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24226"/>
  <mc:AlternateContent xmlns:mc="http://schemas.openxmlformats.org/markup-compatibility/2006">
    <mc:Choice Requires="x15">
      <x15ac:absPath xmlns:x15ac="http://schemas.microsoft.com/office/spreadsheetml/2010/11/ac" url="D:\DevelopFile\CORE_10302019\CORE\W1\Template\03\FFS\"/>
    </mc:Choice>
  </mc:AlternateContent>
  <xr:revisionPtr revIDLastSave="0" documentId="13_ncr:1_{EDCB3392-3473-4E9F-B2C3-72AA24C634A8}" xr6:coauthVersionLast="45" xr6:coauthVersionMax="45" xr10:uidLastSave="{00000000-0000-0000-0000-000000000000}"/>
  <bookViews>
    <workbookView xWindow="-108" yWindow="-108" windowWidth="23256" windowHeight="12576" tabRatio="825" activeTab="11" xr2:uid="{00000000-000D-0000-FFFF-FFFF00000000}"/>
  </bookViews>
  <sheets>
    <sheet name="Nusantara" sheetId="142" r:id="rId1"/>
    <sheet name="Infovesta" sheetId="160" r:id="rId2"/>
    <sheet name="Invovesta2" sheetId="202" r:id="rId3"/>
    <sheet name="NAB" sheetId="1" r:id="rId4"/>
    <sheet name="INPUT" sheetId="203" r:id="rId5"/>
    <sheet name="FFS Setup" sheetId="204" r:id="rId6"/>
    <sheet name="Data data lainnya" sheetId="201" r:id="rId7"/>
    <sheet name="Benchmark" sheetId="137" r:id="rId8"/>
    <sheet name="Portfolio" sheetId="155" r:id="rId9"/>
    <sheet name="Kinerja Per Bln" sheetId="138" r:id="rId10"/>
    <sheet name="Kelas Aset" sheetId="2" r:id="rId11"/>
    <sheet name="FINAL" sheetId="199" r:id="rId12"/>
  </sheets>
  <externalReferences>
    <externalReference r:id="rId13"/>
    <externalReference r:id="rId14"/>
  </externalReferences>
  <definedNames>
    <definedName name="_xlnm.Print_Area" localSheetId="11">FINAL!$A$1:$P$88</definedName>
    <definedName name="_xlnm.Print_Area" localSheetId="0">Nusantara!#REF!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0" i="199" l="1"/>
  <c r="F39" i="199"/>
  <c r="F17" i="203"/>
  <c r="F16" i="203"/>
  <c r="G6" i="203" l="1"/>
  <c r="L18" i="199" s="1"/>
  <c r="B15" i="203" l="1"/>
  <c r="B14" i="203"/>
  <c r="B13" i="203"/>
  <c r="B16" i="203" l="1"/>
  <c r="D16" i="138"/>
  <c r="D15" i="138"/>
  <c r="D14" i="138"/>
  <c r="D13" i="138"/>
  <c r="D12" i="138"/>
  <c r="D11" i="138"/>
  <c r="D10" i="138"/>
  <c r="D9" i="138"/>
  <c r="D8" i="138"/>
  <c r="D7" i="138"/>
  <c r="D6" i="138"/>
  <c r="D5" i="138"/>
  <c r="D4" i="138"/>
  <c r="S4" i="199"/>
  <c r="S6" i="199"/>
  <c r="F44" i="199" l="1"/>
  <c r="A44" i="199"/>
  <c r="C61" i="199"/>
  <c r="C60" i="199"/>
  <c r="C59" i="199"/>
  <c r="N54" i="199"/>
  <c r="N53" i="199"/>
  <c r="L54" i="199"/>
  <c r="L53" i="199"/>
  <c r="J54" i="199"/>
  <c r="J53" i="199"/>
  <c r="A68" i="199" l="1"/>
  <c r="A67" i="199"/>
  <c r="A66" i="199"/>
  <c r="A65" i="199"/>
  <c r="A64" i="199"/>
  <c r="F6" i="203"/>
  <c r="E6" i="203"/>
  <c r="D6" i="203"/>
  <c r="C6" i="203"/>
  <c r="B6" i="203"/>
  <c r="F33" i="199" l="1"/>
  <c r="F32" i="199"/>
  <c r="F31" i="199"/>
  <c r="F30" i="199"/>
  <c r="I73" i="199"/>
  <c r="I63" i="199"/>
  <c r="I56" i="199"/>
  <c r="A23" i="199"/>
  <c r="A9" i="199"/>
  <c r="E59" i="199"/>
  <c r="G67" i="199"/>
  <c r="G66" i="199"/>
  <c r="G65" i="199"/>
  <c r="G64" i="199"/>
  <c r="G63" i="199"/>
  <c r="G62" i="199"/>
  <c r="G61" i="199"/>
  <c r="G60" i="199"/>
  <c r="G59" i="199"/>
  <c r="E67" i="199"/>
  <c r="E66" i="199"/>
  <c r="E65" i="199"/>
  <c r="E64" i="199"/>
  <c r="E63" i="199"/>
  <c r="E62" i="199"/>
  <c r="E61" i="199"/>
  <c r="E60" i="199"/>
  <c r="F36" i="199" l="1"/>
  <c r="F37" i="199" s="1"/>
  <c r="F35" i="199"/>
  <c r="F34" i="199"/>
  <c r="F38" i="199" l="1"/>
  <c r="G83" i="201"/>
  <c r="I10" i="199"/>
  <c r="H58" i="199"/>
  <c r="Y10" i="142"/>
  <c r="Z10" i="142"/>
  <c r="AA10" i="142"/>
  <c r="AB10" i="142"/>
  <c r="AC10" i="142"/>
  <c r="AD10" i="142"/>
  <c r="AE10" i="142"/>
  <c r="K4" i="142"/>
  <c r="K6" i="142" s="1"/>
  <c r="AT11" i="2"/>
  <c r="G24" i="138"/>
  <c r="H24" i="138"/>
  <c r="I24" i="138"/>
  <c r="J24" i="138"/>
  <c r="K24" i="138"/>
  <c r="L24" i="138"/>
  <c r="BW333" i="155"/>
  <c r="BQ333" i="155"/>
  <c r="B333" i="155"/>
  <c r="M605" i="1"/>
  <c r="M606" i="1"/>
  <c r="M607" i="1"/>
  <c r="A608" i="1"/>
  <c r="B608" i="1" s="1"/>
  <c r="M608" i="1"/>
  <c r="M609" i="1"/>
  <c r="M610" i="1"/>
  <c r="M611" i="1"/>
  <c r="A612" i="1"/>
  <c r="B612" i="1" s="1"/>
  <c r="M612" i="1"/>
  <c r="M613" i="1"/>
  <c r="M614" i="1"/>
  <c r="M615" i="1"/>
  <c r="M616" i="1"/>
  <c r="M617" i="1"/>
  <c r="M618" i="1"/>
  <c r="M619" i="1"/>
  <c r="M620" i="1"/>
  <c r="M621" i="1"/>
  <c r="Q622" i="1"/>
  <c r="M622" i="1"/>
  <c r="M623" i="1"/>
  <c r="M624" i="1"/>
  <c r="M625" i="1"/>
  <c r="A626" i="1"/>
  <c r="B626" i="1" s="1"/>
  <c r="M626" i="1"/>
  <c r="M627" i="1"/>
  <c r="Q628" i="1"/>
  <c r="M628" i="1"/>
  <c r="M629" i="1"/>
  <c r="A630" i="1"/>
  <c r="B630" i="1" s="1"/>
  <c r="M630" i="1"/>
  <c r="M631" i="1"/>
  <c r="M632" i="1"/>
  <c r="M633" i="1"/>
  <c r="Q634" i="1"/>
  <c r="M634" i="1"/>
  <c r="M635" i="1"/>
  <c r="Q636" i="1"/>
  <c r="M636" i="1"/>
  <c r="M637" i="1"/>
  <c r="M638" i="1"/>
  <c r="M639" i="1"/>
  <c r="A640" i="1"/>
  <c r="B640" i="1" s="1"/>
  <c r="Q640" i="1"/>
  <c r="M640" i="1"/>
  <c r="Q641" i="1"/>
  <c r="M641" i="1"/>
  <c r="M642" i="1"/>
  <c r="A643" i="1"/>
  <c r="B643" i="1" s="1"/>
  <c r="M643" i="1"/>
  <c r="M644" i="1"/>
  <c r="M645" i="1"/>
  <c r="A646" i="1"/>
  <c r="B646" i="1" s="1"/>
  <c r="M646" i="1"/>
  <c r="M647" i="1"/>
  <c r="M648" i="1"/>
  <c r="Q649" i="1"/>
  <c r="M649" i="1"/>
  <c r="M650" i="1"/>
  <c r="M651" i="1"/>
  <c r="A652" i="1"/>
  <c r="B652" i="1" s="1"/>
  <c r="M652" i="1"/>
  <c r="M653" i="1"/>
  <c r="A654" i="1"/>
  <c r="B654" i="1" s="1"/>
  <c r="M654" i="1"/>
  <c r="Q655" i="1"/>
  <c r="M655" i="1"/>
  <c r="Q656" i="1"/>
  <c r="A656" i="1"/>
  <c r="B656" i="1" s="1"/>
  <c r="M656" i="1"/>
  <c r="M657" i="1"/>
  <c r="Q658" i="1"/>
  <c r="M658" i="1"/>
  <c r="M659" i="1"/>
  <c r="M660" i="1"/>
  <c r="Q661" i="1"/>
  <c r="M661" i="1"/>
  <c r="M662" i="1"/>
  <c r="M663" i="1"/>
  <c r="M664" i="1"/>
  <c r="M665" i="1"/>
  <c r="A666" i="1"/>
  <c r="B666" i="1" s="1"/>
  <c r="M666" i="1"/>
  <c r="M667" i="1"/>
  <c r="M668" i="1"/>
  <c r="M669" i="1"/>
  <c r="M670" i="1"/>
  <c r="M671" i="1"/>
  <c r="Q671" i="1"/>
  <c r="M672" i="1"/>
  <c r="Q673" i="1"/>
  <c r="M673" i="1"/>
  <c r="M674" i="1"/>
  <c r="M675" i="1"/>
  <c r="M676" i="1"/>
  <c r="M677" i="1"/>
  <c r="Q678" i="1"/>
  <c r="M678" i="1"/>
  <c r="A679" i="1"/>
  <c r="B679" i="1" s="1"/>
  <c r="M679" i="1"/>
  <c r="M680" i="1"/>
  <c r="Q681" i="1"/>
  <c r="M681" i="1"/>
  <c r="M682" i="1"/>
  <c r="A683" i="1"/>
  <c r="B683" i="1" s="1"/>
  <c r="M683" i="1"/>
  <c r="M684" i="1"/>
  <c r="M685" i="1"/>
  <c r="A686" i="1"/>
  <c r="B686" i="1" s="1"/>
  <c r="M686" i="1"/>
  <c r="Q687" i="1"/>
  <c r="M687" i="1"/>
  <c r="A688" i="1"/>
  <c r="B688" i="1" s="1"/>
  <c r="M688" i="1"/>
  <c r="Q689" i="1"/>
  <c r="M689" i="1"/>
  <c r="M690" i="1"/>
  <c r="M691" i="1"/>
  <c r="A692" i="1"/>
  <c r="B692" i="1" s="1"/>
  <c r="M692" i="1"/>
  <c r="A693" i="1"/>
  <c r="B693" i="1" s="1"/>
  <c r="M693" i="1"/>
  <c r="M694" i="1"/>
  <c r="Q695" i="1"/>
  <c r="M695" i="1"/>
  <c r="M696" i="1"/>
  <c r="A697" i="1"/>
  <c r="B697" i="1" s="1"/>
  <c r="M697" i="1"/>
  <c r="M698" i="1"/>
  <c r="M699" i="1"/>
  <c r="M700" i="1"/>
  <c r="Q701" i="1"/>
  <c r="M701" i="1"/>
  <c r="M702" i="1"/>
  <c r="Q703" i="1"/>
  <c r="M703" i="1"/>
  <c r="A704" i="1"/>
  <c r="B704" i="1" s="1"/>
  <c r="M704" i="1"/>
  <c r="Q705" i="1"/>
  <c r="M705" i="1"/>
  <c r="M706" i="1"/>
  <c r="M707" i="1"/>
  <c r="M708" i="1"/>
  <c r="Q709" i="1"/>
  <c r="M709" i="1"/>
  <c r="M710" i="1"/>
  <c r="C711" i="1"/>
  <c r="D711" i="1"/>
  <c r="M711" i="1"/>
  <c r="C712" i="1"/>
  <c r="Q712" i="1" s="1"/>
  <c r="D712" i="1"/>
  <c r="M712" i="1"/>
  <c r="C713" i="1"/>
  <c r="Q713" i="1" s="1"/>
  <c r="D713" i="1"/>
  <c r="M713" i="1"/>
  <c r="C714" i="1"/>
  <c r="Q714" i="1" s="1"/>
  <c r="D714" i="1"/>
  <c r="M714" i="1"/>
  <c r="C715" i="1"/>
  <c r="A715" i="1" s="1"/>
  <c r="B715" i="1" s="1"/>
  <c r="D715" i="1"/>
  <c r="M715" i="1"/>
  <c r="C716" i="1"/>
  <c r="D716" i="1"/>
  <c r="M716" i="1"/>
  <c r="C717" i="1"/>
  <c r="A717" i="1" s="1"/>
  <c r="B717" i="1" s="1"/>
  <c r="D717" i="1"/>
  <c r="M717" i="1"/>
  <c r="C718" i="1"/>
  <c r="D718" i="1"/>
  <c r="M718" i="1"/>
  <c r="C719" i="1"/>
  <c r="Q719" i="1" s="1"/>
  <c r="D719" i="1"/>
  <c r="M719" i="1"/>
  <c r="C720" i="1"/>
  <c r="Q720" i="1" s="1"/>
  <c r="D720" i="1"/>
  <c r="M720" i="1"/>
  <c r="C721" i="1"/>
  <c r="Q721" i="1" s="1"/>
  <c r="D721" i="1"/>
  <c r="M721" i="1"/>
  <c r="C722" i="1"/>
  <c r="D722" i="1"/>
  <c r="M722" i="1"/>
  <c r="C723" i="1"/>
  <c r="D723" i="1"/>
  <c r="M723" i="1"/>
  <c r="C724" i="1"/>
  <c r="A724" i="1" s="1"/>
  <c r="B724" i="1" s="1"/>
  <c r="D724" i="1"/>
  <c r="M724" i="1"/>
  <c r="C725" i="1"/>
  <c r="Q725" i="1" s="1"/>
  <c r="D725" i="1"/>
  <c r="M725" i="1"/>
  <c r="C726" i="1"/>
  <c r="Q726" i="1" s="1"/>
  <c r="D726" i="1"/>
  <c r="M726" i="1"/>
  <c r="C727" i="1"/>
  <c r="Q727" i="1" s="1"/>
  <c r="D727" i="1"/>
  <c r="M727" i="1"/>
  <c r="C728" i="1"/>
  <c r="A728" i="1" s="1"/>
  <c r="B728" i="1" s="1"/>
  <c r="D728" i="1"/>
  <c r="M728" i="1"/>
  <c r="C729" i="1"/>
  <c r="D729" i="1"/>
  <c r="M729" i="1"/>
  <c r="C730" i="1"/>
  <c r="Q730" i="1" s="1"/>
  <c r="D730" i="1"/>
  <c r="M730" i="1"/>
  <c r="C731" i="1"/>
  <c r="Q731" i="1" s="1"/>
  <c r="D731" i="1"/>
  <c r="M731" i="1"/>
  <c r="C732" i="1"/>
  <c r="A732" i="1" s="1"/>
  <c r="B732" i="1" s="1"/>
  <c r="D732" i="1"/>
  <c r="M732" i="1"/>
  <c r="C733" i="1"/>
  <c r="Q733" i="1" s="1"/>
  <c r="D733" i="1"/>
  <c r="M733" i="1"/>
  <c r="C734" i="1"/>
  <c r="Q734" i="1" s="1"/>
  <c r="D734" i="1"/>
  <c r="M734" i="1"/>
  <c r="C735" i="1"/>
  <c r="Q735" i="1" s="1"/>
  <c r="D735" i="1"/>
  <c r="M735" i="1"/>
  <c r="C736" i="1"/>
  <c r="Q736" i="1" s="1"/>
  <c r="D736" i="1"/>
  <c r="M736" i="1"/>
  <c r="C737" i="1"/>
  <c r="Q737" i="1" s="1"/>
  <c r="D737" i="1"/>
  <c r="M737" i="1"/>
  <c r="C738" i="1"/>
  <c r="A738" i="1" s="1"/>
  <c r="B738" i="1" s="1"/>
  <c r="D738" i="1"/>
  <c r="M738" i="1"/>
  <c r="C739" i="1"/>
  <c r="D739" i="1"/>
  <c r="M739" i="1"/>
  <c r="C740" i="1"/>
  <c r="A740" i="1" s="1"/>
  <c r="B740" i="1" s="1"/>
  <c r="D740" i="1"/>
  <c r="M740" i="1"/>
  <c r="C741" i="1"/>
  <c r="D741" i="1"/>
  <c r="M741" i="1"/>
  <c r="C742" i="1"/>
  <c r="Q742" i="1" s="1"/>
  <c r="D742" i="1"/>
  <c r="M742" i="1"/>
  <c r="C743" i="1"/>
  <c r="A743" i="1" s="1"/>
  <c r="B743" i="1" s="1"/>
  <c r="D743" i="1"/>
  <c r="M743" i="1"/>
  <c r="C744" i="1"/>
  <c r="A744" i="1" s="1"/>
  <c r="B744" i="1" s="1"/>
  <c r="D744" i="1"/>
  <c r="M744" i="1"/>
  <c r="C745" i="1"/>
  <c r="Q745" i="1" s="1"/>
  <c r="D745" i="1"/>
  <c r="M745" i="1"/>
  <c r="C746" i="1"/>
  <c r="Q746" i="1" s="1"/>
  <c r="D746" i="1"/>
  <c r="M746" i="1"/>
  <c r="C747" i="1"/>
  <c r="D747" i="1"/>
  <c r="M747" i="1"/>
  <c r="C748" i="1"/>
  <c r="A748" i="1" s="1"/>
  <c r="B748" i="1" s="1"/>
  <c r="D748" i="1"/>
  <c r="M748" i="1"/>
  <c r="C749" i="1"/>
  <c r="A749" i="1" s="1"/>
  <c r="B749" i="1" s="1"/>
  <c r="D749" i="1"/>
  <c r="M749" i="1"/>
  <c r="C750" i="1"/>
  <c r="A750" i="1" s="1"/>
  <c r="B750" i="1" s="1"/>
  <c r="D750" i="1"/>
  <c r="M750" i="1"/>
  <c r="C751" i="1"/>
  <c r="Q751" i="1" s="1"/>
  <c r="D751" i="1"/>
  <c r="M751" i="1"/>
  <c r="C752" i="1"/>
  <c r="Q752" i="1" s="1"/>
  <c r="D752" i="1"/>
  <c r="M752" i="1"/>
  <c r="C753" i="1"/>
  <c r="Q753" i="1" s="1"/>
  <c r="D753" i="1"/>
  <c r="M753" i="1"/>
  <c r="C754" i="1"/>
  <c r="Q754" i="1" s="1"/>
  <c r="D754" i="1"/>
  <c r="M754" i="1"/>
  <c r="C755" i="1"/>
  <c r="D755" i="1"/>
  <c r="M755" i="1"/>
  <c r="C756" i="1"/>
  <c r="D756" i="1"/>
  <c r="M756" i="1"/>
  <c r="C757" i="1"/>
  <c r="D757" i="1"/>
  <c r="M757" i="1"/>
  <c r="C758" i="1"/>
  <c r="A758" i="1" s="1"/>
  <c r="B758" i="1" s="1"/>
  <c r="D758" i="1"/>
  <c r="M758" i="1"/>
  <c r="C759" i="1"/>
  <c r="Q759" i="1" s="1"/>
  <c r="D759" i="1"/>
  <c r="M759" i="1"/>
  <c r="C760" i="1"/>
  <c r="Q760" i="1" s="1"/>
  <c r="D760" i="1"/>
  <c r="M760" i="1"/>
  <c r="C761" i="1"/>
  <c r="D761" i="1"/>
  <c r="M761" i="1"/>
  <c r="C762" i="1"/>
  <c r="Q762" i="1" s="1"/>
  <c r="D762" i="1"/>
  <c r="M762" i="1"/>
  <c r="C763" i="1"/>
  <c r="A763" i="1" s="1"/>
  <c r="B763" i="1" s="1"/>
  <c r="D763" i="1"/>
  <c r="M763" i="1"/>
  <c r="C764" i="1"/>
  <c r="A764" i="1" s="1"/>
  <c r="B764" i="1" s="1"/>
  <c r="D764" i="1"/>
  <c r="M764" i="1"/>
  <c r="C765" i="1"/>
  <c r="A765" i="1" s="1"/>
  <c r="B765" i="1" s="1"/>
  <c r="D765" i="1"/>
  <c r="M765" i="1"/>
  <c r="C766" i="1"/>
  <c r="A766" i="1" s="1"/>
  <c r="B766" i="1" s="1"/>
  <c r="D766" i="1"/>
  <c r="M766" i="1"/>
  <c r="C767" i="1"/>
  <c r="Q767" i="1" s="1"/>
  <c r="D767" i="1"/>
  <c r="M767" i="1"/>
  <c r="C768" i="1"/>
  <c r="A768" i="1" s="1"/>
  <c r="B768" i="1" s="1"/>
  <c r="D768" i="1"/>
  <c r="M768" i="1"/>
  <c r="C769" i="1"/>
  <c r="Q769" i="1" s="1"/>
  <c r="D769" i="1"/>
  <c r="M769" i="1"/>
  <c r="C770" i="1"/>
  <c r="A770" i="1" s="1"/>
  <c r="B770" i="1" s="1"/>
  <c r="D770" i="1"/>
  <c r="M770" i="1"/>
  <c r="C771" i="1"/>
  <c r="Q771" i="1" s="1"/>
  <c r="D771" i="1"/>
  <c r="M771" i="1"/>
  <c r="C772" i="1"/>
  <c r="A772" i="1" s="1"/>
  <c r="B772" i="1" s="1"/>
  <c r="D772" i="1"/>
  <c r="M772" i="1"/>
  <c r="C773" i="1"/>
  <c r="Q773" i="1" s="1"/>
  <c r="D773" i="1"/>
  <c r="M773" i="1"/>
  <c r="C774" i="1"/>
  <c r="A774" i="1" s="1"/>
  <c r="B774" i="1" s="1"/>
  <c r="D774" i="1"/>
  <c r="M774" i="1"/>
  <c r="AS11" i="2"/>
  <c r="J4" i="142"/>
  <c r="J6" i="142" s="1"/>
  <c r="AR11" i="2"/>
  <c r="BW331" i="155"/>
  <c r="BQ331" i="155"/>
  <c r="B331" i="155"/>
  <c r="X6" i="142"/>
  <c r="X10" i="142" s="1"/>
  <c r="W6" i="142"/>
  <c r="W10" i="142" s="1"/>
  <c r="V6" i="142"/>
  <c r="V10" i="142" s="1"/>
  <c r="U6" i="142"/>
  <c r="U10" i="142" s="1"/>
  <c r="T6" i="142"/>
  <c r="T10" i="142" s="1"/>
  <c r="S6" i="142"/>
  <c r="S10" i="142" s="1"/>
  <c r="R6" i="142"/>
  <c r="R10" i="142" s="1"/>
  <c r="Q6" i="142"/>
  <c r="Q8" i="142" s="1"/>
  <c r="Q10" i="142" s="1"/>
  <c r="P6" i="142"/>
  <c r="P8" i="142" s="1"/>
  <c r="O6" i="142"/>
  <c r="O8" i="142" s="1"/>
  <c r="N6" i="142"/>
  <c r="N8" i="142" s="1"/>
  <c r="N10" i="142" s="1"/>
  <c r="M6" i="142"/>
  <c r="M8" i="142" s="1"/>
  <c r="L6" i="142"/>
  <c r="L8" i="142" s="1"/>
  <c r="I4" i="142"/>
  <c r="I6" i="142" s="1"/>
  <c r="AQ11" i="2"/>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603" i="1"/>
  <c r="M604" i="1"/>
  <c r="BW330" i="155"/>
  <c r="B330" i="155"/>
  <c r="H4" i="142"/>
  <c r="H6" i="142" s="1"/>
  <c r="H8" i="142" s="1"/>
  <c r="AP11" i="2"/>
  <c r="BW329" i="155"/>
  <c r="BQ329" i="155"/>
  <c r="B329" i="155"/>
  <c r="G4" i="142"/>
  <c r="G6" i="142" s="1"/>
  <c r="G8" i="142" s="1"/>
  <c r="AO11" i="2"/>
  <c r="BW328" i="155"/>
  <c r="B328" i="155"/>
  <c r="F4" i="142"/>
  <c r="F6" i="142" s="1"/>
  <c r="F8" i="142" s="1"/>
  <c r="F10" i="142" s="1"/>
  <c r="AN11" i="2"/>
  <c r="E4" i="142"/>
  <c r="E6" i="142" s="1"/>
  <c r="E8" i="142" s="1"/>
  <c r="Z11" i="2"/>
  <c r="AA11" i="2"/>
  <c r="AB11" i="2"/>
  <c r="AC11" i="2"/>
  <c r="AD11" i="2"/>
  <c r="AE11" i="2"/>
  <c r="AF11" i="2"/>
  <c r="AG11" i="2"/>
  <c r="AH11" i="2"/>
  <c r="AI11" i="2"/>
  <c r="AJ11" i="2"/>
  <c r="AK11" i="2"/>
  <c r="AL11" i="2"/>
  <c r="AM11" i="2"/>
  <c r="D4" i="142"/>
  <c r="D6" i="142" s="1"/>
  <c r="D8" i="142" s="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8" i="1"/>
  <c r="M7" i="1"/>
  <c r="M6" i="1"/>
  <c r="M5" i="1"/>
  <c r="M4" i="1"/>
  <c r="M3" i="1"/>
  <c r="M2" i="1"/>
  <c r="Q602" i="1"/>
  <c r="A600" i="1"/>
  <c r="B600" i="1" s="1"/>
  <c r="Q598" i="1"/>
  <c r="A597" i="1"/>
  <c r="B597" i="1" s="1"/>
  <c r="A596" i="1"/>
  <c r="B596" i="1" s="1"/>
  <c r="A595" i="1"/>
  <c r="B595" i="1" s="1"/>
  <c r="A594" i="1"/>
  <c r="B594" i="1" s="1"/>
  <c r="A593" i="1"/>
  <c r="B593" i="1" s="1"/>
  <c r="A591" i="1"/>
  <c r="B591" i="1" s="1"/>
  <c r="A589" i="1"/>
  <c r="B589" i="1" s="1"/>
  <c r="A587" i="1"/>
  <c r="B587" i="1" s="1"/>
  <c r="A586" i="1"/>
  <c r="B586" i="1" s="1"/>
  <c r="A585" i="1"/>
  <c r="B585" i="1" s="1"/>
  <c r="A584" i="1"/>
  <c r="B584" i="1" s="1"/>
  <c r="Q583" i="1"/>
  <c r="Q582" i="1"/>
  <c r="A581" i="1"/>
  <c r="B581" i="1" s="1"/>
  <c r="A580" i="1"/>
  <c r="B580" i="1" s="1"/>
  <c r="A576" i="1"/>
  <c r="B576" i="1" s="1"/>
  <c r="D572" i="1"/>
  <c r="C572" i="1"/>
  <c r="A572" i="1" s="1"/>
  <c r="B572" i="1" s="1"/>
  <c r="D571" i="1"/>
  <c r="C571" i="1"/>
  <c r="A571" i="1" s="1"/>
  <c r="B571" i="1" s="1"/>
  <c r="D570" i="1"/>
  <c r="C570" i="1"/>
  <c r="Q570" i="1" s="1"/>
  <c r="D569" i="1"/>
  <c r="C569" i="1"/>
  <c r="Q569" i="1" s="1"/>
  <c r="D568" i="1"/>
  <c r="C568" i="1"/>
  <c r="A568" i="1" s="1"/>
  <c r="B568" i="1" s="1"/>
  <c r="D567" i="1"/>
  <c r="C567" i="1"/>
  <c r="D566" i="1"/>
  <c r="C566" i="1"/>
  <c r="Q566" i="1" s="1"/>
  <c r="D565" i="1"/>
  <c r="C565" i="1"/>
  <c r="A565" i="1" s="1"/>
  <c r="B565" i="1" s="1"/>
  <c r="D564" i="1"/>
  <c r="C564" i="1"/>
  <c r="A564" i="1" s="1"/>
  <c r="B564" i="1" s="1"/>
  <c r="D563" i="1"/>
  <c r="C563" i="1"/>
  <c r="D562" i="1"/>
  <c r="C562" i="1"/>
  <c r="A562" i="1" s="1"/>
  <c r="B562" i="1" s="1"/>
  <c r="D561" i="1"/>
  <c r="C561" i="1"/>
  <c r="D560" i="1"/>
  <c r="C560" i="1"/>
  <c r="Q560" i="1" s="1"/>
  <c r="D559" i="1"/>
  <c r="C559" i="1"/>
  <c r="A559" i="1" s="1"/>
  <c r="B559" i="1" s="1"/>
  <c r="D558" i="1"/>
  <c r="C558" i="1"/>
  <c r="A558" i="1" s="1"/>
  <c r="B558" i="1" s="1"/>
  <c r="D557" i="1"/>
  <c r="C557" i="1"/>
  <c r="Q557" i="1" s="1"/>
  <c r="D556" i="1"/>
  <c r="C556" i="1"/>
  <c r="A556" i="1" s="1"/>
  <c r="B556" i="1" s="1"/>
  <c r="D555" i="1"/>
  <c r="C555" i="1"/>
  <c r="Q555" i="1" s="1"/>
  <c r="D554" i="1"/>
  <c r="C554" i="1"/>
  <c r="A554" i="1" s="1"/>
  <c r="B554" i="1" s="1"/>
  <c r="D553" i="1"/>
  <c r="C553" i="1"/>
  <c r="Q553" i="1" s="1"/>
  <c r="D552" i="1"/>
  <c r="C552" i="1"/>
  <c r="A552" i="1" s="1"/>
  <c r="B552" i="1" s="1"/>
  <c r="D551" i="1"/>
  <c r="C551" i="1"/>
  <c r="Q551" i="1" s="1"/>
  <c r="D550" i="1"/>
  <c r="C550" i="1"/>
  <c r="Q550" i="1" s="1"/>
  <c r="D549" i="1"/>
  <c r="C549" i="1"/>
  <c r="D548" i="1"/>
  <c r="C548" i="1"/>
  <c r="A548" i="1" s="1"/>
  <c r="B548" i="1" s="1"/>
  <c r="D547" i="1"/>
  <c r="C547" i="1"/>
  <c r="A547" i="1" s="1"/>
  <c r="B547" i="1" s="1"/>
  <c r="D546" i="1"/>
  <c r="C546" i="1"/>
  <c r="Q546" i="1" s="1"/>
  <c r="D545" i="1"/>
  <c r="C545" i="1"/>
  <c r="D544" i="1"/>
  <c r="C544" i="1"/>
  <c r="D543" i="1"/>
  <c r="C543" i="1"/>
  <c r="A543" i="1" s="1"/>
  <c r="B543" i="1" s="1"/>
  <c r="D542" i="1"/>
  <c r="C542" i="1"/>
  <c r="A542" i="1" s="1"/>
  <c r="B542" i="1" s="1"/>
  <c r="D541" i="1"/>
  <c r="C541" i="1"/>
  <c r="Q541" i="1" s="1"/>
  <c r="D540" i="1"/>
  <c r="C540" i="1"/>
  <c r="D539" i="1"/>
  <c r="C539" i="1"/>
  <c r="D538" i="1"/>
  <c r="C538" i="1"/>
  <c r="D537" i="1"/>
  <c r="C537" i="1"/>
  <c r="Q537" i="1" s="1"/>
  <c r="D536" i="1"/>
  <c r="C536" i="1"/>
  <c r="A536" i="1" s="1"/>
  <c r="B536" i="1" s="1"/>
  <c r="D535" i="1"/>
  <c r="C535" i="1"/>
  <c r="A535" i="1" s="1"/>
  <c r="B535" i="1" s="1"/>
  <c r="D534" i="1"/>
  <c r="C534" i="1"/>
  <c r="Q534" i="1" s="1"/>
  <c r="D533" i="1"/>
  <c r="C533" i="1"/>
  <c r="D532" i="1"/>
  <c r="C532" i="1"/>
  <c r="D531" i="1"/>
  <c r="C531" i="1"/>
  <c r="Q531" i="1" s="1"/>
  <c r="D530" i="1"/>
  <c r="C530" i="1"/>
  <c r="D529" i="1"/>
  <c r="C529" i="1"/>
  <c r="D528" i="1"/>
  <c r="C528" i="1"/>
  <c r="Q528" i="1" s="1"/>
  <c r="D527" i="1"/>
  <c r="C527" i="1"/>
  <c r="D526" i="1"/>
  <c r="C526" i="1"/>
  <c r="D525" i="1"/>
  <c r="C525" i="1"/>
  <c r="Q525" i="1" s="1"/>
  <c r="D524" i="1"/>
  <c r="C524" i="1"/>
  <c r="Q524" i="1" s="1"/>
  <c r="D523" i="1"/>
  <c r="C523" i="1"/>
  <c r="A523" i="1" s="1"/>
  <c r="B523" i="1" s="1"/>
  <c r="D522" i="1"/>
  <c r="C522" i="1"/>
  <c r="Q522" i="1" s="1"/>
  <c r="D521" i="1"/>
  <c r="C521" i="1"/>
  <c r="A521" i="1" s="1"/>
  <c r="B521" i="1" s="1"/>
  <c r="D520" i="1"/>
  <c r="C520" i="1"/>
  <c r="A520" i="1" s="1"/>
  <c r="B520" i="1" s="1"/>
  <c r="D519" i="1"/>
  <c r="C519" i="1"/>
  <c r="A519" i="1" s="1"/>
  <c r="B519" i="1" s="1"/>
  <c r="D518" i="1"/>
  <c r="C518" i="1"/>
  <c r="Q518" i="1" s="1"/>
  <c r="D517" i="1"/>
  <c r="C517" i="1"/>
  <c r="A517" i="1" s="1"/>
  <c r="B517" i="1" s="1"/>
  <c r="D516" i="1"/>
  <c r="C516" i="1"/>
  <c r="Q516" i="1" s="1"/>
  <c r="D515" i="1"/>
  <c r="C515" i="1"/>
  <c r="Q515" i="1" s="1"/>
  <c r="D514" i="1"/>
  <c r="C514" i="1"/>
  <c r="A514" i="1" s="1"/>
  <c r="B514" i="1" s="1"/>
  <c r="D513" i="1"/>
  <c r="C513" i="1"/>
  <c r="D512" i="1"/>
  <c r="C512" i="1"/>
  <c r="A512" i="1" s="1"/>
  <c r="B512" i="1" s="1"/>
  <c r="D511" i="1"/>
  <c r="C511" i="1"/>
  <c r="D510" i="1"/>
  <c r="C510" i="1"/>
  <c r="A510" i="1" s="1"/>
  <c r="B510" i="1" s="1"/>
  <c r="D509" i="1"/>
  <c r="C509" i="1"/>
  <c r="D508" i="1"/>
  <c r="C508" i="1"/>
  <c r="D507" i="1"/>
  <c r="C507" i="1"/>
  <c r="A507" i="1" s="1"/>
  <c r="B507" i="1" s="1"/>
  <c r="D506" i="1"/>
  <c r="C506" i="1"/>
  <c r="Q506" i="1" s="1"/>
  <c r="D505" i="1"/>
  <c r="C505" i="1"/>
  <c r="D504" i="1"/>
  <c r="C504" i="1"/>
  <c r="A504" i="1" s="1"/>
  <c r="B504" i="1" s="1"/>
  <c r="D503" i="1"/>
  <c r="C503" i="1"/>
  <c r="Q503" i="1" s="1"/>
  <c r="D502" i="1"/>
  <c r="C502" i="1"/>
  <c r="A502" i="1" s="1"/>
  <c r="B502" i="1" s="1"/>
  <c r="D501" i="1"/>
  <c r="C501" i="1"/>
  <c r="D500" i="1"/>
  <c r="C500" i="1"/>
  <c r="D499" i="1"/>
  <c r="C499" i="1"/>
  <c r="D498" i="1"/>
  <c r="C498" i="1"/>
  <c r="A498" i="1" s="1"/>
  <c r="B498" i="1" s="1"/>
  <c r="D497" i="1"/>
  <c r="C497" i="1"/>
  <c r="A497" i="1" s="1"/>
  <c r="B497" i="1" s="1"/>
  <c r="D496" i="1"/>
  <c r="C496" i="1"/>
  <c r="A496" i="1" s="1"/>
  <c r="B496" i="1" s="1"/>
  <c r="D495" i="1"/>
  <c r="C495" i="1"/>
  <c r="Q495" i="1" s="1"/>
  <c r="D494" i="1"/>
  <c r="C494" i="1"/>
  <c r="A494" i="1" s="1"/>
  <c r="B494" i="1" s="1"/>
  <c r="D493" i="1"/>
  <c r="C493" i="1"/>
  <c r="D492" i="1"/>
  <c r="C492" i="1"/>
  <c r="Q492" i="1" s="1"/>
  <c r="D491" i="1"/>
  <c r="C491" i="1"/>
  <c r="D490" i="1"/>
  <c r="C490" i="1"/>
  <c r="Q490" i="1" s="1"/>
  <c r="D489" i="1"/>
  <c r="C489" i="1"/>
  <c r="A489" i="1" s="1"/>
  <c r="B489" i="1" s="1"/>
  <c r="D488" i="1"/>
  <c r="C488" i="1"/>
  <c r="A488" i="1" s="1"/>
  <c r="B488" i="1" s="1"/>
  <c r="D487" i="1"/>
  <c r="C487" i="1"/>
  <c r="A487" i="1" s="1"/>
  <c r="B487" i="1" s="1"/>
  <c r="D486" i="1"/>
  <c r="C486" i="1"/>
  <c r="Q486" i="1" s="1"/>
  <c r="D485" i="1"/>
  <c r="C485" i="1"/>
  <c r="A485" i="1" s="1"/>
  <c r="B485" i="1" s="1"/>
  <c r="D484" i="1"/>
  <c r="C484" i="1"/>
  <c r="A484" i="1" s="1"/>
  <c r="B484" i="1" s="1"/>
  <c r="D483" i="1"/>
  <c r="C483" i="1"/>
  <c r="Q483" i="1" s="1"/>
  <c r="D482" i="1"/>
  <c r="C482" i="1"/>
  <c r="Q482" i="1" s="1"/>
  <c r="D481" i="1"/>
  <c r="C481" i="1"/>
  <c r="A481" i="1" s="1"/>
  <c r="B481" i="1" s="1"/>
  <c r="D480" i="1"/>
  <c r="C480" i="1"/>
  <c r="A480" i="1" s="1"/>
  <c r="B480" i="1" s="1"/>
  <c r="D479" i="1"/>
  <c r="C479" i="1"/>
  <c r="A479" i="1" s="1"/>
  <c r="B479" i="1" s="1"/>
  <c r="D478" i="1"/>
  <c r="C478" i="1"/>
  <c r="A478" i="1" s="1"/>
  <c r="B478" i="1" s="1"/>
  <c r="D477" i="1"/>
  <c r="C477" i="1"/>
  <c r="Q477" i="1" s="1"/>
  <c r="D476" i="1"/>
  <c r="C476" i="1"/>
  <c r="D475" i="1"/>
  <c r="C475" i="1"/>
  <c r="A475" i="1" s="1"/>
  <c r="B475" i="1" s="1"/>
  <c r="D474" i="1"/>
  <c r="C474" i="1"/>
  <c r="A474" i="1" s="1"/>
  <c r="B474" i="1" s="1"/>
  <c r="D473" i="1"/>
  <c r="C473" i="1"/>
  <c r="Q473" i="1" s="1"/>
  <c r="D472" i="1"/>
  <c r="C472" i="1"/>
  <c r="D471" i="1"/>
  <c r="C471" i="1"/>
  <c r="Q471" i="1" s="1"/>
  <c r="D470" i="1"/>
  <c r="C470" i="1"/>
  <c r="A470" i="1" s="1"/>
  <c r="B470" i="1" s="1"/>
  <c r="D469" i="1"/>
  <c r="C469" i="1"/>
  <c r="A469" i="1" s="1"/>
  <c r="B469" i="1" s="1"/>
  <c r="D468" i="1"/>
  <c r="C468" i="1"/>
  <c r="D467" i="1"/>
  <c r="C467" i="1"/>
  <c r="Q467" i="1" s="1"/>
  <c r="D466" i="1"/>
  <c r="C466" i="1"/>
  <c r="A466" i="1" s="1"/>
  <c r="B466" i="1" s="1"/>
  <c r="D465" i="1"/>
  <c r="C465" i="1"/>
  <c r="D464" i="1"/>
  <c r="C464" i="1"/>
  <c r="D463" i="1"/>
  <c r="C463" i="1"/>
  <c r="D462" i="1"/>
  <c r="C462" i="1"/>
  <c r="Q462" i="1" s="1"/>
  <c r="D461" i="1"/>
  <c r="C461" i="1"/>
  <c r="A461" i="1" s="1"/>
  <c r="B461" i="1" s="1"/>
  <c r="D460" i="1"/>
  <c r="C460" i="1"/>
  <c r="Q460" i="1" s="1"/>
  <c r="D459" i="1"/>
  <c r="C459" i="1"/>
  <c r="A459" i="1" s="1"/>
  <c r="B459" i="1" s="1"/>
  <c r="D458" i="1"/>
  <c r="C458" i="1"/>
  <c r="A458" i="1" s="1"/>
  <c r="B458" i="1" s="1"/>
  <c r="D457" i="1"/>
  <c r="C457" i="1"/>
  <c r="Q457" i="1" s="1"/>
  <c r="D456" i="1"/>
  <c r="C456" i="1"/>
  <c r="Q456" i="1" s="1"/>
  <c r="D455" i="1"/>
  <c r="C455" i="1"/>
  <c r="Q455" i="1" s="1"/>
  <c r="D454" i="1"/>
  <c r="C454" i="1"/>
  <c r="Q454" i="1" s="1"/>
  <c r="D453" i="1"/>
  <c r="C453" i="1"/>
  <c r="A453" i="1" s="1"/>
  <c r="B453" i="1" s="1"/>
  <c r="D452" i="1"/>
  <c r="C452" i="1"/>
  <c r="D451" i="1"/>
  <c r="C451" i="1"/>
  <c r="A451" i="1" s="1"/>
  <c r="B451" i="1" s="1"/>
  <c r="D450" i="1"/>
  <c r="C450" i="1"/>
  <c r="Q450" i="1" s="1"/>
  <c r="D449" i="1"/>
  <c r="C449" i="1"/>
  <c r="D448" i="1"/>
  <c r="C448" i="1"/>
  <c r="Q448" i="1" s="1"/>
  <c r="D447" i="1"/>
  <c r="C447" i="1"/>
  <c r="A447" i="1" s="1"/>
  <c r="B447" i="1" s="1"/>
  <c r="D446" i="1"/>
  <c r="C446" i="1"/>
  <c r="D445" i="1"/>
  <c r="C445" i="1"/>
  <c r="A445" i="1" s="1"/>
  <c r="B445" i="1" s="1"/>
  <c r="D444" i="1"/>
  <c r="C444" i="1"/>
  <c r="Q444" i="1" s="1"/>
  <c r="D443" i="1"/>
  <c r="C443" i="1"/>
  <c r="A443" i="1" s="1"/>
  <c r="B443" i="1" s="1"/>
  <c r="D442" i="1"/>
  <c r="C442" i="1"/>
  <c r="Q442" i="1" s="1"/>
  <c r="D441" i="1"/>
  <c r="C441" i="1"/>
  <c r="A441" i="1" s="1"/>
  <c r="B441" i="1" s="1"/>
  <c r="D440" i="1"/>
  <c r="C440" i="1"/>
  <c r="Q440" i="1" s="1"/>
  <c r="D439" i="1"/>
  <c r="C439" i="1"/>
  <c r="D438" i="1"/>
  <c r="C438" i="1"/>
  <c r="Q438" i="1" s="1"/>
  <c r="D437" i="1"/>
  <c r="C437" i="1"/>
  <c r="A437" i="1" s="1"/>
  <c r="B437" i="1" s="1"/>
  <c r="D436" i="1"/>
  <c r="C436" i="1"/>
  <c r="D435" i="1"/>
  <c r="C435" i="1"/>
  <c r="Q435" i="1" s="1"/>
  <c r="D434" i="1"/>
  <c r="C434" i="1"/>
  <c r="D433" i="1"/>
  <c r="C433" i="1"/>
  <c r="D432" i="1"/>
  <c r="C432" i="1"/>
  <c r="D431" i="1"/>
  <c r="C431" i="1"/>
  <c r="A431" i="1" s="1"/>
  <c r="B431" i="1" s="1"/>
  <c r="D430" i="1"/>
  <c r="C430" i="1"/>
  <c r="D429" i="1"/>
  <c r="C429" i="1"/>
  <c r="D428" i="1"/>
  <c r="C428" i="1"/>
  <c r="A428" i="1" s="1"/>
  <c r="B428" i="1" s="1"/>
  <c r="D427" i="1"/>
  <c r="C427" i="1"/>
  <c r="A427" i="1" s="1"/>
  <c r="B427" i="1" s="1"/>
  <c r="D426" i="1"/>
  <c r="C426" i="1"/>
  <c r="A426" i="1" s="1"/>
  <c r="B426" i="1" s="1"/>
  <c r="D425" i="1"/>
  <c r="C425" i="1"/>
  <c r="D424" i="1"/>
  <c r="C424" i="1"/>
  <c r="A424" i="1" s="1"/>
  <c r="B424" i="1" s="1"/>
  <c r="D423" i="1"/>
  <c r="C423" i="1"/>
  <c r="A423" i="1" s="1"/>
  <c r="B423" i="1" s="1"/>
  <c r="D422" i="1"/>
  <c r="C422" i="1"/>
  <c r="A422" i="1" s="1"/>
  <c r="B422" i="1" s="1"/>
  <c r="D421" i="1"/>
  <c r="C421" i="1"/>
  <c r="D420" i="1"/>
  <c r="C420" i="1"/>
  <c r="A420" i="1" s="1"/>
  <c r="B420" i="1" s="1"/>
  <c r="D419" i="1"/>
  <c r="C419" i="1"/>
  <c r="A419" i="1" s="1"/>
  <c r="B419" i="1" s="1"/>
  <c r="D418" i="1"/>
  <c r="C418" i="1"/>
  <c r="D417" i="1"/>
  <c r="C417" i="1"/>
  <c r="D416" i="1"/>
  <c r="C416" i="1"/>
  <c r="Q416" i="1" s="1"/>
  <c r="D415" i="1"/>
  <c r="C415" i="1"/>
  <c r="A415" i="1" s="1"/>
  <c r="B415" i="1" s="1"/>
  <c r="D414" i="1"/>
  <c r="C414" i="1"/>
  <c r="Q414" i="1" s="1"/>
  <c r="D413" i="1"/>
  <c r="C413" i="1"/>
  <c r="Q413" i="1" s="1"/>
  <c r="D412" i="1"/>
  <c r="C412" i="1"/>
  <c r="A412" i="1" s="1"/>
  <c r="B412" i="1" s="1"/>
  <c r="D411" i="1"/>
  <c r="C411" i="1"/>
  <c r="D410" i="1"/>
  <c r="C410" i="1"/>
  <c r="D409" i="1"/>
  <c r="C409" i="1"/>
  <c r="D408" i="1"/>
  <c r="C408" i="1"/>
  <c r="A408" i="1" s="1"/>
  <c r="B408" i="1" s="1"/>
  <c r="D407" i="1"/>
  <c r="C407" i="1"/>
  <c r="A407" i="1" s="1"/>
  <c r="B407" i="1" s="1"/>
  <c r="D406" i="1"/>
  <c r="C406" i="1"/>
  <c r="A406" i="1" s="1"/>
  <c r="B406" i="1" s="1"/>
  <c r="D405" i="1"/>
  <c r="C405" i="1"/>
  <c r="D404" i="1"/>
  <c r="C404" i="1"/>
  <c r="A404" i="1" s="1"/>
  <c r="B404" i="1" s="1"/>
  <c r="D403" i="1"/>
  <c r="C403" i="1"/>
  <c r="A403" i="1" s="1"/>
  <c r="B403" i="1" s="1"/>
  <c r="D402" i="1"/>
  <c r="C402" i="1"/>
  <c r="A402" i="1" s="1"/>
  <c r="B402" i="1" s="1"/>
  <c r="D401" i="1"/>
  <c r="C401" i="1"/>
  <c r="Q401" i="1" s="1"/>
  <c r="D400" i="1"/>
  <c r="C400" i="1"/>
  <c r="A400" i="1" s="1"/>
  <c r="B400" i="1" s="1"/>
  <c r="D399" i="1"/>
  <c r="C399" i="1"/>
  <c r="Q399" i="1" s="1"/>
  <c r="D398" i="1"/>
  <c r="C398" i="1"/>
  <c r="Q398" i="1" s="1"/>
  <c r="D397" i="1"/>
  <c r="C397" i="1"/>
  <c r="Q397" i="1" s="1"/>
  <c r="D396" i="1"/>
  <c r="C396" i="1"/>
  <c r="Q396" i="1" s="1"/>
  <c r="D395" i="1"/>
  <c r="C395" i="1"/>
  <c r="Q395" i="1" s="1"/>
  <c r="D394" i="1"/>
  <c r="C394" i="1"/>
  <c r="A394" i="1" s="1"/>
  <c r="B394" i="1" s="1"/>
  <c r="D393" i="1"/>
  <c r="C393" i="1"/>
  <c r="D392" i="1"/>
  <c r="C392" i="1"/>
  <c r="A392" i="1" s="1"/>
  <c r="B392" i="1" s="1"/>
  <c r="D391" i="1"/>
  <c r="C391" i="1"/>
  <c r="A391" i="1" s="1"/>
  <c r="B391" i="1" s="1"/>
  <c r="D390" i="1"/>
  <c r="C390" i="1"/>
  <c r="A390" i="1" s="1"/>
  <c r="B390" i="1" s="1"/>
  <c r="D389" i="1"/>
  <c r="C389" i="1"/>
  <c r="D388" i="1"/>
  <c r="C388" i="1"/>
  <c r="D387" i="1"/>
  <c r="C387" i="1"/>
  <c r="A387" i="1" s="1"/>
  <c r="B387" i="1" s="1"/>
  <c r="D386" i="1"/>
  <c r="C386" i="1"/>
  <c r="Q386" i="1" s="1"/>
  <c r="D385" i="1"/>
  <c r="C385" i="1"/>
  <c r="Q385" i="1" s="1"/>
  <c r="D384" i="1"/>
  <c r="C384" i="1"/>
  <c r="D383" i="1"/>
  <c r="C383" i="1"/>
  <c r="Q383" i="1" s="1"/>
  <c r="D382" i="1"/>
  <c r="C382" i="1"/>
  <c r="A382" i="1" s="1"/>
  <c r="B382" i="1" s="1"/>
  <c r="D381" i="1"/>
  <c r="C381" i="1"/>
  <c r="D380" i="1"/>
  <c r="C380" i="1"/>
  <c r="D379" i="1"/>
  <c r="C379" i="1"/>
  <c r="D378" i="1"/>
  <c r="C378" i="1"/>
  <c r="Q378" i="1" s="1"/>
  <c r="D377" i="1"/>
  <c r="C377" i="1"/>
  <c r="D376" i="1"/>
  <c r="C376" i="1"/>
  <c r="A376" i="1" s="1"/>
  <c r="B376" i="1" s="1"/>
  <c r="D375" i="1"/>
  <c r="C375" i="1"/>
  <c r="Q375" i="1" s="1"/>
  <c r="D374" i="1"/>
  <c r="C374" i="1"/>
  <c r="A374" i="1" s="1"/>
  <c r="B374" i="1" s="1"/>
  <c r="D373" i="1"/>
  <c r="C373" i="1"/>
  <c r="D372" i="1"/>
  <c r="C372" i="1"/>
  <c r="Q372" i="1" s="1"/>
  <c r="D371" i="1"/>
  <c r="C371" i="1"/>
  <c r="A371" i="1" s="1"/>
  <c r="B371" i="1" s="1"/>
  <c r="D370" i="1"/>
  <c r="C370" i="1"/>
  <c r="D369" i="1"/>
  <c r="C369" i="1"/>
  <c r="D368" i="1"/>
  <c r="C368" i="1"/>
  <c r="A368" i="1" s="1"/>
  <c r="B368" i="1" s="1"/>
  <c r="D367" i="1"/>
  <c r="C367" i="1"/>
  <c r="D366" i="1"/>
  <c r="C366" i="1"/>
  <c r="D365" i="1"/>
  <c r="C365" i="1"/>
  <c r="A365" i="1" s="1"/>
  <c r="B365" i="1" s="1"/>
  <c r="D364" i="1"/>
  <c r="C364" i="1"/>
  <c r="D363" i="1"/>
  <c r="C363" i="1"/>
  <c r="D362" i="1"/>
  <c r="C362" i="1"/>
  <c r="Q362" i="1" s="1"/>
  <c r="D361" i="1"/>
  <c r="C361" i="1"/>
  <c r="Q361" i="1" s="1"/>
  <c r="D360" i="1"/>
  <c r="C360" i="1"/>
  <c r="Q360" i="1" s="1"/>
  <c r="D359" i="1"/>
  <c r="C359" i="1"/>
  <c r="A359" i="1" s="1"/>
  <c r="B359" i="1" s="1"/>
  <c r="D358" i="1"/>
  <c r="C358" i="1"/>
  <c r="D357" i="1"/>
  <c r="C357" i="1"/>
  <c r="A357" i="1" s="1"/>
  <c r="B357" i="1" s="1"/>
  <c r="D356" i="1"/>
  <c r="C356" i="1"/>
  <c r="Q356" i="1" s="1"/>
  <c r="D355" i="1"/>
  <c r="C355" i="1"/>
  <c r="D354" i="1"/>
  <c r="C354" i="1"/>
  <c r="Q354" i="1" s="1"/>
  <c r="D353" i="1"/>
  <c r="C353" i="1"/>
  <c r="D352" i="1"/>
  <c r="C352" i="1"/>
  <c r="Q352" i="1" s="1"/>
  <c r="D351" i="1"/>
  <c r="C351" i="1"/>
  <c r="D350" i="1"/>
  <c r="C350" i="1"/>
  <c r="Q350" i="1" s="1"/>
  <c r="D349" i="1"/>
  <c r="C349" i="1"/>
  <c r="Q349" i="1" s="1"/>
  <c r="D348" i="1"/>
  <c r="C348" i="1"/>
  <c r="D347" i="1"/>
  <c r="C347" i="1"/>
  <c r="Q347" i="1" s="1"/>
  <c r="D346" i="1"/>
  <c r="C346" i="1"/>
  <c r="Q346" i="1" s="1"/>
  <c r="D345" i="1"/>
  <c r="C345" i="1"/>
  <c r="A345" i="1" s="1"/>
  <c r="B345" i="1" s="1"/>
  <c r="D344" i="1"/>
  <c r="C344" i="1"/>
  <c r="D343" i="1"/>
  <c r="C343" i="1"/>
  <c r="Q343" i="1" s="1"/>
  <c r="D342" i="1"/>
  <c r="C342" i="1"/>
  <c r="Q342" i="1" s="1"/>
  <c r="D341" i="1"/>
  <c r="C341" i="1"/>
  <c r="Q341" i="1" s="1"/>
  <c r="D340" i="1"/>
  <c r="C340" i="1"/>
  <c r="Q340" i="1" s="1"/>
  <c r="D339" i="1"/>
  <c r="C339" i="1"/>
  <c r="D338" i="1"/>
  <c r="C338" i="1"/>
  <c r="Q338" i="1" s="1"/>
  <c r="D337" i="1"/>
  <c r="C337" i="1"/>
  <c r="D336" i="1"/>
  <c r="C336" i="1"/>
  <c r="Q336" i="1" s="1"/>
  <c r="D335" i="1"/>
  <c r="C335" i="1"/>
  <c r="D334" i="1"/>
  <c r="C334" i="1"/>
  <c r="A334" i="1" s="1"/>
  <c r="B334" i="1" s="1"/>
  <c r="D333" i="1"/>
  <c r="C333" i="1"/>
  <c r="A333" i="1" s="1"/>
  <c r="B333" i="1" s="1"/>
  <c r="D332" i="1"/>
  <c r="C332" i="1"/>
  <c r="Q332" i="1" s="1"/>
  <c r="D331" i="1"/>
  <c r="C331" i="1"/>
  <c r="D330" i="1"/>
  <c r="C330" i="1"/>
  <c r="A330" i="1" s="1"/>
  <c r="B330" i="1" s="1"/>
  <c r="D329" i="1"/>
  <c r="C329" i="1"/>
  <c r="Q329" i="1" s="1"/>
  <c r="D328" i="1"/>
  <c r="C328" i="1"/>
  <c r="D327" i="1"/>
  <c r="C327" i="1"/>
  <c r="Q327" i="1" s="1"/>
  <c r="D326" i="1"/>
  <c r="C326" i="1"/>
  <c r="A326" i="1" s="1"/>
  <c r="B326" i="1" s="1"/>
  <c r="D325" i="1"/>
  <c r="C325" i="1"/>
  <c r="A325" i="1" s="1"/>
  <c r="B325" i="1" s="1"/>
  <c r="D324" i="1"/>
  <c r="C324" i="1"/>
  <c r="D323" i="1"/>
  <c r="C323" i="1"/>
  <c r="A323" i="1" s="1"/>
  <c r="B323" i="1" s="1"/>
  <c r="D322" i="1"/>
  <c r="C322" i="1"/>
  <c r="D321" i="1"/>
  <c r="C321" i="1"/>
  <c r="Q321" i="1" s="1"/>
  <c r="D320" i="1"/>
  <c r="C320" i="1"/>
  <c r="A320" i="1" s="1"/>
  <c r="B320" i="1" s="1"/>
  <c r="D319" i="1"/>
  <c r="C319" i="1"/>
  <c r="D318" i="1"/>
  <c r="C318" i="1"/>
  <c r="D317" i="1"/>
  <c r="C317" i="1"/>
  <c r="A317" i="1" s="1"/>
  <c r="B317" i="1" s="1"/>
  <c r="D316" i="1"/>
  <c r="C316" i="1"/>
  <c r="D315" i="1"/>
  <c r="C315" i="1"/>
  <c r="A315" i="1" s="1"/>
  <c r="B315" i="1" s="1"/>
  <c r="D314" i="1"/>
  <c r="C314" i="1"/>
  <c r="A314" i="1" s="1"/>
  <c r="B314" i="1" s="1"/>
  <c r="D313" i="1"/>
  <c r="C313" i="1"/>
  <c r="A313" i="1" s="1"/>
  <c r="B313" i="1" s="1"/>
  <c r="D312" i="1"/>
  <c r="C312" i="1"/>
  <c r="D311" i="1"/>
  <c r="C311" i="1"/>
  <c r="Q311" i="1" s="1"/>
  <c r="D310" i="1"/>
  <c r="C310" i="1"/>
  <c r="A310" i="1" s="1"/>
  <c r="B310" i="1" s="1"/>
  <c r="D309" i="1"/>
  <c r="C309" i="1"/>
  <c r="Q309" i="1" s="1"/>
  <c r="D308" i="1"/>
  <c r="C308" i="1"/>
  <c r="D307" i="1"/>
  <c r="C307" i="1"/>
  <c r="Q307" i="1" s="1"/>
  <c r="D306" i="1"/>
  <c r="C306" i="1"/>
  <c r="A306" i="1" s="1"/>
  <c r="B306" i="1" s="1"/>
  <c r="D305" i="1"/>
  <c r="C305" i="1"/>
  <c r="A305" i="1" s="1"/>
  <c r="B305" i="1" s="1"/>
  <c r="D304" i="1"/>
  <c r="C304" i="1"/>
  <c r="D303" i="1"/>
  <c r="C303" i="1"/>
  <c r="A303" i="1" s="1"/>
  <c r="B303" i="1" s="1"/>
  <c r="D302" i="1"/>
  <c r="C302" i="1"/>
  <c r="A302" i="1" s="1"/>
  <c r="B302" i="1" s="1"/>
  <c r="D301" i="1"/>
  <c r="C301" i="1"/>
  <c r="A301" i="1" s="1"/>
  <c r="B301" i="1" s="1"/>
  <c r="D300" i="1"/>
  <c r="C300" i="1"/>
  <c r="D299" i="1"/>
  <c r="C299" i="1"/>
  <c r="Q299" i="1" s="1"/>
  <c r="D298" i="1"/>
  <c r="C298" i="1"/>
  <c r="Q298" i="1" s="1"/>
  <c r="D297" i="1"/>
  <c r="C297" i="1"/>
  <c r="A297" i="1" s="1"/>
  <c r="B297" i="1" s="1"/>
  <c r="D296" i="1"/>
  <c r="C296" i="1"/>
  <c r="D295" i="1"/>
  <c r="C295" i="1"/>
  <c r="Q295" i="1" s="1"/>
  <c r="D294" i="1"/>
  <c r="C294" i="1"/>
  <c r="A294" i="1" s="1"/>
  <c r="B294" i="1" s="1"/>
  <c r="D293" i="1"/>
  <c r="C293" i="1"/>
  <c r="A293" i="1" s="1"/>
  <c r="B293" i="1" s="1"/>
  <c r="D292" i="1"/>
  <c r="C292" i="1"/>
  <c r="D291" i="1"/>
  <c r="C291" i="1"/>
  <c r="Q291" i="1" s="1"/>
  <c r="D290" i="1"/>
  <c r="C290" i="1"/>
  <c r="A290" i="1" s="1"/>
  <c r="B290" i="1" s="1"/>
  <c r="D289" i="1"/>
  <c r="C289" i="1"/>
  <c r="D288" i="1"/>
  <c r="C288" i="1"/>
  <c r="A288" i="1" s="1"/>
  <c r="B288" i="1" s="1"/>
  <c r="D287" i="1"/>
  <c r="C287" i="1"/>
  <c r="Q287" i="1" s="1"/>
  <c r="D286" i="1"/>
  <c r="C286" i="1"/>
  <c r="A286" i="1" s="1"/>
  <c r="B286" i="1" s="1"/>
  <c r="D285" i="1"/>
  <c r="C285" i="1"/>
  <c r="A285" i="1" s="1"/>
  <c r="B285" i="1" s="1"/>
  <c r="D284" i="1"/>
  <c r="C284" i="1"/>
  <c r="A284" i="1" s="1"/>
  <c r="B284" i="1" s="1"/>
  <c r="D283" i="1"/>
  <c r="C283" i="1"/>
  <c r="A283" i="1" s="1"/>
  <c r="B283" i="1" s="1"/>
  <c r="D282" i="1"/>
  <c r="C282" i="1"/>
  <c r="D281" i="1"/>
  <c r="C281" i="1"/>
  <c r="A281" i="1" s="1"/>
  <c r="B281" i="1" s="1"/>
  <c r="D280" i="1"/>
  <c r="C280" i="1"/>
  <c r="A280" i="1" s="1"/>
  <c r="B280" i="1" s="1"/>
  <c r="D279" i="1"/>
  <c r="C279" i="1"/>
  <c r="Q279" i="1" s="1"/>
  <c r="D278" i="1"/>
  <c r="C278" i="1"/>
  <c r="A278" i="1" s="1"/>
  <c r="B278" i="1" s="1"/>
  <c r="D277" i="1"/>
  <c r="C277" i="1"/>
  <c r="A277" i="1" s="1"/>
  <c r="B277" i="1" s="1"/>
  <c r="D276" i="1"/>
  <c r="C276" i="1"/>
  <c r="A276" i="1" s="1"/>
  <c r="B276" i="1" s="1"/>
  <c r="D275" i="1"/>
  <c r="C275" i="1"/>
  <c r="Q275" i="1" s="1"/>
  <c r="D274" i="1"/>
  <c r="C274" i="1"/>
  <c r="A274" i="1" s="1"/>
  <c r="B274" i="1" s="1"/>
  <c r="D273" i="1"/>
  <c r="C273" i="1"/>
  <c r="Q273" i="1" s="1"/>
  <c r="D272" i="1"/>
  <c r="C272" i="1"/>
  <c r="A272" i="1" s="1"/>
  <c r="B272" i="1" s="1"/>
  <c r="D271" i="1"/>
  <c r="C271" i="1"/>
  <c r="Q271" i="1" s="1"/>
  <c r="D270" i="1"/>
  <c r="C270" i="1"/>
  <c r="A270" i="1" s="1"/>
  <c r="B270" i="1" s="1"/>
  <c r="D269" i="1"/>
  <c r="C269" i="1"/>
  <c r="A269" i="1" s="1"/>
  <c r="B269" i="1" s="1"/>
  <c r="D268" i="1"/>
  <c r="C268" i="1"/>
  <c r="A268" i="1" s="1"/>
  <c r="B268" i="1" s="1"/>
  <c r="D267" i="1"/>
  <c r="C267" i="1"/>
  <c r="Q267" i="1" s="1"/>
  <c r="D266" i="1"/>
  <c r="C266" i="1"/>
  <c r="A266" i="1" s="1"/>
  <c r="B266" i="1" s="1"/>
  <c r="D265" i="1"/>
  <c r="C265" i="1"/>
  <c r="Q265" i="1" s="1"/>
  <c r="D264" i="1"/>
  <c r="C264" i="1"/>
  <c r="A264" i="1" s="1"/>
  <c r="B264" i="1" s="1"/>
  <c r="D263" i="1"/>
  <c r="C263" i="1"/>
  <c r="Q263" i="1" s="1"/>
  <c r="D262" i="1"/>
  <c r="C262" i="1"/>
  <c r="A262" i="1" s="1"/>
  <c r="B262" i="1" s="1"/>
  <c r="D261" i="1"/>
  <c r="C261" i="1"/>
  <c r="A261" i="1" s="1"/>
  <c r="B261" i="1" s="1"/>
  <c r="D260" i="1"/>
  <c r="C260" i="1"/>
  <c r="A260" i="1" s="1"/>
  <c r="B260" i="1" s="1"/>
  <c r="D259" i="1"/>
  <c r="C259" i="1"/>
  <c r="Q259" i="1" s="1"/>
  <c r="D258" i="1"/>
  <c r="C258" i="1"/>
  <c r="A258" i="1" s="1"/>
  <c r="B258" i="1" s="1"/>
  <c r="D257" i="1"/>
  <c r="C257" i="1"/>
  <c r="Q257" i="1" s="1"/>
  <c r="D256" i="1"/>
  <c r="C256" i="1"/>
  <c r="A256" i="1" s="1"/>
  <c r="B256" i="1" s="1"/>
  <c r="D255" i="1"/>
  <c r="C255" i="1"/>
  <c r="Q255" i="1" s="1"/>
  <c r="D254" i="1"/>
  <c r="C254" i="1"/>
  <c r="D253" i="1"/>
  <c r="C253" i="1"/>
  <c r="Q253" i="1" s="1"/>
  <c r="D252" i="1"/>
  <c r="C252" i="1"/>
  <c r="A252" i="1" s="1"/>
  <c r="B252" i="1" s="1"/>
  <c r="D251" i="1"/>
  <c r="C251" i="1"/>
  <c r="A251" i="1" s="1"/>
  <c r="B251" i="1" s="1"/>
  <c r="D250" i="1"/>
  <c r="C250" i="1"/>
  <c r="Q250" i="1" s="1"/>
  <c r="D249" i="1"/>
  <c r="C249" i="1"/>
  <c r="A249" i="1" s="1"/>
  <c r="B249" i="1" s="1"/>
  <c r="D248" i="1"/>
  <c r="C248" i="1"/>
  <c r="D247" i="1"/>
  <c r="C247" i="1"/>
  <c r="Q247" i="1" s="1"/>
  <c r="D246" i="1"/>
  <c r="C246" i="1"/>
  <c r="Q246" i="1" s="1"/>
  <c r="D245" i="1"/>
  <c r="C245" i="1"/>
  <c r="A245" i="1" s="1"/>
  <c r="B245" i="1" s="1"/>
  <c r="D244" i="1"/>
  <c r="C244" i="1"/>
  <c r="Q244" i="1" s="1"/>
  <c r="D243" i="1"/>
  <c r="C243" i="1"/>
  <c r="A243" i="1" s="1"/>
  <c r="B243" i="1" s="1"/>
  <c r="D242" i="1"/>
  <c r="C242" i="1"/>
  <c r="Q242" i="1" s="1"/>
  <c r="D241" i="1"/>
  <c r="C241" i="1"/>
  <c r="A241" i="1" s="1"/>
  <c r="B241" i="1" s="1"/>
  <c r="D240" i="1"/>
  <c r="C240" i="1"/>
  <c r="A240" i="1" s="1"/>
  <c r="B240" i="1" s="1"/>
  <c r="D239" i="1"/>
  <c r="C239" i="1"/>
  <c r="Q239" i="1" s="1"/>
  <c r="D238" i="1"/>
  <c r="C238" i="1"/>
  <c r="A238" i="1" s="1"/>
  <c r="B238" i="1" s="1"/>
  <c r="D237" i="1"/>
  <c r="C237" i="1"/>
  <c r="D236" i="1"/>
  <c r="C236" i="1"/>
  <c r="Q236" i="1" s="1"/>
  <c r="D235" i="1"/>
  <c r="C235" i="1"/>
  <c r="D234" i="1"/>
  <c r="C234" i="1"/>
  <c r="A234" i="1" s="1"/>
  <c r="B234" i="1" s="1"/>
  <c r="D233" i="1"/>
  <c r="C233" i="1"/>
  <c r="A233" i="1" s="1"/>
  <c r="B233" i="1" s="1"/>
  <c r="D232" i="1"/>
  <c r="C232" i="1"/>
  <c r="D231" i="1"/>
  <c r="C231" i="1"/>
  <c r="A231" i="1" s="1"/>
  <c r="B231" i="1" s="1"/>
  <c r="D230" i="1"/>
  <c r="C230" i="1"/>
  <c r="D229" i="1"/>
  <c r="C229" i="1"/>
  <c r="Q229" i="1" s="1"/>
  <c r="D228" i="1"/>
  <c r="C228" i="1"/>
  <c r="D227" i="1"/>
  <c r="C227" i="1"/>
  <c r="A227" i="1" s="1"/>
  <c r="B227" i="1" s="1"/>
  <c r="D226" i="1"/>
  <c r="C226" i="1"/>
  <c r="D225" i="1"/>
  <c r="C225" i="1"/>
  <c r="D224" i="1"/>
  <c r="C224" i="1"/>
  <c r="D223" i="1"/>
  <c r="C223" i="1"/>
  <c r="Q223" i="1" s="1"/>
  <c r="D222" i="1"/>
  <c r="C222" i="1"/>
  <c r="Q222" i="1" s="1"/>
  <c r="D221" i="1"/>
  <c r="C221" i="1"/>
  <c r="D220" i="1"/>
  <c r="C220" i="1"/>
  <c r="Q220" i="1" s="1"/>
  <c r="D219" i="1"/>
  <c r="C219" i="1"/>
  <c r="A219" i="1" s="1"/>
  <c r="B219" i="1" s="1"/>
  <c r="D218" i="1"/>
  <c r="C218" i="1"/>
  <c r="A218" i="1" s="1"/>
  <c r="B218" i="1" s="1"/>
  <c r="D217" i="1"/>
  <c r="C217" i="1"/>
  <c r="D216" i="1"/>
  <c r="C216" i="1"/>
  <c r="A216" i="1" s="1"/>
  <c r="B216" i="1" s="1"/>
  <c r="D215" i="1"/>
  <c r="C215" i="1"/>
  <c r="D214" i="1"/>
  <c r="C214" i="1"/>
  <c r="D213" i="1"/>
  <c r="C213" i="1"/>
  <c r="Q213" i="1" s="1"/>
  <c r="D212" i="1"/>
  <c r="C212" i="1"/>
  <c r="Q212" i="1" s="1"/>
  <c r="D211" i="1"/>
  <c r="C211" i="1"/>
  <c r="A211" i="1" s="1"/>
  <c r="B211" i="1" s="1"/>
  <c r="D210" i="1"/>
  <c r="C210" i="1"/>
  <c r="Q210" i="1" s="1"/>
  <c r="D209" i="1"/>
  <c r="C209" i="1"/>
  <c r="Q209" i="1" s="1"/>
  <c r="D208" i="1"/>
  <c r="C208" i="1"/>
  <c r="D207" i="1"/>
  <c r="C207" i="1"/>
  <c r="A207" i="1" s="1"/>
  <c r="B207" i="1" s="1"/>
  <c r="D206" i="1"/>
  <c r="C206" i="1"/>
  <c r="D205" i="1"/>
  <c r="C205" i="1"/>
  <c r="Q205" i="1" s="1"/>
  <c r="D204" i="1"/>
  <c r="C204" i="1"/>
  <c r="A204" i="1" s="1"/>
  <c r="B204" i="1" s="1"/>
  <c r="D203" i="1"/>
  <c r="C203" i="1"/>
  <c r="Q203" i="1" s="1"/>
  <c r="D202" i="1"/>
  <c r="C202" i="1"/>
  <c r="D201" i="1"/>
  <c r="C201" i="1"/>
  <c r="D200" i="1"/>
  <c r="C200" i="1"/>
  <c r="D199" i="1"/>
  <c r="C199" i="1"/>
  <c r="A199" i="1" s="1"/>
  <c r="B199" i="1" s="1"/>
  <c r="D198" i="1"/>
  <c r="C198" i="1"/>
  <c r="D197" i="1"/>
  <c r="C197" i="1"/>
  <c r="Q197" i="1" s="1"/>
  <c r="D196" i="1"/>
  <c r="C196" i="1"/>
  <c r="D195" i="1"/>
  <c r="C195" i="1"/>
  <c r="Q195" i="1" s="1"/>
  <c r="D194" i="1"/>
  <c r="C194" i="1"/>
  <c r="D193" i="1"/>
  <c r="C193" i="1"/>
  <c r="Q193" i="1" s="1"/>
  <c r="D192" i="1"/>
  <c r="C192" i="1"/>
  <c r="D191" i="1"/>
  <c r="C191" i="1"/>
  <c r="D190" i="1"/>
  <c r="C190" i="1"/>
  <c r="Q190" i="1" s="1"/>
  <c r="D189" i="1"/>
  <c r="C189" i="1"/>
  <c r="D188" i="1"/>
  <c r="C188" i="1"/>
  <c r="D187" i="1"/>
  <c r="C187" i="1"/>
  <c r="A187" i="1" s="1"/>
  <c r="B187" i="1" s="1"/>
  <c r="D186" i="1"/>
  <c r="C186" i="1"/>
  <c r="D185" i="1"/>
  <c r="C185" i="1"/>
  <c r="A185" i="1" s="1"/>
  <c r="B185" i="1" s="1"/>
  <c r="D184" i="1"/>
  <c r="C184" i="1"/>
  <c r="D183" i="1"/>
  <c r="C183" i="1"/>
  <c r="Q183" i="1" s="1"/>
  <c r="D182" i="1"/>
  <c r="C182" i="1"/>
  <c r="D181" i="1"/>
  <c r="C181" i="1"/>
  <c r="A181" i="1" s="1"/>
  <c r="B181" i="1" s="1"/>
  <c r="D180" i="1"/>
  <c r="C180" i="1"/>
  <c r="Q180" i="1" s="1"/>
  <c r="D179" i="1"/>
  <c r="C179" i="1"/>
  <c r="A179" i="1" s="1"/>
  <c r="B179" i="1" s="1"/>
  <c r="D178" i="1"/>
  <c r="C178" i="1"/>
  <c r="D177" i="1"/>
  <c r="C177" i="1"/>
  <c r="A177" i="1" s="1"/>
  <c r="B177" i="1" s="1"/>
  <c r="D176" i="1"/>
  <c r="C176" i="1"/>
  <c r="Q176" i="1" s="1"/>
  <c r="D175" i="1"/>
  <c r="C175" i="1"/>
  <c r="A175" i="1" s="1"/>
  <c r="B175" i="1" s="1"/>
  <c r="D174" i="1"/>
  <c r="C174" i="1"/>
  <c r="A174" i="1" s="1"/>
  <c r="B174" i="1" s="1"/>
  <c r="D173" i="1"/>
  <c r="C173" i="1"/>
  <c r="A173" i="1" s="1"/>
  <c r="B173" i="1" s="1"/>
  <c r="D172" i="1"/>
  <c r="C172" i="1"/>
  <c r="A172" i="1" s="1"/>
  <c r="B172" i="1" s="1"/>
  <c r="D171" i="1"/>
  <c r="C171" i="1"/>
  <c r="A171" i="1" s="1"/>
  <c r="B171" i="1" s="1"/>
  <c r="D170" i="1"/>
  <c r="C170" i="1"/>
  <c r="Q170" i="1" s="1"/>
  <c r="D169" i="1"/>
  <c r="C169" i="1"/>
  <c r="A169" i="1" s="1"/>
  <c r="B169" i="1" s="1"/>
  <c r="D168" i="1"/>
  <c r="C168" i="1"/>
  <c r="D167" i="1"/>
  <c r="C167" i="1"/>
  <c r="A167" i="1" s="1"/>
  <c r="B167" i="1" s="1"/>
  <c r="D166" i="1"/>
  <c r="C166" i="1"/>
  <c r="A166" i="1" s="1"/>
  <c r="B166" i="1" s="1"/>
  <c r="D165" i="1"/>
  <c r="C165" i="1"/>
  <c r="Q165" i="1" s="1"/>
  <c r="D164" i="1"/>
  <c r="C164" i="1"/>
  <c r="D163" i="1"/>
  <c r="C163" i="1"/>
  <c r="Q163" i="1" s="1"/>
  <c r="D162" i="1"/>
  <c r="C162" i="1"/>
  <c r="D161" i="1"/>
  <c r="C161" i="1"/>
  <c r="A161" i="1" s="1"/>
  <c r="B161" i="1" s="1"/>
  <c r="D160" i="1"/>
  <c r="C160" i="1"/>
  <c r="Q160" i="1" s="1"/>
  <c r="D159" i="1"/>
  <c r="C159" i="1"/>
  <c r="D158" i="1"/>
  <c r="C158" i="1"/>
  <c r="A158" i="1" s="1"/>
  <c r="B158" i="1" s="1"/>
  <c r="D157" i="1"/>
  <c r="C157" i="1"/>
  <c r="Q157" i="1" s="1"/>
  <c r="D156" i="1"/>
  <c r="C156" i="1"/>
  <c r="Q156" i="1" s="1"/>
  <c r="D155" i="1"/>
  <c r="C155" i="1"/>
  <c r="Q155" i="1" s="1"/>
  <c r="D154" i="1"/>
  <c r="C154" i="1"/>
  <c r="Q154" i="1" s="1"/>
  <c r="D153" i="1"/>
  <c r="C153" i="1"/>
  <c r="D152" i="1"/>
  <c r="C152" i="1"/>
  <c r="A152" i="1" s="1"/>
  <c r="B152" i="1" s="1"/>
  <c r="D151" i="1"/>
  <c r="C151" i="1"/>
  <c r="Q151" i="1" s="1"/>
  <c r="D150" i="1"/>
  <c r="C150" i="1"/>
  <c r="Q150" i="1" s="1"/>
  <c r="D149" i="1"/>
  <c r="C149" i="1"/>
  <c r="A149" i="1" s="1"/>
  <c r="B149" i="1" s="1"/>
  <c r="D148" i="1"/>
  <c r="C148" i="1"/>
  <c r="D147" i="1"/>
  <c r="C147" i="1"/>
  <c r="A147" i="1" s="1"/>
  <c r="B147" i="1" s="1"/>
  <c r="D146" i="1"/>
  <c r="C146" i="1"/>
  <c r="D145" i="1"/>
  <c r="C145" i="1"/>
  <c r="A145" i="1" s="1"/>
  <c r="B145" i="1" s="1"/>
  <c r="D144" i="1"/>
  <c r="C144" i="1"/>
  <c r="D143" i="1"/>
  <c r="C143" i="1"/>
  <c r="A143" i="1" s="1"/>
  <c r="B143" i="1" s="1"/>
  <c r="D142" i="1"/>
  <c r="C142" i="1"/>
  <c r="D141" i="1"/>
  <c r="C141" i="1"/>
  <c r="Q141" i="1" s="1"/>
  <c r="D140" i="1"/>
  <c r="C140" i="1"/>
  <c r="A140" i="1" s="1"/>
  <c r="B140" i="1" s="1"/>
  <c r="D139" i="1"/>
  <c r="C139" i="1"/>
  <c r="A139" i="1" s="1"/>
  <c r="B139" i="1" s="1"/>
  <c r="D138" i="1"/>
  <c r="C138" i="1"/>
  <c r="A138" i="1" s="1"/>
  <c r="B138" i="1" s="1"/>
  <c r="D137" i="1"/>
  <c r="C137" i="1"/>
  <c r="D136" i="1"/>
  <c r="C136" i="1"/>
  <c r="A136" i="1" s="1"/>
  <c r="B136" i="1" s="1"/>
  <c r="D135" i="1"/>
  <c r="C135" i="1"/>
  <c r="Q135" i="1" s="1"/>
  <c r="D134" i="1"/>
  <c r="C134" i="1"/>
  <c r="A134" i="1" s="1"/>
  <c r="B134" i="1" s="1"/>
  <c r="D133" i="1"/>
  <c r="C133" i="1"/>
  <c r="A133" i="1" s="1"/>
  <c r="B133" i="1" s="1"/>
  <c r="D132" i="1"/>
  <c r="C132" i="1"/>
  <c r="Q132" i="1" s="1"/>
  <c r="D131" i="1"/>
  <c r="C131" i="1"/>
  <c r="D130" i="1"/>
  <c r="C130" i="1"/>
  <c r="A130" i="1" s="1"/>
  <c r="B130" i="1" s="1"/>
  <c r="D129" i="1"/>
  <c r="C129" i="1"/>
  <c r="A129" i="1" s="1"/>
  <c r="B129" i="1" s="1"/>
  <c r="D128" i="1"/>
  <c r="C128" i="1"/>
  <c r="Q128" i="1" s="1"/>
  <c r="D127" i="1"/>
  <c r="C127" i="1"/>
  <c r="Q127" i="1" s="1"/>
  <c r="D126" i="1"/>
  <c r="C126" i="1"/>
  <c r="A126" i="1" s="1"/>
  <c r="B126" i="1" s="1"/>
  <c r="D125" i="1"/>
  <c r="C125" i="1"/>
  <c r="A125" i="1" s="1"/>
  <c r="B125" i="1" s="1"/>
  <c r="D124" i="1"/>
  <c r="C124" i="1"/>
  <c r="A124" i="1" s="1"/>
  <c r="B124" i="1" s="1"/>
  <c r="D123" i="1"/>
  <c r="C123" i="1"/>
  <c r="Q123" i="1" s="1"/>
  <c r="D122" i="1"/>
  <c r="C122" i="1"/>
  <c r="Q122" i="1" s="1"/>
  <c r="D121" i="1"/>
  <c r="C121" i="1"/>
  <c r="A121" i="1" s="1"/>
  <c r="B121" i="1" s="1"/>
  <c r="D120" i="1"/>
  <c r="C120" i="1"/>
  <c r="A120" i="1" s="1"/>
  <c r="B120" i="1" s="1"/>
  <c r="D119" i="1"/>
  <c r="C119" i="1"/>
  <c r="Q119" i="1" s="1"/>
  <c r="D118" i="1"/>
  <c r="C118" i="1"/>
  <c r="Q118" i="1" s="1"/>
  <c r="D117" i="1"/>
  <c r="C117" i="1"/>
  <c r="A117" i="1" s="1"/>
  <c r="B117" i="1" s="1"/>
  <c r="D116" i="1"/>
  <c r="C116" i="1"/>
  <c r="D115" i="1"/>
  <c r="C115" i="1"/>
  <c r="D114" i="1"/>
  <c r="C114" i="1"/>
  <c r="Q114" i="1" s="1"/>
  <c r="D113" i="1"/>
  <c r="C113" i="1"/>
  <c r="Q113" i="1" s="1"/>
  <c r="D112" i="1"/>
  <c r="C112" i="1"/>
  <c r="Q112" i="1" s="1"/>
  <c r="D111" i="1"/>
  <c r="C111" i="1"/>
  <c r="Q111" i="1" s="1"/>
  <c r="D110" i="1"/>
  <c r="C110" i="1"/>
  <c r="Q110" i="1" s="1"/>
  <c r="D109" i="1"/>
  <c r="C109" i="1"/>
  <c r="D108" i="1"/>
  <c r="C108" i="1"/>
  <c r="D107" i="1"/>
  <c r="C107" i="1"/>
  <c r="D106" i="1"/>
  <c r="C106" i="1"/>
  <c r="A106" i="1" s="1"/>
  <c r="B106" i="1" s="1"/>
  <c r="D105" i="1"/>
  <c r="C105" i="1"/>
  <c r="D104" i="1"/>
  <c r="C104" i="1"/>
  <c r="A104" i="1" s="1"/>
  <c r="B104" i="1" s="1"/>
  <c r="D103" i="1"/>
  <c r="C103" i="1"/>
  <c r="Q103" i="1" s="1"/>
  <c r="D102" i="1"/>
  <c r="C102" i="1"/>
  <c r="Q102" i="1" s="1"/>
  <c r="D101" i="1"/>
  <c r="C101" i="1"/>
  <c r="Q101" i="1" s="1"/>
  <c r="D100" i="1"/>
  <c r="C100" i="1"/>
  <c r="D99" i="1"/>
  <c r="C99" i="1"/>
  <c r="D98" i="1"/>
  <c r="C98" i="1"/>
  <c r="Q98" i="1" s="1"/>
  <c r="D97" i="1"/>
  <c r="C97" i="1"/>
  <c r="A97" i="1" s="1"/>
  <c r="B97" i="1" s="1"/>
  <c r="D96" i="1"/>
  <c r="C96" i="1"/>
  <c r="A96" i="1" s="1"/>
  <c r="B96" i="1" s="1"/>
  <c r="D95" i="1"/>
  <c r="C95" i="1"/>
  <c r="D94" i="1"/>
  <c r="C94" i="1"/>
  <c r="D93" i="1"/>
  <c r="C93" i="1"/>
  <c r="D92" i="1"/>
  <c r="C92" i="1"/>
  <c r="Q92" i="1" s="1"/>
  <c r="D91" i="1"/>
  <c r="C91" i="1"/>
  <c r="A91" i="1" s="1"/>
  <c r="B91" i="1" s="1"/>
  <c r="D90" i="1"/>
  <c r="C90" i="1"/>
  <c r="A90" i="1" s="1"/>
  <c r="B90" i="1" s="1"/>
  <c r="D89" i="1"/>
  <c r="C89" i="1"/>
  <c r="A89" i="1" s="1"/>
  <c r="B89" i="1" s="1"/>
  <c r="D88" i="1"/>
  <c r="C88" i="1"/>
  <c r="Q88" i="1" s="1"/>
  <c r="D87" i="1"/>
  <c r="C87" i="1"/>
  <c r="A87" i="1" s="1"/>
  <c r="B87" i="1" s="1"/>
  <c r="D86" i="1"/>
  <c r="C86" i="1"/>
  <c r="Q86" i="1" s="1"/>
  <c r="D85" i="1"/>
  <c r="C85" i="1"/>
  <c r="A85" i="1" s="1"/>
  <c r="B85" i="1" s="1"/>
  <c r="D84" i="1"/>
  <c r="C84" i="1"/>
  <c r="Q84" i="1" s="1"/>
  <c r="D83" i="1"/>
  <c r="C83" i="1"/>
  <c r="D82" i="1"/>
  <c r="C82" i="1"/>
  <c r="Q82" i="1" s="1"/>
  <c r="D81" i="1"/>
  <c r="C81" i="1"/>
  <c r="D80" i="1"/>
  <c r="C80" i="1"/>
  <c r="D79" i="1"/>
  <c r="C79" i="1"/>
  <c r="D78" i="1"/>
  <c r="C78" i="1"/>
  <c r="Q78" i="1" s="1"/>
  <c r="D77" i="1"/>
  <c r="C77" i="1"/>
  <c r="A77" i="1" s="1"/>
  <c r="B77" i="1" s="1"/>
  <c r="D76" i="1"/>
  <c r="C76" i="1"/>
  <c r="Q76" i="1" s="1"/>
  <c r="D75" i="1"/>
  <c r="C75" i="1"/>
  <c r="D74" i="1"/>
  <c r="C74" i="1"/>
  <c r="A74" i="1" s="1"/>
  <c r="B74" i="1" s="1"/>
  <c r="D73" i="1"/>
  <c r="C73" i="1"/>
  <c r="A73" i="1" s="1"/>
  <c r="B73" i="1" s="1"/>
  <c r="D72" i="1"/>
  <c r="C72" i="1"/>
  <c r="A72" i="1" s="1"/>
  <c r="B72" i="1" s="1"/>
  <c r="D71" i="1"/>
  <c r="C71" i="1"/>
  <c r="Q71" i="1" s="1"/>
  <c r="D70" i="1"/>
  <c r="C70" i="1"/>
  <c r="A70" i="1" s="1"/>
  <c r="B70" i="1" s="1"/>
  <c r="D69" i="1"/>
  <c r="C69" i="1"/>
  <c r="Q69" i="1" s="1"/>
  <c r="D68" i="1"/>
  <c r="C68" i="1"/>
  <c r="A68" i="1" s="1"/>
  <c r="B68" i="1" s="1"/>
  <c r="D67" i="1"/>
  <c r="C67" i="1"/>
  <c r="A67" i="1" s="1"/>
  <c r="B67" i="1" s="1"/>
  <c r="D66" i="1"/>
  <c r="C66" i="1"/>
  <c r="D65" i="1"/>
  <c r="C65" i="1"/>
  <c r="A65" i="1" s="1"/>
  <c r="B65" i="1" s="1"/>
  <c r="D64" i="1"/>
  <c r="C64" i="1"/>
  <c r="Q64" i="1" s="1"/>
  <c r="D63" i="1"/>
  <c r="C63" i="1"/>
  <c r="A63" i="1" s="1"/>
  <c r="B63" i="1" s="1"/>
  <c r="D62" i="1"/>
  <c r="C62" i="1"/>
  <c r="D61" i="1"/>
  <c r="C61" i="1"/>
  <c r="D60" i="1"/>
  <c r="C60" i="1"/>
  <c r="D59" i="1"/>
  <c r="C59" i="1"/>
  <c r="D58" i="1"/>
  <c r="C58" i="1"/>
  <c r="Q58" i="1" s="1"/>
  <c r="D57" i="1"/>
  <c r="C57" i="1"/>
  <c r="D56" i="1"/>
  <c r="C56" i="1"/>
  <c r="A56" i="1" s="1"/>
  <c r="B56" i="1" s="1"/>
  <c r="D55" i="1"/>
  <c r="C55" i="1"/>
  <c r="D54" i="1"/>
  <c r="C54" i="1"/>
  <c r="A54" i="1" s="1"/>
  <c r="B54" i="1" s="1"/>
  <c r="D53" i="1"/>
  <c r="C53" i="1"/>
  <c r="A53" i="1" s="1"/>
  <c r="B53" i="1" s="1"/>
  <c r="D52" i="1"/>
  <c r="C52" i="1"/>
  <c r="Q52" i="1" s="1"/>
  <c r="D51" i="1"/>
  <c r="C51" i="1"/>
  <c r="D50" i="1"/>
  <c r="C50" i="1"/>
  <c r="D49" i="1"/>
  <c r="C49" i="1"/>
  <c r="D48" i="1"/>
  <c r="C48" i="1"/>
  <c r="Q48" i="1" s="1"/>
  <c r="D47" i="1"/>
  <c r="C47" i="1"/>
  <c r="D46" i="1"/>
  <c r="C46" i="1"/>
  <c r="D45" i="1"/>
  <c r="C45" i="1"/>
  <c r="A45" i="1" s="1"/>
  <c r="B45" i="1" s="1"/>
  <c r="D44" i="1"/>
  <c r="C44" i="1"/>
  <c r="Q44" i="1" s="1"/>
  <c r="D43" i="1"/>
  <c r="C43" i="1"/>
  <c r="D42" i="1"/>
  <c r="C42" i="1"/>
  <c r="Q42" i="1" s="1"/>
  <c r="D41" i="1"/>
  <c r="C41" i="1"/>
  <c r="A41" i="1" s="1"/>
  <c r="B41" i="1" s="1"/>
  <c r="D40" i="1"/>
  <c r="C40" i="1"/>
  <c r="A40" i="1" s="1"/>
  <c r="B40" i="1" s="1"/>
  <c r="D39" i="1"/>
  <c r="C39" i="1"/>
  <c r="A39" i="1" s="1"/>
  <c r="B39" i="1" s="1"/>
  <c r="D38" i="1"/>
  <c r="C38" i="1"/>
  <c r="D37" i="1"/>
  <c r="C37" i="1"/>
  <c r="Q37" i="1" s="1"/>
  <c r="D36" i="1"/>
  <c r="C36" i="1"/>
  <c r="D35" i="1"/>
  <c r="C35" i="1"/>
  <c r="D34" i="1"/>
  <c r="C34" i="1"/>
  <c r="A34" i="1" s="1"/>
  <c r="B34" i="1" s="1"/>
  <c r="D33" i="1"/>
  <c r="C33" i="1"/>
  <c r="A33" i="1" s="1"/>
  <c r="B33" i="1" s="1"/>
  <c r="D32" i="1"/>
  <c r="C32" i="1"/>
  <c r="A32" i="1" s="1"/>
  <c r="B32" i="1" s="1"/>
  <c r="D31" i="1"/>
  <c r="C31" i="1"/>
  <c r="A31" i="1" s="1"/>
  <c r="B31" i="1" s="1"/>
  <c r="D30" i="1"/>
  <c r="C30" i="1"/>
  <c r="D29" i="1"/>
  <c r="C29" i="1"/>
  <c r="Q29" i="1" s="1"/>
  <c r="D28" i="1"/>
  <c r="C28" i="1"/>
  <c r="A28" i="1" s="1"/>
  <c r="B28" i="1" s="1"/>
  <c r="D27" i="1"/>
  <c r="C27" i="1"/>
  <c r="D26" i="1"/>
  <c r="C26" i="1"/>
  <c r="D25" i="1"/>
  <c r="C25" i="1"/>
  <c r="D24" i="1"/>
  <c r="C24" i="1"/>
  <c r="Q24" i="1" s="1"/>
  <c r="D23" i="1"/>
  <c r="C23" i="1"/>
  <c r="D22" i="1"/>
  <c r="C22" i="1"/>
  <c r="A22" i="1" s="1"/>
  <c r="B22" i="1" s="1"/>
  <c r="D21" i="1"/>
  <c r="C21" i="1"/>
  <c r="A21" i="1" s="1"/>
  <c r="B21" i="1" s="1"/>
  <c r="D20" i="1"/>
  <c r="C20" i="1"/>
  <c r="Q20" i="1" s="1"/>
  <c r="D19" i="1"/>
  <c r="C19" i="1"/>
  <c r="Q19" i="1" s="1"/>
  <c r="D18" i="1"/>
  <c r="C18" i="1"/>
  <c r="D17" i="1"/>
  <c r="C17" i="1"/>
  <c r="A17" i="1" s="1"/>
  <c r="B17" i="1" s="1"/>
  <c r="D16" i="1"/>
  <c r="C16" i="1"/>
  <c r="D15" i="1"/>
  <c r="C15" i="1"/>
  <c r="D14" i="1"/>
  <c r="C14" i="1"/>
  <c r="A14" i="1" s="1"/>
  <c r="B14" i="1" s="1"/>
  <c r="D13" i="1"/>
  <c r="C13" i="1"/>
  <c r="A13" i="1" s="1"/>
  <c r="B13" i="1" s="1"/>
  <c r="D12" i="1"/>
  <c r="C12" i="1"/>
  <c r="A12" i="1" s="1"/>
  <c r="B12" i="1" s="1"/>
  <c r="D11" i="1"/>
  <c r="C11" i="1"/>
  <c r="Q11" i="1" s="1"/>
  <c r="D10" i="1"/>
  <c r="C10" i="1"/>
  <c r="D9" i="1"/>
  <c r="C9" i="1"/>
  <c r="D8" i="1"/>
  <c r="C8" i="1"/>
  <c r="Q8" i="1" s="1"/>
  <c r="D7" i="1"/>
  <c r="C7" i="1"/>
  <c r="Q7" i="1" s="1"/>
  <c r="D6" i="1"/>
  <c r="C6" i="1"/>
  <c r="D5" i="1"/>
  <c r="C5" i="1"/>
  <c r="A5" i="1" s="1"/>
  <c r="B5" i="1" s="1"/>
  <c r="D4" i="1"/>
  <c r="C4" i="1"/>
  <c r="A4" i="1" s="1"/>
  <c r="B4" i="1" s="1"/>
  <c r="D3" i="1"/>
  <c r="C3" i="1"/>
  <c r="D2" i="1"/>
  <c r="E334" i="1" s="1"/>
  <c r="C2" i="1"/>
  <c r="C4" i="142"/>
  <c r="C6" i="142" s="1"/>
  <c r="C8" i="142"/>
  <c r="B4" i="142"/>
  <c r="B6" i="142" s="1"/>
  <c r="B8" i="142" s="1"/>
  <c r="B10" i="142" s="1"/>
  <c r="BW324" i="155"/>
  <c r="BW323" i="155"/>
  <c r="N323" i="155"/>
  <c r="L323" i="155"/>
  <c r="BW322" i="155"/>
  <c r="BW321" i="155"/>
  <c r="BW320" i="155"/>
  <c r="BW319" i="155"/>
  <c r="BW318" i="155"/>
  <c r="BW317" i="155"/>
  <c r="BW316" i="155"/>
  <c r="BW315" i="155"/>
  <c r="BW314" i="155"/>
  <c r="BW313" i="155"/>
  <c r="BW312" i="155"/>
  <c r="BW311" i="155"/>
  <c r="BW310" i="155"/>
  <c r="BW309" i="155"/>
  <c r="BW308" i="155"/>
  <c r="BQ308" i="155"/>
  <c r="BW307" i="155"/>
  <c r="B307" i="155"/>
  <c r="BW306" i="155"/>
  <c r="BW305" i="155"/>
  <c r="BW304" i="155"/>
  <c r="BW303" i="155"/>
  <c r="BQ302" i="155"/>
  <c r="BW301" i="155"/>
  <c r="BW300" i="155"/>
  <c r="BW299" i="155"/>
  <c r="BW298" i="155"/>
  <c r="BW297" i="155"/>
  <c r="BW296" i="155"/>
  <c r="BW295" i="155"/>
  <c r="BW294" i="155"/>
  <c r="BW293" i="155"/>
  <c r="BW292" i="155"/>
  <c r="BW291" i="155"/>
  <c r="BW290" i="155"/>
  <c r="BW289" i="155"/>
  <c r="BW288" i="155"/>
  <c r="BW287" i="155"/>
  <c r="BW286" i="155"/>
  <c r="BW285" i="155"/>
  <c r="BW284" i="155"/>
  <c r="BW283" i="155"/>
  <c r="BW282" i="155"/>
  <c r="BW281" i="155"/>
  <c r="BW280" i="155"/>
  <c r="BW279" i="155"/>
  <c r="BW278" i="155"/>
  <c r="BW277" i="155"/>
  <c r="BW276" i="155"/>
  <c r="BW275" i="155"/>
  <c r="BW273" i="155"/>
  <c r="BW272" i="155"/>
  <c r="BW271" i="155"/>
  <c r="BW270" i="155"/>
  <c r="BW269" i="155"/>
  <c r="BW268" i="155"/>
  <c r="BW267" i="155"/>
  <c r="BW266" i="155"/>
  <c r="BW265" i="155"/>
  <c r="BW264" i="155"/>
  <c r="BW263" i="155"/>
  <c r="BW262" i="155"/>
  <c r="BW261" i="155"/>
  <c r="BW260" i="155"/>
  <c r="BW259" i="155"/>
  <c r="BW258" i="155"/>
  <c r="BW257" i="155"/>
  <c r="BW256" i="155"/>
  <c r="B256" i="155"/>
  <c r="BW255" i="155"/>
  <c r="B255" i="155"/>
  <c r="BW253" i="155"/>
  <c r="BW252" i="155"/>
  <c r="BW251" i="155"/>
  <c r="BW250" i="155"/>
  <c r="BW249" i="155"/>
  <c r="BW248" i="155"/>
  <c r="BW247" i="155"/>
  <c r="BW246" i="155"/>
  <c r="BW245" i="155"/>
  <c r="BW244" i="155"/>
  <c r="BW240" i="155"/>
  <c r="BW239" i="155"/>
  <c r="BW234" i="155"/>
  <c r="B234" i="155"/>
  <c r="BW232" i="155"/>
  <c r="B232" i="155"/>
  <c r="BW230" i="155"/>
  <c r="BW229" i="155"/>
  <c r="BW228" i="155"/>
  <c r="BW227" i="155"/>
  <c r="BW226" i="155"/>
  <c r="BW225" i="155"/>
  <c r="BW224" i="155"/>
  <c r="BW223" i="155"/>
  <c r="BW222" i="155"/>
  <c r="BW216" i="155"/>
  <c r="BW215" i="155"/>
  <c r="BW214" i="155"/>
  <c r="BW210" i="155"/>
  <c r="BW209" i="155"/>
  <c r="BW207" i="155"/>
  <c r="BW206" i="155"/>
  <c r="BW204" i="155"/>
  <c r="BW202" i="155"/>
  <c r="BW198" i="155"/>
  <c r="BW197" i="155"/>
  <c r="B197" i="155"/>
  <c r="BW196" i="155"/>
  <c r="BW195" i="155"/>
  <c r="BW194" i="155"/>
  <c r="BW193" i="155"/>
  <c r="BW192" i="155"/>
  <c r="BW191" i="155"/>
  <c r="BW190" i="155"/>
  <c r="BW186" i="155"/>
  <c r="BW185" i="155"/>
  <c r="B185" i="155"/>
  <c r="BW184" i="155"/>
  <c r="BW183" i="155"/>
  <c r="BW182" i="155"/>
  <c r="BW181" i="155"/>
  <c r="BW180" i="155"/>
  <c r="B180" i="155"/>
  <c r="BW179" i="155"/>
  <c r="BW178" i="155"/>
  <c r="BW177" i="155"/>
  <c r="BW176" i="155"/>
  <c r="BW175" i="155"/>
  <c r="BW174" i="155"/>
  <c r="BW173" i="155"/>
  <c r="BW155" i="155"/>
  <c r="BW153" i="155"/>
  <c r="BW152" i="155"/>
  <c r="BW151" i="155"/>
  <c r="B151" i="155"/>
  <c r="BW150" i="155"/>
  <c r="B150" i="155"/>
  <c r="B89" i="155"/>
  <c r="U4" i="138"/>
  <c r="U6" i="138" s="1"/>
  <c r="T4" i="138"/>
  <c r="T6" i="138" s="1"/>
  <c r="S4" i="138"/>
  <c r="R4" i="138"/>
  <c r="R6" i="138" s="1"/>
  <c r="Q4" i="138"/>
  <c r="Q6" i="138" s="1"/>
  <c r="V11" i="2"/>
  <c r="Y11" i="2"/>
  <c r="X11" i="2"/>
  <c r="W11" i="2"/>
  <c r="U11" i="2"/>
  <c r="T11" i="2"/>
  <c r="R11" i="2"/>
  <c r="S11" i="2"/>
  <c r="Q11" i="2"/>
  <c r="P11" i="2"/>
  <c r="O11" i="2"/>
  <c r="G17" i="2"/>
  <c r="D9" i="2"/>
  <c r="C9" i="2"/>
  <c r="C14" i="2" s="1"/>
  <c r="D4" i="2"/>
  <c r="C4" i="2"/>
  <c r="B4" i="2"/>
  <c r="D15" i="2"/>
  <c r="D3" i="2"/>
  <c r="P4" i="138"/>
  <c r="P6" i="138" s="1"/>
  <c r="B9" i="2"/>
  <c r="B14" i="2" s="1"/>
  <c r="C15" i="2"/>
  <c r="C3" i="2"/>
  <c r="B3" i="2"/>
  <c r="B5" i="2" s="1"/>
  <c r="B2" i="2"/>
  <c r="A575" i="1"/>
  <c r="B575" i="1" s="1"/>
  <c r="A601" i="1"/>
  <c r="B601" i="1" s="1"/>
  <c r="A573" i="1"/>
  <c r="B573" i="1" s="1"/>
  <c r="A577" i="1"/>
  <c r="B577" i="1" s="1"/>
  <c r="A714" i="1"/>
  <c r="B714" i="1" s="1"/>
  <c r="A698" i="1"/>
  <c r="B698" i="1" s="1"/>
  <c r="Q698" i="1"/>
  <c r="Q666" i="1"/>
  <c r="A681" i="1"/>
  <c r="B681" i="1" s="1"/>
  <c r="Q740" i="1"/>
  <c r="A716" i="1"/>
  <c r="B716" i="1" s="1"/>
  <c r="Q716" i="1"/>
  <c r="A700" i="1"/>
  <c r="B700" i="1" s="1"/>
  <c r="Q700" i="1"/>
  <c r="A684" i="1"/>
  <c r="B684" i="1" s="1"/>
  <c r="Q684" i="1"/>
  <c r="A668" i="1"/>
  <c r="B668" i="1" s="1"/>
  <c r="Q668" i="1"/>
  <c r="Q659" i="1"/>
  <c r="A659" i="1"/>
  <c r="B659" i="1" s="1"/>
  <c r="Q651" i="1"/>
  <c r="A651" i="1"/>
  <c r="B651" i="1" s="1"/>
  <c r="A708" i="1"/>
  <c r="B708" i="1" s="1"/>
  <c r="Q708" i="1"/>
  <c r="A706" i="1"/>
  <c r="B706" i="1" s="1"/>
  <c r="Q706" i="1"/>
  <c r="A705" i="1"/>
  <c r="B705" i="1" s="1"/>
  <c r="Q692" i="1"/>
  <c r="A690" i="1"/>
  <c r="B690" i="1" s="1"/>
  <c r="Q690" i="1"/>
  <c r="A689" i="1"/>
  <c r="B689" i="1" s="1"/>
  <c r="Q683" i="1"/>
  <c r="A676" i="1"/>
  <c r="B676" i="1" s="1"/>
  <c r="Q676" i="1"/>
  <c r="A673" i="1"/>
  <c r="B673" i="1" s="1"/>
  <c r="A660" i="1"/>
  <c r="B660" i="1" s="1"/>
  <c r="Q660" i="1"/>
  <c r="A658" i="1"/>
  <c r="B658" i="1" s="1"/>
  <c r="A650" i="1"/>
  <c r="B650" i="1" s="1"/>
  <c r="Q650" i="1"/>
  <c r="A637" i="1"/>
  <c r="B637" i="1" s="1"/>
  <c r="Q637" i="1"/>
  <c r="A635" i="1"/>
  <c r="B635" i="1" s="1"/>
  <c r="Q635" i="1"/>
  <c r="A629" i="1"/>
  <c r="B629" i="1" s="1"/>
  <c r="Q629" i="1"/>
  <c r="A621" i="1"/>
  <c r="B621" i="1" s="1"/>
  <c r="Q621" i="1"/>
  <c r="A619" i="1"/>
  <c r="B619" i="1" s="1"/>
  <c r="Q619" i="1"/>
  <c r="A613" i="1"/>
  <c r="B613" i="1" s="1"/>
  <c r="Q613" i="1"/>
  <c r="A611" i="1"/>
  <c r="B611" i="1" s="1"/>
  <c r="Q611" i="1"/>
  <c r="A711" i="1"/>
  <c r="B711" i="1" s="1"/>
  <c r="A703" i="1"/>
  <c r="B703" i="1" s="1"/>
  <c r="A695" i="1"/>
  <c r="B695" i="1" s="1"/>
  <c r="A671" i="1"/>
  <c r="B671" i="1" s="1"/>
  <c r="A663" i="1"/>
  <c r="B663" i="1" s="1"/>
  <c r="A655" i="1"/>
  <c r="B655" i="1" s="1"/>
  <c r="A645" i="1"/>
  <c r="B645" i="1" s="1"/>
  <c r="Q645" i="1"/>
  <c r="A633" i="1"/>
  <c r="B633" i="1" s="1"/>
  <c r="Q633" i="1"/>
  <c r="A625" i="1"/>
  <c r="B625" i="1" s="1"/>
  <c r="Q625" i="1"/>
  <c r="A609" i="1"/>
  <c r="B609" i="1" s="1"/>
  <c r="Q609" i="1"/>
  <c r="Q605" i="1"/>
  <c r="D379" i="160"/>
  <c r="D383" i="160"/>
  <c r="D387" i="160"/>
  <c r="D391" i="160"/>
  <c r="D395" i="160"/>
  <c r="D386" i="160"/>
  <c r="D390" i="160"/>
  <c r="D380" i="160"/>
  <c r="D384" i="160"/>
  <c r="D388" i="160"/>
  <c r="D392" i="160"/>
  <c r="D396" i="160"/>
  <c r="D378" i="160"/>
  <c r="D377" i="160"/>
  <c r="D381" i="160"/>
  <c r="D385" i="160"/>
  <c r="D389" i="160"/>
  <c r="D393" i="160"/>
  <c r="D397" i="160"/>
  <c r="D382" i="160"/>
  <c r="D394" i="160"/>
  <c r="D3" i="160"/>
  <c r="D7" i="160"/>
  <c r="D11" i="160"/>
  <c r="D15" i="160"/>
  <c r="D19" i="160"/>
  <c r="D23" i="160"/>
  <c r="D27" i="160"/>
  <c r="D31" i="160"/>
  <c r="D35" i="160"/>
  <c r="D39" i="160"/>
  <c r="D43" i="160"/>
  <c r="D47" i="160"/>
  <c r="D51" i="160"/>
  <c r="D55" i="160"/>
  <c r="D59" i="160"/>
  <c r="D63" i="160"/>
  <c r="D67" i="160"/>
  <c r="D71" i="160"/>
  <c r="D75" i="160"/>
  <c r="D79" i="160"/>
  <c r="D83" i="160"/>
  <c r="D87" i="160"/>
  <c r="D91" i="160"/>
  <c r="D95" i="160"/>
  <c r="D99" i="160"/>
  <c r="D103" i="160"/>
  <c r="D107" i="160"/>
  <c r="D111" i="160"/>
  <c r="D115" i="160"/>
  <c r="D119" i="160"/>
  <c r="D123" i="160"/>
  <c r="D127" i="160"/>
  <c r="D131" i="160"/>
  <c r="D135" i="160"/>
  <c r="D139" i="160"/>
  <c r="D143" i="160"/>
  <c r="D147" i="160"/>
  <c r="D151" i="160"/>
  <c r="D155" i="160"/>
  <c r="D159" i="160"/>
  <c r="D163" i="160"/>
  <c r="D167" i="160"/>
  <c r="D171" i="160"/>
  <c r="D175" i="160"/>
  <c r="D179" i="160"/>
  <c r="D183" i="160"/>
  <c r="D187" i="160"/>
  <c r="D191" i="160"/>
  <c r="D195" i="160"/>
  <c r="D199" i="160"/>
  <c r="D203" i="160"/>
  <c r="D207" i="160"/>
  <c r="D211" i="160"/>
  <c r="D215" i="160"/>
  <c r="D219" i="160"/>
  <c r="D223" i="160"/>
  <c r="D227" i="160"/>
  <c r="D231" i="160"/>
  <c r="D235" i="160"/>
  <c r="D239" i="160"/>
  <c r="D4" i="160"/>
  <c r="D8" i="160"/>
  <c r="D12" i="160"/>
  <c r="D16" i="160"/>
  <c r="D20" i="160"/>
  <c r="D24" i="160"/>
  <c r="D28" i="160"/>
  <c r="D32" i="160"/>
  <c r="D36" i="160"/>
  <c r="D40" i="160"/>
  <c r="D44" i="160"/>
  <c r="D48" i="160"/>
  <c r="D52" i="160"/>
  <c r="D56" i="160"/>
  <c r="D60" i="160"/>
  <c r="D64" i="160"/>
  <c r="D68" i="160"/>
  <c r="D72" i="160"/>
  <c r="D76" i="160"/>
  <c r="D80" i="160"/>
  <c r="D84" i="160"/>
  <c r="D88" i="160"/>
  <c r="D92" i="160"/>
  <c r="D96" i="160"/>
  <c r="D100" i="160"/>
  <c r="D104" i="160"/>
  <c r="D108" i="160"/>
  <c r="D112" i="160"/>
  <c r="D116" i="160"/>
  <c r="D120" i="160"/>
  <c r="D124" i="160"/>
  <c r="D128" i="160"/>
  <c r="D132" i="160"/>
  <c r="D136" i="160"/>
  <c r="D140" i="160"/>
  <c r="D144" i="160"/>
  <c r="D148" i="160"/>
  <c r="D152" i="160"/>
  <c r="D156" i="160"/>
  <c r="D160" i="160"/>
  <c r="D164" i="160"/>
  <c r="D168" i="160"/>
  <c r="D172" i="160"/>
  <c r="D176" i="160"/>
  <c r="D180" i="160"/>
  <c r="D184" i="160"/>
  <c r="D188" i="160"/>
  <c r="D192" i="160"/>
  <c r="D196" i="160"/>
  <c r="D200" i="160"/>
  <c r="D204" i="160"/>
  <c r="D208" i="160"/>
  <c r="D212" i="160"/>
  <c r="D216" i="160"/>
  <c r="D220" i="160"/>
  <c r="D224" i="160"/>
  <c r="D228" i="160"/>
  <c r="D232" i="160"/>
  <c r="D236" i="160"/>
  <c r="D240" i="160"/>
  <c r="D244" i="160"/>
  <c r="D5" i="160"/>
  <c r="D9" i="160"/>
  <c r="D13" i="160"/>
  <c r="D17" i="160"/>
  <c r="D21" i="160"/>
  <c r="D25" i="160"/>
  <c r="D29" i="160"/>
  <c r="D33" i="160"/>
  <c r="D37" i="160"/>
  <c r="D41" i="160"/>
  <c r="D45" i="160"/>
  <c r="D49" i="160"/>
  <c r="D53" i="160"/>
  <c r="D57" i="160"/>
  <c r="D61" i="160"/>
  <c r="D65" i="160"/>
  <c r="D69" i="160"/>
  <c r="D73" i="160"/>
  <c r="D77" i="160"/>
  <c r="D81" i="160"/>
  <c r="D85" i="160"/>
  <c r="D89" i="160"/>
  <c r="D93" i="160"/>
  <c r="D97" i="160"/>
  <c r="D101" i="160"/>
  <c r="D105" i="160"/>
  <c r="D109" i="160"/>
  <c r="D113" i="160"/>
  <c r="D117" i="160"/>
  <c r="D121" i="160"/>
  <c r="D125" i="160"/>
  <c r="D129" i="160"/>
  <c r="D133" i="160"/>
  <c r="D137" i="160"/>
  <c r="D141" i="160"/>
  <c r="D145" i="160"/>
  <c r="D149" i="160"/>
  <c r="D153" i="160"/>
  <c r="D157" i="160"/>
  <c r="D161" i="160"/>
  <c r="D165" i="160"/>
  <c r="D169" i="160"/>
  <c r="D173" i="160"/>
  <c r="D177" i="160"/>
  <c r="D181" i="160"/>
  <c r="D185" i="160"/>
  <c r="D189" i="160"/>
  <c r="D193" i="160"/>
  <c r="D197" i="160"/>
  <c r="D201" i="160"/>
  <c r="D205" i="160"/>
  <c r="D209" i="160"/>
  <c r="D213" i="160"/>
  <c r="D217" i="160"/>
  <c r="D221" i="160"/>
  <c r="D225" i="160"/>
  <c r="D229" i="160"/>
  <c r="D233" i="160"/>
  <c r="D237" i="160"/>
  <c r="D241" i="160"/>
  <c r="D245" i="160"/>
  <c r="D249" i="160"/>
  <c r="D253" i="160"/>
  <c r="D257" i="160"/>
  <c r="D261" i="160"/>
  <c r="D265" i="160"/>
  <c r="D269" i="160"/>
  <c r="D273" i="160"/>
  <c r="D277" i="160"/>
  <c r="D281" i="160"/>
  <c r="D285" i="160"/>
  <c r="D289" i="160"/>
  <c r="D293" i="160"/>
  <c r="D297" i="160"/>
  <c r="D301" i="160"/>
  <c r="D305" i="160"/>
  <c r="D309" i="160"/>
  <c r="D313" i="160"/>
  <c r="D317" i="160"/>
  <c r="D321" i="160"/>
  <c r="D325" i="160"/>
  <c r="D329" i="160"/>
  <c r="D333" i="160"/>
  <c r="D337" i="160"/>
  <c r="D341" i="160"/>
  <c r="D6" i="160"/>
  <c r="D10" i="160"/>
  <c r="D14" i="160"/>
  <c r="D18" i="160"/>
  <c r="D22" i="160"/>
  <c r="D26" i="160"/>
  <c r="D30" i="160"/>
  <c r="D34" i="160"/>
  <c r="D38" i="160"/>
  <c r="D42" i="160"/>
  <c r="D46" i="160"/>
  <c r="D50" i="160"/>
  <c r="D54" i="160"/>
  <c r="D58" i="160"/>
  <c r="D62" i="160"/>
  <c r="D66" i="160"/>
  <c r="D70" i="160"/>
  <c r="D74" i="160"/>
  <c r="D78" i="160"/>
  <c r="D82" i="160"/>
  <c r="D86" i="160"/>
  <c r="D90" i="160"/>
  <c r="D94" i="160"/>
  <c r="D98" i="160"/>
  <c r="D102" i="160"/>
  <c r="D106" i="160"/>
  <c r="D110" i="160"/>
  <c r="D114" i="160"/>
  <c r="D118" i="160"/>
  <c r="D122" i="160"/>
  <c r="D126" i="160"/>
  <c r="D130" i="160"/>
  <c r="D134" i="160"/>
  <c r="D138" i="160"/>
  <c r="D142" i="160"/>
  <c r="D146" i="160"/>
  <c r="D150" i="160"/>
  <c r="D154" i="160"/>
  <c r="D158" i="160"/>
  <c r="D162" i="160"/>
  <c r="D166" i="160"/>
  <c r="D170" i="160"/>
  <c r="D174" i="160"/>
  <c r="D178" i="160"/>
  <c r="D182" i="160"/>
  <c r="D186" i="160"/>
  <c r="D190" i="160"/>
  <c r="D194" i="160"/>
  <c r="D198" i="160"/>
  <c r="D202" i="160"/>
  <c r="D206" i="160"/>
  <c r="D210" i="160"/>
  <c r="D214" i="160"/>
  <c r="D218" i="160"/>
  <c r="D222" i="160"/>
  <c r="D226" i="160"/>
  <c r="D230" i="160"/>
  <c r="D234" i="160"/>
  <c r="D238" i="160"/>
  <c r="D242" i="160"/>
  <c r="D246" i="160"/>
  <c r="D250" i="160"/>
  <c r="D254" i="160"/>
  <c r="D258" i="160"/>
  <c r="D262" i="160"/>
  <c r="D266" i="160"/>
  <c r="D270" i="160"/>
  <c r="D274" i="160"/>
  <c r="D278" i="160"/>
  <c r="D282" i="160"/>
  <c r="D286" i="160"/>
  <c r="D290" i="160"/>
  <c r="D294" i="160"/>
  <c r="D298" i="160"/>
  <c r="D302" i="160"/>
  <c r="D306" i="160"/>
  <c r="D310" i="160"/>
  <c r="D314" i="160"/>
  <c r="D318" i="160"/>
  <c r="D322" i="160"/>
  <c r="D326" i="160"/>
  <c r="D330" i="160"/>
  <c r="D334" i="160"/>
  <c r="D338" i="160"/>
  <c r="D342" i="160"/>
  <c r="D243" i="160"/>
  <c r="D252" i="160"/>
  <c r="D260" i="160"/>
  <c r="D268" i="160"/>
  <c r="D276" i="160"/>
  <c r="D284" i="160"/>
  <c r="D292" i="160"/>
  <c r="D300" i="160"/>
  <c r="D308" i="160"/>
  <c r="D316" i="160"/>
  <c r="D324" i="160"/>
  <c r="D332" i="160"/>
  <c r="D340" i="160"/>
  <c r="D346" i="160"/>
  <c r="D350" i="160"/>
  <c r="D354" i="160"/>
  <c r="D358" i="160"/>
  <c r="D362" i="160"/>
  <c r="D366" i="160"/>
  <c r="D370" i="160"/>
  <c r="D374" i="160"/>
  <c r="D247" i="160"/>
  <c r="D255" i="160"/>
  <c r="D263" i="160"/>
  <c r="D271" i="160"/>
  <c r="D279" i="160"/>
  <c r="D287" i="160"/>
  <c r="D295" i="160"/>
  <c r="D303" i="160"/>
  <c r="D311" i="160"/>
  <c r="D319" i="160"/>
  <c r="D327" i="160"/>
  <c r="D335" i="160"/>
  <c r="D343" i="160"/>
  <c r="D347" i="160"/>
  <c r="D351" i="160"/>
  <c r="D355" i="160"/>
  <c r="D359" i="160"/>
  <c r="D363" i="160"/>
  <c r="D367" i="160"/>
  <c r="D371" i="160"/>
  <c r="D375" i="160"/>
  <c r="D248" i="160"/>
  <c r="D256" i="160"/>
  <c r="D264" i="160"/>
  <c r="D272" i="160"/>
  <c r="D280" i="160"/>
  <c r="D288" i="160"/>
  <c r="D296" i="160"/>
  <c r="D304" i="160"/>
  <c r="D312" i="160"/>
  <c r="D320" i="160"/>
  <c r="D328" i="160"/>
  <c r="D336" i="160"/>
  <c r="D344" i="160"/>
  <c r="D348" i="160"/>
  <c r="D352" i="160"/>
  <c r="D356" i="160"/>
  <c r="D360" i="160"/>
  <c r="D364" i="160"/>
  <c r="D368" i="160"/>
  <c r="D372" i="160"/>
  <c r="D376" i="160"/>
  <c r="D251" i="160"/>
  <c r="D259" i="160"/>
  <c r="D267" i="160"/>
  <c r="D275" i="160"/>
  <c r="D283" i="160"/>
  <c r="D291" i="160"/>
  <c r="D299" i="160"/>
  <c r="D307" i="160"/>
  <c r="D315" i="160"/>
  <c r="D323" i="160"/>
  <c r="D331" i="160"/>
  <c r="D339" i="160"/>
  <c r="D345" i="160"/>
  <c r="D349" i="160"/>
  <c r="D353" i="160"/>
  <c r="D357" i="160"/>
  <c r="D361" i="160"/>
  <c r="D365" i="160"/>
  <c r="D369" i="160"/>
  <c r="D373" i="160"/>
  <c r="D2" i="160"/>
  <c r="C2" i="160" s="1"/>
  <c r="G23" i="138"/>
  <c r="L23" i="138"/>
  <c r="I5" i="138"/>
  <c r="J12" i="138"/>
  <c r="L22" i="138"/>
  <c r="K16" i="138"/>
  <c r="G14" i="138"/>
  <c r="Q595" i="1"/>
  <c r="K23" i="138"/>
  <c r="I11" i="138"/>
  <c r="L12" i="138"/>
  <c r="J7" i="138"/>
  <c r="L6" i="138"/>
  <c r="K22" i="138"/>
  <c r="H22" i="138"/>
  <c r="I14" i="138"/>
  <c r="I23" i="138"/>
  <c r="J10" i="138"/>
  <c r="G22" i="138"/>
  <c r="K13" i="138"/>
  <c r="K17" i="138"/>
  <c r="H17" i="138"/>
  <c r="Q593" i="1"/>
  <c r="Q579" i="1"/>
  <c r="J22" i="138"/>
  <c r="K18" i="138"/>
  <c r="J20" i="138"/>
  <c r="Q2" i="138"/>
  <c r="Q601" i="1"/>
  <c r="I22" i="138"/>
  <c r="Q589" i="1"/>
  <c r="G13" i="138"/>
  <c r="I13" i="138"/>
  <c r="J23" i="138"/>
  <c r="J17" i="138"/>
  <c r="J19" i="138"/>
  <c r="J15" i="138"/>
  <c r="I12" i="138"/>
  <c r="L21" i="138"/>
  <c r="Q588" i="1"/>
  <c r="K20" i="138"/>
  <c r="L16" i="138"/>
  <c r="L18" i="138"/>
  <c r="L14" i="138"/>
  <c r="G7" i="138"/>
  <c r="Q581" i="1"/>
  <c r="K11" i="138"/>
  <c r="L8" i="138"/>
  <c r="H16" i="138"/>
  <c r="Q577" i="1"/>
  <c r="H7" i="138"/>
  <c r="J16" i="138"/>
  <c r="L13" i="138"/>
  <c r="H20" i="138"/>
  <c r="H14" i="138"/>
  <c r="H23" i="138"/>
  <c r="K12" i="138"/>
  <c r="K14" i="138"/>
  <c r="Q603" i="1"/>
  <c r="Q587" i="1"/>
  <c r="H9" i="138"/>
  <c r="H11" i="138"/>
  <c r="G12" i="138"/>
  <c r="G15" i="138"/>
  <c r="G9" i="138"/>
  <c r="Q584" i="1"/>
  <c r="I17" i="138"/>
  <c r="K15" i="138"/>
  <c r="Q575" i="1"/>
  <c r="Q597" i="1"/>
  <c r="G20" i="138"/>
  <c r="L9" i="138"/>
  <c r="L15" i="138"/>
  <c r="J13" i="138"/>
  <c r="J6" i="138"/>
  <c r="J14" i="138"/>
  <c r="J21" i="138"/>
  <c r="K6" i="138"/>
  <c r="Q590" i="1"/>
  <c r="K10" i="138"/>
  <c r="I20" i="138"/>
  <c r="I10" i="138"/>
  <c r="I7" i="138"/>
  <c r="H18" i="138"/>
  <c r="L20" i="138"/>
  <c r="L19" i="138"/>
  <c r="I8" i="138"/>
  <c r="G6" i="138"/>
  <c r="Q596" i="1"/>
  <c r="I21" i="138"/>
  <c r="J8" i="138"/>
  <c r="I6" i="138"/>
  <c r="I19" i="138"/>
  <c r="Q578" i="1"/>
  <c r="J11" i="138"/>
  <c r="K19" i="138"/>
  <c r="H21" i="138"/>
  <c r="H13" i="138"/>
  <c r="H19" i="138"/>
  <c r="K7" i="138"/>
  <c r="H10" i="138"/>
  <c r="Q573" i="1"/>
  <c r="Q580" i="1"/>
  <c r="G21" i="138"/>
  <c r="G18" i="138"/>
  <c r="K5" i="138"/>
  <c r="Q574" i="1"/>
  <c r="L17" i="138"/>
  <c r="K21" i="138"/>
  <c r="H12" i="138"/>
  <c r="L10" i="138"/>
  <c r="H5" i="138"/>
  <c r="Q604" i="1"/>
  <c r="H8" i="138"/>
  <c r="Q586" i="1"/>
  <c r="K9" i="138"/>
  <c r="Q600" i="1"/>
  <c r="Q591" i="1"/>
  <c r="G17" i="138"/>
  <c r="K8" i="138"/>
  <c r="Q599" i="1"/>
  <c r="J9" i="138"/>
  <c r="H15" i="138"/>
  <c r="G5" i="138"/>
  <c r="G19" i="138"/>
  <c r="L11" i="138"/>
  <c r="I18" i="138"/>
  <c r="G11" i="138"/>
  <c r="J5" i="138"/>
  <c r="I15" i="138"/>
  <c r="L7" i="138"/>
  <c r="G16" i="138"/>
  <c r="Q594" i="1"/>
  <c r="G10" i="138"/>
  <c r="H6" i="138"/>
  <c r="I16" i="138"/>
  <c r="J18" i="138"/>
  <c r="L5" i="138"/>
  <c r="I9" i="138"/>
  <c r="G8" i="138"/>
  <c r="Q585" i="1"/>
  <c r="O10" i="142"/>
  <c r="A579" i="1"/>
  <c r="B579" i="1" s="1"/>
  <c r="A599" i="1"/>
  <c r="B599" i="1" s="1"/>
  <c r="A653" i="1"/>
  <c r="B653" i="1" s="1"/>
  <c r="Q653" i="1"/>
  <c r="A710" i="1"/>
  <c r="B710" i="1" s="1"/>
  <c r="Q710" i="1"/>
  <c r="A672" i="1"/>
  <c r="B672" i="1" s="1"/>
  <c r="Q672" i="1"/>
  <c r="A685" i="1"/>
  <c r="B685" i="1" s="1"/>
  <c r="Q685" i="1"/>
  <c r="A677" i="1"/>
  <c r="B677" i="1" s="1"/>
  <c r="Q677" i="1"/>
  <c r="Q663" i="1"/>
  <c r="Q620" i="1"/>
  <c r="A620" i="1"/>
  <c r="B620" i="1" s="1"/>
  <c r="Q732" i="1"/>
  <c r="A702" i="1"/>
  <c r="B702" i="1" s="1"/>
  <c r="Q702" i="1"/>
  <c r="A614" i="1"/>
  <c r="B614" i="1" s="1"/>
  <c r="Q614" i="1"/>
  <c r="Q704" i="1"/>
  <c r="Q693" i="1"/>
  <c r="A680" i="1"/>
  <c r="B680" i="1" s="1"/>
  <c r="Q680" i="1"/>
  <c r="A648" i="1"/>
  <c r="B648" i="1" s="1"/>
  <c r="Q648" i="1"/>
  <c r="A638" i="1"/>
  <c r="B638" i="1" s="1"/>
  <c r="Q638" i="1"/>
  <c r="A632" i="1"/>
  <c r="B632" i="1" s="1"/>
  <c r="Q632" i="1"/>
  <c r="Q606" i="1"/>
  <c r="A606" i="1"/>
  <c r="B606" i="1" s="1"/>
  <c r="A670" i="1"/>
  <c r="B670" i="1" s="1"/>
  <c r="Q670" i="1"/>
  <c r="A662" i="1"/>
  <c r="B662" i="1" s="1"/>
  <c r="Q662" i="1"/>
  <c r="A644" i="1"/>
  <c r="B644" i="1" s="1"/>
  <c r="Q644" i="1"/>
  <c r="A642" i="1"/>
  <c r="B642" i="1" s="1"/>
  <c r="Q642" i="1"/>
  <c r="Q618" i="1"/>
  <c r="A618" i="1"/>
  <c r="B618" i="1" s="1"/>
  <c r="Q711" i="1"/>
  <c r="Q696" i="1"/>
  <c r="A696" i="1"/>
  <c r="B696" i="1" s="1"/>
  <c r="Q654" i="1"/>
  <c r="Q686" i="1"/>
  <c r="Q646" i="1"/>
  <c r="Q626" i="1"/>
  <c r="Q608" i="1"/>
  <c r="A678" i="1"/>
  <c r="B678" i="1" s="1"/>
  <c r="A582" i="1"/>
  <c r="B582" i="1" s="1"/>
  <c r="A701" i="1"/>
  <c r="B701" i="1" s="1"/>
  <c r="Q688" i="1"/>
  <c r="A661" i="1"/>
  <c r="B661" i="1" s="1"/>
  <c r="Q612" i="1"/>
  <c r="A669" i="1"/>
  <c r="B669" i="1" s="1"/>
  <c r="Q669" i="1"/>
  <c r="A664" i="1"/>
  <c r="B664" i="1" s="1"/>
  <c r="Q664" i="1"/>
  <c r="A616" i="1"/>
  <c r="B616" i="1" s="1"/>
  <c r="Q616" i="1"/>
  <c r="A610" i="1"/>
  <c r="B610" i="1" s="1"/>
  <c r="Q610" i="1"/>
  <c r="P10" i="142" l="1"/>
  <c r="A713" i="1"/>
  <c r="B713" i="1" s="1"/>
  <c r="C159" i="160"/>
  <c r="E159" i="160" s="1"/>
  <c r="F159" i="160" s="1"/>
  <c r="G5" i="203"/>
  <c r="L17" i="199" s="1"/>
  <c r="C249" i="160"/>
  <c r="E249" i="160" s="1"/>
  <c r="F249" i="160" s="1"/>
  <c r="C115" i="160"/>
  <c r="E115" i="160" s="1"/>
  <c r="F115" i="160" s="1"/>
  <c r="A721" i="1"/>
  <c r="B721" i="1" s="1"/>
  <c r="C62" i="160"/>
  <c r="E62" i="160" s="1"/>
  <c r="F62" i="160" s="1"/>
  <c r="C396" i="160"/>
  <c r="E396" i="160" s="1"/>
  <c r="F396" i="160" s="1"/>
  <c r="C235" i="160"/>
  <c r="E235" i="160" s="1"/>
  <c r="F235" i="160" s="1"/>
  <c r="C55" i="160"/>
  <c r="E55" i="160" s="1"/>
  <c r="F55" i="160" s="1"/>
  <c r="A725" i="1"/>
  <c r="B725" i="1" s="1"/>
  <c r="Q728" i="1"/>
  <c r="C145" i="160"/>
  <c r="E145" i="160" s="1"/>
  <c r="F145" i="160" s="1"/>
  <c r="C45" i="160"/>
  <c r="E45" i="160" s="1"/>
  <c r="F45" i="160" s="1"/>
  <c r="C379" i="160"/>
  <c r="E379" i="160" s="1"/>
  <c r="F379" i="160" s="1"/>
  <c r="C132" i="160"/>
  <c r="E132" i="160" s="1"/>
  <c r="F132" i="160" s="1"/>
  <c r="C331" i="160"/>
  <c r="E331" i="160" s="1"/>
  <c r="F331" i="160" s="1"/>
  <c r="M10" i="142"/>
  <c r="L10" i="142"/>
  <c r="C5" i="160"/>
  <c r="E5" i="160" s="1"/>
  <c r="F5" i="160" s="1"/>
  <c r="Q748" i="1"/>
  <c r="Q764" i="1"/>
  <c r="Q772" i="1"/>
  <c r="C386" i="160"/>
  <c r="E386" i="160" s="1"/>
  <c r="F386" i="160" s="1"/>
  <c r="C27" i="160"/>
  <c r="E27" i="160" s="1"/>
  <c r="F27" i="160" s="1"/>
  <c r="E10" i="142"/>
  <c r="C304" i="160"/>
  <c r="E304" i="160" s="1"/>
  <c r="F304" i="160" s="1"/>
  <c r="C279" i="160"/>
  <c r="E279" i="160" s="1"/>
  <c r="F279" i="160" s="1"/>
  <c r="C318" i="160"/>
  <c r="E318" i="160" s="1"/>
  <c r="F318" i="160" s="1"/>
  <c r="C190" i="160"/>
  <c r="E190" i="160" s="1"/>
  <c r="F190" i="160" s="1"/>
  <c r="C273" i="160"/>
  <c r="E273" i="160" s="1"/>
  <c r="F273" i="160" s="1"/>
  <c r="C17" i="160"/>
  <c r="E17" i="160" s="1"/>
  <c r="F17" i="160" s="1"/>
  <c r="C4" i="160"/>
  <c r="E4" i="160" s="1"/>
  <c r="F4" i="160" s="1"/>
  <c r="R10" i="138"/>
  <c r="A771" i="1"/>
  <c r="B771" i="1" s="1"/>
  <c r="A752" i="1"/>
  <c r="B752" i="1" s="1"/>
  <c r="A731" i="1"/>
  <c r="B731" i="1" s="1"/>
  <c r="E462" i="1"/>
  <c r="A767" i="1"/>
  <c r="B767" i="1" s="1"/>
  <c r="E2" i="1"/>
  <c r="E210" i="1"/>
  <c r="E91" i="1"/>
  <c r="E478" i="1"/>
  <c r="E114" i="1"/>
  <c r="E278" i="1"/>
  <c r="E306" i="1"/>
  <c r="E322" i="1"/>
  <c r="E434" i="1"/>
  <c r="E458" i="1"/>
  <c r="E562" i="1"/>
  <c r="E237" i="1"/>
  <c r="A773" i="1"/>
  <c r="B773" i="1" s="1"/>
  <c r="E230" i="1"/>
  <c r="Q774" i="1"/>
  <c r="A734" i="1"/>
  <c r="B734" i="1" s="1"/>
  <c r="A726" i="1"/>
  <c r="B726" i="1" s="1"/>
  <c r="A760" i="1"/>
  <c r="B760" i="1" s="1"/>
  <c r="A736" i="1"/>
  <c r="B736" i="1" s="1"/>
  <c r="Q758" i="1"/>
  <c r="E4" i="1"/>
  <c r="E104" i="1"/>
  <c r="E224" i="1"/>
  <c r="E380" i="1"/>
  <c r="E536" i="1"/>
  <c r="E503" i="1"/>
  <c r="A720" i="1"/>
  <c r="B720" i="1" s="1"/>
  <c r="E3" i="1"/>
  <c r="E55" i="1"/>
  <c r="E135" i="1"/>
  <c r="E159" i="1"/>
  <c r="E171" i="1"/>
  <c r="E183" i="1"/>
  <c r="E339" i="1"/>
  <c r="E403" i="1"/>
  <c r="E451" i="1"/>
  <c r="C269" i="160"/>
  <c r="E269" i="160" s="1"/>
  <c r="F269" i="160" s="1"/>
  <c r="C236" i="160"/>
  <c r="E236" i="160" s="1"/>
  <c r="F236" i="160" s="1"/>
  <c r="C256" i="160"/>
  <c r="E256" i="160" s="1"/>
  <c r="F256" i="160" s="1"/>
  <c r="C298" i="160"/>
  <c r="E298" i="160" s="1"/>
  <c r="F298" i="160" s="1"/>
  <c r="C31" i="160"/>
  <c r="E31" i="160" s="1"/>
  <c r="F31" i="160" s="1"/>
  <c r="C373" i="160"/>
  <c r="E373" i="160" s="1"/>
  <c r="F373" i="160" s="1"/>
  <c r="C347" i="160"/>
  <c r="E347" i="160" s="1"/>
  <c r="F347" i="160" s="1"/>
  <c r="C66" i="160"/>
  <c r="E66" i="160" s="1"/>
  <c r="F66" i="160" s="1"/>
  <c r="C245" i="160"/>
  <c r="E245" i="160" s="1"/>
  <c r="F245" i="160" s="1"/>
  <c r="C149" i="160"/>
  <c r="E149" i="160" s="1"/>
  <c r="F149" i="160" s="1"/>
  <c r="C200" i="160"/>
  <c r="E200" i="160" s="1"/>
  <c r="F200" i="160" s="1"/>
  <c r="C168" i="160"/>
  <c r="E168" i="160" s="1"/>
  <c r="F168" i="160" s="1"/>
  <c r="C104" i="160"/>
  <c r="E104" i="160" s="1"/>
  <c r="F104" i="160" s="1"/>
  <c r="C72" i="160"/>
  <c r="E72" i="160" s="1"/>
  <c r="F72" i="160" s="1"/>
  <c r="C8" i="160"/>
  <c r="E8" i="160" s="1"/>
  <c r="F8" i="160" s="1"/>
  <c r="C119" i="160"/>
  <c r="E119" i="160" s="1"/>
  <c r="F119" i="160" s="1"/>
  <c r="C87" i="160"/>
  <c r="E87" i="160" s="1"/>
  <c r="F87" i="160" s="1"/>
  <c r="C387" i="160"/>
  <c r="E387" i="160" s="1"/>
  <c r="F387" i="160" s="1"/>
  <c r="C183" i="160"/>
  <c r="E183" i="160" s="1"/>
  <c r="F183" i="160" s="1"/>
  <c r="C64" i="160"/>
  <c r="E64" i="160" s="1"/>
  <c r="F64" i="160" s="1"/>
  <c r="A719" i="1"/>
  <c r="B719" i="1" s="1"/>
  <c r="C345" i="160"/>
  <c r="E345" i="160" s="1"/>
  <c r="F345" i="160" s="1"/>
  <c r="C283" i="160"/>
  <c r="E283" i="160" s="1"/>
  <c r="F283" i="160" s="1"/>
  <c r="C364" i="160"/>
  <c r="E364" i="160" s="1"/>
  <c r="F364" i="160" s="1"/>
  <c r="C320" i="160"/>
  <c r="E320" i="160" s="1"/>
  <c r="F320" i="160" s="1"/>
  <c r="C351" i="160"/>
  <c r="E351" i="160" s="1"/>
  <c r="F351" i="160" s="1"/>
  <c r="C295" i="160"/>
  <c r="E295" i="160" s="1"/>
  <c r="F295" i="160" s="1"/>
  <c r="C370" i="160"/>
  <c r="E370" i="160" s="1"/>
  <c r="F370" i="160" s="1"/>
  <c r="C332" i="160"/>
  <c r="E332" i="160" s="1"/>
  <c r="F332" i="160" s="1"/>
  <c r="C268" i="160"/>
  <c r="E268" i="160" s="1"/>
  <c r="F268" i="160" s="1"/>
  <c r="C326" i="160"/>
  <c r="E326" i="160" s="1"/>
  <c r="F326" i="160" s="1"/>
  <c r="C294" i="160"/>
  <c r="E294" i="160" s="1"/>
  <c r="F294" i="160" s="1"/>
  <c r="C262" i="160"/>
  <c r="E262" i="160" s="1"/>
  <c r="F262" i="160" s="1"/>
  <c r="C230" i="160"/>
  <c r="E230" i="160" s="1"/>
  <c r="F230" i="160" s="1"/>
  <c r="C198" i="160"/>
  <c r="E198" i="160" s="1"/>
  <c r="F198" i="160" s="1"/>
  <c r="C166" i="160"/>
  <c r="E166" i="160" s="1"/>
  <c r="F166" i="160" s="1"/>
  <c r="C134" i="160"/>
  <c r="E134" i="160" s="1"/>
  <c r="F134" i="160" s="1"/>
  <c r="C102" i="160"/>
  <c r="E102" i="160" s="1"/>
  <c r="F102" i="160" s="1"/>
  <c r="C70" i="160"/>
  <c r="E70" i="160" s="1"/>
  <c r="F70" i="160" s="1"/>
  <c r="C38" i="160"/>
  <c r="E38" i="160" s="1"/>
  <c r="F38" i="160" s="1"/>
  <c r="C6" i="160"/>
  <c r="E6" i="160" s="1"/>
  <c r="F6" i="160" s="1"/>
  <c r="C313" i="160"/>
  <c r="E313" i="160" s="1"/>
  <c r="F313" i="160" s="1"/>
  <c r="C217" i="160"/>
  <c r="E217" i="160" s="1"/>
  <c r="F217" i="160" s="1"/>
  <c r="C153" i="160"/>
  <c r="E153" i="160" s="1"/>
  <c r="F153" i="160" s="1"/>
  <c r="C121" i="160"/>
  <c r="E121" i="160" s="1"/>
  <c r="F121" i="160" s="1"/>
  <c r="C89" i="160"/>
  <c r="E89" i="160" s="1"/>
  <c r="F89" i="160" s="1"/>
  <c r="C57" i="160"/>
  <c r="E57" i="160" s="1"/>
  <c r="F57" i="160" s="1"/>
  <c r="C204" i="160"/>
  <c r="E204" i="160" s="1"/>
  <c r="F204" i="160" s="1"/>
  <c r="C140" i="160"/>
  <c r="E140" i="160" s="1"/>
  <c r="F140" i="160" s="1"/>
  <c r="C76" i="160"/>
  <c r="E76" i="160" s="1"/>
  <c r="F76" i="160" s="1"/>
  <c r="C219" i="160"/>
  <c r="E219" i="160" s="1"/>
  <c r="F219" i="160" s="1"/>
  <c r="C155" i="160"/>
  <c r="E155" i="160" s="1"/>
  <c r="F155" i="160" s="1"/>
  <c r="C123" i="160"/>
  <c r="E123" i="160" s="1"/>
  <c r="F123" i="160" s="1"/>
  <c r="A746" i="1"/>
  <c r="B746" i="1" s="1"/>
  <c r="C2" i="2"/>
  <c r="C5" i="2" s="1"/>
  <c r="C299" i="160"/>
  <c r="E299" i="160" s="1"/>
  <c r="F299" i="160" s="1"/>
  <c r="C372" i="160"/>
  <c r="E372" i="160" s="1"/>
  <c r="F372" i="160" s="1"/>
  <c r="C359" i="160"/>
  <c r="E359" i="160" s="1"/>
  <c r="F359" i="160" s="1"/>
  <c r="C247" i="160"/>
  <c r="E247" i="160" s="1"/>
  <c r="F247" i="160" s="1"/>
  <c r="C346" i="160"/>
  <c r="E346" i="160" s="1"/>
  <c r="F346" i="160" s="1"/>
  <c r="C284" i="160"/>
  <c r="E284" i="160" s="1"/>
  <c r="F284" i="160" s="1"/>
  <c r="C302" i="160"/>
  <c r="E302" i="160" s="1"/>
  <c r="F302" i="160" s="1"/>
  <c r="C270" i="160"/>
  <c r="E270" i="160" s="1"/>
  <c r="F270" i="160" s="1"/>
  <c r="C238" i="160"/>
  <c r="E238" i="160" s="1"/>
  <c r="F238" i="160" s="1"/>
  <c r="C174" i="160"/>
  <c r="E174" i="160" s="1"/>
  <c r="F174" i="160" s="1"/>
  <c r="C142" i="160"/>
  <c r="E142" i="160" s="1"/>
  <c r="F142" i="160" s="1"/>
  <c r="C110" i="160"/>
  <c r="E110" i="160" s="1"/>
  <c r="F110" i="160" s="1"/>
  <c r="C46" i="160"/>
  <c r="E46" i="160" s="1"/>
  <c r="F46" i="160" s="1"/>
  <c r="C14" i="160"/>
  <c r="E14" i="160" s="1"/>
  <c r="F14" i="160" s="1"/>
  <c r="C321" i="160"/>
  <c r="E321" i="160" s="1"/>
  <c r="F321" i="160" s="1"/>
  <c r="C257" i="160"/>
  <c r="E257" i="160" s="1"/>
  <c r="F257" i="160" s="1"/>
  <c r="C225" i="160"/>
  <c r="E225" i="160" s="1"/>
  <c r="F225" i="160" s="1"/>
  <c r="C193" i="160"/>
  <c r="E193" i="160" s="1"/>
  <c r="F193" i="160" s="1"/>
  <c r="C129" i="160"/>
  <c r="E129" i="160" s="1"/>
  <c r="F129" i="160" s="1"/>
  <c r="C97" i="160"/>
  <c r="E97" i="160" s="1"/>
  <c r="F97" i="160" s="1"/>
  <c r="C65" i="160"/>
  <c r="E65" i="160" s="1"/>
  <c r="F65" i="160" s="1"/>
  <c r="C244" i="160"/>
  <c r="E244" i="160" s="1"/>
  <c r="F244" i="160" s="1"/>
  <c r="C212" i="160"/>
  <c r="E212" i="160" s="1"/>
  <c r="F212" i="160" s="1"/>
  <c r="C180" i="160"/>
  <c r="E180" i="160" s="1"/>
  <c r="F180" i="160" s="1"/>
  <c r="C116" i="160"/>
  <c r="E116" i="160" s="1"/>
  <c r="F116" i="160" s="1"/>
  <c r="C84" i="160"/>
  <c r="E84" i="160" s="1"/>
  <c r="F84" i="160" s="1"/>
  <c r="C52" i="160"/>
  <c r="E52" i="160" s="1"/>
  <c r="F52" i="160" s="1"/>
  <c r="C227" i="160"/>
  <c r="E227" i="160" s="1"/>
  <c r="F227" i="160" s="1"/>
  <c r="E186" i="1"/>
  <c r="A329" i="1"/>
  <c r="B329" i="1" s="1"/>
  <c r="A522" i="1"/>
  <c r="B522" i="1" s="1"/>
  <c r="Q768" i="1"/>
  <c r="E74" i="1"/>
  <c r="E122" i="1"/>
  <c r="E182" i="1"/>
  <c r="Q554" i="1"/>
  <c r="E25" i="1"/>
  <c r="E53" i="1"/>
  <c r="E81" i="1"/>
  <c r="E89" i="1"/>
  <c r="E121" i="1"/>
  <c r="E233" i="1"/>
  <c r="E449" i="1"/>
  <c r="E453" i="1"/>
  <c r="E457" i="1"/>
  <c r="E485" i="1"/>
  <c r="E501" i="1"/>
  <c r="E549" i="1"/>
  <c r="I8" i="142"/>
  <c r="I10" i="142" s="1"/>
  <c r="C339" i="160"/>
  <c r="E339" i="160" s="1"/>
  <c r="F339" i="160" s="1"/>
  <c r="C287" i="160"/>
  <c r="E287" i="160" s="1"/>
  <c r="F287" i="160" s="1"/>
  <c r="C98" i="160"/>
  <c r="E98" i="160" s="1"/>
  <c r="F98" i="160" s="1"/>
  <c r="C277" i="160"/>
  <c r="E277" i="160" s="1"/>
  <c r="F277" i="160" s="1"/>
  <c r="C40" i="160"/>
  <c r="E40" i="160" s="1"/>
  <c r="F40" i="160" s="1"/>
  <c r="C162" i="160"/>
  <c r="E162" i="160" s="1"/>
  <c r="F162" i="160" s="1"/>
  <c r="C341" i="160"/>
  <c r="E341" i="160" s="1"/>
  <c r="F341" i="160" s="1"/>
  <c r="C181" i="160"/>
  <c r="E181" i="160" s="1"/>
  <c r="F181" i="160" s="1"/>
  <c r="C21" i="160"/>
  <c r="E21" i="160" s="1"/>
  <c r="F21" i="160" s="1"/>
  <c r="C19" i="160"/>
  <c r="E19" i="160" s="1"/>
  <c r="F19" i="160" s="1"/>
  <c r="C147" i="160"/>
  <c r="E147" i="160" s="1"/>
  <c r="F147" i="160" s="1"/>
  <c r="C36" i="160"/>
  <c r="E36" i="160" s="1"/>
  <c r="F36" i="160" s="1"/>
  <c r="C164" i="160"/>
  <c r="E164" i="160" s="1"/>
  <c r="F164" i="160" s="1"/>
  <c r="C49" i="160"/>
  <c r="E49" i="160" s="1"/>
  <c r="F49" i="160" s="1"/>
  <c r="C177" i="160"/>
  <c r="E177" i="160" s="1"/>
  <c r="F177" i="160" s="1"/>
  <c r="C305" i="160"/>
  <c r="E305" i="160" s="1"/>
  <c r="F305" i="160" s="1"/>
  <c r="C94" i="160"/>
  <c r="E94" i="160" s="1"/>
  <c r="F94" i="160" s="1"/>
  <c r="C222" i="160"/>
  <c r="E222" i="160" s="1"/>
  <c r="F222" i="160" s="1"/>
  <c r="C252" i="160"/>
  <c r="E252" i="160" s="1"/>
  <c r="F252" i="160" s="1"/>
  <c r="C343" i="160"/>
  <c r="E343" i="160" s="1"/>
  <c r="F343" i="160" s="1"/>
  <c r="C133" i="160"/>
  <c r="E133" i="160" s="1"/>
  <c r="F133" i="160" s="1"/>
  <c r="C91" i="160"/>
  <c r="E91" i="160" s="1"/>
  <c r="F91" i="160" s="1"/>
  <c r="C44" i="160"/>
  <c r="E44" i="160" s="1"/>
  <c r="F44" i="160" s="1"/>
  <c r="C63" i="160"/>
  <c r="E63" i="160" s="1"/>
  <c r="F63" i="160" s="1"/>
  <c r="C207" i="160"/>
  <c r="E207" i="160" s="1"/>
  <c r="F207" i="160" s="1"/>
  <c r="C96" i="160"/>
  <c r="E96" i="160" s="1"/>
  <c r="F96" i="160" s="1"/>
  <c r="C77" i="160"/>
  <c r="E77" i="160" s="1"/>
  <c r="F77" i="160" s="1"/>
  <c r="C10" i="160"/>
  <c r="E10" i="160" s="1"/>
  <c r="F10" i="160" s="1"/>
  <c r="C303" i="160"/>
  <c r="E303" i="160" s="1"/>
  <c r="F303" i="160" s="1"/>
  <c r="C369" i="160"/>
  <c r="E369" i="160" s="1"/>
  <c r="F369" i="160" s="1"/>
  <c r="C395" i="160"/>
  <c r="E395" i="160" s="1"/>
  <c r="F395" i="160" s="1"/>
  <c r="C377" i="160"/>
  <c r="E377" i="160" s="1"/>
  <c r="F377" i="160" s="1"/>
  <c r="Q750" i="1"/>
  <c r="C290" i="160"/>
  <c r="E290" i="160" s="1"/>
  <c r="F290" i="160" s="1"/>
  <c r="C130" i="160"/>
  <c r="E130" i="160" s="1"/>
  <c r="F130" i="160" s="1"/>
  <c r="C309" i="160"/>
  <c r="E309" i="160" s="1"/>
  <c r="F309" i="160" s="1"/>
  <c r="C232" i="160"/>
  <c r="E232" i="160" s="1"/>
  <c r="F232" i="160" s="1"/>
  <c r="C35" i="160"/>
  <c r="E35" i="160" s="1"/>
  <c r="F35" i="160" s="1"/>
  <c r="C163" i="160"/>
  <c r="E163" i="160" s="1"/>
  <c r="F163" i="160" s="1"/>
  <c r="C103" i="160"/>
  <c r="E103" i="160" s="1"/>
  <c r="F103" i="160" s="1"/>
  <c r="C79" i="160"/>
  <c r="E79" i="160" s="1"/>
  <c r="F79" i="160" s="1"/>
  <c r="C223" i="160"/>
  <c r="E223" i="160" s="1"/>
  <c r="F223" i="160" s="1"/>
  <c r="C128" i="160"/>
  <c r="E128" i="160" s="1"/>
  <c r="F128" i="160" s="1"/>
  <c r="C109" i="160"/>
  <c r="E109" i="160" s="1"/>
  <c r="F109" i="160" s="1"/>
  <c r="C42" i="160"/>
  <c r="E42" i="160" s="1"/>
  <c r="F42" i="160" s="1"/>
  <c r="C384" i="160"/>
  <c r="E384" i="160" s="1"/>
  <c r="F384" i="160" s="1"/>
  <c r="C365" i="160"/>
  <c r="E365" i="160" s="1"/>
  <c r="F365" i="160" s="1"/>
  <c r="C323" i="160"/>
  <c r="E323" i="160" s="1"/>
  <c r="F323" i="160" s="1"/>
  <c r="C352" i="160"/>
  <c r="E352" i="160" s="1"/>
  <c r="F352" i="160" s="1"/>
  <c r="C296" i="160"/>
  <c r="E296" i="160" s="1"/>
  <c r="F296" i="160" s="1"/>
  <c r="C371" i="160"/>
  <c r="E371" i="160" s="1"/>
  <c r="F371" i="160" s="1"/>
  <c r="C335" i="160"/>
  <c r="E335" i="160" s="1"/>
  <c r="F335" i="160" s="1"/>
  <c r="C271" i="160"/>
  <c r="E271" i="160" s="1"/>
  <c r="F271" i="160" s="1"/>
  <c r="C358" i="160"/>
  <c r="E358" i="160" s="1"/>
  <c r="F358" i="160" s="1"/>
  <c r="C308" i="160"/>
  <c r="E308" i="160" s="1"/>
  <c r="F308" i="160" s="1"/>
  <c r="C243" i="160"/>
  <c r="E243" i="160" s="1"/>
  <c r="F243" i="160" s="1"/>
  <c r="C314" i="160"/>
  <c r="E314" i="160" s="1"/>
  <c r="F314" i="160" s="1"/>
  <c r="C282" i="160"/>
  <c r="E282" i="160" s="1"/>
  <c r="F282" i="160" s="1"/>
  <c r="C186" i="160"/>
  <c r="E186" i="160" s="1"/>
  <c r="F186" i="160" s="1"/>
  <c r="C122" i="160"/>
  <c r="E122" i="160" s="1"/>
  <c r="F122" i="160" s="1"/>
  <c r="C58" i="160"/>
  <c r="E58" i="160" s="1"/>
  <c r="F58" i="160" s="1"/>
  <c r="C26" i="160"/>
  <c r="E26" i="160" s="1"/>
  <c r="F26" i="160" s="1"/>
  <c r="C333" i="160"/>
  <c r="E333" i="160" s="1"/>
  <c r="F333" i="160" s="1"/>
  <c r="C360" i="160"/>
  <c r="E360" i="160" s="1"/>
  <c r="F360" i="160" s="1"/>
  <c r="C260" i="160"/>
  <c r="E260" i="160" s="1"/>
  <c r="F260" i="160" s="1"/>
  <c r="C194" i="160"/>
  <c r="E194" i="160" s="1"/>
  <c r="F194" i="160" s="1"/>
  <c r="C34" i="160"/>
  <c r="E34" i="160" s="1"/>
  <c r="F34" i="160" s="1"/>
  <c r="C213" i="160"/>
  <c r="E213" i="160" s="1"/>
  <c r="F213" i="160" s="1"/>
  <c r="C53" i="160"/>
  <c r="E53" i="160" s="1"/>
  <c r="F53" i="160" s="1"/>
  <c r="C136" i="160"/>
  <c r="E136" i="160" s="1"/>
  <c r="F136" i="160" s="1"/>
  <c r="C361" i="160"/>
  <c r="E361" i="160" s="1"/>
  <c r="F361" i="160" s="1"/>
  <c r="C251" i="160"/>
  <c r="E251" i="160" s="1"/>
  <c r="F251" i="160" s="1"/>
  <c r="C366" i="160"/>
  <c r="E366" i="160" s="1"/>
  <c r="F366" i="160" s="1"/>
  <c r="C226" i="160"/>
  <c r="E226" i="160" s="1"/>
  <c r="F226" i="160" s="1"/>
  <c r="C85" i="160"/>
  <c r="E85" i="160" s="1"/>
  <c r="F85" i="160" s="1"/>
  <c r="C51" i="160"/>
  <c r="E51" i="160" s="1"/>
  <c r="F51" i="160" s="1"/>
  <c r="C179" i="160"/>
  <c r="E179" i="160" s="1"/>
  <c r="F179" i="160" s="1"/>
  <c r="C68" i="160"/>
  <c r="E68" i="160" s="1"/>
  <c r="F68" i="160" s="1"/>
  <c r="C196" i="160"/>
  <c r="E196" i="160" s="1"/>
  <c r="F196" i="160" s="1"/>
  <c r="C81" i="160"/>
  <c r="E81" i="160" s="1"/>
  <c r="F81" i="160" s="1"/>
  <c r="C209" i="160"/>
  <c r="E209" i="160" s="1"/>
  <c r="F209" i="160" s="1"/>
  <c r="C337" i="160"/>
  <c r="E337" i="160" s="1"/>
  <c r="F337" i="160" s="1"/>
  <c r="C126" i="160"/>
  <c r="E126" i="160" s="1"/>
  <c r="F126" i="160" s="1"/>
  <c r="C254" i="160"/>
  <c r="E254" i="160" s="1"/>
  <c r="F254" i="160" s="1"/>
  <c r="C316" i="160"/>
  <c r="E316" i="160" s="1"/>
  <c r="F316" i="160" s="1"/>
  <c r="C272" i="160"/>
  <c r="E272" i="160" s="1"/>
  <c r="F272" i="160" s="1"/>
  <c r="C139" i="160"/>
  <c r="E139" i="160" s="1"/>
  <c r="F139" i="160" s="1"/>
  <c r="C108" i="160"/>
  <c r="E108" i="160" s="1"/>
  <c r="F108" i="160" s="1"/>
  <c r="C95" i="160"/>
  <c r="E95" i="160" s="1"/>
  <c r="F95" i="160" s="1"/>
  <c r="C239" i="160"/>
  <c r="E239" i="160" s="1"/>
  <c r="F239" i="160" s="1"/>
  <c r="C160" i="160"/>
  <c r="E160" i="160" s="1"/>
  <c r="F160" i="160" s="1"/>
  <c r="C141" i="160"/>
  <c r="E141" i="160" s="1"/>
  <c r="F141" i="160" s="1"/>
  <c r="C90" i="160"/>
  <c r="E90" i="160" s="1"/>
  <c r="F90" i="160" s="1"/>
  <c r="C336" i="160"/>
  <c r="E336" i="160" s="1"/>
  <c r="F336" i="160" s="1"/>
  <c r="C378" i="160"/>
  <c r="E378" i="160" s="1"/>
  <c r="F378" i="160" s="1"/>
  <c r="C390" i="160"/>
  <c r="E390" i="160" s="1"/>
  <c r="F390" i="160" s="1"/>
  <c r="C315" i="160"/>
  <c r="E315" i="160" s="1"/>
  <c r="F315" i="160" s="1"/>
  <c r="C67" i="160"/>
  <c r="E67" i="160" s="1"/>
  <c r="F67" i="160" s="1"/>
  <c r="C195" i="160"/>
  <c r="E195" i="160" s="1"/>
  <c r="F195" i="160" s="1"/>
  <c r="C7" i="160"/>
  <c r="E7" i="160" s="1"/>
  <c r="F7" i="160" s="1"/>
  <c r="C135" i="160"/>
  <c r="E135" i="160" s="1"/>
  <c r="F135" i="160" s="1"/>
  <c r="C111" i="160"/>
  <c r="E111" i="160" s="1"/>
  <c r="F111" i="160" s="1"/>
  <c r="C16" i="160"/>
  <c r="E16" i="160" s="1"/>
  <c r="F16" i="160" s="1"/>
  <c r="C192" i="160"/>
  <c r="E192" i="160" s="1"/>
  <c r="F192" i="160" s="1"/>
  <c r="C173" i="160"/>
  <c r="E173" i="160" s="1"/>
  <c r="F173" i="160" s="1"/>
  <c r="C154" i="160"/>
  <c r="E154" i="160" s="1"/>
  <c r="F154" i="160" s="1"/>
  <c r="C389" i="160"/>
  <c r="E389" i="160" s="1"/>
  <c r="F389" i="160" s="1"/>
  <c r="C381" i="160"/>
  <c r="E381" i="160" s="1"/>
  <c r="F381" i="160" s="1"/>
  <c r="C306" i="160"/>
  <c r="E306" i="160" s="1"/>
  <c r="F306" i="160" s="1"/>
  <c r="C83" i="160"/>
  <c r="E83" i="160" s="1"/>
  <c r="F83" i="160" s="1"/>
  <c r="C211" i="160"/>
  <c r="E211" i="160" s="1"/>
  <c r="F211" i="160" s="1"/>
  <c r="C100" i="160"/>
  <c r="E100" i="160" s="1"/>
  <c r="F100" i="160" s="1"/>
  <c r="C228" i="160"/>
  <c r="E228" i="160" s="1"/>
  <c r="F228" i="160" s="1"/>
  <c r="C113" i="160"/>
  <c r="E113" i="160" s="1"/>
  <c r="F113" i="160" s="1"/>
  <c r="C241" i="160"/>
  <c r="E241" i="160" s="1"/>
  <c r="F241" i="160" s="1"/>
  <c r="C30" i="160"/>
  <c r="E30" i="160" s="1"/>
  <c r="F30" i="160" s="1"/>
  <c r="C158" i="160"/>
  <c r="E158" i="160" s="1"/>
  <c r="F158" i="160" s="1"/>
  <c r="C286" i="160"/>
  <c r="E286" i="160" s="1"/>
  <c r="F286" i="160" s="1"/>
  <c r="C362" i="160"/>
  <c r="E362" i="160" s="1"/>
  <c r="F362" i="160" s="1"/>
  <c r="C23" i="160"/>
  <c r="E23" i="160" s="1"/>
  <c r="F23" i="160" s="1"/>
  <c r="C151" i="160"/>
  <c r="E151" i="160" s="1"/>
  <c r="F151" i="160" s="1"/>
  <c r="C184" i="160"/>
  <c r="E184" i="160" s="1"/>
  <c r="F184" i="160" s="1"/>
  <c r="C114" i="160"/>
  <c r="E114" i="160" s="1"/>
  <c r="F114" i="160" s="1"/>
  <c r="C187" i="160"/>
  <c r="E187" i="160" s="1"/>
  <c r="F187" i="160" s="1"/>
  <c r="C172" i="160"/>
  <c r="E172" i="160" s="1"/>
  <c r="F172" i="160" s="1"/>
  <c r="C185" i="160"/>
  <c r="E185" i="160" s="1"/>
  <c r="F185" i="160" s="1"/>
  <c r="C127" i="160"/>
  <c r="E127" i="160" s="1"/>
  <c r="F127" i="160" s="1"/>
  <c r="C32" i="160"/>
  <c r="E32" i="160" s="1"/>
  <c r="F32" i="160" s="1"/>
  <c r="C224" i="160"/>
  <c r="E224" i="160" s="1"/>
  <c r="F224" i="160" s="1"/>
  <c r="C205" i="160"/>
  <c r="E205" i="160" s="1"/>
  <c r="F205" i="160" s="1"/>
  <c r="C218" i="160"/>
  <c r="E218" i="160" s="1"/>
  <c r="F218" i="160" s="1"/>
  <c r="C267" i="160"/>
  <c r="E267" i="160" s="1"/>
  <c r="F267" i="160" s="1"/>
  <c r="C259" i="160"/>
  <c r="E259" i="160" s="1"/>
  <c r="F259" i="160" s="1"/>
  <c r="C394" i="160"/>
  <c r="E394" i="160" s="1"/>
  <c r="F394" i="160" s="1"/>
  <c r="C391" i="160"/>
  <c r="E391" i="160" s="1"/>
  <c r="F391" i="160" s="1"/>
  <c r="F758" i="1"/>
  <c r="G758" i="1" s="1"/>
  <c r="C3" i="160"/>
  <c r="E3" i="160" s="1"/>
  <c r="F3" i="160" s="1"/>
  <c r="C131" i="160"/>
  <c r="E131" i="160" s="1"/>
  <c r="F131" i="160" s="1"/>
  <c r="C20" i="160"/>
  <c r="E20" i="160" s="1"/>
  <c r="F20" i="160" s="1"/>
  <c r="C148" i="160"/>
  <c r="E148" i="160" s="1"/>
  <c r="F148" i="160" s="1"/>
  <c r="C33" i="160"/>
  <c r="E33" i="160" s="1"/>
  <c r="F33" i="160" s="1"/>
  <c r="C161" i="160"/>
  <c r="E161" i="160" s="1"/>
  <c r="F161" i="160" s="1"/>
  <c r="C289" i="160"/>
  <c r="E289" i="160" s="1"/>
  <c r="F289" i="160" s="1"/>
  <c r="C78" i="160"/>
  <c r="E78" i="160" s="1"/>
  <c r="F78" i="160" s="1"/>
  <c r="C206" i="160"/>
  <c r="E206" i="160" s="1"/>
  <c r="F206" i="160" s="1"/>
  <c r="C334" i="160"/>
  <c r="E334" i="160" s="1"/>
  <c r="F334" i="160" s="1"/>
  <c r="C311" i="160"/>
  <c r="E311" i="160" s="1"/>
  <c r="F311" i="160" s="1"/>
  <c r="C71" i="160"/>
  <c r="E71" i="160" s="1"/>
  <c r="F71" i="160" s="1"/>
  <c r="C215" i="160"/>
  <c r="E215" i="160" s="1"/>
  <c r="F215" i="160" s="1"/>
  <c r="C117" i="160"/>
  <c r="E117" i="160" s="1"/>
  <c r="F117" i="160" s="1"/>
  <c r="C59" i="160"/>
  <c r="E59" i="160" s="1"/>
  <c r="F59" i="160" s="1"/>
  <c r="C12" i="160"/>
  <c r="E12" i="160" s="1"/>
  <c r="F12" i="160" s="1"/>
  <c r="C25" i="160"/>
  <c r="E25" i="160" s="1"/>
  <c r="F25" i="160" s="1"/>
  <c r="C281" i="160"/>
  <c r="E281" i="160" s="1"/>
  <c r="F281" i="160" s="1"/>
  <c r="C47" i="160"/>
  <c r="E47" i="160" s="1"/>
  <c r="F47" i="160" s="1"/>
  <c r="C175" i="160"/>
  <c r="E175" i="160" s="1"/>
  <c r="F175" i="160" s="1"/>
  <c r="C80" i="160"/>
  <c r="E80" i="160" s="1"/>
  <c r="F80" i="160" s="1"/>
  <c r="C61" i="160"/>
  <c r="E61" i="160" s="1"/>
  <c r="F61" i="160" s="1"/>
  <c r="C301" i="160"/>
  <c r="E301" i="160" s="1"/>
  <c r="F301" i="160" s="1"/>
  <c r="C276" i="160"/>
  <c r="E276" i="160" s="1"/>
  <c r="F276" i="160" s="1"/>
  <c r="C353" i="160"/>
  <c r="E353" i="160" s="1"/>
  <c r="F353" i="160" s="1"/>
  <c r="C388" i="160"/>
  <c r="E388" i="160" s="1"/>
  <c r="F388" i="160" s="1"/>
  <c r="C382" i="160"/>
  <c r="E382" i="160" s="1"/>
  <c r="F382" i="160" s="1"/>
  <c r="C312" i="160"/>
  <c r="E312" i="160" s="1"/>
  <c r="F312" i="160" s="1"/>
  <c r="A742" i="1"/>
  <c r="B742" i="1" s="1"/>
  <c r="C99" i="160"/>
  <c r="E99" i="160" s="1"/>
  <c r="F99" i="160" s="1"/>
  <c r="C39" i="160"/>
  <c r="E39" i="160" s="1"/>
  <c r="F39" i="160" s="1"/>
  <c r="C167" i="160"/>
  <c r="E167" i="160" s="1"/>
  <c r="F167" i="160" s="1"/>
  <c r="C178" i="160"/>
  <c r="E178" i="160" s="1"/>
  <c r="F178" i="160" s="1"/>
  <c r="C15" i="160"/>
  <c r="E15" i="160" s="1"/>
  <c r="F15" i="160" s="1"/>
  <c r="C143" i="160"/>
  <c r="E143" i="160" s="1"/>
  <c r="F143" i="160" s="1"/>
  <c r="C48" i="160"/>
  <c r="E48" i="160" s="1"/>
  <c r="F48" i="160" s="1"/>
  <c r="C13" i="160"/>
  <c r="E13" i="160" s="1"/>
  <c r="F13" i="160" s="1"/>
  <c r="C237" i="160"/>
  <c r="E237" i="160" s="1"/>
  <c r="F237" i="160" s="1"/>
  <c r="C250" i="160"/>
  <c r="E250" i="160" s="1"/>
  <c r="F250" i="160" s="1"/>
  <c r="C380" i="160"/>
  <c r="E380" i="160" s="1"/>
  <c r="F380" i="160" s="1"/>
  <c r="C349" i="160"/>
  <c r="E349" i="160" s="1"/>
  <c r="F349" i="160" s="1"/>
  <c r="C291" i="160"/>
  <c r="E291" i="160" s="1"/>
  <c r="F291" i="160" s="1"/>
  <c r="C368" i="160"/>
  <c r="E368" i="160" s="1"/>
  <c r="F368" i="160" s="1"/>
  <c r="C328" i="160"/>
  <c r="E328" i="160" s="1"/>
  <c r="F328" i="160" s="1"/>
  <c r="C264" i="160"/>
  <c r="E264" i="160" s="1"/>
  <c r="F264" i="160" s="1"/>
  <c r="C355" i="160"/>
  <c r="E355" i="160" s="1"/>
  <c r="F355" i="160" s="1"/>
  <c r="C374" i="160"/>
  <c r="E374" i="160" s="1"/>
  <c r="F374" i="160" s="1"/>
  <c r="C340" i="160"/>
  <c r="E340" i="160" s="1"/>
  <c r="F340" i="160" s="1"/>
  <c r="C330" i="160"/>
  <c r="E330" i="160" s="1"/>
  <c r="F330" i="160" s="1"/>
  <c r="C266" i="160"/>
  <c r="E266" i="160" s="1"/>
  <c r="F266" i="160" s="1"/>
  <c r="C234" i="160"/>
  <c r="E234" i="160" s="1"/>
  <c r="F234" i="160" s="1"/>
  <c r="C202" i="160"/>
  <c r="E202" i="160" s="1"/>
  <c r="F202" i="160" s="1"/>
  <c r="C170" i="160"/>
  <c r="E170" i="160" s="1"/>
  <c r="F170" i="160" s="1"/>
  <c r="C138" i="160"/>
  <c r="E138" i="160" s="1"/>
  <c r="F138" i="160" s="1"/>
  <c r="C106" i="160"/>
  <c r="E106" i="160" s="1"/>
  <c r="F106" i="160" s="1"/>
  <c r="C74" i="160"/>
  <c r="E74" i="160" s="1"/>
  <c r="F74" i="160" s="1"/>
  <c r="C317" i="160"/>
  <c r="E317" i="160" s="1"/>
  <c r="F317" i="160" s="1"/>
  <c r="C285" i="160"/>
  <c r="E285" i="160" s="1"/>
  <c r="F285" i="160" s="1"/>
  <c r="C253" i="160"/>
  <c r="E253" i="160" s="1"/>
  <c r="F253" i="160" s="1"/>
  <c r="C221" i="160"/>
  <c r="E221" i="160" s="1"/>
  <c r="F221" i="160" s="1"/>
  <c r="C189" i="160"/>
  <c r="E189" i="160" s="1"/>
  <c r="F189" i="160" s="1"/>
  <c r="C157" i="160"/>
  <c r="E157" i="160" s="1"/>
  <c r="F157" i="160" s="1"/>
  <c r="C125" i="160"/>
  <c r="E125" i="160" s="1"/>
  <c r="F125" i="160" s="1"/>
  <c r="C93" i="160"/>
  <c r="E93" i="160" s="1"/>
  <c r="F93" i="160" s="1"/>
  <c r="C29" i="160"/>
  <c r="E29" i="160" s="1"/>
  <c r="F29" i="160" s="1"/>
  <c r="C240" i="160"/>
  <c r="E240" i="160" s="1"/>
  <c r="F240" i="160" s="1"/>
  <c r="C208" i="160"/>
  <c r="E208" i="160" s="1"/>
  <c r="F208" i="160" s="1"/>
  <c r="C176" i="160"/>
  <c r="E176" i="160" s="1"/>
  <c r="F176" i="160" s="1"/>
  <c r="C144" i="160"/>
  <c r="E144" i="160" s="1"/>
  <c r="F144" i="160" s="1"/>
  <c r="C112" i="160"/>
  <c r="E112" i="160" s="1"/>
  <c r="F112" i="160" s="1"/>
  <c r="C191" i="160"/>
  <c r="E191" i="160" s="1"/>
  <c r="F191" i="160" s="1"/>
  <c r="Q571" i="1"/>
  <c r="A759" i="1"/>
  <c r="B759" i="1" s="1"/>
  <c r="A555" i="1"/>
  <c r="B555" i="1" s="1"/>
  <c r="E99" i="1"/>
  <c r="E263" i="1"/>
  <c r="E291" i="1"/>
  <c r="E295" i="1"/>
  <c r="E303" i="1"/>
  <c r="E379" i="1"/>
  <c r="E415" i="1"/>
  <c r="E435" i="1"/>
  <c r="E443" i="1"/>
  <c r="E547" i="1"/>
  <c r="Q419" i="1"/>
  <c r="Q517" i="1"/>
  <c r="Q317" i="1"/>
  <c r="F734" i="1"/>
  <c r="G734" i="1" s="1"/>
  <c r="Q558" i="1"/>
  <c r="Q469" i="1"/>
  <c r="C356" i="160"/>
  <c r="E356" i="160" s="1"/>
  <c r="F356" i="160" s="1"/>
  <c r="C375" i="160"/>
  <c r="E375" i="160" s="1"/>
  <c r="F375" i="160" s="1"/>
  <c r="C348" i="160"/>
  <c r="E348" i="160" s="1"/>
  <c r="F348" i="160" s="1"/>
  <c r="C288" i="160"/>
  <c r="E288" i="160" s="1"/>
  <c r="F288" i="160" s="1"/>
  <c r="F469" i="1"/>
  <c r="G469" i="1" s="1"/>
  <c r="A257" i="1"/>
  <c r="B257" i="1" s="1"/>
  <c r="A506" i="1"/>
  <c r="B506" i="1" s="1"/>
  <c r="Q400" i="1"/>
  <c r="E76" i="1"/>
  <c r="E88" i="1"/>
  <c r="E328" i="1"/>
  <c r="E332" i="1"/>
  <c r="E340" i="1"/>
  <c r="E388" i="1"/>
  <c r="E408" i="1"/>
  <c r="E420" i="1"/>
  <c r="E464" i="1"/>
  <c r="E492" i="1"/>
  <c r="E528" i="1"/>
  <c r="Q489" i="1"/>
  <c r="A69" i="1"/>
  <c r="B69" i="1" s="1"/>
  <c r="F770" i="1"/>
  <c r="G770" i="1" s="1"/>
  <c r="A291" i="1"/>
  <c r="B291" i="1" s="1"/>
  <c r="F720" i="1"/>
  <c r="G720" i="1" s="1"/>
  <c r="Q564" i="1"/>
  <c r="F10" i="1"/>
  <c r="G10" i="1" s="1"/>
  <c r="F522" i="1"/>
  <c r="G522" i="1" s="1"/>
  <c r="F664" i="1"/>
  <c r="G664" i="1" s="1"/>
  <c r="A340" i="1"/>
  <c r="B340" i="1" s="1"/>
  <c r="Q139" i="1"/>
  <c r="Q542" i="1"/>
  <c r="F191" i="1"/>
  <c r="G191" i="1" s="1"/>
  <c r="F487" i="1"/>
  <c r="G487" i="1" s="1"/>
  <c r="F378" i="1"/>
  <c r="G378" i="1" s="1"/>
  <c r="Q392" i="1"/>
  <c r="Q408" i="1"/>
  <c r="A223" i="1"/>
  <c r="B223" i="1" s="1"/>
  <c r="F726" i="1"/>
  <c r="G726" i="1" s="1"/>
  <c r="F80" i="1"/>
  <c r="G80" i="1" s="1"/>
  <c r="F264" i="1"/>
  <c r="G264" i="1" s="1"/>
  <c r="F692" i="1"/>
  <c r="G692" i="1" s="1"/>
  <c r="A356" i="1"/>
  <c r="B356" i="1" s="1"/>
  <c r="F754" i="1"/>
  <c r="G754" i="1" s="1"/>
  <c r="Q2" i="1"/>
  <c r="Q315" i="1"/>
  <c r="Q284" i="1"/>
  <c r="Q743" i="1"/>
  <c r="F670" i="1"/>
  <c r="G670" i="1" s="1"/>
  <c r="F655" i="1"/>
  <c r="G655" i="1" s="1"/>
  <c r="Q497" i="1"/>
  <c r="Q387" i="1"/>
  <c r="Q427" i="1"/>
  <c r="F379" i="1"/>
  <c r="G379" i="1" s="1"/>
  <c r="F120" i="1"/>
  <c r="G120" i="1" s="1"/>
  <c r="A82" i="1"/>
  <c r="B82" i="1" s="1"/>
  <c r="F640" i="1"/>
  <c r="G640" i="1" s="1"/>
  <c r="Q179" i="1"/>
  <c r="Q32" i="1"/>
  <c r="Q227" i="1"/>
  <c r="Q403" i="1"/>
  <c r="F364" i="1"/>
  <c r="G364" i="1" s="1"/>
  <c r="F283" i="1"/>
  <c r="G283" i="1" s="1"/>
  <c r="A361" i="1"/>
  <c r="B361" i="1" s="1"/>
  <c r="A518" i="1"/>
  <c r="B518" i="1" s="1"/>
  <c r="Q172" i="1"/>
  <c r="Q285" i="1"/>
  <c r="Q543" i="1"/>
  <c r="Q565" i="1"/>
  <c r="A569" i="1"/>
  <c r="B569" i="1" s="1"/>
  <c r="F61" i="1"/>
  <c r="G61" i="1" s="1"/>
  <c r="F137" i="1"/>
  <c r="G137" i="1" s="1"/>
  <c r="F425" i="1"/>
  <c r="G425" i="1" s="1"/>
  <c r="F533" i="1"/>
  <c r="G533" i="1" s="1"/>
  <c r="A244" i="1"/>
  <c r="B244" i="1" s="1"/>
  <c r="A141" i="1"/>
  <c r="B141" i="1" s="1"/>
  <c r="Q124" i="1"/>
  <c r="Q485" i="1"/>
  <c r="Q258" i="1"/>
  <c r="A440" i="1"/>
  <c r="B440" i="1" s="1"/>
  <c r="F645" i="1"/>
  <c r="G645" i="1" s="1"/>
  <c r="F679" i="1"/>
  <c r="G679" i="1" s="1"/>
  <c r="Q770" i="1"/>
  <c r="A332" i="1"/>
  <c r="B332" i="1" s="1"/>
  <c r="Q293" i="1"/>
  <c r="Q536" i="1"/>
  <c r="Q276" i="1"/>
  <c r="A745" i="1"/>
  <c r="B745" i="1" s="1"/>
  <c r="F563" i="1"/>
  <c r="G563" i="1" s="1"/>
  <c r="F195" i="1"/>
  <c r="G195" i="1" s="1"/>
  <c r="F711" i="1"/>
  <c r="G711" i="1" s="1"/>
  <c r="F719" i="1"/>
  <c r="G719" i="1" s="1"/>
  <c r="F669" i="1"/>
  <c r="G669" i="1" s="1"/>
  <c r="F84" i="1"/>
  <c r="G84" i="1" s="1"/>
  <c r="A336" i="1"/>
  <c r="B336" i="1" s="1"/>
  <c r="Q424" i="1"/>
  <c r="Q451" i="1"/>
  <c r="Q22" i="1"/>
  <c r="Q53" i="1"/>
  <c r="Q441" i="1"/>
  <c r="Q325" i="1"/>
  <c r="Q458" i="1"/>
  <c r="Q187" i="1"/>
  <c r="F344" i="1"/>
  <c r="G344" i="1" s="1"/>
  <c r="F365" i="1"/>
  <c r="F440" i="1"/>
  <c r="G440" i="1" s="1"/>
  <c r="F767" i="1"/>
  <c r="G767" i="1" s="1"/>
  <c r="F616" i="1"/>
  <c r="G616" i="1" s="1"/>
  <c r="F742" i="1"/>
  <c r="G742" i="1" s="1"/>
  <c r="F406" i="1"/>
  <c r="G406" i="1" s="1"/>
  <c r="F599" i="1"/>
  <c r="G599" i="1" s="1"/>
  <c r="F325" i="1"/>
  <c r="G325" i="1" s="1"/>
  <c r="F518" i="1"/>
  <c r="G518" i="1" s="1"/>
  <c r="I201" i="160"/>
  <c r="Q475" i="1"/>
  <c r="Q481" i="1"/>
  <c r="Q270" i="1"/>
  <c r="Q512" i="1"/>
  <c r="Q488" i="1"/>
  <c r="Q17" i="1"/>
  <c r="Q394" i="1"/>
  <c r="F185" i="1"/>
  <c r="G185" i="1" s="1"/>
  <c r="F465" i="1"/>
  <c r="G465" i="1" s="1"/>
  <c r="F139" i="1"/>
  <c r="G139" i="1" s="1"/>
  <c r="F494" i="1"/>
  <c r="G494" i="1" s="1"/>
  <c r="F644" i="1"/>
  <c r="G644" i="1" s="1"/>
  <c r="F639" i="1"/>
  <c r="G639" i="1" s="1"/>
  <c r="F608" i="1"/>
  <c r="G608" i="1" s="1"/>
  <c r="K326" i="1"/>
  <c r="Q547" i="1"/>
  <c r="Q269" i="1"/>
  <c r="Q428" i="1"/>
  <c r="Q77" i="1"/>
  <c r="Q288" i="1"/>
  <c r="Q261" i="1"/>
  <c r="F170" i="1"/>
  <c r="G170" i="1" s="1"/>
  <c r="F158" i="1"/>
  <c r="G158" i="1" s="1"/>
  <c r="F20" i="1"/>
  <c r="G20" i="1" s="1"/>
  <c r="I13" i="160"/>
  <c r="F126" i="1"/>
  <c r="G126" i="1" s="1"/>
  <c r="F718" i="1"/>
  <c r="G718" i="1" s="1"/>
  <c r="A378" i="1"/>
  <c r="B378" i="1" s="1"/>
  <c r="A531" i="1"/>
  <c r="B531" i="1" s="1"/>
  <c r="A342" i="1"/>
  <c r="B342" i="1" s="1"/>
  <c r="Q171" i="1"/>
  <c r="Q133" i="1"/>
  <c r="Q404" i="1"/>
  <c r="Q231" i="1"/>
  <c r="Q519" i="1"/>
  <c r="Q474" i="1"/>
  <c r="Q28" i="1"/>
  <c r="Q376" i="1"/>
  <c r="Q520" i="1"/>
  <c r="Q461" i="1"/>
  <c r="F439" i="1"/>
  <c r="G439" i="1" s="1"/>
  <c r="F33" i="1"/>
  <c r="G33" i="1" s="1"/>
  <c r="V4" i="138"/>
  <c r="V7" i="138" s="1"/>
  <c r="F303" i="1"/>
  <c r="G303" i="1" s="1"/>
  <c r="A503" i="1"/>
  <c r="B503" i="1" s="1"/>
  <c r="F678" i="1"/>
  <c r="G678" i="1" s="1"/>
  <c r="F744" i="1"/>
  <c r="F638" i="1"/>
  <c r="G638" i="1" s="1"/>
  <c r="F606" i="1"/>
  <c r="G606" i="1" s="1"/>
  <c r="F614" i="1"/>
  <c r="G614" i="1" s="1"/>
  <c r="F725" i="1"/>
  <c r="G725" i="1" s="1"/>
  <c r="F688" i="1"/>
  <c r="G688" i="1" s="1"/>
  <c r="F634" i="1"/>
  <c r="G634" i="1" s="1"/>
  <c r="A24" i="1"/>
  <c r="B24" i="1" s="1"/>
  <c r="Q422" i="1"/>
  <c r="Q204" i="1"/>
  <c r="Q535" i="1"/>
  <c r="Q290" i="1"/>
  <c r="Q45" i="1"/>
  <c r="Q521" i="1"/>
  <c r="Q117" i="1"/>
  <c r="Q445" i="1"/>
  <c r="Q437" i="1"/>
  <c r="Q252" i="1"/>
  <c r="Q251" i="1"/>
  <c r="Q562" i="1"/>
  <c r="Q283" i="1"/>
  <c r="Q241" i="1"/>
  <c r="Q406" i="1"/>
  <c r="Q412" i="1"/>
  <c r="Q559" i="1"/>
  <c r="Q453" i="1"/>
  <c r="Q61" i="1"/>
  <c r="Q173" i="1"/>
  <c r="F175" i="1"/>
  <c r="G175" i="1" s="1"/>
  <c r="F410" i="1"/>
  <c r="G410" i="1" s="1"/>
  <c r="F598" i="1"/>
  <c r="G598" i="1" s="1"/>
  <c r="F261" i="1"/>
  <c r="G261" i="1" s="1"/>
  <c r="F729" i="1"/>
  <c r="G729" i="1" s="1"/>
  <c r="F648" i="1"/>
  <c r="G648" i="1" s="1"/>
  <c r="F624" i="1"/>
  <c r="G624" i="1" s="1"/>
  <c r="F212" i="1"/>
  <c r="G212" i="1" s="1"/>
  <c r="Q73" i="1"/>
  <c r="Q89" i="1"/>
  <c r="Q161" i="1"/>
  <c r="Q185" i="1"/>
  <c r="Q238" i="1"/>
  <c r="Q158" i="1"/>
  <c r="Q326" i="1"/>
  <c r="Q149" i="1"/>
  <c r="Q260" i="1"/>
  <c r="Q68" i="1"/>
  <c r="Q330" i="1"/>
  <c r="Q129" i="1"/>
  <c r="Q40" i="1"/>
  <c r="Q297" i="1"/>
  <c r="Q120" i="1"/>
  <c r="Q310" i="1"/>
  <c r="Q280" i="1"/>
  <c r="Q31" i="1"/>
  <c r="F579" i="1"/>
  <c r="G579" i="1" s="1"/>
  <c r="F5" i="203"/>
  <c r="E5" i="203"/>
  <c r="D5" i="203"/>
  <c r="B5" i="203"/>
  <c r="C5" i="203"/>
  <c r="K17" i="199" s="1"/>
  <c r="F445" i="1"/>
  <c r="G445" i="1" s="1"/>
  <c r="A195" i="1"/>
  <c r="B195" i="1" s="1"/>
  <c r="F672" i="1"/>
  <c r="G672" i="1" s="1"/>
  <c r="F171" i="1"/>
  <c r="G171" i="1" s="1"/>
  <c r="F704" i="1"/>
  <c r="G704" i="1" s="1"/>
  <c r="F708" i="1"/>
  <c r="G708" i="1" s="1"/>
  <c r="F654" i="1"/>
  <c r="G654" i="1" s="1"/>
  <c r="F610" i="1"/>
  <c r="G610" i="1" s="1"/>
  <c r="F710" i="1"/>
  <c r="G710" i="1" s="1"/>
  <c r="F361" i="1"/>
  <c r="G361" i="1" s="1"/>
  <c r="F514" i="1"/>
  <c r="G514" i="1" s="1"/>
  <c r="Q216" i="1"/>
  <c r="Q514" i="1"/>
  <c r="Q390" i="1"/>
  <c r="Q4" i="1"/>
  <c r="Q174" i="1"/>
  <c r="Q548" i="1"/>
  <c r="Q199" i="1"/>
  <c r="Q85" i="1"/>
  <c r="Q266" i="1"/>
  <c r="A735" i="1"/>
  <c r="B735" i="1" s="1"/>
  <c r="E352" i="1"/>
  <c r="K388" i="1"/>
  <c r="C357" i="160"/>
  <c r="E357" i="160" s="1"/>
  <c r="F357" i="160" s="1"/>
  <c r="C307" i="160"/>
  <c r="E307" i="160" s="1"/>
  <c r="F307" i="160" s="1"/>
  <c r="C376" i="160"/>
  <c r="E376" i="160" s="1"/>
  <c r="F376" i="160" s="1"/>
  <c r="C344" i="160"/>
  <c r="E344" i="160" s="1"/>
  <c r="F344" i="160" s="1"/>
  <c r="C280" i="160"/>
  <c r="E280" i="160" s="1"/>
  <c r="F280" i="160" s="1"/>
  <c r="C363" i="160"/>
  <c r="E363" i="160" s="1"/>
  <c r="F363" i="160" s="1"/>
  <c r="A737" i="1"/>
  <c r="B737" i="1" s="1"/>
  <c r="A386" i="1"/>
  <c r="B386" i="1" s="1"/>
  <c r="A457" i="1"/>
  <c r="B457" i="1" s="1"/>
  <c r="F17" i="1"/>
  <c r="G17" i="1" s="1"/>
  <c r="F97" i="1"/>
  <c r="G97" i="1" s="1"/>
  <c r="F18" i="1"/>
  <c r="G18" i="1" s="1"/>
  <c r="F26" i="1"/>
  <c r="G26" i="1" s="1"/>
  <c r="F30" i="1"/>
  <c r="G30" i="1" s="1"/>
  <c r="F506" i="1"/>
  <c r="G506" i="1" s="1"/>
  <c r="C275" i="160"/>
  <c r="E275" i="160" s="1"/>
  <c r="F275" i="160" s="1"/>
  <c r="C248" i="160"/>
  <c r="E248" i="160" s="1"/>
  <c r="F248" i="160" s="1"/>
  <c r="C324" i="160"/>
  <c r="E324" i="160" s="1"/>
  <c r="F324" i="160" s="1"/>
  <c r="C322" i="160"/>
  <c r="E322" i="160" s="1"/>
  <c r="F322" i="160" s="1"/>
  <c r="C258" i="160"/>
  <c r="E258" i="160" s="1"/>
  <c r="F258" i="160" s="1"/>
  <c r="A455" i="1"/>
  <c r="B455" i="1" s="1"/>
  <c r="F211" i="1"/>
  <c r="G211" i="1" s="1"/>
  <c r="F235" i="1"/>
  <c r="G235" i="1" s="1"/>
  <c r="F96" i="1"/>
  <c r="G96" i="1" s="1"/>
  <c r="F172" i="1"/>
  <c r="G172" i="1" s="1"/>
  <c r="F244" i="1"/>
  <c r="G244" i="1" s="1"/>
  <c r="F248" i="1"/>
  <c r="G248" i="1" s="1"/>
  <c r="F324" i="1"/>
  <c r="G324" i="1" s="1"/>
  <c r="A36" i="1"/>
  <c r="B36" i="1" s="1"/>
  <c r="Q36" i="1"/>
  <c r="A100" i="1"/>
  <c r="B100" i="1" s="1"/>
  <c r="Q100" i="1"/>
  <c r="A108" i="1"/>
  <c r="B108" i="1" s="1"/>
  <c r="Q108" i="1"/>
  <c r="A144" i="1"/>
  <c r="B144" i="1" s="1"/>
  <c r="Q144" i="1"/>
  <c r="A148" i="1"/>
  <c r="B148" i="1" s="1"/>
  <c r="Q148" i="1"/>
  <c r="Q348" i="1"/>
  <c r="A348" i="1"/>
  <c r="B348" i="1" s="1"/>
  <c r="A364" i="1"/>
  <c r="B364" i="1" s="1"/>
  <c r="Q364" i="1"/>
  <c r="F69" i="1"/>
  <c r="G69" i="1" s="1"/>
  <c r="F390" i="1"/>
  <c r="G390" i="1" s="1"/>
  <c r="F443" i="1"/>
  <c r="G443" i="1" s="1"/>
  <c r="F124" i="1"/>
  <c r="G124" i="1" s="1"/>
  <c r="A20" i="1"/>
  <c r="B20" i="1" s="1"/>
  <c r="F752" i="1"/>
  <c r="G752" i="1" s="1"/>
  <c r="F458" i="1"/>
  <c r="G458" i="1" s="1"/>
  <c r="A170" i="1"/>
  <c r="B170" i="1" s="1"/>
  <c r="F618" i="1"/>
  <c r="G618" i="1" s="1"/>
  <c r="F628" i="1"/>
  <c r="G628" i="1" s="1"/>
  <c r="F687" i="1"/>
  <c r="G687" i="1" s="1"/>
  <c r="F660" i="1"/>
  <c r="G660" i="1" s="1"/>
  <c r="F774" i="1"/>
  <c r="G774" i="1" s="1"/>
  <c r="F653" i="1"/>
  <c r="G653" i="1" s="1"/>
  <c r="F728" i="1"/>
  <c r="G728" i="1" s="1"/>
  <c r="F24" i="1"/>
  <c r="G24" i="1" s="1"/>
  <c r="F437" i="1"/>
  <c r="G437" i="1" s="1"/>
  <c r="A212" i="1"/>
  <c r="B212" i="1" s="1"/>
  <c r="F336" i="1"/>
  <c r="G336" i="1" s="1"/>
  <c r="Q41" i="1"/>
  <c r="Q166" i="1"/>
  <c r="Q510" i="1"/>
  <c r="Q496" i="1"/>
  <c r="Q152" i="1"/>
  <c r="Q207" i="1"/>
  <c r="Q12" i="1"/>
  <c r="Q169" i="1"/>
  <c r="Q249" i="1"/>
  <c r="Q211" i="1"/>
  <c r="Q138" i="1"/>
  <c r="Q305" i="1"/>
  <c r="Q56" i="1"/>
  <c r="Q286" i="1"/>
  <c r="Q140" i="1"/>
  <c r="Q466" i="1"/>
  <c r="Q262" i="1"/>
  <c r="Q306" i="1"/>
  <c r="Q333" i="1"/>
  <c r="Q498" i="1"/>
  <c r="Q382" i="1"/>
  <c r="Q502" i="1"/>
  <c r="A9" i="1"/>
  <c r="B9" i="1" s="1"/>
  <c r="Q9" i="1"/>
  <c r="A153" i="1"/>
  <c r="B153" i="1" s="1"/>
  <c r="Q153" i="1"/>
  <c r="A189" i="1"/>
  <c r="B189" i="1" s="1"/>
  <c r="Q189" i="1"/>
  <c r="A237" i="1"/>
  <c r="B237" i="1" s="1"/>
  <c r="Q237" i="1"/>
  <c r="A289" i="1"/>
  <c r="B289" i="1" s="1"/>
  <c r="Q289" i="1"/>
  <c r="A337" i="1"/>
  <c r="B337" i="1" s="1"/>
  <c r="Q337" i="1"/>
  <c r="A353" i="1"/>
  <c r="B353" i="1" s="1"/>
  <c r="Q353" i="1"/>
  <c r="A449" i="1"/>
  <c r="B449" i="1" s="1"/>
  <c r="Q449" i="1"/>
  <c r="A465" i="1"/>
  <c r="B465" i="1" s="1"/>
  <c r="Q465" i="1"/>
  <c r="Q70" i="1"/>
  <c r="A25" i="1"/>
  <c r="B25" i="1" s="1"/>
  <c r="Q25" i="1"/>
  <c r="A49" i="1"/>
  <c r="B49" i="1" s="1"/>
  <c r="Q49" i="1"/>
  <c r="A81" i="1"/>
  <c r="B81" i="1" s="1"/>
  <c r="Q81" i="1"/>
  <c r="A137" i="1"/>
  <c r="B137" i="1" s="1"/>
  <c r="Q137" i="1"/>
  <c r="F82" i="1"/>
  <c r="G82" i="1" s="1"/>
  <c r="F355" i="1"/>
  <c r="G355" i="1" s="1"/>
  <c r="F337" i="1"/>
  <c r="G337" i="1" s="1"/>
  <c r="F584" i="1"/>
  <c r="G584" i="1" s="1"/>
  <c r="F356" i="1"/>
  <c r="G356" i="1" s="1"/>
  <c r="F257" i="1"/>
  <c r="G257" i="1" s="1"/>
  <c r="F503" i="1"/>
  <c r="G503" i="1" s="1"/>
  <c r="F696" i="1"/>
  <c r="G696" i="1" s="1"/>
  <c r="F733" i="1"/>
  <c r="G733" i="1" s="1"/>
  <c r="K360" i="1"/>
  <c r="AL13" i="2" s="1"/>
  <c r="F353" i="1"/>
  <c r="G353" i="1" s="1"/>
  <c r="F747" i="1"/>
  <c r="G747" i="1" s="1"/>
  <c r="A58" i="1"/>
  <c r="B58" i="1" s="1"/>
  <c r="F693" i="1"/>
  <c r="G693" i="1" s="1"/>
  <c r="F709" i="1"/>
  <c r="G709" i="1" s="1"/>
  <c r="F701" i="1"/>
  <c r="G701" i="1" s="1"/>
  <c r="F656" i="1"/>
  <c r="G656" i="1" s="1"/>
  <c r="F636" i="1"/>
  <c r="G636" i="1" s="1"/>
  <c r="F626" i="1"/>
  <c r="G626" i="1" s="1"/>
  <c r="F677" i="1"/>
  <c r="G677" i="1" s="1"/>
  <c r="F738" i="1"/>
  <c r="G738" i="1" s="1"/>
  <c r="F760" i="1"/>
  <c r="G760" i="1" s="1"/>
  <c r="I2" i="160"/>
  <c r="J2" i="160" s="1"/>
  <c r="B2" i="160" s="1"/>
  <c r="F141" i="1"/>
  <c r="G141" i="1" s="1"/>
  <c r="F332" i="1"/>
  <c r="G332" i="1" s="1"/>
  <c r="Q13" i="1"/>
  <c r="Q177" i="1"/>
  <c r="Q97" i="1"/>
  <c r="Q5" i="1"/>
  <c r="Q245" i="1"/>
  <c r="Q125" i="1"/>
  <c r="Q301" i="1"/>
  <c r="Q314" i="1"/>
  <c r="Q54" i="1"/>
  <c r="Q72" i="1"/>
  <c r="Q357" i="1"/>
  <c r="Q281" i="1"/>
  <c r="Q323" i="1"/>
  <c r="Q106" i="1"/>
  <c r="Q523" i="1"/>
  <c r="Q175" i="1"/>
  <c r="Q423" i="1"/>
  <c r="Q391" i="1"/>
  <c r="Q480" i="1"/>
  <c r="Q320" i="1"/>
  <c r="Q365" i="1"/>
  <c r="E49" i="1"/>
  <c r="E97" i="1"/>
  <c r="E145" i="1"/>
  <c r="E229" i="1"/>
  <c r="E397" i="1"/>
  <c r="A142" i="1"/>
  <c r="B142" i="1" s="1"/>
  <c r="Q142" i="1"/>
  <c r="F182" i="1"/>
  <c r="G182" i="1" s="1"/>
  <c r="F186" i="1"/>
  <c r="G186" i="1" s="1"/>
  <c r="A254" i="1"/>
  <c r="B254" i="1" s="1"/>
  <c r="Q254" i="1"/>
  <c r="Q282" i="1"/>
  <c r="A282" i="1"/>
  <c r="B282" i="1" s="1"/>
  <c r="A318" i="1"/>
  <c r="B318" i="1" s="1"/>
  <c r="Q318" i="1"/>
  <c r="A322" i="1"/>
  <c r="B322" i="1" s="1"/>
  <c r="Q322" i="1"/>
  <c r="A370" i="1"/>
  <c r="B370" i="1" s="1"/>
  <c r="Q370" i="1"/>
  <c r="A410" i="1"/>
  <c r="B410" i="1" s="1"/>
  <c r="Q410" i="1"/>
  <c r="A430" i="1"/>
  <c r="B430" i="1" s="1"/>
  <c r="Q430" i="1"/>
  <c r="A434" i="1"/>
  <c r="B434" i="1" s="1"/>
  <c r="Q434" i="1"/>
  <c r="A446" i="1"/>
  <c r="B446" i="1" s="1"/>
  <c r="Q446" i="1"/>
  <c r="A538" i="1"/>
  <c r="B538" i="1" s="1"/>
  <c r="Q538" i="1"/>
  <c r="F668" i="1"/>
  <c r="G668" i="1" s="1"/>
  <c r="F621" i="1"/>
  <c r="G621" i="1" s="1"/>
  <c r="Q10" i="1"/>
  <c r="A10" i="1"/>
  <c r="B10" i="1" s="1"/>
  <c r="A62" i="1"/>
  <c r="B62" i="1" s="1"/>
  <c r="Q62" i="1"/>
  <c r="A66" i="1"/>
  <c r="B66" i="1" s="1"/>
  <c r="Q66" i="1"/>
  <c r="F384" i="1"/>
  <c r="G384" i="1" s="1"/>
  <c r="F254" i="1"/>
  <c r="G254" i="1" s="1"/>
  <c r="F451" i="1"/>
  <c r="G451" i="1" s="1"/>
  <c r="F388" i="1"/>
  <c r="G388" i="1" s="1"/>
  <c r="F121" i="1"/>
  <c r="G121" i="1" s="1"/>
  <c r="F291" i="1"/>
  <c r="G291" i="1" s="1"/>
  <c r="F661" i="1"/>
  <c r="G661" i="1" s="1"/>
  <c r="F40" i="1"/>
  <c r="G40" i="1" s="1"/>
  <c r="F189" i="1"/>
  <c r="G189" i="1" s="1"/>
  <c r="F676" i="1"/>
  <c r="G676" i="1" s="1"/>
  <c r="F56" i="1"/>
  <c r="G56" i="1" s="1"/>
  <c r="F736" i="1"/>
  <c r="G736" i="1" s="1"/>
  <c r="F680" i="1"/>
  <c r="G680" i="1" s="1"/>
  <c r="F632" i="1"/>
  <c r="G632" i="1" s="1"/>
  <c r="F724" i="1"/>
  <c r="G724" i="1" s="1"/>
  <c r="F759" i="1"/>
  <c r="G759" i="1" s="1"/>
  <c r="F686" i="1"/>
  <c r="G686" i="1" s="1"/>
  <c r="F630" i="1"/>
  <c r="G630" i="1" s="1"/>
  <c r="F622" i="1"/>
  <c r="G622" i="1" s="1"/>
  <c r="F642" i="1"/>
  <c r="G642" i="1" s="1"/>
  <c r="F685" i="1"/>
  <c r="G685" i="1" s="1"/>
  <c r="F768" i="1"/>
  <c r="G768" i="1" s="1"/>
  <c r="A135" i="1"/>
  <c r="B135" i="1" s="1"/>
  <c r="F555" i="1"/>
  <c r="G555" i="1" s="1"/>
  <c r="F348" i="1"/>
  <c r="G348" i="1" s="1"/>
  <c r="Q130" i="1"/>
  <c r="Q126" i="1"/>
  <c r="Q65" i="1"/>
  <c r="Q313" i="1"/>
  <c r="Q181" i="1"/>
  <c r="Q96" i="1"/>
  <c r="Q407" i="1"/>
  <c r="Q402" i="1"/>
  <c r="Q478" i="1"/>
  <c r="Q74" i="1"/>
  <c r="Q426" i="1"/>
  <c r="Q494" i="1"/>
  <c r="Q134" i="1"/>
  <c r="Q507" i="1"/>
  <c r="Q256" i="1"/>
  <c r="Q368" i="1"/>
  <c r="A398" i="1"/>
  <c r="B398" i="1" s="1"/>
  <c r="E302" i="1"/>
  <c r="E68" i="1"/>
  <c r="E203" i="1"/>
  <c r="E223" i="1"/>
  <c r="E320" i="1"/>
  <c r="E395" i="1"/>
  <c r="E545" i="1"/>
  <c r="E250" i="1"/>
  <c r="E310" i="1"/>
  <c r="A191" i="1"/>
  <c r="B191" i="1" s="1"/>
  <c r="Q191" i="1"/>
  <c r="A215" i="1"/>
  <c r="B215" i="1" s="1"/>
  <c r="Q215" i="1"/>
  <c r="A379" i="1"/>
  <c r="B379" i="1" s="1"/>
  <c r="Q379" i="1"/>
  <c r="A439" i="1"/>
  <c r="B439" i="1" s="1"/>
  <c r="Q439" i="1"/>
  <c r="A463" i="1"/>
  <c r="B463" i="1" s="1"/>
  <c r="Q463" i="1"/>
  <c r="A511" i="1"/>
  <c r="B511" i="1" s="1"/>
  <c r="Q511" i="1"/>
  <c r="A527" i="1"/>
  <c r="B527" i="1" s="1"/>
  <c r="Q527" i="1"/>
  <c r="A567" i="1"/>
  <c r="B567" i="1" s="1"/>
  <c r="Q567" i="1"/>
  <c r="A131" i="1"/>
  <c r="B131" i="1" s="1"/>
  <c r="Q131" i="1"/>
  <c r="F199" i="1"/>
  <c r="G199" i="1" s="1"/>
  <c r="A319" i="1"/>
  <c r="B319" i="1" s="1"/>
  <c r="Q319" i="1"/>
  <c r="A331" i="1"/>
  <c r="B331" i="1" s="1"/>
  <c r="Q331" i="1"/>
  <c r="F597" i="1"/>
  <c r="G597" i="1" s="1"/>
  <c r="F238" i="1"/>
  <c r="G238" i="1" s="1"/>
  <c r="F532" i="1"/>
  <c r="G532" i="1" s="1"/>
  <c r="F455" i="1"/>
  <c r="G455" i="1" s="1"/>
  <c r="F582" i="1"/>
  <c r="G582" i="1" s="1"/>
  <c r="F748" i="1"/>
  <c r="G748" i="1" s="1"/>
  <c r="F671" i="1"/>
  <c r="G671" i="1" s="1"/>
  <c r="F764" i="1"/>
  <c r="G764" i="1" s="1"/>
  <c r="F751" i="1"/>
  <c r="G751" i="1" s="1"/>
  <c r="F662" i="1"/>
  <c r="G662" i="1" s="1"/>
  <c r="F53" i="1"/>
  <c r="G53" i="1" s="1"/>
  <c r="F695" i="1"/>
  <c r="G695" i="1" s="1"/>
  <c r="F732" i="1"/>
  <c r="G732" i="1" s="1"/>
  <c r="F771" i="1"/>
  <c r="G771" i="1" s="1"/>
  <c r="F646" i="1"/>
  <c r="G646" i="1" s="1"/>
  <c r="F612" i="1"/>
  <c r="G612" i="1" s="1"/>
  <c r="F620" i="1"/>
  <c r="G620" i="1" s="1"/>
  <c r="F663" i="1"/>
  <c r="G663" i="1" s="1"/>
  <c r="F703" i="1"/>
  <c r="G703" i="1" s="1"/>
  <c r="F755" i="1"/>
  <c r="G755" i="1" s="1"/>
  <c r="A84" i="1"/>
  <c r="B84" i="1" s="1"/>
  <c r="F531" i="1"/>
  <c r="G531" i="1" s="1"/>
  <c r="F340" i="1"/>
  <c r="G340" i="1" s="1"/>
  <c r="Q233" i="1"/>
  <c r="Q21" i="1"/>
  <c r="Q121" i="1"/>
  <c r="Q359" i="1"/>
  <c r="Q345" i="1"/>
  <c r="Q278" i="1"/>
  <c r="Q272" i="1"/>
  <c r="Q143" i="1"/>
  <c r="Q447" i="1"/>
  <c r="Q90" i="1"/>
  <c r="Q277" i="1"/>
  <c r="Q302" i="1"/>
  <c r="Q552" i="1"/>
  <c r="Q268" i="1"/>
  <c r="Q264" i="1"/>
  <c r="Q484" i="1"/>
  <c r="Q104" i="1"/>
  <c r="Q136" i="1"/>
  <c r="Q219" i="1"/>
  <c r="Q470" i="1"/>
  <c r="Q443" i="1"/>
  <c r="R606" i="1" s="1"/>
  <c r="Q415" i="1"/>
  <c r="E525" i="1"/>
  <c r="E100" i="1"/>
  <c r="A16" i="1"/>
  <c r="B16" i="1" s="1"/>
  <c r="Q16" i="1"/>
  <c r="A60" i="1"/>
  <c r="B60" i="1" s="1"/>
  <c r="Q60" i="1"/>
  <c r="A224" i="1"/>
  <c r="B224" i="1" s="1"/>
  <c r="Q224" i="1"/>
  <c r="A248" i="1"/>
  <c r="B248" i="1" s="1"/>
  <c r="Q248" i="1"/>
  <c r="A324" i="1"/>
  <c r="B324" i="1" s="1"/>
  <c r="Q324" i="1"/>
  <c r="A328" i="1"/>
  <c r="B328" i="1" s="1"/>
  <c r="Q328" i="1"/>
  <c r="A500" i="1"/>
  <c r="B500" i="1" s="1"/>
  <c r="Q500" i="1"/>
  <c r="A508" i="1"/>
  <c r="B508" i="1" s="1"/>
  <c r="Q508" i="1"/>
  <c r="A532" i="1"/>
  <c r="B532" i="1" s="1"/>
  <c r="Q532" i="1"/>
  <c r="A540" i="1"/>
  <c r="B540" i="1" s="1"/>
  <c r="Q540" i="1"/>
  <c r="A544" i="1"/>
  <c r="B544" i="1" s="1"/>
  <c r="Q544" i="1"/>
  <c r="E112" i="1"/>
  <c r="E120" i="1"/>
  <c r="E376" i="1"/>
  <c r="Q765" i="1"/>
  <c r="A762" i="1"/>
  <c r="B762" i="1" s="1"/>
  <c r="E307" i="1"/>
  <c r="Q479" i="1"/>
  <c r="Q145" i="1"/>
  <c r="Q487" i="1"/>
  <c r="E245" i="1"/>
  <c r="E265" i="1"/>
  <c r="E297" i="1"/>
  <c r="E317" i="1"/>
  <c r="E321" i="1"/>
  <c r="E345" i="1"/>
  <c r="E349" i="1"/>
  <c r="E357" i="1"/>
  <c r="E369" i="1"/>
  <c r="E134" i="1"/>
  <c r="Q431" i="1"/>
  <c r="Q420" i="1"/>
  <c r="Q274" i="1"/>
  <c r="E330" i="1"/>
  <c r="A727" i="1"/>
  <c r="B727" i="1" s="1"/>
  <c r="E382" i="1"/>
  <c r="E386" i="1"/>
  <c r="E394" i="1"/>
  <c r="E398" i="1"/>
  <c r="E402" i="1"/>
  <c r="E414" i="1"/>
  <c r="Q459" i="1"/>
  <c r="E469" i="1"/>
  <c r="F405" i="1"/>
  <c r="G405" i="1" s="1"/>
  <c r="T10" i="138"/>
  <c r="Q14" i="1"/>
  <c r="E425" i="1"/>
  <c r="E429" i="1"/>
  <c r="E433" i="1"/>
  <c r="E473" i="1"/>
  <c r="E477" i="1"/>
  <c r="F633" i="1"/>
  <c r="G633" i="1" s="1"/>
  <c r="F702" i="1"/>
  <c r="G702" i="1" s="1"/>
  <c r="Q34" i="1"/>
  <c r="Q303" i="1"/>
  <c r="E57" i="1"/>
  <c r="E61" i="1"/>
  <c r="E65" i="1"/>
  <c r="E69" i="1"/>
  <c r="E73" i="1"/>
  <c r="E77" i="1"/>
  <c r="E196" i="1"/>
  <c r="F650" i="1"/>
  <c r="G650" i="1" s="1"/>
  <c r="E499" i="1"/>
  <c r="E515" i="1"/>
  <c r="E519" i="1"/>
  <c r="E563" i="1"/>
  <c r="I337" i="160"/>
  <c r="F763" i="1"/>
  <c r="G763" i="1" s="1"/>
  <c r="Q763" i="1"/>
  <c r="Q755" i="1"/>
  <c r="A755" i="1"/>
  <c r="B755" i="1" s="1"/>
  <c r="Q747" i="1"/>
  <c r="A747" i="1"/>
  <c r="B747" i="1" s="1"/>
  <c r="G744" i="1"/>
  <c r="A739" i="1"/>
  <c r="B739" i="1" s="1"/>
  <c r="Q739" i="1"/>
  <c r="A723" i="1"/>
  <c r="B723" i="1" s="1"/>
  <c r="Q723" i="1"/>
  <c r="Q694" i="1"/>
  <c r="F694" i="1"/>
  <c r="G694" i="1" s="1"/>
  <c r="A665" i="1"/>
  <c r="B665" i="1" s="1"/>
  <c r="Q665" i="1"/>
  <c r="A15" i="1"/>
  <c r="B15" i="1" s="1"/>
  <c r="Q15" i="1"/>
  <c r="A35" i="1"/>
  <c r="B35" i="1" s="1"/>
  <c r="Q35" i="1"/>
  <c r="I479" i="160"/>
  <c r="J479" i="160" s="1"/>
  <c r="I323" i="160"/>
  <c r="I39" i="160"/>
  <c r="F87" i="1"/>
  <c r="G87" i="1" s="1"/>
  <c r="F119" i="1"/>
  <c r="G119" i="1" s="1"/>
  <c r="F63" i="1"/>
  <c r="G63" i="1" s="1"/>
  <c r="A119" i="1"/>
  <c r="B119" i="1" s="1"/>
  <c r="A405" i="1"/>
  <c r="B405" i="1" s="1"/>
  <c r="I172" i="160"/>
  <c r="Q39" i="1"/>
  <c r="Q91" i="1"/>
  <c r="A432" i="1"/>
  <c r="B432" i="1" s="1"/>
  <c r="Q432" i="1"/>
  <c r="Q436" i="1"/>
  <c r="A436" i="1"/>
  <c r="B436" i="1" s="1"/>
  <c r="A468" i="1"/>
  <c r="B468" i="1" s="1"/>
  <c r="Q468" i="1"/>
  <c r="A472" i="1"/>
  <c r="B472" i="1" s="1"/>
  <c r="Q472" i="1"/>
  <c r="Q79" i="1"/>
  <c r="F79" i="1"/>
  <c r="G79" i="1" s="1"/>
  <c r="A79" i="1"/>
  <c r="B79" i="1" s="1"/>
  <c r="A95" i="1"/>
  <c r="B95" i="1" s="1"/>
  <c r="Q95" i="1"/>
  <c r="Q99" i="1"/>
  <c r="A99" i="1"/>
  <c r="B99" i="1" s="1"/>
  <c r="A107" i="1"/>
  <c r="B107" i="1" s="1"/>
  <c r="Q107" i="1"/>
  <c r="Q214" i="1"/>
  <c r="F214" i="1"/>
  <c r="G214" i="1" s="1"/>
  <c r="Q218" i="1"/>
  <c r="F218" i="1"/>
  <c r="G218" i="1" s="1"/>
  <c r="I62" i="160"/>
  <c r="F99" i="1"/>
  <c r="G99" i="1" s="1"/>
  <c r="I29" i="160"/>
  <c r="F222" i="1"/>
  <c r="G222" i="1" s="1"/>
  <c r="A214" i="1"/>
  <c r="B214" i="1" s="1"/>
  <c r="I105" i="160"/>
  <c r="A226" i="1"/>
  <c r="B226" i="1" s="1"/>
  <c r="Q226" i="1"/>
  <c r="A230" i="1"/>
  <c r="B230" i="1" s="1"/>
  <c r="Q230" i="1"/>
  <c r="G365" i="1"/>
  <c r="A381" i="1"/>
  <c r="B381" i="1" s="1"/>
  <c r="Q381" i="1"/>
  <c r="A409" i="1"/>
  <c r="B409" i="1" s="1"/>
  <c r="Q409" i="1"/>
  <c r="I218" i="160"/>
  <c r="A222" i="1"/>
  <c r="B222" i="1" s="1"/>
  <c r="I257" i="160"/>
  <c r="Q405" i="1"/>
  <c r="Q715" i="1"/>
  <c r="A23" i="1"/>
  <c r="B23" i="1" s="1"/>
  <c r="Q23" i="1"/>
  <c r="A43" i="1"/>
  <c r="B43" i="1" s="1"/>
  <c r="Q43" i="1"/>
  <c r="A47" i="1"/>
  <c r="B47" i="1" s="1"/>
  <c r="Q47" i="1"/>
  <c r="A51" i="1"/>
  <c r="B51" i="1" s="1"/>
  <c r="Q51" i="1"/>
  <c r="A55" i="1"/>
  <c r="B55" i="1" s="1"/>
  <c r="Q55" i="1"/>
  <c r="A59" i="1"/>
  <c r="B59" i="1" s="1"/>
  <c r="Q59" i="1"/>
  <c r="A194" i="1"/>
  <c r="B194" i="1" s="1"/>
  <c r="Q194" i="1"/>
  <c r="A198" i="1"/>
  <c r="B198" i="1" s="1"/>
  <c r="Q198" i="1"/>
  <c r="A202" i="1"/>
  <c r="B202" i="1" s="1"/>
  <c r="Q202" i="1"/>
  <c r="A206" i="1"/>
  <c r="B206" i="1" s="1"/>
  <c r="Q206" i="1"/>
  <c r="A389" i="1"/>
  <c r="B389" i="1" s="1"/>
  <c r="Q389" i="1"/>
  <c r="F389" i="1"/>
  <c r="G389" i="1" s="1"/>
  <c r="A393" i="1"/>
  <c r="B393" i="1" s="1"/>
  <c r="Q393" i="1"/>
  <c r="I75" i="160"/>
  <c r="I128" i="160"/>
  <c r="I171" i="160"/>
  <c r="I424" i="160"/>
  <c r="I82" i="160"/>
  <c r="Q3" i="1"/>
  <c r="I281" i="160"/>
  <c r="I342" i="160"/>
  <c r="I17" i="160"/>
  <c r="I66" i="160"/>
  <c r="I5" i="160"/>
  <c r="I15" i="160"/>
  <c r="I94" i="160"/>
  <c r="I165" i="160"/>
  <c r="I179" i="160"/>
  <c r="I194" i="160"/>
  <c r="I489" i="160"/>
  <c r="I217" i="160"/>
  <c r="I320" i="160"/>
  <c r="L360" i="1"/>
  <c r="I190" i="160"/>
  <c r="I10" i="160"/>
  <c r="I222" i="160"/>
  <c r="I156" i="160"/>
  <c r="I243" i="160"/>
  <c r="I210" i="160"/>
  <c r="I9" i="160"/>
  <c r="I136" i="160"/>
  <c r="I43" i="160"/>
  <c r="I21" i="160"/>
  <c r="I196" i="160"/>
  <c r="I53" i="160"/>
  <c r="A71" i="1"/>
  <c r="B71" i="1" s="1"/>
  <c r="I8" i="160"/>
  <c r="I343" i="160"/>
  <c r="Q87" i="1"/>
  <c r="I27" i="160"/>
  <c r="Q568" i="1"/>
  <c r="Q294" i="1"/>
  <c r="A649" i="1"/>
  <c r="B649" i="1" s="1"/>
  <c r="A641" i="1"/>
  <c r="B641" i="1" s="1"/>
  <c r="A516" i="1"/>
  <c r="B516" i="1" s="1"/>
  <c r="Q147" i="1"/>
  <c r="Q556" i="1"/>
  <c r="Q504" i="1"/>
  <c r="Q572" i="1"/>
  <c r="Q576" i="1"/>
  <c r="Q374" i="1"/>
  <c r="F422" i="1"/>
  <c r="G422" i="1" s="1"/>
  <c r="F117" i="1"/>
  <c r="G117" i="1" s="1"/>
  <c r="E128" i="1"/>
  <c r="E132" i="1"/>
  <c r="E136" i="1"/>
  <c r="E144" i="1"/>
  <c r="E152" i="1"/>
  <c r="E156" i="1"/>
  <c r="E160" i="1"/>
  <c r="E164" i="1"/>
  <c r="E168" i="1"/>
  <c r="E172" i="1"/>
  <c r="E180" i="1"/>
  <c r="E235" i="1"/>
  <c r="E239" i="1"/>
  <c r="E247" i="1"/>
  <c r="E251" i="1"/>
  <c r="E259" i="1"/>
  <c r="E267" i="1"/>
  <c r="E271" i="1"/>
  <c r="E279" i="1"/>
  <c r="Q167" i="1"/>
  <c r="Q334" i="1"/>
  <c r="Q234" i="1"/>
  <c r="Q240" i="1"/>
  <c r="E6" i="1"/>
  <c r="Q657" i="1"/>
  <c r="A657" i="1"/>
  <c r="B657" i="1" s="1"/>
  <c r="Q652" i="1"/>
  <c r="F652" i="1"/>
  <c r="G652" i="1" s="1"/>
  <c r="A631" i="1"/>
  <c r="B631" i="1" s="1"/>
  <c r="Q631" i="1"/>
  <c r="A623" i="1"/>
  <c r="B623" i="1" s="1"/>
  <c r="Q623" i="1"/>
  <c r="A615" i="1"/>
  <c r="B615" i="1" s="1"/>
  <c r="Q615" i="1"/>
  <c r="E151" i="1"/>
  <c r="E11" i="1"/>
  <c r="A699" i="1"/>
  <c r="B699" i="1" s="1"/>
  <c r="Q699" i="1"/>
  <c r="F691" i="1"/>
  <c r="G691" i="1" s="1"/>
  <c r="Q691" i="1"/>
  <c r="A691" i="1"/>
  <c r="B691" i="1" s="1"/>
  <c r="E568" i="1"/>
  <c r="Q757" i="1"/>
  <c r="A757" i="1"/>
  <c r="B757" i="1" s="1"/>
  <c r="A355" i="1"/>
  <c r="B355" i="1" s="1"/>
  <c r="Q355" i="1"/>
  <c r="A363" i="1"/>
  <c r="B363" i="1" s="1"/>
  <c r="Q363" i="1"/>
  <c r="Q367" i="1"/>
  <c r="A367" i="1"/>
  <c r="B367" i="1" s="1"/>
  <c r="A493" i="1"/>
  <c r="B493" i="1" s="1"/>
  <c r="Q493" i="1"/>
  <c r="A501" i="1"/>
  <c r="B501" i="1" s="1"/>
  <c r="Q501" i="1"/>
  <c r="A505" i="1"/>
  <c r="B505" i="1" s="1"/>
  <c r="Q505" i="1"/>
  <c r="A509" i="1"/>
  <c r="B509" i="1" s="1"/>
  <c r="Q509" i="1"/>
  <c r="A513" i="1"/>
  <c r="B513" i="1" s="1"/>
  <c r="Q513" i="1"/>
  <c r="Q529" i="1"/>
  <c r="A529" i="1"/>
  <c r="B529" i="1" s="1"/>
  <c r="A533" i="1"/>
  <c r="B533" i="1" s="1"/>
  <c r="Q533" i="1"/>
  <c r="A545" i="1"/>
  <c r="B545" i="1" s="1"/>
  <c r="Q545" i="1"/>
  <c r="A549" i="1"/>
  <c r="B549" i="1" s="1"/>
  <c r="Q549" i="1"/>
  <c r="A561" i="1"/>
  <c r="B561" i="1" s="1"/>
  <c r="Q561" i="1"/>
  <c r="Q93" i="1"/>
  <c r="A93" i="1"/>
  <c r="B93" i="1" s="1"/>
  <c r="A105" i="1"/>
  <c r="B105" i="1" s="1"/>
  <c r="Q105" i="1"/>
  <c r="A109" i="1"/>
  <c r="B109" i="1" s="1"/>
  <c r="Q109" i="1"/>
  <c r="A113" i="1"/>
  <c r="B113" i="1" s="1"/>
  <c r="F113" i="1"/>
  <c r="G113" i="1" s="1"/>
  <c r="A184" i="1"/>
  <c r="B184" i="1" s="1"/>
  <c r="Q184" i="1"/>
  <c r="A188" i="1"/>
  <c r="B188" i="1" s="1"/>
  <c r="Q188" i="1"/>
  <c r="A192" i="1"/>
  <c r="B192" i="1" s="1"/>
  <c r="Q192" i="1"/>
  <c r="A196" i="1"/>
  <c r="B196" i="1" s="1"/>
  <c r="Q196" i="1"/>
  <c r="A200" i="1"/>
  <c r="B200" i="1" s="1"/>
  <c r="Q200" i="1"/>
  <c r="A208" i="1"/>
  <c r="B208" i="1" s="1"/>
  <c r="Q208" i="1"/>
  <c r="E287" i="1"/>
  <c r="E299" i="1"/>
  <c r="E311" i="1"/>
  <c r="E315" i="1"/>
  <c r="E323" i="1"/>
  <c r="E327" i="1"/>
  <c r="E331" i="1"/>
  <c r="E335" i="1"/>
  <c r="E343" i="1"/>
  <c r="E347" i="1"/>
  <c r="E351" i="1"/>
  <c r="E124" i="1"/>
  <c r="A26" i="1"/>
  <c r="B26" i="1" s="1"/>
  <c r="Q26" i="1"/>
  <c r="AJ13" i="2"/>
  <c r="AJ9" i="2" s="1"/>
  <c r="AJ2" i="2" s="1"/>
  <c r="I189" i="160"/>
  <c r="I205" i="160"/>
  <c r="I262" i="160"/>
  <c r="A30" i="1"/>
  <c r="B30" i="1" s="1"/>
  <c r="Q30" i="1"/>
  <c r="A38" i="1"/>
  <c r="B38" i="1" s="1"/>
  <c r="Q38" i="1"/>
  <c r="A46" i="1"/>
  <c r="B46" i="1" s="1"/>
  <c r="Q46" i="1"/>
  <c r="A50" i="1"/>
  <c r="B50" i="1" s="1"/>
  <c r="Q50" i="1"/>
  <c r="E270" i="1"/>
  <c r="E281" i="1"/>
  <c r="E123" i="1"/>
  <c r="E540" i="1"/>
  <c r="E476" i="1"/>
  <c r="E365" i="1"/>
  <c r="E242" i="1"/>
  <c r="E373" i="1"/>
  <c r="E46" i="1"/>
  <c r="E448" i="1"/>
  <c r="E105" i="1"/>
  <c r="E481" i="1"/>
  <c r="E166" i="1"/>
  <c r="E468" i="1"/>
  <c r="E338" i="1"/>
  <c r="E108" i="1"/>
  <c r="E472" i="1"/>
  <c r="E558" i="1"/>
  <c r="E21" i="1"/>
  <c r="E460" i="1"/>
  <c r="E387" i="1"/>
  <c r="E240" i="1"/>
  <c r="E493" i="1"/>
  <c r="E546" i="1"/>
  <c r="E361" i="1"/>
  <c r="E353" i="1"/>
  <c r="E512" i="1"/>
  <c r="E482" i="1"/>
  <c r="E534" i="1"/>
  <c r="E170" i="1"/>
  <c r="E341" i="1"/>
  <c r="E127" i="1"/>
  <c r="E533" i="1"/>
  <c r="E72" i="1"/>
  <c r="E258" i="1"/>
  <c r="E520" i="1"/>
  <c r="E222" i="1"/>
  <c r="E371" i="1"/>
  <c r="E254" i="1"/>
  <c r="E289" i="1"/>
  <c r="E200" i="1"/>
  <c r="E314" i="1"/>
  <c r="E139" i="1"/>
  <c r="E141" i="1"/>
  <c r="E344" i="1"/>
  <c r="E63" i="1"/>
  <c r="E422" i="1"/>
  <c r="E238" i="1"/>
  <c r="E466" i="1"/>
  <c r="E504" i="1"/>
  <c r="E336" i="1"/>
  <c r="E269" i="1"/>
  <c r="E372" i="1"/>
  <c r="E423" i="1"/>
  <c r="E560" i="1"/>
  <c r="E454" i="1"/>
  <c r="E290" i="1"/>
  <c r="E262" i="1"/>
  <c r="E419" i="1"/>
  <c r="E150" i="1"/>
  <c r="E191" i="1"/>
  <c r="E241" i="1"/>
  <c r="E518" i="1"/>
  <c r="E412" i="1"/>
  <c r="E274" i="1"/>
  <c r="E24" i="1"/>
  <c r="E130" i="1"/>
  <c r="E84" i="1"/>
  <c r="E116" i="1"/>
  <c r="E246" i="1"/>
  <c r="E211" i="1"/>
  <c r="E356" i="1"/>
  <c r="E187" i="1"/>
  <c r="E109" i="1"/>
  <c r="E456" i="1"/>
  <c r="E516" i="1"/>
  <c r="E282" i="1"/>
  <c r="E326" i="1"/>
  <c r="E401" i="1"/>
  <c r="E489" i="1"/>
  <c r="E366" i="1"/>
  <c r="E400" i="1"/>
  <c r="E154" i="1"/>
  <c r="E146" i="1"/>
  <c r="E206" i="1"/>
  <c r="E51" i="1"/>
  <c r="E309" i="1"/>
  <c r="E486" i="1"/>
  <c r="E569" i="1"/>
  <c r="E383" i="1"/>
  <c r="E325" i="1"/>
  <c r="E488" i="1"/>
  <c r="E360" i="1"/>
  <c r="E439" i="1"/>
  <c r="E396" i="1"/>
  <c r="E480" i="1"/>
  <c r="E561" i="1"/>
  <c r="E375" i="1"/>
  <c r="E442" i="1"/>
  <c r="E173" i="1"/>
  <c r="E232" i="1"/>
  <c r="E393" i="1"/>
  <c r="E385" i="1"/>
  <c r="E198" i="1"/>
  <c r="E404" i="1"/>
  <c r="E389" i="1"/>
  <c r="E93" i="1"/>
  <c r="E66" i="1"/>
  <c r="E497" i="1"/>
  <c r="E450" i="1"/>
  <c r="E293" i="1"/>
  <c r="E64" i="1"/>
  <c r="E509" i="1"/>
  <c r="E452" i="1"/>
  <c r="E195" i="1"/>
  <c r="E155" i="1"/>
  <c r="E294" i="1"/>
  <c r="E147" i="1"/>
  <c r="E234" i="1"/>
  <c r="E298" i="1"/>
  <c r="E214" i="1"/>
  <c r="E33" i="1"/>
  <c r="E231" i="1"/>
  <c r="E219" i="1"/>
  <c r="E110" i="1"/>
  <c r="E59" i="1"/>
  <c r="E207" i="1"/>
  <c r="E368" i="1"/>
  <c r="E35" i="1"/>
  <c r="E119" i="1"/>
  <c r="E444" i="1"/>
  <c r="E80" i="1"/>
  <c r="E411" i="1"/>
  <c r="E161" i="1"/>
  <c r="E199" i="1"/>
  <c r="E10" i="1"/>
  <c r="E22" i="1"/>
  <c r="E78" i="1"/>
  <c r="F318" i="1"/>
  <c r="G318" i="1" s="1"/>
  <c r="E30" i="1"/>
  <c r="E34" i="1"/>
  <c r="E38" i="1"/>
  <c r="E125" i="1"/>
  <c r="F129" i="1"/>
  <c r="G129" i="1" s="1"/>
  <c r="F165" i="1"/>
  <c r="G165" i="1" s="1"/>
  <c r="E184" i="1"/>
  <c r="E228" i="1"/>
  <c r="E355" i="1"/>
  <c r="E367" i="1"/>
  <c r="E7" i="1"/>
  <c r="E19" i="1"/>
  <c r="E23" i="1"/>
  <c r="E62" i="1"/>
  <c r="E129" i="1"/>
  <c r="E133" i="1"/>
  <c r="E137" i="1"/>
  <c r="E165" i="1"/>
  <c r="E236" i="1"/>
  <c r="E248" i="1"/>
  <c r="E256" i="1"/>
  <c r="E264" i="1"/>
  <c r="E268" i="1"/>
  <c r="E276" i="1"/>
  <c r="E284" i="1"/>
  <c r="E288" i="1"/>
  <c r="E296" i="1"/>
  <c r="E300" i="1"/>
  <c r="E304" i="1"/>
  <c r="E308" i="1"/>
  <c r="E316" i="1"/>
  <c r="E324" i="1"/>
  <c r="E391" i="1"/>
  <c r="E399" i="1"/>
  <c r="E565" i="1"/>
  <c r="E27" i="1"/>
  <c r="E43" i="1"/>
  <c r="E47" i="1"/>
  <c r="E90" i="1"/>
  <c r="E94" i="1"/>
  <c r="E98" i="1"/>
  <c r="E102" i="1"/>
  <c r="E118" i="1"/>
  <c r="E185" i="1"/>
  <c r="E189" i="1"/>
  <c r="E193" i="1"/>
  <c r="E205" i="1"/>
  <c r="E209" i="1"/>
  <c r="E213" i="1"/>
  <c r="E217" i="1"/>
  <c r="E221" i="1"/>
  <c r="E225" i="1"/>
  <c r="E494" i="1"/>
  <c r="E502" i="1"/>
  <c r="E506" i="1"/>
  <c r="E510" i="1"/>
  <c r="E522" i="1"/>
  <c r="E526" i="1"/>
  <c r="E550" i="1"/>
  <c r="E554" i="1"/>
  <c r="E67" i="1"/>
  <c r="E71" i="1"/>
  <c r="E75" i="1"/>
  <c r="E83" i="1"/>
  <c r="E249" i="1"/>
  <c r="E253" i="1"/>
  <c r="E257" i="1"/>
  <c r="E261" i="1"/>
  <c r="E277" i="1"/>
  <c r="E301" i="1"/>
  <c r="E329" i="1"/>
  <c r="E384" i="1"/>
  <c r="E427" i="1"/>
  <c r="E447" i="1"/>
  <c r="E455" i="1"/>
  <c r="E467" i="1"/>
  <c r="E471" i="1"/>
  <c r="E475" i="1"/>
  <c r="E479" i="1"/>
  <c r="E570" i="1"/>
  <c r="F745" i="1"/>
  <c r="G745" i="1" s="1"/>
  <c r="E28" i="1"/>
  <c r="E40" i="1"/>
  <c r="E44" i="1"/>
  <c r="E52" i="1"/>
  <c r="E87" i="1"/>
  <c r="E95" i="1"/>
  <c r="E103" i="1"/>
  <c r="E202" i="1"/>
  <c r="E218" i="1"/>
  <c r="E226" i="1"/>
  <c r="E483" i="1"/>
  <c r="E487" i="1"/>
  <c r="E491" i="1"/>
  <c r="E495" i="1"/>
  <c r="E531" i="1"/>
  <c r="E535" i="1"/>
  <c r="E539" i="1"/>
  <c r="E543" i="1"/>
  <c r="E555" i="1"/>
  <c r="F430" i="1"/>
  <c r="G430" i="1" s="1"/>
  <c r="E5" i="1"/>
  <c r="E13" i="1"/>
  <c r="E56" i="1"/>
  <c r="E60" i="1"/>
  <c r="E131" i="1"/>
  <c r="E143" i="1"/>
  <c r="E266" i="1"/>
  <c r="E381" i="1"/>
  <c r="E405" i="1"/>
  <c r="E409" i="1"/>
  <c r="E413" i="1"/>
  <c r="E424" i="1"/>
  <c r="E428" i="1"/>
  <c r="E440" i="1"/>
  <c r="E29" i="1"/>
  <c r="E37" i="1"/>
  <c r="E41" i="1"/>
  <c r="E92" i="1"/>
  <c r="E358" i="1"/>
  <c r="E362" i="1"/>
  <c r="E484" i="1"/>
  <c r="E496" i="1"/>
  <c r="E500" i="1"/>
  <c r="E508" i="1"/>
  <c r="E524" i="1"/>
  <c r="E548" i="1"/>
  <c r="E556" i="1"/>
  <c r="Q344" i="1"/>
  <c r="A344" i="1"/>
  <c r="B344" i="1" s="1"/>
  <c r="I445" i="160"/>
  <c r="I409" i="160"/>
  <c r="E390" i="1"/>
  <c r="I438" i="160"/>
  <c r="I405" i="160"/>
  <c r="I530" i="160"/>
  <c r="I393" i="160"/>
  <c r="I389" i="160"/>
  <c r="A146" i="1"/>
  <c r="B146" i="1" s="1"/>
  <c r="Q146" i="1"/>
  <c r="A154" i="1"/>
  <c r="B154" i="1" s="1"/>
  <c r="F154" i="1"/>
  <c r="G154" i="1" s="1"/>
  <c r="A162" i="1"/>
  <c r="B162" i="1" s="1"/>
  <c r="Q162" i="1"/>
  <c r="F162" i="1"/>
  <c r="G162" i="1" s="1"/>
  <c r="A178" i="1"/>
  <c r="B178" i="1" s="1"/>
  <c r="Q178" i="1"/>
  <c r="F371" i="1"/>
  <c r="G371" i="1" s="1"/>
  <c r="F111" i="1"/>
  <c r="G111" i="1" s="1"/>
  <c r="A111" i="1"/>
  <c r="B111" i="1" s="1"/>
  <c r="A115" i="1"/>
  <c r="B115" i="1" s="1"/>
  <c r="Q115" i="1"/>
  <c r="Q563" i="1"/>
  <c r="A563" i="1"/>
  <c r="B563" i="1" s="1"/>
  <c r="I451" i="160"/>
  <c r="I406" i="160"/>
  <c r="I376" i="160"/>
  <c r="A80" i="1"/>
  <c r="B80" i="1" s="1"/>
  <c r="Q80" i="1"/>
  <c r="A448" i="1"/>
  <c r="B448" i="1" s="1"/>
  <c r="F448" i="1"/>
  <c r="G448" i="1" s="1"/>
  <c r="A452" i="1"/>
  <c r="B452" i="1" s="1"/>
  <c r="Q452" i="1"/>
  <c r="F452" i="1"/>
  <c r="G452" i="1" s="1"/>
  <c r="Q464" i="1"/>
  <c r="A464" i="1"/>
  <c r="B464" i="1" s="1"/>
  <c r="A476" i="1"/>
  <c r="B476" i="1" s="1"/>
  <c r="Q476" i="1"/>
  <c r="Y13" i="2"/>
  <c r="Y3" i="2" s="1"/>
  <c r="I382" i="160"/>
  <c r="Q371" i="1"/>
  <c r="F558" i="1"/>
  <c r="G558" i="1" s="1"/>
  <c r="F278" i="1"/>
  <c r="G278" i="1" s="1"/>
  <c r="A417" i="1"/>
  <c r="B417" i="1" s="1"/>
  <c r="F417" i="1"/>
  <c r="G417" i="1" s="1"/>
  <c r="Q417" i="1"/>
  <c r="Q421" i="1"/>
  <c r="F421" i="1"/>
  <c r="G421" i="1" s="1"/>
  <c r="A421" i="1"/>
  <c r="B421" i="1" s="1"/>
  <c r="F13" i="2"/>
  <c r="F3" i="2" s="1"/>
  <c r="I407" i="160"/>
  <c r="R13" i="2"/>
  <c r="R4" i="2" s="1"/>
  <c r="I498" i="160"/>
  <c r="I493" i="160"/>
  <c r="I480" i="160"/>
  <c r="I521" i="160"/>
  <c r="F194" i="1"/>
  <c r="G194" i="1" s="1"/>
  <c r="F529" i="1"/>
  <c r="G529" i="1" s="1"/>
  <c r="F561" i="1"/>
  <c r="G561" i="1" s="1"/>
  <c r="F131" i="1"/>
  <c r="G131" i="1" s="1"/>
  <c r="F147" i="1"/>
  <c r="G147" i="1" s="1"/>
  <c r="F735" i="1"/>
  <c r="G735" i="1" s="1"/>
  <c r="F723" i="1"/>
  <c r="G723" i="1" s="1"/>
  <c r="F649" i="1"/>
  <c r="G649" i="1" s="1"/>
  <c r="F635" i="1"/>
  <c r="G635" i="1" s="1"/>
  <c r="F611" i="1"/>
  <c r="G611" i="1" s="1"/>
  <c r="F615" i="1"/>
  <c r="G615" i="1" s="1"/>
  <c r="F290" i="1"/>
  <c r="G290" i="1" s="1"/>
  <c r="F34" i="1"/>
  <c r="G34" i="1" s="1"/>
  <c r="F408" i="1"/>
  <c r="G408" i="1" s="1"/>
  <c r="F596" i="1"/>
  <c r="G596" i="1" s="1"/>
  <c r="F740" i="1"/>
  <c r="G740" i="1" s="1"/>
  <c r="F727" i="1"/>
  <c r="G727" i="1" s="1"/>
  <c r="F631" i="1"/>
  <c r="G631" i="1" s="1"/>
  <c r="F428" i="1"/>
  <c r="G428" i="1" s="1"/>
  <c r="F319" i="1"/>
  <c r="G319" i="1" s="1"/>
  <c r="F234" i="1"/>
  <c r="G234" i="1" s="1"/>
  <c r="F496" i="1"/>
  <c r="G496" i="1" s="1"/>
  <c r="F721" i="1"/>
  <c r="G721" i="1" s="1"/>
  <c r="F673" i="1"/>
  <c r="G673" i="1" s="1"/>
  <c r="F657" i="1"/>
  <c r="G657" i="1" s="1"/>
  <c r="F619" i="1"/>
  <c r="G619" i="1" s="1"/>
  <c r="F625" i="1"/>
  <c r="G625" i="1" s="1"/>
  <c r="F571" i="1"/>
  <c r="G571" i="1" s="1"/>
  <c r="F276" i="1"/>
  <c r="G276" i="1" s="1"/>
  <c r="F280" i="1"/>
  <c r="G280" i="1" s="1"/>
  <c r="F523" i="1"/>
  <c r="G523" i="1" s="1"/>
  <c r="I426" i="160"/>
  <c r="I291" i="160"/>
  <c r="H508" i="1"/>
  <c r="I506" i="160"/>
  <c r="I377" i="160"/>
  <c r="I245" i="160"/>
  <c r="I310" i="160"/>
  <c r="I261" i="160"/>
  <c r="F342" i="1"/>
  <c r="G342" i="1" s="1"/>
  <c r="I51" i="160"/>
  <c r="F71" i="1"/>
  <c r="G71" i="1" s="1"/>
  <c r="F135" i="1"/>
  <c r="G135" i="1" s="1"/>
  <c r="F36" i="1"/>
  <c r="G36" i="1" s="1"/>
  <c r="F766" i="1"/>
  <c r="G766" i="1" s="1"/>
  <c r="F772" i="1"/>
  <c r="G772" i="1" s="1"/>
  <c r="F716" i="1"/>
  <c r="G716" i="1" s="1"/>
  <c r="F749" i="1"/>
  <c r="G749" i="1" s="1"/>
  <c r="F706" i="1"/>
  <c r="G706" i="1" s="1"/>
  <c r="F690" i="1"/>
  <c r="G690" i="1" s="1"/>
  <c r="F629" i="1"/>
  <c r="G629" i="1" s="1"/>
  <c r="F313" i="1"/>
  <c r="G313" i="1" s="1"/>
  <c r="F284" i="1"/>
  <c r="G284" i="1" s="1"/>
  <c r="F55" i="1"/>
  <c r="G55" i="1" s="1"/>
  <c r="F305" i="1"/>
  <c r="G305" i="1" s="1"/>
  <c r="F700" i="1"/>
  <c r="G700" i="1" s="1"/>
  <c r="F715" i="1"/>
  <c r="G715" i="1" s="1"/>
  <c r="F705" i="1"/>
  <c r="G705" i="1" s="1"/>
  <c r="F689" i="1"/>
  <c r="G689" i="1" s="1"/>
  <c r="F667" i="1"/>
  <c r="G667" i="1" s="1"/>
  <c r="F623" i="1"/>
  <c r="G623" i="1" s="1"/>
  <c r="F315" i="1"/>
  <c r="G315" i="1" s="1"/>
  <c r="F552" i="1"/>
  <c r="G552" i="1" s="1"/>
  <c r="F272" i="1"/>
  <c r="G272" i="1" s="1"/>
  <c r="F488" i="1"/>
  <c r="G488" i="1" s="1"/>
  <c r="F432" i="1"/>
  <c r="G432" i="1" s="1"/>
  <c r="F334" i="1"/>
  <c r="G334" i="1" s="1"/>
  <c r="F70" i="1"/>
  <c r="G70" i="1" s="1"/>
  <c r="F773" i="1"/>
  <c r="G773" i="1" s="1"/>
  <c r="F659" i="1"/>
  <c r="G659" i="1" s="1"/>
  <c r="F637" i="1"/>
  <c r="G637" i="1" s="1"/>
  <c r="F613" i="1"/>
  <c r="G613" i="1" s="1"/>
  <c r="F609" i="1"/>
  <c r="G609" i="1" s="1"/>
  <c r="F274" i="1"/>
  <c r="G274" i="1" s="1"/>
  <c r="F288" i="1"/>
  <c r="G288" i="1" s="1"/>
  <c r="F387" i="1"/>
  <c r="G387" i="1" s="1"/>
  <c r="F481" i="1"/>
  <c r="G481" i="1" s="1"/>
  <c r="F713" i="1"/>
  <c r="G713" i="1" s="1"/>
  <c r="F684" i="1"/>
  <c r="G684" i="1" s="1"/>
  <c r="F765" i="1"/>
  <c r="G765" i="1" s="1"/>
  <c r="F739" i="1"/>
  <c r="G739" i="1" s="1"/>
  <c r="F683" i="1"/>
  <c r="G683" i="1" s="1"/>
  <c r="F317" i="1"/>
  <c r="G317" i="1" s="1"/>
  <c r="F59" i="1"/>
  <c r="G59" i="1" s="1"/>
  <c r="A6" i="1"/>
  <c r="B6" i="1" s="1"/>
  <c r="F6" i="1"/>
  <c r="G6" i="1" s="1"/>
  <c r="Q6" i="1"/>
  <c r="A18" i="1"/>
  <c r="B18" i="1" s="1"/>
  <c r="Q18" i="1"/>
  <c r="F712" i="1"/>
  <c r="G712" i="1" s="1"/>
  <c r="Q67" i="1"/>
  <c r="F699" i="1"/>
  <c r="G699" i="1" s="1"/>
  <c r="A753" i="1"/>
  <c r="B753" i="1" s="1"/>
  <c r="F216" i="1"/>
  <c r="G216" i="1" s="1"/>
  <c r="F374" i="1"/>
  <c r="G374" i="1" s="1"/>
  <c r="F447" i="1"/>
  <c r="G447" i="1" s="1"/>
  <c r="E273" i="1"/>
  <c r="E178" i="1"/>
  <c r="F273" i="1"/>
  <c r="G273" i="1" s="1"/>
  <c r="A622" i="1"/>
  <c r="B622" i="1" s="1"/>
  <c r="A687" i="1"/>
  <c r="B687" i="1" s="1"/>
  <c r="A165" i="1"/>
  <c r="B165" i="1" s="1"/>
  <c r="Q749" i="1"/>
  <c r="Q697" i="1"/>
  <c r="F252" i="1"/>
  <c r="G252" i="1" s="1"/>
  <c r="F39" i="1"/>
  <c r="G39" i="1" s="1"/>
  <c r="F58" i="1"/>
  <c r="G58" i="1" s="1"/>
  <c r="E175" i="1"/>
  <c r="F219" i="1"/>
  <c r="G219" i="1" s="1"/>
  <c r="E418" i="1"/>
  <c r="E465" i="1"/>
  <c r="F521" i="1"/>
  <c r="G521" i="1" s="1"/>
  <c r="Q744" i="1"/>
  <c r="Q63" i="1"/>
  <c r="I34" i="160"/>
  <c r="E537" i="1"/>
  <c r="Q33" i="1"/>
  <c r="A754" i="1"/>
  <c r="B754" i="1" s="1"/>
  <c r="Q724" i="1"/>
  <c r="F643" i="1"/>
  <c r="G643" i="1" s="1"/>
  <c r="F260" i="1"/>
  <c r="G260" i="1" s="1"/>
  <c r="E354" i="1"/>
  <c r="E377" i="1"/>
  <c r="F658" i="1"/>
  <c r="G658" i="1" s="1"/>
  <c r="Q643" i="1"/>
  <c r="Q738" i="1"/>
  <c r="F201" i="1"/>
  <c r="G201" i="1" s="1"/>
  <c r="F296" i="1"/>
  <c r="G296" i="1" s="1"/>
  <c r="F312" i="1"/>
  <c r="G312" i="1" s="1"/>
  <c r="F398" i="1"/>
  <c r="G398" i="1" s="1"/>
  <c r="F515" i="1"/>
  <c r="G515" i="1" s="1"/>
  <c r="A694" i="1"/>
  <c r="B694" i="1" s="1"/>
  <c r="AT13" i="2"/>
  <c r="Q717" i="1"/>
  <c r="I92" i="160"/>
  <c r="I339" i="160"/>
  <c r="I334" i="160"/>
  <c r="I386" i="160"/>
  <c r="I415" i="160"/>
  <c r="I494" i="160"/>
  <c r="I321" i="160"/>
  <c r="I141" i="160"/>
  <c r="Z13" i="2"/>
  <c r="Z4" i="2" s="1"/>
  <c r="I446" i="160"/>
  <c r="H449" i="1"/>
  <c r="I534" i="160"/>
  <c r="I396" i="160"/>
  <c r="I379" i="160"/>
  <c r="I206" i="160"/>
  <c r="I524" i="160"/>
  <c r="I295" i="160"/>
  <c r="I374" i="160"/>
  <c r="I231" i="160"/>
  <c r="I160" i="160"/>
  <c r="I191" i="160"/>
  <c r="I440" i="160"/>
  <c r="I344" i="160"/>
  <c r="I204" i="160"/>
  <c r="I207" i="160"/>
  <c r="I226" i="160"/>
  <c r="I345" i="160"/>
  <c r="I216" i="160"/>
  <c r="I512" i="160"/>
  <c r="I18" i="160"/>
  <c r="A42" i="1"/>
  <c r="B42" i="1" s="1"/>
  <c r="F42" i="1"/>
  <c r="G42" i="1" s="1"/>
  <c r="Q57" i="1"/>
  <c r="A57" i="1"/>
  <c r="B57" i="1" s="1"/>
  <c r="Q182" i="1"/>
  <c r="A182" i="1"/>
  <c r="B182" i="1" s="1"/>
  <c r="A186" i="1"/>
  <c r="B186" i="1" s="1"/>
  <c r="Q186" i="1"/>
  <c r="A425" i="1"/>
  <c r="B425" i="1" s="1"/>
  <c r="Q425" i="1"/>
  <c r="Q429" i="1"/>
  <c r="A429" i="1"/>
  <c r="B429" i="1" s="1"/>
  <c r="F429" i="1"/>
  <c r="G429" i="1" s="1"/>
  <c r="A433" i="1"/>
  <c r="B433" i="1" s="1"/>
  <c r="Q433" i="1"/>
  <c r="A627" i="1"/>
  <c r="B627" i="1" s="1"/>
  <c r="Q627" i="1"/>
  <c r="F627" i="1"/>
  <c r="G627" i="1" s="1"/>
  <c r="A617" i="1"/>
  <c r="B617" i="1" s="1"/>
  <c r="Q617" i="1"/>
  <c r="F617" i="1"/>
  <c r="G617" i="1" s="1"/>
  <c r="F756" i="1"/>
  <c r="G756" i="1" s="1"/>
  <c r="A756" i="1"/>
  <c r="B756" i="1" s="1"/>
  <c r="A722" i="1"/>
  <c r="B722" i="1" s="1"/>
  <c r="Q722" i="1"/>
  <c r="F722" i="1"/>
  <c r="G722" i="1" s="1"/>
  <c r="A607" i="1"/>
  <c r="B607" i="1" s="1"/>
  <c r="Q607" i="1"/>
  <c r="P5" i="138"/>
  <c r="A712" i="1"/>
  <c r="B712" i="1" s="1"/>
  <c r="A598" i="1"/>
  <c r="B598" i="1" s="1"/>
  <c r="I112" i="160"/>
  <c r="I106" i="160"/>
  <c r="I435" i="160"/>
  <c r="I481" i="160"/>
  <c r="L508" i="1"/>
  <c r="I500" i="160"/>
  <c r="I472" i="160"/>
  <c r="I195" i="160"/>
  <c r="O13" i="2"/>
  <c r="O4" i="2" s="1"/>
  <c r="I373" i="160"/>
  <c r="I443" i="160"/>
  <c r="I528" i="160"/>
  <c r="I441" i="160"/>
  <c r="I215" i="160"/>
  <c r="I241" i="160"/>
  <c r="I129" i="160"/>
  <c r="I484" i="160"/>
  <c r="I258" i="160"/>
  <c r="I150" i="160"/>
  <c r="I235" i="160"/>
  <c r="I175" i="160"/>
  <c r="I466" i="160"/>
  <c r="I122" i="160"/>
  <c r="I104" i="160"/>
  <c r="AE13" i="2"/>
  <c r="I356" i="160"/>
  <c r="I340" i="160"/>
  <c r="I273" i="160"/>
  <c r="U5" i="138"/>
  <c r="Q756" i="1"/>
  <c r="F411" i="1"/>
  <c r="G411" i="1" s="1"/>
  <c r="A411" i="1"/>
  <c r="B411" i="1" s="1"/>
  <c r="Q411" i="1"/>
  <c r="Q418" i="1"/>
  <c r="A418" i="1"/>
  <c r="B418" i="1" s="1"/>
  <c r="E544" i="1"/>
  <c r="E552" i="1"/>
  <c r="I203" i="160"/>
  <c r="I85" i="160"/>
  <c r="A444" i="1"/>
  <c r="B444" i="1" s="1"/>
  <c r="A751" i="1"/>
  <c r="B751" i="1" s="1"/>
  <c r="F717" i="1"/>
  <c r="G717" i="1" s="1"/>
  <c r="I65" i="160"/>
  <c r="I89" i="160"/>
  <c r="I209" i="160"/>
  <c r="I460" i="160"/>
  <c r="I468" i="160"/>
  <c r="I319" i="160"/>
  <c r="I366" i="160"/>
  <c r="I540" i="160"/>
  <c r="I232" i="160"/>
  <c r="I188" i="160"/>
  <c r="I13" i="2"/>
  <c r="I313" i="160"/>
  <c r="I429" i="160"/>
  <c r="I532" i="160"/>
  <c r="I351" i="160"/>
  <c r="I247" i="160"/>
  <c r="I436" i="160"/>
  <c r="I116" i="160"/>
  <c r="I519" i="160"/>
  <c r="I284" i="160"/>
  <c r="I287" i="160"/>
  <c r="I213" i="160"/>
  <c r="I139" i="160"/>
  <c r="I135" i="160"/>
  <c r="I432" i="160"/>
  <c r="I109" i="160"/>
  <c r="AF13" i="2"/>
  <c r="AF9" i="2" s="1"/>
  <c r="AF2" i="2" s="1"/>
  <c r="AF5" i="2" s="1"/>
  <c r="I176" i="160"/>
  <c r="I181" i="160"/>
  <c r="L417" i="1"/>
  <c r="I280" i="160"/>
  <c r="I395" i="160"/>
  <c r="A27" i="1"/>
  <c r="B27" i="1" s="1"/>
  <c r="Q27" i="1"/>
  <c r="A380" i="1"/>
  <c r="B380" i="1" s="1"/>
  <c r="Q380" i="1"/>
  <c r="A384" i="1"/>
  <c r="B384" i="1" s="1"/>
  <c r="Q384" i="1"/>
  <c r="A388" i="1"/>
  <c r="B388" i="1" s="1"/>
  <c r="Q388" i="1"/>
  <c r="A729" i="1"/>
  <c r="B729" i="1" s="1"/>
  <c r="Q729" i="1"/>
  <c r="E252" i="1"/>
  <c r="E280" i="1"/>
  <c r="F444" i="1"/>
  <c r="G444" i="1" s="1"/>
  <c r="I77" i="160"/>
  <c r="I183" i="160"/>
  <c r="I144" i="160"/>
  <c r="F64" i="1"/>
  <c r="G64" i="1" s="1"/>
  <c r="I125" i="160"/>
  <c r="I327" i="160"/>
  <c r="I341" i="160"/>
  <c r="L480" i="1"/>
  <c r="I483" i="160"/>
  <c r="I473" i="160"/>
  <c r="I197" i="160"/>
  <c r="I462" i="160"/>
  <c r="I439" i="160"/>
  <c r="I332" i="160"/>
  <c r="I456" i="160"/>
  <c r="I488" i="160"/>
  <c r="I278" i="160"/>
  <c r="H480" i="1"/>
  <c r="I132" i="160"/>
  <c r="I515" i="160"/>
  <c r="I270" i="160"/>
  <c r="I263" i="160"/>
  <c r="I276" i="160"/>
  <c r="I145" i="160"/>
  <c r="I99" i="160"/>
  <c r="I265" i="160"/>
  <c r="I127" i="160"/>
  <c r="I163" i="160"/>
  <c r="I159" i="160"/>
  <c r="I527" i="160"/>
  <c r="I361" i="160"/>
  <c r="I551" i="160"/>
  <c r="I568" i="160"/>
  <c r="I553" i="160"/>
  <c r="I544" i="160"/>
  <c r="I567" i="160"/>
  <c r="I558" i="160"/>
  <c r="I560" i="160"/>
  <c r="I570" i="160"/>
  <c r="I566" i="160"/>
  <c r="I574" i="160"/>
  <c r="I549" i="160"/>
  <c r="I357" i="160"/>
  <c r="I383" i="160"/>
  <c r="I442" i="160"/>
  <c r="I192" i="160"/>
  <c r="I331" i="160"/>
  <c r="I469" i="160"/>
  <c r="I164" i="160"/>
  <c r="I200" i="160"/>
  <c r="I140" i="160"/>
  <c r="I185" i="160"/>
  <c r="I275" i="160"/>
  <c r="I220" i="160"/>
  <c r="K480" i="1"/>
  <c r="I180" i="160"/>
  <c r="I186" i="160"/>
  <c r="I254" i="160"/>
  <c r="I239" i="160"/>
  <c r="I223" i="160"/>
  <c r="I277" i="160"/>
  <c r="I390" i="160"/>
  <c r="I208" i="160"/>
  <c r="I169" i="160"/>
  <c r="I113" i="160"/>
  <c r="I400" i="160"/>
  <c r="I413" i="160"/>
  <c r="Q5" i="138"/>
  <c r="I497" i="160"/>
  <c r="I384" i="160"/>
  <c r="I541" i="160"/>
  <c r="I461" i="160"/>
  <c r="T13" i="2"/>
  <c r="I329" i="160"/>
  <c r="I349" i="160"/>
  <c r="I100" i="160"/>
  <c r="I153" i="160"/>
  <c r="L449" i="1"/>
  <c r="I464" i="160"/>
  <c r="I249" i="160"/>
  <c r="I412" i="160"/>
  <c r="I315" i="160"/>
  <c r="I402" i="160"/>
  <c r="I297" i="160"/>
  <c r="I536" i="160"/>
  <c r="I367" i="160"/>
  <c r="I392" i="160"/>
  <c r="I193" i="160"/>
  <c r="I60" i="160"/>
  <c r="I173" i="160"/>
  <c r="I155" i="160"/>
  <c r="I168" i="160"/>
  <c r="F4" i="1"/>
  <c r="G4" i="1" s="1"/>
  <c r="I554" i="160"/>
  <c r="I542" i="160"/>
  <c r="I326" i="160"/>
  <c r="T5" i="138"/>
  <c r="I391" i="160"/>
  <c r="I111" i="160"/>
  <c r="I322" i="160"/>
  <c r="I230" i="160"/>
  <c r="I101" i="160"/>
  <c r="I161" i="160"/>
  <c r="I177" i="160"/>
  <c r="I126" i="160"/>
  <c r="I388" i="160"/>
  <c r="I137" i="160"/>
  <c r="K508" i="1"/>
  <c r="AQ13" i="2" s="1"/>
  <c r="I110" i="160"/>
  <c r="I167" i="160"/>
  <c r="I236" i="160"/>
  <c r="I465" i="160"/>
  <c r="I256" i="160"/>
  <c r="I221" i="160"/>
  <c r="I266" i="160"/>
  <c r="I174" i="160"/>
  <c r="I138" i="160"/>
  <c r="I170" i="160"/>
  <c r="I294" i="160"/>
  <c r="I289" i="160"/>
  <c r="I539" i="160"/>
  <c r="I410" i="160"/>
  <c r="I525" i="160"/>
  <c r="I324" i="160"/>
  <c r="I520" i="160"/>
  <c r="I317" i="160"/>
  <c r="I448" i="160"/>
  <c r="I157" i="160"/>
  <c r="I103" i="160"/>
  <c r="I233" i="160"/>
  <c r="I408" i="160"/>
  <c r="I272" i="160"/>
  <c r="I404" i="160"/>
  <c r="I419" i="160"/>
  <c r="I296" i="160"/>
  <c r="I325" i="160"/>
  <c r="I518" i="160"/>
  <c r="I399" i="160"/>
  <c r="X13" i="2"/>
  <c r="X4" i="2" s="1"/>
  <c r="I151" i="160"/>
  <c r="I543" i="160"/>
  <c r="I564" i="160"/>
  <c r="I304" i="160"/>
  <c r="I314" i="160"/>
  <c r="I268" i="160"/>
  <c r="I148" i="160"/>
  <c r="L388" i="1"/>
  <c r="I335" i="160"/>
  <c r="I240" i="160"/>
  <c r="I212" i="160"/>
  <c r="I134" i="160"/>
  <c r="I108" i="160"/>
  <c r="I162" i="160"/>
  <c r="I214" i="160"/>
  <c r="I358" i="160"/>
  <c r="I158" i="160"/>
  <c r="I202" i="160"/>
  <c r="I133" i="160"/>
  <c r="I234" i="160"/>
  <c r="I363" i="160"/>
  <c r="I444" i="160"/>
  <c r="I477" i="160"/>
  <c r="I513" i="160"/>
  <c r="I115" i="160"/>
  <c r="I187" i="160"/>
  <c r="I225" i="160"/>
  <c r="I292" i="160"/>
  <c r="I259" i="160"/>
  <c r="I535" i="160"/>
  <c r="I475" i="160"/>
  <c r="I509" i="160"/>
  <c r="I454" i="160"/>
  <c r="I418" i="160"/>
  <c r="I476" i="160"/>
  <c r="I309" i="160"/>
  <c r="I114" i="160"/>
  <c r="I98" i="160"/>
  <c r="I420" i="160"/>
  <c r="I248" i="160"/>
  <c r="I538" i="160"/>
  <c r="I508" i="160"/>
  <c r="I316" i="160"/>
  <c r="I486" i="160"/>
  <c r="I434" i="160"/>
  <c r="V13" i="2"/>
  <c r="V9" i="2" s="1"/>
  <c r="V2" i="2" s="1"/>
  <c r="V5" i="2" s="1"/>
  <c r="I166" i="160"/>
  <c r="I154" i="160"/>
  <c r="I199" i="160"/>
  <c r="I6" i="160"/>
  <c r="A164" i="1"/>
  <c r="B164" i="1" s="1"/>
  <c r="Q164" i="1"/>
  <c r="A168" i="1"/>
  <c r="B168" i="1" s="1"/>
  <c r="F168" i="1"/>
  <c r="G168" i="1" s="1"/>
  <c r="Q168" i="1"/>
  <c r="F369" i="1"/>
  <c r="G369" i="1" s="1"/>
  <c r="Q369" i="1"/>
  <c r="A373" i="1"/>
  <c r="B373" i="1" s="1"/>
  <c r="Q373" i="1"/>
  <c r="F377" i="1"/>
  <c r="G377" i="1" s="1"/>
  <c r="Q377" i="1"/>
  <c r="E541" i="1"/>
  <c r="H541" i="1"/>
  <c r="I73" i="160"/>
  <c r="I131" i="160"/>
  <c r="I120" i="160"/>
  <c r="AH13" i="2"/>
  <c r="H388" i="1"/>
  <c r="I378" i="160"/>
  <c r="I299" i="160"/>
  <c r="I533" i="160"/>
  <c r="I421" i="160"/>
  <c r="I274" i="160"/>
  <c r="I417" i="160"/>
  <c r="AG13" i="2"/>
  <c r="AG9" i="2" s="1"/>
  <c r="I397" i="160"/>
  <c r="I502" i="160"/>
  <c r="I504" i="160"/>
  <c r="I491" i="160"/>
  <c r="I286" i="160"/>
  <c r="I255" i="160"/>
  <c r="I121" i="160"/>
  <c r="I529" i="160"/>
  <c r="I229" i="160"/>
  <c r="I260" i="160"/>
  <c r="I147" i="160"/>
  <c r="I97" i="160"/>
  <c r="I198" i="160"/>
  <c r="I328" i="160"/>
  <c r="I211" i="160"/>
  <c r="I123" i="160"/>
  <c r="I124" i="160"/>
  <c r="I523" i="160"/>
  <c r="I130" i="160"/>
  <c r="I227" i="160"/>
  <c r="I569" i="160"/>
  <c r="A769" i="1"/>
  <c r="B769" i="1" s="1"/>
  <c r="A235" i="1"/>
  <c r="B235" i="1" s="1"/>
  <c r="Q235" i="1"/>
  <c r="F243" i="1"/>
  <c r="G243" i="1" s="1"/>
  <c r="Q243" i="1"/>
  <c r="A358" i="1"/>
  <c r="B358" i="1" s="1"/>
  <c r="Q358" i="1"/>
  <c r="F362" i="1"/>
  <c r="G362" i="1" s="1"/>
  <c r="A362" i="1"/>
  <c r="B362" i="1" s="1"/>
  <c r="A366" i="1"/>
  <c r="B366" i="1" s="1"/>
  <c r="Q366" i="1"/>
  <c r="A526" i="1"/>
  <c r="B526" i="1" s="1"/>
  <c r="Q526" i="1"/>
  <c r="F526" i="1"/>
  <c r="G526" i="1" s="1"/>
  <c r="A530" i="1"/>
  <c r="B530" i="1" s="1"/>
  <c r="F530" i="1"/>
  <c r="G530" i="1" s="1"/>
  <c r="Q530" i="1"/>
  <c r="A639" i="1"/>
  <c r="B639" i="1" s="1"/>
  <c r="Q639" i="1"/>
  <c r="I107" i="160"/>
  <c r="A64" i="1"/>
  <c r="B64" i="1" s="1"/>
  <c r="I118" i="160"/>
  <c r="I490" i="160"/>
  <c r="I423" i="160"/>
  <c r="I511" i="160"/>
  <c r="I308" i="160"/>
  <c r="I271" i="160"/>
  <c r="I251" i="160"/>
  <c r="I119" i="160"/>
  <c r="I359" i="160"/>
  <c r="I427" i="160"/>
  <c r="I353" i="160"/>
  <c r="I482" i="160"/>
  <c r="I455" i="160"/>
  <c r="I117" i="160"/>
  <c r="I184" i="160"/>
  <c r="I507" i="160"/>
  <c r="AI13" i="2"/>
  <c r="AI4" i="2" s="1"/>
  <c r="I146" i="160"/>
  <c r="I152" i="160"/>
  <c r="I347" i="160"/>
  <c r="I267" i="160"/>
  <c r="I178" i="160"/>
  <c r="I182" i="160"/>
  <c r="I336" i="160"/>
  <c r="I338" i="160"/>
  <c r="I143" i="160"/>
  <c r="I288" i="160"/>
  <c r="I459" i="160"/>
  <c r="I545" i="160"/>
  <c r="E272" i="1"/>
  <c r="A75" i="1"/>
  <c r="B75" i="1" s="1"/>
  <c r="Q75" i="1"/>
  <c r="Q83" i="1"/>
  <c r="A83" i="1"/>
  <c r="B83" i="1" s="1"/>
  <c r="E106" i="1"/>
  <c r="A228" i="1"/>
  <c r="B228" i="1" s="1"/>
  <c r="Q228" i="1"/>
  <c r="A232" i="1"/>
  <c r="B232" i="1" s="1"/>
  <c r="Q232" i="1"/>
  <c r="A335" i="1"/>
  <c r="B335" i="1" s="1"/>
  <c r="Q335" i="1"/>
  <c r="A339" i="1"/>
  <c r="B339" i="1" s="1"/>
  <c r="Q339" i="1"/>
  <c r="A351" i="1"/>
  <c r="B351" i="1" s="1"/>
  <c r="Q351" i="1"/>
  <c r="E514" i="1"/>
  <c r="E260" i="1"/>
  <c r="F607" i="1"/>
  <c r="G607" i="1" s="1"/>
  <c r="A201" i="1"/>
  <c r="B201" i="1" s="1"/>
  <c r="Q201" i="1"/>
  <c r="A217" i="1"/>
  <c r="B217" i="1" s="1"/>
  <c r="Q217" i="1"/>
  <c r="F221" i="1"/>
  <c r="G221" i="1" s="1"/>
  <c r="A221" i="1"/>
  <c r="B221" i="1" s="1"/>
  <c r="Q221" i="1"/>
  <c r="A225" i="1"/>
  <c r="B225" i="1" s="1"/>
  <c r="Q225" i="1"/>
  <c r="A292" i="1"/>
  <c r="B292" i="1" s="1"/>
  <c r="Q292" i="1"/>
  <c r="Q296" i="1"/>
  <c r="A296" i="1"/>
  <c r="B296" i="1" s="1"/>
  <c r="A300" i="1"/>
  <c r="B300" i="1" s="1"/>
  <c r="F300" i="1"/>
  <c r="G300" i="1" s="1"/>
  <c r="Q300" i="1"/>
  <c r="A304" i="1"/>
  <c r="B304" i="1" s="1"/>
  <c r="F304" i="1"/>
  <c r="G304" i="1" s="1"/>
  <c r="Q304" i="1"/>
  <c r="A308" i="1"/>
  <c r="B308" i="1" s="1"/>
  <c r="Q308" i="1"/>
  <c r="A312" i="1"/>
  <c r="B312" i="1" s="1"/>
  <c r="Q312" i="1"/>
  <c r="Q316" i="1"/>
  <c r="A316" i="1"/>
  <c r="B316" i="1" s="1"/>
  <c r="F316" i="1"/>
  <c r="G316" i="1" s="1"/>
  <c r="Q491" i="1"/>
  <c r="A491" i="1"/>
  <c r="B491" i="1" s="1"/>
  <c r="A499" i="1"/>
  <c r="B499" i="1" s="1"/>
  <c r="Q499" i="1"/>
  <c r="F741" i="1"/>
  <c r="G741" i="1" s="1"/>
  <c r="Q741" i="1"/>
  <c r="A741" i="1"/>
  <c r="B741" i="1" s="1"/>
  <c r="A707" i="1"/>
  <c r="B707" i="1" s="1"/>
  <c r="F707" i="1"/>
  <c r="G707" i="1" s="1"/>
  <c r="Q707" i="1"/>
  <c r="A682" i="1"/>
  <c r="B682" i="1" s="1"/>
  <c r="Q682" i="1"/>
  <c r="F651" i="1"/>
  <c r="G651" i="1" s="1"/>
  <c r="F737" i="1"/>
  <c r="G737" i="1" s="1"/>
  <c r="Q766" i="1"/>
  <c r="E48" i="1"/>
  <c r="E20" i="1"/>
  <c r="E359" i="1"/>
  <c r="E346" i="1"/>
  <c r="F511" i="1"/>
  <c r="G511" i="1" s="1"/>
  <c r="F536" i="1"/>
  <c r="G536" i="1" s="1"/>
  <c r="E470" i="1"/>
  <c r="F542" i="1"/>
  <c r="G542" i="1" s="1"/>
  <c r="F227" i="1"/>
  <c r="G227" i="1" s="1"/>
  <c r="E117" i="1"/>
  <c r="E430" i="1"/>
  <c r="F262" i="1"/>
  <c r="G262" i="1" s="1"/>
  <c r="E538" i="1"/>
  <c r="F472" i="1"/>
  <c r="G472" i="1" s="1"/>
  <c r="F508" i="1"/>
  <c r="G508" i="1" s="1"/>
  <c r="E111" i="1"/>
  <c r="I4" i="160"/>
  <c r="F146" i="1"/>
  <c r="G146" i="1" s="1"/>
  <c r="F277" i="1"/>
  <c r="G277" i="1" s="1"/>
  <c r="E190" i="1"/>
  <c r="E559" i="1"/>
  <c r="E169" i="1"/>
  <c r="E31" i="1"/>
  <c r="F470" i="1"/>
  <c r="G470" i="1" s="1"/>
  <c r="F22" i="1"/>
  <c r="G22" i="1" s="1"/>
  <c r="F43" i="1"/>
  <c r="G43" i="1" s="1"/>
  <c r="E50" i="1"/>
  <c r="E54" i="1"/>
  <c r="F107" i="1"/>
  <c r="G107" i="1" s="1"/>
  <c r="E126" i="1"/>
  <c r="E138" i="1"/>
  <c r="E142" i="1"/>
  <c r="E149" i="1"/>
  <c r="E153" i="1"/>
  <c r="F229" i="1"/>
  <c r="G229" i="1" s="1"/>
  <c r="E437" i="1"/>
  <c r="A709" i="1"/>
  <c r="B709" i="1" s="1"/>
  <c r="A636" i="1"/>
  <c r="B636" i="1" s="1"/>
  <c r="F697" i="1"/>
  <c r="G697" i="1" s="1"/>
  <c r="F753" i="1"/>
  <c r="G753" i="1" s="1"/>
  <c r="F698" i="1"/>
  <c r="G698" i="1" s="1"/>
  <c r="F746" i="1"/>
  <c r="G746" i="1" s="1"/>
  <c r="F446" i="1"/>
  <c r="G446" i="1" s="1"/>
  <c r="F479" i="1"/>
  <c r="G479" i="1" s="1"/>
  <c r="E16" i="1"/>
  <c r="E212" i="1"/>
  <c r="E342" i="1"/>
  <c r="E374" i="1"/>
  <c r="F581" i="1"/>
  <c r="G581" i="1" s="1"/>
  <c r="E474" i="1"/>
  <c r="F174" i="1"/>
  <c r="G174" i="1" s="1"/>
  <c r="F577" i="1"/>
  <c r="G577" i="1" s="1"/>
  <c r="E192" i="1"/>
  <c r="E511" i="1"/>
  <c r="E107" i="1"/>
  <c r="F329" i="1"/>
  <c r="G329" i="1" s="1"/>
  <c r="F115" i="1"/>
  <c r="G115" i="1" s="1"/>
  <c r="E348" i="1"/>
  <c r="F106" i="1"/>
  <c r="G106" i="1" s="1"/>
  <c r="F463" i="1"/>
  <c r="G463" i="1" s="1"/>
  <c r="F544" i="1"/>
  <c r="G544" i="1" s="1"/>
  <c r="F100" i="1"/>
  <c r="G100" i="1" s="1"/>
  <c r="E244" i="1"/>
  <c r="E313" i="1"/>
  <c r="E363" i="1"/>
  <c r="E370" i="1"/>
  <c r="E378" i="1"/>
  <c r="E426" i="1"/>
  <c r="E527" i="1"/>
  <c r="A733" i="1"/>
  <c r="B733" i="1" s="1"/>
  <c r="E392" i="1"/>
  <c r="E312" i="1"/>
  <c r="E113" i="1"/>
  <c r="E157" i="1"/>
  <c r="E305" i="1"/>
  <c r="E507" i="1"/>
  <c r="F138" i="1"/>
  <c r="G138" i="1" s="1"/>
  <c r="E86" i="1"/>
  <c r="E115" i="1"/>
  <c r="F549" i="1"/>
  <c r="G549" i="1" s="1"/>
  <c r="E9" i="1"/>
  <c r="F85" i="1"/>
  <c r="G85" i="1" s="1"/>
  <c r="E96" i="1"/>
  <c r="E286" i="1"/>
  <c r="E461" i="1"/>
  <c r="Q630" i="1"/>
  <c r="A273" i="1"/>
  <c r="B273" i="1" s="1"/>
  <c r="F538" i="1"/>
  <c r="G538" i="1" s="1"/>
  <c r="R5" i="138"/>
  <c r="E158" i="1"/>
  <c r="E177" i="1"/>
  <c r="E215" i="1"/>
  <c r="E337" i="1"/>
  <c r="E431" i="1"/>
  <c r="E446" i="1"/>
  <c r="F28" i="1"/>
  <c r="G28" i="1" s="1"/>
  <c r="F431" i="1"/>
  <c r="G431" i="1" s="1"/>
  <c r="E553" i="1"/>
  <c r="E557" i="1"/>
  <c r="F314" i="1"/>
  <c r="G314" i="1" s="1"/>
  <c r="A515" i="1"/>
  <c r="B515" i="1" s="1"/>
  <c r="F51" i="1"/>
  <c r="G51" i="1" s="1"/>
  <c r="F23" i="1"/>
  <c r="G23" i="1" s="1"/>
  <c r="F251" i="1"/>
  <c r="G251" i="1" s="1"/>
  <c r="E432" i="1"/>
  <c r="F535" i="1"/>
  <c r="G535" i="1" s="1"/>
  <c r="F192" i="1"/>
  <c r="G192" i="1" s="1"/>
  <c r="F237" i="1"/>
  <c r="G237" i="1" s="1"/>
  <c r="E542" i="1"/>
  <c r="F46" i="1"/>
  <c r="G46" i="1" s="1"/>
  <c r="F167" i="1"/>
  <c r="G167" i="1" s="1"/>
  <c r="E551" i="1"/>
  <c r="S5" i="138"/>
  <c r="E18" i="1"/>
  <c r="E70" i="1"/>
  <c r="L326" i="1"/>
  <c r="E406" i="1"/>
  <c r="F482" i="1"/>
  <c r="G482" i="1" s="1"/>
  <c r="F486" i="1"/>
  <c r="G486" i="1" s="1"/>
  <c r="E505" i="1"/>
  <c r="E513" i="1"/>
  <c r="E82" i="1"/>
  <c r="E410" i="1"/>
  <c r="E529" i="1"/>
  <c r="F145" i="1"/>
  <c r="G145" i="1" s="1"/>
  <c r="F512" i="1"/>
  <c r="G512" i="1" s="1"/>
  <c r="E140" i="1"/>
  <c r="F480" i="1"/>
  <c r="G480" i="1" s="1"/>
  <c r="F520" i="1"/>
  <c r="G520" i="1" s="1"/>
  <c r="E194" i="1"/>
  <c r="F60" i="1"/>
  <c r="G60" i="1" s="1"/>
  <c r="F434" i="1"/>
  <c r="G434" i="1" s="1"/>
  <c r="F293" i="1"/>
  <c r="G293" i="1" s="1"/>
  <c r="E26" i="1"/>
  <c r="E163" i="1"/>
  <c r="E181" i="1"/>
  <c r="E204" i="1"/>
  <c r="E216" i="1"/>
  <c r="E350" i="1"/>
  <c r="E417" i="1"/>
  <c r="Q679" i="1"/>
  <c r="S6" i="138"/>
  <c r="S10" i="138" s="1"/>
  <c r="U7" i="138"/>
  <c r="F255" i="1"/>
  <c r="G255" i="1" s="1"/>
  <c r="A255" i="1"/>
  <c r="B255" i="1" s="1"/>
  <c r="A259" i="1"/>
  <c r="B259" i="1" s="1"/>
  <c r="F259" i="1"/>
  <c r="G259" i="1" s="1"/>
  <c r="A263" i="1"/>
  <c r="B263" i="1" s="1"/>
  <c r="F263" i="1"/>
  <c r="G263" i="1" s="1"/>
  <c r="F267" i="1"/>
  <c r="G267" i="1" s="1"/>
  <c r="A267" i="1"/>
  <c r="B267" i="1" s="1"/>
  <c r="A271" i="1"/>
  <c r="B271" i="1" s="1"/>
  <c r="F271" i="1"/>
  <c r="G271" i="1" s="1"/>
  <c r="A435" i="1"/>
  <c r="B435" i="1" s="1"/>
  <c r="F435" i="1"/>
  <c r="G435" i="1" s="1"/>
  <c r="C393" i="160"/>
  <c r="E393" i="160" s="1"/>
  <c r="F393" i="160" s="1"/>
  <c r="A110" i="1"/>
  <c r="B110" i="1" s="1"/>
  <c r="F110" i="1"/>
  <c r="G110" i="1" s="1"/>
  <c r="A114" i="1"/>
  <c r="B114" i="1" s="1"/>
  <c r="F114" i="1"/>
  <c r="G114" i="1" s="1"/>
  <c r="A118" i="1"/>
  <c r="B118" i="1" s="1"/>
  <c r="F118" i="1"/>
  <c r="G118" i="1" s="1"/>
  <c r="F156" i="1"/>
  <c r="G156" i="1" s="1"/>
  <c r="A156" i="1"/>
  <c r="B156" i="1" s="1"/>
  <c r="E188" i="1"/>
  <c r="E208" i="1"/>
  <c r="E220" i="1"/>
  <c r="E227" i="1"/>
  <c r="A61" i="1"/>
  <c r="B61" i="1" s="1"/>
  <c r="I593" i="160"/>
  <c r="I579" i="160"/>
  <c r="I102" i="160"/>
  <c r="I526" i="160"/>
  <c r="I577" i="160"/>
  <c r="I588" i="160"/>
  <c r="I578" i="160"/>
  <c r="I580" i="160"/>
  <c r="L602" i="1"/>
  <c r="A103" i="1"/>
  <c r="B103" i="1" s="1"/>
  <c r="F103" i="1"/>
  <c r="G103" i="1" s="1"/>
  <c r="C367" i="160"/>
  <c r="E367" i="160" s="1"/>
  <c r="F367" i="160" s="1"/>
  <c r="C327" i="160"/>
  <c r="E327" i="160" s="1"/>
  <c r="F327" i="160" s="1"/>
  <c r="C263" i="160"/>
  <c r="E263" i="160" s="1"/>
  <c r="F263" i="160" s="1"/>
  <c r="C354" i="160"/>
  <c r="E354" i="160" s="1"/>
  <c r="F354" i="160" s="1"/>
  <c r="C300" i="160"/>
  <c r="E300" i="160" s="1"/>
  <c r="F300" i="160" s="1"/>
  <c r="C342" i="160"/>
  <c r="E342" i="160" s="1"/>
  <c r="F342" i="160" s="1"/>
  <c r="C310" i="160"/>
  <c r="E310" i="160" s="1"/>
  <c r="F310" i="160" s="1"/>
  <c r="C278" i="160"/>
  <c r="E278" i="160" s="1"/>
  <c r="F278" i="160" s="1"/>
  <c r="C246" i="160"/>
  <c r="E246" i="160" s="1"/>
  <c r="F246" i="160" s="1"/>
  <c r="C214" i="160"/>
  <c r="E214" i="160" s="1"/>
  <c r="F214" i="160" s="1"/>
  <c r="C182" i="160"/>
  <c r="E182" i="160" s="1"/>
  <c r="F182" i="160" s="1"/>
  <c r="C150" i="160"/>
  <c r="E150" i="160" s="1"/>
  <c r="F150" i="160" s="1"/>
  <c r="C118" i="160"/>
  <c r="E118" i="160" s="1"/>
  <c r="F118" i="160" s="1"/>
  <c r="C86" i="160"/>
  <c r="E86" i="160" s="1"/>
  <c r="F86" i="160" s="1"/>
  <c r="C54" i="160"/>
  <c r="E54" i="160" s="1"/>
  <c r="F54" i="160" s="1"/>
  <c r="C22" i="160"/>
  <c r="E22" i="160" s="1"/>
  <c r="F22" i="160" s="1"/>
  <c r="C329" i="160"/>
  <c r="E329" i="160" s="1"/>
  <c r="F329" i="160" s="1"/>
  <c r="C297" i="160"/>
  <c r="E297" i="160" s="1"/>
  <c r="F297" i="160" s="1"/>
  <c r="C265" i="160"/>
  <c r="E265" i="160" s="1"/>
  <c r="F265" i="160" s="1"/>
  <c r="C233" i="160"/>
  <c r="E233" i="160" s="1"/>
  <c r="F233" i="160" s="1"/>
  <c r="C201" i="160"/>
  <c r="E201" i="160" s="1"/>
  <c r="F201" i="160" s="1"/>
  <c r="C169" i="160"/>
  <c r="E169" i="160" s="1"/>
  <c r="F169" i="160" s="1"/>
  <c r="C137" i="160"/>
  <c r="E137" i="160" s="1"/>
  <c r="F137" i="160" s="1"/>
  <c r="C105" i="160"/>
  <c r="E105" i="160" s="1"/>
  <c r="F105" i="160" s="1"/>
  <c r="C73" i="160"/>
  <c r="E73" i="160" s="1"/>
  <c r="F73" i="160" s="1"/>
  <c r="C41" i="160"/>
  <c r="E41" i="160" s="1"/>
  <c r="F41" i="160" s="1"/>
  <c r="C9" i="160"/>
  <c r="E9" i="160" s="1"/>
  <c r="F9" i="160" s="1"/>
  <c r="C220" i="160"/>
  <c r="E220" i="160" s="1"/>
  <c r="F220" i="160" s="1"/>
  <c r="C188" i="160"/>
  <c r="E188" i="160" s="1"/>
  <c r="F188" i="160" s="1"/>
  <c r="I583" i="160"/>
  <c r="C319" i="160"/>
  <c r="E319" i="160" s="1"/>
  <c r="F319" i="160" s="1"/>
  <c r="C255" i="160"/>
  <c r="E255" i="160" s="1"/>
  <c r="F255" i="160" s="1"/>
  <c r="C350" i="160"/>
  <c r="E350" i="160" s="1"/>
  <c r="F350" i="160" s="1"/>
  <c r="C292" i="160"/>
  <c r="E292" i="160" s="1"/>
  <c r="F292" i="160" s="1"/>
  <c r="C338" i="160"/>
  <c r="E338" i="160" s="1"/>
  <c r="F338" i="160" s="1"/>
  <c r="C274" i="160"/>
  <c r="E274" i="160" s="1"/>
  <c r="F274" i="160" s="1"/>
  <c r="C242" i="160"/>
  <c r="E242" i="160" s="1"/>
  <c r="F242" i="160" s="1"/>
  <c r="C210" i="160"/>
  <c r="E210" i="160" s="1"/>
  <c r="F210" i="160" s="1"/>
  <c r="C146" i="160"/>
  <c r="E146" i="160" s="1"/>
  <c r="F146" i="160" s="1"/>
  <c r="C82" i="160"/>
  <c r="E82" i="160" s="1"/>
  <c r="F82" i="160" s="1"/>
  <c r="C50" i="160"/>
  <c r="E50" i="160" s="1"/>
  <c r="F50" i="160" s="1"/>
  <c r="C18" i="160"/>
  <c r="E18" i="160" s="1"/>
  <c r="F18" i="160" s="1"/>
  <c r="C325" i="160"/>
  <c r="E325" i="160" s="1"/>
  <c r="F325" i="160" s="1"/>
  <c r="C293" i="160"/>
  <c r="E293" i="160" s="1"/>
  <c r="F293" i="160" s="1"/>
  <c r="C261" i="160"/>
  <c r="E261" i="160" s="1"/>
  <c r="F261" i="160" s="1"/>
  <c r="C229" i="160"/>
  <c r="E229" i="160" s="1"/>
  <c r="F229" i="160" s="1"/>
  <c r="C197" i="160"/>
  <c r="E197" i="160" s="1"/>
  <c r="F197" i="160" s="1"/>
  <c r="C165" i="160"/>
  <c r="E165" i="160" s="1"/>
  <c r="F165" i="160" s="1"/>
  <c r="C101" i="160"/>
  <c r="E101" i="160" s="1"/>
  <c r="F101" i="160" s="1"/>
  <c r="C69" i="160"/>
  <c r="E69" i="160" s="1"/>
  <c r="F69" i="160" s="1"/>
  <c r="C37" i="160"/>
  <c r="E37" i="160" s="1"/>
  <c r="F37" i="160" s="1"/>
  <c r="C216" i="160"/>
  <c r="E216" i="160" s="1"/>
  <c r="F216" i="160" s="1"/>
  <c r="C152" i="160"/>
  <c r="E152" i="160" s="1"/>
  <c r="F152" i="160" s="1"/>
  <c r="C120" i="160"/>
  <c r="E120" i="160" s="1"/>
  <c r="F120" i="160" s="1"/>
  <c r="C88" i="160"/>
  <c r="E88" i="160" s="1"/>
  <c r="F88" i="160" s="1"/>
  <c r="C56" i="160"/>
  <c r="E56" i="160" s="1"/>
  <c r="F56" i="160" s="1"/>
  <c r="C24" i="160"/>
  <c r="E24" i="160" s="1"/>
  <c r="F24" i="160" s="1"/>
  <c r="C231" i="160"/>
  <c r="E231" i="160" s="1"/>
  <c r="F231" i="160" s="1"/>
  <c r="C199" i="160"/>
  <c r="E199" i="160" s="1"/>
  <c r="F199" i="160" s="1"/>
  <c r="I589" i="160"/>
  <c r="F373" i="1"/>
  <c r="G373" i="1" s="1"/>
  <c r="F122" i="1"/>
  <c r="G122" i="1" s="1"/>
  <c r="A122" i="1"/>
  <c r="B122" i="1" s="1"/>
  <c r="A311" i="1"/>
  <c r="B311" i="1" s="1"/>
  <c r="F311" i="1"/>
  <c r="G311" i="1" s="1"/>
  <c r="A346" i="1"/>
  <c r="B346" i="1" s="1"/>
  <c r="F346" i="1"/>
  <c r="G346" i="1" s="1"/>
  <c r="A490" i="1"/>
  <c r="B490" i="1" s="1"/>
  <c r="F490" i="1"/>
  <c r="G490" i="1" s="1"/>
  <c r="E521" i="1"/>
  <c r="A551" i="1"/>
  <c r="B551" i="1" s="1"/>
  <c r="F551" i="1"/>
  <c r="G551" i="1" s="1"/>
  <c r="A566" i="1"/>
  <c r="B566" i="1" s="1"/>
  <c r="F566" i="1"/>
  <c r="G566" i="1" s="1"/>
  <c r="A570" i="1"/>
  <c r="B570" i="1" s="1"/>
  <c r="F570" i="1"/>
  <c r="G570" i="1" s="1"/>
  <c r="A574" i="1"/>
  <c r="B574" i="1" s="1"/>
  <c r="F574" i="1"/>
  <c r="G574" i="1" s="1"/>
  <c r="F578" i="1"/>
  <c r="G578" i="1" s="1"/>
  <c r="A578" i="1"/>
  <c r="B578" i="1" s="1"/>
  <c r="C397" i="160"/>
  <c r="E397" i="160" s="1"/>
  <c r="F397" i="160" s="1"/>
  <c r="C392" i="160"/>
  <c r="E392" i="160" s="1"/>
  <c r="F392" i="160" s="1"/>
  <c r="I352" i="160"/>
  <c r="I279" i="160"/>
  <c r="A369" i="1"/>
  <c r="B369" i="1" s="1"/>
  <c r="A229" i="1"/>
  <c r="B229" i="1" s="1"/>
  <c r="F366" i="1"/>
  <c r="G366" i="1" s="1"/>
  <c r="F461" i="1"/>
  <c r="G461" i="1" s="1"/>
  <c r="A2" i="1"/>
  <c r="B2" i="1" s="1"/>
  <c r="F367" i="1"/>
  <c r="G367" i="1" s="1"/>
  <c r="F545" i="1"/>
  <c r="G545" i="1" s="1"/>
  <c r="F580" i="1"/>
  <c r="G580" i="1" s="1"/>
  <c r="F50" i="1"/>
  <c r="G50" i="1" s="1"/>
  <c r="F517" i="1"/>
  <c r="G517" i="1" s="1"/>
  <c r="F249" i="1"/>
  <c r="G249" i="1" s="1"/>
  <c r="F95" i="1"/>
  <c r="G95" i="1" s="1"/>
  <c r="F161" i="1"/>
  <c r="G161" i="1" s="1"/>
  <c r="F509" i="1"/>
  <c r="G509" i="1" s="1"/>
  <c r="F142" i="1"/>
  <c r="G142" i="1" s="1"/>
  <c r="F743" i="1"/>
  <c r="G743" i="1" s="1"/>
  <c r="F206" i="1"/>
  <c r="G206" i="1" s="1"/>
  <c r="F575" i="1"/>
  <c r="G575" i="1" s="1"/>
  <c r="F564" i="1"/>
  <c r="G564" i="1" s="1"/>
  <c r="F370" i="1"/>
  <c r="G370" i="1" s="1"/>
  <c r="F591" i="1"/>
  <c r="G591" i="1" s="1"/>
  <c r="F331" i="1"/>
  <c r="G331" i="1" s="1"/>
  <c r="F140" i="1"/>
  <c r="G140" i="1" s="1"/>
  <c r="F457" i="1"/>
  <c r="G457" i="1" s="1"/>
  <c r="F474" i="1"/>
  <c r="G474" i="1" s="1"/>
  <c r="F297" i="1"/>
  <c r="G297" i="1" s="1"/>
  <c r="F543" i="1"/>
  <c r="G543" i="1" s="1"/>
  <c r="F187" i="1"/>
  <c r="G187" i="1" s="1"/>
  <c r="F178" i="1"/>
  <c r="G178" i="1" s="1"/>
  <c r="F381" i="1"/>
  <c r="G381" i="1" s="1"/>
  <c r="F572" i="1"/>
  <c r="G572" i="1" s="1"/>
  <c r="F391" i="1"/>
  <c r="G391" i="1" s="1"/>
  <c r="F308" i="1"/>
  <c r="G308" i="1" s="1"/>
  <c r="F286" i="1"/>
  <c r="G286" i="1" s="1"/>
  <c r="F489" i="1"/>
  <c r="G489" i="1" s="1"/>
  <c r="F226" i="1"/>
  <c r="G226" i="1" s="1"/>
  <c r="F478" i="1"/>
  <c r="G478" i="1" s="1"/>
  <c r="F547" i="1"/>
  <c r="G547" i="1" s="1"/>
  <c r="F593" i="1"/>
  <c r="G593" i="1" s="1"/>
  <c r="F90" i="1"/>
  <c r="G90" i="1" s="1"/>
  <c r="F269" i="1"/>
  <c r="G269" i="1" s="1"/>
  <c r="F49" i="1"/>
  <c r="G49" i="1" s="1"/>
  <c r="F93" i="1"/>
  <c r="G93" i="1" s="1"/>
  <c r="F153" i="1"/>
  <c r="G153" i="1" s="1"/>
  <c r="F177" i="1"/>
  <c r="G177" i="1" s="1"/>
  <c r="F333" i="1"/>
  <c r="G333" i="1" s="1"/>
  <c r="I11" i="160"/>
  <c r="F134" i="1"/>
  <c r="G134" i="1" s="1"/>
  <c r="F468" i="1"/>
  <c r="G468" i="1" s="1"/>
  <c r="F500" i="1"/>
  <c r="G500" i="1" s="1"/>
  <c r="F245" i="1"/>
  <c r="G245" i="1" s="1"/>
  <c r="F47" i="1"/>
  <c r="G47" i="1" s="1"/>
  <c r="F573" i="1"/>
  <c r="G573" i="1" s="1"/>
  <c r="F459" i="1"/>
  <c r="G459" i="1" s="1"/>
  <c r="F223" i="1"/>
  <c r="G223" i="1" s="1"/>
  <c r="F400" i="1"/>
  <c r="G400" i="1" s="1"/>
  <c r="F419" i="1"/>
  <c r="G419" i="1" s="1"/>
  <c r="F665" i="1"/>
  <c r="G665" i="1" s="1"/>
  <c r="F181" i="1"/>
  <c r="G181" i="1" s="1"/>
  <c r="F513" i="1"/>
  <c r="G513" i="1" s="1"/>
  <c r="F423" i="1"/>
  <c r="G423" i="1" s="1"/>
  <c r="F357" i="1"/>
  <c r="G357" i="1" s="1"/>
  <c r="F502" i="1"/>
  <c r="G502" i="1" s="1"/>
  <c r="F66" i="1"/>
  <c r="G66" i="1" s="1"/>
  <c r="F225" i="1"/>
  <c r="G225" i="1" s="1"/>
  <c r="F330" i="1"/>
  <c r="G330" i="1" s="1"/>
  <c r="F433" i="1"/>
  <c r="G433" i="1" s="1"/>
  <c r="F14" i="1"/>
  <c r="G14" i="1" s="1"/>
  <c r="F9" i="1"/>
  <c r="G9" i="1" s="1"/>
  <c r="F301" i="1"/>
  <c r="G301" i="1" s="1"/>
  <c r="I69" i="160"/>
  <c r="I3" i="160"/>
  <c r="F200" i="1"/>
  <c r="G200" i="1" s="1"/>
  <c r="F484" i="1"/>
  <c r="G484" i="1" s="1"/>
  <c r="F258" i="1"/>
  <c r="G258" i="1" s="1"/>
  <c r="F565" i="1"/>
  <c r="G565" i="1" s="1"/>
  <c r="F476" i="1"/>
  <c r="G476" i="1" s="1"/>
  <c r="F510" i="1"/>
  <c r="G510" i="1" s="1"/>
  <c r="F285" i="1"/>
  <c r="G285" i="1" s="1"/>
  <c r="F91" i="1"/>
  <c r="G91" i="1" s="1"/>
  <c r="F412" i="1"/>
  <c r="G412" i="1" s="1"/>
  <c r="F589" i="1"/>
  <c r="G589" i="1" s="1"/>
  <c r="F586" i="1"/>
  <c r="G586" i="1" s="1"/>
  <c r="F418" i="1"/>
  <c r="G418" i="1" s="1"/>
  <c r="F72" i="1"/>
  <c r="G72" i="1" s="1"/>
  <c r="F108" i="1"/>
  <c r="G108" i="1" s="1"/>
  <c r="F89" i="1"/>
  <c r="G89" i="1" s="1"/>
  <c r="I90" i="160"/>
  <c r="F27" i="1"/>
  <c r="G27" i="1" s="1"/>
  <c r="F62" i="1"/>
  <c r="G62" i="1" s="1"/>
  <c r="F323" i="1"/>
  <c r="G323" i="1" s="1"/>
  <c r="I14" i="160"/>
  <c r="F527" i="1"/>
  <c r="G527" i="1" s="1"/>
  <c r="F394" i="1"/>
  <c r="G394" i="1" s="1"/>
  <c r="F207" i="1"/>
  <c r="G207" i="1" s="1"/>
  <c r="F204" i="1"/>
  <c r="G204" i="1" s="1"/>
  <c r="F68" i="1"/>
  <c r="G68" i="1" s="1"/>
  <c r="F21" i="1"/>
  <c r="G21" i="1" s="1"/>
  <c r="A88" i="1"/>
  <c r="B88" i="1" s="1"/>
  <c r="F88" i="1"/>
  <c r="G88" i="1" s="1"/>
  <c r="A176" i="1"/>
  <c r="B176" i="1" s="1"/>
  <c r="F176" i="1"/>
  <c r="G176" i="1" s="1"/>
  <c r="F179" i="1"/>
  <c r="G179" i="1" s="1"/>
  <c r="F354" i="1"/>
  <c r="G354" i="1" s="1"/>
  <c r="A467" i="1"/>
  <c r="B467" i="1" s="1"/>
  <c r="F467" i="1"/>
  <c r="G467" i="1" s="1"/>
  <c r="F762" i="1"/>
  <c r="G762" i="1" s="1"/>
  <c r="C383" i="160"/>
  <c r="E383" i="160" s="1"/>
  <c r="F383" i="160" s="1"/>
  <c r="F183" i="1"/>
  <c r="G183" i="1" s="1"/>
  <c r="A183" i="1"/>
  <c r="B183" i="1" s="1"/>
  <c r="A190" i="1"/>
  <c r="B190" i="1" s="1"/>
  <c r="F190" i="1"/>
  <c r="G190" i="1" s="1"/>
  <c r="A343" i="1"/>
  <c r="B343" i="1" s="1"/>
  <c r="F343" i="1"/>
  <c r="G343" i="1" s="1"/>
  <c r="A347" i="1"/>
  <c r="B347" i="1" s="1"/>
  <c r="F347" i="1"/>
  <c r="G347" i="1" s="1"/>
  <c r="F731" i="1"/>
  <c r="G731" i="1" s="1"/>
  <c r="F666" i="1"/>
  <c r="G666" i="1" s="1"/>
  <c r="F15" i="1"/>
  <c r="G15" i="1" s="1"/>
  <c r="F292" i="1"/>
  <c r="G292" i="1" s="1"/>
  <c r="F498" i="1"/>
  <c r="G498" i="1" s="1"/>
  <c r="F302" i="1"/>
  <c r="G302" i="1" s="1"/>
  <c r="F556" i="1"/>
  <c r="G556" i="1" s="1"/>
  <c r="F320" i="1"/>
  <c r="G320" i="1" s="1"/>
  <c r="F35" i="1"/>
  <c r="G35" i="1" s="1"/>
  <c r="I49" i="160"/>
  <c r="F585" i="1"/>
  <c r="G585" i="1" s="1"/>
  <c r="F184" i="1"/>
  <c r="G184" i="1" s="1"/>
  <c r="F125" i="1"/>
  <c r="G125" i="1" s="1"/>
  <c r="F144" i="1"/>
  <c r="G144" i="1" s="1"/>
  <c r="F501" i="1"/>
  <c r="G501" i="1" s="1"/>
  <c r="F393" i="1"/>
  <c r="G393" i="1" s="1"/>
  <c r="F74" i="1"/>
  <c r="G74" i="1" s="1"/>
  <c r="F105" i="1"/>
  <c r="G105" i="1" s="1"/>
  <c r="F45" i="1"/>
  <c r="G45" i="1" s="1"/>
  <c r="F453" i="1"/>
  <c r="G453" i="1" s="1"/>
  <c r="F576" i="1"/>
  <c r="G576" i="1" s="1"/>
  <c r="F415" i="1"/>
  <c r="G415" i="1" s="1"/>
  <c r="F37" i="1"/>
  <c r="G37" i="1" s="1"/>
  <c r="A37" i="1"/>
  <c r="B37" i="1" s="1"/>
  <c r="F52" i="1"/>
  <c r="G52" i="1" s="1"/>
  <c r="A52" i="1"/>
  <c r="B52" i="1" s="1"/>
  <c r="F127" i="1"/>
  <c r="G127" i="1" s="1"/>
  <c r="A127" i="1"/>
  <c r="B127" i="1" s="1"/>
  <c r="A180" i="1"/>
  <c r="B180" i="1" s="1"/>
  <c r="F180" i="1"/>
  <c r="G180" i="1" s="1"/>
  <c r="F281" i="1"/>
  <c r="G281" i="1" s="1"/>
  <c r="F456" i="1"/>
  <c r="G456" i="1" s="1"/>
  <c r="A456" i="1"/>
  <c r="B456" i="1" s="1"/>
  <c r="F464" i="1"/>
  <c r="G464" i="1" s="1"/>
  <c r="F602" i="1"/>
  <c r="G602" i="1" s="1"/>
  <c r="A602" i="1"/>
  <c r="B602" i="1" s="1"/>
  <c r="C156" i="160"/>
  <c r="E156" i="160" s="1"/>
  <c r="F156" i="160" s="1"/>
  <c r="C124" i="160"/>
  <c r="E124" i="160" s="1"/>
  <c r="F124" i="160" s="1"/>
  <c r="C92" i="160"/>
  <c r="E92" i="160" s="1"/>
  <c r="F92" i="160" s="1"/>
  <c r="C60" i="160"/>
  <c r="E60" i="160" s="1"/>
  <c r="F60" i="160" s="1"/>
  <c r="C28" i="160"/>
  <c r="E28" i="160" s="1"/>
  <c r="F28" i="160" s="1"/>
  <c r="C203" i="160"/>
  <c r="E203" i="160" s="1"/>
  <c r="F203" i="160" s="1"/>
  <c r="C171" i="160"/>
  <c r="E171" i="160" s="1"/>
  <c r="F171" i="160" s="1"/>
  <c r="C107" i="160"/>
  <c r="E107" i="160" s="1"/>
  <c r="F107" i="160" s="1"/>
  <c r="C75" i="160"/>
  <c r="E75" i="160" s="1"/>
  <c r="F75" i="160" s="1"/>
  <c r="C43" i="160"/>
  <c r="E43" i="160" s="1"/>
  <c r="F43" i="160" s="1"/>
  <c r="C11" i="160"/>
  <c r="E11" i="160" s="1"/>
  <c r="F11" i="160" s="1"/>
  <c r="C385" i="160"/>
  <c r="E385" i="160" s="1"/>
  <c r="F385" i="160" s="1"/>
  <c r="F757" i="1"/>
  <c r="G757" i="1" s="1"/>
  <c r="F769" i="1"/>
  <c r="G769" i="1" s="1"/>
  <c r="F641" i="1"/>
  <c r="G641" i="1" s="1"/>
  <c r="F681" i="1"/>
  <c r="G681" i="1" s="1"/>
  <c r="F224" i="1"/>
  <c r="G224" i="1" s="1"/>
  <c r="F166" i="1"/>
  <c r="G166" i="1" s="1"/>
  <c r="F368" i="1"/>
  <c r="G368" i="1" s="1"/>
  <c r="F402" i="1"/>
  <c r="G402" i="1" s="1"/>
  <c r="F256" i="1"/>
  <c r="G256" i="1" s="1"/>
  <c r="F519" i="1"/>
  <c r="G519" i="1" s="1"/>
  <c r="F232" i="1"/>
  <c r="G232" i="1" s="1"/>
  <c r="I330" i="160"/>
  <c r="F31" i="1"/>
  <c r="G31" i="1" s="1"/>
  <c r="I86" i="160"/>
  <c r="F202" i="1"/>
  <c r="G202" i="1" s="1"/>
  <c r="F409" i="1"/>
  <c r="G409" i="1" s="1"/>
  <c r="F133" i="1"/>
  <c r="G133" i="1" s="1"/>
  <c r="F504" i="1"/>
  <c r="G504" i="1" s="1"/>
  <c r="F25" i="1"/>
  <c r="G25" i="1" s="1"/>
  <c r="A377" i="1"/>
  <c r="B377" i="1" s="1"/>
  <c r="F169" i="1"/>
  <c r="G169" i="1" s="1"/>
  <c r="F83" i="1"/>
  <c r="G83" i="1" s="1"/>
  <c r="A482" i="1"/>
  <c r="B482" i="1" s="1"/>
  <c r="F427" i="1"/>
  <c r="G427" i="1" s="1"/>
  <c r="F13" i="1"/>
  <c r="G13" i="1" s="1"/>
  <c r="F562" i="1"/>
  <c r="G562" i="1" s="1"/>
  <c r="F215" i="1"/>
  <c r="G215" i="1" s="1"/>
  <c r="F449" i="1"/>
  <c r="G449" i="1" s="1"/>
  <c r="F104" i="1"/>
  <c r="G104" i="1" s="1"/>
  <c r="F600" i="1"/>
  <c r="G600" i="1" s="1"/>
  <c r="F497" i="1"/>
  <c r="G497" i="1" s="1"/>
  <c r="F567" i="1"/>
  <c r="G567" i="1" s="1"/>
  <c r="F424" i="1"/>
  <c r="G424" i="1" s="1"/>
  <c r="F358" i="1"/>
  <c r="G358" i="1" s="1"/>
  <c r="A7" i="1"/>
  <c r="B7" i="1" s="1"/>
  <c r="F7" i="1"/>
  <c r="G7" i="1" s="1"/>
  <c r="A11" i="1"/>
  <c r="B11" i="1" s="1"/>
  <c r="F11" i="1"/>
  <c r="G11" i="1" s="1"/>
  <c r="A78" i="1"/>
  <c r="B78" i="1" s="1"/>
  <c r="F78" i="1"/>
  <c r="G78" i="1" s="1"/>
  <c r="F86" i="1"/>
  <c r="G86" i="1" s="1"/>
  <c r="A86" i="1"/>
  <c r="B86" i="1" s="1"/>
  <c r="F109" i="1"/>
  <c r="G109" i="1" s="1"/>
  <c r="I452" i="160"/>
  <c r="F198" i="1"/>
  <c r="G198" i="1" s="1"/>
  <c r="F540" i="1"/>
  <c r="G540" i="1" s="1"/>
  <c r="F601" i="1"/>
  <c r="G601" i="1" s="1"/>
  <c r="F339" i="1"/>
  <c r="G339" i="1" s="1"/>
  <c r="F507" i="1"/>
  <c r="G507" i="1" s="1"/>
  <c r="F380" i="1"/>
  <c r="G380" i="1" s="1"/>
  <c r="A486" i="1"/>
  <c r="B486" i="1" s="1"/>
  <c r="F38" i="1"/>
  <c r="G38" i="1" s="1"/>
  <c r="A155" i="1"/>
  <c r="B155" i="1" s="1"/>
  <c r="F155" i="1"/>
  <c r="G155" i="1" s="1"/>
  <c r="F266" i="1"/>
  <c r="G266" i="1" s="1"/>
  <c r="F401" i="1"/>
  <c r="G401" i="1" s="1"/>
  <c r="A401" i="1"/>
  <c r="B401" i="1" s="1"/>
  <c r="A473" i="1"/>
  <c r="B473" i="1" s="1"/>
  <c r="F473" i="1"/>
  <c r="G473" i="1" s="1"/>
  <c r="A524" i="1"/>
  <c r="B524" i="1" s="1"/>
  <c r="F524" i="1"/>
  <c r="G524" i="1" s="1"/>
  <c r="F546" i="1"/>
  <c r="G546" i="1" s="1"/>
  <c r="F682" i="1"/>
  <c r="G682" i="1" s="1"/>
  <c r="F714" i="1"/>
  <c r="G714" i="1" s="1"/>
  <c r="F750" i="1"/>
  <c r="G750" i="1" s="1"/>
  <c r="F587" i="1"/>
  <c r="G587" i="1" s="1"/>
  <c r="F392" i="1"/>
  <c r="G392" i="1" s="1"/>
  <c r="F426" i="1"/>
  <c r="G426" i="1" s="1"/>
  <c r="F322" i="1"/>
  <c r="G322" i="1" s="1"/>
  <c r="I471" i="160"/>
  <c r="I514" i="160"/>
  <c r="F386" i="1"/>
  <c r="G386" i="1" s="1"/>
  <c r="F466" i="1"/>
  <c r="G466" i="1" s="1"/>
  <c r="I238" i="160"/>
  <c r="F485" i="1"/>
  <c r="G485" i="1" s="1"/>
  <c r="F569" i="1"/>
  <c r="G569" i="1" s="1"/>
  <c r="F196" i="1"/>
  <c r="G196" i="1" s="1"/>
  <c r="F208" i="1"/>
  <c r="G208" i="1" s="1"/>
  <c r="F130" i="1"/>
  <c r="G130" i="1" s="1"/>
  <c r="F441" i="1"/>
  <c r="G441" i="1" s="1"/>
  <c r="F152" i="1"/>
  <c r="G152" i="1" s="1"/>
  <c r="F505" i="1"/>
  <c r="G505" i="1" s="1"/>
  <c r="F559" i="1"/>
  <c r="G559" i="1" s="1"/>
  <c r="F491" i="1"/>
  <c r="G491" i="1" s="1"/>
  <c r="F499" i="1"/>
  <c r="G499" i="1" s="1"/>
  <c r="F548" i="1"/>
  <c r="G548" i="1" s="1"/>
  <c r="A354" i="1"/>
  <c r="B354" i="1" s="1"/>
  <c r="I91" i="160"/>
  <c r="F16" i="1"/>
  <c r="G16" i="1" s="1"/>
  <c r="F294" i="1"/>
  <c r="G294" i="1" s="1"/>
  <c r="F306" i="1"/>
  <c r="G306" i="1" s="1"/>
  <c r="F310" i="1"/>
  <c r="G310" i="1" s="1"/>
  <c r="F341" i="1"/>
  <c r="G341" i="1" s="1"/>
  <c r="A341" i="1"/>
  <c r="B341" i="1" s="1"/>
  <c r="A349" i="1"/>
  <c r="B349" i="1" s="1"/>
  <c r="F349" i="1"/>
  <c r="G349" i="1" s="1"/>
  <c r="F528" i="1"/>
  <c r="G528" i="1" s="1"/>
  <c r="A528" i="1"/>
  <c r="B528" i="1" s="1"/>
  <c r="A588" i="1"/>
  <c r="B588" i="1" s="1"/>
  <c r="F588" i="1"/>
  <c r="G588" i="1" s="1"/>
  <c r="E532" i="1"/>
  <c r="E407" i="1"/>
  <c r="E17" i="1"/>
  <c r="F29" i="1"/>
  <c r="G29" i="1" s="1"/>
  <c r="A29" i="1"/>
  <c r="B29" i="1" s="1"/>
  <c r="F143" i="1"/>
  <c r="G143" i="1" s="1"/>
  <c r="F173" i="1"/>
  <c r="G173" i="1" s="1"/>
  <c r="E176" i="1"/>
  <c r="E179" i="1"/>
  <c r="F233" i="1"/>
  <c r="G233" i="1" s="1"/>
  <c r="F236" i="1"/>
  <c r="G236" i="1" s="1"/>
  <c r="A246" i="1"/>
  <c r="B246" i="1" s="1"/>
  <c r="F246" i="1"/>
  <c r="G246" i="1" s="1"/>
  <c r="F382" i="1"/>
  <c r="G382" i="1" s="1"/>
  <c r="F537" i="1"/>
  <c r="G537" i="1" s="1"/>
  <c r="A537" i="1"/>
  <c r="B537" i="1" s="1"/>
  <c r="E58" i="1"/>
  <c r="E201" i="1"/>
  <c r="E255" i="1"/>
  <c r="E436" i="1"/>
  <c r="E283" i="1"/>
  <c r="A236" i="1"/>
  <c r="B236" i="1" s="1"/>
  <c r="F475" i="1"/>
  <c r="G475" i="1" s="1"/>
  <c r="F81" i="1"/>
  <c r="G81" i="1" s="1"/>
  <c r="F594" i="1"/>
  <c r="G594" i="1" s="1"/>
  <c r="E490" i="1"/>
  <c r="F420" i="1"/>
  <c r="G420" i="1" s="1"/>
  <c r="F67" i="1"/>
  <c r="G67" i="1" s="1"/>
  <c r="E318" i="1"/>
  <c r="F65" i="1"/>
  <c r="G65" i="1" s="1"/>
  <c r="F75" i="1"/>
  <c r="G75" i="1" s="1"/>
  <c r="E197" i="1"/>
  <c r="F326" i="1"/>
  <c r="G326" i="1" s="1"/>
  <c r="A350" i="1"/>
  <c r="B350" i="1" s="1"/>
  <c r="F350" i="1"/>
  <c r="G350" i="1" s="1"/>
  <c r="E364" i="1"/>
  <c r="F436" i="1"/>
  <c r="G436" i="1" s="1"/>
  <c r="F516" i="1"/>
  <c r="G516" i="1" s="1"/>
  <c r="F41" i="1"/>
  <c r="G41" i="1" s="1"/>
  <c r="F148" i="1"/>
  <c r="G148" i="1" s="1"/>
  <c r="A220" i="1"/>
  <c r="B220" i="1" s="1"/>
  <c r="F220" i="1"/>
  <c r="G220" i="1" s="1"/>
  <c r="F240" i="1"/>
  <c r="G240" i="1" s="1"/>
  <c r="A250" i="1"/>
  <c r="B250" i="1" s="1"/>
  <c r="F250" i="1"/>
  <c r="G250" i="1" s="1"/>
  <c r="F289" i="1"/>
  <c r="G289" i="1" s="1"/>
  <c r="F345" i="1"/>
  <c r="G345" i="1" s="1"/>
  <c r="F351" i="1"/>
  <c r="G351" i="1" s="1"/>
  <c r="F407" i="1"/>
  <c r="G407" i="1" s="1"/>
  <c r="F553" i="1"/>
  <c r="G553" i="1" s="1"/>
  <c r="A553" i="1"/>
  <c r="B553" i="1" s="1"/>
  <c r="F5" i="1"/>
  <c r="G5" i="1" s="1"/>
  <c r="F57" i="1"/>
  <c r="G57" i="1" s="1"/>
  <c r="F77" i="1"/>
  <c r="G77" i="1" s="1"/>
  <c r="F149" i="1"/>
  <c r="G149" i="1" s="1"/>
  <c r="F164" i="1"/>
  <c r="G164" i="1" s="1"/>
  <c r="A209" i="1"/>
  <c r="B209" i="1" s="1"/>
  <c r="F209" i="1"/>
  <c r="G209" i="1" s="1"/>
  <c r="F270" i="1"/>
  <c r="G270" i="1" s="1"/>
  <c r="F282" i="1"/>
  <c r="G282" i="1" s="1"/>
  <c r="F335" i="1"/>
  <c r="G335" i="1" s="1"/>
  <c r="F404" i="1"/>
  <c r="G404" i="1" s="1"/>
  <c r="F438" i="1"/>
  <c r="G438" i="1" s="1"/>
  <c r="A442" i="1"/>
  <c r="B442" i="1" s="1"/>
  <c r="F442" i="1"/>
  <c r="G442" i="1" s="1"/>
  <c r="E445" i="1"/>
  <c r="A550" i="1"/>
  <c r="B550" i="1" s="1"/>
  <c r="F550" i="1"/>
  <c r="G550" i="1" s="1"/>
  <c r="Q718" i="1"/>
  <c r="A718" i="1"/>
  <c r="B718" i="1" s="1"/>
  <c r="F101" i="1"/>
  <c r="G101" i="1" s="1"/>
  <c r="A101" i="1"/>
  <c r="B101" i="1" s="1"/>
  <c r="F188" i="1"/>
  <c r="G188" i="1" s="1"/>
  <c r="F328" i="1"/>
  <c r="G328" i="1" s="1"/>
  <c r="F603" i="1"/>
  <c r="G603" i="1" s="1"/>
  <c r="E14" i="1"/>
  <c r="E45" i="1"/>
  <c r="F73" i="1"/>
  <c r="G73" i="1" s="1"/>
  <c r="E79" i="1"/>
  <c r="F230" i="1"/>
  <c r="G230" i="1" s="1"/>
  <c r="E275" i="1"/>
  <c r="A385" i="1"/>
  <c r="B385" i="1" s="1"/>
  <c r="F385" i="1"/>
  <c r="G385" i="1" s="1"/>
  <c r="AA13" i="2"/>
  <c r="AA9" i="2" s="1"/>
  <c r="AA2" i="2" s="1"/>
  <c r="AA5" i="2" s="1"/>
  <c r="A605" i="1"/>
  <c r="B605" i="1" s="1"/>
  <c r="F605" i="1"/>
  <c r="G605" i="1" s="1"/>
  <c r="F493" i="1"/>
  <c r="G493" i="1" s="1"/>
  <c r="E523" i="1"/>
  <c r="F554" i="1"/>
  <c r="G554" i="1" s="1"/>
  <c r="E12" i="1"/>
  <c r="E148" i="1"/>
  <c r="E319" i="1"/>
  <c r="F372" i="1"/>
  <c r="G372" i="1" s="1"/>
  <c r="A372" i="1"/>
  <c r="B372" i="1" s="1"/>
  <c r="F376" i="1"/>
  <c r="G376" i="1" s="1"/>
  <c r="E498" i="1"/>
  <c r="E566" i="1"/>
  <c r="F595" i="1"/>
  <c r="G595" i="1" s="1"/>
  <c r="H10" i="142"/>
  <c r="A628" i="1"/>
  <c r="B628" i="1" s="1"/>
  <c r="E32" i="1"/>
  <c r="E36" i="1"/>
  <c r="F54" i="1"/>
  <c r="G54" i="1" s="1"/>
  <c r="F132" i="1"/>
  <c r="G132" i="1" s="1"/>
  <c r="F136" i="1"/>
  <c r="G136" i="1" s="1"/>
  <c r="F150" i="1"/>
  <c r="G150" i="1" s="1"/>
  <c r="F210" i="1"/>
  <c r="G210" i="1" s="1"/>
  <c r="F241" i="1"/>
  <c r="G241" i="1" s="1"/>
  <c r="E285" i="1"/>
  <c r="E292" i="1"/>
  <c r="F359" i="1"/>
  <c r="G359" i="1" s="1"/>
  <c r="F363" i="1"/>
  <c r="G363" i="1" s="1"/>
  <c r="E564" i="1"/>
  <c r="A634" i="1"/>
  <c r="B634" i="1" s="1"/>
  <c r="B12" i="142"/>
  <c r="Q675" i="1"/>
  <c r="A675" i="1"/>
  <c r="B675" i="1" s="1"/>
  <c r="F675" i="1"/>
  <c r="G675" i="1" s="1"/>
  <c r="J13" i="2"/>
  <c r="A94" i="1"/>
  <c r="B94" i="1" s="1"/>
  <c r="F94" i="1"/>
  <c r="G94" i="1" s="1"/>
  <c r="Q94" i="1"/>
  <c r="F98" i="1"/>
  <c r="G98" i="1" s="1"/>
  <c r="A98" i="1"/>
  <c r="B98" i="1" s="1"/>
  <c r="E101" i="1"/>
  <c r="A112" i="1"/>
  <c r="B112" i="1" s="1"/>
  <c r="F112" i="1"/>
  <c r="G112" i="1" s="1"/>
  <c r="A116" i="1"/>
  <c r="B116" i="1" s="1"/>
  <c r="F116" i="1"/>
  <c r="G116" i="1" s="1"/>
  <c r="Q116" i="1"/>
  <c r="A123" i="1"/>
  <c r="B123" i="1" s="1"/>
  <c r="F123" i="1"/>
  <c r="G123" i="1" s="1"/>
  <c r="A159" i="1"/>
  <c r="B159" i="1" s="1"/>
  <c r="F159" i="1"/>
  <c r="G159" i="1" s="1"/>
  <c r="Q159" i="1"/>
  <c r="A163" i="1"/>
  <c r="B163" i="1" s="1"/>
  <c r="F163" i="1"/>
  <c r="G163" i="1" s="1"/>
  <c r="E243" i="1"/>
  <c r="F247" i="1"/>
  <c r="G247" i="1" s="1"/>
  <c r="A247" i="1"/>
  <c r="B247" i="1" s="1"/>
  <c r="D2" i="2"/>
  <c r="D5" i="2" s="1"/>
  <c r="D14" i="2"/>
  <c r="U10" i="138"/>
  <c r="Q10" i="138"/>
  <c r="I548" i="160"/>
  <c r="H417" i="1"/>
  <c r="E463" i="1"/>
  <c r="I485" i="160"/>
  <c r="I372" i="160"/>
  <c r="I228" i="160"/>
  <c r="I252" i="160"/>
  <c r="I67" i="160"/>
  <c r="I28" i="160"/>
  <c r="AD13" i="2"/>
  <c r="I45" i="160"/>
  <c r="F12" i="1"/>
  <c r="G12" i="1" s="1"/>
  <c r="A295" i="1"/>
  <c r="B295" i="1" s="1"/>
  <c r="F295" i="1"/>
  <c r="G295" i="1" s="1"/>
  <c r="A299" i="1"/>
  <c r="B299" i="1" s="1"/>
  <c r="F299" i="1"/>
  <c r="G299" i="1" s="1"/>
  <c r="A307" i="1"/>
  <c r="B307" i="1" s="1"/>
  <c r="F307" i="1"/>
  <c r="G307" i="1" s="1"/>
  <c r="F483" i="1"/>
  <c r="G483" i="1" s="1"/>
  <c r="A483" i="1"/>
  <c r="B483" i="1" s="1"/>
  <c r="E530" i="1"/>
  <c r="A667" i="1"/>
  <c r="B667" i="1" s="1"/>
  <c r="Q667" i="1"/>
  <c r="Q647" i="1"/>
  <c r="A647" i="1"/>
  <c r="B647" i="1" s="1"/>
  <c r="F647" i="1"/>
  <c r="G647" i="1" s="1"/>
  <c r="A624" i="1"/>
  <c r="B624" i="1" s="1"/>
  <c r="Q624" i="1"/>
  <c r="I496" i="160"/>
  <c r="I555" i="160"/>
  <c r="AS13" i="2"/>
  <c r="I572" i="160"/>
  <c r="I581" i="160"/>
  <c r="K602" i="1"/>
  <c r="I598" i="160"/>
  <c r="E39" i="1"/>
  <c r="N13" i="2"/>
  <c r="I492" i="160"/>
  <c r="I517" i="160"/>
  <c r="I453" i="160"/>
  <c r="I224" i="160"/>
  <c r="I38" i="160"/>
  <c r="I74" i="160"/>
  <c r="AB13" i="2"/>
  <c r="F268" i="1"/>
  <c r="G268" i="1" s="1"/>
  <c r="A76" i="1"/>
  <c r="B76" i="1" s="1"/>
  <c r="F76" i="1"/>
  <c r="G76" i="1" s="1"/>
  <c r="F160" i="1"/>
  <c r="G160" i="1" s="1"/>
  <c r="A160" i="1"/>
  <c r="B160" i="1" s="1"/>
  <c r="E167" i="1"/>
  <c r="E174" i="1"/>
  <c r="A203" i="1"/>
  <c r="B203" i="1" s="1"/>
  <c r="F203" i="1"/>
  <c r="G203" i="1" s="1"/>
  <c r="E459" i="1"/>
  <c r="E15" i="1"/>
  <c r="A19" i="1"/>
  <c r="B19" i="1" s="1"/>
  <c r="F19" i="1"/>
  <c r="G19" i="1" s="1"/>
  <c r="E42" i="1"/>
  <c r="A460" i="1"/>
  <c r="B460" i="1" s="1"/>
  <c r="F460" i="1"/>
  <c r="G460" i="1" s="1"/>
  <c r="F471" i="1"/>
  <c r="G471" i="1" s="1"/>
  <c r="A471" i="1"/>
  <c r="B471" i="1" s="1"/>
  <c r="A492" i="1"/>
  <c r="B492" i="1" s="1"/>
  <c r="F492" i="1"/>
  <c r="G492" i="1" s="1"/>
  <c r="A539" i="1"/>
  <c r="B539" i="1" s="1"/>
  <c r="F539" i="1"/>
  <c r="G539" i="1" s="1"/>
  <c r="A560" i="1"/>
  <c r="B560" i="1" s="1"/>
  <c r="F560" i="1"/>
  <c r="G560" i="1" s="1"/>
  <c r="E567" i="1"/>
  <c r="E571" i="1"/>
  <c r="A592" i="1"/>
  <c r="B592" i="1" s="1"/>
  <c r="F592" i="1"/>
  <c r="G592" i="1" s="1"/>
  <c r="Q761" i="1"/>
  <c r="F761" i="1"/>
  <c r="G761" i="1" s="1"/>
  <c r="A761" i="1"/>
  <c r="B761" i="1" s="1"/>
  <c r="A674" i="1"/>
  <c r="B674" i="1" s="1"/>
  <c r="Q674" i="1"/>
  <c r="F674" i="1"/>
  <c r="G674" i="1" s="1"/>
  <c r="W13" i="2"/>
  <c r="I333" i="160"/>
  <c r="I510" i="160"/>
  <c r="I301" i="160"/>
  <c r="I428" i="160"/>
  <c r="I293" i="160"/>
  <c r="I149" i="160"/>
  <c r="K449" i="1"/>
  <c r="E441" i="1"/>
  <c r="A8" i="1"/>
  <c r="B8" i="1" s="1"/>
  <c r="I79" i="160"/>
  <c r="I88" i="160"/>
  <c r="I23" i="160"/>
  <c r="I35" i="160"/>
  <c r="I57" i="160"/>
  <c r="I47" i="160"/>
  <c r="I87" i="160"/>
  <c r="I285" i="160"/>
  <c r="I264" i="160"/>
  <c r="I282" i="160"/>
  <c r="I242" i="160"/>
  <c r="I30" i="160"/>
  <c r="K417" i="1"/>
  <c r="AN13" i="2" s="1"/>
  <c r="I72" i="160"/>
  <c r="I44" i="160"/>
  <c r="I95" i="160"/>
  <c r="I96" i="160"/>
  <c r="I25" i="160"/>
  <c r="I32" i="160"/>
  <c r="I244" i="160"/>
  <c r="I449" i="160"/>
  <c r="I478" i="160"/>
  <c r="I422" i="160"/>
  <c r="I311" i="160"/>
  <c r="I365" i="160"/>
  <c r="I425" i="160"/>
  <c r="I503" i="160"/>
  <c r="I312" i="160"/>
  <c r="I411" i="160"/>
  <c r="I298" i="160"/>
  <c r="Q13" i="2"/>
  <c r="S13" i="2"/>
  <c r="H602" i="1"/>
  <c r="I594" i="160"/>
  <c r="K541" i="1"/>
  <c r="I585" i="160"/>
  <c r="I596" i="160"/>
  <c r="I46" i="160"/>
  <c r="I70" i="160"/>
  <c r="I61" i="160"/>
  <c r="I84" i="160"/>
  <c r="AC13" i="2"/>
  <c r="I59" i="160"/>
  <c r="I403" i="160"/>
  <c r="I537" i="160"/>
  <c r="I505" i="160"/>
  <c r="I300" i="160"/>
  <c r="I305" i="160"/>
  <c r="I499" i="160"/>
  <c r="I414" i="160"/>
  <c r="I318" i="160"/>
  <c r="I380" i="160"/>
  <c r="I447" i="160"/>
  <c r="K13" i="2"/>
  <c r="I55" i="160"/>
  <c r="I26" i="160"/>
  <c r="I22" i="160"/>
  <c r="I31" i="160"/>
  <c r="I63" i="160"/>
  <c r="I430" i="160"/>
  <c r="I371" i="160"/>
  <c r="I522" i="160"/>
  <c r="I487" i="160"/>
  <c r="I306" i="160"/>
  <c r="I16" i="160"/>
  <c r="I467" i="160"/>
  <c r="I474" i="160"/>
  <c r="I346" i="160"/>
  <c r="I385" i="160"/>
  <c r="I360" i="160"/>
  <c r="I364" i="160"/>
  <c r="G13" i="2"/>
  <c r="L13" i="2"/>
  <c r="I40" i="160"/>
  <c r="I71" i="160"/>
  <c r="I20" i="160"/>
  <c r="I24" i="160"/>
  <c r="I42" i="160"/>
  <c r="I283" i="160"/>
  <c r="I253" i="160"/>
  <c r="I368" i="160"/>
  <c r="I516" i="160"/>
  <c r="I307" i="160"/>
  <c r="I501" i="160"/>
  <c r="I354" i="160"/>
  <c r="I431" i="160"/>
  <c r="I394" i="160"/>
  <c r="I401" i="160"/>
  <c r="I458" i="160"/>
  <c r="I303" i="160"/>
  <c r="I582" i="160"/>
  <c r="I573" i="160"/>
  <c r="I584" i="160"/>
  <c r="I595" i="160"/>
  <c r="I41" i="160"/>
  <c r="I93" i="160"/>
  <c r="I78" i="160"/>
  <c r="I76" i="160"/>
  <c r="I58" i="160"/>
  <c r="I83" i="160"/>
  <c r="I450" i="160"/>
  <c r="I269" i="160"/>
  <c r="I290" i="160"/>
  <c r="I387" i="160"/>
  <c r="I463" i="160"/>
  <c r="I12" i="160"/>
  <c r="I433" i="160"/>
  <c r="I531" i="160"/>
  <c r="I355" i="160"/>
  <c r="I302" i="160"/>
  <c r="I370" i="160"/>
  <c r="I381" i="160"/>
  <c r="I375" i="160"/>
  <c r="I348" i="160"/>
  <c r="U13" i="2"/>
  <c r="H13" i="2"/>
  <c r="I597" i="160"/>
  <c r="I576" i="160"/>
  <c r="I587" i="160"/>
  <c r="F327" i="1"/>
  <c r="G327" i="1" s="1"/>
  <c r="A327" i="1"/>
  <c r="B327" i="1" s="1"/>
  <c r="Q539" i="1"/>
  <c r="I552" i="160"/>
  <c r="I561" i="160"/>
  <c r="I565" i="160"/>
  <c r="I571" i="160"/>
  <c r="I591" i="160"/>
  <c r="I592" i="160"/>
  <c r="I601" i="160"/>
  <c r="I575" i="160"/>
  <c r="F730" i="1"/>
  <c r="G730" i="1" s="1"/>
  <c r="E13" i="2"/>
  <c r="I470" i="160"/>
  <c r="P2" i="138"/>
  <c r="I495" i="160"/>
  <c r="I246" i="160"/>
  <c r="A546" i="1"/>
  <c r="B546" i="1" s="1"/>
  <c r="I68" i="160"/>
  <c r="I56" i="160"/>
  <c r="E8" i="1"/>
  <c r="E438" i="1"/>
  <c r="Q592" i="1"/>
  <c r="I546" i="160"/>
  <c r="I550" i="160"/>
  <c r="I559" i="160"/>
  <c r="I562" i="160"/>
  <c r="I599" i="160"/>
  <c r="I600" i="160"/>
  <c r="I586" i="160"/>
  <c r="I590" i="160"/>
  <c r="E333" i="1"/>
  <c r="M13" i="2"/>
  <c r="I362" i="160"/>
  <c r="I369" i="160"/>
  <c r="I80" i="160"/>
  <c r="I48" i="160"/>
  <c r="F8" i="1"/>
  <c r="G8" i="1" s="1"/>
  <c r="A360" i="1"/>
  <c r="B360" i="1" s="1"/>
  <c r="F360" i="1"/>
  <c r="G360" i="1" s="1"/>
  <c r="A375" i="1"/>
  <c r="B375" i="1" s="1"/>
  <c r="F375" i="1"/>
  <c r="G375" i="1" s="1"/>
  <c r="F395" i="1"/>
  <c r="G395" i="1" s="1"/>
  <c r="A395" i="1"/>
  <c r="B395" i="1" s="1"/>
  <c r="A399" i="1"/>
  <c r="B399" i="1" s="1"/>
  <c r="F399" i="1"/>
  <c r="G399" i="1" s="1"/>
  <c r="A413" i="1"/>
  <c r="B413" i="1" s="1"/>
  <c r="F413" i="1"/>
  <c r="G413" i="1" s="1"/>
  <c r="E421" i="1"/>
  <c r="I563" i="160"/>
  <c r="I547" i="160"/>
  <c r="I556" i="160"/>
  <c r="I557" i="160"/>
  <c r="I602" i="160"/>
  <c r="L541" i="1"/>
  <c r="A730" i="1"/>
  <c r="B730" i="1" s="1"/>
  <c r="P13" i="2"/>
  <c r="I398" i="160"/>
  <c r="I416" i="160"/>
  <c r="I457" i="160"/>
  <c r="I52" i="160"/>
  <c r="I37" i="160"/>
  <c r="A48" i="1"/>
  <c r="B48" i="1" s="1"/>
  <c r="F48" i="1"/>
  <c r="G48" i="1" s="1"/>
  <c r="A239" i="1"/>
  <c r="B239" i="1" s="1"/>
  <c r="F239" i="1"/>
  <c r="G239" i="1" s="1"/>
  <c r="F275" i="1"/>
  <c r="G275" i="1" s="1"/>
  <c r="A275" i="1"/>
  <c r="B275" i="1" s="1"/>
  <c r="F279" i="1"/>
  <c r="G279" i="1" s="1"/>
  <c r="A279" i="1"/>
  <c r="B279" i="1" s="1"/>
  <c r="F287" i="1"/>
  <c r="G287" i="1" s="1"/>
  <c r="A287" i="1"/>
  <c r="B287" i="1" s="1"/>
  <c r="F298" i="1"/>
  <c r="G298" i="1" s="1"/>
  <c r="A298" i="1"/>
  <c r="B298" i="1" s="1"/>
  <c r="H360" i="1"/>
  <c r="A132" i="1"/>
  <c r="B132" i="1" s="1"/>
  <c r="A603" i="1"/>
  <c r="B603" i="1" s="1"/>
  <c r="A210" i="1"/>
  <c r="B210" i="1" s="1"/>
  <c r="G3" i="2"/>
  <c r="G2" i="2"/>
  <c r="A102" i="1"/>
  <c r="B102" i="1" s="1"/>
  <c r="F102" i="1"/>
  <c r="G102" i="1" s="1"/>
  <c r="A213" i="1"/>
  <c r="B213" i="1" s="1"/>
  <c r="F213" i="1"/>
  <c r="G213" i="1" s="1"/>
  <c r="F253" i="1"/>
  <c r="G253" i="1" s="1"/>
  <c r="A253" i="1"/>
  <c r="B253" i="1" s="1"/>
  <c r="A477" i="1"/>
  <c r="B477" i="1" s="1"/>
  <c r="F477" i="1"/>
  <c r="G477" i="1" s="1"/>
  <c r="A495" i="1"/>
  <c r="B495" i="1" s="1"/>
  <c r="F495" i="1"/>
  <c r="G495" i="1" s="1"/>
  <c r="A525" i="1"/>
  <c r="B525" i="1" s="1"/>
  <c r="F525" i="1"/>
  <c r="G525" i="1" s="1"/>
  <c r="F44" i="1"/>
  <c r="G44" i="1" s="1"/>
  <c r="A44" i="1"/>
  <c r="B44" i="1" s="1"/>
  <c r="A128" i="1"/>
  <c r="B128" i="1" s="1"/>
  <c r="F128" i="1"/>
  <c r="G128" i="1" s="1"/>
  <c r="A157" i="1"/>
  <c r="B157" i="1" s="1"/>
  <c r="F157" i="1"/>
  <c r="G157" i="1" s="1"/>
  <c r="A265" i="1"/>
  <c r="B265" i="1" s="1"/>
  <c r="F265" i="1"/>
  <c r="G265" i="1" s="1"/>
  <c r="F416" i="1"/>
  <c r="G416" i="1" s="1"/>
  <c r="A416" i="1"/>
  <c r="B416" i="1" s="1"/>
  <c r="F557" i="1"/>
  <c r="G557" i="1" s="1"/>
  <c r="A557" i="1"/>
  <c r="B557" i="1" s="1"/>
  <c r="F583" i="1"/>
  <c r="G583" i="1" s="1"/>
  <c r="A583" i="1"/>
  <c r="B583" i="1" s="1"/>
  <c r="D10" i="142"/>
  <c r="K8" i="142"/>
  <c r="K10" i="142" s="1"/>
  <c r="A438" i="1"/>
  <c r="B438" i="1" s="1"/>
  <c r="A150" i="1"/>
  <c r="B150" i="1" s="1"/>
  <c r="E517" i="1"/>
  <c r="F92" i="1"/>
  <c r="G92" i="1" s="1"/>
  <c r="A92" i="1"/>
  <c r="B92" i="1" s="1"/>
  <c r="A193" i="1"/>
  <c r="B193" i="1" s="1"/>
  <c r="F193" i="1"/>
  <c r="G193" i="1" s="1"/>
  <c r="F197" i="1"/>
  <c r="G197" i="1" s="1"/>
  <c r="A197" i="1"/>
  <c r="B197" i="1" s="1"/>
  <c r="F383" i="1"/>
  <c r="G383" i="1" s="1"/>
  <c r="A383" i="1"/>
  <c r="B383" i="1" s="1"/>
  <c r="F396" i="1"/>
  <c r="G396" i="1" s="1"/>
  <c r="A396" i="1"/>
  <c r="B396" i="1" s="1"/>
  <c r="A414" i="1"/>
  <c r="B414" i="1" s="1"/>
  <c r="F414" i="1"/>
  <c r="G414" i="1" s="1"/>
  <c r="E416" i="1"/>
  <c r="A450" i="1"/>
  <c r="B450" i="1" s="1"/>
  <c r="F450" i="1"/>
  <c r="G450" i="1" s="1"/>
  <c r="A454" i="1"/>
  <c r="B454" i="1" s="1"/>
  <c r="F454" i="1"/>
  <c r="G454" i="1" s="1"/>
  <c r="E572" i="1"/>
  <c r="G4" i="2"/>
  <c r="F228" i="1"/>
  <c r="G228" i="1" s="1"/>
  <c r="F352" i="1"/>
  <c r="G352" i="1" s="1"/>
  <c r="A352" i="1"/>
  <c r="B352" i="1" s="1"/>
  <c r="F231" i="1"/>
  <c r="G231" i="1" s="1"/>
  <c r="F217" i="1"/>
  <c r="G217" i="1" s="1"/>
  <c r="F403" i="1"/>
  <c r="G403" i="1" s="1"/>
  <c r="E85" i="1"/>
  <c r="A309" i="1"/>
  <c r="B309" i="1" s="1"/>
  <c r="F309" i="1"/>
  <c r="G309" i="1" s="1"/>
  <c r="A151" i="1"/>
  <c r="B151" i="1" s="1"/>
  <c r="F151" i="1"/>
  <c r="G151" i="1" s="1"/>
  <c r="F604" i="1"/>
  <c r="G604" i="1" s="1"/>
  <c r="A604" i="1"/>
  <c r="B604" i="1" s="1"/>
  <c r="F3" i="1"/>
  <c r="G3" i="1" s="1"/>
  <c r="I7" i="160"/>
  <c r="I33" i="160"/>
  <c r="A3" i="1"/>
  <c r="B3" i="1" s="1"/>
  <c r="I50" i="160"/>
  <c r="I81" i="160"/>
  <c r="I54" i="160"/>
  <c r="I19" i="160"/>
  <c r="I36" i="160"/>
  <c r="I142" i="160"/>
  <c r="I250" i="160"/>
  <c r="I64" i="160"/>
  <c r="I219" i="160"/>
  <c r="I237" i="160"/>
  <c r="I350" i="160"/>
  <c r="H326" i="1"/>
  <c r="I437" i="160"/>
  <c r="F242" i="1"/>
  <c r="G242" i="1" s="1"/>
  <c r="A242" i="1"/>
  <c r="B242" i="1" s="1"/>
  <c r="F321" i="1"/>
  <c r="G321" i="1" s="1"/>
  <c r="A321" i="1"/>
  <c r="B321" i="1" s="1"/>
  <c r="A338" i="1"/>
  <c r="B338" i="1" s="1"/>
  <c r="F338" i="1"/>
  <c r="G338" i="1" s="1"/>
  <c r="F590" i="1"/>
  <c r="G590" i="1" s="1"/>
  <c r="A590" i="1"/>
  <c r="B590" i="1" s="1"/>
  <c r="C10" i="142"/>
  <c r="E162" i="1"/>
  <c r="F205" i="1"/>
  <c r="G205" i="1" s="1"/>
  <c r="A205" i="1"/>
  <c r="B205" i="1" s="1"/>
  <c r="A462" i="1"/>
  <c r="B462" i="1" s="1"/>
  <c r="F462" i="1"/>
  <c r="G462" i="1" s="1"/>
  <c r="F534" i="1"/>
  <c r="G534" i="1" s="1"/>
  <c r="A534" i="1"/>
  <c r="B534" i="1" s="1"/>
  <c r="A397" i="1"/>
  <c r="B397" i="1" s="1"/>
  <c r="F397" i="1"/>
  <c r="G397" i="1" s="1"/>
  <c r="A541" i="1"/>
  <c r="B541" i="1" s="1"/>
  <c r="F541" i="1"/>
  <c r="G541" i="1" s="1"/>
  <c r="J8" i="142"/>
  <c r="J10" i="142" s="1"/>
  <c r="F32" i="1"/>
  <c r="G32" i="1" s="1"/>
  <c r="F568" i="1"/>
  <c r="G568" i="1" s="1"/>
  <c r="G10" i="142"/>
  <c r="AK13" i="2" l="1"/>
  <c r="R479" i="1"/>
  <c r="R459" i="1"/>
  <c r="J143" i="160"/>
  <c r="B90" i="160" s="1"/>
  <c r="J146" i="160"/>
  <c r="J427" i="160"/>
  <c r="B281" i="160" s="1"/>
  <c r="J490" i="160"/>
  <c r="B317" i="160" s="1"/>
  <c r="J227" i="160"/>
  <c r="B147" i="160" s="1"/>
  <c r="J97" i="160"/>
  <c r="J491" i="160"/>
  <c r="B318" i="160" s="1"/>
  <c r="J533" i="160"/>
  <c r="B348" i="160" s="1"/>
  <c r="J166" i="160"/>
  <c r="J420" i="160"/>
  <c r="B277" i="160" s="1"/>
  <c r="J475" i="160"/>
  <c r="J477" i="160"/>
  <c r="B314" i="160" s="1"/>
  <c r="J214" i="160"/>
  <c r="B139" i="160" s="1"/>
  <c r="J148" i="160"/>
  <c r="B93" i="160" s="1"/>
  <c r="J399" i="160"/>
  <c r="B262" i="160" s="1"/>
  <c r="J233" i="160"/>
  <c r="B151" i="160" s="1"/>
  <c r="J410" i="160"/>
  <c r="B271" i="160" s="1"/>
  <c r="J221" i="160"/>
  <c r="B143" i="160" s="1"/>
  <c r="J388" i="160"/>
  <c r="B256" i="160" s="1"/>
  <c r="J391" i="160"/>
  <c r="J173" i="160"/>
  <c r="J315" i="160"/>
  <c r="B208" i="160" s="1"/>
  <c r="J329" i="160"/>
  <c r="J400" i="160"/>
  <c r="B263" i="160" s="1"/>
  <c r="J254" i="160"/>
  <c r="B166" i="160" s="1"/>
  <c r="J200" i="160"/>
  <c r="B129" i="160" s="1"/>
  <c r="J549" i="160"/>
  <c r="B360" i="160" s="1"/>
  <c r="J553" i="160"/>
  <c r="B362" i="160" s="1"/>
  <c r="J265" i="160"/>
  <c r="J473" i="160"/>
  <c r="B312" i="160" s="1"/>
  <c r="J183" i="160"/>
  <c r="B118" i="160" s="1"/>
  <c r="J280" i="160"/>
  <c r="B184" i="160" s="1"/>
  <c r="J139" i="160"/>
  <c r="J351" i="160"/>
  <c r="B230" i="160" s="1"/>
  <c r="J366" i="160"/>
  <c r="B240" i="160" s="1"/>
  <c r="J356" i="160"/>
  <c r="J258" i="160"/>
  <c r="J373" i="160"/>
  <c r="B245" i="160" s="1"/>
  <c r="J106" i="160"/>
  <c r="B72" i="160" s="1"/>
  <c r="R713" i="1"/>
  <c r="R7" i="138"/>
  <c r="S7" i="138"/>
  <c r="R557" i="1"/>
  <c r="R457" i="1"/>
  <c r="R599" i="1"/>
  <c r="R521" i="1"/>
  <c r="R631" i="1"/>
  <c r="T7" i="138"/>
  <c r="R552" i="1"/>
  <c r="R547" i="1"/>
  <c r="R453" i="1"/>
  <c r="R531" i="1"/>
  <c r="R613" i="1"/>
  <c r="R666" i="1"/>
  <c r="R553" i="1"/>
  <c r="J338" i="160"/>
  <c r="B221" i="160" s="1"/>
  <c r="J359" i="160"/>
  <c r="B236" i="160" s="1"/>
  <c r="J118" i="160"/>
  <c r="J130" i="160"/>
  <c r="J147" i="160"/>
  <c r="B92" i="160" s="1"/>
  <c r="J504" i="160"/>
  <c r="B327" i="160" s="1"/>
  <c r="J299" i="160"/>
  <c r="J98" i="160"/>
  <c r="B66" i="160" s="1"/>
  <c r="J535" i="160"/>
  <c r="B350" i="160" s="1"/>
  <c r="J444" i="160"/>
  <c r="B292" i="160" s="1"/>
  <c r="J162" i="160"/>
  <c r="B103" i="160" s="1"/>
  <c r="J268" i="160"/>
  <c r="B176" i="160" s="1"/>
  <c r="J518" i="160"/>
  <c r="B337" i="160" s="1"/>
  <c r="J103" i="160"/>
  <c r="J539" i="160"/>
  <c r="B352" i="160" s="1"/>
  <c r="J256" i="160"/>
  <c r="B168" i="160" s="1"/>
  <c r="J126" i="160"/>
  <c r="J60" i="160"/>
  <c r="B42" i="160" s="1"/>
  <c r="J412" i="160"/>
  <c r="J113" i="160"/>
  <c r="J186" i="160"/>
  <c r="B121" i="160" s="1"/>
  <c r="J164" i="160"/>
  <c r="B105" i="160" s="1"/>
  <c r="J574" i="160"/>
  <c r="B377" i="160" s="1"/>
  <c r="J568" i="160"/>
  <c r="B373" i="160" s="1"/>
  <c r="J99" i="160"/>
  <c r="B67" i="160" s="1"/>
  <c r="J278" i="160"/>
  <c r="J217" i="160"/>
  <c r="B140" i="160" s="1"/>
  <c r="R506" i="1"/>
  <c r="R454" i="1"/>
  <c r="R579" i="1"/>
  <c r="J330" i="160"/>
  <c r="J3" i="160"/>
  <c r="B3" i="160" s="1"/>
  <c r="J262" i="160"/>
  <c r="B172" i="160" s="1"/>
  <c r="R584" i="1"/>
  <c r="R580" i="1"/>
  <c r="J452" i="160"/>
  <c r="B297" i="160" s="1"/>
  <c r="J589" i="160"/>
  <c r="B388" i="160" s="1"/>
  <c r="R512" i="1"/>
  <c r="J451" i="160"/>
  <c r="B296" i="160" s="1"/>
  <c r="J445" i="160"/>
  <c r="B293" i="160" s="1"/>
  <c r="R548" i="1"/>
  <c r="R519" i="1"/>
  <c r="R446" i="1"/>
  <c r="R464" i="1"/>
  <c r="R570" i="1"/>
  <c r="R679" i="1"/>
  <c r="R536" i="1"/>
  <c r="R503" i="1"/>
  <c r="J90" i="160"/>
  <c r="J279" i="160"/>
  <c r="R499" i="1"/>
  <c r="R698" i="1"/>
  <c r="R600" i="1"/>
  <c r="R539" i="1"/>
  <c r="R595" i="1"/>
  <c r="R477" i="1"/>
  <c r="R574" i="1"/>
  <c r="R645" i="1"/>
  <c r="J426" i="160"/>
  <c r="J521" i="160"/>
  <c r="B340" i="160" s="1"/>
  <c r="J281" i="160"/>
  <c r="B185" i="160" s="1"/>
  <c r="R498" i="1"/>
  <c r="R562" i="1"/>
  <c r="R543" i="1"/>
  <c r="R576" i="1"/>
  <c r="R495" i="1"/>
  <c r="R450" i="1"/>
  <c r="J580" i="160"/>
  <c r="R682" i="1"/>
  <c r="R546" i="1"/>
  <c r="R502" i="1"/>
  <c r="R589" i="1"/>
  <c r="R482" i="1"/>
  <c r="R718" i="1"/>
  <c r="J204" i="160"/>
  <c r="B131" i="160" s="1"/>
  <c r="J524" i="160"/>
  <c r="J141" i="160"/>
  <c r="B88" i="160" s="1"/>
  <c r="R544" i="1"/>
  <c r="R500" i="1"/>
  <c r="R510" i="1"/>
  <c r="R520" i="1"/>
  <c r="R492" i="1"/>
  <c r="R683" i="1"/>
  <c r="R691" i="1"/>
  <c r="R700" i="1"/>
  <c r="R772" i="1"/>
  <c r="R731" i="1"/>
  <c r="R451" i="1"/>
  <c r="R707" i="1"/>
  <c r="R530" i="1"/>
  <c r="R494" i="1"/>
  <c r="R523" i="1"/>
  <c r="R761" i="1"/>
  <c r="R647" i="1"/>
  <c r="R478" i="1"/>
  <c r="R575" i="1"/>
  <c r="R764" i="1"/>
  <c r="R725" i="1"/>
  <c r="R703" i="1"/>
  <c r="R609" i="1"/>
  <c r="R719" i="1"/>
  <c r="R458" i="1"/>
  <c r="R577" i="1"/>
  <c r="R491" i="1"/>
  <c r="J62" i="160"/>
  <c r="R465" i="1"/>
  <c r="R466" i="1"/>
  <c r="R542" i="1"/>
  <c r="R667" i="1"/>
  <c r="R550" i="1"/>
  <c r="R708" i="1"/>
  <c r="R655" i="1"/>
  <c r="R665" i="1"/>
  <c r="R658" i="1"/>
  <c r="R621" i="1"/>
  <c r="R554" i="1"/>
  <c r="R596" i="1"/>
  <c r="R504" i="1"/>
  <c r="R592" i="1"/>
  <c r="R578" i="1"/>
  <c r="R573" i="1"/>
  <c r="R694" i="1"/>
  <c r="R635" i="1"/>
  <c r="R467" i="1"/>
  <c r="R582" i="1"/>
  <c r="R483" i="1"/>
  <c r="R722" i="1"/>
  <c r="R627" i="1"/>
  <c r="R541" i="1"/>
  <c r="R649" i="1"/>
  <c r="R447" i="1"/>
  <c r="J552" i="160"/>
  <c r="J556" i="160"/>
  <c r="B365" i="160" s="1"/>
  <c r="J80" i="160"/>
  <c r="B56" i="160" s="1"/>
  <c r="J599" i="160"/>
  <c r="B396" i="160" s="1"/>
  <c r="J56" i="160"/>
  <c r="B38" i="160" s="1"/>
  <c r="J433" i="160"/>
  <c r="J582" i="160"/>
  <c r="B383" i="160" s="1"/>
  <c r="J474" i="160"/>
  <c r="J318" i="160"/>
  <c r="B211" i="160" s="1"/>
  <c r="J503" i="160"/>
  <c r="J32" i="160"/>
  <c r="B23" i="160" s="1"/>
  <c r="J428" i="160"/>
  <c r="B282" i="160" s="1"/>
  <c r="J485" i="160"/>
  <c r="J352" i="160"/>
  <c r="B231" i="160" s="1"/>
  <c r="J64" i="160"/>
  <c r="B44" i="160" s="1"/>
  <c r="J416" i="160"/>
  <c r="B275" i="160" s="1"/>
  <c r="J547" i="160"/>
  <c r="B358" i="160" s="1"/>
  <c r="J369" i="160"/>
  <c r="J562" i="160"/>
  <c r="B369" i="160" s="1"/>
  <c r="J68" i="160"/>
  <c r="J575" i="160"/>
  <c r="B378" i="160" s="1"/>
  <c r="J348" i="160"/>
  <c r="J12" i="160"/>
  <c r="J76" i="160"/>
  <c r="J303" i="160"/>
  <c r="B200" i="160" s="1"/>
  <c r="J516" i="160"/>
  <c r="J40" i="160"/>
  <c r="J467" i="160"/>
  <c r="J31" i="160"/>
  <c r="B22" i="160" s="1"/>
  <c r="J414" i="160"/>
  <c r="B273" i="160" s="1"/>
  <c r="J594" i="160"/>
  <c r="J425" i="160"/>
  <c r="J25" i="160"/>
  <c r="B18" i="160" s="1"/>
  <c r="J282" i="160"/>
  <c r="B186" i="160" s="1"/>
  <c r="J88" i="160"/>
  <c r="B61" i="160" s="1"/>
  <c r="J301" i="160"/>
  <c r="B198" i="160" s="1"/>
  <c r="J74" i="160"/>
  <c r="B52" i="160" s="1"/>
  <c r="J598" i="160"/>
  <c r="B395" i="160" s="1"/>
  <c r="J45" i="160"/>
  <c r="B32" i="160" s="1"/>
  <c r="J182" i="160"/>
  <c r="B117" i="160" s="1"/>
  <c r="J184" i="160"/>
  <c r="B119" i="160" s="1"/>
  <c r="J251" i="160"/>
  <c r="J107" i="160"/>
  <c r="B73" i="160" s="1"/>
  <c r="J124" i="160"/>
  <c r="J229" i="160"/>
  <c r="J397" i="160"/>
  <c r="J486" i="160"/>
  <c r="J309" i="160"/>
  <c r="B204" i="160" s="1"/>
  <c r="J292" i="160"/>
  <c r="J234" i="160"/>
  <c r="B152" i="160" s="1"/>
  <c r="J134" i="160"/>
  <c r="J304" i="160"/>
  <c r="B201" i="160" s="1"/>
  <c r="J296" i="160"/>
  <c r="B195" i="160" s="1"/>
  <c r="J448" i="160"/>
  <c r="B294" i="160" s="1"/>
  <c r="J294" i="160"/>
  <c r="B193" i="160" s="1"/>
  <c r="J236" i="160"/>
  <c r="J161" i="160"/>
  <c r="B102" i="160" s="1"/>
  <c r="J542" i="160"/>
  <c r="B355" i="160" s="1"/>
  <c r="J392" i="160"/>
  <c r="B258" i="160" s="1"/>
  <c r="J464" i="160"/>
  <c r="B305" i="160" s="1"/>
  <c r="J541" i="160"/>
  <c r="B354" i="160" s="1"/>
  <c r="J208" i="160"/>
  <c r="J331" i="160"/>
  <c r="B216" i="160" s="1"/>
  <c r="J570" i="160"/>
  <c r="B375" i="160" s="1"/>
  <c r="J361" i="160"/>
  <c r="B238" i="160" s="1"/>
  <c r="J276" i="160"/>
  <c r="B182" i="160" s="1"/>
  <c r="J456" i="160"/>
  <c r="B299" i="160" s="1"/>
  <c r="J341" i="160"/>
  <c r="J176" i="160"/>
  <c r="B113" i="160" s="1"/>
  <c r="J284" i="160"/>
  <c r="B188" i="160" s="1"/>
  <c r="J313" i="160"/>
  <c r="J460" i="160"/>
  <c r="J85" i="160"/>
  <c r="J122" i="160"/>
  <c r="B82" i="160" s="1"/>
  <c r="J241" i="160"/>
  <c r="B157" i="160" s="1"/>
  <c r="J472" i="160"/>
  <c r="B311" i="160" s="1"/>
  <c r="J512" i="160"/>
  <c r="B333" i="160" s="1"/>
  <c r="J191" i="160"/>
  <c r="B124" i="160" s="1"/>
  <c r="J396" i="160"/>
  <c r="B261" i="160" s="1"/>
  <c r="J415" i="160"/>
  <c r="B274" i="160" s="1"/>
  <c r="J245" i="160"/>
  <c r="B159" i="160" s="1"/>
  <c r="J201" i="160"/>
  <c r="J530" i="160"/>
  <c r="J243" i="160"/>
  <c r="J489" i="160"/>
  <c r="J17" i="160"/>
  <c r="B12" i="160" s="1"/>
  <c r="J75" i="160"/>
  <c r="J457" i="160"/>
  <c r="B300" i="160" s="1"/>
  <c r="J69" i="160"/>
  <c r="J11" i="160"/>
  <c r="J218" i="160"/>
  <c r="J178" i="160"/>
  <c r="B115" i="160" s="1"/>
  <c r="J117" i="160"/>
  <c r="J271" i="160"/>
  <c r="J529" i="160"/>
  <c r="B346" i="160" s="1"/>
  <c r="J466" i="160"/>
  <c r="B307" i="160" s="1"/>
  <c r="J216" i="160"/>
  <c r="J386" i="160"/>
  <c r="B254" i="160" s="1"/>
  <c r="J34" i="160"/>
  <c r="J377" i="160"/>
  <c r="J498" i="160"/>
  <c r="B323" i="160" s="1"/>
  <c r="J405" i="160"/>
  <c r="J53" i="160"/>
  <c r="J156" i="160"/>
  <c r="B99" i="160" s="1"/>
  <c r="J194" i="160"/>
  <c r="J342" i="160"/>
  <c r="J105" i="160"/>
  <c r="B71" i="160" s="1"/>
  <c r="J219" i="160"/>
  <c r="B141" i="160" s="1"/>
  <c r="J58" i="160"/>
  <c r="B40" i="160" s="1"/>
  <c r="J307" i="160"/>
  <c r="J71" i="160"/>
  <c r="B49" i="160" s="1"/>
  <c r="J63" i="160"/>
  <c r="B43" i="160" s="1"/>
  <c r="J59" i="160"/>
  <c r="B41" i="160" s="1"/>
  <c r="J242" i="160"/>
  <c r="B158" i="160" s="1"/>
  <c r="J23" i="160"/>
  <c r="B16" i="160" s="1"/>
  <c r="J337" i="160"/>
  <c r="B220" i="160" s="1"/>
  <c r="J564" i="160"/>
  <c r="B371" i="160" s="1"/>
  <c r="J167" i="160"/>
  <c r="J384" i="160"/>
  <c r="J527" i="160"/>
  <c r="B344" i="160" s="1"/>
  <c r="J160" i="160"/>
  <c r="J224" i="160"/>
  <c r="B144" i="160" s="1"/>
  <c r="J179" i="160"/>
  <c r="B116" i="160" s="1"/>
  <c r="J267" i="160"/>
  <c r="B175" i="160" s="1"/>
  <c r="J121" i="160"/>
  <c r="B81" i="160" s="1"/>
  <c r="J120" i="160"/>
  <c r="B80" i="160" s="1"/>
  <c r="J418" i="160"/>
  <c r="J240" i="160"/>
  <c r="B156" i="160" s="1"/>
  <c r="J404" i="160"/>
  <c r="J138" i="160"/>
  <c r="J230" i="160"/>
  <c r="J153" i="160"/>
  <c r="J277" i="160"/>
  <c r="B183" i="160" s="1"/>
  <c r="J442" i="160"/>
  <c r="B290" i="160" s="1"/>
  <c r="J558" i="160"/>
  <c r="J159" i="160"/>
  <c r="J270" i="160"/>
  <c r="B178" i="160" s="1"/>
  <c r="J439" i="160"/>
  <c r="J125" i="160"/>
  <c r="J116" i="160"/>
  <c r="J175" i="160"/>
  <c r="B112" i="160" s="1"/>
  <c r="J441" i="160"/>
  <c r="B289" i="160" s="1"/>
  <c r="J345" i="160"/>
  <c r="B226" i="160" s="1"/>
  <c r="J231" i="160"/>
  <c r="B149" i="160" s="1"/>
  <c r="J334" i="160"/>
  <c r="J476" i="160"/>
  <c r="B313" i="160" s="1"/>
  <c r="J133" i="160"/>
  <c r="J317" i="160"/>
  <c r="B210" i="160" s="1"/>
  <c r="J101" i="160"/>
  <c r="B69" i="160" s="1"/>
  <c r="J220" i="160"/>
  <c r="B142" i="160" s="1"/>
  <c r="J192" i="160"/>
  <c r="B125" i="160" s="1"/>
  <c r="J332" i="160"/>
  <c r="B217" i="160" s="1"/>
  <c r="J209" i="160"/>
  <c r="J215" i="160"/>
  <c r="J592" i="160"/>
  <c r="B391" i="160" s="1"/>
  <c r="J401" i="160"/>
  <c r="B264" i="160" s="1"/>
  <c r="J253" i="160"/>
  <c r="B165" i="160" s="1"/>
  <c r="J95" i="160"/>
  <c r="B65" i="160" s="1"/>
  <c r="J285" i="160"/>
  <c r="J333" i="160"/>
  <c r="B218" i="160" s="1"/>
  <c r="J581" i="160"/>
  <c r="B382" i="160" s="1"/>
  <c r="J28" i="160"/>
  <c r="B19" i="160" s="1"/>
  <c r="J455" i="160"/>
  <c r="B298" i="160" s="1"/>
  <c r="J546" i="160"/>
  <c r="B357" i="160" s="1"/>
  <c r="J587" i="160"/>
  <c r="J394" i="160"/>
  <c r="B260" i="160" s="1"/>
  <c r="J364" i="160"/>
  <c r="B239" i="160" s="1"/>
  <c r="J422" i="160"/>
  <c r="J44" i="160"/>
  <c r="B31" i="160" s="1"/>
  <c r="J87" i="160"/>
  <c r="B60" i="160" s="1"/>
  <c r="J453" i="160"/>
  <c r="J572" i="160"/>
  <c r="J67" i="160"/>
  <c r="B47" i="160" s="1"/>
  <c r="J548" i="160"/>
  <c r="B359" i="160" s="1"/>
  <c r="J172" i="160"/>
  <c r="B111" i="160" s="1"/>
  <c r="J514" i="160"/>
  <c r="B335" i="160" s="1"/>
  <c r="J102" i="160"/>
  <c r="B70" i="160" s="1"/>
  <c r="J9" i="160"/>
  <c r="B7" i="160" s="1"/>
  <c r="J50" i="160"/>
  <c r="B35" i="160" s="1"/>
  <c r="J578" i="160"/>
  <c r="B381" i="160" s="1"/>
  <c r="J8" i="160"/>
  <c r="B6" i="160" s="1"/>
  <c r="J210" i="160"/>
  <c r="B135" i="160" s="1"/>
  <c r="J66" i="160"/>
  <c r="B46" i="160" s="1"/>
  <c r="J128" i="160"/>
  <c r="J577" i="160"/>
  <c r="B380" i="160" s="1"/>
  <c r="J123" i="160"/>
  <c r="B83" i="160" s="1"/>
  <c r="J316" i="160"/>
  <c r="B209" i="160" s="1"/>
  <c r="J225" i="160"/>
  <c r="B145" i="160" s="1"/>
  <c r="J212" i="160"/>
  <c r="B137" i="160" s="1"/>
  <c r="J419" i="160"/>
  <c r="J170" i="160"/>
  <c r="B109" i="160" s="1"/>
  <c r="J554" i="160"/>
  <c r="B363" i="160" s="1"/>
  <c r="J367" i="160"/>
  <c r="B241" i="160" s="1"/>
  <c r="J390" i="160"/>
  <c r="J560" i="160"/>
  <c r="B367" i="160" s="1"/>
  <c r="J263" i="160"/>
  <c r="B173" i="160" s="1"/>
  <c r="J327" i="160"/>
  <c r="J519" i="160"/>
  <c r="B338" i="160" s="1"/>
  <c r="J203" i="160"/>
  <c r="B130" i="160" s="1"/>
  <c r="J500" i="160"/>
  <c r="B325" i="160" s="1"/>
  <c r="J534" i="160"/>
  <c r="B349" i="160" s="1"/>
  <c r="J142" i="160"/>
  <c r="B89" i="160" s="1"/>
  <c r="J7" i="160"/>
  <c r="B5" i="160" s="1"/>
  <c r="J550" i="160"/>
  <c r="B361" i="160" s="1"/>
  <c r="J246" i="160"/>
  <c r="B160" i="160" s="1"/>
  <c r="J381" i="160"/>
  <c r="B251" i="160" s="1"/>
  <c r="J387" i="160"/>
  <c r="B255" i="160" s="1"/>
  <c r="J93" i="160"/>
  <c r="B64" i="160" s="1"/>
  <c r="J306" i="160"/>
  <c r="J26" i="160"/>
  <c r="J305" i="160"/>
  <c r="B202" i="160" s="1"/>
  <c r="J61" i="160"/>
  <c r="J311" i="160"/>
  <c r="B206" i="160" s="1"/>
  <c r="J91" i="160"/>
  <c r="B62" i="160" s="1"/>
  <c r="J14" i="160"/>
  <c r="B9" i="160" s="1"/>
  <c r="J526" i="160"/>
  <c r="B343" i="160" s="1"/>
  <c r="J545" i="160"/>
  <c r="J308" i="160"/>
  <c r="B203" i="160" s="1"/>
  <c r="J211" i="160"/>
  <c r="B136" i="160" s="1"/>
  <c r="J417" i="160"/>
  <c r="B276" i="160" s="1"/>
  <c r="J6" i="160"/>
  <c r="J508" i="160"/>
  <c r="B331" i="160" s="1"/>
  <c r="J187" i="160"/>
  <c r="J202" i="160"/>
  <c r="J543" i="160"/>
  <c r="B356" i="160" s="1"/>
  <c r="J520" i="160"/>
  <c r="B339" i="160" s="1"/>
  <c r="J110" i="160"/>
  <c r="J536" i="160"/>
  <c r="B351" i="160" s="1"/>
  <c r="J497" i="160"/>
  <c r="B322" i="160" s="1"/>
  <c r="J275" i="160"/>
  <c r="B181" i="160" s="1"/>
  <c r="J109" i="160"/>
  <c r="B75" i="160" s="1"/>
  <c r="J188" i="160"/>
  <c r="J89" i="160"/>
  <c r="J506" i="160"/>
  <c r="B329" i="160" s="1"/>
  <c r="J438" i="160"/>
  <c r="J437" i="160"/>
  <c r="B288" i="160" s="1"/>
  <c r="J36" i="160"/>
  <c r="B25" i="160" s="1"/>
  <c r="J495" i="160"/>
  <c r="J591" i="160"/>
  <c r="B390" i="160" s="1"/>
  <c r="J370" i="160"/>
  <c r="J290" i="160"/>
  <c r="B191" i="160" s="1"/>
  <c r="J41" i="160"/>
  <c r="J283" i="160"/>
  <c r="B187" i="160" s="1"/>
  <c r="J487" i="160"/>
  <c r="J55" i="160"/>
  <c r="J300" i="160"/>
  <c r="J70" i="160"/>
  <c r="B48" i="160" s="1"/>
  <c r="J19" i="160"/>
  <c r="J590" i="160"/>
  <c r="B389" i="160" s="1"/>
  <c r="J571" i="160"/>
  <c r="B376" i="160" s="1"/>
  <c r="J576" i="160"/>
  <c r="B379" i="160" s="1"/>
  <c r="J302" i="160"/>
  <c r="B199" i="160" s="1"/>
  <c r="J269" i="160"/>
  <c r="B177" i="160" s="1"/>
  <c r="J595" i="160"/>
  <c r="B392" i="160" s="1"/>
  <c r="J431" i="160"/>
  <c r="B285" i="160" s="1"/>
  <c r="J42" i="160"/>
  <c r="B29" i="160" s="1"/>
  <c r="J360" i="160"/>
  <c r="B237" i="160" s="1"/>
  <c r="J522" i="160"/>
  <c r="B341" i="160" s="1"/>
  <c r="J505" i="160"/>
  <c r="B328" i="160" s="1"/>
  <c r="J46" i="160"/>
  <c r="B33" i="160" s="1"/>
  <c r="J298" i="160"/>
  <c r="B197" i="160" s="1"/>
  <c r="J478" i="160"/>
  <c r="B315" i="160" s="1"/>
  <c r="J72" i="160"/>
  <c r="B50" i="160" s="1"/>
  <c r="J47" i="160"/>
  <c r="J517" i="160"/>
  <c r="J252" i="160"/>
  <c r="B164" i="160" s="1"/>
  <c r="J27" i="160"/>
  <c r="J43" i="160"/>
  <c r="B30" i="160" s="1"/>
  <c r="J190" i="160"/>
  <c r="B123" i="160" s="1"/>
  <c r="J94" i="160"/>
  <c r="J82" i="160"/>
  <c r="J350" i="160"/>
  <c r="B229" i="160" s="1"/>
  <c r="J54" i="160"/>
  <c r="J37" i="160"/>
  <c r="B26" i="160" s="1"/>
  <c r="J602" i="160"/>
  <c r="B397" i="160" s="1"/>
  <c r="J586" i="160"/>
  <c r="J470" i="160"/>
  <c r="B309" i="160" s="1"/>
  <c r="J565" i="160"/>
  <c r="J597" i="160"/>
  <c r="B394" i="160" s="1"/>
  <c r="J355" i="160"/>
  <c r="J450" i="160"/>
  <c r="J584" i="160"/>
  <c r="B385" i="160" s="1"/>
  <c r="J354" i="160"/>
  <c r="B233" i="160" s="1"/>
  <c r="J24" i="160"/>
  <c r="B17" i="160" s="1"/>
  <c r="J385" i="160"/>
  <c r="B253" i="160" s="1"/>
  <c r="J371" i="160"/>
  <c r="B243" i="160" s="1"/>
  <c r="J447" i="160"/>
  <c r="J537" i="160"/>
  <c r="J596" i="160"/>
  <c r="B393" i="160" s="1"/>
  <c r="J411" i="160"/>
  <c r="J449" i="160"/>
  <c r="B295" i="160" s="1"/>
  <c r="J57" i="160"/>
  <c r="B39" i="160" s="1"/>
  <c r="J149" i="160"/>
  <c r="B94" i="160" s="1"/>
  <c r="J492" i="160"/>
  <c r="B319" i="160" s="1"/>
  <c r="J555" i="160"/>
  <c r="B364" i="160" s="1"/>
  <c r="J228" i="160"/>
  <c r="B148" i="160" s="1"/>
  <c r="J471" i="160"/>
  <c r="B310" i="160" s="1"/>
  <c r="J86" i="160"/>
  <c r="B59" i="160" s="1"/>
  <c r="J583" i="160"/>
  <c r="B384" i="160" s="1"/>
  <c r="J579" i="160"/>
  <c r="J459" i="160"/>
  <c r="B302" i="160" s="1"/>
  <c r="J347" i="160"/>
  <c r="B228" i="160" s="1"/>
  <c r="J482" i="160"/>
  <c r="J511" i="160"/>
  <c r="B332" i="160" s="1"/>
  <c r="J328" i="160"/>
  <c r="J255" i="160"/>
  <c r="B167" i="160" s="1"/>
  <c r="J274" i="160"/>
  <c r="B180" i="160" s="1"/>
  <c r="J131" i="160"/>
  <c r="J199" i="160"/>
  <c r="B128" i="160" s="1"/>
  <c r="J538" i="160"/>
  <c r="J454" i="160"/>
  <c r="J115" i="160"/>
  <c r="B78" i="160" s="1"/>
  <c r="J158" i="160"/>
  <c r="B101" i="160" s="1"/>
  <c r="J335" i="160"/>
  <c r="J151" i="160"/>
  <c r="B96" i="160" s="1"/>
  <c r="J272" i="160"/>
  <c r="J324" i="160"/>
  <c r="B213" i="160" s="1"/>
  <c r="J174" i="160"/>
  <c r="J322" i="160"/>
  <c r="J168" i="160"/>
  <c r="B107" i="160" s="1"/>
  <c r="J297" i="160"/>
  <c r="B196" i="160" s="1"/>
  <c r="J100" i="160"/>
  <c r="B68" i="160" s="1"/>
  <c r="J223" i="160"/>
  <c r="J185" i="160"/>
  <c r="B120" i="160" s="1"/>
  <c r="J383" i="160"/>
  <c r="J567" i="160"/>
  <c r="B372" i="160" s="1"/>
  <c r="J163" i="160"/>
  <c r="B104" i="160" s="1"/>
  <c r="J515" i="160"/>
  <c r="B336" i="160" s="1"/>
  <c r="J462" i="160"/>
  <c r="B303" i="160" s="1"/>
  <c r="J432" i="160"/>
  <c r="J436" i="160"/>
  <c r="J232" i="160"/>
  <c r="B150" i="160" s="1"/>
  <c r="J65" i="160"/>
  <c r="B45" i="160" s="1"/>
  <c r="J273" i="160"/>
  <c r="B179" i="160" s="1"/>
  <c r="J235" i="160"/>
  <c r="B153" i="160" s="1"/>
  <c r="J528" i="160"/>
  <c r="B345" i="160" s="1"/>
  <c r="J481" i="160"/>
  <c r="J226" i="160"/>
  <c r="B146" i="160" s="1"/>
  <c r="J374" i="160"/>
  <c r="B246" i="160" s="1"/>
  <c r="J446" i="160"/>
  <c r="J339" i="160"/>
  <c r="B222" i="160" s="1"/>
  <c r="J407" i="160"/>
  <c r="B268" i="160" s="1"/>
  <c r="J376" i="160"/>
  <c r="J196" i="160"/>
  <c r="B126" i="160" s="1"/>
  <c r="J222" i="160"/>
  <c r="J237" i="160"/>
  <c r="J81" i="160"/>
  <c r="B57" i="160" s="1"/>
  <c r="J52" i="160"/>
  <c r="B37" i="160" s="1"/>
  <c r="J557" i="160"/>
  <c r="B366" i="160" s="1"/>
  <c r="J48" i="160"/>
  <c r="J600" i="160"/>
  <c r="J561" i="160"/>
  <c r="B368" i="160" s="1"/>
  <c r="J531" i="160"/>
  <c r="J83" i="160"/>
  <c r="J573" i="160"/>
  <c r="J501" i="160"/>
  <c r="B326" i="160" s="1"/>
  <c r="J20" i="160"/>
  <c r="J346" i="160"/>
  <c r="B227" i="160" s="1"/>
  <c r="J430" i="160"/>
  <c r="B284" i="160" s="1"/>
  <c r="J380" i="160"/>
  <c r="B250" i="160" s="1"/>
  <c r="J403" i="160"/>
  <c r="B266" i="160" s="1"/>
  <c r="J585" i="160"/>
  <c r="B386" i="160" s="1"/>
  <c r="J312" i="160"/>
  <c r="B207" i="160" s="1"/>
  <c r="J244" i="160"/>
  <c r="J30" i="160"/>
  <c r="B21" i="160" s="1"/>
  <c r="J35" i="160"/>
  <c r="B24" i="160" s="1"/>
  <c r="J293" i="160"/>
  <c r="J496" i="160"/>
  <c r="J372" i="160"/>
  <c r="B244" i="160" s="1"/>
  <c r="J593" i="160"/>
  <c r="J4" i="160"/>
  <c r="B4" i="160" s="1"/>
  <c r="J288" i="160"/>
  <c r="J152" i="160"/>
  <c r="J353" i="160"/>
  <c r="B232" i="160" s="1"/>
  <c r="J423" i="160"/>
  <c r="B279" i="160" s="1"/>
  <c r="J569" i="160"/>
  <c r="B374" i="160" s="1"/>
  <c r="J198" i="160"/>
  <c r="J286" i="160"/>
  <c r="J421" i="160"/>
  <c r="B278" i="160" s="1"/>
  <c r="J73" i="160"/>
  <c r="B51" i="160" s="1"/>
  <c r="J154" i="160"/>
  <c r="B97" i="160" s="1"/>
  <c r="J248" i="160"/>
  <c r="B162" i="160" s="1"/>
  <c r="J509" i="160"/>
  <c r="J513" i="160"/>
  <c r="B334" i="160" s="1"/>
  <c r="J358" i="160"/>
  <c r="B235" i="160" s="1"/>
  <c r="J408" i="160"/>
  <c r="B269" i="160" s="1"/>
  <c r="J525" i="160"/>
  <c r="B342" i="160" s="1"/>
  <c r="J266" i="160"/>
  <c r="B174" i="160" s="1"/>
  <c r="J137" i="160"/>
  <c r="B86" i="160" s="1"/>
  <c r="J111" i="160"/>
  <c r="J155" i="160"/>
  <c r="B98" i="160" s="1"/>
  <c r="J402" i="160"/>
  <c r="B265" i="160" s="1"/>
  <c r="J349" i="160"/>
  <c r="J413" i="160"/>
  <c r="B272" i="160" s="1"/>
  <c r="J239" i="160"/>
  <c r="B155" i="160" s="1"/>
  <c r="J140" i="160"/>
  <c r="B87" i="160" s="1"/>
  <c r="J357" i="160"/>
  <c r="B234" i="160" s="1"/>
  <c r="J544" i="160"/>
  <c r="J127" i="160"/>
  <c r="J132" i="160"/>
  <c r="J197" i="160"/>
  <c r="B127" i="160" s="1"/>
  <c r="J144" i="160"/>
  <c r="B91" i="160" s="1"/>
  <c r="J395" i="160"/>
  <c r="J135" i="160"/>
  <c r="B84" i="160" s="1"/>
  <c r="J247" i="160"/>
  <c r="B161" i="160" s="1"/>
  <c r="J540" i="160"/>
  <c r="B353" i="160" s="1"/>
  <c r="J340" i="160"/>
  <c r="B223" i="160" s="1"/>
  <c r="J150" i="160"/>
  <c r="B95" i="160" s="1"/>
  <c r="J443" i="160"/>
  <c r="B291" i="160" s="1"/>
  <c r="J435" i="160"/>
  <c r="B287" i="160" s="1"/>
  <c r="J207" i="160"/>
  <c r="B134" i="160" s="1"/>
  <c r="J295" i="160"/>
  <c r="B194" i="160" s="1"/>
  <c r="J92" i="160"/>
  <c r="B63" i="160" s="1"/>
  <c r="J51" i="160"/>
  <c r="B36" i="160" s="1"/>
  <c r="J291" i="160"/>
  <c r="B192" i="160" s="1"/>
  <c r="J406" i="160"/>
  <c r="B267" i="160" s="1"/>
  <c r="J409" i="160"/>
  <c r="B270" i="160" s="1"/>
  <c r="J29" i="160"/>
  <c r="B20" i="160" s="1"/>
  <c r="J484" i="160"/>
  <c r="J206" i="160"/>
  <c r="B133" i="160" s="1"/>
  <c r="J321" i="160"/>
  <c r="J261" i="160"/>
  <c r="B171" i="160" s="1"/>
  <c r="J389" i="160"/>
  <c r="B257" i="160" s="1"/>
  <c r="J205" i="160"/>
  <c r="B132" i="160" s="1"/>
  <c r="J136" i="160"/>
  <c r="B85" i="160" s="1"/>
  <c r="J15" i="160"/>
  <c r="B10" i="160" s="1"/>
  <c r="J424" i="160"/>
  <c r="B280" i="160" s="1"/>
  <c r="R535" i="1"/>
  <c r="J13" i="160"/>
  <c r="R497" i="1"/>
  <c r="J483" i="160"/>
  <c r="J77" i="160"/>
  <c r="B53" i="160" s="1"/>
  <c r="J213" i="160"/>
  <c r="B138" i="160" s="1"/>
  <c r="J532" i="160"/>
  <c r="B347" i="160" s="1"/>
  <c r="J319" i="160"/>
  <c r="B212" i="160" s="1"/>
  <c r="J344" i="160"/>
  <c r="B225" i="160" s="1"/>
  <c r="J480" i="160"/>
  <c r="B316" i="160" s="1"/>
  <c r="J382" i="160"/>
  <c r="B252" i="160" s="1"/>
  <c r="J257" i="160"/>
  <c r="J39" i="160"/>
  <c r="B28" i="160" s="1"/>
  <c r="J250" i="160"/>
  <c r="J33" i="160"/>
  <c r="J398" i="160"/>
  <c r="J563" i="160"/>
  <c r="B370" i="160" s="1"/>
  <c r="J362" i="160"/>
  <c r="J559" i="160"/>
  <c r="J601" i="160"/>
  <c r="J375" i="160"/>
  <c r="B247" i="160" s="1"/>
  <c r="J463" i="160"/>
  <c r="B304" i="160" s="1"/>
  <c r="J78" i="160"/>
  <c r="B54" i="160" s="1"/>
  <c r="J458" i="160"/>
  <c r="B301" i="160" s="1"/>
  <c r="J368" i="160"/>
  <c r="B242" i="160" s="1"/>
  <c r="J16" i="160"/>
  <c r="B11" i="160" s="1"/>
  <c r="J22" i="160"/>
  <c r="B15" i="160" s="1"/>
  <c r="J499" i="160"/>
  <c r="B324" i="160" s="1"/>
  <c r="J84" i="160"/>
  <c r="B58" i="160" s="1"/>
  <c r="J365" i="160"/>
  <c r="J96" i="160"/>
  <c r="J264" i="160"/>
  <c r="J79" i="160"/>
  <c r="B55" i="160" s="1"/>
  <c r="J510" i="160"/>
  <c r="J38" i="160"/>
  <c r="B27" i="160" s="1"/>
  <c r="J238" i="160"/>
  <c r="B154" i="160" s="1"/>
  <c r="J49" i="160"/>
  <c r="B34" i="160" s="1"/>
  <c r="J588" i="160"/>
  <c r="B387" i="160" s="1"/>
  <c r="J336" i="160"/>
  <c r="B219" i="160" s="1"/>
  <c r="J507" i="160"/>
  <c r="B330" i="160" s="1"/>
  <c r="J119" i="160"/>
  <c r="B79" i="160" s="1"/>
  <c r="J523" i="160"/>
  <c r="J260" i="160"/>
  <c r="B170" i="160" s="1"/>
  <c r="J502" i="160"/>
  <c r="J378" i="160"/>
  <c r="B248" i="160" s="1"/>
  <c r="J434" i="160"/>
  <c r="B286" i="160" s="1"/>
  <c r="J114" i="160"/>
  <c r="B77" i="160" s="1"/>
  <c r="J259" i="160"/>
  <c r="B169" i="160" s="1"/>
  <c r="J363" i="160"/>
  <c r="J108" i="160"/>
  <c r="B74" i="160" s="1"/>
  <c r="J314" i="160"/>
  <c r="J325" i="160"/>
  <c r="B214" i="160" s="1"/>
  <c r="J157" i="160"/>
  <c r="B100" i="160" s="1"/>
  <c r="J289" i="160"/>
  <c r="B190" i="160" s="1"/>
  <c r="J465" i="160"/>
  <c r="B306" i="160" s="1"/>
  <c r="J177" i="160"/>
  <c r="B114" i="160" s="1"/>
  <c r="J326" i="160"/>
  <c r="B215" i="160" s="1"/>
  <c r="J193" i="160"/>
  <c r="J249" i="160"/>
  <c r="B163" i="160" s="1"/>
  <c r="J461" i="160"/>
  <c r="J169" i="160"/>
  <c r="B108" i="160" s="1"/>
  <c r="J180" i="160"/>
  <c r="J469" i="160"/>
  <c r="B308" i="160" s="1"/>
  <c r="J566" i="160"/>
  <c r="J551" i="160"/>
  <c r="J145" i="160"/>
  <c r="J488" i="160"/>
  <c r="J181" i="160"/>
  <c r="J287" i="160"/>
  <c r="B189" i="160" s="1"/>
  <c r="J429" i="160"/>
  <c r="B283" i="160" s="1"/>
  <c r="J468" i="160"/>
  <c r="J104" i="160"/>
  <c r="J129" i="160"/>
  <c r="J195" i="160"/>
  <c r="J112" i="160"/>
  <c r="B76" i="160" s="1"/>
  <c r="J18" i="160"/>
  <c r="B13" i="160" s="1"/>
  <c r="J440" i="160"/>
  <c r="J379" i="160"/>
  <c r="B249" i="160" s="1"/>
  <c r="J494" i="160"/>
  <c r="B321" i="160" s="1"/>
  <c r="J310" i="160"/>
  <c r="B205" i="160" s="1"/>
  <c r="J493" i="160"/>
  <c r="B320" i="160" s="1"/>
  <c r="J393" i="160"/>
  <c r="B259" i="160" s="1"/>
  <c r="J189" i="160"/>
  <c r="B122" i="160" s="1"/>
  <c r="J343" i="160"/>
  <c r="B224" i="160" s="1"/>
  <c r="J320" i="160"/>
  <c r="J323" i="160"/>
  <c r="R674" i="1"/>
  <c r="R594" i="1"/>
  <c r="R496" i="1"/>
  <c r="R675" i="1"/>
  <c r="R636" i="1"/>
  <c r="R690" i="1"/>
  <c r="R668" i="1"/>
  <c r="R525" i="1"/>
  <c r="R699" i="1"/>
  <c r="R615" i="1"/>
  <c r="R604" i="1"/>
  <c r="R560" i="1"/>
  <c r="R569" i="1"/>
  <c r="R558" i="1"/>
  <c r="R766" i="1"/>
  <c r="AM13" i="2"/>
  <c r="AM4" i="2" s="1"/>
  <c r="R585" i="1"/>
  <c r="R559" i="1"/>
  <c r="R684" i="1"/>
  <c r="R736" i="1"/>
  <c r="R625" i="1"/>
  <c r="R564" i="1"/>
  <c r="R660" i="1"/>
  <c r="R551" i="1"/>
  <c r="R514" i="1"/>
  <c r="R461" i="1"/>
  <c r="R763" i="1"/>
  <c r="R533" i="1"/>
  <c r="R505" i="1"/>
  <c r="R623" i="1"/>
  <c r="R630" i="1"/>
  <c r="R526" i="1"/>
  <c r="R717" i="1"/>
  <c r="R738" i="1"/>
  <c r="R749" i="1"/>
  <c r="R765" i="1"/>
  <c r="R532" i="1"/>
  <c r="R488" i="1"/>
  <c r="R452" i="1"/>
  <c r="R769" i="1"/>
  <c r="R565" i="1"/>
  <c r="R489" i="1"/>
  <c r="R517" i="1"/>
  <c r="R624" i="1"/>
  <c r="R528" i="1"/>
  <c r="R449" i="1"/>
  <c r="R629" i="1"/>
  <c r="R588" i="1"/>
  <c r="R583" i="1"/>
  <c r="R692" i="1"/>
  <c r="R469" i="1"/>
  <c r="R622" i="1"/>
  <c r="R485" i="1"/>
  <c r="R448" i="1"/>
  <c r="R534" i="1"/>
  <c r="R641" i="1"/>
  <c r="R639" i="1"/>
  <c r="R643" i="1"/>
  <c r="R730" i="1"/>
  <c r="R563" i="1"/>
  <c r="R460" i="1"/>
  <c r="R744" i="1"/>
  <c r="R591" i="1"/>
  <c r="R476" i="1"/>
  <c r="R444" i="1"/>
  <c r="V6" i="138"/>
  <c r="V10" i="138" s="1"/>
  <c r="V5" i="138"/>
  <c r="J21" i="160"/>
  <c r="B14" i="160" s="1"/>
  <c r="J10" i="160"/>
  <c r="B8" i="160" s="1"/>
  <c r="J165" i="160"/>
  <c r="B106" i="160" s="1"/>
  <c r="J5" i="160"/>
  <c r="J171" i="160"/>
  <c r="B110" i="160" s="1"/>
  <c r="R487" i="1"/>
  <c r="Q7" i="138"/>
  <c r="R747" i="1"/>
  <c r="R723" i="1"/>
  <c r="R561" i="1"/>
  <c r="R501" i="1"/>
  <c r="R716" i="1"/>
  <c r="R681" i="1"/>
  <c r="R445" i="1"/>
  <c r="R676" i="1"/>
  <c r="R762" i="1"/>
  <c r="R601" i="1"/>
  <c r="R750" i="1"/>
  <c r="R568" i="1"/>
  <c r="R468" i="1"/>
  <c r="R566" i="1"/>
  <c r="R586" i="1"/>
  <c r="R597" i="1"/>
  <c r="R463" i="1"/>
  <c r="R571" i="1"/>
  <c r="R741" i="1"/>
  <c r="R729" i="1"/>
  <c r="R756" i="1"/>
  <c r="R634" i="1"/>
  <c r="R605" i="1"/>
  <c r="R572" i="1"/>
  <c r="R484" i="1"/>
  <c r="R545" i="1"/>
  <c r="R509" i="1"/>
  <c r="P7" i="138"/>
  <c r="U11" i="138" s="1"/>
  <c r="R480" i="1"/>
  <c r="R507" i="1"/>
  <c r="R724" i="1"/>
  <c r="R697" i="1"/>
  <c r="R556" i="1"/>
  <c r="R490" i="1"/>
  <c r="R727" i="1"/>
  <c r="R687" i="1"/>
  <c r="R602" i="1"/>
  <c r="R549" i="1"/>
  <c r="R513" i="1"/>
  <c r="R493" i="1"/>
  <c r="R652" i="1"/>
  <c r="R657" i="1"/>
  <c r="R715" i="1"/>
  <c r="R470" i="1"/>
  <c r="R581" i="1"/>
  <c r="R15" i="2"/>
  <c r="R607" i="1"/>
  <c r="R617" i="1"/>
  <c r="R524" i="1"/>
  <c r="R555" i="1"/>
  <c r="R751" i="1"/>
  <c r="R587" i="1"/>
  <c r="R529" i="1"/>
  <c r="Y4" i="2"/>
  <c r="R508" i="1"/>
  <c r="R702" i="1"/>
  <c r="R646" i="1"/>
  <c r="R688" i="1"/>
  <c r="R567" i="1"/>
  <c r="R743" i="1"/>
  <c r="R473" i="1"/>
  <c r="R648" i="1"/>
  <c r="R710" i="1"/>
  <c r="R638" i="1"/>
  <c r="R726" i="1"/>
  <c r="R522" i="1"/>
  <c r="R632" i="1"/>
  <c r="R693" i="1"/>
  <c r="R662" i="1"/>
  <c r="R669" i="1"/>
  <c r="R748" i="1"/>
  <c r="R475" i="1"/>
  <c r="R616" i="1"/>
  <c r="R472" i="1"/>
  <c r="R755" i="1"/>
  <c r="R481" i="1"/>
  <c r="R527" i="1"/>
  <c r="R734" i="1"/>
  <c r="R696" i="1"/>
  <c r="R610" i="1"/>
  <c r="R677" i="1"/>
  <c r="R663" i="1"/>
  <c r="R618" i="1"/>
  <c r="R768" i="1"/>
  <c r="F4" i="2"/>
  <c r="R739" i="1"/>
  <c r="R456" i="1"/>
  <c r="R644" i="1"/>
  <c r="R537" i="1"/>
  <c r="R767" i="1"/>
  <c r="R672" i="1"/>
  <c r="R620" i="1"/>
  <c r="R664" i="1"/>
  <c r="R774" i="1"/>
  <c r="R462" i="1"/>
  <c r="R757" i="1"/>
  <c r="R540" i="1"/>
  <c r="R515" i="1"/>
  <c r="R612" i="1"/>
  <c r="R614" i="1"/>
  <c r="R608" i="1"/>
  <c r="R626" i="1"/>
  <c r="R654" i="1"/>
  <c r="R771" i="1"/>
  <c r="R628" i="1"/>
  <c r="R611" i="1"/>
  <c r="R773" i="1"/>
  <c r="R733" i="1"/>
  <c r="R661" i="1"/>
  <c r="R721" i="1"/>
  <c r="R745" i="1"/>
  <c r="R656" i="1"/>
  <c r="R650" i="1"/>
  <c r="R705" i="1"/>
  <c r="R619" i="1"/>
  <c r="R598" i="1"/>
  <c r="R737" i="1"/>
  <c r="R673" i="1"/>
  <c r="R640" i="1"/>
  <c r="R735" i="1"/>
  <c r="R659" i="1"/>
  <c r="R633" i="1"/>
  <c r="R709" i="1"/>
  <c r="R701" i="1"/>
  <c r="R753" i="1"/>
  <c r="R671" i="1"/>
  <c r="R593" i="1"/>
  <c r="R714" i="1"/>
  <c r="R754" i="1"/>
  <c r="R651" i="1"/>
  <c r="R518" i="1"/>
  <c r="R706" i="1"/>
  <c r="R678" i="1"/>
  <c r="R720" i="1"/>
  <c r="R689" i="1"/>
  <c r="R695" i="1"/>
  <c r="R740" i="1"/>
  <c r="R752" i="1"/>
  <c r="R511" i="1"/>
  <c r="R742" i="1"/>
  <c r="R538" i="1"/>
  <c r="R680" i="1"/>
  <c r="R686" i="1"/>
  <c r="R486" i="1"/>
  <c r="R746" i="1"/>
  <c r="R759" i="1"/>
  <c r="R637" i="1"/>
  <c r="R590" i="1"/>
  <c r="R758" i="1"/>
  <c r="R711" i="1"/>
  <c r="R670" i="1"/>
  <c r="R603" i="1"/>
  <c r="R471" i="1"/>
  <c r="R760" i="1"/>
  <c r="R732" i="1"/>
  <c r="R516" i="1"/>
  <c r="R474" i="1"/>
  <c r="R770" i="1"/>
  <c r="R642" i="1"/>
  <c r="R653" i="1"/>
  <c r="R728" i="1"/>
  <c r="R704" i="1"/>
  <c r="R455" i="1"/>
  <c r="R685" i="1"/>
  <c r="R712" i="1"/>
  <c r="AR13" i="2"/>
  <c r="AR4" i="2" s="1"/>
  <c r="AP13" i="2"/>
  <c r="AP4" i="2" s="1"/>
  <c r="S9" i="138"/>
  <c r="T9" i="138"/>
  <c r="AO13" i="2"/>
  <c r="AO9" i="2" s="1"/>
  <c r="AO2" i="2" s="1"/>
  <c r="Z15" i="2"/>
  <c r="AH15" i="2"/>
  <c r="Z9" i="2"/>
  <c r="Z2" i="2" s="1"/>
  <c r="Z5" i="2" s="1"/>
  <c r="Y15" i="2"/>
  <c r="O17" i="199"/>
  <c r="M17" i="199"/>
  <c r="J18" i="199"/>
  <c r="B9" i="203"/>
  <c r="K18" i="199"/>
  <c r="N17" i="199"/>
  <c r="L10" i="199" s="1"/>
  <c r="M18" i="199"/>
  <c r="B10" i="203"/>
  <c r="J17" i="199"/>
  <c r="N10" i="199" s="1"/>
  <c r="N18" i="199"/>
  <c r="O18" i="199"/>
  <c r="F9" i="2"/>
  <c r="R9" i="2"/>
  <c r="R3" i="2"/>
  <c r="Z3" i="2"/>
  <c r="AJ3" i="2"/>
  <c r="AJ5" i="2" s="1"/>
  <c r="AJ14" i="2"/>
  <c r="AJ4" i="2"/>
  <c r="AF15" i="2"/>
  <c r="U9" i="138"/>
  <c r="AA4" i="2"/>
  <c r="AA3" i="2"/>
  <c r="AI9" i="2"/>
  <c r="AI2" i="2" s="1"/>
  <c r="AA15" i="2"/>
  <c r="R9" i="138"/>
  <c r="Q9" i="138"/>
  <c r="V9" i="138"/>
  <c r="Y9" i="2"/>
  <c r="Y2" i="2" s="1"/>
  <c r="Y5" i="2" s="1"/>
  <c r="V3" i="2"/>
  <c r="V4" i="2"/>
  <c r="X9" i="2"/>
  <c r="X3" i="2"/>
  <c r="AF3" i="2"/>
  <c r="AF4" i="2"/>
  <c r="I4" i="2"/>
  <c r="I3" i="2"/>
  <c r="I9" i="2"/>
  <c r="AE4" i="2"/>
  <c r="AE3" i="2"/>
  <c r="AE9" i="2"/>
  <c r="AE2" i="2" s="1"/>
  <c r="AE5" i="2" s="1"/>
  <c r="AQ9" i="2"/>
  <c r="AQ2" i="2" s="1"/>
  <c r="AQ3" i="2"/>
  <c r="AQ4" i="2"/>
  <c r="O9" i="2"/>
  <c r="O3" i="2"/>
  <c r="AG4" i="2"/>
  <c r="AG3" i="2"/>
  <c r="AG15" i="2"/>
  <c r="AH9" i="2"/>
  <c r="AH4" i="2"/>
  <c r="AH3" i="2"/>
  <c r="AL3" i="2"/>
  <c r="AL9" i="2"/>
  <c r="AL4" i="2"/>
  <c r="AJ15" i="2"/>
  <c r="AI15" i="2"/>
  <c r="AI3" i="2"/>
  <c r="AT9" i="2"/>
  <c r="V14" i="2"/>
  <c r="T4" i="2"/>
  <c r="T3" i="2"/>
  <c r="T9" i="2"/>
  <c r="D12" i="142"/>
  <c r="AG2" i="2"/>
  <c r="AG14" i="2"/>
  <c r="AF14" i="2"/>
  <c r="O12" i="142"/>
  <c r="L12" i="142"/>
  <c r="AA14" i="2"/>
  <c r="F12" i="142"/>
  <c r="E12" i="142"/>
  <c r="G9" i="2"/>
  <c r="G14" i="2" s="1"/>
  <c r="G15" i="2"/>
  <c r="AK3" i="2"/>
  <c r="AK9" i="2"/>
  <c r="AK2" i="2" s="1"/>
  <c r="AK4" i="2"/>
  <c r="AK15" i="2"/>
  <c r="AL15" i="2"/>
  <c r="J4" i="2"/>
  <c r="J9" i="2"/>
  <c r="J2" i="2" s="1"/>
  <c r="J5" i="2" s="1"/>
  <c r="J3" i="2"/>
  <c r="J15" i="2"/>
  <c r="J12" i="142"/>
  <c r="G12" i="142"/>
  <c r="P9" i="2"/>
  <c r="P2" i="2" s="1"/>
  <c r="P5" i="2" s="1"/>
  <c r="P3" i="2"/>
  <c r="P4" i="2"/>
  <c r="P15" i="2"/>
  <c r="E3" i="2"/>
  <c r="E4" i="2"/>
  <c r="E9" i="2"/>
  <c r="E2" i="2" s="1"/>
  <c r="E5" i="2" s="1"/>
  <c r="E15" i="2"/>
  <c r="F15" i="2"/>
  <c r="AC9" i="2"/>
  <c r="AC2" i="2" s="1"/>
  <c r="AC5" i="2" s="1"/>
  <c r="AC4" i="2"/>
  <c r="AC3" i="2"/>
  <c r="AC15" i="2"/>
  <c r="M12" i="142"/>
  <c r="AS3" i="2"/>
  <c r="AS9" i="2"/>
  <c r="AS2" i="2" s="1"/>
  <c r="AS4" i="2"/>
  <c r="AT15" i="2"/>
  <c r="AD4" i="2"/>
  <c r="AD3" i="2"/>
  <c r="AD15" i="2"/>
  <c r="AD9" i="2"/>
  <c r="AD2" i="2" s="1"/>
  <c r="AD5" i="2" s="1"/>
  <c r="AE15" i="2"/>
  <c r="K12" i="142"/>
  <c r="H12" i="142"/>
  <c r="G5" i="2"/>
  <c r="M3" i="2"/>
  <c r="M9" i="2"/>
  <c r="M2" i="2" s="1"/>
  <c r="M5" i="2" s="1"/>
  <c r="M15" i="2"/>
  <c r="M4" i="2"/>
  <c r="H3" i="2"/>
  <c r="H15" i="2"/>
  <c r="H9" i="2"/>
  <c r="H2" i="2" s="1"/>
  <c r="H5" i="2" s="1"/>
  <c r="I15" i="2"/>
  <c r="H4" i="2"/>
  <c r="S3" i="2"/>
  <c r="S9" i="2"/>
  <c r="S2" i="2" s="1"/>
  <c r="S5" i="2" s="1"/>
  <c r="S4" i="2"/>
  <c r="S15" i="2"/>
  <c r="AN4" i="2"/>
  <c r="AN3" i="2"/>
  <c r="AN9" i="2"/>
  <c r="AN2" i="2" s="1"/>
  <c r="N12" i="142"/>
  <c r="L3" i="2"/>
  <c r="L9" i="2"/>
  <c r="L2" i="2" s="1"/>
  <c r="L5" i="2" s="1"/>
  <c r="L4" i="2"/>
  <c r="L15" i="2"/>
  <c r="U9" i="2"/>
  <c r="U2" i="2" s="1"/>
  <c r="U5" i="2" s="1"/>
  <c r="U3" i="2"/>
  <c r="U4" i="2"/>
  <c r="U15" i="2"/>
  <c r="V15" i="2"/>
  <c r="K3" i="2"/>
  <c r="K4" i="2"/>
  <c r="K9" i="2"/>
  <c r="K2" i="2" s="1"/>
  <c r="K5" i="2" s="1"/>
  <c r="K15" i="2"/>
  <c r="Q9" i="2"/>
  <c r="Q2" i="2" s="1"/>
  <c r="Q5" i="2" s="1"/>
  <c r="Q4" i="2"/>
  <c r="Q15" i="2"/>
  <c r="Q3" i="2"/>
  <c r="AB3" i="2"/>
  <c r="AB15" i="2"/>
  <c r="AB9" i="2"/>
  <c r="AB2" i="2" s="1"/>
  <c r="AB5" i="2" s="1"/>
  <c r="AB4" i="2"/>
  <c r="N9" i="2"/>
  <c r="N2" i="2" s="1"/>
  <c r="N5" i="2" s="1"/>
  <c r="N3" i="2"/>
  <c r="N4" i="2"/>
  <c r="N15" i="2"/>
  <c r="O15" i="2"/>
  <c r="I12" i="142"/>
  <c r="W4" i="2"/>
  <c r="W3" i="2"/>
  <c r="W9" i="2"/>
  <c r="W2" i="2" s="1"/>
  <c r="W5" i="2" s="1"/>
  <c r="W15" i="2"/>
  <c r="X15" i="2"/>
  <c r="C12" i="142"/>
  <c r="Q12" i="142"/>
  <c r="T15" i="2"/>
  <c r="P12" i="142"/>
  <c r="AM15" i="2" l="1"/>
  <c r="V11" i="138"/>
  <c r="AM9" i="2"/>
  <c r="AM2" i="2" s="1"/>
  <c r="AN15" i="2"/>
  <c r="AM3" i="2"/>
  <c r="Z14" i="2"/>
  <c r="AQ15" i="2"/>
  <c r="AP9" i="2"/>
  <c r="AP2" i="2" s="1"/>
  <c r="AR3" i="2"/>
  <c r="AS15" i="2"/>
  <c r="AR15" i="2"/>
  <c r="AR9" i="2"/>
  <c r="AR2" i="2" s="1"/>
  <c r="AP3" i="2"/>
  <c r="AO15" i="2"/>
  <c r="AP15" i="2"/>
  <c r="AO3" i="2"/>
  <c r="AO4" i="2"/>
  <c r="AO14" i="2"/>
  <c r="AI14" i="2"/>
  <c r="F2" i="2"/>
  <c r="F5" i="2" s="1"/>
  <c r="F14" i="2"/>
  <c r="E14" i="2"/>
  <c r="AI5" i="2"/>
  <c r="R2" i="2"/>
  <c r="R5" i="2" s="1"/>
  <c r="R14" i="2"/>
  <c r="M14" i="2"/>
  <c r="AQ14" i="2"/>
  <c r="AS14" i="2"/>
  <c r="AG5" i="2"/>
  <c r="AQ5" i="2"/>
  <c r="Y14" i="2"/>
  <c r="AM14" i="2"/>
  <c r="AC14" i="2"/>
  <c r="AT5" i="2"/>
  <c r="AT14" i="2"/>
  <c r="AH2" i="2"/>
  <c r="AH5" i="2" s="1"/>
  <c r="AH14" i="2"/>
  <c r="O14" i="2"/>
  <c r="O2" i="2"/>
  <c r="O5" i="2" s="1"/>
  <c r="AE14" i="2"/>
  <c r="X2" i="2"/>
  <c r="X5" i="2" s="1"/>
  <c r="X14" i="2"/>
  <c r="T2" i="2"/>
  <c r="T5" i="2" s="1"/>
  <c r="T14" i="2"/>
  <c r="AD14" i="2"/>
  <c r="I2" i="2"/>
  <c r="I5" i="2" s="1"/>
  <c r="I14" i="2"/>
  <c r="AL2" i="2"/>
  <c r="AL5" i="2" s="1"/>
  <c r="AL14" i="2"/>
  <c r="K14" i="2"/>
  <c r="J14" i="2"/>
  <c r="AK14" i="2"/>
  <c r="S14" i="2"/>
  <c r="P14" i="2"/>
  <c r="AN14" i="2"/>
  <c r="AB14" i="2"/>
  <c r="AK5" i="2"/>
  <c r="N14" i="2"/>
  <c r="W14" i="2"/>
  <c r="L14" i="2"/>
  <c r="Q14" i="2"/>
  <c r="H14" i="2"/>
  <c r="U14" i="2"/>
  <c r="AN5" i="2"/>
  <c r="AS5" i="2"/>
  <c r="AM5" i="2" l="1"/>
  <c r="AR5" i="2"/>
  <c r="AR14" i="2"/>
  <c r="AP14" i="2"/>
  <c r="AO5" i="2"/>
  <c r="AP5" i="2"/>
</calcChain>
</file>

<file path=xl/sharedStrings.xml><?xml version="1.0" encoding="utf-8"?>
<sst xmlns="http://schemas.openxmlformats.org/spreadsheetml/2006/main" count="30607" uniqueCount="2278">
  <si>
    <t>IHSG</t>
  </si>
  <si>
    <t>Open</t>
  </si>
  <si>
    <t>Close</t>
  </si>
  <si>
    <t>IDR/USD</t>
  </si>
  <si>
    <t>LAPORAN KINERJA BULANAN</t>
  </si>
  <si>
    <t>Sekilas Pembahasan Manajer Investasi</t>
  </si>
  <si>
    <t>Kas</t>
  </si>
  <si>
    <t>Kelas Aset</t>
  </si>
  <si>
    <t>Tujuan Investasi</t>
  </si>
  <si>
    <t>Profil Reksa Dana</t>
  </si>
  <si>
    <t>Min Investasi Awal</t>
  </si>
  <si>
    <t>Nilai Aktiva Bersih (NAB)</t>
  </si>
  <si>
    <t>Min Investasi Berikutnya</t>
  </si>
  <si>
    <t>NAB / Unit</t>
  </si>
  <si>
    <t>Min Saldo Penyertaan</t>
  </si>
  <si>
    <t>Alokasi Aset</t>
  </si>
  <si>
    <t>Sekilas Manajer Investasi</t>
  </si>
  <si>
    <t>Setara Kas</t>
  </si>
  <si>
    <t>Untuk keterangan lebih lanjut dapat menghubungi :</t>
  </si>
  <si>
    <t>Tanggal Peluncuran</t>
  </si>
  <si>
    <t>Daily Annualized Dari Awal Berdiri</t>
  </si>
  <si>
    <t>30 Hari</t>
  </si>
  <si>
    <t xml:space="preserve"> </t>
  </si>
  <si>
    <t>YoY</t>
  </si>
  <si>
    <t>Ytd</t>
  </si>
  <si>
    <t>Tgl</t>
  </si>
  <si>
    <t>NAB</t>
  </si>
  <si>
    <t>Days</t>
  </si>
  <si>
    <t>Monday</t>
  </si>
  <si>
    <t>Tuesday</t>
  </si>
  <si>
    <t>Wednesday</t>
  </si>
  <si>
    <t>Thursday</t>
  </si>
  <si>
    <t>Friday</t>
  </si>
  <si>
    <t>Saturday</t>
  </si>
  <si>
    <t>Sunday</t>
  </si>
  <si>
    <t>PT Insight Investments Management, Office-8 Building, Lt.16 Suite H, SCBD Lot 28, Jl. Jend. Sudirman Kav.52-53, Jakarta 12190</t>
  </si>
  <si>
    <t>Jenis Reksa Dana</t>
  </si>
  <si>
    <t>Bank Kustodian</t>
  </si>
  <si>
    <t>Risiko Perubahan Kondisi Ekonomi dan Politik</t>
  </si>
  <si>
    <t>Risiko Berkurangnya Nilai Unit Penyertaan</t>
  </si>
  <si>
    <t>Risiko Likuiditas</t>
  </si>
  <si>
    <t>Risiko Wanprestasi</t>
  </si>
  <si>
    <t>Risiko Pembubaran dan Likuidasi</t>
  </si>
  <si>
    <t>Total NAV</t>
  </si>
  <si>
    <t>*urutan berdasarkan abjad</t>
  </si>
  <si>
    <t>Kinerja</t>
  </si>
  <si>
    <t>Sejak Awal Tahun</t>
  </si>
  <si>
    <t>Sejak Peluncuran</t>
  </si>
  <si>
    <t>1 Bulan</t>
  </si>
  <si>
    <t>3 Bulan</t>
  </si>
  <si>
    <t>6 Bulan</t>
  </si>
  <si>
    <t>1 Tahun</t>
  </si>
  <si>
    <t>YTD</t>
  </si>
  <si>
    <t>NARASI &gt;&gt;&gt;</t>
  </si>
  <si>
    <t>space</t>
  </si>
  <si>
    <t xml:space="preserve">      </t>
  </si>
  <si>
    <t>USDIDR</t>
  </si>
  <si>
    <t>JCI Index</t>
  </si>
  <si>
    <t>USDIDR Curncy</t>
  </si>
  <si>
    <t>IDRE1MO Index</t>
  </si>
  <si>
    <t>IDRE3MO Index</t>
  </si>
  <si>
    <t>IDRE12MO Index</t>
  </si>
  <si>
    <t>Date</t>
  </si>
  <si>
    <t>PX_LAST</t>
  </si>
  <si>
    <t>#N/A N/A</t>
  </si>
  <si>
    <t>Depo 12 Bulan</t>
  </si>
  <si>
    <t xml:space="preserve">Bulan: </t>
  </si>
  <si>
    <t xml:space="preserve">Jasa Manajer Investasi </t>
  </si>
  <si>
    <t xml:space="preserve">dikurangi: </t>
  </si>
  <si>
    <t xml:space="preserve">PPh ps.23 (2%)  </t>
  </si>
  <si>
    <t>ISSI Index</t>
  </si>
  <si>
    <t>NOW</t>
  </si>
  <si>
    <t>YOY</t>
  </si>
  <si>
    <t>Since Inc.</t>
  </si>
  <si>
    <t>Saham</t>
  </si>
  <si>
    <t>Return JCI YTD</t>
  </si>
  <si>
    <t>JCI</t>
  </si>
  <si>
    <t>Return JCI</t>
  </si>
  <si>
    <t>Kinerja dan Tolok Ukur</t>
  </si>
  <si>
    <t>Biaya Pembelian</t>
  </si>
  <si>
    <t>Biaya Penjualan Kembali (≤ 1 tahun)</t>
  </si>
  <si>
    <t xml:space="preserve">Akumulasi dana sosial kemanusiaan dan keagamaan kepada </t>
  </si>
  <si>
    <t>Deposito</t>
  </si>
  <si>
    <t>GIDN1YR Index</t>
  </si>
  <si>
    <t>GIDN3YR Index</t>
  </si>
  <si>
    <t>REKSA DANA HAJI SYARIAH (I-HAJJ)</t>
  </si>
  <si>
    <t>Transforming Investment into Social Impact</t>
  </si>
  <si>
    <t>Obligasi</t>
  </si>
  <si>
    <t>BINDO Index</t>
  </si>
  <si>
    <t>Tanggal</t>
  </si>
  <si>
    <t xml:space="preserve">Dana Program </t>
  </si>
  <si>
    <t xml:space="preserve">Net Dana Program </t>
  </si>
  <si>
    <t>Infovesta Equity Fund Index</t>
  </si>
  <si>
    <t>Return Infovesta Equity Fund Index</t>
  </si>
  <si>
    <t>I-GENERATE</t>
  </si>
  <si>
    <t>I-CREATE</t>
  </si>
  <si>
    <t>I-HEALTH</t>
  </si>
  <si>
    <t>I-PRIME</t>
  </si>
  <si>
    <t>I-GROWTH</t>
  </si>
  <si>
    <t>IDX30 Index</t>
  </si>
  <si>
    <t>I-GENERATE II</t>
  </si>
  <si>
    <t>I-IDX30</t>
  </si>
  <si>
    <t>SKEHATI Index</t>
  </si>
  <si>
    <t>I-ISL</t>
  </si>
  <si>
    <t>I-RETAIL CASH</t>
  </si>
  <si>
    <t>I-Hajj</t>
  </si>
  <si>
    <t>Guru</t>
  </si>
  <si>
    <t>METI</t>
  </si>
  <si>
    <t>I-SHARE</t>
  </si>
  <si>
    <t>I-SCHOLAR</t>
  </si>
  <si>
    <t>I-COMM</t>
  </si>
  <si>
    <t>I-CARE</t>
  </si>
  <si>
    <t>I-NEXT G</t>
  </si>
  <si>
    <t>I-SUPPORT</t>
  </si>
  <si>
    <t>I-WEALTH</t>
  </si>
  <si>
    <t>I-INSPIRE</t>
  </si>
  <si>
    <t>I-FELLOWSHIP</t>
  </si>
  <si>
    <t>I-MONEY</t>
  </si>
  <si>
    <t>I-PLAN</t>
  </si>
  <si>
    <t>I-COMM2</t>
  </si>
  <si>
    <t>I-MONEY SYARIAH</t>
  </si>
  <si>
    <t>I-GREEN</t>
  </si>
  <si>
    <t>I-INFRA</t>
  </si>
  <si>
    <t>I-LIFE</t>
  </si>
  <si>
    <t>I-BRIGHT</t>
  </si>
  <si>
    <t>I-GOVT</t>
  </si>
  <si>
    <t>I-ASNA</t>
  </si>
  <si>
    <t>I-DEDICATE</t>
  </si>
  <si>
    <t>I-INDONESIA</t>
  </si>
  <si>
    <t>I-BHINNEKA</t>
  </si>
  <si>
    <t>I-SMART</t>
  </si>
  <si>
    <t>I-BRAVE</t>
  </si>
  <si>
    <t>I-Nusantara</t>
  </si>
  <si>
    <t>Return I-Nusantara</t>
  </si>
  <si>
    <t>I-AMANAH</t>
  </si>
  <si>
    <t>Hsbcisgt12/122018</t>
  </si>
  <si>
    <t>I-NUSANTARA</t>
  </si>
  <si>
    <t>Return I-Nusantara Sejak Peluncuran</t>
  </si>
  <si>
    <t>Insight Nusantara Equity Fund I Nusantara</t>
  </si>
  <si>
    <t>Indeks Harga Saham Gabungan</t>
  </si>
  <si>
    <t>PX_Last</t>
  </si>
  <si>
    <t>Benchmark:</t>
  </si>
  <si>
    <t>Nama RD:</t>
  </si>
  <si>
    <t>Mata Uang</t>
  </si>
  <si>
    <t>Risiko Investasi:</t>
  </si>
  <si>
    <t>Profil Risiko Investasi:</t>
  </si>
  <si>
    <t>Kebijakan Investasi:</t>
  </si>
  <si>
    <t xml:space="preserve">      Alokasi Sektor:</t>
  </si>
  <si>
    <t>Efek Saham</t>
  </si>
  <si>
    <t>Efek Utang</t>
  </si>
  <si>
    <t>Pasar Uang &amp; Kas</t>
  </si>
  <si>
    <t>5 Efek Terbesar*:</t>
  </si>
  <si>
    <t>PT INSIGHT INVESTMENTS MANAGEMENT TERDAFTAR DAN DIAWASI OLEH OTORITAS JASA KEUANGAN (OJK). INVESTASI MELALUI REKSA DANA MENGANDUNG RISIKO. CALON INVESTOR WAJIB MEMBACA DAN MEMAHAMI PROSPEKTUS SEBELUM MEMUTUSKAN UNTUK BERINVESTASI MELALUI REKSA DANA. KINERJA MASA LALU BUKAN MERUPAKAN INDIKASI KINERJA MASA MENDATANG.</t>
  </si>
  <si>
    <t>Reksa Dana merupakan produk Pasar Modal dan bukan produk yang diterbitkan oleh Agen Penjual/Perbankan. Agen Penjual Efek Reksa Dana tidak bertanggung jawab atas tuntutan dan risiko pengelolaan portofolio Reksa Dana yang dilakukan oleh Manajer Investasi. Konfirmasi atas investasi dan tanda bukti kepemilikan Efek Reksa Dana yang sah adalah yang diterbitkan oleh Bank Kustodian.</t>
  </si>
  <si>
    <t xml:space="preserve">      +6221-29333078            +6221-29333077            marketing@insights.id             www.insights.id</t>
  </si>
  <si>
    <t xml:space="preserve">    Insight.investments</t>
  </si>
  <si>
    <t xml:space="preserve">       Insight_inv</t>
  </si>
  <si>
    <t xml:space="preserve">    PT Insight Investments Management</t>
  </si>
  <si>
    <t xml:space="preserve">          PT Insight Investments Management</t>
  </si>
  <si>
    <t>No</t>
  </si>
  <si>
    <t>Nama Fund</t>
  </si>
  <si>
    <t>Jenis Reksadana</t>
  </si>
  <si>
    <t>Benchmark</t>
  </si>
  <si>
    <t>Yayasan</t>
  </si>
  <si>
    <t>Akumulasi Dana Sosial</t>
  </si>
  <si>
    <t>PT Bank Mandiri Tbk</t>
  </si>
  <si>
    <t>Campuran</t>
  </si>
  <si>
    <t>Infovesta Balanced Fund Index</t>
  </si>
  <si>
    <t>Yayasan Cahaya Guru</t>
  </si>
  <si>
    <t>I - Hajj Syariah Fund</t>
  </si>
  <si>
    <t>PT Bank CIMB Niaga Tbk</t>
  </si>
  <si>
    <t>Pendapatan Tetap</t>
  </si>
  <si>
    <t>Infovesta Sharia Fixed Income Fund Index</t>
  </si>
  <si>
    <t>Insight Amanah Pendapatan Tetap Syariah I Amanah</t>
  </si>
  <si>
    <t>Hongkong And Shanghai Bank Corporation</t>
  </si>
  <si>
    <t>Yayasan Karya Salemba Empat</t>
  </si>
  <si>
    <t>Insight Asaloka</t>
  </si>
  <si>
    <t>PT Bank Mega Tbk</t>
  </si>
  <si>
    <t>Pasar Uang</t>
  </si>
  <si>
    <t>Infovesta Money Market Fund Index</t>
  </si>
  <si>
    <t>Yayasan Inspirasi Indonesia Membangun</t>
  </si>
  <si>
    <t>Insight Bhinneka Balanced Fund</t>
  </si>
  <si>
    <t>PT Bank Negara Indonesia Tbk</t>
  </si>
  <si>
    <t>Insight Brave Balanced Fund</t>
  </si>
  <si>
    <t>Insight Bright (I-BRIGHT)</t>
  </si>
  <si>
    <t>Insight Community Development</t>
  </si>
  <si>
    <t>Insight Community Development 2</t>
  </si>
  <si>
    <t>Insight Create Balance Fund</t>
  </si>
  <si>
    <t>Insight Dedicate Mix Fund</t>
  </si>
  <si>
    <t>Insight Fellowship</t>
  </si>
  <si>
    <t>Insight Fund Cash (I-CASH)</t>
  </si>
  <si>
    <t>PT Bank Bukopin Tbk</t>
  </si>
  <si>
    <t xml:space="preserve">Infovesta Money Market Fund </t>
  </si>
  <si>
    <t>Insight Generate Balanced Fund</t>
  </si>
  <si>
    <t>Insight Generate Balanced Fund 2</t>
  </si>
  <si>
    <t>Insight Government Fund</t>
  </si>
  <si>
    <t>Infovesta Fixed Income Fund Index</t>
  </si>
  <si>
    <t>Insight Green (I-GREEN)</t>
  </si>
  <si>
    <t>Insight Growth Balanced Fund</t>
  </si>
  <si>
    <t>PT Bank Rakyat Indonesia (Persero) Tbk</t>
  </si>
  <si>
    <t>Insight Health Fixed Income Fund</t>
  </si>
  <si>
    <t>Insight Indeks IDX30</t>
  </si>
  <si>
    <t>PT Bank Central Asia Tbk</t>
  </si>
  <si>
    <t>Indeks</t>
  </si>
  <si>
    <t>Insight Indonesia Fixed Income Fund</t>
  </si>
  <si>
    <t>Insight Infra Development</t>
  </si>
  <si>
    <t>Insight Infrastruktur</t>
  </si>
  <si>
    <t>Terproteksi</t>
  </si>
  <si>
    <t>Insight Inspirasi</t>
  </si>
  <si>
    <t>Insight Life (I-LIFE)</t>
  </si>
  <si>
    <t>Insight Money</t>
  </si>
  <si>
    <t>Infovesta Money Market Fund</t>
  </si>
  <si>
    <t>Insight Money Syariah</t>
  </si>
  <si>
    <t>Insight Peduli (I-Care)</t>
  </si>
  <si>
    <t>Insight Plan (I-Plan)</t>
  </si>
  <si>
    <t>Insight Prime Fixed Income Fund</t>
  </si>
  <si>
    <t>Insight Renewable Energy Fund</t>
  </si>
  <si>
    <t>Yayasan Energi Lestari</t>
  </si>
  <si>
    <t>Insight Retail Cash Fund (I-Retail Cash)</t>
  </si>
  <si>
    <t>Insight Scholarship Fund</t>
  </si>
  <si>
    <t>Insight Simas Asna Pendapatan Tetap Syariah I Asna</t>
  </si>
  <si>
    <t>Insight Smart Fixed Income Fund I Smart</t>
  </si>
  <si>
    <t>Insight Sri Kehati Likuid I Sri Likuid</t>
  </si>
  <si>
    <t>PT Bank DBS Indonesia</t>
  </si>
  <si>
    <t>Yayasan Kehati</t>
  </si>
  <si>
    <t>Insight Support (I-Support)</t>
  </si>
  <si>
    <t>Insight Syariah Berimbang ( I-SHARE )</t>
  </si>
  <si>
    <t>PT Bank Permata Tbk</t>
  </si>
  <si>
    <t>Insight Syariah V</t>
  </si>
  <si>
    <t>Insight Terproteksi  Syariah III</t>
  </si>
  <si>
    <t>Insight Terproteksi 10</t>
  </si>
  <si>
    <t>Insight Terproteksi 11</t>
  </si>
  <si>
    <t>Insight Terproteksi 12</t>
  </si>
  <si>
    <t>Insight Terproteksi 14</t>
  </si>
  <si>
    <t>Insight Terproteksi 15</t>
  </si>
  <si>
    <t>Insight Terproteksi 16</t>
  </si>
  <si>
    <t>Insight Terproteksi 17</t>
  </si>
  <si>
    <t>Insight Terproteksi 18</t>
  </si>
  <si>
    <t>Insight Terproteksi 19</t>
  </si>
  <si>
    <t>Insight Terproteksi 2</t>
  </si>
  <si>
    <t>Insight Terproteksi 20</t>
  </si>
  <si>
    <t>Insight Terproteksi 23</t>
  </si>
  <si>
    <t>Insight Terproteksi 24</t>
  </si>
  <si>
    <t>Insight Terproteksi 25</t>
  </si>
  <si>
    <t>Insight Terproteksi 27</t>
  </si>
  <si>
    <t>Insight Terproteksi 29</t>
  </si>
  <si>
    <t>Insight Terproteksi 3</t>
  </si>
  <si>
    <t>Insight Terproteksi 30</t>
  </si>
  <si>
    <t>Insight Terproteksi 31</t>
  </si>
  <si>
    <t>Insight Terproteksi 32</t>
  </si>
  <si>
    <t>Insight Terproteksi 33</t>
  </si>
  <si>
    <t>Insight Terproteksi 34</t>
  </si>
  <si>
    <t>Insight Terproteksi 35</t>
  </si>
  <si>
    <t>Insight Terproteksi 36</t>
  </si>
  <si>
    <t>Insight Terproteksi 37</t>
  </si>
  <si>
    <t>Insight Terproteksi 39</t>
  </si>
  <si>
    <t>Insight Terproteksi 40</t>
  </si>
  <si>
    <t>Insight Terproteksi 42</t>
  </si>
  <si>
    <t>Insight Terproteksi 43</t>
  </si>
  <si>
    <t>Insight Terproteksi 44</t>
  </si>
  <si>
    <t>Insight Terproteksi 45</t>
  </si>
  <si>
    <t>Insight Terproteksi 46</t>
  </si>
  <si>
    <t>Insight Terproteksi 5</t>
  </si>
  <si>
    <t>Insight Terproteksi Government Fund 3</t>
  </si>
  <si>
    <t>Insight Terproteksi USD</t>
  </si>
  <si>
    <t>Insight Tunas Bangsa (I-Next G 2)</t>
  </si>
  <si>
    <t>Insight Tunas Bangsa (I-Next G)</t>
  </si>
  <si>
    <t>Insight Wealth (I-Wealth)</t>
  </si>
  <si>
    <t>RDT Insight Terproteksi 7</t>
  </si>
  <si>
    <t>RDT Insight Terproteksi 8</t>
  </si>
  <si>
    <t>IHSG selama bulan September 2019 ditutup melemah 190 poin (-2.98%) ke level 6,169.10. Investor asing tercatat melakukan tekanan jual Rp 69 miliar pada tutupan perdagangan harian IHSG Senin (30/9). Dari pasar obligasi, kepemilikan asing dalam SUN kini berada di level Rp 1028 T. Rupiah ditutup melemah 0.42% ke posisi Rp 14,179 per dolar AS. Dari bursa komoditi, harga emas COMEX naik 4.5% ke level 1,472.49 USD/troy ons sementara harga minyak WTI kembali melemah 7.5% ke level 54.07 USD/barrel diikuti harga batubara acuan Newcastle di level 70 USD/MT (4.2%). Sementara itu, harga CPO naik 11.4% ke level 2,078.00 Ringgit/ton.</t>
  </si>
  <si>
    <t>Sepanjang bulan September, pasar dihadapkan dengan beragam sentimen dan bergerak cenderung melemah. Sentimen eksternal datang dari Saudi Arabia dimana kilang minyak mereka diserang oleh pesawat tanpa awak sehingga mengancam produksi minyak global dan menaikan tensi di Timur Tengah. Selain itu dari Amerika Serikat, The Fed memangkas suku bunga nya lagi menjadi 1,75%-2,0% dalam rangka menopang ekspansi ekonomi AS dan perlindungan atas risiko yang sedang berlangsung, termasuk lesunya pertumbuhan global dan eskalasi perang dagang. Sementara itu dari domestik, Bank Indonesia mengadakan Rapat Dewan Gubernur pada 18-19 September 2019, dimana BI kembali memangkas suku bunga sebesar 25bps menjadi 5,25% sejalan dengan tujuan untuk mendorong pertumbuhan ekonomi ditengah perlambatan ekonomi global.</t>
  </si>
  <si>
    <t>Sepanjang bulan September 2019, sektor IHSG menguat diantaranya sektor industri dasar &amp; kimia (+9.6%), properti &amp; konstruksi (+2.0%), infrastruktur (+0.9%). Sedangkan sektor yang mengalami penurunan adalah perdagangan (-0.5%), pertanian (-2.1%), keuangan (-4.7%), pertambangan (-7.1%), industri barang konsumsi (-7.9%) dan aneka industri(-9.5%).</t>
  </si>
  <si>
    <t>Data Per Tanggal : 30-Sep-2019</t>
  </si>
  <si>
    <t>Nama</t>
  </si>
  <si>
    <t>Jenis</t>
  </si>
  <si>
    <t>Manajer Investasi</t>
  </si>
  <si>
    <t>Kustodian</t>
  </si>
  <si>
    <t>Denominasi</t>
  </si>
  <si>
    <t>Deviden</t>
  </si>
  <si>
    <t>Syariah</t>
  </si>
  <si>
    <t>NAB/UP</t>
  </si>
  <si>
    <t>1 Hr(%)</t>
  </si>
  <si>
    <t>1 Mgg(%)</t>
  </si>
  <si>
    <t>MTD(%)</t>
  </si>
  <si>
    <t>1 Bln(%)</t>
  </si>
  <si>
    <t>3 Bln(%)</t>
  </si>
  <si>
    <t>6 Bln(%)</t>
  </si>
  <si>
    <t>YTD(%)</t>
  </si>
  <si>
    <t>1 Thn(%)</t>
  </si>
  <si>
    <t>3 Thn(%)</t>
  </si>
  <si>
    <t>5 Thn(%)</t>
  </si>
  <si>
    <t>Scoring 6 Bulan (30-Aug-2019)</t>
  </si>
  <si>
    <t>Scoring 1 Tahun (30-Aug-2019)</t>
  </si>
  <si>
    <t>Scoring 3 Tahun (30-Aug-2019)</t>
  </si>
  <si>
    <t>Scoring 5 Tahun (30-Aug-2019)</t>
  </si>
  <si>
    <t>AUM (30-Aug-2019)</t>
  </si>
  <si>
    <t>Unit (30-Aug-2019)</t>
  </si>
  <si>
    <t>AUM MI(30-Aug-2019)</t>
  </si>
  <si>
    <t>AUM MI Dollar(30-Aug-2019)</t>
  </si>
  <si>
    <t>Aberdeen Indonesia Balanced Growth Fund</t>
  </si>
  <si>
    <t>PT Aberdeen Asset Management</t>
  </si>
  <si>
    <t>PT Bank HSBC Indonesia</t>
  </si>
  <si>
    <t>IDR</t>
  </si>
  <si>
    <t>Non Deviden</t>
  </si>
  <si>
    <t>Non Syariah</t>
  </si>
  <si>
    <t>* * * +</t>
  </si>
  <si>
    <t>* * *</t>
  </si>
  <si>
    <t>Aberdeen Indonesia Bond Fund</t>
  </si>
  <si>
    <t>Standard Chartered Bank</t>
  </si>
  <si>
    <t>* * * *</t>
  </si>
  <si>
    <t>Aberdeen Indonesia Equity Fund</t>
  </si>
  <si>
    <t>Citibank</t>
  </si>
  <si>
    <t>* * * * * -</t>
  </si>
  <si>
    <t>Aberdeen Indonesia Government Bond Fund</t>
  </si>
  <si>
    <t>Aberdeen Indonesia Money Market Fund</t>
  </si>
  <si>
    <t>Deutsche Bank AG Cabang Jakarta</t>
  </si>
  <si>
    <t>* * +</t>
  </si>
  <si>
    <t>Aberdeen Proteksi Income Plus XV</t>
  </si>
  <si>
    <t>No Score</t>
  </si>
  <si>
    <t>Aberdeen Proteksi Income Plus XVII</t>
  </si>
  <si>
    <t>Aberdeen Proteksi Income Reguler</t>
  </si>
  <si>
    <t>Aberdeen Proteksi Pendapatan Berkala USD</t>
  </si>
  <si>
    <t>USD</t>
  </si>
  <si>
    <t>Aberdeen Standard Proteksi 1</t>
  </si>
  <si>
    <t>Aberdeen Syariah Asia Pacific Equity USD Fund</t>
  </si>
  <si>
    <t>Aberdeen Syariah Proteksi Insha I</t>
  </si>
  <si>
    <t>ABF IBI Fund</t>
  </si>
  <si>
    <t>Exchange Traded Fund</t>
  </si>
  <si>
    <t>PT Bahana TCW Investment Management</t>
  </si>
  <si>
    <t>Asanusa Amanah Syariah Fund</t>
  </si>
  <si>
    <t>PT Asanusa Asset Management</t>
  </si>
  <si>
    <t>* * * -</t>
  </si>
  <si>
    <t>Asanusa Balanced Fund</t>
  </si>
  <si>
    <t>* *</t>
  </si>
  <si>
    <t>Asanusa Berlian Protected Fund</t>
  </si>
  <si>
    <t>PT Bank Maybank Indonesia Tbk</t>
  </si>
  <si>
    <t>Asanusa Enhanced Strategy Fund</t>
  </si>
  <si>
    <t>* * * * -</t>
  </si>
  <si>
    <t>*</t>
  </si>
  <si>
    <t>Asanusa Saham Syariah Fund</t>
  </si>
  <si>
    <t>Asanusa Strategic Income Fund</t>
  </si>
  <si>
    <t>PT Bank Mandiri (Persero) Tbk</t>
  </si>
  <si>
    <t>Asanusa Syariah Sukuk Investment</t>
  </si>
  <si>
    <t>Asanusa Treasury Money Fund</t>
  </si>
  <si>
    <t>Ashmore Dana Ekuitas Nusantara</t>
  </si>
  <si>
    <t>PT Ashmore Asset Management Indonesia</t>
  </si>
  <si>
    <t>Ashmore Dana Obligasi Nusantara</t>
  </si>
  <si>
    <t>Ashmore Dana Obligasi Optima Nusantara</t>
  </si>
  <si>
    <t>Ashmore Dana Obligasi Strategis Nusantara</t>
  </si>
  <si>
    <t>Ashmore Dana Obligasi Unggulan Nusantara</t>
  </si>
  <si>
    <t>Ashmore Dana Pasar Uang Nusantara</t>
  </si>
  <si>
    <t>* +</t>
  </si>
  <si>
    <t>Ashmore Dana Progresif Nusantara</t>
  </si>
  <si>
    <t>Ashmore Dana Terproteksi Nusantara</t>
  </si>
  <si>
    <t>Ashmore Dana USD Equity Nusantara</t>
  </si>
  <si>
    <t>Ashmore Dana USD Nusantara</t>
  </si>
  <si>
    <t>* * * * *</t>
  </si>
  <si>
    <t>Ashmore ETF LQ45 Alpha</t>
  </si>
  <si>
    <t>Ashmore Providentia Balanced Nusantara</t>
  </si>
  <si>
    <t>Ashmore Saham Dinamis Nusantara</t>
  </si>
  <si>
    <t>Ashmore Saham Providentia Nusantara</t>
  </si>
  <si>
    <t>Ashmore Saham Sejahtera Nusantara</t>
  </si>
  <si>
    <t>Ashmore Saham Sejahtera Nusantara II</t>
  </si>
  <si>
    <t>* * * * +</t>
  </si>
  <si>
    <t>Ashmore Saham Unggulan Nusantara</t>
  </si>
  <si>
    <t>Asia Raya Properti Syariah</t>
  </si>
  <si>
    <t>Penyertaan Terbatas</t>
  </si>
  <si>
    <t>PT Asia Raya Kapital</t>
  </si>
  <si>
    <t/>
  </si>
  <si>
    <t>Asia Raya Saham Amanah Syariah</t>
  </si>
  <si>
    <t>Asia Raya Saham Berkembang</t>
  </si>
  <si>
    <t>Asia Raya Saham Unggulan Syariah</t>
  </si>
  <si>
    <t>Asia Raya Syariah Berimbang Pemberdayaan Ekonomi Umat</t>
  </si>
  <si>
    <t>PT Bank Negara Indonesia (Persero) Tbk</t>
  </si>
  <si>
    <t>* * -</t>
  </si>
  <si>
    <t>Asia Raya Syariah Dana Kas Wakaf MUI</t>
  </si>
  <si>
    <t>Asia Raya Syariah Darma Saham</t>
  </si>
  <si>
    <t>Asia Raya Syariah Saham Barokah</t>
  </si>
  <si>
    <t>Asia Raya Syariah Taktis Berimbang</t>
  </si>
  <si>
    <t>Aurora Balance</t>
  </si>
  <si>
    <t>PT Aurora Asset Management</t>
  </si>
  <si>
    <t>Aurora Berimbang</t>
  </si>
  <si>
    <t>Aurora CPF 4</t>
  </si>
  <si>
    <t>Aurora Dana Ekuitas</t>
  </si>
  <si>
    <t>Aurora Equity</t>
  </si>
  <si>
    <t>Aurora Likuid</t>
  </si>
  <si>
    <t>Not Applied</t>
  </si>
  <si>
    <t>Aurora Likuid Syariah</t>
  </si>
  <si>
    <t>Aurora Saham Progresif</t>
  </si>
  <si>
    <t>Aurora Saham Ultima</t>
  </si>
  <si>
    <t>Aurora Sharia Equity</t>
  </si>
  <si>
    <t>Aurora SMC Equity</t>
  </si>
  <si>
    <t>Aurora Syariah Saham Amanah</t>
  </si>
  <si>
    <t>Avrist Ada Kas Intan</t>
  </si>
  <si>
    <t>PT Avrist Asset Managemen</t>
  </si>
  <si>
    <t>Avrist Ada Kas Mutiara</t>
  </si>
  <si>
    <t>Avrist Ada Kas Syariah</t>
  </si>
  <si>
    <t>Avrist Ada Saham Blue Safir</t>
  </si>
  <si>
    <t>Avrist Ada Sukuk Berkah Syariah</t>
  </si>
  <si>
    <t>Avrist Balanced - Amar Syariah</t>
  </si>
  <si>
    <t>Avrist Bond Fund</t>
  </si>
  <si>
    <t>Avrist Dana Obligasi Sejahtera</t>
  </si>
  <si>
    <t>Avrist Dana Spirit 5</t>
  </si>
  <si>
    <t>Avrist Dana Spirit 7</t>
  </si>
  <si>
    <t>Avrist Dana Sukuk Berkah Syariah 2</t>
  </si>
  <si>
    <t>Avrist Dana Terproteksi Spirit 1</t>
  </si>
  <si>
    <t>Avrist Dana Terproteksi Spirit 2</t>
  </si>
  <si>
    <t>Avrist Dana Terproteksi Spirit 3</t>
  </si>
  <si>
    <t>Avrist Dana Terproteksi Spirit 4</t>
  </si>
  <si>
    <t>Avrist Dana Terproteksi Spirit 6</t>
  </si>
  <si>
    <t>Avrist Dana Terproteksi Spirit 8</t>
  </si>
  <si>
    <t>Avrist Dana Terproteksi Sukuk Berkah Syariah</t>
  </si>
  <si>
    <t>Avrist Equity - Amar Syariah</t>
  </si>
  <si>
    <t>Avrist Equity - Cross Sectoral</t>
  </si>
  <si>
    <t>Avrist IDX30</t>
  </si>
  <si>
    <t>Avrist Indeks LQ45</t>
  </si>
  <si>
    <t>Avrist Liquid Fund</t>
  </si>
  <si>
    <t>Avrist Prime Bond Fund</t>
  </si>
  <si>
    <t>Avrist Prime Income Fund</t>
  </si>
  <si>
    <t>Avrist Protected Fund 1</t>
  </si>
  <si>
    <t>Avrist Protected Fund 2</t>
  </si>
  <si>
    <t>Avrist Proteksi Spirit 10</t>
  </si>
  <si>
    <t>Avrist Proteksi Spirit 9</t>
  </si>
  <si>
    <t>Avrist Proteksi Sukuk Berkah Syariah 3</t>
  </si>
  <si>
    <t>Avrist Sukuk Income Fund</t>
  </si>
  <si>
    <t>Axa Citradinamis</t>
  </si>
  <si>
    <t>PT AXA Asset Management Indonesia</t>
  </si>
  <si>
    <t>AXA Maestro Obligasi Plus</t>
  </si>
  <si>
    <t>AXA Maestrosaham</t>
  </si>
  <si>
    <t>Ayers Asia Asset Management Balance Fund</t>
  </si>
  <si>
    <t>PT Ayers Asia Asset Management</t>
  </si>
  <si>
    <t>Ayers Asia Asset Management Equity Index Sri Kehati</t>
  </si>
  <si>
    <t>Ayers Asia Asset Management Government Bond Fund</t>
  </si>
  <si>
    <t>Ayers Asia Asset Management Money Market Fund</t>
  </si>
  <si>
    <t>Bahana Aktiva Protected Fund 111</t>
  </si>
  <si>
    <t>Bahana Alpha Fixed Income Fund</t>
  </si>
  <si>
    <t>Bahana Altera Protected Fund 133</t>
  </si>
  <si>
    <t>Bahana Altera Protected Fund 137</t>
  </si>
  <si>
    <t>Bahana Berimbang Asabri Sejahtera</t>
  </si>
  <si>
    <t>BAHANA C OPTIMA 74</t>
  </si>
  <si>
    <t>Bahana C Optima 78</t>
  </si>
  <si>
    <t>Bahana Cash Management</t>
  </si>
  <si>
    <t>Bahana Centrum Protected Fund 156</t>
  </si>
  <si>
    <t>Bahana Centrum Protected Fund 157</t>
  </si>
  <si>
    <t>Bahana Centrum Protected Fund 158</t>
  </si>
  <si>
    <t>Bahana Centrum Protected Fund 179</t>
  </si>
  <si>
    <t>Bahana Centrum Protected Fund 192</t>
  </si>
  <si>
    <t>Bahana Centrum Protected Fund 193</t>
  </si>
  <si>
    <t>Bahana Core Plus Protected Fund 147</t>
  </si>
  <si>
    <t>Bahana Core Plus Protected Fund 150</t>
  </si>
  <si>
    <t>Bahana Core Plus Protected Fund 151</t>
  </si>
  <si>
    <t>Bahana Core Plus Protected Fund 152</t>
  </si>
  <si>
    <t>Bahana Core Protected Fund 132</t>
  </si>
  <si>
    <t>Bahana Core Protected Fund 141</t>
  </si>
  <si>
    <t>Bahana Core Protected Fund 146</t>
  </si>
  <si>
    <t>Bahana Core Protected Fund USD 1</t>
  </si>
  <si>
    <t>Bahana Core Protected Fund USD 2</t>
  </si>
  <si>
    <t>Bahana Core Protected Fund Usd 3</t>
  </si>
  <si>
    <t>Bahana D Optima Protected Fund 55</t>
  </si>
  <si>
    <t>Bahana D Optima Protected Fund 56</t>
  </si>
  <si>
    <t>Bahana Dana Infrastruktur</t>
  </si>
  <si>
    <t>Bahana Dana Likuid</t>
  </si>
  <si>
    <t>Bahana Dana Prima</t>
  </si>
  <si>
    <t>Bahana Discovery Fund</t>
  </si>
  <si>
    <t>Bahana E Optima Protected Fund 122</t>
  </si>
  <si>
    <t>Bahana E Optima Protected Fund 124</t>
  </si>
  <si>
    <t>Bahana E Optima Protected Fund 125</t>
  </si>
  <si>
    <t>Bahana E Optima Protected Fund 127</t>
  </si>
  <si>
    <t>Bahana ETF Bisnis 27</t>
  </si>
  <si>
    <t>Bahana Explorer Equity Fund</t>
  </si>
  <si>
    <t>Bahana F Optima Protected Fund 53</t>
  </si>
  <si>
    <t>Bahana F Optima Protected Fund 54</t>
  </si>
  <si>
    <t>Bahana Icon Syariah</t>
  </si>
  <si>
    <t>Bahana Income Bond Fund</t>
  </si>
  <si>
    <t>Bahana Income Stream</t>
  </si>
  <si>
    <t>Bahana Investasi Prima</t>
  </si>
  <si>
    <t>Bahana Kas Syariah Fund</t>
  </si>
  <si>
    <t>Bahana Likuid Plus</t>
  </si>
  <si>
    <t>Bahana Likuid Syariah</t>
  </si>
  <si>
    <t>Bahana Liquid Priority Fund</t>
  </si>
  <si>
    <t>Bahana Liquid USD</t>
  </si>
  <si>
    <t>Bahana Merdeka Terproteksi</t>
  </si>
  <si>
    <t>Bahana Mes Syariah Fund</t>
  </si>
  <si>
    <t>Bahana Optima Protected Fund H 82</t>
  </si>
  <si>
    <t>Bahana Optima Protected Fund H 86</t>
  </si>
  <si>
    <t>Bahana Pendapatan Tetap Indonesia Sehat</t>
  </si>
  <si>
    <t>Bahana Pendapatan Tetap Regular</t>
  </si>
  <si>
    <t>Bahana Pendapatan Tetap Syariah Generasi Gemilang</t>
  </si>
  <si>
    <t>Bahana Pendapatan Tetap Utama 2</t>
  </si>
  <si>
    <t>Bahana Premium Protected Fund 131</t>
  </si>
  <si>
    <t>Bahana Premium Protected Fund 134</t>
  </si>
  <si>
    <t>Bahana Premium Protected Fund 135</t>
  </si>
  <si>
    <t>Bahana Premium Protected Fund 143</t>
  </si>
  <si>
    <t>Bahana Premium Protected Fund 144</t>
  </si>
  <si>
    <t>Bahana Premium Protected Fund 145</t>
  </si>
  <si>
    <t>Bahana Premium Protected Fund 155</t>
  </si>
  <si>
    <t>Bahana Premium Protected Fund USD 2</t>
  </si>
  <si>
    <t>Bahana Premium Protected Fund USD 3</t>
  </si>
  <si>
    <t>Bahana Prima Pendapatan Tetap</t>
  </si>
  <si>
    <t>Bahana Primavera 99</t>
  </si>
  <si>
    <t>Bahana Prime Income Bond Fund</t>
  </si>
  <si>
    <t>Bahana Prime Income Fund</t>
  </si>
  <si>
    <t>Bahana Priva Protected Fund 140</t>
  </si>
  <si>
    <t>Bahana Priva Protected Fund 142</t>
  </si>
  <si>
    <t>Bahana Priva Protected Fund 148</t>
  </si>
  <si>
    <t>Bahana Priva Protected Fund 149</t>
  </si>
  <si>
    <t>Bahana Progressive Income Fund</t>
  </si>
  <si>
    <t>Bahana Progressive Protected  Fund 177</t>
  </si>
  <si>
    <t>Bahana Progressive Protected Fund 159</t>
  </si>
  <si>
    <t>Bahana Progressive Protected Fund 165</t>
  </si>
  <si>
    <t>Bahana Progressive Protected Fund 166</t>
  </si>
  <si>
    <t>Bahana Progressive Protected Fund 168</t>
  </si>
  <si>
    <t>Bahana Progressive Protected Fund 172</t>
  </si>
  <si>
    <t>Bahana Progressive Protected Fund 173</t>
  </si>
  <si>
    <t>Bahana Progressive Protected Fund 176</t>
  </si>
  <si>
    <t>Bahana Progressive Protected Fund 178</t>
  </si>
  <si>
    <t>Bahana Progressive Protected Fund 183</t>
  </si>
  <si>
    <t>Bahana Progressive Protected Fund 184</t>
  </si>
  <si>
    <t>Bahana Progressive Protected Fund 187</t>
  </si>
  <si>
    <t>Bahana Progressive Protected Fund 189</t>
  </si>
  <si>
    <t>Bahana Protected Fund 169</t>
  </si>
  <si>
    <t>Bahana Protected Fund 171</t>
  </si>
  <si>
    <t>Bahana Protected Fund G 65</t>
  </si>
  <si>
    <t>Bahana Protected Fund G 67</t>
  </si>
  <si>
    <t>Bahana Protected Fund G 69</t>
  </si>
  <si>
    <t>Bahana Provident Fund</t>
  </si>
  <si>
    <t>Bahana Quant Strategy</t>
  </si>
  <si>
    <t>Bahana Regular Income Fund</t>
  </si>
  <si>
    <t>Bahana Revolving Fund</t>
  </si>
  <si>
    <t>Bahana Stellar Equity Fund</t>
  </si>
  <si>
    <t>Bahana Sukuk Syariah</t>
  </si>
  <si>
    <t>Bahana Terproteksi Misbah Syariah</t>
  </si>
  <si>
    <t>Bahana Trailblazer Fund</t>
  </si>
  <si>
    <t>Bahana Ultima Protected Fund 153</t>
  </si>
  <si>
    <t>Bahana USD Global Sharia Equities</t>
  </si>
  <si>
    <t>Batavia Campuran Bertumbuh</t>
  </si>
  <si>
    <t>PT Batavia Prosperindo Aset Manajemen</t>
  </si>
  <si>
    <t>Batavia Campuran Gemilang</t>
  </si>
  <si>
    <t>Batavia Campuran Utama</t>
  </si>
  <si>
    <t>Batavia College Bond Fund</t>
  </si>
  <si>
    <t>Batavia Dana Dinamis</t>
  </si>
  <si>
    <t>Batavia Dana Kas Cemerlang</t>
  </si>
  <si>
    <t>Batavia Dana Kas Gebyar</t>
  </si>
  <si>
    <t>Batavia Dana Kas Gemilang</t>
  </si>
  <si>
    <t>Batavia Dana Kas Maxima</t>
  </si>
  <si>
    <t>Batavia Dana Liquid</t>
  </si>
  <si>
    <t>Batavia Dana Obligasi Andalan</t>
  </si>
  <si>
    <t>Batavia Dana Obligasi Cemerlang</t>
  </si>
  <si>
    <t>Batavia Dana Obligasi Gemilang</t>
  </si>
  <si>
    <t>Batavia Dana Obligasi Plus</t>
  </si>
  <si>
    <t>Batavia Dana Obligasi Sejahtera</t>
  </si>
  <si>
    <t>Batavia Dana Obligasi Sentosa</t>
  </si>
  <si>
    <t>Batavia Dana Obligasi Ultima</t>
  </si>
  <si>
    <t>Batavia Dana Obligasi Unggulan</t>
  </si>
  <si>
    <t>Batavia Dana Saham</t>
  </si>
  <si>
    <t>Batavia Dana Saham Optimal</t>
  </si>
  <si>
    <t>Batavia Dana Saham Syariah</t>
  </si>
  <si>
    <t>Batavia IDX30 ETF</t>
  </si>
  <si>
    <t>Batavia Infrastruktur 3</t>
  </si>
  <si>
    <t>Batavia LQ45 Plus</t>
  </si>
  <si>
    <t>Batavia Obligasi Bertumbuh</t>
  </si>
  <si>
    <t>Batavia Obligasi Bertumbuh 2</t>
  </si>
  <si>
    <t>Batavia Obligasi Platinum</t>
  </si>
  <si>
    <t>Batavia Obligasi Platinum Plus</t>
  </si>
  <si>
    <t>Batavia Obligasi Sukses 1</t>
  </si>
  <si>
    <t>Batavia Obligasi Sukses 2</t>
  </si>
  <si>
    <t>BatavIa Obligasi Utama</t>
  </si>
  <si>
    <t>Batavia Pendapatan Tetap Stabil</t>
  </si>
  <si>
    <t>Batavia Pendapatan Tetap Sukses Syariah</t>
  </si>
  <si>
    <t>Batavia Pendapatan Tetap Sukses Syariah 2</t>
  </si>
  <si>
    <t>Batavia Pendapatan Tetap Utama Syariah</t>
  </si>
  <si>
    <t>Batavia Pesona Obligasi</t>
  </si>
  <si>
    <t>Batavia Prima Campuran</t>
  </si>
  <si>
    <t>Batavia Prima Ekspektasi</t>
  </si>
  <si>
    <t>Batavia Prima Obligasi</t>
  </si>
  <si>
    <t>Batavia Proteksi Andalan 12</t>
  </si>
  <si>
    <t>Batavia Proteksi Andalan 7</t>
  </si>
  <si>
    <t>Batavia Proteksi Cemerlang 11</t>
  </si>
  <si>
    <t>Batavia Proteksi Cemerlang 18</t>
  </si>
  <si>
    <t>Batavia Proteksi Cemerlang 53</t>
  </si>
  <si>
    <t>Batavia Proteksi Cemerlang 56</t>
  </si>
  <si>
    <t>Batavia Proteksi Cemerlang 57</t>
  </si>
  <si>
    <t>Batavia Proteksi Cemerlang 59</t>
  </si>
  <si>
    <t>Batavia Proteksi Cemerlang 60</t>
  </si>
  <si>
    <t>Batavia Proteksi Cemerlang 61</t>
  </si>
  <si>
    <t>Batavia Proteksi Cemerlang 62</t>
  </si>
  <si>
    <t>Batavia Proteksi Cemerlang 63</t>
  </si>
  <si>
    <t>Batavia Proteksi Cemerlang 66</t>
  </si>
  <si>
    <t>Batavia Proteksi Cemerlang 67</t>
  </si>
  <si>
    <t>Batavia Proteksi Cemerlang 68</t>
  </si>
  <si>
    <t>Batavia Proteksi Cemerlang 69</t>
  </si>
  <si>
    <t>Batavia Proteksi Cemerlang 70</t>
  </si>
  <si>
    <t>Batavia Proteksi Cemerlang 71</t>
  </si>
  <si>
    <t>Batavia Proteksi Cemerlang 72</t>
  </si>
  <si>
    <t>Batavia Proteksi Cemerlang 73</t>
  </si>
  <si>
    <t>Batavia Proteksi Cemerlang 75</t>
  </si>
  <si>
    <t>Batavia Proteksi Cemerlang 76</t>
  </si>
  <si>
    <t>Batavia Proteksi Cemerlang 77</t>
  </si>
  <si>
    <t>Batavia Proteksi Cemerlang 79</t>
  </si>
  <si>
    <t>Batavia Proteksi Cemerlang 81</t>
  </si>
  <si>
    <t>Batavia Proteksi Cemerlang 82</t>
  </si>
  <si>
    <t>Batavia Proteksi Cemerlang 85</t>
  </si>
  <si>
    <t>Batavia Proteksi Cemerlang 86</t>
  </si>
  <si>
    <t>Batavia Proteksi Cemerlang 87</t>
  </si>
  <si>
    <t>Batavia Proteksi Cemerlang 88</t>
  </si>
  <si>
    <t>Batavia Proteksi Cemerlang 89</t>
  </si>
  <si>
    <t>Batavia Proteksi Cemerlang 90</t>
  </si>
  <si>
    <t>Batavia Proteksi Cemerlang 91</t>
  </si>
  <si>
    <t>Batavia Proteksi Cemerlang 92</t>
  </si>
  <si>
    <t>Batavia Proteksi Cemerlang 93</t>
  </si>
  <si>
    <t>Batavia Proteksi Cemerlang 95</t>
  </si>
  <si>
    <t>Batavia Proteksi Gebyar 10</t>
  </si>
  <si>
    <t>Batavia Proteksi Gebyar 7</t>
  </si>
  <si>
    <t>Batavia Proteksi Gebyar 8</t>
  </si>
  <si>
    <t>Batavia Proteksi Gebyar 9</t>
  </si>
  <si>
    <t>Batavia Proteksi Gebyar V</t>
  </si>
  <si>
    <t>Batavia Proteksi Gemilang 10</t>
  </si>
  <si>
    <t>Batavia Proteksi Gemilang 9</t>
  </si>
  <si>
    <t>Batavia Proteksi Maxima 11</t>
  </si>
  <si>
    <t>Batavia Proteksi Maxima 2</t>
  </si>
  <si>
    <t>Batavia Proteksi Maxima 3</t>
  </si>
  <si>
    <t>Batavia Proteksi Maxima 5</t>
  </si>
  <si>
    <t>Batavia Proteksi Maxima 7</t>
  </si>
  <si>
    <t>Batavia Proteksi Maxima 8</t>
  </si>
  <si>
    <t>Batavia Proteksi Syariah Misbah</t>
  </si>
  <si>
    <t>Batavia Proteksi Ultima 1</t>
  </si>
  <si>
    <t>Batavia Proteksi Ultima 10</t>
  </si>
  <si>
    <t>Batavia Proteksi Ultima 11</t>
  </si>
  <si>
    <t>Batavia Proteksi Ultima 12</t>
  </si>
  <si>
    <t>Batavia Proteksi Ultima 15</t>
  </si>
  <si>
    <t>Batavia Proteksi Ultima 16</t>
  </si>
  <si>
    <t>Batavia Proteksi Ultima 17</t>
  </si>
  <si>
    <t>Batavia Proteksi Ultima 18</t>
  </si>
  <si>
    <t>Batavia Proteksi Ultima 19</t>
  </si>
  <si>
    <t>Batavia Proteksi Ultima 2</t>
  </si>
  <si>
    <t>Batavia Proteksi Ultima 21</t>
  </si>
  <si>
    <t>Batavia Proteksi Ultima 22</t>
  </si>
  <si>
    <t>Batavia Proteksi Ultima 23</t>
  </si>
  <si>
    <t>Batavia Proteksi Ultima 25</t>
  </si>
  <si>
    <t>Batavia Proteksi Ultima 26</t>
  </si>
  <si>
    <t>Batavia Proteksi Ultima 27</t>
  </si>
  <si>
    <t>Batavia Proteksi Ultima 28</t>
  </si>
  <si>
    <t>Batavia Proteksi Ultima 29</t>
  </si>
  <si>
    <t>Batavia Proteksi Ultima 3</t>
  </si>
  <si>
    <t>Batavia Proteksi Ultima 5</t>
  </si>
  <si>
    <t>Batavia Proteksi Ultima 6</t>
  </si>
  <si>
    <t>Batavia Proteksi Ultima 7</t>
  </si>
  <si>
    <t>Batavia Proteksi Ultima 8</t>
  </si>
  <si>
    <t>Batavia Proteksi Ultima 9</t>
  </si>
  <si>
    <t>Batavia Saham Cemerlang</t>
  </si>
  <si>
    <t>Batavia Saham ESG Impact</t>
  </si>
  <si>
    <t>Batavia Saham Sejahtera</t>
  </si>
  <si>
    <t>Batavia Smart Liquid ETF</t>
  </si>
  <si>
    <t>Batavia Sri Kehati ETF</t>
  </si>
  <si>
    <t>Batavia USD Balanced Asia</t>
  </si>
  <si>
    <t>Batvia Proteksi Gebyar VI</t>
  </si>
  <si>
    <t>Berlian Khatulistiwa Campuran</t>
  </si>
  <si>
    <t>PT. Berlian Aset Manajemen</t>
  </si>
  <si>
    <t>Berlian Khatulistiwa Saham</t>
  </si>
  <si>
    <t>BNI - AM Dana Saham Inspiring Equity Fund</t>
  </si>
  <si>
    <t>PT BNI Asset Management</t>
  </si>
  <si>
    <t>PT Bank Danamon Indonesia Tbk</t>
  </si>
  <si>
    <t>BNI - AM Dana Terencana</t>
  </si>
  <si>
    <t>BNI AM Dana Pendapatan Tetap Makara Investasi</t>
  </si>
  <si>
    <t>BNI-AM Ardhani Pendapatan Tetap Syariah</t>
  </si>
  <si>
    <t>BNI-AM Bimala</t>
  </si>
  <si>
    <t>BNI-AM dana Campuran Investasi Gemilang</t>
  </si>
  <si>
    <t>BNI-AM Dana Dompet Dhuafa</t>
  </si>
  <si>
    <t>BNI-AM Dana Likuid</t>
  </si>
  <si>
    <t>BNI-AM Dana Pasar Uang Likuid Prioritas</t>
  </si>
  <si>
    <t>BNI-AM DANA PENDAPATAN TETAP</t>
  </si>
  <si>
    <t>BNI-AM Dana Pendapatan Tetap Kastara</t>
  </si>
  <si>
    <t>BNI-AM Dana Pendapatan Tetap Manggala</t>
  </si>
  <si>
    <t>BNI-AM Dana Pendapatan Tetap Nirwasita</t>
  </si>
  <si>
    <t>BNI-AM Dana Saham Bandagara</t>
  </si>
  <si>
    <t>BNI-AM Dana Saham Syariah Musahamah</t>
  </si>
  <si>
    <t>BNI-AM Indeks IDX30</t>
  </si>
  <si>
    <t>BNI-AM Likuid Prioritas III</t>
  </si>
  <si>
    <t>BNI-AM Likuid Prioritas IV</t>
  </si>
  <si>
    <t>BNI-AM Likuid Prioritas Syariah</t>
  </si>
  <si>
    <t>BNI-AM Mahogany</t>
  </si>
  <si>
    <t>BNI-AM Mandara USD</t>
  </si>
  <si>
    <t>BNI-AM Misbah</t>
  </si>
  <si>
    <t>BNI-AM Nusantara ETF MSCI Indonesia Equity Index</t>
  </si>
  <si>
    <t>BNI-AM Prioritas Lavender</t>
  </si>
  <si>
    <t>BNI-AM Proteksi Abaca</t>
  </si>
  <si>
    <t>BNI-AM Proteksi Acacia</t>
  </si>
  <si>
    <t>BNI-AM Proteksi Agastya</t>
  </si>
  <si>
    <t>BNI-AM Proteksi Bathari</t>
  </si>
  <si>
    <t>BNI-AM Proteksi Cendana</t>
  </si>
  <si>
    <t>BNI-AM Proteksi Chirayu</t>
  </si>
  <si>
    <t>BNI-AM Proteksi Dalana</t>
  </si>
  <si>
    <t>BNI-AM Proteksi Danapati</t>
  </si>
  <si>
    <t>BNI-AM Proteksi Ganpati</t>
  </si>
  <si>
    <t>BNI-AM Proteksi Jayantaka</t>
  </si>
  <si>
    <t>BNI-AM Proteksi Kalingga</t>
  </si>
  <si>
    <t>BNI-AM Proteksi Kamala</t>
  </si>
  <si>
    <t>BNI-AM Proteksi Kanigara</t>
  </si>
  <si>
    <t>BNI-AM Proteksi Laksita</t>
  </si>
  <si>
    <t>BNI-AM Proteksi Lavanya</t>
  </si>
  <si>
    <t>BNI-AM PROTEKSI LII</t>
  </si>
  <si>
    <t>BNI-AM PROTEKSI LVIII</t>
  </si>
  <si>
    <t>BNI-AM Proteksi LXIII</t>
  </si>
  <si>
    <t>BNI-AM Proteksi LXIX</t>
  </si>
  <si>
    <t>BNI-AM Proteksi Maheswari</t>
  </si>
  <si>
    <t>BNI-AM Proteksi Naladhipa</t>
  </si>
  <si>
    <t>BNI-AM Proteksi Naratama</t>
  </si>
  <si>
    <t>BNI-AM Proteksi Nayottama</t>
  </si>
  <si>
    <t>BNI-AM Proteksi Nusagriya</t>
  </si>
  <si>
    <t>BNI-AM Proteksi Palawa</t>
  </si>
  <si>
    <t>BNI-AM Proteksi Pinewood</t>
  </si>
  <si>
    <t>BNI-AM Proteksi Pundarika</t>
  </si>
  <si>
    <t>BNI-AM Proteksi Rajata</t>
  </si>
  <si>
    <t>BNI-AM Proteksi Ramanda</t>
  </si>
  <si>
    <t>BNI-AM Proteksi Rinjani</t>
  </si>
  <si>
    <t>BNI-AM Proteksi Santanu</t>
  </si>
  <si>
    <t>BNI-AM Proteksi Satmaka</t>
  </si>
  <si>
    <t>BNI-AM Proteksi Shorea</t>
  </si>
  <si>
    <t>BNI-AM Proteksi Spektra VIII</t>
  </si>
  <si>
    <t>BNI-AM Proteksi Sunshine USD</t>
  </si>
  <si>
    <t>BNI-AM Proteksi Syariah LXX</t>
  </si>
  <si>
    <t>BNI-AM Proteksi Taruna</t>
  </si>
  <si>
    <t>BNI-AM Proteksi Umbara</t>
  </si>
  <si>
    <t>BNI-AM Proteksi Vishaka</t>
  </si>
  <si>
    <t>BNI-AM PROTEKSI XL</t>
  </si>
  <si>
    <t>BNI-AM Proteksi XLII</t>
  </si>
  <si>
    <t>BNI-AM PROTEKSI XLIII</t>
  </si>
  <si>
    <t>BNI-AM PROTEKSI XLVI</t>
  </si>
  <si>
    <t>BNI-AM PROTEKSI XXXIV</t>
  </si>
  <si>
    <t>BNI-AM Proteksi XXXVII</t>
  </si>
  <si>
    <t>BNI-AM UGM Progressive Balance</t>
  </si>
  <si>
    <t>BNIAM Dana Lancar Syariah</t>
  </si>
  <si>
    <t>BNIAM Dana Pasar Uang Infinite</t>
  </si>
  <si>
    <t>BNIAM Dana Pasar Uang Kemilau</t>
  </si>
  <si>
    <t>BNIAM Dana Pasar Uang Syariah Amerta</t>
  </si>
  <si>
    <t>BNIAM PROTEKSI LI</t>
  </si>
  <si>
    <t>BNIAM PROTEKSI LX</t>
  </si>
  <si>
    <t>BNIAM PROTEKSI LXV</t>
  </si>
  <si>
    <t>BNIAM Proteksi LXVI</t>
  </si>
  <si>
    <t>BNIAM PROTEKSI XLVIII</t>
  </si>
  <si>
    <t>BNP Paribas Astro</t>
  </si>
  <si>
    <t>PT BNP Paribas Investment Partners</t>
  </si>
  <si>
    <t>BNP Paribas Cakra Syariah USD</t>
  </si>
  <si>
    <t>BNP Paribas Ekuitas</t>
  </si>
  <si>
    <t>BNP Paribas Equitra</t>
  </si>
  <si>
    <t>BNP Paribas Gemilang 2</t>
  </si>
  <si>
    <t>BNP Paribas Gemilang 3</t>
  </si>
  <si>
    <t>BNP Paribas IDX30</t>
  </si>
  <si>
    <t>BNP Paribas IDX30 Filantropi</t>
  </si>
  <si>
    <t>BNP Paribas Infrastruktur Plus</t>
  </si>
  <si>
    <t>BNP Paribas Integra</t>
  </si>
  <si>
    <t>BNP Paribas Kapital VI</t>
  </si>
  <si>
    <t>BNP Paribas Maxi Obligasi</t>
  </si>
  <si>
    <t>BNP Paribas Maxi Saham</t>
  </si>
  <si>
    <t>BNP Paribas Misbah Rupiah</t>
  </si>
  <si>
    <t>BNP Paribas Obligasi Berlian</t>
  </si>
  <si>
    <t>BNP Paribas Obligasi Bintang</t>
  </si>
  <si>
    <t>BNP Paribas Obligasi Cemerlang</t>
  </si>
  <si>
    <t>BNP Paribas Obligasi Gemilang</t>
  </si>
  <si>
    <t>BNP Paribas Obligasi Harmoni</t>
  </si>
  <si>
    <t>BNP Paribas Obligasi Plus</t>
  </si>
  <si>
    <t>BNP Paribas Obligasi Sentosa</t>
  </si>
  <si>
    <t>BNP Paribas Omega</t>
  </si>
  <si>
    <t>BNP Paribas Pasar Uang Brilian</t>
  </si>
  <si>
    <t>BNP Paribas Pasar Uang Syariah</t>
  </si>
  <si>
    <t>BNP Paribas Pesona</t>
  </si>
  <si>
    <t>BNP Paribas Pesona Syariah</t>
  </si>
  <si>
    <t>BNP Paribas Prima II</t>
  </si>
  <si>
    <t>BNP Paribas Prima USD</t>
  </si>
  <si>
    <t>BNP Paribas Prima Utama USD</t>
  </si>
  <si>
    <t>BNP Paribas Proxima</t>
  </si>
  <si>
    <t>BNP Paribas Rupiah Plus</t>
  </si>
  <si>
    <t>BNP Paribas Solaris</t>
  </si>
  <si>
    <t>BNP Paribas Spektra</t>
  </si>
  <si>
    <t>BNP Paribas Sri Kehati</t>
  </si>
  <si>
    <t>BNP Paribas STAR</t>
  </si>
  <si>
    <t>BNP Paribas Sukuk Negara</t>
  </si>
  <si>
    <t>BNP Paribas Utama Likuid</t>
  </si>
  <si>
    <t>Bumiputera Mitra Berimbang</t>
  </si>
  <si>
    <t>PT Bumiputera Manajemen Investasi</t>
  </si>
  <si>
    <t>Bumiputera Mitra Ekuitas</t>
  </si>
  <si>
    <t>Bumiputera Mitra Kas Fadhila</t>
  </si>
  <si>
    <t>Bumiputera Mitra Likuid</t>
  </si>
  <si>
    <t>Bumiputera Mitra Pendapatan Tetap</t>
  </si>
  <si>
    <t>Bumiputera Mitra Proteksi Seri 1</t>
  </si>
  <si>
    <t>Campuran Victoria Jupiter</t>
  </si>
  <si>
    <t>PT Victoria Manajemen Investasi</t>
  </si>
  <si>
    <t>Capital Balanced Fund</t>
  </si>
  <si>
    <t>PT Capital Asset Management</t>
  </si>
  <si>
    <t>Capital Balanced Growth</t>
  </si>
  <si>
    <t>Capital Cash Fund</t>
  </si>
  <si>
    <t>Capital Equity Fund</t>
  </si>
  <si>
    <t>Capital Fixed Income Fund</t>
  </si>
  <si>
    <t>Capital Liquid Fund</t>
  </si>
  <si>
    <t>Capital Money Market Fund</t>
  </si>
  <si>
    <t>Capital Optimal Balanced</t>
  </si>
  <si>
    <t>Capital Optimal Protected Fund 3</t>
  </si>
  <si>
    <t>Capital Sharia Balanced</t>
  </si>
  <si>
    <t>Capital Sharia Money Market</t>
  </si>
  <si>
    <t>CIMB - Principal Bond</t>
  </si>
  <si>
    <t>PT Principal Asset Management</t>
  </si>
  <si>
    <t>CIMB - Principal Prime Income Fund</t>
  </si>
  <si>
    <t>CIMB Principal Balanced Focus II</t>
  </si>
  <si>
    <t>CIMB Principal Bukareksa Pasar Uang</t>
  </si>
  <si>
    <t>CIMB Principal Cash Fund Syariah</t>
  </si>
  <si>
    <t>CIMB Principal CPF CB XXIX</t>
  </si>
  <si>
    <t>CIMB Principal CPF CB XXVIII</t>
  </si>
  <si>
    <t>CIMB Principal CPF CB XXX</t>
  </si>
  <si>
    <t>CIMB Principal CPF CB XXXI</t>
  </si>
  <si>
    <t>CIMB Principal CPF CB XXXII</t>
  </si>
  <si>
    <t>CIMB Principal CPF CB XXXIII</t>
  </si>
  <si>
    <t>CIMB Principal CPF CB XXXIV</t>
  </si>
  <si>
    <t>CIMB Principal CPF CB XXXVI</t>
  </si>
  <si>
    <t>CIMB Principal CPF CB XXXVII</t>
  </si>
  <si>
    <t>CIMB Principal CPF CS V Syariah</t>
  </si>
  <si>
    <t>CIMB Principal CPF XXI</t>
  </si>
  <si>
    <t>CIMB Principal Dollar Bond</t>
  </si>
  <si>
    <t>CIMB Principal Islamic Asia Pacific Equity Syariah</t>
  </si>
  <si>
    <t>CIMB Principal Prime Income Fund 2</t>
  </si>
  <si>
    <t>CIMB Principal Prime Income Fund 4</t>
  </si>
  <si>
    <t>CIMB Principal Prime Income Fund 5</t>
  </si>
  <si>
    <t>CIMB Principal Smart Equity Fund</t>
  </si>
  <si>
    <t>CIMB Principal Sukuk Syariah</t>
  </si>
  <si>
    <t>CIMB Principal Sukuk Syariah 2</t>
  </si>
  <si>
    <t>CIMB Principal Sukuk Syariah 3</t>
  </si>
  <si>
    <t>CIMB Principal Total Return Equity Fund</t>
  </si>
  <si>
    <t>CIMB- Principal CPF XIX</t>
  </si>
  <si>
    <t>Cimb-P Cash Fund 2</t>
  </si>
  <si>
    <t>CIMB-Principal Balanced Strategic Plus</t>
  </si>
  <si>
    <t>CIMB-Principal Cash Fund</t>
  </si>
  <si>
    <t>CIMB-PRINCIPAL CPF CB XIV</t>
  </si>
  <si>
    <t>CIMB-Principal CPF CB XXIII</t>
  </si>
  <si>
    <t>Cimb-Principal CPF XIV</t>
  </si>
  <si>
    <t>CIMB-Principal Indo Domestic Equity Fund</t>
  </si>
  <si>
    <t>CIMB-Principal Islamic Equity Growth Syariah</t>
  </si>
  <si>
    <t>CIMB-Principal Siji Maxima Income Fund</t>
  </si>
  <si>
    <t>CIMB-Principal Strategic IDR FI Fund</t>
  </si>
  <si>
    <t>CIMB-Principal Strategic USD FI Fund</t>
  </si>
  <si>
    <t>CIMB-Principal Total Return Bond Fund</t>
  </si>
  <si>
    <t>Cipta Bond</t>
  </si>
  <si>
    <t>PT Ciptadana Asset Management</t>
  </si>
  <si>
    <t>Cipta Dana Cash</t>
  </si>
  <si>
    <t>Cipta Dana Kas Syariah</t>
  </si>
  <si>
    <t>Cipta Dana Lancar</t>
  </si>
  <si>
    <t>Cipta Dana Liquid</t>
  </si>
  <si>
    <t>Cipta Dana Tunai</t>
  </si>
  <si>
    <t>Cipta Daya Cipta Gemilang</t>
  </si>
  <si>
    <t>Cipta Dinamika</t>
  </si>
  <si>
    <t>Cipta GTWS Equity</t>
  </si>
  <si>
    <t>Cipta Kartunindo Perkasa Abadi</t>
  </si>
  <si>
    <t>Cipta Kasih Berimbang</t>
  </si>
  <si>
    <t>Cipta Obligasi Gemilang</t>
  </si>
  <si>
    <t>Cipta Obligasi Optimal</t>
  </si>
  <si>
    <t>Cipta Obligasi Prima</t>
  </si>
  <si>
    <t>Cipta Obligasi Rupiah</t>
  </si>
  <si>
    <t>Cipta Obligasi Unggulan</t>
  </si>
  <si>
    <t>Cipta Obligasi USD</t>
  </si>
  <si>
    <t>Cipta Ovo Ekuitas</t>
  </si>
  <si>
    <t>Cipta Prima</t>
  </si>
  <si>
    <t>Cipta Proteksi Dinamis I</t>
  </si>
  <si>
    <t>Cipta Proteksi IV</t>
  </si>
  <si>
    <t>Cipta Proteksi IX</t>
  </si>
  <si>
    <t>Cipta Proteksi X</t>
  </si>
  <si>
    <t>Cipta Proteksi XIV</t>
  </si>
  <si>
    <t>Cipta Saham Unggulan</t>
  </si>
  <si>
    <t>Cipta Saham Unggulan Syariah</t>
  </si>
  <si>
    <t>Cipta Sakura Cash</t>
  </si>
  <si>
    <t>Cipta Sakura Equity</t>
  </si>
  <si>
    <t>Cipta Sinar Menara Deli</t>
  </si>
  <si>
    <t>Cipta Syariah Balance</t>
  </si>
  <si>
    <t>Cipta Syariah Equity</t>
  </si>
  <si>
    <t>Cipta Syariah Indeks</t>
  </si>
  <si>
    <t>Cipta Utama Ekuitas</t>
  </si>
  <si>
    <t>Cipta Value Equity</t>
  </si>
  <si>
    <t>Ciptadana Properti Perhotelan Padjajaran</t>
  </si>
  <si>
    <t>DIRE</t>
  </si>
  <si>
    <t>CitraGold</t>
  </si>
  <si>
    <t>Corfina Amanah Saham Syariah</t>
  </si>
  <si>
    <t>PT Corfina Capital</t>
  </si>
  <si>
    <t>Corfina Capital Protected Fund</t>
  </si>
  <si>
    <t>Corfina Dana Kas Gemilang</t>
  </si>
  <si>
    <t>Corfina Dana Kas Syariah</t>
  </si>
  <si>
    <t>Corfina Equity Syariah</t>
  </si>
  <si>
    <t>Corfina Grow-2-Prosper Rotasi Strategis</t>
  </si>
  <si>
    <t>Corfina Investa Saham Syariah</t>
  </si>
  <si>
    <t>Corfina Kombinasi Strategis</t>
  </si>
  <si>
    <t>Corfina Pendapatan Prima</t>
  </si>
  <si>
    <t>Corpus Balanced Fund I</t>
  </si>
  <si>
    <t>PT Corpus Kapital Manajemen</t>
  </si>
  <si>
    <t>Corpus Bond Plus</t>
  </si>
  <si>
    <t>Corpus Theologia Fixed Income Fund</t>
  </si>
  <si>
    <t>Dana Ekuitas Andalan</t>
  </si>
  <si>
    <t>Dana Ekuitas Prima</t>
  </si>
  <si>
    <t>Dana Investasi Real Estat Ciptadana Properti Industri Indonesia</t>
  </si>
  <si>
    <t>Dana Kita Stabil Pasar Uang</t>
  </si>
  <si>
    <t>PT Danakita Investama</t>
  </si>
  <si>
    <t>Dana Obligasi Stabil</t>
  </si>
  <si>
    <t>PT Samuel Aset Manajemen</t>
  </si>
  <si>
    <t>Dana Pasti</t>
  </si>
  <si>
    <t>PT Equity Securities Indonesia</t>
  </si>
  <si>
    <t>Dana Pratama Ekuitas</t>
  </si>
  <si>
    <t>PT Pratama Capital Assets Management Indonesia</t>
  </si>
  <si>
    <t>Dana Premier</t>
  </si>
  <si>
    <t>Danakita Investasi Fleksibel</t>
  </si>
  <si>
    <t>Danakita Proteksi Seri IX</t>
  </si>
  <si>
    <t>Danakita Proteksi Seri V</t>
  </si>
  <si>
    <t>Danakita Proteksi Seri VI</t>
  </si>
  <si>
    <t>Danakita Proteksi Seri VII</t>
  </si>
  <si>
    <t>Danakita Proteksi Seri VIII</t>
  </si>
  <si>
    <t>Danakita Saham Prioritas</t>
  </si>
  <si>
    <t>Danamas Dollar</t>
  </si>
  <si>
    <t>PT Sinarmas Asset Management</t>
  </si>
  <si>
    <t>Danamas Fleksi</t>
  </si>
  <si>
    <t>Danamas Pasti</t>
  </si>
  <si>
    <t>Danamas Rupiah</t>
  </si>
  <si>
    <t>Danamas Rupiah Plus</t>
  </si>
  <si>
    <t>Danamas Stabil</t>
  </si>
  <si>
    <t>Danareksa Anggrek Fleksibel</t>
  </si>
  <si>
    <t>PT Danareksa Investment Management</t>
  </si>
  <si>
    <t>Danareksa Balanced Regular Income Fund</t>
  </si>
  <si>
    <t>Danareksa Brawijaya Abadi Pendapatan Tetap</t>
  </si>
  <si>
    <t>Danareksa ETF Indonesia Top 40</t>
  </si>
  <si>
    <t>Danareksa Gebyar Dana Likuid</t>
  </si>
  <si>
    <t>Danareksa Gebyar Dana Likuid II</t>
  </si>
  <si>
    <t>Danareksa Gebyar Indonesia II</t>
  </si>
  <si>
    <t>Danareksa Indeks Syariah</t>
  </si>
  <si>
    <t>Danareksa Infrastruktur Trans Jawa</t>
  </si>
  <si>
    <t>Danareksa Mawar</t>
  </si>
  <si>
    <t>Danareksa Mawar Ekuitas Plus</t>
  </si>
  <si>
    <t>Danareksa Mawar Ekuitas Utama</t>
  </si>
  <si>
    <t>Danareksa Mawar Fokus 10</t>
  </si>
  <si>
    <t>Danareksa Mawar Komoditas 10</t>
  </si>
  <si>
    <t>Danareksa Mawar Konsumer 10</t>
  </si>
  <si>
    <t>Danareksa Melati Obligasi Negara Indonesia</t>
  </si>
  <si>
    <t>Danareksa Melati Pendapatan Tetap</t>
  </si>
  <si>
    <t>Danareksa Melati Pendapatan Tetap II</t>
  </si>
  <si>
    <t>Danareksa Melati Pendapatan Tetap Multi Plus</t>
  </si>
  <si>
    <t>Danareksa Melati Pendapatan Tetap Utama</t>
  </si>
  <si>
    <t>Danareksa Melati Pendapatan Utama</t>
  </si>
  <si>
    <t>Danareksa Melati Pendapatan Utama II</t>
  </si>
  <si>
    <t>Danareksa Melati Pendapatan Utama Syariah</t>
  </si>
  <si>
    <t>Danareksa Melati Premium Dollar</t>
  </si>
  <si>
    <t>Danareksa Pendapatan Prima Plus</t>
  </si>
  <si>
    <t>Danareksa Pendapatan Tetap Indonesia Sehat</t>
  </si>
  <si>
    <t>Danareksa Proteksi 25</t>
  </si>
  <si>
    <t>Danareksa Proteksi 26</t>
  </si>
  <si>
    <t>Danareksa Proteksi 34</t>
  </si>
  <si>
    <t>Danareksa Proteksi 44</t>
  </si>
  <si>
    <t>Danareksa Proteksi 45</t>
  </si>
  <si>
    <t>Danareksa Proteksi 47</t>
  </si>
  <si>
    <t>Danareksa Proteksi 48</t>
  </si>
  <si>
    <t>Danareksa Proteksi 49</t>
  </si>
  <si>
    <t>Danareksa Proteksi 50</t>
  </si>
  <si>
    <t>Danareksa Proteksi 51</t>
  </si>
  <si>
    <t>Danareksa Proteksi 52</t>
  </si>
  <si>
    <t>Danareksa Proteksi 53</t>
  </si>
  <si>
    <t>Danareksa Proteksi 54</t>
  </si>
  <si>
    <t>Danareksa Proteksi 55</t>
  </si>
  <si>
    <t>Danareksa Proteksi 56</t>
  </si>
  <si>
    <t>Danareksa Proteksi 57</t>
  </si>
  <si>
    <t>Danareksa Proteksi 58</t>
  </si>
  <si>
    <t>Danareksa Proteksi 59</t>
  </si>
  <si>
    <t>Danareksa Proteksi 60</t>
  </si>
  <si>
    <t>Danareksa Proteksi 61</t>
  </si>
  <si>
    <t>Danareksa Proteksi 62</t>
  </si>
  <si>
    <t>Danareksa Proteksi 64</t>
  </si>
  <si>
    <t>Danareksa Proteksi Gebyar 1</t>
  </si>
  <si>
    <t>Danareksa Proteksi Gebyar 2</t>
  </si>
  <si>
    <t>Danareksa Proteksi Prima II</t>
  </si>
  <si>
    <t>Danareksa Proteksi Syariah Misbah I</t>
  </si>
  <si>
    <t>Danareksa Proteksi Syariah Utama</t>
  </si>
  <si>
    <t>Danareksa Proteksi XVII USD</t>
  </si>
  <si>
    <t>Danareksa Proteksi XXI</t>
  </si>
  <si>
    <t>Danareksa Proteksi XXII</t>
  </si>
  <si>
    <t>Danareksa Seruni Pasar Uang 11</t>
  </si>
  <si>
    <t>Danareksa Seruni Pasar Uang II</t>
  </si>
  <si>
    <t>Danareksa Seruni Pasar Uang III</t>
  </si>
  <si>
    <t>Danareksa Seruni Pasar Uang Syariah</t>
  </si>
  <si>
    <t>Danareksa Seruni Pasar Uang Syariah Dana Haji</t>
  </si>
  <si>
    <t>Danareksa seruni pasar uang V</t>
  </si>
  <si>
    <t>Danareksa Syariah Berimbang</t>
  </si>
  <si>
    <t>Danareksa Syariah Saham</t>
  </si>
  <si>
    <t>DINFRA Bowsprit Aoyama Commercial Fund</t>
  </si>
  <si>
    <t>PT Bowsprit Asset Management</t>
  </si>
  <si>
    <t>Dinfra Bowsprit Integrated Infrastructure 1</t>
  </si>
  <si>
    <t>Dinfra Bowsprit Integrated Infrastructure 2</t>
  </si>
  <si>
    <t>Dinfra Bowsprit Integrated Infrastructure 3</t>
  </si>
  <si>
    <t>DINFRA Bowsprit Township Development</t>
  </si>
  <si>
    <t>DIRE Ciptadana Properti Ritel Indonesia</t>
  </si>
  <si>
    <t>DIRE Simas Plaza Indonesia</t>
  </si>
  <si>
    <t>Eastspring IDR Fixed Income Fund</t>
  </si>
  <si>
    <t>PT Eastspring Investments Indonesia</t>
  </si>
  <si>
    <t>Eastspring Investment Cash Reserve</t>
  </si>
  <si>
    <t>Eastspring Investments Alpha Navigator Kelas A</t>
  </si>
  <si>
    <t>Eastspring Investments Alpha Navigator Kelas B</t>
  </si>
  <si>
    <t>Eastspring Investments IDR High Grade</t>
  </si>
  <si>
    <t>Eastspring Investments Value Discovery Kelas A</t>
  </si>
  <si>
    <t>Eastspring Investments Value Discovery Kelas B</t>
  </si>
  <si>
    <t>Eastspring Investments Yield Discovery</t>
  </si>
  <si>
    <t>Eastspring Proteksi Citadel 1</t>
  </si>
  <si>
    <t>Eastspring Proteksi Citadel 2</t>
  </si>
  <si>
    <t>Eastspring Proteksi Citadel 3</t>
  </si>
  <si>
    <t>Eastspring Syariah Equity Islamic Asia Pacific USD</t>
  </si>
  <si>
    <t>Eastspring Syariah Fixed Income Amanah</t>
  </si>
  <si>
    <t>Eastspring Syariah Money Market Khazanah</t>
  </si>
  <si>
    <t>Emco Barokah Syariah</t>
  </si>
  <si>
    <t>PT EMCO Asset Management</t>
  </si>
  <si>
    <t>Emco Growth Fund</t>
  </si>
  <si>
    <t>EMCO III DE</t>
  </si>
  <si>
    <t>Emco IX</t>
  </si>
  <si>
    <t>Emco Mantap</t>
  </si>
  <si>
    <t>Emco Pasar Uang Berkembang</t>
  </si>
  <si>
    <t>Emco Plantation Fund</t>
  </si>
  <si>
    <t>Emco Saham Barokah Syariah</t>
  </si>
  <si>
    <t>EMCO V</t>
  </si>
  <si>
    <t>EMCO VI</t>
  </si>
  <si>
    <t>Emco XII</t>
  </si>
  <si>
    <t>Emco XV</t>
  </si>
  <si>
    <t>Emco XVI</t>
  </si>
  <si>
    <t>Emco XVII</t>
  </si>
  <si>
    <t>ETF MNC36 Likuid</t>
  </si>
  <si>
    <t>PT MNC Asset Management</t>
  </si>
  <si>
    <t>ETF Phillip MSCI Indonesia Equity Index</t>
  </si>
  <si>
    <t>PT Phillip Asset Management</t>
  </si>
  <si>
    <t>First State Dividend Yield F</t>
  </si>
  <si>
    <t>PT First State Investments Indonesia</t>
  </si>
  <si>
    <t>First State Ind Balanced Fund</t>
  </si>
  <si>
    <t>First State Ind Bond Fund</t>
  </si>
  <si>
    <t>First State Indoequity High Conviction Fund</t>
  </si>
  <si>
    <t>First State Indoequity IDX30 Index Fund</t>
  </si>
  <si>
    <t>First State Indoequity Opportunities Fund - USD</t>
  </si>
  <si>
    <t>First State IndoEquity Peka Fund</t>
  </si>
  <si>
    <t>First State Indoequity Sectoral Fund</t>
  </si>
  <si>
    <t>First State IndoEquity Value Select Fund</t>
  </si>
  <si>
    <t>First State Indonesian Money Market Fund</t>
  </si>
  <si>
    <t>First State Indonesian USD Balanced Plus Fund</t>
  </si>
  <si>
    <t>First State MultiStrategy Fund</t>
  </si>
  <si>
    <t>FSI Long Tenor Bond Fund</t>
  </si>
  <si>
    <t>Ganesha Abadi</t>
  </si>
  <si>
    <t>GAP Balance Life Pension Fund</t>
  </si>
  <si>
    <t>PT GAP CAPITAL</t>
  </si>
  <si>
    <t>GAP Balance Maxi Fund</t>
  </si>
  <si>
    <t>GAP Dana Kombinasi</t>
  </si>
  <si>
    <t>GAP Equity Aggressive Fund</t>
  </si>
  <si>
    <t>GAP Equity Focus Fund</t>
  </si>
  <si>
    <t>GAP Equity Fund</t>
  </si>
  <si>
    <t>GAP Fixed Income Fund II</t>
  </si>
  <si>
    <t>GAP Money Market Fund</t>
  </si>
  <si>
    <t>GAP Syariah Equity Fund</t>
  </si>
  <si>
    <t>GAP Syariah Money Market Fund</t>
  </si>
  <si>
    <t>Garuda Satu</t>
  </si>
  <si>
    <t>PT Intru Nusantara</t>
  </si>
  <si>
    <t>Gemilang Dana Pasar Uang Arunika</t>
  </si>
  <si>
    <t>PT Gemilang Indonesia Manajemen Investasi</t>
  </si>
  <si>
    <t>Gemilang Dana Saham Indonesia</t>
  </si>
  <si>
    <t>Gemilang Soltice Indonesia Campuran</t>
  </si>
  <si>
    <t>Grow-2-Prosper</t>
  </si>
  <si>
    <t>PT Insight Investments Management</t>
  </si>
  <si>
    <t>HPAM Ekuitas Smart 30</t>
  </si>
  <si>
    <t>PT Henan Putihrai Asset Management</t>
  </si>
  <si>
    <t>HPAM Flexi Plus</t>
  </si>
  <si>
    <t>HPAM Government Bond</t>
  </si>
  <si>
    <t>HPAM Investa Ekuitas Strategis</t>
  </si>
  <si>
    <t>HPAM Pasar Uang Dinamis</t>
  </si>
  <si>
    <t>HPAM Pendapatan Tetap Prima</t>
  </si>
  <si>
    <t>HPAM PREMIUM 2</t>
  </si>
  <si>
    <t>HPAM Proteksi Prima</t>
  </si>
  <si>
    <t>Hpam Saham Dinamis</t>
  </si>
  <si>
    <t>HPAM Smart Beta Ekuitas</t>
  </si>
  <si>
    <t>HPAM SMART PROTECTED IV</t>
  </si>
  <si>
    <t>HPAM Smart Protected IX</t>
  </si>
  <si>
    <t>HPAM Smart Protected VII</t>
  </si>
  <si>
    <t>HPAM Smart Protected X</t>
  </si>
  <si>
    <t>HPAM Smart Protected Xi</t>
  </si>
  <si>
    <t>HPAM Smart Protected XII</t>
  </si>
  <si>
    <t>HPAM Smart Protected XV</t>
  </si>
  <si>
    <t>HPAM Smart Syariah Protected II</t>
  </si>
  <si>
    <t>HPAM Strategic Protected</t>
  </si>
  <si>
    <t>HPAM Strategic Protected II</t>
  </si>
  <si>
    <t>HPAM Syariah Ekuitas</t>
  </si>
  <si>
    <t>HPAM Ultima Balance</t>
  </si>
  <si>
    <t>HPAM Ultima Ekuitas 1</t>
  </si>
  <si>
    <t>HPAM Ultima Money Market</t>
  </si>
  <si>
    <t>HPAM Ultima Obligasi Plus</t>
  </si>
  <si>
    <t>I AM Bond Fund</t>
  </si>
  <si>
    <t>PT Indoasia Aset Manajemen</t>
  </si>
  <si>
    <t>I AM BUMN Balanced Plus Fund</t>
  </si>
  <si>
    <t>I AM Equity Fund</t>
  </si>
  <si>
    <t>I AM Protected Fund I</t>
  </si>
  <si>
    <t>-</t>
  </si>
  <si>
    <t>Indo Artha Buana Investama Proteksi 1</t>
  </si>
  <si>
    <t>PT Indo Arthabuana Investama</t>
  </si>
  <si>
    <t>Indosterling Ekuitas Likuid Plus</t>
  </si>
  <si>
    <t>PT Indosterling Aset Manajemen</t>
  </si>
  <si>
    <t>Indosterling Pasar Uang</t>
  </si>
  <si>
    <t>Indosurya Prime Money Market Fund</t>
  </si>
  <si>
    <t>PT Indosurya Asset Management</t>
  </si>
  <si>
    <t>Infovesta 90 Balanced Fund Index</t>
  </si>
  <si>
    <t>Infovesta 90 Equity Fund Index</t>
  </si>
  <si>
    <t>Infovesta 90 Fixed Income Fund Index</t>
  </si>
  <si>
    <t>Infovesta 90 Money Market Fund Index</t>
  </si>
  <si>
    <t>Infovesta Government Bond Index</t>
  </si>
  <si>
    <t>Insight 11</t>
  </si>
  <si>
    <t>Insight 34</t>
  </si>
  <si>
    <t>Insight Benefit Balanced Fund</t>
  </si>
  <si>
    <t>Insight Tunas Bangsa Balanced Fund 2</t>
  </si>
  <si>
    <t>Investa Dana Dolar Mandiri</t>
  </si>
  <si>
    <t>PT Mandiri Manajemen Investasi</t>
  </si>
  <si>
    <t>ITB Harmoni BNI-AM</t>
  </si>
  <si>
    <t>ITB-Niaga</t>
  </si>
  <si>
    <t>Jarvis Balanced Fund</t>
  </si>
  <si>
    <t>PT Jarvis Aset Manajemen</t>
  </si>
  <si>
    <t>Jarvis Money Market Fund</t>
  </si>
  <si>
    <t>Jasa Capital Campuran Dinamis</t>
  </si>
  <si>
    <t>PT Jasa Capital Asset Management</t>
  </si>
  <si>
    <t>Jasa Capital Campuran Harmonis</t>
  </si>
  <si>
    <t>Jasa Capital Saham Progresif</t>
  </si>
  <si>
    <t>Jasa Capital Syariah Campuran Gemilang</t>
  </si>
  <si>
    <t>Kehati Lestari</t>
  </si>
  <si>
    <t>Kiwoom Indonesia Bond Plus Fund</t>
  </si>
  <si>
    <t>PT Kiwoom Investment Management Indonesia</t>
  </si>
  <si>
    <t>Kiwoom Indonesia Optimum Fund</t>
  </si>
  <si>
    <t>Kresna Flexima</t>
  </si>
  <si>
    <t>PT Kresna Asset Management</t>
  </si>
  <si>
    <t>Kresna IDX 30 Tracker</t>
  </si>
  <si>
    <t>Kresna Indeks 45</t>
  </si>
  <si>
    <t>Kresna Olympus</t>
  </si>
  <si>
    <t>Kresna Prima</t>
  </si>
  <si>
    <t>Kresna Proteksi Cemerlang Seri 1</t>
  </si>
  <si>
    <t>Kresna Proteksi Cemerlang Seri 2</t>
  </si>
  <si>
    <t>Kresna Proteksi Cemerlang Seri 3</t>
  </si>
  <si>
    <t>Kresna Proteksi Gemilang</t>
  </si>
  <si>
    <t>Kresna Proteksi Gilang Seri 1</t>
  </si>
  <si>
    <t>Kresna Proteksi Gilang Seri 2</t>
  </si>
  <si>
    <t>Kresna Proteksi Sinar Gemilang Seri 1</t>
  </si>
  <si>
    <t>Kresna Proteksi Sinar Gemilang Seri 2</t>
  </si>
  <si>
    <t>Kresna Proteksi Sinar Gemilang Seri 3</t>
  </si>
  <si>
    <t>Lancar Victoria Merkurius</t>
  </si>
  <si>
    <t>Lautandhana Balanced Income Fund</t>
  </si>
  <si>
    <t>PT Lautandhana Investment Management</t>
  </si>
  <si>
    <t>Lautandhana Balanced Progressive Fund</t>
  </si>
  <si>
    <t>Lautandhana Equity Progresif</t>
  </si>
  <si>
    <t>Lautandhana Fixed Income</t>
  </si>
  <si>
    <t>Lautandhana Growth Fund</t>
  </si>
  <si>
    <t>Lautandhana Income Fund</t>
  </si>
  <si>
    <t>Lautandhana Maxima Income Fund</t>
  </si>
  <si>
    <t>Lautandhana Pasar Uang</t>
  </si>
  <si>
    <t>Lautandhana Proteksi Dinamis Syariah I</t>
  </si>
  <si>
    <t>Lautandhana Proteksi Dollar III</t>
  </si>
  <si>
    <t>Lautandhana Saham Lestari</t>
  </si>
  <si>
    <t>Lautandhana Saham Mahadi</t>
  </si>
  <si>
    <t>Lautandhana Saham Prima</t>
  </si>
  <si>
    <t>Lautandhana Saham Syariah</t>
  </si>
  <si>
    <t>Lautandhana Sharia Income Fund</t>
  </si>
  <si>
    <t>Lippo Dana Likuid</t>
  </si>
  <si>
    <t>PT Lippo Securities Tbk</t>
  </si>
  <si>
    <t>Lippo Dana Obligasi</t>
  </si>
  <si>
    <t>Lippo Equity Plus</t>
  </si>
  <si>
    <t>Lippo Terproteksi IV</t>
  </si>
  <si>
    <t>Lippo Terproteksi V</t>
  </si>
  <si>
    <t>LQ45</t>
  </si>
  <si>
    <t>MaestroBerimbang</t>
  </si>
  <si>
    <t>MaestroDollar</t>
  </si>
  <si>
    <t>Majoris Capital Protected Fund Indonesia</t>
  </si>
  <si>
    <t>PT Majoris Asset Management</t>
  </si>
  <si>
    <t>Majoris Capital Protected Fund Indonesia II</t>
  </si>
  <si>
    <t>Majoris Capital Protected Fund Indonesia III</t>
  </si>
  <si>
    <t>PT KEB Hana Indonesia</t>
  </si>
  <si>
    <t>Majoris JII Syariah Indonesia</t>
  </si>
  <si>
    <t>Majoris Obligasi Utama Indonesia</t>
  </si>
  <si>
    <t>Majoris Pasar Uang Indonesia</t>
  </si>
  <si>
    <t>Majoris Pasar Uang Syariah Indonesia</t>
  </si>
  <si>
    <t>Majoris Pefindo I Grade ETF Indonesia</t>
  </si>
  <si>
    <t>Majoris Saham Alokasi Dinamik Indonesia</t>
  </si>
  <si>
    <t>Majoris Saham Alpha Recovery Perdana</t>
  </si>
  <si>
    <t>Majoris Saham Gemilang Indonesia</t>
  </si>
  <si>
    <t>Majoris Saham Syariah Indonesia</t>
  </si>
  <si>
    <t>Majoris Sukuk Negara Indonesia</t>
  </si>
  <si>
    <t>Majoris Terproteksi Prinsipal Indonesia</t>
  </si>
  <si>
    <t>Majoris USD Balance Indonesia</t>
  </si>
  <si>
    <t>Makara Prima</t>
  </si>
  <si>
    <t>MAM Balanced Fund</t>
  </si>
  <si>
    <t>PT Maybank Asset Management</t>
  </si>
  <si>
    <t>MAM Dana Berimbang Syariah</t>
  </si>
  <si>
    <t>Mandiri Aktif</t>
  </si>
  <si>
    <t>Mandiri Brawijaya Investa Berimbang</t>
  </si>
  <si>
    <t>Mandiri Bukareksa Pasar Uang Syariah</t>
  </si>
  <si>
    <t>Mandiri Dana Optima</t>
  </si>
  <si>
    <t>Mandiri Dolar 2</t>
  </si>
  <si>
    <t>Mandiri Dollar Seri 113</t>
  </si>
  <si>
    <t>Mandiri Dynamic Equity</t>
  </si>
  <si>
    <t>Mandiri Global Sharia Equity Dollar</t>
  </si>
  <si>
    <t>Mandiri Indeks LQ45</t>
  </si>
  <si>
    <t>Mandiri Investa Aktif</t>
  </si>
  <si>
    <t>Mandiri Investa Atraktif</t>
  </si>
  <si>
    <t>Mandiri Investa Atraktif Syariah</t>
  </si>
  <si>
    <t>Mandiri Investa Cerdas Bangsa</t>
  </si>
  <si>
    <t>Mandiri Investa Dana Obligasi Seri II</t>
  </si>
  <si>
    <t>Mandiri Investa Dana Pendapatan Optimal</t>
  </si>
  <si>
    <t>Mandiri Investa Dana Pendapatan Optimal 2</t>
  </si>
  <si>
    <t>Mandiri Investa Dana Syariah</t>
  </si>
  <si>
    <t>Mandiri Investa Dana Utama</t>
  </si>
  <si>
    <t>Mandiri Investa Ekuitas Dinamis</t>
  </si>
  <si>
    <t>Mandiri Investa Ekuitas Syariah</t>
  </si>
  <si>
    <t>Mandiri Investa Equity ASEAN 5 Plus</t>
  </si>
  <si>
    <t>Mandiri Investa Equity Dynamo Factor</t>
  </si>
  <si>
    <t>Mandiri Investa Equity Movement</t>
  </si>
  <si>
    <t>Mandiri Investa Keluarga</t>
  </si>
  <si>
    <t>Mandiri Investa Obligasi Selaras</t>
  </si>
  <si>
    <t>Mandiri Investa Pasar Uang</t>
  </si>
  <si>
    <t>Mandiri Investa Pasar Uang 2</t>
  </si>
  <si>
    <t>Mandiri Investa Syariah Berimbang</t>
  </si>
  <si>
    <t>Mandiri Investasi Kapital Atraktif</t>
  </si>
  <si>
    <t>Mandiri Investasi Obligasi Nasional</t>
  </si>
  <si>
    <t>Mandiri Kapital Prima</t>
  </si>
  <si>
    <t>Mandiri Obligasi Optima</t>
  </si>
  <si>
    <t>Mandiri Obligasi Optima II</t>
  </si>
  <si>
    <t>Mandiri Obligasi Utama</t>
  </si>
  <si>
    <t>Mandiri Obligasi Utama 2</t>
  </si>
  <si>
    <t>Mandiri Pasar Uang Optima 2</t>
  </si>
  <si>
    <t>Mandiri Pasar Uang Syariah</t>
  </si>
  <si>
    <t>Mandiri Pasar Uang Syariah Ekstra</t>
  </si>
  <si>
    <t>Mandiri Pendapatan Tetap Indonesia Sehat</t>
  </si>
  <si>
    <t>Mandiri Pendapatan Tetap Obligasi Negara</t>
  </si>
  <si>
    <t>Mandiri Protected Dynamic Syariah Seri 3</t>
  </si>
  <si>
    <t>Mandiri Protected Dynamic Syariah Seri 4</t>
  </si>
  <si>
    <t>Mandiri Protected Growth Dollar</t>
  </si>
  <si>
    <t>Mandiri Protected Growth Dollar 2</t>
  </si>
  <si>
    <t>Mandiri Protected Growth Dollar 3</t>
  </si>
  <si>
    <t>Mandiri Saham Atraktif</t>
  </si>
  <si>
    <t>Mandiri Seri 100</t>
  </si>
  <si>
    <t>Mandiri Seri 102</t>
  </si>
  <si>
    <t>Mandiri Seri 103</t>
  </si>
  <si>
    <t>Mandiri Seri 104</t>
  </si>
  <si>
    <t>Mandiri Seri 105</t>
  </si>
  <si>
    <t>Mandiri Seri 106</t>
  </si>
  <si>
    <t>Mandiri Seri 107</t>
  </si>
  <si>
    <t>Mandiri Seri 108</t>
  </si>
  <si>
    <t>Mandiri Seri 109</t>
  </si>
  <si>
    <t>Mandiri Seri 116</t>
  </si>
  <si>
    <t>Mandiri Seri 118</t>
  </si>
  <si>
    <t>Mandiri Seri 120</t>
  </si>
  <si>
    <t>Mandiri Seri 123</t>
  </si>
  <si>
    <t>Mandiri Seri 126</t>
  </si>
  <si>
    <t>Mandiri Seri 127</t>
  </si>
  <si>
    <t>Mandiri Seri 128</t>
  </si>
  <si>
    <t>Mandiri Seri 129</t>
  </si>
  <si>
    <t>Mandiri Seri 131</t>
  </si>
  <si>
    <t>Mandiri Seri 133</t>
  </si>
  <si>
    <t>Mandiri Seri 135</t>
  </si>
  <si>
    <t>Mandiri Seri 136</t>
  </si>
  <si>
    <t>Mandiri Seri 139</t>
  </si>
  <si>
    <t>Mandiri Seri 140</t>
  </si>
  <si>
    <t>Mandiri Seri 141</t>
  </si>
  <si>
    <t>Mandiri Seri 142</t>
  </si>
  <si>
    <t>Mandiri Seri 143</t>
  </si>
  <si>
    <t>Mandiri Seri 144</t>
  </si>
  <si>
    <t>Mandiri Seri 146</t>
  </si>
  <si>
    <t>Mandiri Seri 147</t>
  </si>
  <si>
    <t>Mandiri Seri 148</t>
  </si>
  <si>
    <t>Mandiri Seri 149</t>
  </si>
  <si>
    <t>Mandiri Seri 151</t>
  </si>
  <si>
    <t>Mandiri Seri 152</t>
  </si>
  <si>
    <t>Mandiri Seri 154</t>
  </si>
  <si>
    <t>Mandiri Seri 156</t>
  </si>
  <si>
    <t>Mandiri Seri 157</t>
  </si>
  <si>
    <t>Mandiri Seri 158</t>
  </si>
  <si>
    <t>Mandiri Seri 160</t>
  </si>
  <si>
    <t>Mandiri Seri 161</t>
  </si>
  <si>
    <t>Mandiri Seri 162</t>
  </si>
  <si>
    <t>Mandiri Seri 166</t>
  </si>
  <si>
    <t>Mandiri Seri 170</t>
  </si>
  <si>
    <t>Mandiri Seri 171</t>
  </si>
  <si>
    <t>Mandiri Seri 172</t>
  </si>
  <si>
    <t>Mandiri Seri 173</t>
  </si>
  <si>
    <t>Mandiri Seri 175</t>
  </si>
  <si>
    <t>Mandiri Seri 177</t>
  </si>
  <si>
    <t>Mandiri Seri 178</t>
  </si>
  <si>
    <t>Mandiri Seri 179</t>
  </si>
  <si>
    <t>Mandiri Seri 180</t>
  </si>
  <si>
    <t>Mandiri Seri 181</t>
  </si>
  <si>
    <t>Mandiri Seri 183</t>
  </si>
  <si>
    <t>Mandiri Seri 186</t>
  </si>
  <si>
    <t>Mandiri Seri 187</t>
  </si>
  <si>
    <t>Mandiri Seri 188</t>
  </si>
  <si>
    <t>Mandiri Seri 194</t>
  </si>
  <si>
    <t>Mandiri Seri 198</t>
  </si>
  <si>
    <t>Mandiri Seri 199</t>
  </si>
  <si>
    <t>Mandiri Seri 201</t>
  </si>
  <si>
    <t>Mandiri Seri 202</t>
  </si>
  <si>
    <t>Mandiri Seri 21</t>
  </si>
  <si>
    <t>Mandiri Seri 34</t>
  </si>
  <si>
    <t>Mandiri Seri 35</t>
  </si>
  <si>
    <t>Mandiri Seri 50</t>
  </si>
  <si>
    <t>Mandiri Seri 51</t>
  </si>
  <si>
    <t>Mandiri Seri 59</t>
  </si>
  <si>
    <t>Mandiri Seri 60</t>
  </si>
  <si>
    <t>Mandiri Seri 64</t>
  </si>
  <si>
    <t>Mandiri Seri 67</t>
  </si>
  <si>
    <t>Mandiri Seri 70</t>
  </si>
  <si>
    <t>Mandiri Seri 73</t>
  </si>
  <si>
    <t>Mandiri Seri 74</t>
  </si>
  <si>
    <t>Mandiri Seri 75</t>
  </si>
  <si>
    <t>Mandiri Seri 78</t>
  </si>
  <si>
    <t>Mandiri Seri 79</t>
  </si>
  <si>
    <t>Mandiri Seri 80</t>
  </si>
  <si>
    <t>Mandiri Seri 81</t>
  </si>
  <si>
    <t>Mandiri Seri 82</t>
  </si>
  <si>
    <t>Mandiri Seri 84</t>
  </si>
  <si>
    <t>Mandiri Seri 85</t>
  </si>
  <si>
    <t>Mandiri Seri 87</t>
  </si>
  <si>
    <t>Mandiri Seri 93</t>
  </si>
  <si>
    <t>Mandiri Seri 95</t>
  </si>
  <si>
    <t>Mandiri Seri 98</t>
  </si>
  <si>
    <t>Mandiri Seri 99</t>
  </si>
  <si>
    <t>Mandiri Syariah Seri 165</t>
  </si>
  <si>
    <t>Mandiri Syariah Seri 168</t>
  </si>
  <si>
    <t>Manulife Dana Campuran II</t>
  </si>
  <si>
    <t>PT Manulife Aset Manajemen Indonesia(MAMI)</t>
  </si>
  <si>
    <t>Manulife Dana Ekuitas Utama</t>
  </si>
  <si>
    <t>Manulife Dana Kas II</t>
  </si>
  <si>
    <t>Manulife Dana Kas Syariah</t>
  </si>
  <si>
    <t>Manulife Dana Saham</t>
  </si>
  <si>
    <t>Manulife Dana Saham Utama</t>
  </si>
  <si>
    <t>Manulife Dana Tetap Pemerintah</t>
  </si>
  <si>
    <t>Manulife Dana Tetap Utama</t>
  </si>
  <si>
    <t>Manulife Dana Tumbuh Berimbang</t>
  </si>
  <si>
    <t>Manulife Greater Indonesia Fund</t>
  </si>
  <si>
    <t>Manulife Indonesia Money Market Fund(D/H Manulife Flexinvest Plus)</t>
  </si>
  <si>
    <t>Manulife Institutional Equity Fund</t>
  </si>
  <si>
    <t>Manulife Obligasi Negara Indonesia II</t>
  </si>
  <si>
    <t>Manulife Obligasi Unggulan Kelas A</t>
  </si>
  <si>
    <t>Manulife Obligasi Unggulan Kelas I1</t>
  </si>
  <si>
    <t>Manulife Pendapatan Bulanan II</t>
  </si>
  <si>
    <t>Manulife Proteksi Dana Utama</t>
  </si>
  <si>
    <t>Manulife Saham Andalan</t>
  </si>
  <si>
    <t>Manulife Saham SMC Plus</t>
  </si>
  <si>
    <t>Manulife Saham Syariah Asia Pasifik Dollar AS</t>
  </si>
  <si>
    <t>Manulife Syariah Proteksi Misbah I</t>
  </si>
  <si>
    <t>Manulife Syariah Sektoral Amanah</t>
  </si>
  <si>
    <t>Manulife Syariah Sukuk Indonesia</t>
  </si>
  <si>
    <t>Manulife USD Fixed Income</t>
  </si>
  <si>
    <t>Maybank CPF 8</t>
  </si>
  <si>
    <t>Maybank CPF Institusi 14</t>
  </si>
  <si>
    <t>Maybank CPF Institusi 15</t>
  </si>
  <si>
    <t>Maybank CPF Institusi 6</t>
  </si>
  <si>
    <t>Maybank CPF Institusi 8</t>
  </si>
  <si>
    <t>Maybank CPF Institusi 9</t>
  </si>
  <si>
    <t>Maybank CPF Misbah Syariah 1</t>
  </si>
  <si>
    <t>Maybank CPF X</t>
  </si>
  <si>
    <t>Maybank CPF XII</t>
  </si>
  <si>
    <t>Maybank Dana Berimbang</t>
  </si>
  <si>
    <t>Maybank Dana Ekuitas</t>
  </si>
  <si>
    <t>Maybank Dana Ekuitas Syariah Saham</t>
  </si>
  <si>
    <t>Maybank Dana Kencana</t>
  </si>
  <si>
    <t>Maybank Dana Obligasi Plus</t>
  </si>
  <si>
    <t>Maybank Dana Pasar Uang</t>
  </si>
  <si>
    <t>Maybank Dana Pasti 2</t>
  </si>
  <si>
    <t>Maybank Dana Proteksi 1</t>
  </si>
  <si>
    <t>Maybank Dana Proteksi 10</t>
  </si>
  <si>
    <t>Maybank Dana Proteksi 12</t>
  </si>
  <si>
    <t>Maybank Dana Proteksi 15</t>
  </si>
  <si>
    <t>Maybank Dana Proteksi 16</t>
  </si>
  <si>
    <t>Maybank Dana Proteksi 3</t>
  </si>
  <si>
    <t>Maybank Dana Proteksi 4</t>
  </si>
  <si>
    <t>Maybank Dana Proteksi 5</t>
  </si>
  <si>
    <t>Maybank Dana Proteksi 6</t>
  </si>
  <si>
    <t>Maybank Dana Proteksi 8</t>
  </si>
  <si>
    <t>Maybank Dana Proteksi 9</t>
  </si>
  <si>
    <t>Maybank Dana Terproteksi 2</t>
  </si>
  <si>
    <t>Maybank Dana Unggulan</t>
  </si>
  <si>
    <t>Maybank Money Market Fund 5</t>
  </si>
  <si>
    <t>Maybank Sector Rotation Equity Fund</t>
  </si>
  <si>
    <t>Mega Asset Greater Infrastructure</t>
  </si>
  <si>
    <t>PT Mega Asset Management</t>
  </si>
  <si>
    <t>Mega Asset Madania Syariah</t>
  </si>
  <si>
    <t>Mega Asset Mantap</t>
  </si>
  <si>
    <t>Mega Asset Mantap Plus</t>
  </si>
  <si>
    <t>Mega Asset Maxima</t>
  </si>
  <si>
    <t>Mega Asset Multicash</t>
  </si>
  <si>
    <t>Mega Asset Multicash Syariah</t>
  </si>
  <si>
    <t>Mega Asset Pendapatan Tetap Syariah</t>
  </si>
  <si>
    <t>Mega Asset Strategic Total Return</t>
  </si>
  <si>
    <t>Mega Asset Terproteksi 10</t>
  </si>
  <si>
    <t>Mega Asset Terproteksi 11</t>
  </si>
  <si>
    <t>Mega Asset Terproteksi 12</t>
  </si>
  <si>
    <t>Mega Asset Terproteksi 13</t>
  </si>
  <si>
    <t>Mega Asset Terproteksi 6</t>
  </si>
  <si>
    <t>Mega Asset Terproteksi 7</t>
  </si>
  <si>
    <t>Mega Asset Terproteksi 8</t>
  </si>
  <si>
    <t>Mega Asset Terproteksi 9</t>
  </si>
  <si>
    <t>Mega Dana Capital Growth</t>
  </si>
  <si>
    <t>PT Mega Capital Investama</t>
  </si>
  <si>
    <t>Mega Dana Dinamis</t>
  </si>
  <si>
    <t>Mega Dana Kas</t>
  </si>
  <si>
    <t>Mega Dana Kas Syariah</t>
  </si>
  <si>
    <t>Mega Dana Kombinasi</t>
  </si>
  <si>
    <t>Mega Dana Lancar</t>
  </si>
  <si>
    <t>Mega Dana Likuid</t>
  </si>
  <si>
    <t>Mega Dana Obligasi Dua</t>
  </si>
  <si>
    <t>Mega Dana Obligasi Syariah</t>
  </si>
  <si>
    <t>Mega Dana Ori Dua</t>
  </si>
  <si>
    <t>Mega Dana Pasar Uang</t>
  </si>
  <si>
    <t>Mega Dana Pendapatan Tetap</t>
  </si>
  <si>
    <t>Mega Dana Pendapatan Tetap Syariah</t>
  </si>
  <si>
    <t>Mega Dana Rido Tiga</t>
  </si>
  <si>
    <t>Mega Dana Stabil</t>
  </si>
  <si>
    <t>Mega Dana Terproteksi IX</t>
  </si>
  <si>
    <t>Mega Dana Terproteksi XIV</t>
  </si>
  <si>
    <t>Mega Dana Terproteksi XV</t>
  </si>
  <si>
    <t>Mega Dana Terproteksi XVI</t>
  </si>
  <si>
    <t>Mega Dana Terproteksi XVII</t>
  </si>
  <si>
    <t>Mega Dana Terproteksi XVIII</t>
  </si>
  <si>
    <t>Millenium Balance Fund</t>
  </si>
  <si>
    <t>PT Millenium Capital Management</t>
  </si>
  <si>
    <t>Millenium Dynamic Equity Fund</t>
  </si>
  <si>
    <t>Millenium Equity Growth Fund</t>
  </si>
  <si>
    <t>Millenium Equity Prima Plus</t>
  </si>
  <si>
    <t>Millenium MCM Equity Sektoral</t>
  </si>
  <si>
    <t>Minna Padi Amanah Saham Syariah</t>
  </si>
  <si>
    <t>PT Minna Padi Aset Manajemen</t>
  </si>
  <si>
    <t>Minna Padi Hastinapura Saham</t>
  </si>
  <si>
    <t>Minna Padi Indraprastha Saham Syariah</t>
  </si>
  <si>
    <t>Minna Padi Kahuripan Pendapatan Tetap</t>
  </si>
  <si>
    <t>Minna Padi Keraton Balance</t>
  </si>
  <si>
    <t>Minna Padi Keraton II</t>
  </si>
  <si>
    <t>Minna Padi Khazanah Pasar Uang Syariah</t>
  </si>
  <si>
    <t>Minna Padi Pasopati Saham</t>
  </si>
  <si>
    <t>Minna Padi Pringgondani Saham</t>
  </si>
  <si>
    <t>Minna Padi Property Plus</t>
  </si>
  <si>
    <t>Misbah Mandiri Syariah Seri 184</t>
  </si>
  <si>
    <t>MNC Dana Dollar</t>
  </si>
  <si>
    <t>MNC Dana Ekuitas</t>
  </si>
  <si>
    <t>MNC Dana IX</t>
  </si>
  <si>
    <t>MNC Dana Kombinasi</t>
  </si>
  <si>
    <t>MNC Dana Kombinasi Icon</t>
  </si>
  <si>
    <t>MNC Dana Lancar</t>
  </si>
  <si>
    <t>MNC Dana Likuid</t>
  </si>
  <si>
    <t>MNC Dana Pasar Uang</t>
  </si>
  <si>
    <t>MNC Dana Pasar Uang II</t>
  </si>
  <si>
    <t>MNC Dana Pendapatan Tetap II</t>
  </si>
  <si>
    <t>MNC Dana Pendapatan Tetap III</t>
  </si>
  <si>
    <t>MNC Dana Pendapatan Tetap V</t>
  </si>
  <si>
    <t>MNC Dana SBN</t>
  </si>
  <si>
    <t>MNC Dana Seri 21</t>
  </si>
  <si>
    <t>MNC Dana Seri 22</t>
  </si>
  <si>
    <t>MNC Dana Seri 26</t>
  </si>
  <si>
    <t>MNC Dana Seri 29</t>
  </si>
  <si>
    <t>MNC Dana Seri 30</t>
  </si>
  <si>
    <t>MNC Dana Seri 32</t>
  </si>
  <si>
    <t>MNC Dana Syariah</t>
  </si>
  <si>
    <t>MNC Dana Syariah Barokah</t>
  </si>
  <si>
    <t>MNC Dana Syariah Ekuitas</t>
  </si>
  <si>
    <t>MNC Dana Syariah Ekuitas II</t>
  </si>
  <si>
    <t>MNC Dana Terproteksi  X</t>
  </si>
  <si>
    <t>MNC Dana Terproteksi  XIV</t>
  </si>
  <si>
    <t>MNC Dana Terproteksi III</t>
  </si>
  <si>
    <t>MNC Dana Terproteksi Seri 23</t>
  </si>
  <si>
    <t>MNC Dana Terproteksi Seri 24</t>
  </si>
  <si>
    <t>MNC Dana Terproteksi Seri 25</t>
  </si>
  <si>
    <t>MNC Dana Terproteksi Seri 27</t>
  </si>
  <si>
    <t>MNC Dana Terproteksi Seri 28</t>
  </si>
  <si>
    <t>MNC Dana Terproteksi Seri 31</t>
  </si>
  <si>
    <t>MNC Dana Terproteksi V</t>
  </si>
  <si>
    <t>MNC Dana Terproteksi VIII</t>
  </si>
  <si>
    <t>MNC Dana Terproteksi XIX</t>
  </si>
  <si>
    <t>MNC Dana Terproteksi XVII</t>
  </si>
  <si>
    <t>MNC Dana Terproteksi XVIII</t>
  </si>
  <si>
    <t>MNC Dana Terproteksi XX</t>
  </si>
  <si>
    <t>MNC Smart Equity Fund</t>
  </si>
  <si>
    <t>MNC Syariah Pendapatan Tetap</t>
  </si>
  <si>
    <t>MR Bond Kresna</t>
  </si>
  <si>
    <t>Mrs Bond Kresna</t>
  </si>
  <si>
    <t>Mrs Cash Kresna</t>
  </si>
  <si>
    <t>Mrs Flex Kresna</t>
  </si>
  <si>
    <t>MS Bond Kresna</t>
  </si>
  <si>
    <t>Narada Campuran I</t>
  </si>
  <si>
    <t>PT Narada Kapital Indonesia</t>
  </si>
  <si>
    <t>Narada Milenesia Cash Fund</t>
  </si>
  <si>
    <t>Narada Saham Berkah Syariah</t>
  </si>
  <si>
    <t>Narada Saham Indonesia</t>
  </si>
  <si>
    <t>Narada Saham Indonesia II</t>
  </si>
  <si>
    <t>NET Dana Berimbang</t>
  </si>
  <si>
    <t>PT. NET ASSETS MANAGEMENT</t>
  </si>
  <si>
    <t>Net Dana Flexi</t>
  </si>
  <si>
    <t>Net Dana Gemilang</t>
  </si>
  <si>
    <t>Net Dana Proteksi VI</t>
  </si>
  <si>
    <t>Net Dana Proteksi VII</t>
  </si>
  <si>
    <t>NET Dana Proteksi VIII</t>
  </si>
  <si>
    <t>Nikko BUMN Plus</t>
  </si>
  <si>
    <t>PT Nikko Securities Indonesia</t>
  </si>
  <si>
    <t>Nikko Gebyar Indonesia Dua</t>
  </si>
  <si>
    <t>Nikko Indah Nusantara Dua</t>
  </si>
  <si>
    <t>Nikko Indonesia Balanced Fund</t>
  </si>
  <si>
    <t>Nikko Indonesia Bond Fund</t>
  </si>
  <si>
    <t>Nikko Indonesia Equity Fund</t>
  </si>
  <si>
    <t>Nikko Indonesia Money Market Fund</t>
  </si>
  <si>
    <t>Nikko Kas Management</t>
  </si>
  <si>
    <t>Nikko Saham Pembangunan Indonesia</t>
  </si>
  <si>
    <t>Nikko Tron Dua</t>
  </si>
  <si>
    <t>Nusadana Lancar</t>
  </si>
  <si>
    <t>PT Nusadana Investama Indonesia</t>
  </si>
  <si>
    <t>Nusadana Pendapatan Tetap 1</t>
  </si>
  <si>
    <t>Nusadana Proteksi 1</t>
  </si>
  <si>
    <t>Nusadana Proteksi 2</t>
  </si>
  <si>
    <t>Nusadana Proteksi 3</t>
  </si>
  <si>
    <t>Nusadana Proteksi 5</t>
  </si>
  <si>
    <t>Nusadana Proteksi Prima 1</t>
  </si>
  <si>
    <t>Nusadana Saham</t>
  </si>
  <si>
    <t>Optima Mega Prima</t>
  </si>
  <si>
    <t>Optima Pendapatan Abadi</t>
  </si>
  <si>
    <t>ORI</t>
  </si>
  <si>
    <t>OSO Andalas Equity Fund</t>
  </si>
  <si>
    <t>PT OSO MANAJEMEN INVESTASI</t>
  </si>
  <si>
    <t>OSO Borneo Equity Fund</t>
  </si>
  <si>
    <t>OSO Celebes Syariah Sukuk</t>
  </si>
  <si>
    <t>OSO DANA IV</t>
  </si>
  <si>
    <t>OSO Dana Terproteksi VI</t>
  </si>
  <si>
    <t>OSO Flores Equity Fund</t>
  </si>
  <si>
    <t>OSO Karimata Pasar Uang</t>
  </si>
  <si>
    <t>OSO Moluccas Equity Fund</t>
  </si>
  <si>
    <t>OSO Sustainability Fund</t>
  </si>
  <si>
    <t>OSO Syariah Equity Fund</t>
  </si>
  <si>
    <t>Pacific Balance Fund</t>
  </si>
  <si>
    <t>PT Pacific Capital Investment</t>
  </si>
  <si>
    <t>Pacific Balance Fund II</t>
  </si>
  <si>
    <t>Pacific Balance Fund III</t>
  </si>
  <si>
    <t>Pacific Balance Syariah</t>
  </si>
  <si>
    <t>Pacific Equity Flexi Fund</t>
  </si>
  <si>
    <t>Pacific Equity Fund</t>
  </si>
  <si>
    <t>Pacific Equity Growth Fund</t>
  </si>
  <si>
    <t>Pacific Equity Growth Fund III</t>
  </si>
  <si>
    <t>Pacific Equity Growth Fund IV</t>
  </si>
  <si>
    <t>Pacific Equity Growth Fund V</t>
  </si>
  <si>
    <t>Pacific Equity Growth Fund VI</t>
  </si>
  <si>
    <t>Pacific Equity Optimum Fund</t>
  </si>
  <si>
    <t>Pacific Equity Progresif Fund</t>
  </si>
  <si>
    <t>Pacific Equity Progresif Fund II</t>
  </si>
  <si>
    <t>Pacific Equity Progresif Fund III</t>
  </si>
  <si>
    <t>Pacific Equity Progresif Fund IV</t>
  </si>
  <si>
    <t>Pacific Equity Progresif Fund VI</t>
  </si>
  <si>
    <t>Pacific Fix Income</t>
  </si>
  <si>
    <t>Pacific Fixed Fund</t>
  </si>
  <si>
    <t>Pacific Money Market</t>
  </si>
  <si>
    <t>Pacific Saham Syariah</t>
  </si>
  <si>
    <t>Pacific Saham Syariah II</t>
  </si>
  <si>
    <t>Pacific Saham Syariah III</t>
  </si>
  <si>
    <t>PAM Syariah Campuran Dana Daqu</t>
  </si>
  <si>
    <t>PT PayTren Aset Manajemen (PAM)</t>
  </si>
  <si>
    <t>PAM Syariah Liquid Dana Safa</t>
  </si>
  <si>
    <t>PAM Syariah Saham Dana Falah</t>
  </si>
  <si>
    <t>Pan Arcadia Dana Saham Bertumbuh</t>
  </si>
  <si>
    <t>PT Pan Arcadia Capital</t>
  </si>
  <si>
    <t>Pan Arcadia Dana Saham Syariah</t>
  </si>
  <si>
    <t>PAN Arcadia Ekuitas Progresif</t>
  </si>
  <si>
    <t>Pan Arcadia Ekuitas Progresif 2</t>
  </si>
  <si>
    <t>PAN Arcadia Ekuitas Syariah Progresif</t>
  </si>
  <si>
    <t>Panin 12</t>
  </si>
  <si>
    <t>PT Panin Asset Management</t>
  </si>
  <si>
    <t>Panin 2</t>
  </si>
  <si>
    <t>Panin 3</t>
  </si>
  <si>
    <t>Panin 4</t>
  </si>
  <si>
    <t>Panin 6</t>
  </si>
  <si>
    <t>Panin 7</t>
  </si>
  <si>
    <t>Panin 8</t>
  </si>
  <si>
    <t>Panin 9</t>
  </si>
  <si>
    <t>Panin Beta One</t>
  </si>
  <si>
    <t>Panin Bhakti Satu</t>
  </si>
  <si>
    <t>Panin Dana Berdedikasi</t>
  </si>
  <si>
    <t>Panin Dana Berkembang</t>
  </si>
  <si>
    <t>Panin Dana Bersama</t>
  </si>
  <si>
    <t>Panin Dana Bersama Plus</t>
  </si>
  <si>
    <t>Panin Dana Campuran Gemilang</t>
  </si>
  <si>
    <t>Panin Dana Infrastruktur Bertumbuh</t>
  </si>
  <si>
    <t>Panin Dana Likuid</t>
  </si>
  <si>
    <t>Panin Dana Likuid Syariah</t>
  </si>
  <si>
    <t>Panin Dana Maksima</t>
  </si>
  <si>
    <t>Panin Dana Obligasi Bersama</t>
  </si>
  <si>
    <t>Panin Dana Obligasi Bersama Dua</t>
  </si>
  <si>
    <t>Panin Dana Obligasi Bersama Tiga</t>
  </si>
  <si>
    <t>Panin Dana Pendapatan Berkala</t>
  </si>
  <si>
    <t>Panin Dana Prima</t>
  </si>
  <si>
    <t>Panin Dana Prioritas</t>
  </si>
  <si>
    <t>Panin Dana Syariah Berimbang</t>
  </si>
  <si>
    <t>Panin Dana Syariah Saham</t>
  </si>
  <si>
    <t>Panin Dana Teladan</t>
  </si>
  <si>
    <t>Panin Dana Ultima</t>
  </si>
  <si>
    <t>Panin Dana Unggulan</t>
  </si>
  <si>
    <t>Panin Dana US Dollar</t>
  </si>
  <si>
    <t>Panin Dana Utama Plus 2</t>
  </si>
  <si>
    <t>Panin ETF IDX30 Dinamis</t>
  </si>
  <si>
    <t>Panin Gebyar Indonesia II</t>
  </si>
  <si>
    <t>Panin IDX30</t>
  </si>
  <si>
    <t>Panin Proteksi 2022</t>
  </si>
  <si>
    <t>Panin Sri-Kehati</t>
  </si>
  <si>
    <t>Panin Terproteksi 2024</t>
  </si>
  <si>
    <t>PAPI</t>
  </si>
  <si>
    <t>Pasar Uang Nusantara</t>
  </si>
  <si>
    <t>PT Nusantara Sentra Kapital</t>
  </si>
  <si>
    <t>Pendapatan Tetap Abadi 2</t>
  </si>
  <si>
    <t>Pendapatan Tetap Utama</t>
  </si>
  <si>
    <t>Penyertaan Terbatas Bni Am Sahakarya</t>
  </si>
  <si>
    <t>Penyertaan Terbatas Cipta Intiroda Makmur</t>
  </si>
  <si>
    <t>Penyertaan Terbatas Cipta Roda Prima Lancar</t>
  </si>
  <si>
    <t>Penyertaan Terbatas Star Multifinance I</t>
  </si>
  <si>
    <t>PT. Surya Timur Alam Raya (STAR)</t>
  </si>
  <si>
    <t>PG Campuran</t>
  </si>
  <si>
    <t>PT. PG Asset Management</t>
  </si>
  <si>
    <t>PG Dinamis Berimbang</t>
  </si>
  <si>
    <t>PG Indeks BISNIS-27</t>
  </si>
  <si>
    <t>PG Saham Dinamis</t>
  </si>
  <si>
    <t>Phillip Equity Extra</t>
  </si>
  <si>
    <t>Phillip Government Bond</t>
  </si>
  <si>
    <t>Phillip MMF Dana Likuid</t>
  </si>
  <si>
    <t>Phillip Money Market Fund</t>
  </si>
  <si>
    <t>Phillip Rupiah Balanced Fund</t>
  </si>
  <si>
    <t>Pinnacle Core High Dividend ETF</t>
  </si>
  <si>
    <t>PT Pinnacle Persada Investama</t>
  </si>
  <si>
    <t>Pinnacle Dana Ekuitas Nusantara</t>
  </si>
  <si>
    <t>Pinnacle Dana Prima</t>
  </si>
  <si>
    <t>Pinnacle Enhanced Liquid ETF</t>
  </si>
  <si>
    <t>Pinnacle Enhanced Sharia ETF</t>
  </si>
  <si>
    <t>Pinnacle FTSE Indonesia ETF</t>
  </si>
  <si>
    <t>Pinnacle Granditas Dynamic Balanced Fund</t>
  </si>
  <si>
    <t>Pinnacle IDX30 ETF</t>
  </si>
  <si>
    <t>Pinnacle Indonesia Bond Fund</t>
  </si>
  <si>
    <t>Pinnacle Indonesia ESG ETF</t>
  </si>
  <si>
    <t>Pinnacle Indonesia Large Cap ETF</t>
  </si>
  <si>
    <t>Pinnacle Indonesia Sharia Equity Fund</t>
  </si>
  <si>
    <t>Pinnacle Money Market Fund</t>
  </si>
  <si>
    <t>Pinnacle Protected Fund II</t>
  </si>
  <si>
    <t>Pinnacle Sharia JII Tracker</t>
  </si>
  <si>
    <t>Pinnacle Sharia Money Market Fund</t>
  </si>
  <si>
    <t>Pinnacle Smart Equity Fund</t>
  </si>
  <si>
    <t>Pinnacle Strategic Equity Fund</t>
  </si>
  <si>
    <t>PNM Amanah Syariah</t>
  </si>
  <si>
    <t>PT PNM Investment Management</t>
  </si>
  <si>
    <t>PNM Arafah</t>
  </si>
  <si>
    <t>PNM Dana Bertumbuh</t>
  </si>
  <si>
    <t>PNM Dana Investa 3</t>
  </si>
  <si>
    <t>PNM Dana Kas Platinum</t>
  </si>
  <si>
    <t>PNM Dana Likuid</t>
  </si>
  <si>
    <t>PNM Dana Sejahtera II</t>
  </si>
  <si>
    <t>PNM Dana Surat Berharga Negara II</t>
  </si>
  <si>
    <t>PNM DANA TUNAI</t>
  </si>
  <si>
    <t>PNM Ekuitas Syariah</t>
  </si>
  <si>
    <t>PNM ETF Core LQ45</t>
  </si>
  <si>
    <t>PNM Faaza</t>
  </si>
  <si>
    <t>PNM Falah</t>
  </si>
  <si>
    <t>PNM Falah 2</t>
  </si>
  <si>
    <t>PNM Indah Karya</t>
  </si>
  <si>
    <t>PNM Investa 10</t>
  </si>
  <si>
    <t>PNM Investa 11</t>
  </si>
  <si>
    <t>PNM Investa 12</t>
  </si>
  <si>
    <t>PNM Investa 25</t>
  </si>
  <si>
    <t>PNM Investa 9</t>
  </si>
  <si>
    <t>PNM Kaffah</t>
  </si>
  <si>
    <t>PNM Mikro Bumn 2018 Seri Ii</t>
  </si>
  <si>
    <t>PNM Mikro BUMN Seri II</t>
  </si>
  <si>
    <t>PNM Misbah 4</t>
  </si>
  <si>
    <t>PNM Multisektoral I</t>
  </si>
  <si>
    <t>PNM Multisektoral III</t>
  </si>
  <si>
    <t>PNM Multisektoral IX</t>
  </si>
  <si>
    <t>PNM Multisektoral VI</t>
  </si>
  <si>
    <t>PNM Multisektoral VII</t>
  </si>
  <si>
    <t>PNM Multisektoral X</t>
  </si>
  <si>
    <t>PNM Multisektoral XI</t>
  </si>
  <si>
    <t>PNM Multisektoral XII</t>
  </si>
  <si>
    <t>PNM Pembiayaan Mikro BUMN 2017 Seri II</t>
  </si>
  <si>
    <t>PNM Pembiayaan Mikro BUMN 2018</t>
  </si>
  <si>
    <t>PNM Pembiayaan Mikro Bumn Seri III</t>
  </si>
  <si>
    <t>PNM Pembiyaan Mikro BUMN</t>
  </si>
  <si>
    <t>PNM Perikanan Nusantara</t>
  </si>
  <si>
    <t>PNM Perumnas 2016</t>
  </si>
  <si>
    <t>PNM PUAS</t>
  </si>
  <si>
    <t>PNM Saham Agresif</t>
  </si>
  <si>
    <t>PNM Saham Unggulan</t>
  </si>
  <si>
    <t>PNM SBN 90</t>
  </si>
  <si>
    <t>PNM Sukuk Negara Syariah</t>
  </si>
  <si>
    <t>PNM Syariah</t>
  </si>
  <si>
    <t>PNM Terproteksi Investa 28</t>
  </si>
  <si>
    <t>PNM Terproteksi Investa 29</t>
  </si>
  <si>
    <t>Pool Advista Dana Berimbang</t>
  </si>
  <si>
    <t>PT Pool Advista Aset Manajemen</t>
  </si>
  <si>
    <t>Pool Advista Ekuitas Maxima</t>
  </si>
  <si>
    <t>Pool Advista Ekuitas Optima Syariah</t>
  </si>
  <si>
    <t>Pool Advista Kapital Optimal</t>
  </si>
  <si>
    <t>Pool Advista Kapital Syariah</t>
  </si>
  <si>
    <t>Pool Advista Optima Proteksi</t>
  </si>
  <si>
    <t>Pool Advista Pendapatan Tetap</t>
  </si>
  <si>
    <t>Post Indo Equity Fund</t>
  </si>
  <si>
    <t>PT Post Asset Management Indonesia</t>
  </si>
  <si>
    <t>Post Indo Kombinasi Optima</t>
  </si>
  <si>
    <t>Post Indo Money Market Fund</t>
  </si>
  <si>
    <t>Pratama Berimbang</t>
  </si>
  <si>
    <t>Pratama Dana Alpha Saham</t>
  </si>
  <si>
    <t>Pratama Dana Atraktif Saham</t>
  </si>
  <si>
    <t>Pratama Dana Campuran</t>
  </si>
  <si>
    <t>Pratama Dana Cemerlang Saham</t>
  </si>
  <si>
    <t>Pratama Dana Dinamis Saham</t>
  </si>
  <si>
    <t>Pratama Dana Gemilang Saham</t>
  </si>
  <si>
    <t>Pratama Dana Maksimum Saham</t>
  </si>
  <si>
    <t>Pratama Dana Mantap Saham</t>
  </si>
  <si>
    <t>Pratama Dana Optimum Saham</t>
  </si>
  <si>
    <t>Pratama Dana Prima Saham</t>
  </si>
  <si>
    <t>Pratama Dana Progresif Saham</t>
  </si>
  <si>
    <t>Pratama Dana Saham Unggulan</t>
  </si>
  <si>
    <t>Pratama Dana Ultima Saham</t>
  </si>
  <si>
    <t>PRATAMA I</t>
  </si>
  <si>
    <t>Pratama Investa Mandiri Saham</t>
  </si>
  <si>
    <t>Pratama Pendapatan Tetap SBN</t>
  </si>
  <si>
    <t>Pratama Pendapatan Tetap Syariah</t>
  </si>
  <si>
    <t>Pratama Saham</t>
  </si>
  <si>
    <t>Pratama Syariah</t>
  </si>
  <si>
    <t>Pratama Syariah Imbang</t>
  </si>
  <si>
    <t>Pratama VII</t>
  </si>
  <si>
    <t>Premier Campuran Fleksibel</t>
  </si>
  <si>
    <t>PT Indo Premier Investment Management</t>
  </si>
  <si>
    <t>Premier Ekuitas Makro Plus</t>
  </si>
  <si>
    <t>Premier ETF IDX High Dividend 20</t>
  </si>
  <si>
    <t>Premier ETF IDX30</t>
  </si>
  <si>
    <t>Premier ETF Indonesia Consumer</t>
  </si>
  <si>
    <t>Premier ETF Indonesia Financial</t>
  </si>
  <si>
    <t>Premier ETF Indonesia Sovereign Bonds</t>
  </si>
  <si>
    <t>Premier ETF LQ-45</t>
  </si>
  <si>
    <t>Premier ETF Pefindo I Grade</t>
  </si>
  <si>
    <t>Premier ETF SMINFRA18</t>
  </si>
  <si>
    <t>Premier ETF SRI-KEHATI</t>
  </si>
  <si>
    <t>Premier ETF Syariah JII</t>
  </si>
  <si>
    <t>Premier Fixed Income Syariah</t>
  </si>
  <si>
    <t>Premier IDX 30</t>
  </si>
  <si>
    <t>Premier IX</t>
  </si>
  <si>
    <t>PREMIER LIKUID</t>
  </si>
  <si>
    <t>Premier Likuid IV</t>
  </si>
  <si>
    <t>Premier Obligasi</t>
  </si>
  <si>
    <t>Premier Obligasi Nusantara</t>
  </si>
  <si>
    <t>Premier Pasar Uang II</t>
  </si>
  <si>
    <t>Premier Proteksi XI</t>
  </si>
  <si>
    <t>Prima</t>
  </si>
  <si>
    <t>Principal CPF Misbah Syariah</t>
  </si>
  <si>
    <t>Principal Philanthropy Social Impact Bond Fund</t>
  </si>
  <si>
    <t>Prospera Balance</t>
  </si>
  <si>
    <t>PT Prospera Asset Management</t>
  </si>
  <si>
    <t>Prospera Balance Return Optimiser</t>
  </si>
  <si>
    <t>Prospera Bijak</t>
  </si>
  <si>
    <t>Prospera BUMN Growth Fund</t>
  </si>
  <si>
    <t>Prospera Dana Berkembang</t>
  </si>
  <si>
    <t>Prospera Dana Lancar</t>
  </si>
  <si>
    <t>Prospera Obligasi</t>
  </si>
  <si>
    <t>Prospera Obligasi Plus</t>
  </si>
  <si>
    <t>Prospera Proteksi III</t>
  </si>
  <si>
    <t>Prospera Proteksi IV</t>
  </si>
  <si>
    <t>Prospera Proteksi V</t>
  </si>
  <si>
    <t>Prospera Proteksi VI</t>
  </si>
  <si>
    <t>Prospera Proteksi VII</t>
  </si>
  <si>
    <t>Prospera Saham SMC</t>
  </si>
  <si>
    <t>Prospera Syariah Saham</t>
  </si>
  <si>
    <t>Prospera Value Fund</t>
  </si>
  <si>
    <t>Proteksi Panin 1</t>
  </si>
  <si>
    <t>Quant Ekuitas Prima</t>
  </si>
  <si>
    <t>PT Quant Kapital Investama</t>
  </si>
  <si>
    <t>RD BNI-AM Proteksi Gantari</t>
  </si>
  <si>
    <t>RD BNI-AM Proteksi Syariah Kinanthi</t>
  </si>
  <si>
    <t>RD Danareksa Terproteksi Pendapatan Maxima VI</t>
  </si>
  <si>
    <t>RD Premier ETF Indonesia State-Owned Companies</t>
  </si>
  <si>
    <t>RD Terproteksi BNI-AM Proteksi Spektra Rupiah Seri I</t>
  </si>
  <si>
    <t>RD Terproteksi BNI-AM Proteksi Spektra Rupiah Seri IV</t>
  </si>
  <si>
    <t>RD Terproteksi BNIAM Proteksi Sriwijaya Seri I</t>
  </si>
  <si>
    <t>RD Terproteksi BNIS Proteksi Spektra Rupiah Seri III</t>
  </si>
  <si>
    <t>RD Terproteksi Danareksa Proteksi Pendapatan Maxima IV</t>
  </si>
  <si>
    <t>RD Terproteksi Danareksa Proteksi Pendapatan Maxima V</t>
  </si>
  <si>
    <t>RD Terproteksi Syailendra 15</t>
  </si>
  <si>
    <t>PT Syailendra Capital</t>
  </si>
  <si>
    <t>RD Terproteksi Syailendra 17</t>
  </si>
  <si>
    <t>RDPT Bowsprit Property Fund 5</t>
  </si>
  <si>
    <t>RDPT Bowsprit Property Fund 6</t>
  </si>
  <si>
    <t>RDPT Bowsprit Property Fund II</t>
  </si>
  <si>
    <t>RDPT Bowsprit Property Fund III</t>
  </si>
  <si>
    <t>RDPT Bowsprit Property Fund IV</t>
  </si>
  <si>
    <t>RDPT Danareksa BUMN Fund 2016 - Infrastruktur 7</t>
  </si>
  <si>
    <t>RDPT DANAREKSA MULTISECTORAL FUND</t>
  </si>
  <si>
    <t>RDPT PNM Mikro BUMN 2016</t>
  </si>
  <si>
    <t>RDPT Syailendra Multifinance Rupiah 1</t>
  </si>
  <si>
    <t>RDT Ashmore Dana Terproteksi Nusantara II</t>
  </si>
  <si>
    <t>RDT Bahana Altera Protected Fund 115</t>
  </si>
  <si>
    <t>RDT Bahana Core Protected Fund 117</t>
  </si>
  <si>
    <t>RDT Bahana Core Protected Fund 118</t>
  </si>
  <si>
    <t>RDT Bahana Core Protected Fund 129</t>
  </si>
  <si>
    <t>RDT Bahana Primera Plus Protected Fund 107</t>
  </si>
  <si>
    <t>RDT Bahana Primera Protected Fund 88</t>
  </si>
  <si>
    <t>RDT BAHANA PRIMERA PROTECTED FUND 95</t>
  </si>
  <si>
    <t>RDT BAHANA Primera Protected Fund 97</t>
  </si>
  <si>
    <t>RDT Batavia Proteksi Cemerlang 28</t>
  </si>
  <si>
    <t>RDT Batavia Proteksi Gemilang 16</t>
  </si>
  <si>
    <t>RDT Batavia Proteksi Optimal 9</t>
  </si>
  <si>
    <t>RDT BNIAM Proteksi Rayshiva</t>
  </si>
  <si>
    <t>RDT BNIAM Proteksi Wasesa</t>
  </si>
  <si>
    <t>RDT CIMB Principal CPF XX</t>
  </si>
  <si>
    <t>RDT Danareksa Proteksi 18 Dollar</t>
  </si>
  <si>
    <t>RDT Danareksa Proteksi XX</t>
  </si>
  <si>
    <t>RDT Danareksa Terproteksi 36</t>
  </si>
  <si>
    <t>RDT Danareksa Terproteksi 37</t>
  </si>
  <si>
    <t>RDT Danareksa Terproteksi 38</t>
  </si>
  <si>
    <t>RDT Mandiri Investa Capital Protected Dollar Fund 3</t>
  </si>
  <si>
    <t>RDT Mandiri Seri 63</t>
  </si>
  <si>
    <t>RDT Mandiri Seri 72</t>
  </si>
  <si>
    <t>RDT Maybank CPF Institusi 1</t>
  </si>
  <si>
    <t>RDT Maybank CPF Institusi 3</t>
  </si>
  <si>
    <t>RDT Maybank CPF Institusi 4</t>
  </si>
  <si>
    <t>RDT TRAM Terproteksi Prima XV</t>
  </si>
  <si>
    <t>PT Trimegah Asset Management</t>
  </si>
  <si>
    <t>RDT Trimegah Terproteksi Futura X</t>
  </si>
  <si>
    <t>Recapital Balance Fund</t>
  </si>
  <si>
    <t>PT Recapital Asset Management</t>
  </si>
  <si>
    <t>Recapital Equity</t>
  </si>
  <si>
    <t>Recapital Krakatau Balanced Fund</t>
  </si>
  <si>
    <t>Recapital Money Market Fund</t>
  </si>
  <si>
    <t>Reksa Dana Bahana Pendapatan Tetap Bersinar</t>
  </si>
  <si>
    <t>Reksa Dana Batavia Dana Obligasi Optimal</t>
  </si>
  <si>
    <t>Reksa Dana Batavia Proteksi Cemerlang Plus</t>
  </si>
  <si>
    <t>Reksa Dana BNI-AM Proteksi Mega Pundi II</t>
  </si>
  <si>
    <t>Reksa Dana BNI-AM Proteksi Mega Pundi IV</t>
  </si>
  <si>
    <t>Reksa Dana Capital Optimal Equity</t>
  </si>
  <si>
    <t>Reksa Dana Cipta Dana Terproteksi Cipta Proteksi Dinamis III</t>
  </si>
  <si>
    <t>Reksa Dana Indeks CIMB-Principal Index IDX30</t>
  </si>
  <si>
    <t>Reksa Dana Indeks Kresna IDX 30</t>
  </si>
  <si>
    <t>Reksa Dana Lippo Dana Prima</t>
  </si>
  <si>
    <t>Reksa Dana Pacific Equity Progresif Fund V</t>
  </si>
  <si>
    <t>Reksa Dana Penyertaan Terbatas Kresna Cakra</t>
  </si>
  <si>
    <t>Reksa Dana PNM Dana Surat Berharga Negara</t>
  </si>
  <si>
    <t>Reksa Dana Pratama Dana Likuid</t>
  </si>
  <si>
    <t>Reksa Dana Pratama Pendapatan Tetap</t>
  </si>
  <si>
    <t>Reksa Dana Syariah Capital Sharia Equity</t>
  </si>
  <si>
    <t>Reksa Dana Syariah Indosurya Hepi Ekuitas Global Syariah USD</t>
  </si>
  <si>
    <t>Reksa Dana Syariah Maybank Money Market Fund 2</t>
  </si>
  <si>
    <t>Reksa Dana Terproteksi Aberdeen Proteksi Pendapatan Berkala</t>
  </si>
  <si>
    <t>Reksa Dana Terproteksi Asanusa Dynamic Protected Fund</t>
  </si>
  <si>
    <t>Reksa Dana Terproteksi Asanusa Supreme Bond Investment</t>
  </si>
  <si>
    <t>Reksa Dana Terproteksi BNI-AM Proteksi Samana</t>
  </si>
  <si>
    <t>Reksa Dana Terproteksi BNI-AM Proteksi Vyasa</t>
  </si>
  <si>
    <t>Reksa Dana Terproteksi BNI-AM Proteksi XLV</t>
  </si>
  <si>
    <t>Reksa Dana Terproteksi Danakita Proteksi Seri IV</t>
  </si>
  <si>
    <t>Reksa Dana Terproteksi Danareksa Proteksi 43</t>
  </si>
  <si>
    <t>Reksa Dana Terproteksi Lautandhana Proteksi Dinamis Optima</t>
  </si>
  <si>
    <t>Reksa Dana Terproteksi Mandiri Seri 68</t>
  </si>
  <si>
    <t>Reksa Dana Terproteksi Mandiri Seri 89</t>
  </si>
  <si>
    <t>Reksa Dana Terproteksi Mandiri Seri 90</t>
  </si>
  <si>
    <t>Reksa Dana Terproteksi Mandiri Seri 92</t>
  </si>
  <si>
    <t>Reksa Dana Terproteksi Mandiri Seri 97</t>
  </si>
  <si>
    <t>Reksa Dana Terproteksi Maybank CPF IX</t>
  </si>
  <si>
    <t>Reksa Dana Terproteksi Maybank CPF VII</t>
  </si>
  <si>
    <t>Reksa Dana Terproteksi Mega Asset Terproteksi 4</t>
  </si>
  <si>
    <t>Reksa Dana Terproteksi Mega Dana Terproteksi VIII</t>
  </si>
  <si>
    <t>Reksa Dana Terproteksi Mega Dana Terproteksi XI</t>
  </si>
  <si>
    <t>Reksa Dana Terproteksi Mega Dana Terproteksi XIII</t>
  </si>
  <si>
    <t>Reksa Dana Terproteksi Pratama Terproteksi V</t>
  </si>
  <si>
    <t>Reksa Dana Terproteksi Prospera Proteksi I</t>
  </si>
  <si>
    <t>Reksa Dana Terproteksi Prospera Proteksi II</t>
  </si>
  <si>
    <t>Reksa Dana Terproteksi RHB Capital Protected Fund 36</t>
  </si>
  <si>
    <t>PT RHB Asset Management Indonesia</t>
  </si>
  <si>
    <t>Reksa Dana Terproteksi Schroder IDR Income Plan IV</t>
  </si>
  <si>
    <t>PT Schroder Investment Management Indonesia</t>
  </si>
  <si>
    <t>Reksa Dana Terproteksi Simas Abdi Proteksi 2</t>
  </si>
  <si>
    <t>Reksa Dana Terproteksi Simas Gemilang 4</t>
  </si>
  <si>
    <t>Reksa Dana Terproteksi Star Capital Protected Fund II</t>
  </si>
  <si>
    <t>Reksa Dana Terproteksi Syailendra Capital Protected Fund 16</t>
  </si>
  <si>
    <t>Reksa Dana Terproteksi Trimegah Terproteksi 2</t>
  </si>
  <si>
    <t>Reksa Dana Treasure Saham Mantap</t>
  </si>
  <si>
    <t>PT Treasure Fund Investama</t>
  </si>
  <si>
    <t>Reksa PG Sejahtera</t>
  </si>
  <si>
    <t>Reliance Dana Saham</t>
  </si>
  <si>
    <t>PT Reliance Manajer Investasi</t>
  </si>
  <si>
    <t>Reliance Dana Terencana</t>
  </si>
  <si>
    <t>Reliance Obligasi Pemerintah</t>
  </si>
  <si>
    <t>Reliance Pasar Uang</t>
  </si>
  <si>
    <t>Rencana Cerdas</t>
  </si>
  <si>
    <t>RHB Alpha Sector Rotation</t>
  </si>
  <si>
    <t>RHB Balanced Fund</t>
  </si>
  <si>
    <t>RHB Capital Protected Fund 27</t>
  </si>
  <si>
    <t>RHB Capital Protected Fund 38</t>
  </si>
  <si>
    <t>RHB Capital Protected Fund 39</t>
  </si>
  <si>
    <t>RHB Capital Protected Fund 40</t>
  </si>
  <si>
    <t>RHB Capital Protected Fund 41</t>
  </si>
  <si>
    <t>RHB Capital Protected Fund 42</t>
  </si>
  <si>
    <t>RHB Capital Protected Fund 43</t>
  </si>
  <si>
    <t>RHB Capital Protected Fund 44</t>
  </si>
  <si>
    <t>RHB Capital Protected Fund 45</t>
  </si>
  <si>
    <t>RHB Capital Protected Fund 47</t>
  </si>
  <si>
    <t>RHB Capital Protected Fund 48</t>
  </si>
  <si>
    <t>RHB Capital Protected Fund 49</t>
  </si>
  <si>
    <t>RHB Capital Protected Fund 51</t>
  </si>
  <si>
    <t>RHB Dana Misbah</t>
  </si>
  <si>
    <t>RHB Fixed Income Fund 2</t>
  </si>
  <si>
    <t>RHB Indo Fixed Income Fund</t>
  </si>
  <si>
    <t>RHB JII Fund</t>
  </si>
  <si>
    <t>RHB Money Market Fund 5</t>
  </si>
  <si>
    <t>RHB Money Market Fund II</t>
  </si>
  <si>
    <t>RHB Rupiah Liquid Fund (d/h RHB OSK Rupiah Liquid Fund)</t>
  </si>
  <si>
    <t>RHB Sharia Capital Protected Fund 1</t>
  </si>
  <si>
    <t>RHB Sharia Capital Protected Fund 2</t>
  </si>
  <si>
    <t>RHB Sharia Capital Protected Fund 3</t>
  </si>
  <si>
    <t>RHB Smile Fixed Income Fund</t>
  </si>
  <si>
    <t>RHB Sri Kehati Index Fund</t>
  </si>
  <si>
    <t>RHB TM Indo Asia Equity Fund</t>
  </si>
  <si>
    <t>RHB TM Indo Bond Fund</t>
  </si>
  <si>
    <t>Saham Nusantara</t>
  </si>
  <si>
    <t>SAM Abadi Terproteksi 2</t>
  </si>
  <si>
    <t>SAM Beta Plus Equity Fund</t>
  </si>
  <si>
    <t>SAM Cendrawasih Fund</t>
  </si>
  <si>
    <t>SAM Cipta Sejahtera Campuran</t>
  </si>
  <si>
    <t>SAM Dana Berkembang</t>
  </si>
  <si>
    <t>SAM Dana Bersama</t>
  </si>
  <si>
    <t>SAM Dana Cerdas</t>
  </si>
  <si>
    <t>SAM Dana Kas</t>
  </si>
  <si>
    <t>SAM Dana Kombinasi</t>
  </si>
  <si>
    <t>SAM Dana Likuid Syariah</t>
  </si>
  <si>
    <t>SAM Dana Misbah Syariah</t>
  </si>
  <si>
    <t>SAM Dana Obligasi</t>
  </si>
  <si>
    <t>SAM Dana Obligasi 8</t>
  </si>
  <si>
    <t>SAM Dana Obligasi Prima</t>
  </si>
  <si>
    <t>SAM Dana Obligasi Proteksi 3</t>
  </si>
  <si>
    <t>SAM Dana Obligasi Strategis</t>
  </si>
  <si>
    <t>SAM Dana Obligasi Terproteksi 4</t>
  </si>
  <si>
    <t>Sam Dana Obligasi Terproteksi 6</t>
  </si>
  <si>
    <t>SAM Dana Obligasi Terproteksi 7</t>
  </si>
  <si>
    <t>SAM Dana Obligasi Terproteksi 9</t>
  </si>
  <si>
    <t>SAM Dana Obligasi Terproteksi Dua</t>
  </si>
  <si>
    <t>SAM Dana Obligasi V</t>
  </si>
  <si>
    <t>Sam Dana Pendapatan Tetap</t>
  </si>
  <si>
    <t>SAM Dana Terproteksi Seri 1</t>
  </si>
  <si>
    <t>SAM Dana Terproteksi Seri 2</t>
  </si>
  <si>
    <t>SAM Hasjrat Multifinance 2</t>
  </si>
  <si>
    <t>SAM Indonesian Equity Fund</t>
  </si>
  <si>
    <t>SAM Kombinasi Bertumbuh</t>
  </si>
  <si>
    <t>SAM Mutiara Nusa Campuran</t>
  </si>
  <si>
    <t>SAM Permata Khatulistiwa Saham</t>
  </si>
  <si>
    <t>Sam Providentia Balanced Fund</t>
  </si>
  <si>
    <t>SAM Sejahtera Bersama Campuran</t>
  </si>
  <si>
    <t>SAM Sejahtera Terproteksi</t>
  </si>
  <si>
    <t>SAM Sejahtera Terproteksi 3</t>
  </si>
  <si>
    <t>SAM Sharia Equity Fund</t>
  </si>
  <si>
    <t>SAM Sukuk Syariah Berkembang</t>
  </si>
  <si>
    <t>SAM Sukuk Syariah Sejahtera</t>
  </si>
  <si>
    <t>SAM Syariah Berimbang</t>
  </si>
  <si>
    <t>Samuel Dana Obligasi Terproteksi</t>
  </si>
  <si>
    <t>Schroder 90 Plus Equity Fund</t>
  </si>
  <si>
    <t>Schroder Dana Andalan II</t>
  </si>
  <si>
    <t>Schroder Dana Campuran Progresif</t>
  </si>
  <si>
    <t>Schroder Dana Ekuitas Utama</t>
  </si>
  <si>
    <t>Schroder Dana Istimewa</t>
  </si>
  <si>
    <t>Schroder Dana Kombinasi</t>
  </si>
  <si>
    <t>Schroder Dana Likuid</t>
  </si>
  <si>
    <t>Schroder Dana Mantap Plus II</t>
  </si>
  <si>
    <t>Schroder Dana Obligasi Mantap</t>
  </si>
  <si>
    <t>Schroder Dana Obligasi Utama</t>
  </si>
  <si>
    <t>Schroder Dana Prestasi</t>
  </si>
  <si>
    <t>Schroder Dana Prestasi Plus</t>
  </si>
  <si>
    <t>Schroder Dana Prestasi Prima</t>
  </si>
  <si>
    <t>Schroder Dana Terpadu II</t>
  </si>
  <si>
    <t>Schroder Dynamic Balanced Fund</t>
  </si>
  <si>
    <t>Schroder Global Syariah Equity Fund</t>
  </si>
  <si>
    <t>Schroder IDR Bond Fund II</t>
  </si>
  <si>
    <t>Schroder IDR Bond Fund III</t>
  </si>
  <si>
    <t>Schroder IDR Income Plan II</t>
  </si>
  <si>
    <t>Schroder IDR Income Plan V</t>
  </si>
  <si>
    <t>Schroder Income Fund</t>
  </si>
  <si>
    <t>Schroder Indo Equity Fund</t>
  </si>
  <si>
    <t>Schroder Investa Obligasi</t>
  </si>
  <si>
    <t>Schroder Money Market Fund</t>
  </si>
  <si>
    <t>Schroder Prestasi Gebyar Indonesia II</t>
  </si>
  <si>
    <t>Schroder Providence Fund</t>
  </si>
  <si>
    <t>Schroder Syariah Balanced Fund</t>
  </si>
  <si>
    <t>Schroder USD Bond Fund</t>
  </si>
  <si>
    <t>Semesta Business Industrial Fund</t>
  </si>
  <si>
    <t>PT Semesta Aset Manajemen</t>
  </si>
  <si>
    <t>Semesta Dana Kas</t>
  </si>
  <si>
    <t>Semesta Dana Maxima</t>
  </si>
  <si>
    <t>Semesta Dana Saham</t>
  </si>
  <si>
    <t>Sentra Dana Ekuitas</t>
  </si>
  <si>
    <t>PT ANUGERAH SENTRA INVESTAMA</t>
  </si>
  <si>
    <t>Sentra Ekuitas Berkembang</t>
  </si>
  <si>
    <t>Sentra Ekuitas Gemilang</t>
  </si>
  <si>
    <t>Sequis Balance Ultima</t>
  </si>
  <si>
    <t>PT Sequis Aset Manajemen</t>
  </si>
  <si>
    <t>Sequis Bond Optima</t>
  </si>
  <si>
    <t>Sequis Equity Indonesia</t>
  </si>
  <si>
    <t>Sequis Equity Maxima</t>
  </si>
  <si>
    <t>Sequis Liquid Prima</t>
  </si>
  <si>
    <t>Sequis Pendapatan Mantap</t>
  </si>
  <si>
    <t>Sequis Pendapatan Stabil</t>
  </si>
  <si>
    <t>Sequis Pendapatan Tetap</t>
  </si>
  <si>
    <t>Sequis Proteksi Gemilang II</t>
  </si>
  <si>
    <t>Setiabudi Dana Campuran</t>
  </si>
  <si>
    <t>PT Setiabudi Investment Management</t>
  </si>
  <si>
    <t>Setiabudi Dana Kombinasi Dinamis</t>
  </si>
  <si>
    <t>Setiabudi Dana Obligasi Optimal</t>
  </si>
  <si>
    <t>Setiabudi Dana Obligasi Plus</t>
  </si>
  <si>
    <t>Setiabudi Dana Obligasi Prima</t>
  </si>
  <si>
    <t>Setiabudi Dana Obligasi Ultima</t>
  </si>
  <si>
    <t>Setiabudi Dana Obligasi Unggulan</t>
  </si>
  <si>
    <t>Setiabudi Dana Pasar Uang</t>
  </si>
  <si>
    <t>Setiabudi Dana Proteksi 1</t>
  </si>
  <si>
    <t>Setiabudi Dana Proteksi 2</t>
  </si>
  <si>
    <t>Shinhan Balance Fund</t>
  </si>
  <si>
    <t>PT Shinhan Asset Management Indonesia</t>
  </si>
  <si>
    <t>Shinhan Equity Growth</t>
  </si>
  <si>
    <t>Shinhan Fixed Income Fund</t>
  </si>
  <si>
    <t>Shinhan Mabrur Balance Fund</t>
  </si>
  <si>
    <t>Shinhan Mas Proteksi 1</t>
  </si>
  <si>
    <t>Shinhan Metro Harmoni Balance Fund</t>
  </si>
  <si>
    <t>Shinhan Mitra Mandiri Fixed Income</t>
  </si>
  <si>
    <t>Shinhan Mitra Maxima Ekuitas</t>
  </si>
  <si>
    <t>Shinhan Money Market Fund</t>
  </si>
  <si>
    <t>Shinhan Profit Global Balance Fund</t>
  </si>
  <si>
    <t>Shinhan Proteksi II</t>
  </si>
  <si>
    <t>Shinhan Sukuk Syariah I</t>
  </si>
  <si>
    <t>Shinhan Supreme Balance Fund</t>
  </si>
  <si>
    <t>Si DanaObligasi Maxima</t>
  </si>
  <si>
    <t>Simas Balance Cemerlang</t>
  </si>
  <si>
    <t>Simas Balance Gemilang</t>
  </si>
  <si>
    <t>Simas Balance Prestasi</t>
  </si>
  <si>
    <t>Simas Balance Syariah</t>
  </si>
  <si>
    <t>Simas BUMN</t>
  </si>
  <si>
    <t>Simas Cemerlang 1</t>
  </si>
  <si>
    <t>Simas Cemerlang 10</t>
  </si>
  <si>
    <t>Simas Cemerlang 11</t>
  </si>
  <si>
    <t>Simas Cemerlang 2</t>
  </si>
  <si>
    <t>Simas Cemerlang 5</t>
  </si>
  <si>
    <t>Simas Cemerlang 6</t>
  </si>
  <si>
    <t>Simas Cemerlang 7</t>
  </si>
  <si>
    <t>Simas Cemerlang 8</t>
  </si>
  <si>
    <t>Simas Cemerlang 9</t>
  </si>
  <si>
    <t>Simas Dana Ekuitas</t>
  </si>
  <si>
    <t>Simas Danamas Instrumen Negara</t>
  </si>
  <si>
    <t>Simas Danamas Mantap Plus</t>
  </si>
  <si>
    <t>Simas Danamas Saham</t>
  </si>
  <si>
    <t>Simas Equity Syariah</t>
  </si>
  <si>
    <t>Simas ETF IDX30</t>
  </si>
  <si>
    <t>Simas ETF JII</t>
  </si>
  <si>
    <t>Simas Gemilang 10</t>
  </si>
  <si>
    <t>Simas Gemilang 11</t>
  </si>
  <si>
    <t>Simas Gemilang 13</t>
  </si>
  <si>
    <t>Simas Gemilang 15</t>
  </si>
  <si>
    <t>Simas Gemilang 16</t>
  </si>
  <si>
    <t>Simas Hasjrat Multifinance I</t>
  </si>
  <si>
    <t>Simas IDX 30</t>
  </si>
  <si>
    <t>Simas Income Fund</t>
  </si>
  <si>
    <t>Simas Indeks Sri-Kehati</t>
  </si>
  <si>
    <t>Simas Liquid Fund</t>
  </si>
  <si>
    <t>Simas Maju Berkembang</t>
  </si>
  <si>
    <t>Simas Obligasi Unggulan</t>
  </si>
  <si>
    <t>Simas Pendapatan Prima</t>
  </si>
  <si>
    <t>SIMAS Pendapatan Tetap</t>
  </si>
  <si>
    <t>Simas Pendapatan Tetap Abdi Utama</t>
  </si>
  <si>
    <t>Simas Pendapatan Tetap Andalan</t>
  </si>
  <si>
    <t>Simas Pendapatan Tetap Prestasi</t>
  </si>
  <si>
    <t>Simas Putera Obligasi Andalan 1</t>
  </si>
  <si>
    <t>Simas Saham Andalan</t>
  </si>
  <si>
    <t>Simas Saham Bertumbuh</t>
  </si>
  <si>
    <t>Simas Saham Gemilang</t>
  </si>
  <si>
    <t>Simas Saham Maksima</t>
  </si>
  <si>
    <t>Simas Saham Prestasi</t>
  </si>
  <si>
    <t>Simas Saham Syariah</t>
  </si>
  <si>
    <t>Simas Saham Ultima</t>
  </si>
  <si>
    <t>Simas Saham Unggulan</t>
  </si>
  <si>
    <t>Simas Satu</t>
  </si>
  <si>
    <t>Simas Satu Prima</t>
  </si>
  <si>
    <t>Simas syariah berkembang</t>
  </si>
  <si>
    <t>Simas Syariah Kombinasi</t>
  </si>
  <si>
    <t>Simas Syariah Pendapatan Tetap</t>
  </si>
  <si>
    <t>Simas syariah unggulan</t>
  </si>
  <si>
    <t>Simas Terproteksi 11</t>
  </si>
  <si>
    <t>Simas Terproteksi 16</t>
  </si>
  <si>
    <t>Simas Terproteksi 17</t>
  </si>
  <si>
    <t>Simas USD Balance Fund</t>
  </si>
  <si>
    <t>Simas USD Fixed Income</t>
  </si>
  <si>
    <t>Sinarmas Hidup Sejahtera</t>
  </si>
  <si>
    <t>Star Balanced</t>
  </si>
  <si>
    <t>Star Balanced II</t>
  </si>
  <si>
    <t>Star Capital Protected Fund V Proteksi</t>
  </si>
  <si>
    <t>Star Capital Protected Fund VI</t>
  </si>
  <si>
    <t>Star Equity</t>
  </si>
  <si>
    <t>Star Equity II</t>
  </si>
  <si>
    <t>Star Fixed Income Dollar</t>
  </si>
  <si>
    <t>Star Fixed Income II</t>
  </si>
  <si>
    <t>Star Money Market</t>
  </si>
  <si>
    <t>Sucorinvest Anak Pintar</t>
  </si>
  <si>
    <t>PT Sucorinvest Asset Management</t>
  </si>
  <si>
    <t>Sucorinvest Bond Fund</t>
  </si>
  <si>
    <t>Sucorinvest Citra Dana Berimbang</t>
  </si>
  <si>
    <t>Sucorinvest Dana Obligasi Optima</t>
  </si>
  <si>
    <t>Sucorinvest Equity Fund</t>
  </si>
  <si>
    <t>Sucorinvest Equity Prima Fund</t>
  </si>
  <si>
    <t>Sucorinvest Flexi Fund</t>
  </si>
  <si>
    <t>Sucorinvest Maxi Fund</t>
  </si>
  <si>
    <t>Sucorinvest Money Market Fund</t>
  </si>
  <si>
    <t>Sucorinvest Premium Fund</t>
  </si>
  <si>
    <t>SUCORINVEST PROTEKSI 10</t>
  </si>
  <si>
    <t>Sucorinvest Proteksi 13</t>
  </si>
  <si>
    <t>Sucorinvest Proteksi 20</t>
  </si>
  <si>
    <t>Sucorinvest Proteksi 22</t>
  </si>
  <si>
    <t>Sucorinvest Proteksi 24</t>
  </si>
  <si>
    <t>Sucorinvest Proteksi 25</t>
  </si>
  <si>
    <t>Sucorinvest Proteksi 27</t>
  </si>
  <si>
    <t>Sucorinvest Proteksi 28</t>
  </si>
  <si>
    <t>Sucorinvest Proteksi 29</t>
  </si>
  <si>
    <t>Sucorinvest Proteksi 30</t>
  </si>
  <si>
    <t>Sucorinvest Proteksi 31</t>
  </si>
  <si>
    <t>Sucorinvest Proteksi 4</t>
  </si>
  <si>
    <t>SUCORINVEST PROTEKSI USD 1</t>
  </si>
  <si>
    <t>Sucorinvest Saham Dinamis</t>
  </si>
  <si>
    <t>Sucorinvest Sharia Balanced Fund</t>
  </si>
  <si>
    <t>Sucorinvest Sharia Equity Fund</t>
  </si>
  <si>
    <t>Sucorinvest Sharia Money Market Fund</t>
  </si>
  <si>
    <t>Syailendra Balance Opportunity Fund</t>
  </si>
  <si>
    <t>Syailendra Balanced Growth Fund</t>
  </si>
  <si>
    <t>Syailendra Capital Protected Fund 10</t>
  </si>
  <si>
    <t>Syailendra Capital Protected Fund 11</t>
  </si>
  <si>
    <t>Syailendra Capital Protected Fund 12</t>
  </si>
  <si>
    <t>Syailendra Capital Protected Fund 19</t>
  </si>
  <si>
    <t>Syailendra Capital Protected Fund 20</t>
  </si>
  <si>
    <t>Syailendra Capital Protected Fund 21</t>
  </si>
  <si>
    <t>Syailendra Capital Protected Fund 22</t>
  </si>
  <si>
    <t>Syailendra Capital Protected Fund 23</t>
  </si>
  <si>
    <t>Syailendra Capital Protected Fund 24</t>
  </si>
  <si>
    <t>Syailendra Capital Protected Fund 25</t>
  </si>
  <si>
    <t>Syailendra Capital Protected Fund 26</t>
  </si>
  <si>
    <t>Syailendra Capital Protected Fund 27</t>
  </si>
  <si>
    <t>Syailendra Capital Protected Fund 30</t>
  </si>
  <si>
    <t>Syailendra Capital Protected Fund 31</t>
  </si>
  <si>
    <t>Syailendra Capital Protected Fund 32</t>
  </si>
  <si>
    <t>Syailendra Capital Protected Fund 36</t>
  </si>
  <si>
    <t>Syailendra Capital Protected Fund 7</t>
  </si>
  <si>
    <t>Syailendra Capital Protected Fund Syariah 1</t>
  </si>
  <si>
    <t>Syailendra Capital Protected Fund USD 2</t>
  </si>
  <si>
    <t>Syailendra Capital Protected Fund USD 3</t>
  </si>
  <si>
    <t>Syailendra Dana Ekuitas Dinamis</t>
  </si>
  <si>
    <t>Syailendra Dana Ekuitas Plus</t>
  </si>
  <si>
    <t>Syailendra Dana Ekuitas Sejahtera</t>
  </si>
  <si>
    <t>Syailendra Dana Investasi Dinamis</t>
  </si>
  <si>
    <t>Syailendra Dana Kas</t>
  </si>
  <si>
    <t>Syailendra Equity BUMN Plus</t>
  </si>
  <si>
    <t>Syailendra Equity Garuda Fund</t>
  </si>
  <si>
    <t>Syailendra Equity Momentum Fund</t>
  </si>
  <si>
    <t>Syailendra Equity Opportunity Fund</t>
  </si>
  <si>
    <t>Syailendra Equity Platinum Fund</t>
  </si>
  <si>
    <t>Syailendra Fixed Income Fund</t>
  </si>
  <si>
    <t>Syailendra Index IDX30</t>
  </si>
  <si>
    <t>Syailendra Liberty Fund</t>
  </si>
  <si>
    <t>Syailendra Misbah 1</t>
  </si>
  <si>
    <t>Syailendra Money Market Fund</t>
  </si>
  <si>
    <t>Syailendra Money Market Fund 2</t>
  </si>
  <si>
    <t>Syailendra MSCI Indonesia Value Index Fund</t>
  </si>
  <si>
    <t>Syailendra Multisector Fund</t>
  </si>
  <si>
    <t>Syailendra Pendapatan Tetap Optima</t>
  </si>
  <si>
    <t>Syailendra Pendapatan Tetap Optima Syariah</t>
  </si>
  <si>
    <t>Syailendra Pendapatan Tetap Premium</t>
  </si>
  <si>
    <t>Syailendra Protected Dollar 1</t>
  </si>
  <si>
    <t>Syailendra Providentia Fixed Income Fund</t>
  </si>
  <si>
    <t>Syailendra Providentia Money Market Fund</t>
  </si>
  <si>
    <t>Syailendra Sharia Equity Fund</t>
  </si>
  <si>
    <t>Syailendra Sharia Index JII</t>
  </si>
  <si>
    <t>Syailendra Sharia Money Market Fund</t>
  </si>
  <si>
    <t>Syailendra Steady Income Fund</t>
  </si>
  <si>
    <t>Syailendra Strategic Income Fund</t>
  </si>
  <si>
    <t>Syailendra Telco Dollar Fund</t>
  </si>
  <si>
    <t>Terproteksi BNIAM Proteksi Sriwijaya Seri VI</t>
  </si>
  <si>
    <t>Terproteksi BNIAM Proteksi Sriwijaya Seri VII</t>
  </si>
  <si>
    <t>Terproteksi Mandiri Dolar Seri 76</t>
  </si>
  <si>
    <t>Terproteksi Mandiri Dollar Seri 122</t>
  </si>
  <si>
    <t>Terproteksi Mandiri Seri 88</t>
  </si>
  <si>
    <t>Terproteksi Mandiri Seri 96</t>
  </si>
  <si>
    <t>Terproteksi Sucorinvest Proteksi 8</t>
  </si>
  <si>
    <t>Tram Alpha</t>
  </si>
  <si>
    <t>Tram Consumption Plus</t>
  </si>
  <si>
    <t>Tram Infrastructure Plus</t>
  </si>
  <si>
    <t>Tram Pendapatan Tetap USD</t>
  </si>
  <si>
    <t>Tram Pundi Kas</t>
  </si>
  <si>
    <t>TRAM Pundi Kas 2</t>
  </si>
  <si>
    <t>TRAM PUNDI KAS 3</t>
  </si>
  <si>
    <t>Tram Pundi Kas 6</t>
  </si>
  <si>
    <t>Tram Strategic Plus</t>
  </si>
  <si>
    <t>Treasure Fund Super Maxxi</t>
  </si>
  <si>
    <t>Treasure Saham Berkah Syariah</t>
  </si>
  <si>
    <t>Trim Dana Tetap 2</t>
  </si>
  <si>
    <t>Trim Kapital</t>
  </si>
  <si>
    <t>Trim Kapital Plus</t>
  </si>
  <si>
    <t>Trim Kas 2</t>
  </si>
  <si>
    <t>Trim Kombinasi 2</t>
  </si>
  <si>
    <t>Trim Syariah Berimbang</t>
  </si>
  <si>
    <t>Trim Syariah Saham</t>
  </si>
  <si>
    <t>Trimegah 3</t>
  </si>
  <si>
    <t>Trimegah 5</t>
  </si>
  <si>
    <t>Trimegah Balanced Absolute Strategy</t>
  </si>
  <si>
    <t>Trimegah Bhakti Bangsa</t>
  </si>
  <si>
    <t>Trimegah Dana Likuid</t>
  </si>
  <si>
    <t>Trimegah Dana Tetap Nusantara</t>
  </si>
  <si>
    <t>Trimegah Dana Tetap Optima 2</t>
  </si>
  <si>
    <t>Trimegah Dana Tetap Prima</t>
  </si>
  <si>
    <t>Trimegah Fixed Income Plan</t>
  </si>
  <si>
    <t>Trimegah Kas Asset Flexible</t>
  </si>
  <si>
    <t>Trimegah Kas Syariah</t>
  </si>
  <si>
    <t>Trimegah Kas Syariah 2</t>
  </si>
  <si>
    <t>Trimegah Pendapatan Tetap Prima Nusa</t>
  </si>
  <si>
    <t>Trimegah Pendapatan Tetap Prima Syariah</t>
  </si>
  <si>
    <t>Trimegah Pundi Kas 7</t>
  </si>
  <si>
    <t>Trimegah Pundi Kas 8</t>
  </si>
  <si>
    <t>Trimegah Pundi Kas 9</t>
  </si>
  <si>
    <t>Trimegah Saham Nusantara</t>
  </si>
  <si>
    <t>Trimegah Terproteksi 11</t>
  </si>
  <si>
    <t>Trimegah Terproteksi 16</t>
  </si>
  <si>
    <t>Trimegah Terproteksi 4</t>
  </si>
  <si>
    <t>Trimegah Terproteksi 6</t>
  </si>
  <si>
    <t>Trimegah Terproteksi Dana Berkala 2</t>
  </si>
  <si>
    <t>Trimegah Terproteksi Dana Berkala 3</t>
  </si>
  <si>
    <t>Trimegah Terproteksi Dana Berkala 5</t>
  </si>
  <si>
    <t>Trimegah Terproteksi Futura XI</t>
  </si>
  <si>
    <t>Trimegah Terproteksi Futura XII</t>
  </si>
  <si>
    <t>Trimegah Terproteksi Futura XV</t>
  </si>
  <si>
    <t>Trimegah Terproteksi I</t>
  </si>
  <si>
    <t>Trimegah Terproteksi Pembiayaan Mikro</t>
  </si>
  <si>
    <t>Trimegah Terproteksi Pembiayaan Mikro 2</t>
  </si>
  <si>
    <t>Trimegah Terproteksi Prima XIX</t>
  </si>
  <si>
    <t>Trimegah Terproteksi Prima XX</t>
  </si>
  <si>
    <t>Trimegah Terproteksi Prima XXI</t>
  </si>
  <si>
    <t>Trimegah Terproteksi Prima XXII</t>
  </si>
  <si>
    <t>Ultima Mega Prima</t>
  </si>
  <si>
    <t>Valbury Capital Protected V</t>
  </si>
  <si>
    <t>PT Valbury Capital Management</t>
  </si>
  <si>
    <t>Valbury Equity I</t>
  </si>
  <si>
    <t>Valbury Fixed Income I</t>
  </si>
  <si>
    <t>Valbury Investasi Berimbang</t>
  </si>
  <si>
    <t>Valbury Money Market I</t>
  </si>
  <si>
    <t>Victoria 1</t>
  </si>
  <si>
    <t>Victoria 10</t>
  </si>
  <si>
    <t>Victoria 3</t>
  </si>
  <si>
    <t>Victoria 6</t>
  </si>
  <si>
    <t>Victoria Campuran Dinamis</t>
  </si>
  <si>
    <t>Victoria Dana Likuid</t>
  </si>
  <si>
    <t>Victoria Equity Maxima</t>
  </si>
  <si>
    <t>Victoria Obligasi Negara</t>
  </si>
  <si>
    <t>Victoria Obligasi Negara Syariah</t>
  </si>
  <si>
    <t>Victoria Pasar Uang Syariah</t>
  </si>
  <si>
    <t>Victoria Prime Equity Fund</t>
  </si>
  <si>
    <t>Victoria Saham Syariah</t>
  </si>
  <si>
    <t>VMI Dana Saham</t>
  </si>
  <si>
    <t>Yuanta Equity Alpha</t>
  </si>
  <si>
    <t>PT Yuanta Asset Management (d/h) PT AMCI Manajemen Investasi Indonesia</t>
  </si>
  <si>
    <t>Yuanta Fixed Income</t>
  </si>
  <si>
    <t>Yuanta Liquid Plus Money Market</t>
  </si>
  <si>
    <t>Yuanta Sri Kehati Index</t>
  </si>
  <si>
    <t>Close:</t>
  </si>
  <si>
    <t>Open:</t>
  </si>
  <si>
    <t>NAV</t>
  </si>
  <si>
    <t>Tingkat Imbal Hasil</t>
  </si>
  <si>
    <t>30d</t>
  </si>
  <si>
    <t>3Mo</t>
  </si>
  <si>
    <t>1 Yr</t>
  </si>
  <si>
    <t>Untuk Grafik (Since inception)</t>
  </si>
  <si>
    <t>Cbond</t>
  </si>
  <si>
    <t>n</t>
  </si>
  <si>
    <t>Dana Kelolaan</t>
  </si>
  <si>
    <t>z</t>
  </si>
  <si>
    <t>Jumlah Unit</t>
  </si>
  <si>
    <t>TOP 5</t>
  </si>
  <si>
    <t>Min Subs</t>
  </si>
  <si>
    <t>Sectors</t>
  </si>
  <si>
    <t>infovesta</t>
  </si>
  <si>
    <t>NUSANTARA</t>
  </si>
  <si>
    <t>3 month</t>
  </si>
  <si>
    <t>6 month</t>
  </si>
  <si>
    <t>Launching:</t>
  </si>
  <si>
    <t>Untuk Pie Chart</t>
  </si>
  <si>
    <t>saham</t>
  </si>
  <si>
    <t>setara kas</t>
  </si>
  <si>
    <t>obligasi</t>
  </si>
  <si>
    <t>6Mo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</si>
</sst>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0_);_(* \(#,##0\);_(* &quot;-&quot;_);_(@_)"/>
    <numFmt numFmtId="43" formatCode="_(* #,##0.00_);_(* \(#,##0.00\);_(* &quot;-&quot;??_);_(@_)"/>
    <numFmt numFmtId="164" formatCode="&quot;Rp&quot;#,##0;\-&quot;Rp&quot;#,##0"/>
    <numFmt numFmtId="165" formatCode="_-* #,##0.00_-;\-* #,##0.00_-;_-* &quot;-&quot;??_-;_-@_-"/>
    <numFmt numFmtId="166" formatCode="[$-409]d\-mmm\-yy;@"/>
    <numFmt numFmtId="167" formatCode="[$-421]dd\ mmmm\ yyyy;@"/>
    <numFmt numFmtId="168" formatCode="_(* #,##0_);_(* \(#,##0\);_(* &quot;-&quot;??_);_(@_)"/>
    <numFmt numFmtId="169" formatCode="[$-409]mmm\-yy;@"/>
    <numFmt numFmtId="170" formatCode="0.0%"/>
    <numFmt numFmtId="171" formatCode="[$Rp-421]#,##0.00"/>
    <numFmt numFmtId="172" formatCode="#,##0.000"/>
    <numFmt numFmtId="173" formatCode="_(* #,##0.0000_);_(* \(#,##0.0000\);_(* &quot;-&quot;??_);_(@_)"/>
    <numFmt numFmtId="174" formatCode="_([$€]* #,##0.00_);_([$€]* \(#,##0.00\);_([$€]* &quot;-&quot;??_);_(@_)"/>
    <numFmt numFmtId="175" formatCode="[$Rp-421]#,##0"/>
    <numFmt numFmtId="176" formatCode="_([$€-2]* #,##0.00_);_([$€-2]* \(#,##0.00\);_([$€-2]* &quot;-&quot;??_)"/>
    <numFmt numFmtId="177" formatCode="[$-409]dd\ mmmm\ yyyy;@"/>
    <numFmt numFmtId="178" formatCode="_-[$Rp-421]* #,##0.00_-;\-[$Rp-421]* #,##0.00_-;_-[$Rp-421]* &quot;-&quot;??_-;_-@_-"/>
    <numFmt numFmtId="179" formatCode="_-[$Rp-421]* #,##0_-;\-[$Rp-421]* #,##0_-;_-[$Rp-421]* &quot;-&quot;_-;_-@_-"/>
    <numFmt numFmtId="180" formatCode="[$-809]dd\ mmmm\ yyyy;@"/>
    <numFmt numFmtId="181" formatCode="dd/mm/yy;@"/>
    <numFmt numFmtId="182" formatCode="dd/mm/yyyy;@"/>
    <numFmt numFmtId="183" formatCode="[$-409]d\-mmm\-yyyy;@"/>
  </numFmts>
  <fonts count="83" x14ac:knownFonts="1">
    <font>
      <sz val="10"/>
      <name val="Arial"/>
    </font>
    <font>
      <sz val="10"/>
      <name val="Arial"/>
      <family val="2"/>
    </font>
    <font>
      <u/>
      <sz val="10"/>
      <color indexed="12"/>
      <name val="Arial"/>
      <family val="2"/>
    </font>
    <font>
      <sz val="10"/>
      <name val="Arial"/>
      <family val="2"/>
    </font>
    <font>
      <sz val="10"/>
      <name val="Verdana"/>
      <family val="2"/>
    </font>
    <font>
      <b/>
      <sz val="16"/>
      <name val="Verdana"/>
      <family val="2"/>
    </font>
    <font>
      <b/>
      <sz val="10"/>
      <name val="Verdana"/>
      <family val="2"/>
    </font>
    <font>
      <b/>
      <sz val="20"/>
      <color indexed="9"/>
      <name val="Verdana"/>
      <family val="2"/>
    </font>
    <font>
      <sz val="9"/>
      <name val="Verdana"/>
      <family val="2"/>
    </font>
    <font>
      <b/>
      <sz val="9"/>
      <name val="Verdana"/>
      <family val="2"/>
    </font>
    <font>
      <sz val="6.5"/>
      <name val="Verdana"/>
      <family val="2"/>
    </font>
    <font>
      <sz val="9"/>
      <color indexed="8"/>
      <name val="Verdana"/>
      <family val="2"/>
    </font>
    <font>
      <sz val="8"/>
      <color indexed="8"/>
      <name val="Verdana"/>
      <family val="2"/>
    </font>
    <font>
      <sz val="10"/>
      <name val="Calibri"/>
      <family val="2"/>
    </font>
    <font>
      <b/>
      <sz val="10"/>
      <name val="Calibri"/>
      <family val="2"/>
    </font>
    <font>
      <b/>
      <sz val="8"/>
      <name val="Verdana"/>
      <family val="2"/>
    </font>
    <font>
      <sz val="8"/>
      <name val="Verdana"/>
      <family val="2"/>
    </font>
    <font>
      <b/>
      <sz val="16"/>
      <color indexed="9"/>
      <name val="Verdana"/>
      <family val="2"/>
    </font>
    <font>
      <b/>
      <sz val="10"/>
      <color indexed="9"/>
      <name val="Calibri"/>
      <family val="2"/>
    </font>
    <font>
      <sz val="10"/>
      <color indexed="62"/>
      <name val="Calibri"/>
      <family val="2"/>
    </font>
    <font>
      <sz val="11"/>
      <name val="Calibri"/>
      <family val="2"/>
    </font>
    <font>
      <b/>
      <u/>
      <sz val="11"/>
      <name val="Calibri"/>
      <family val="2"/>
    </font>
    <font>
      <sz val="10"/>
      <color indexed="9"/>
      <name val="Verdana"/>
      <family val="2"/>
    </font>
    <font>
      <b/>
      <sz val="10"/>
      <color indexed="9"/>
      <name val="Verdan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charset val="1"/>
    </font>
    <font>
      <sz val="10"/>
      <color indexed="1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charset val="1"/>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6"/>
      <color theme="0"/>
      <name val="Verdana"/>
      <family val="2"/>
    </font>
    <font>
      <b/>
      <sz val="16"/>
      <color theme="0" tint="-0.499984740745262"/>
      <name val="Verdana"/>
      <family val="2"/>
    </font>
    <font>
      <b/>
      <sz val="10"/>
      <color theme="4"/>
      <name val="Verdana"/>
      <family val="2"/>
    </font>
    <font>
      <b/>
      <i/>
      <sz val="8"/>
      <color theme="0" tint="-0.499984740745262"/>
      <name val="Verdana"/>
      <family val="2"/>
    </font>
    <font>
      <b/>
      <sz val="10"/>
      <color theme="0"/>
      <name val="Verdana"/>
      <family val="2"/>
    </font>
    <font>
      <b/>
      <i/>
      <sz val="8"/>
      <color theme="4"/>
      <name val="Verdana"/>
      <family val="2"/>
    </font>
    <font>
      <b/>
      <sz val="9"/>
      <color rgb="FF0070C0"/>
      <name val="Verdana"/>
      <family val="2"/>
    </font>
    <font>
      <sz val="10"/>
      <color rgb="FFFF0000"/>
      <name val="Calibri"/>
      <family val="2"/>
    </font>
    <font>
      <sz val="10"/>
      <color theme="1"/>
      <name val="Calibri"/>
      <family val="2"/>
      <scheme val="minor"/>
    </font>
    <font>
      <sz val="10"/>
      <color theme="0"/>
      <name val="Calibri"/>
      <family val="2"/>
    </font>
    <font>
      <sz val="10"/>
      <name val="Calibri"/>
      <family val="2"/>
      <scheme val="minor"/>
    </font>
    <font>
      <b/>
      <sz val="10"/>
      <name val="Calibri"/>
      <family val="2"/>
      <scheme val="minor"/>
    </font>
    <font>
      <sz val="10"/>
      <color indexed="17"/>
      <name val="Calibri"/>
      <family val="2"/>
      <scheme val="minor"/>
    </font>
    <font>
      <sz val="10"/>
      <color indexed="10"/>
      <name val="Calibri"/>
      <family val="2"/>
      <scheme val="minor"/>
    </font>
    <font>
      <b/>
      <sz val="10"/>
      <color theme="1"/>
      <name val="Calibri"/>
      <family val="2"/>
      <scheme val="minor"/>
    </font>
    <font>
      <sz val="10"/>
      <color rgb="FF0070C0"/>
      <name val="Calibri"/>
      <family val="2"/>
      <scheme val="minor"/>
    </font>
    <font>
      <sz val="10"/>
      <name val="Arial"/>
      <family val="2"/>
    </font>
    <font>
      <b/>
      <sz val="10"/>
      <name val="Arial"/>
      <family val="2"/>
    </font>
    <font>
      <sz val="8"/>
      <color theme="1"/>
      <name val="Verdana"/>
      <family val="2"/>
    </font>
    <font>
      <b/>
      <sz val="8"/>
      <color theme="1"/>
      <name val="Verdana"/>
      <family val="2"/>
    </font>
  </fonts>
  <fills count="7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1"/>
        <bgColor indexed="64"/>
      </patternFill>
    </fill>
    <fill>
      <patternFill patternType="solid">
        <fgColor indexed="13"/>
        <bgColor indexed="64"/>
      </patternFill>
    </fill>
    <fill>
      <patternFill patternType="solid">
        <fgColor indexed="27"/>
        <bgColor indexed="64"/>
      </patternFill>
    </fill>
    <fill>
      <patternFill patternType="solid">
        <fgColor indexed="51"/>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5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4F81BD"/>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rgb="FF3E9BF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3" tint="0.59999389629810485"/>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top style="medium">
        <color indexed="64"/>
      </top>
      <bottom/>
      <diagonal/>
    </border>
    <border>
      <left/>
      <right/>
      <top/>
      <bottom style="thick">
        <color indexed="9"/>
      </bottom>
      <diagonal/>
    </border>
    <border>
      <left/>
      <right/>
      <top style="thick">
        <color indexed="9"/>
      </top>
      <bottom/>
      <diagonal/>
    </border>
    <border>
      <left/>
      <right/>
      <top/>
      <bottom style="thick">
        <color indexed="6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s>
  <cellStyleXfs count="305">
    <xf numFmtId="0" fontId="0" fillId="0" borderId="0"/>
    <xf numFmtId="0" fontId="25" fillId="2" borderId="0" applyNumberFormat="0" applyBorder="0" applyAlignment="0" applyProtection="0"/>
    <xf numFmtId="0" fontId="44" fillId="34" borderId="0" applyNumberFormat="0" applyBorder="0" applyAlignment="0" applyProtection="0"/>
    <xf numFmtId="0" fontId="25" fillId="3" borderId="0" applyNumberFormat="0" applyBorder="0" applyAlignment="0" applyProtection="0"/>
    <xf numFmtId="0" fontId="44" fillId="35" borderId="0" applyNumberFormat="0" applyBorder="0" applyAlignment="0" applyProtection="0"/>
    <xf numFmtId="0" fontId="25" fillId="4" borderId="0" applyNumberFormat="0" applyBorder="0" applyAlignment="0" applyProtection="0"/>
    <xf numFmtId="0" fontId="44" fillId="36" borderId="0" applyNumberFormat="0" applyBorder="0" applyAlignment="0" applyProtection="0"/>
    <xf numFmtId="0" fontId="25" fillId="5" borderId="0" applyNumberFormat="0" applyBorder="0" applyAlignment="0" applyProtection="0"/>
    <xf numFmtId="0" fontId="44" fillId="37" borderId="0" applyNumberFormat="0" applyBorder="0" applyAlignment="0" applyProtection="0"/>
    <xf numFmtId="0" fontId="44" fillId="38" borderId="0" applyNumberFormat="0" applyBorder="0" applyAlignment="0" applyProtection="0"/>
    <xf numFmtId="0" fontId="25" fillId="6" borderId="0" applyNumberFormat="0" applyBorder="0" applyAlignment="0" applyProtection="0"/>
    <xf numFmtId="0" fontId="44" fillId="39" borderId="0" applyNumberFormat="0" applyBorder="0" applyAlignment="0" applyProtection="0"/>
    <xf numFmtId="0" fontId="25" fillId="7" borderId="0" applyNumberFormat="0" applyBorder="0" applyAlignment="0" applyProtection="0"/>
    <xf numFmtId="0" fontId="44" fillId="40" borderId="0" applyNumberFormat="0" applyBorder="0" applyAlignment="0" applyProtection="0"/>
    <xf numFmtId="0" fontId="25" fillId="8" borderId="0" applyNumberFormat="0" applyBorder="0" applyAlignment="0" applyProtection="0"/>
    <xf numFmtId="0" fontId="44" fillId="41"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25" fillId="5" borderId="0" applyNumberFormat="0" applyBorder="0" applyAlignment="0" applyProtection="0"/>
    <xf numFmtId="0" fontId="44" fillId="44" borderId="0" applyNumberFormat="0" applyBorder="0" applyAlignment="0" applyProtection="0"/>
    <xf numFmtId="0" fontId="25" fillId="8" borderId="0" applyNumberFormat="0" applyBorder="0" applyAlignment="0" applyProtection="0"/>
    <xf numFmtId="0" fontId="44" fillId="45" borderId="0" applyNumberFormat="0" applyBorder="0" applyAlignment="0" applyProtection="0"/>
    <xf numFmtId="0" fontId="25" fillId="11" borderId="0" applyNumberFormat="0" applyBorder="0" applyAlignment="0" applyProtection="0"/>
    <xf numFmtId="0" fontId="45" fillId="46" borderId="0" applyNumberFormat="0" applyBorder="0" applyAlignment="0" applyProtection="0"/>
    <xf numFmtId="0" fontId="26" fillId="12" borderId="0" applyNumberFormat="0" applyBorder="0" applyAlignment="0" applyProtection="0"/>
    <xf numFmtId="0" fontId="45" fillId="47"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45" fillId="48" borderId="0" applyNumberFormat="0" applyBorder="0" applyAlignment="0" applyProtection="0"/>
    <xf numFmtId="0" fontId="26" fillId="13"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45" fillId="51" borderId="0" applyNumberFormat="0" applyBorder="0" applyAlignment="0" applyProtection="0"/>
    <xf numFmtId="0" fontId="45" fillId="52" borderId="0" applyNumberFormat="0" applyBorder="0" applyAlignment="0" applyProtection="0"/>
    <xf numFmtId="0" fontId="26" fillId="16" borderId="0" applyNumberFormat="0" applyBorder="0" applyAlignment="0" applyProtection="0"/>
    <xf numFmtId="0" fontId="45" fillId="53" borderId="0" applyNumberFormat="0" applyBorder="0" applyAlignment="0" applyProtection="0"/>
    <xf numFmtId="0" fontId="26" fillId="17" borderId="0" applyNumberFormat="0" applyBorder="0" applyAlignment="0" applyProtection="0"/>
    <xf numFmtId="0" fontId="45" fillId="54" borderId="0" applyNumberFormat="0" applyBorder="0" applyAlignment="0" applyProtection="0"/>
    <xf numFmtId="0" fontId="26" fillId="18" borderId="0" applyNumberFormat="0" applyBorder="0" applyAlignment="0" applyProtection="0"/>
    <xf numFmtId="0" fontId="45" fillId="55" borderId="0" applyNumberFormat="0" applyBorder="0" applyAlignment="0" applyProtection="0"/>
    <xf numFmtId="0" fontId="26" fillId="13" borderId="0" applyNumberFormat="0" applyBorder="0" applyAlignment="0" applyProtection="0"/>
    <xf numFmtId="0" fontId="45" fillId="56" borderId="0" applyNumberFormat="0" applyBorder="0" applyAlignment="0" applyProtection="0"/>
    <xf numFmtId="0" fontId="26" fillId="14" borderId="0" applyNumberFormat="0" applyBorder="0" applyAlignment="0" applyProtection="0"/>
    <xf numFmtId="0" fontId="45" fillId="57" borderId="0" applyNumberFormat="0" applyBorder="0" applyAlignment="0" applyProtection="0"/>
    <xf numFmtId="0" fontId="26" fillId="19" borderId="0" applyNumberFormat="0" applyBorder="0" applyAlignment="0" applyProtection="0"/>
    <xf numFmtId="0" fontId="46" fillId="58" borderId="0" applyNumberFormat="0" applyBorder="0" applyAlignment="0" applyProtection="0"/>
    <xf numFmtId="0" fontId="27" fillId="3" borderId="0" applyNumberFormat="0" applyBorder="0" applyAlignment="0" applyProtection="0"/>
    <xf numFmtId="0" fontId="29" fillId="59" borderId="0"/>
    <xf numFmtId="0" fontId="47" fillId="60" borderId="19" applyNumberFormat="0" applyAlignment="0" applyProtection="0"/>
    <xf numFmtId="0" fontId="28" fillId="21" borderId="1" applyNumberFormat="0" applyAlignment="0" applyProtection="0"/>
    <xf numFmtId="0" fontId="48" fillId="61" borderId="20" applyNumberFormat="0" applyAlignment="0" applyProtection="0"/>
    <xf numFmtId="0" fontId="29" fillId="22" borderId="2" applyNumberFormat="0" applyAlignment="0" applyProtection="0"/>
    <xf numFmtId="43" fontId="1" fillId="0" borderId="0" applyFont="0" applyFill="0" applyBorder="0" applyAlignment="0" applyProtection="0"/>
    <xf numFmtId="41" fontId="4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25"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4" fontId="3" fillId="0" borderId="0" applyFont="0" applyFill="0" applyBorder="0" applyAlignment="0" applyProtection="0"/>
    <xf numFmtId="176" fontId="3" fillId="0" borderId="0" applyFont="0" applyFill="0" applyBorder="0" applyAlignment="0" applyProtection="0"/>
    <xf numFmtId="174"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0" fontId="49" fillId="0" borderId="0" applyNumberFormat="0" applyFill="0" applyBorder="0" applyAlignment="0" applyProtection="0"/>
    <xf numFmtId="0" fontId="30" fillId="0" borderId="0" applyNumberFormat="0" applyFill="0" applyBorder="0" applyAlignment="0" applyProtection="0"/>
    <xf numFmtId="0" fontId="50" fillId="62" borderId="0" applyNumberFormat="0" applyBorder="0" applyAlignment="0" applyProtection="0"/>
    <xf numFmtId="0" fontId="31" fillId="4" borderId="0" applyNumberFormat="0" applyBorder="0" applyAlignment="0" applyProtection="0"/>
    <xf numFmtId="0" fontId="51" fillId="0" borderId="21" applyNumberFormat="0" applyFill="0" applyAlignment="0" applyProtection="0"/>
    <xf numFmtId="0" fontId="32" fillId="0" borderId="3" applyNumberFormat="0" applyFill="0" applyAlignment="0" applyProtection="0"/>
    <xf numFmtId="0" fontId="52" fillId="0" borderId="22" applyNumberFormat="0" applyFill="0" applyAlignment="0" applyProtection="0"/>
    <xf numFmtId="0" fontId="33" fillId="0" borderId="4" applyNumberFormat="0" applyFill="0" applyAlignment="0" applyProtection="0"/>
    <xf numFmtId="0" fontId="53" fillId="0" borderId="23" applyNumberFormat="0" applyFill="0" applyAlignment="0" applyProtection="0"/>
    <xf numFmtId="0" fontId="34" fillId="0" borderId="5" applyNumberFormat="0" applyFill="0" applyAlignment="0" applyProtection="0"/>
    <xf numFmtId="0" fontId="53" fillId="0" borderId="0" applyNumberFormat="0" applyFill="0" applyBorder="0" applyAlignment="0" applyProtection="0"/>
    <xf numFmtId="0" fontId="34" fillId="0" borderId="0" applyNumberFormat="0" applyFill="0" applyBorder="0" applyAlignment="0" applyProtection="0"/>
    <xf numFmtId="0" fontId="2" fillId="0" borderId="0" applyNumberFormat="0" applyFill="0" applyBorder="0" applyAlignment="0" applyProtection="0">
      <alignment vertical="top"/>
      <protection locked="0"/>
    </xf>
    <xf numFmtId="0" fontId="54" fillId="0" borderId="0" applyNumberFormat="0" applyFill="0" applyBorder="0" applyAlignment="0" applyProtection="0"/>
    <xf numFmtId="0" fontId="55" fillId="63" borderId="19" applyNumberFormat="0" applyAlignment="0" applyProtection="0"/>
    <xf numFmtId="0" fontId="35" fillId="7" borderId="1" applyNumberFormat="0" applyAlignment="0" applyProtection="0"/>
    <xf numFmtId="0" fontId="56" fillId="0" borderId="24" applyNumberFormat="0" applyFill="0" applyAlignment="0" applyProtection="0"/>
    <xf numFmtId="0" fontId="36" fillId="0" borderId="6" applyNumberFormat="0" applyFill="0" applyAlignment="0" applyProtection="0"/>
    <xf numFmtId="0" fontId="57" fillId="64" borderId="0" applyNumberFormat="0" applyBorder="0" applyAlignment="0" applyProtection="0"/>
    <xf numFmtId="0" fontId="37" fillId="23" borderId="0" applyNumberFormat="0" applyBorder="0" applyAlignment="0" applyProtection="0"/>
    <xf numFmtId="0" fontId="13" fillId="0" borderId="0"/>
    <xf numFmtId="0" fontId="44" fillId="0" borderId="0"/>
    <xf numFmtId="0" fontId="3" fillId="0" borderId="0"/>
    <xf numFmtId="0" fontId="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58" fillId="0" borderId="0"/>
    <xf numFmtId="0" fontId="3" fillId="0" borderId="0"/>
    <xf numFmtId="0" fontId="44" fillId="0" borderId="0"/>
    <xf numFmtId="0" fontId="13" fillId="0" borderId="0"/>
    <xf numFmtId="0" fontId="13" fillId="0" borderId="0"/>
    <xf numFmtId="0" fontId="13" fillId="0" borderId="0"/>
    <xf numFmtId="0" fontId="13" fillId="0" borderId="0"/>
    <xf numFmtId="0" fontId="13" fillId="0" borderId="0"/>
    <xf numFmtId="0" fontId="44" fillId="65" borderId="25" applyNumberFormat="0" applyFont="0" applyAlignment="0" applyProtection="0"/>
    <xf numFmtId="0" fontId="3" fillId="24" borderId="7" applyNumberFormat="0" applyFont="0" applyAlignment="0" applyProtection="0"/>
    <xf numFmtId="0" fontId="44" fillId="65" borderId="25" applyNumberFormat="0" applyFont="0" applyAlignment="0" applyProtection="0"/>
    <xf numFmtId="0" fontId="59" fillId="60" borderId="26" applyNumberFormat="0" applyAlignment="0" applyProtection="0"/>
    <xf numFmtId="0" fontId="38" fillId="21" borderId="8" applyNumberFormat="0" applyAlignment="0" applyProtection="0"/>
    <xf numFmtId="9" fontId="1" fillId="0" borderId="0" applyFont="0" applyFill="0" applyBorder="0" applyAlignment="0" applyProtection="0"/>
    <xf numFmtId="9" fontId="13" fillId="0" borderId="0" applyFont="0" applyFill="0" applyBorder="0" applyAlignment="0" applyProtection="0"/>
    <xf numFmtId="9" fontId="4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2"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27" applyNumberFormat="0" applyFill="0" applyAlignment="0" applyProtection="0"/>
    <xf numFmtId="0" fontId="40" fillId="0" borderId="9" applyNumberFormat="0" applyFill="0" applyAlignment="0" applyProtection="0"/>
    <xf numFmtId="0" fontId="62" fillId="0" borderId="0" applyNumberFormat="0" applyFill="0" applyBorder="0" applyAlignment="0" applyProtection="0"/>
    <xf numFmtId="0" fontId="41" fillId="0" borderId="0" applyNumberFormat="0" applyFill="0" applyBorder="0" applyAlignment="0" applyProtection="0"/>
  </cellStyleXfs>
  <cellXfs count="361">
    <xf numFmtId="0" fontId="0" fillId="0" borderId="0" xfId="0"/>
    <xf numFmtId="0" fontId="13" fillId="0" borderId="0" xfId="0" applyFont="1"/>
    <xf numFmtId="10" fontId="13" fillId="0" borderId="0" xfId="0" applyNumberFormat="1" applyFont="1"/>
    <xf numFmtId="166" fontId="14" fillId="25" borderId="0" xfId="0" applyNumberFormat="1" applyFont="1" applyFill="1" applyAlignment="1">
      <alignment horizontal="center" vertical="center" wrapText="1"/>
    </xf>
    <xf numFmtId="10" fontId="14" fillId="25" borderId="0" xfId="0" applyNumberFormat="1" applyFont="1" applyFill="1" applyAlignment="1">
      <alignment horizontal="center" vertical="center" wrapText="1"/>
    </xf>
    <xf numFmtId="1" fontId="14" fillId="25" borderId="0" xfId="0" applyNumberFormat="1" applyFont="1" applyFill="1" applyAlignment="1">
      <alignment horizontal="center" vertical="center" wrapText="1"/>
    </xf>
    <xf numFmtId="10" fontId="14" fillId="25" borderId="0" xfId="0" applyNumberFormat="1" applyFont="1" applyFill="1" applyAlignment="1">
      <alignment horizontal="center" vertical="center"/>
    </xf>
    <xf numFmtId="166" fontId="13" fillId="0" borderId="0" xfId="0" applyNumberFormat="1" applyFont="1"/>
    <xf numFmtId="1" fontId="13" fillId="0" borderId="0" xfId="0" applyNumberFormat="1" applyFont="1"/>
    <xf numFmtId="10" fontId="13" fillId="0" borderId="0" xfId="56" applyNumberFormat="1" applyFont="1"/>
    <xf numFmtId="10" fontId="13" fillId="0" borderId="0" xfId="273" applyNumberFormat="1" applyFont="1"/>
    <xf numFmtId="170" fontId="13" fillId="0" borderId="0" xfId="273" applyNumberFormat="1" applyFont="1"/>
    <xf numFmtId="43" fontId="13" fillId="0" borderId="0" xfId="56" applyFont="1"/>
    <xf numFmtId="0" fontId="13" fillId="0" borderId="0" xfId="0" applyFont="1" applyFill="1"/>
    <xf numFmtId="10" fontId="13" fillId="0" borderId="0" xfId="0" applyNumberFormat="1" applyFont="1" applyFill="1"/>
    <xf numFmtId="1" fontId="13" fillId="0" borderId="0" xfId="0" applyNumberFormat="1" applyFont="1" applyFill="1"/>
    <xf numFmtId="10" fontId="13" fillId="0" borderId="0" xfId="273" applyNumberFormat="1" applyFont="1" applyFill="1"/>
    <xf numFmtId="170" fontId="13" fillId="0" borderId="0" xfId="0" applyNumberFormat="1" applyFont="1"/>
    <xf numFmtId="168" fontId="13" fillId="0" borderId="0" xfId="56" applyNumberFormat="1" applyFont="1"/>
    <xf numFmtId="168" fontId="13" fillId="0" borderId="0" xfId="0" applyNumberFormat="1" applyFont="1"/>
    <xf numFmtId="43" fontId="13" fillId="0" borderId="0" xfId="0" applyNumberFormat="1" applyFont="1"/>
    <xf numFmtId="10" fontId="13" fillId="26" borderId="0" xfId="0" applyNumberFormat="1" applyFont="1" applyFill="1"/>
    <xf numFmtId="0" fontId="14" fillId="27" borderId="0" xfId="0" applyFont="1" applyFill="1"/>
    <xf numFmtId="17" fontId="14" fillId="27" borderId="0" xfId="0" applyNumberFormat="1" applyFont="1" applyFill="1"/>
    <xf numFmtId="0" fontId="13" fillId="0" borderId="0" xfId="273" applyNumberFormat="1" applyFont="1"/>
    <xf numFmtId="0" fontId="13" fillId="28" borderId="0" xfId="0" applyFont="1" applyFill="1"/>
    <xf numFmtId="14" fontId="13" fillId="26" borderId="0" xfId="0" applyNumberFormat="1" applyFont="1" applyFill="1"/>
    <xf numFmtId="10" fontId="13" fillId="26" borderId="0" xfId="287" applyNumberFormat="1" applyFont="1" applyFill="1"/>
    <xf numFmtId="0" fontId="13" fillId="0" borderId="0" xfId="0" applyFont="1" applyAlignment="1">
      <alignment vertical="center"/>
    </xf>
    <xf numFmtId="10" fontId="13" fillId="0" borderId="0" xfId="0" applyNumberFormat="1" applyFont="1" applyAlignment="1">
      <alignment vertical="center"/>
    </xf>
    <xf numFmtId="0" fontId="13" fillId="29" borderId="0" xfId="258" applyFont="1" applyFill="1"/>
    <xf numFmtId="0" fontId="13" fillId="29" borderId="0" xfId="258" applyFont="1" applyFill="1" applyBorder="1"/>
    <xf numFmtId="0" fontId="13" fillId="29" borderId="0" xfId="258" applyFont="1" applyFill="1" applyAlignment="1">
      <alignment horizontal="center" vertical="center"/>
    </xf>
    <xf numFmtId="0" fontId="13" fillId="0" borderId="0" xfId="258" applyFont="1" applyFill="1" applyAlignment="1">
      <alignment horizontal="center" vertical="center" wrapText="1"/>
    </xf>
    <xf numFmtId="0" fontId="13" fillId="29" borderId="0" xfId="258" applyFont="1" applyFill="1" applyAlignment="1">
      <alignment horizontal="center" vertical="center" wrapText="1"/>
    </xf>
    <xf numFmtId="0" fontId="13" fillId="0" borderId="0" xfId="258" applyFont="1"/>
    <xf numFmtId="14" fontId="13" fillId="0" borderId="0" xfId="258" applyNumberFormat="1" applyFont="1"/>
    <xf numFmtId="43" fontId="13" fillId="0" borderId="0" xfId="118" applyFont="1"/>
    <xf numFmtId="0" fontId="13" fillId="28" borderId="0" xfId="258" applyFont="1" applyFill="1"/>
    <xf numFmtId="166" fontId="14" fillId="27" borderId="0" xfId="258" applyNumberFormat="1" applyFont="1" applyFill="1" applyAlignment="1">
      <alignment horizontal="center" vertical="center" wrapText="1"/>
    </xf>
    <xf numFmtId="4" fontId="14" fillId="27" borderId="0" xfId="258" applyNumberFormat="1" applyFont="1" applyFill="1" applyAlignment="1">
      <alignment horizontal="center" vertical="center" wrapText="1"/>
    </xf>
    <xf numFmtId="10" fontId="14" fillId="27" borderId="0" xfId="258" applyNumberFormat="1" applyFont="1" applyFill="1" applyAlignment="1">
      <alignment horizontal="center" vertical="center"/>
    </xf>
    <xf numFmtId="166" fontId="14" fillId="27" borderId="0" xfId="258" applyNumberFormat="1" applyFont="1" applyFill="1" applyBorder="1" applyAlignment="1">
      <alignment horizontal="center" vertical="center" wrapText="1"/>
    </xf>
    <xf numFmtId="10" fontId="14" fillId="27" borderId="0" xfId="258" applyNumberFormat="1" applyFont="1" applyFill="1" applyAlignment="1">
      <alignment horizontal="center" vertical="center" wrapText="1"/>
    </xf>
    <xf numFmtId="0" fontId="13" fillId="30" borderId="0" xfId="258" applyFont="1" applyFill="1" applyAlignment="1">
      <alignment horizontal="center" vertical="center" wrapText="1"/>
    </xf>
    <xf numFmtId="169" fontId="13" fillId="0" borderId="0" xfId="258" applyNumberFormat="1" applyFont="1" applyBorder="1"/>
    <xf numFmtId="166" fontId="13" fillId="0" borderId="0" xfId="258" applyNumberFormat="1" applyFont="1"/>
    <xf numFmtId="4" fontId="13" fillId="0" borderId="0" xfId="258" applyNumberFormat="1" applyFont="1"/>
    <xf numFmtId="10" fontId="13" fillId="0" borderId="0" xfId="258" applyNumberFormat="1" applyFont="1"/>
    <xf numFmtId="169" fontId="18" fillId="0" borderId="0" xfId="258" applyNumberFormat="1" applyFont="1" applyFill="1" applyBorder="1" applyAlignment="1">
      <alignment horizontal="center"/>
    </xf>
    <xf numFmtId="169" fontId="18" fillId="20" borderId="0" xfId="258" applyNumberFormat="1" applyFont="1" applyFill="1" applyBorder="1" applyAlignment="1">
      <alignment horizontal="center"/>
    </xf>
    <xf numFmtId="169" fontId="14" fillId="0" borderId="0" xfId="258" applyNumberFormat="1" applyFont="1" applyBorder="1" applyAlignment="1">
      <alignment horizontal="center"/>
    </xf>
    <xf numFmtId="169" fontId="13" fillId="0" borderId="10" xfId="258" applyNumberFormat="1" applyFont="1" applyBorder="1"/>
    <xf numFmtId="43" fontId="19" fillId="0" borderId="0" xfId="118" applyFont="1"/>
    <xf numFmtId="0" fontId="13" fillId="0" borderId="11" xfId="258" applyFont="1" applyBorder="1" applyAlignment="1">
      <alignment horizontal="center"/>
    </xf>
    <xf numFmtId="0" fontId="13" fillId="0" borderId="12" xfId="258" applyFont="1" applyBorder="1"/>
    <xf numFmtId="0" fontId="13" fillId="0" borderId="0" xfId="258" applyFont="1" applyBorder="1"/>
    <xf numFmtId="10" fontId="8" fillId="0" borderId="0" xfId="287" applyNumberFormat="1" applyFont="1" applyFill="1"/>
    <xf numFmtId="3" fontId="8" fillId="0" borderId="0" xfId="118" applyNumberFormat="1" applyFont="1" applyFill="1"/>
    <xf numFmtId="0" fontId="4" fillId="0" borderId="0" xfId="258" applyFont="1" applyFill="1"/>
    <xf numFmtId="0" fontId="3" fillId="0" borderId="0" xfId="258"/>
    <xf numFmtId="0" fontId="4" fillId="0" borderId="0" xfId="258" applyFont="1"/>
    <xf numFmtId="0" fontId="17" fillId="0" borderId="0" xfId="258" applyFont="1" applyFill="1" applyAlignment="1"/>
    <xf numFmtId="10" fontId="17" fillId="0" borderId="0" xfId="258" applyNumberFormat="1" applyFont="1" applyFill="1" applyAlignment="1"/>
    <xf numFmtId="0" fontId="9" fillId="0" borderId="0" xfId="258" applyFont="1"/>
    <xf numFmtId="0" fontId="8" fillId="0" borderId="0" xfId="258" applyFont="1"/>
    <xf numFmtId="0" fontId="9" fillId="0" borderId="0" xfId="258" applyFont="1" applyFill="1"/>
    <xf numFmtId="0" fontId="8" fillId="0" borderId="0" xfId="258" applyFont="1" applyAlignment="1">
      <alignment horizontal="right"/>
    </xf>
    <xf numFmtId="0" fontId="8" fillId="0" borderId="0" xfId="258" applyFont="1" applyFill="1"/>
    <xf numFmtId="0" fontId="8" fillId="0" borderId="0" xfId="258" applyFont="1" applyFill="1" applyAlignment="1">
      <alignment horizontal="left" indent="1"/>
    </xf>
    <xf numFmtId="0" fontId="8" fillId="29" borderId="0" xfId="258" applyFont="1" applyFill="1" applyAlignment="1">
      <alignment wrapText="1"/>
    </xf>
    <xf numFmtId="0" fontId="11" fillId="29" borderId="0" xfId="258" applyFont="1" applyFill="1" applyAlignment="1">
      <alignment wrapText="1"/>
    </xf>
    <xf numFmtId="0" fontId="4" fillId="29" borderId="0" xfId="258" applyFont="1" applyFill="1"/>
    <xf numFmtId="0" fontId="20" fillId="0" borderId="0" xfId="258" applyFont="1"/>
    <xf numFmtId="17" fontId="20" fillId="0" borderId="0" xfId="258" applyNumberFormat="1" applyFont="1" applyAlignment="1">
      <alignment horizontal="right"/>
    </xf>
    <xf numFmtId="168" fontId="20" fillId="0" borderId="0" xfId="118" applyNumberFormat="1" applyFont="1"/>
    <xf numFmtId="0" fontId="20" fillId="31" borderId="0" xfId="258" applyFont="1" applyFill="1"/>
    <xf numFmtId="175" fontId="20" fillId="0" borderId="0" xfId="258" applyNumberFormat="1" applyFont="1" applyAlignment="1">
      <alignment horizontal="right"/>
    </xf>
    <xf numFmtId="175" fontId="20" fillId="0" borderId="0" xfId="258" applyNumberFormat="1" applyFont="1"/>
    <xf numFmtId="168" fontId="20" fillId="0" borderId="0" xfId="118" applyNumberFormat="1" applyFont="1" applyAlignment="1">
      <alignment horizontal="right"/>
    </xf>
    <xf numFmtId="0" fontId="21" fillId="0" borderId="0" xfId="258" applyFont="1"/>
    <xf numFmtId="175" fontId="20" fillId="0" borderId="13" xfId="258" applyNumberFormat="1" applyFont="1" applyBorder="1" applyAlignment="1">
      <alignment horizontal="right"/>
    </xf>
    <xf numFmtId="171" fontId="20" fillId="0" borderId="0" xfId="258" applyNumberFormat="1" applyFont="1"/>
    <xf numFmtId="168" fontId="20" fillId="29" borderId="14" xfId="118" applyNumberFormat="1" applyFont="1" applyFill="1" applyBorder="1" applyAlignment="1">
      <alignment horizontal="right"/>
    </xf>
    <xf numFmtId="43" fontId="14" fillId="0" borderId="0" xfId="56" applyFont="1" applyFill="1" applyBorder="1" applyAlignment="1">
      <alignment horizontal="center"/>
    </xf>
    <xf numFmtId="0" fontId="13" fillId="0" borderId="0" xfId="258" applyFont="1" applyFill="1"/>
    <xf numFmtId="43" fontId="14" fillId="0" borderId="0" xfId="118" applyFont="1" applyAlignment="1">
      <alignment horizontal="center"/>
    </xf>
    <xf numFmtId="0" fontId="13" fillId="32" borderId="0" xfId="0" applyFont="1" applyFill="1" applyAlignment="1">
      <alignment horizontal="center" vertical="center" wrapText="1"/>
    </xf>
    <xf numFmtId="14" fontId="13" fillId="26" borderId="0" xfId="258" applyNumberFormat="1" applyFont="1" applyFill="1"/>
    <xf numFmtId="43" fontId="14" fillId="28" borderId="0" xfId="56" applyFont="1" applyFill="1" applyAlignment="1">
      <alignment horizontal="center" vertical="center" wrapText="1"/>
    </xf>
    <xf numFmtId="169" fontId="13" fillId="0" borderId="0" xfId="258" applyNumberFormat="1" applyFont="1" applyFill="1" applyBorder="1"/>
    <xf numFmtId="4" fontId="13" fillId="0" borderId="0" xfId="258" applyNumberFormat="1" applyFont="1" applyFill="1" applyBorder="1"/>
    <xf numFmtId="10" fontId="13" fillId="0" borderId="0" xfId="258" applyNumberFormat="1" applyFont="1" applyFill="1" applyBorder="1"/>
    <xf numFmtId="0" fontId="13" fillId="0" borderId="0" xfId="258" applyFont="1" applyFill="1" applyBorder="1"/>
    <xf numFmtId="43" fontId="19" fillId="0" borderId="0" xfId="118" applyFont="1" applyFill="1" applyBorder="1"/>
    <xf numFmtId="0" fontId="14" fillId="0" borderId="0" xfId="258" applyFont="1" applyFill="1" applyBorder="1"/>
    <xf numFmtId="43" fontId="13" fillId="0" borderId="0" xfId="118" applyFont="1" applyFill="1" applyBorder="1"/>
    <xf numFmtId="0" fontId="18" fillId="0" borderId="0" xfId="258" applyFont="1" applyFill="1" applyAlignment="1">
      <alignment horizontal="right"/>
    </xf>
    <xf numFmtId="14" fontId="13" fillId="0" borderId="0" xfId="258" applyNumberFormat="1" applyFont="1" applyFill="1"/>
    <xf numFmtId="10" fontId="14" fillId="33" borderId="0" xfId="287" applyNumberFormat="1" applyFont="1" applyFill="1" applyBorder="1"/>
    <xf numFmtId="10" fontId="14" fillId="0" borderId="0" xfId="273" applyNumberFormat="1" applyFont="1"/>
    <xf numFmtId="170" fontId="8" fillId="0" borderId="0" xfId="287" applyNumberFormat="1" applyFont="1" applyFill="1" applyAlignment="1">
      <alignment horizontal="right"/>
    </xf>
    <xf numFmtId="0" fontId="8" fillId="0" borderId="0" xfId="258" applyFont="1" applyFill="1" applyAlignment="1">
      <alignment vertical="top"/>
    </xf>
    <xf numFmtId="171" fontId="20" fillId="29" borderId="0" xfId="258" applyNumberFormat="1" applyFont="1" applyFill="1"/>
    <xf numFmtId="0" fontId="20" fillId="29" borderId="0" xfId="258" applyFont="1" applyFill="1"/>
    <xf numFmtId="14" fontId="13" fillId="26" borderId="0" xfId="56" applyNumberFormat="1" applyFont="1" applyFill="1"/>
    <xf numFmtId="10" fontId="19" fillId="0" borderId="0" xfId="273" applyNumberFormat="1" applyFont="1"/>
    <xf numFmtId="14" fontId="22" fillId="0" borderId="0" xfId="0" applyNumberFormat="1" applyFont="1"/>
    <xf numFmtId="0" fontId="16" fillId="29" borderId="0" xfId="258" applyFont="1" applyFill="1" applyAlignment="1">
      <alignment horizontal="left" vertical="center" indent="1"/>
    </xf>
    <xf numFmtId="0" fontId="4" fillId="0" borderId="0" xfId="0" applyFont="1" applyFill="1"/>
    <xf numFmtId="0" fontId="63" fillId="0" borderId="0" xfId="0" applyFont="1" applyFill="1" applyBorder="1" applyAlignment="1"/>
    <xf numFmtId="0" fontId="5" fillId="0" borderId="0" xfId="0" applyFont="1" applyFill="1" applyBorder="1" applyAlignment="1"/>
    <xf numFmtId="167" fontId="64" fillId="0" borderId="0" xfId="0" applyNumberFormat="1" applyFont="1" applyFill="1" applyAlignment="1">
      <alignment vertical="center"/>
    </xf>
    <xf numFmtId="0" fontId="63" fillId="0" borderId="0" xfId="0" applyFont="1" applyFill="1" applyBorder="1" applyAlignment="1">
      <alignment vertical="center"/>
    </xf>
    <xf numFmtId="0" fontId="5" fillId="0" borderId="0" xfId="0" applyFont="1" applyFill="1" applyBorder="1" applyAlignment="1">
      <alignment vertical="center"/>
    </xf>
    <xf numFmtId="0" fontId="65" fillId="0" borderId="0" xfId="0" applyFont="1" applyFill="1" applyAlignment="1"/>
    <xf numFmtId="0" fontId="5" fillId="0" borderId="0" xfId="0" applyFont="1" applyFill="1" applyAlignment="1">
      <alignment vertical="center"/>
    </xf>
    <xf numFmtId="166" fontId="5" fillId="0" borderId="0" xfId="0" applyNumberFormat="1" applyFont="1" applyFill="1" applyBorder="1" applyAlignment="1">
      <alignment vertical="top"/>
    </xf>
    <xf numFmtId="166" fontId="5" fillId="0" borderId="0" xfId="0" applyNumberFormat="1" applyFont="1" applyFill="1" applyAlignment="1">
      <alignment vertical="top"/>
    </xf>
    <xf numFmtId="0" fontId="66" fillId="29" borderId="0" xfId="258" applyFont="1" applyFill="1" applyBorder="1" applyAlignment="1">
      <alignment vertical="center" wrapText="1"/>
    </xf>
    <xf numFmtId="167" fontId="67" fillId="0" borderId="0" xfId="0" applyNumberFormat="1" applyFont="1" applyFill="1" applyAlignment="1">
      <alignment vertical="center"/>
    </xf>
    <xf numFmtId="0" fontId="68" fillId="29" borderId="0" xfId="258" applyFont="1" applyFill="1" applyBorder="1" applyAlignment="1">
      <alignment vertical="center"/>
    </xf>
    <xf numFmtId="0" fontId="69" fillId="0" borderId="0" xfId="258" applyFont="1" applyFill="1"/>
    <xf numFmtId="10" fontId="13" fillId="66" borderId="0" xfId="0" applyNumberFormat="1" applyFont="1" applyFill="1"/>
    <xf numFmtId="168" fontId="13" fillId="66" borderId="0" xfId="56" applyNumberFormat="1" applyFont="1" applyFill="1"/>
    <xf numFmtId="0" fontId="70" fillId="0" borderId="0" xfId="0" applyFont="1"/>
    <xf numFmtId="168" fontId="70" fillId="0" borderId="0" xfId="56" applyNumberFormat="1" applyFont="1"/>
    <xf numFmtId="10" fontId="13" fillId="0" borderId="0" xfId="287" applyNumberFormat="1" applyFont="1" applyFill="1"/>
    <xf numFmtId="14" fontId="13" fillId="0" borderId="0" xfId="56" applyNumberFormat="1" applyFont="1" applyFill="1"/>
    <xf numFmtId="14" fontId="13" fillId="0" borderId="0" xfId="0" applyNumberFormat="1" applyFont="1" applyFill="1"/>
    <xf numFmtId="0" fontId="0" fillId="0" borderId="0" xfId="0" applyFill="1"/>
    <xf numFmtId="43" fontId="13" fillId="0" borderId="0" xfId="56" applyFont="1" applyFill="1"/>
    <xf numFmtId="14" fontId="13" fillId="66" borderId="0" xfId="0" applyNumberFormat="1" applyFont="1" applyFill="1"/>
    <xf numFmtId="0" fontId="71" fillId="0" borderId="0" xfId="0" applyFont="1"/>
    <xf numFmtId="14" fontId="71" fillId="0" borderId="0" xfId="0" applyNumberFormat="1" applyFont="1"/>
    <xf numFmtId="0" fontId="71" fillId="66" borderId="0" xfId="0" applyFont="1" applyFill="1"/>
    <xf numFmtId="172" fontId="14" fillId="25" borderId="0" xfId="0" applyNumberFormat="1" applyFont="1" applyFill="1" applyAlignment="1">
      <alignment horizontal="center" vertical="center" wrapText="1"/>
    </xf>
    <xf numFmtId="172" fontId="13" fillId="0" borderId="0" xfId="0" applyNumberFormat="1" applyFont="1"/>
    <xf numFmtId="14" fontId="72" fillId="67" borderId="0" xfId="0" applyNumberFormat="1" applyFont="1" applyFill="1"/>
    <xf numFmtId="0" fontId="14" fillId="0" borderId="0" xfId="258" applyFont="1" applyFill="1"/>
    <xf numFmtId="0" fontId="73" fillId="0" borderId="0" xfId="259" applyFont="1" applyAlignment="1">
      <alignment vertical="center"/>
    </xf>
    <xf numFmtId="43" fontId="74" fillId="66" borderId="0" xfId="111" applyNumberFormat="1" applyFont="1" applyFill="1" applyAlignment="1">
      <alignment vertical="center"/>
    </xf>
    <xf numFmtId="43" fontId="73" fillId="66" borderId="0" xfId="111" applyNumberFormat="1" applyFont="1" applyFill="1" applyAlignment="1">
      <alignment vertical="center"/>
    </xf>
    <xf numFmtId="43" fontId="74" fillId="0" borderId="0" xfId="111" applyNumberFormat="1" applyFont="1" applyAlignment="1">
      <alignment vertical="center"/>
    </xf>
    <xf numFmtId="43" fontId="73" fillId="0" borderId="0" xfId="111" applyNumberFormat="1" applyFont="1" applyAlignment="1">
      <alignment vertical="center"/>
    </xf>
    <xf numFmtId="10" fontId="73" fillId="0" borderId="0" xfId="275" applyNumberFormat="1" applyFont="1" applyAlignment="1">
      <alignment vertical="center"/>
    </xf>
    <xf numFmtId="0" fontId="74" fillId="0" borderId="0" xfId="111" applyNumberFormat="1" applyFont="1" applyAlignment="1">
      <alignment vertical="center"/>
    </xf>
    <xf numFmtId="166" fontId="73" fillId="0" borderId="0" xfId="111" applyNumberFormat="1" applyFont="1" applyAlignment="1">
      <alignment vertical="center"/>
    </xf>
    <xf numFmtId="43" fontId="71" fillId="0" borderId="0" xfId="111" applyFont="1" applyAlignment="1">
      <alignment vertical="center"/>
    </xf>
    <xf numFmtId="43" fontId="74" fillId="0" borderId="0" xfId="111" applyFont="1" applyAlignment="1">
      <alignment vertical="center"/>
    </xf>
    <xf numFmtId="0" fontId="74" fillId="66" borderId="0" xfId="111" applyNumberFormat="1" applyFont="1" applyFill="1" applyAlignment="1">
      <alignment vertical="center"/>
    </xf>
    <xf numFmtId="0" fontId="44" fillId="0" borderId="0" xfId="0" applyNumberFormat="1" applyFont="1" applyAlignment="1">
      <alignment vertical="center"/>
    </xf>
    <xf numFmtId="43" fontId="73" fillId="0" borderId="0" xfId="111" applyFont="1" applyAlignment="1">
      <alignment vertical="center"/>
    </xf>
    <xf numFmtId="0" fontId="44" fillId="0" borderId="0" xfId="0" applyFont="1" applyAlignment="1">
      <alignment vertical="center"/>
    </xf>
    <xf numFmtId="166" fontId="73" fillId="0" borderId="0" xfId="259" applyNumberFormat="1" applyFont="1" applyAlignment="1">
      <alignment vertical="center"/>
    </xf>
    <xf numFmtId="43" fontId="71" fillId="66" borderId="0" xfId="111" applyFont="1" applyFill="1" applyAlignment="1">
      <alignment vertical="center"/>
    </xf>
    <xf numFmtId="166" fontId="73" fillId="0" borderId="0" xfId="259" applyNumberFormat="1" applyFont="1" applyFill="1" applyAlignment="1">
      <alignment vertical="center"/>
    </xf>
    <xf numFmtId="43" fontId="73" fillId="0" borderId="0" xfId="111" applyNumberFormat="1" applyFont="1" applyFill="1" applyAlignment="1">
      <alignment vertical="center"/>
    </xf>
    <xf numFmtId="43" fontId="71" fillId="0" borderId="0" xfId="111" applyFont="1" applyFill="1" applyAlignment="1">
      <alignment vertical="center"/>
    </xf>
    <xf numFmtId="0" fontId="44" fillId="0" borderId="0" xfId="0" applyFont="1" applyFill="1" applyAlignment="1">
      <alignment vertical="center"/>
    </xf>
    <xf numFmtId="43" fontId="73" fillId="66" borderId="0" xfId="111" applyFont="1" applyFill="1" applyAlignment="1">
      <alignment vertical="center"/>
    </xf>
    <xf numFmtId="43" fontId="71" fillId="0" borderId="0" xfId="111" applyFont="1" applyFill="1" applyBorder="1" applyAlignment="1">
      <alignment vertical="center"/>
    </xf>
    <xf numFmtId="4" fontId="71" fillId="0" borderId="0" xfId="0" applyNumberFormat="1" applyFont="1" applyAlignment="1">
      <alignment vertical="center"/>
    </xf>
    <xf numFmtId="168" fontId="71" fillId="0" borderId="0" xfId="111" applyNumberFormat="1" applyFont="1" applyAlignment="1">
      <alignment vertical="center"/>
    </xf>
    <xf numFmtId="43" fontId="71" fillId="0" borderId="0" xfId="111" applyNumberFormat="1" applyFont="1" applyAlignment="1">
      <alignment vertical="center"/>
    </xf>
    <xf numFmtId="0" fontId="71" fillId="0" borderId="0" xfId="0" applyFont="1" applyAlignment="1">
      <alignment vertical="center"/>
    </xf>
    <xf numFmtId="166" fontId="44" fillId="0" borderId="0" xfId="111" applyNumberFormat="1" applyFont="1" applyAlignment="1">
      <alignment vertical="center"/>
    </xf>
    <xf numFmtId="43" fontId="44" fillId="66" borderId="0" xfId="111" applyNumberFormat="1" applyFont="1" applyFill="1" applyAlignment="1">
      <alignment vertical="center"/>
    </xf>
    <xf numFmtId="43" fontId="44" fillId="0" borderId="0" xfId="111" applyNumberFormat="1" applyFont="1" applyAlignment="1">
      <alignment vertical="center"/>
    </xf>
    <xf numFmtId="0" fontId="71" fillId="66" borderId="0" xfId="0" applyFont="1" applyFill="1" applyAlignment="1">
      <alignment vertical="center"/>
    </xf>
    <xf numFmtId="0" fontId="73" fillId="0" borderId="0" xfId="0" applyFont="1"/>
    <xf numFmtId="166" fontId="73" fillId="0" borderId="0" xfId="0" applyNumberFormat="1" applyFont="1"/>
    <xf numFmtId="10" fontId="75" fillId="0" borderId="0" xfId="0" applyNumberFormat="1" applyFont="1"/>
    <xf numFmtId="43" fontId="73" fillId="0" borderId="0" xfId="118" applyFont="1"/>
    <xf numFmtId="14" fontId="73" fillId="0" borderId="0" xfId="0" applyNumberFormat="1" applyFont="1"/>
    <xf numFmtId="10" fontId="73" fillId="0" borderId="0" xfId="273" applyNumberFormat="1" applyFont="1"/>
    <xf numFmtId="10" fontId="73" fillId="0" borderId="0" xfId="287" applyNumberFormat="1" applyFont="1"/>
    <xf numFmtId="10" fontId="76" fillId="0" borderId="0" xfId="0" applyNumberFormat="1" applyFont="1"/>
    <xf numFmtId="10" fontId="73" fillId="0" borderId="0" xfId="290" applyNumberFormat="1" applyFont="1"/>
    <xf numFmtId="14" fontId="71" fillId="66" borderId="0" xfId="0" applyNumberFormat="1" applyFont="1" applyFill="1"/>
    <xf numFmtId="0" fontId="44" fillId="0" borderId="0" xfId="0" applyFont="1"/>
    <xf numFmtId="0" fontId="77" fillId="0" borderId="0" xfId="0" applyFont="1"/>
    <xf numFmtId="0" fontId="77" fillId="0" borderId="0" xfId="0" applyFont="1" applyAlignment="1">
      <alignment horizontal="left" indent="1"/>
    </xf>
    <xf numFmtId="0" fontId="71" fillId="0" borderId="0" xfId="0" applyFont="1" applyAlignment="1">
      <alignment horizontal="left" indent="1"/>
    </xf>
    <xf numFmtId="14" fontId="71" fillId="68" borderId="0" xfId="0" applyNumberFormat="1" applyFont="1" applyFill="1"/>
    <xf numFmtId="0" fontId="78" fillId="69" borderId="0" xfId="0" applyFont="1" applyFill="1"/>
    <xf numFmtId="0" fontId="71" fillId="66" borderId="0" xfId="0" applyFont="1" applyFill="1" applyAlignment="1">
      <alignment horizontal="left" indent="1"/>
    </xf>
    <xf numFmtId="43" fontId="73" fillId="66" borderId="0" xfId="112" applyNumberFormat="1" applyFont="1" applyFill="1" applyAlignment="1">
      <alignment vertical="center"/>
    </xf>
    <xf numFmtId="43" fontId="73" fillId="0" borderId="0" xfId="112" applyNumberFormat="1" applyFont="1" applyAlignment="1">
      <alignment vertical="center"/>
    </xf>
    <xf numFmtId="43" fontId="73" fillId="0" borderId="0" xfId="112" applyNumberFormat="1" applyFont="1" applyFill="1" applyAlignment="1">
      <alignment vertical="center"/>
    </xf>
    <xf numFmtId="43" fontId="73" fillId="0" borderId="0" xfId="112" applyFont="1" applyAlignment="1">
      <alignment vertical="center"/>
    </xf>
    <xf numFmtId="43" fontId="71" fillId="0" borderId="0" xfId="112" applyFont="1" applyAlignment="1">
      <alignment vertical="center"/>
    </xf>
    <xf numFmtId="43" fontId="71" fillId="66" borderId="0" xfId="112" applyFont="1" applyFill="1" applyAlignment="1">
      <alignment vertical="center"/>
    </xf>
    <xf numFmtId="172" fontId="13" fillId="0" borderId="0" xfId="0" applyNumberFormat="1" applyFont="1" applyFill="1"/>
    <xf numFmtId="168" fontId="13" fillId="0" borderId="0" xfId="56" applyNumberFormat="1" applyFont="1" applyFill="1"/>
    <xf numFmtId="43" fontId="73" fillId="0" borderId="0" xfId="56" applyFont="1" applyFill="1"/>
    <xf numFmtId="0" fontId="73" fillId="0" borderId="0" xfId="0" applyFont="1" applyAlignment="1">
      <alignment horizontal="center" vertical="center"/>
    </xf>
    <xf numFmtId="0" fontId="73" fillId="0" borderId="0" xfId="0" applyFont="1" applyAlignment="1">
      <alignment horizontal="center" vertical="center" wrapText="1"/>
    </xf>
    <xf numFmtId="10" fontId="43" fillId="0" borderId="0" xfId="0" applyNumberFormat="1" applyFont="1"/>
    <xf numFmtId="43" fontId="71" fillId="66" borderId="0" xfId="111" applyNumberFormat="1" applyFont="1" applyFill="1" applyAlignment="1">
      <alignment vertical="center"/>
    </xf>
    <xf numFmtId="164" fontId="20" fillId="29" borderId="14" xfId="118" applyNumberFormat="1" applyFont="1" applyFill="1" applyBorder="1" applyAlignment="1">
      <alignment horizontal="right"/>
    </xf>
    <xf numFmtId="0" fontId="6" fillId="0" borderId="0" xfId="0" applyFont="1" applyFill="1" applyAlignment="1"/>
    <xf numFmtId="14" fontId="0" fillId="0" borderId="0" xfId="0" applyNumberFormat="1"/>
    <xf numFmtId="0" fontId="0" fillId="0" borderId="0" xfId="0" applyAlignment="1">
      <alignment wrapText="1"/>
    </xf>
    <xf numFmtId="0" fontId="9" fillId="0" borderId="0" xfId="258" applyFont="1" applyFill="1" applyAlignment="1">
      <alignment vertical="top"/>
    </xf>
    <xf numFmtId="0" fontId="11" fillId="29" borderId="0" xfId="258" applyFont="1" applyFill="1" applyBorder="1" applyAlignment="1">
      <alignment vertical="top" wrapText="1"/>
    </xf>
    <xf numFmtId="0" fontId="3" fillId="70" borderId="0" xfId="258" applyFill="1"/>
    <xf numFmtId="0" fontId="9" fillId="29" borderId="0" xfId="258" applyFont="1" applyFill="1" applyAlignment="1"/>
    <xf numFmtId="0" fontId="6" fillId="29" borderId="0" xfId="258" applyFont="1" applyFill="1" applyAlignment="1"/>
    <xf numFmtId="0" fontId="16" fillId="0" borderId="0" xfId="258" applyFont="1"/>
    <xf numFmtId="0" fontId="15" fillId="0" borderId="0" xfId="0" applyFont="1" applyAlignment="1">
      <alignment horizontal="left" vertical="center"/>
    </xf>
    <xf numFmtId="0" fontId="23" fillId="71" borderId="0" xfId="258" applyFont="1" applyFill="1" applyAlignment="1">
      <alignment horizontal="center" vertical="center"/>
    </xf>
    <xf numFmtId="0" fontId="0" fillId="0" borderId="0" xfId="0" applyAlignment="1"/>
    <xf numFmtId="0" fontId="61" fillId="0" borderId="0" xfId="0" applyFont="1" applyAlignment="1">
      <alignment horizontal="left"/>
    </xf>
    <xf numFmtId="0" fontId="61" fillId="0" borderId="0" xfId="0" applyFont="1"/>
    <xf numFmtId="0" fontId="61" fillId="66" borderId="0" xfId="0" applyFont="1" applyFill="1"/>
    <xf numFmtId="168" fontId="61" fillId="66" borderId="0" xfId="111" applyNumberFormat="1" applyFont="1" applyFill="1"/>
    <xf numFmtId="168" fontId="61" fillId="0" borderId="0" xfId="111" applyNumberFormat="1" applyFont="1"/>
    <xf numFmtId="0" fontId="0" fillId="66" borderId="0" xfId="0" applyFill="1"/>
    <xf numFmtId="168" fontId="79" fillId="66" borderId="0" xfId="111" applyNumberFormat="1" applyFont="1" applyFill="1"/>
    <xf numFmtId="168" fontId="0" fillId="0" borderId="0" xfId="111" applyNumberFormat="1" applyFont="1"/>
    <xf numFmtId="168" fontId="0" fillId="0" borderId="0" xfId="0" applyNumberFormat="1"/>
    <xf numFmtId="43" fontId="79" fillId="66" borderId="0" xfId="111" applyFont="1" applyFill="1"/>
    <xf numFmtId="0" fontId="0" fillId="0" borderId="0" xfId="0" applyFont="1"/>
    <xf numFmtId="0" fontId="0" fillId="66" borderId="0" xfId="0" applyFont="1" applyFill="1"/>
    <xf numFmtId="43" fontId="0" fillId="0" borderId="0" xfId="111" applyFont="1"/>
    <xf numFmtId="168" fontId="0" fillId="0" borderId="0" xfId="111" applyNumberFormat="1" applyFont="1" applyFill="1"/>
    <xf numFmtId="43" fontId="61" fillId="0" borderId="0" xfId="111" applyFont="1"/>
    <xf numFmtId="4" fontId="3" fillId="70" borderId="34" xfId="258" applyNumberFormat="1" applyFill="1" applyBorder="1"/>
    <xf numFmtId="180" fontId="3" fillId="70" borderId="34" xfId="258" applyNumberFormat="1" applyFont="1" applyFill="1" applyBorder="1"/>
    <xf numFmtId="0" fontId="3" fillId="0" borderId="0" xfId="258" applyAlignment="1">
      <alignment horizontal="center"/>
    </xf>
    <xf numFmtId="0" fontId="3" fillId="0" borderId="0" xfId="258" applyFont="1" applyAlignment="1">
      <alignment horizontal="center"/>
    </xf>
    <xf numFmtId="10" fontId="3" fillId="26" borderId="34" xfId="258" applyNumberFormat="1" applyFill="1" applyBorder="1"/>
    <xf numFmtId="0" fontId="3" fillId="0" borderId="0" xfId="258" applyFont="1"/>
    <xf numFmtId="0" fontId="0" fillId="70" borderId="0" xfId="0" applyFill="1"/>
    <xf numFmtId="169" fontId="13" fillId="68" borderId="10" xfId="258" applyNumberFormat="1" applyFont="1" applyFill="1" applyBorder="1"/>
    <xf numFmtId="4" fontId="13" fillId="68" borderId="0" xfId="258" applyNumberFormat="1" applyFont="1" applyFill="1"/>
    <xf numFmtId="10" fontId="13" fillId="68" borderId="0" xfId="258" applyNumberFormat="1" applyFont="1" applyFill="1"/>
    <xf numFmtId="10" fontId="19" fillId="68" borderId="0" xfId="273" applyNumberFormat="1" applyFont="1" applyFill="1"/>
    <xf numFmtId="43" fontId="19" fillId="68" borderId="0" xfId="118" applyFont="1" applyFill="1"/>
    <xf numFmtId="9" fontId="16" fillId="0" borderId="0" xfId="273" applyFont="1" applyAlignment="1">
      <alignment horizontal="right"/>
    </xf>
    <xf numFmtId="181" fontId="3" fillId="70" borderId="34" xfId="258" applyNumberFormat="1" applyFont="1" applyFill="1" applyBorder="1"/>
    <xf numFmtId="0" fontId="0" fillId="70" borderId="34" xfId="0" applyNumberFormat="1" applyFill="1" applyBorder="1"/>
    <xf numFmtId="0" fontId="80" fillId="0" borderId="0" xfId="0" applyFont="1"/>
    <xf numFmtId="0" fontId="3" fillId="70" borderId="0" xfId="0" applyFont="1" applyFill="1"/>
    <xf numFmtId="0" fontId="13" fillId="66" borderId="0" xfId="0" applyFont="1" applyFill="1"/>
    <xf numFmtId="172" fontId="13" fillId="66" borderId="0" xfId="0" applyNumberFormat="1" applyFont="1" applyFill="1"/>
    <xf numFmtId="1" fontId="13" fillId="66" borderId="0" xfId="0" applyNumberFormat="1" applyFont="1" applyFill="1"/>
    <xf numFmtId="10" fontId="13" fillId="66" borderId="0" xfId="287" applyNumberFormat="1" applyFont="1" applyFill="1"/>
    <xf numFmtId="14" fontId="13" fillId="66" borderId="0" xfId="56" applyNumberFormat="1" applyFont="1" applyFill="1"/>
    <xf numFmtId="43" fontId="13" fillId="66" borderId="0" xfId="56" applyFont="1" applyFill="1"/>
    <xf numFmtId="10" fontId="13" fillId="66" borderId="0" xfId="273" applyNumberFormat="1" applyFont="1" applyFill="1"/>
    <xf numFmtId="14" fontId="13" fillId="0" borderId="0" xfId="0" applyNumberFormat="1" applyFont="1"/>
    <xf numFmtId="0" fontId="80" fillId="72" borderId="34" xfId="0" applyFont="1" applyFill="1" applyBorder="1"/>
    <xf numFmtId="0" fontId="14" fillId="72" borderId="34" xfId="0" applyFont="1" applyFill="1" applyBorder="1" applyAlignment="1">
      <alignment horizontal="center"/>
    </xf>
    <xf numFmtId="169" fontId="14" fillId="72" borderId="34" xfId="258" applyNumberFormat="1" applyFont="1" applyFill="1" applyBorder="1" applyAlignment="1">
      <alignment horizontal="center"/>
    </xf>
    <xf numFmtId="0" fontId="13" fillId="68" borderId="0" xfId="0" applyFont="1" applyFill="1"/>
    <xf numFmtId="14" fontId="13" fillId="68" borderId="0" xfId="0" applyNumberFormat="1" applyFont="1" applyFill="1"/>
    <xf numFmtId="172" fontId="13" fillId="68" borderId="0" xfId="0" applyNumberFormat="1" applyFont="1" applyFill="1"/>
    <xf numFmtId="10" fontId="13" fillId="68" borderId="0" xfId="0" applyNumberFormat="1" applyFont="1" applyFill="1"/>
    <xf numFmtId="1" fontId="13" fillId="68" borderId="0" xfId="0" applyNumberFormat="1" applyFont="1" applyFill="1"/>
    <xf numFmtId="168" fontId="13" fillId="68" borderId="0" xfId="56" applyNumberFormat="1" applyFont="1" applyFill="1"/>
    <xf numFmtId="0" fontId="0" fillId="68" borderId="0" xfId="0" applyFill="1"/>
    <xf numFmtId="43" fontId="13" fillId="68" borderId="0" xfId="56" applyFont="1" applyFill="1"/>
    <xf numFmtId="10" fontId="13" fillId="68" borderId="0" xfId="273" applyNumberFormat="1" applyFont="1" applyFill="1"/>
    <xf numFmtId="2" fontId="13" fillId="0" borderId="0" xfId="0" applyNumberFormat="1" applyFont="1"/>
    <xf numFmtId="0" fontId="13" fillId="66" borderId="0" xfId="258" applyFont="1" applyFill="1" applyBorder="1"/>
    <xf numFmtId="0" fontId="13" fillId="66" borderId="0" xfId="258" applyFont="1" applyFill="1"/>
    <xf numFmtId="0" fontId="3" fillId="0" borderId="0" xfId="0" applyFont="1"/>
    <xf numFmtId="2" fontId="73" fillId="0" borderId="0" xfId="0" applyNumberFormat="1" applyFont="1"/>
    <xf numFmtId="182" fontId="73" fillId="0" borderId="0" xfId="0" applyNumberFormat="1" applyFont="1"/>
    <xf numFmtId="9" fontId="73" fillId="0" borderId="0" xfId="273" applyFont="1"/>
    <xf numFmtId="43" fontId="3" fillId="70" borderId="34" xfId="56" applyFont="1" applyFill="1" applyBorder="1"/>
    <xf numFmtId="43" fontId="0" fillId="70" borderId="34" xfId="56" applyFont="1" applyFill="1" applyBorder="1"/>
    <xf numFmtId="166" fontId="13" fillId="0" borderId="10" xfId="258" applyNumberFormat="1" applyFont="1" applyFill="1" applyBorder="1"/>
    <xf numFmtId="169" fontId="13" fillId="0" borderId="10" xfId="258" applyNumberFormat="1" applyFont="1" applyFill="1" applyBorder="1"/>
    <xf numFmtId="0" fontId="0" fillId="70" borderId="34" xfId="0" applyFill="1" applyBorder="1"/>
    <xf numFmtId="2" fontId="0" fillId="0" borderId="0" xfId="0" applyNumberFormat="1"/>
    <xf numFmtId="2" fontId="11" fillId="70" borderId="0" xfId="56" applyNumberFormat="1" applyFont="1" applyFill="1" applyBorder="1" applyAlignment="1"/>
    <xf numFmtId="0" fontId="9" fillId="29" borderId="0" xfId="258" applyFont="1" applyFill="1" applyAlignment="1">
      <alignment vertical="center"/>
    </xf>
    <xf numFmtId="4" fontId="11" fillId="70" borderId="0" xfId="258" applyNumberFormat="1" applyFont="1" applyFill="1" applyBorder="1" applyAlignment="1"/>
    <xf numFmtId="4" fontId="11" fillId="0" borderId="0" xfId="258" applyNumberFormat="1" applyFont="1" applyFill="1" applyBorder="1" applyAlignment="1"/>
    <xf numFmtId="0" fontId="9" fillId="0" borderId="0" xfId="258" applyFont="1" applyFill="1" applyAlignment="1">
      <alignment vertical="center"/>
    </xf>
    <xf numFmtId="0" fontId="80" fillId="0" borderId="0" xfId="258" applyFont="1"/>
    <xf numFmtId="183" fontId="0" fillId="0" borderId="0" xfId="0" applyNumberFormat="1"/>
    <xf numFmtId="10" fontId="75" fillId="72" borderId="0" xfId="0" applyNumberFormat="1" applyFont="1" applyFill="1"/>
    <xf numFmtId="166" fontId="73" fillId="73" borderId="0" xfId="0" applyNumberFormat="1" applyFont="1" applyFill="1"/>
    <xf numFmtId="10" fontId="75" fillId="73" borderId="0" xfId="0" applyNumberFormat="1" applyFont="1" applyFill="1"/>
    <xf numFmtId="0" fontId="73" fillId="73" borderId="0" xfId="0" applyFont="1" applyFill="1" applyAlignment="1">
      <alignment horizontal="center" vertical="center"/>
    </xf>
    <xf numFmtId="0" fontId="73" fillId="74" borderId="0" xfId="0" applyFont="1" applyFill="1" applyAlignment="1">
      <alignment horizontal="center" vertical="center"/>
    </xf>
    <xf numFmtId="170" fontId="13" fillId="0" borderId="0" xfId="0" applyNumberFormat="1" applyFont="1" applyFill="1" applyBorder="1"/>
    <xf numFmtId="170" fontId="0" fillId="0" borderId="0" xfId="0" applyNumberFormat="1"/>
    <xf numFmtId="170" fontId="13" fillId="70" borderId="0" xfId="0" applyNumberFormat="1" applyFont="1" applyFill="1" applyBorder="1"/>
    <xf numFmtId="0" fontId="73" fillId="66" borderId="0" xfId="0" applyFont="1" applyFill="1" applyAlignment="1">
      <alignment horizontal="center" vertical="center"/>
    </xf>
    <xf numFmtId="0" fontId="73" fillId="75" borderId="0" xfId="0" applyFont="1" applyFill="1" applyAlignment="1">
      <alignment horizontal="center" vertical="center"/>
    </xf>
    <xf numFmtId="0" fontId="3" fillId="0" borderId="0" xfId="258" applyFill="1" applyAlignment="1">
      <alignment horizontal="center"/>
    </xf>
    <xf numFmtId="0" fontId="16" fillId="69" borderId="0" xfId="258" applyFont="1" applyFill="1" applyBorder="1"/>
    <xf numFmtId="0" fontId="8" fillId="69" borderId="0" xfId="258" applyFont="1" applyFill="1" applyBorder="1"/>
    <xf numFmtId="0" fontId="3" fillId="69" borderId="0" xfId="258" applyFill="1" applyBorder="1"/>
    <xf numFmtId="0" fontId="69" fillId="69" borderId="0" xfId="258" applyFont="1" applyFill="1"/>
    <xf numFmtId="0" fontId="16" fillId="69" borderId="0" xfId="258" applyFont="1" applyFill="1"/>
    <xf numFmtId="0" fontId="16" fillId="69" borderId="0" xfId="258" applyFont="1" applyFill="1" applyAlignment="1">
      <alignment horizontal="right"/>
    </xf>
    <xf numFmtId="0" fontId="3" fillId="69" borderId="0" xfId="258" applyFill="1"/>
    <xf numFmtId="0" fontId="9" fillId="69" borderId="0" xfId="258" applyFont="1" applyFill="1" applyAlignment="1"/>
    <xf numFmtId="0" fontId="16" fillId="69" borderId="0" xfId="258" applyFont="1" applyFill="1" applyAlignment="1">
      <alignment horizontal="left"/>
    </xf>
    <xf numFmtId="0" fontId="4" fillId="69" borderId="0" xfId="258" applyFont="1" applyFill="1"/>
    <xf numFmtId="10" fontId="16" fillId="69" borderId="0" xfId="287" applyNumberFormat="1" applyFont="1" applyFill="1" applyAlignment="1">
      <alignment vertical="center"/>
    </xf>
    <xf numFmtId="10" fontId="81" fillId="69" borderId="0" xfId="287" applyNumberFormat="1" applyFont="1" applyFill="1" applyAlignment="1">
      <alignment vertical="center"/>
    </xf>
    <xf numFmtId="0" fontId="15" fillId="29" borderId="0" xfId="258" applyFont="1" applyFill="1" applyBorder="1" applyAlignment="1">
      <alignment horizontal="center" vertical="center" wrapText="1"/>
    </xf>
    <xf numFmtId="0" fontId="15" fillId="29" borderId="18" xfId="258" applyFont="1" applyFill="1" applyBorder="1" applyAlignment="1">
      <alignment horizontal="center" vertical="center" wrapText="1"/>
    </xf>
    <xf numFmtId="0" fontId="66" fillId="29" borderId="0" xfId="258" applyFont="1" applyFill="1" applyBorder="1" applyAlignment="1">
      <alignment horizontal="right" vertical="center" wrapText="1"/>
    </xf>
    <xf numFmtId="0" fontId="23" fillId="71" borderId="0" xfId="258" applyFont="1" applyFill="1" applyAlignment="1">
      <alignment horizontal="center" vertical="center"/>
    </xf>
    <xf numFmtId="0" fontId="7" fillId="71" borderId="0" xfId="258" applyFont="1" applyFill="1" applyAlignment="1">
      <alignment horizontal="center" vertical="center"/>
    </xf>
    <xf numFmtId="0" fontId="7" fillId="71" borderId="16" xfId="258" applyFont="1" applyFill="1" applyBorder="1" applyAlignment="1">
      <alignment horizontal="center" vertical="center"/>
    </xf>
    <xf numFmtId="0" fontId="7" fillId="71" borderId="28" xfId="258" applyFont="1" applyFill="1" applyBorder="1" applyAlignment="1">
      <alignment horizontal="center" vertical="center"/>
    </xf>
    <xf numFmtId="0" fontId="7" fillId="71" borderId="29" xfId="258" applyFont="1" applyFill="1" applyBorder="1" applyAlignment="1">
      <alignment horizontal="center" vertical="center"/>
    </xf>
    <xf numFmtId="0" fontId="7" fillId="71" borderId="30" xfId="258" applyFont="1" applyFill="1" applyBorder="1" applyAlignment="1">
      <alignment horizontal="center" vertical="center"/>
    </xf>
    <xf numFmtId="0" fontId="7" fillId="71" borderId="31" xfId="258" applyFont="1" applyFill="1" applyBorder="1" applyAlignment="1">
      <alignment horizontal="center" vertical="center"/>
    </xf>
    <xf numFmtId="0" fontId="8" fillId="69" borderId="0" xfId="258" applyFont="1" applyFill="1" applyAlignment="1">
      <alignment horizontal="justify" vertical="top" wrapText="1"/>
    </xf>
    <xf numFmtId="0" fontId="8" fillId="69" borderId="0" xfId="0" applyFont="1" applyFill="1" applyAlignment="1">
      <alignment vertical="top" wrapText="1"/>
    </xf>
    <xf numFmtId="0" fontId="0" fillId="69" borderId="0" xfId="0" applyFill="1" applyAlignment="1">
      <alignment vertical="top" wrapText="1"/>
    </xf>
    <xf numFmtId="172" fontId="7" fillId="71" borderId="17" xfId="118" applyNumberFormat="1" applyFont="1" applyFill="1" applyBorder="1" applyAlignment="1">
      <alignment horizontal="center" vertical="center"/>
    </xf>
    <xf numFmtId="172" fontId="7" fillId="71" borderId="0" xfId="118" applyNumberFormat="1" applyFont="1" applyFill="1" applyBorder="1" applyAlignment="1">
      <alignment horizontal="center" vertical="center"/>
    </xf>
    <xf numFmtId="10" fontId="7" fillId="71" borderId="28" xfId="276" applyNumberFormat="1" applyFont="1" applyFill="1" applyBorder="1" applyAlignment="1">
      <alignment horizontal="center" vertical="center"/>
    </xf>
    <xf numFmtId="10" fontId="7" fillId="71" borderId="29" xfId="276" applyNumberFormat="1" applyFont="1" applyFill="1" applyBorder="1" applyAlignment="1">
      <alignment horizontal="center" vertical="center"/>
    </xf>
    <xf numFmtId="10" fontId="7" fillId="71" borderId="30" xfId="276" applyNumberFormat="1" applyFont="1" applyFill="1" applyBorder="1" applyAlignment="1">
      <alignment horizontal="center" vertical="center"/>
    </xf>
    <xf numFmtId="10" fontId="7" fillId="71" borderId="31" xfId="276" applyNumberFormat="1" applyFont="1" applyFill="1" applyBorder="1" applyAlignment="1">
      <alignment horizontal="center" vertical="center"/>
    </xf>
    <xf numFmtId="10" fontId="7" fillId="71" borderId="32" xfId="276" applyNumberFormat="1" applyFont="1" applyFill="1" applyBorder="1" applyAlignment="1">
      <alignment horizontal="center" vertical="center"/>
    </xf>
    <xf numFmtId="10" fontId="7" fillId="71" borderId="33" xfId="276" applyNumberFormat="1" applyFont="1" applyFill="1" applyBorder="1" applyAlignment="1">
      <alignment horizontal="center" vertical="center"/>
    </xf>
    <xf numFmtId="10" fontId="7" fillId="71" borderId="17" xfId="276" applyNumberFormat="1" applyFont="1" applyFill="1" applyBorder="1" applyAlignment="1">
      <alignment horizontal="center" vertical="center"/>
    </xf>
    <xf numFmtId="10" fontId="7" fillId="71" borderId="0" xfId="276" applyNumberFormat="1" applyFont="1" applyFill="1" applyBorder="1" applyAlignment="1">
      <alignment horizontal="center" vertical="center"/>
    </xf>
    <xf numFmtId="0" fontId="82" fillId="29" borderId="0" xfId="258" applyFont="1" applyFill="1" applyBorder="1" applyAlignment="1">
      <alignment horizontal="center" vertical="center" wrapText="1"/>
    </xf>
    <xf numFmtId="0" fontId="82" fillId="29" borderId="18" xfId="258" applyFont="1" applyFill="1" applyBorder="1" applyAlignment="1">
      <alignment horizontal="center" vertical="center" wrapText="1"/>
    </xf>
    <xf numFmtId="0" fontId="9" fillId="29" borderId="0" xfId="258" applyFont="1" applyFill="1" applyAlignment="1">
      <alignment horizontal="center" vertical="center" wrapText="1"/>
    </xf>
    <xf numFmtId="0" fontId="8" fillId="69" borderId="0" xfId="258" applyFont="1" applyFill="1" applyAlignment="1">
      <alignment horizontal="justify" vertical="center" wrapText="1"/>
    </xf>
    <xf numFmtId="0" fontId="0" fillId="69" borderId="0" xfId="0" applyFill="1" applyAlignment="1">
      <alignment horizontal="justify" vertical="center" wrapText="1"/>
    </xf>
    <xf numFmtId="177" fontId="8" fillId="69" borderId="0" xfId="258" applyNumberFormat="1" applyFont="1" applyFill="1" applyAlignment="1">
      <alignment horizontal="right"/>
    </xf>
    <xf numFmtId="0" fontId="8" fillId="69" borderId="0" xfId="258" applyNumberFormat="1" applyFont="1" applyFill="1" applyAlignment="1">
      <alignment horizontal="right" vertical="center"/>
    </xf>
    <xf numFmtId="179" fontId="8" fillId="69" borderId="0" xfId="118" applyNumberFormat="1" applyFont="1" applyFill="1" applyAlignment="1">
      <alignment horizontal="center" vertical="top"/>
    </xf>
    <xf numFmtId="170" fontId="8" fillId="69" borderId="0" xfId="287" applyNumberFormat="1" applyFont="1" applyFill="1" applyAlignment="1">
      <alignment horizontal="right"/>
    </xf>
    <xf numFmtId="179" fontId="69" fillId="69" borderId="0" xfId="118" applyNumberFormat="1" applyFont="1" applyFill="1" applyAlignment="1">
      <alignment horizontal="right"/>
    </xf>
    <xf numFmtId="178" fontId="8" fillId="69" borderId="0" xfId="111" applyNumberFormat="1" applyFont="1" applyFill="1" applyAlignment="1"/>
    <xf numFmtId="0" fontId="16" fillId="0" borderId="0" xfId="258" applyFont="1" applyAlignment="1">
      <alignment horizontal="justify" vertical="justify" wrapText="1"/>
    </xf>
    <xf numFmtId="0" fontId="0" fillId="0" borderId="0" xfId="0" applyAlignment="1">
      <alignment horizontal="justify" vertical="justify" wrapText="1"/>
    </xf>
    <xf numFmtId="0" fontId="0" fillId="0" borderId="0" xfId="0" applyAlignment="1">
      <alignment wrapText="1"/>
    </xf>
    <xf numFmtId="0" fontId="16" fillId="0" borderId="0" xfId="0" applyFont="1" applyBorder="1" applyAlignment="1">
      <alignment horizontal="left" vertical="center"/>
    </xf>
    <xf numFmtId="0" fontId="16" fillId="0" borderId="0" xfId="258" applyFont="1" applyAlignment="1">
      <alignment horizontal="center" vertical="center"/>
    </xf>
    <xf numFmtId="0" fontId="16" fillId="0" borderId="0" xfId="258" applyFont="1" applyAlignment="1">
      <alignment horizontal="left" vertical="center"/>
    </xf>
    <xf numFmtId="0" fontId="16" fillId="0" borderId="0" xfId="258" applyFont="1" applyAlignment="1">
      <alignment vertical="center"/>
    </xf>
    <xf numFmtId="173" fontId="8" fillId="69" borderId="0" xfId="111" applyNumberFormat="1" applyFont="1" applyFill="1" applyAlignment="1">
      <alignment horizontal="center"/>
    </xf>
    <xf numFmtId="179" fontId="8" fillId="69" borderId="0" xfId="118" applyNumberFormat="1" applyFont="1" applyFill="1" applyAlignment="1">
      <alignment horizontal="center"/>
    </xf>
    <xf numFmtId="0" fontId="10" fillId="0" borderId="15" xfId="258" applyFont="1" applyFill="1" applyBorder="1" applyAlignment="1">
      <alignment horizontal="center" vertical="center"/>
    </xf>
    <xf numFmtId="0" fontId="16" fillId="0" borderId="0" xfId="0" applyFont="1" applyAlignment="1">
      <alignment horizontal="justify" vertical="justify" wrapText="1"/>
    </xf>
    <xf numFmtId="0" fontId="12" fillId="69" borderId="0" xfId="258" applyFont="1" applyFill="1" applyAlignment="1">
      <alignment horizontal="justify" vertical="justify" wrapText="1"/>
    </xf>
    <xf numFmtId="0" fontId="0" fillId="69" borderId="0" xfId="0" applyFill="1" applyAlignment="1"/>
    <xf numFmtId="0" fontId="12" fillId="69" borderId="0" xfId="258" applyFont="1" applyFill="1" applyAlignment="1">
      <alignment horizontal="justify" vertical="top" wrapText="1"/>
    </xf>
    <xf numFmtId="0" fontId="0" fillId="69" borderId="0" xfId="0" applyFill="1" applyAlignment="1">
      <alignment horizontal="justify" vertical="top" wrapText="1"/>
    </xf>
    <xf numFmtId="0" fontId="10" fillId="29" borderId="0" xfId="258" applyFont="1" applyFill="1" applyAlignment="1">
      <alignment horizontal="right" indent="1"/>
    </xf>
    <xf numFmtId="3" fontId="11" fillId="69" borderId="0" xfId="258" applyNumberFormat="1" applyFont="1" applyFill="1" applyBorder="1" applyAlignment="1">
      <alignment horizontal="center" wrapText="1"/>
    </xf>
    <xf numFmtId="4" fontId="11" fillId="69" borderId="0" xfId="258" applyNumberFormat="1" applyFont="1" applyFill="1" applyBorder="1" applyAlignment="1">
      <alignment horizontal="center" wrapText="1"/>
    </xf>
    <xf numFmtId="10" fontId="0" fillId="70" borderId="34" xfId="0" applyNumberFormat="1" applyFill="1" applyBorder="1"/>
  </cellXfs>
  <cellStyles count="305">
    <cellStyle name="20% - Accent1 2" xfId="1" xr:uid="{00000000-0005-0000-0000-000000000000}"/>
    <cellStyle name="20% - Accent1 3" xfId="2" xr:uid="{00000000-0005-0000-0000-000001000000}"/>
    <cellStyle name="20% - Accent2 2" xfId="3" xr:uid="{00000000-0005-0000-0000-000002000000}"/>
    <cellStyle name="20% - Accent2 3" xfId="4" xr:uid="{00000000-0005-0000-0000-000003000000}"/>
    <cellStyle name="20% - Accent3 2" xfId="5" xr:uid="{00000000-0005-0000-0000-000004000000}"/>
    <cellStyle name="20% - Accent3 3" xfId="6" xr:uid="{00000000-0005-0000-0000-000005000000}"/>
    <cellStyle name="20% - Accent4 2" xfId="7" xr:uid="{00000000-0005-0000-0000-000006000000}"/>
    <cellStyle name="20% - Accent4 3"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2" xfId="17" xr:uid="{00000000-0005-0000-0000-000010000000}"/>
    <cellStyle name="40% - Accent3 3"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2" xfId="29" xr:uid="{00000000-0005-0000-0000-00001C000000}"/>
    <cellStyle name="60% - Accent3 3" xfId="30" xr:uid="{00000000-0005-0000-0000-00001D000000}"/>
    <cellStyle name="60% - Accent4 2" xfId="31" xr:uid="{00000000-0005-0000-0000-00001E000000}"/>
    <cellStyle name="60% - Accent4 3" xfId="32" xr:uid="{00000000-0005-0000-0000-00001F000000}"/>
    <cellStyle name="60% - Accent5" xfId="33" builtinId="48" customBuiltin="1"/>
    <cellStyle name="60% - Accent5 2" xfId="34" xr:uid="{00000000-0005-0000-0000-000021000000}"/>
    <cellStyle name="60% - Accent6 2" xfId="35" xr:uid="{00000000-0005-0000-0000-000022000000}"/>
    <cellStyle name="60% - Accent6 3"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blp_column_header" xfId="51" xr:uid="{00000000-0005-0000-0000-000032000000}"/>
    <cellStyle name="Calculation" xfId="52" builtinId="22" customBuiltin="1"/>
    <cellStyle name="Calculation 2" xfId="53" xr:uid="{00000000-0005-0000-0000-000034000000}"/>
    <cellStyle name="Check Cell" xfId="54" builtinId="23" customBuiltin="1"/>
    <cellStyle name="Check Cell 2" xfId="55" xr:uid="{00000000-0005-0000-0000-000036000000}"/>
    <cellStyle name="Comma" xfId="56" builtinId="3"/>
    <cellStyle name="Comma [0] 2" xfId="57" xr:uid="{00000000-0005-0000-0000-000038000000}"/>
    <cellStyle name="Comma 10" xfId="58" xr:uid="{00000000-0005-0000-0000-000039000000}"/>
    <cellStyle name="Comma 100" xfId="59" xr:uid="{00000000-0005-0000-0000-00003A000000}"/>
    <cellStyle name="Comma 100 2" xfId="60" xr:uid="{00000000-0005-0000-0000-00003B000000}"/>
    <cellStyle name="Comma 101" xfId="61" xr:uid="{00000000-0005-0000-0000-00003C000000}"/>
    <cellStyle name="Comma 101 2" xfId="62" xr:uid="{00000000-0005-0000-0000-00003D000000}"/>
    <cellStyle name="Comma 102" xfId="63" xr:uid="{00000000-0005-0000-0000-00003E000000}"/>
    <cellStyle name="Comma 103" xfId="64" xr:uid="{00000000-0005-0000-0000-00003F000000}"/>
    <cellStyle name="Comma 104" xfId="65" xr:uid="{00000000-0005-0000-0000-000040000000}"/>
    <cellStyle name="Comma 105" xfId="66" xr:uid="{00000000-0005-0000-0000-000041000000}"/>
    <cellStyle name="Comma 106" xfId="67" xr:uid="{00000000-0005-0000-0000-000042000000}"/>
    <cellStyle name="Comma 107" xfId="68" xr:uid="{00000000-0005-0000-0000-000043000000}"/>
    <cellStyle name="Comma 108" xfId="69" xr:uid="{00000000-0005-0000-0000-000044000000}"/>
    <cellStyle name="Comma 109" xfId="70" xr:uid="{00000000-0005-0000-0000-000045000000}"/>
    <cellStyle name="Comma 11" xfId="71" xr:uid="{00000000-0005-0000-0000-000046000000}"/>
    <cellStyle name="Comma 110" xfId="72" xr:uid="{00000000-0005-0000-0000-000047000000}"/>
    <cellStyle name="Comma 111" xfId="73" xr:uid="{00000000-0005-0000-0000-000048000000}"/>
    <cellStyle name="Comma 112" xfId="74" xr:uid="{00000000-0005-0000-0000-000049000000}"/>
    <cellStyle name="Comma 113" xfId="75" xr:uid="{00000000-0005-0000-0000-00004A000000}"/>
    <cellStyle name="Comma 114" xfId="76" xr:uid="{00000000-0005-0000-0000-00004B000000}"/>
    <cellStyle name="Comma 115" xfId="77" xr:uid="{00000000-0005-0000-0000-00004C000000}"/>
    <cellStyle name="Comma 116" xfId="78" xr:uid="{00000000-0005-0000-0000-00004D000000}"/>
    <cellStyle name="Comma 117" xfId="79" xr:uid="{00000000-0005-0000-0000-00004E000000}"/>
    <cellStyle name="Comma 118" xfId="80" xr:uid="{00000000-0005-0000-0000-00004F000000}"/>
    <cellStyle name="Comma 119" xfId="81" xr:uid="{00000000-0005-0000-0000-000050000000}"/>
    <cellStyle name="Comma 12" xfId="82" xr:uid="{00000000-0005-0000-0000-000051000000}"/>
    <cellStyle name="Comma 120" xfId="83" xr:uid="{00000000-0005-0000-0000-000052000000}"/>
    <cellStyle name="Comma 121" xfId="84" xr:uid="{00000000-0005-0000-0000-000053000000}"/>
    <cellStyle name="Comma 122" xfId="85" xr:uid="{00000000-0005-0000-0000-000054000000}"/>
    <cellStyle name="Comma 123" xfId="86" xr:uid="{00000000-0005-0000-0000-000055000000}"/>
    <cellStyle name="Comma 124" xfId="87" xr:uid="{00000000-0005-0000-0000-000056000000}"/>
    <cellStyle name="Comma 125" xfId="88" xr:uid="{00000000-0005-0000-0000-000057000000}"/>
    <cellStyle name="Comma 126" xfId="89" xr:uid="{00000000-0005-0000-0000-000058000000}"/>
    <cellStyle name="Comma 127" xfId="90" xr:uid="{00000000-0005-0000-0000-000059000000}"/>
    <cellStyle name="Comma 128" xfId="91" xr:uid="{00000000-0005-0000-0000-00005A000000}"/>
    <cellStyle name="Comma 129" xfId="92" xr:uid="{00000000-0005-0000-0000-00005B000000}"/>
    <cellStyle name="Comma 13" xfId="93" xr:uid="{00000000-0005-0000-0000-00005C000000}"/>
    <cellStyle name="Comma 130" xfId="94" xr:uid="{00000000-0005-0000-0000-00005D000000}"/>
    <cellStyle name="Comma 131" xfId="95" xr:uid="{00000000-0005-0000-0000-00005E000000}"/>
    <cellStyle name="Comma 132" xfId="96" xr:uid="{00000000-0005-0000-0000-00005F000000}"/>
    <cellStyle name="Comma 133" xfId="97" xr:uid="{00000000-0005-0000-0000-000060000000}"/>
    <cellStyle name="Comma 134" xfId="98" xr:uid="{00000000-0005-0000-0000-000061000000}"/>
    <cellStyle name="Comma 134 2" xfId="99" xr:uid="{00000000-0005-0000-0000-000062000000}"/>
    <cellStyle name="Comma 134 3" xfId="100" xr:uid="{00000000-0005-0000-0000-000063000000}"/>
    <cellStyle name="Comma 135" xfId="101" xr:uid="{00000000-0005-0000-0000-000064000000}"/>
    <cellStyle name="Comma 136" xfId="102" xr:uid="{00000000-0005-0000-0000-000065000000}"/>
    <cellStyle name="Comma 137" xfId="103" xr:uid="{00000000-0005-0000-0000-000066000000}"/>
    <cellStyle name="Comma 138" xfId="104" xr:uid="{00000000-0005-0000-0000-000067000000}"/>
    <cellStyle name="Comma 139" xfId="105" xr:uid="{00000000-0005-0000-0000-000068000000}"/>
    <cellStyle name="Comma 14" xfId="106" xr:uid="{00000000-0005-0000-0000-000069000000}"/>
    <cellStyle name="Comma 140" xfId="107" xr:uid="{00000000-0005-0000-0000-00006A000000}"/>
    <cellStyle name="Comma 141" xfId="108" xr:uid="{00000000-0005-0000-0000-00006B000000}"/>
    <cellStyle name="Comma 142" xfId="109" xr:uid="{00000000-0005-0000-0000-00006C000000}"/>
    <cellStyle name="Comma 143" xfId="110" xr:uid="{00000000-0005-0000-0000-00006D000000}"/>
    <cellStyle name="Comma 144" xfId="111" xr:uid="{00000000-0005-0000-0000-00006E000000}"/>
    <cellStyle name="Comma 144 2" xfId="112" xr:uid="{00000000-0005-0000-0000-00006F000000}"/>
    <cellStyle name="Comma 15" xfId="113" xr:uid="{00000000-0005-0000-0000-000070000000}"/>
    <cellStyle name="Comma 16" xfId="114" xr:uid="{00000000-0005-0000-0000-000071000000}"/>
    <cellStyle name="Comma 17" xfId="115" xr:uid="{00000000-0005-0000-0000-000072000000}"/>
    <cellStyle name="Comma 18" xfId="116" xr:uid="{00000000-0005-0000-0000-000073000000}"/>
    <cellStyle name="Comma 19" xfId="117" xr:uid="{00000000-0005-0000-0000-000074000000}"/>
    <cellStyle name="Comma 2" xfId="118" xr:uid="{00000000-0005-0000-0000-000075000000}"/>
    <cellStyle name="Comma 2 2" xfId="119" xr:uid="{00000000-0005-0000-0000-000076000000}"/>
    <cellStyle name="Comma 2 3" xfId="120" xr:uid="{00000000-0005-0000-0000-000077000000}"/>
    <cellStyle name="Comma 20" xfId="121" xr:uid="{00000000-0005-0000-0000-000078000000}"/>
    <cellStyle name="Comma 21" xfId="122" xr:uid="{00000000-0005-0000-0000-000079000000}"/>
    <cellStyle name="Comma 22" xfId="123" xr:uid="{00000000-0005-0000-0000-00007A000000}"/>
    <cellStyle name="Comma 23" xfId="124" xr:uid="{00000000-0005-0000-0000-00007B000000}"/>
    <cellStyle name="Comma 24" xfId="125" xr:uid="{00000000-0005-0000-0000-00007C000000}"/>
    <cellStyle name="Comma 25" xfId="126" xr:uid="{00000000-0005-0000-0000-00007D000000}"/>
    <cellStyle name="Comma 26" xfId="127" xr:uid="{00000000-0005-0000-0000-00007E000000}"/>
    <cellStyle name="Comma 27" xfId="128" xr:uid="{00000000-0005-0000-0000-00007F000000}"/>
    <cellStyle name="Comma 28" xfId="129" xr:uid="{00000000-0005-0000-0000-000080000000}"/>
    <cellStyle name="Comma 29" xfId="130" xr:uid="{00000000-0005-0000-0000-000081000000}"/>
    <cellStyle name="Comma 3" xfId="131" xr:uid="{00000000-0005-0000-0000-000082000000}"/>
    <cellStyle name="Comma 3 2" xfId="132" xr:uid="{00000000-0005-0000-0000-000083000000}"/>
    <cellStyle name="Comma 30" xfId="133" xr:uid="{00000000-0005-0000-0000-000084000000}"/>
    <cellStyle name="Comma 31" xfId="134" xr:uid="{00000000-0005-0000-0000-000085000000}"/>
    <cellStyle name="Comma 32" xfId="135" xr:uid="{00000000-0005-0000-0000-000086000000}"/>
    <cellStyle name="Comma 33" xfId="136" xr:uid="{00000000-0005-0000-0000-000087000000}"/>
    <cellStyle name="Comma 34" xfId="137" xr:uid="{00000000-0005-0000-0000-000088000000}"/>
    <cellStyle name="Comma 35" xfId="138" xr:uid="{00000000-0005-0000-0000-000089000000}"/>
    <cellStyle name="Comma 36" xfId="139" xr:uid="{00000000-0005-0000-0000-00008A000000}"/>
    <cellStyle name="Comma 37" xfId="140" xr:uid="{00000000-0005-0000-0000-00008B000000}"/>
    <cellStyle name="Comma 38" xfId="141" xr:uid="{00000000-0005-0000-0000-00008C000000}"/>
    <cellStyle name="Comma 39" xfId="142" xr:uid="{00000000-0005-0000-0000-00008D000000}"/>
    <cellStyle name="Comma 4" xfId="143" xr:uid="{00000000-0005-0000-0000-00008E000000}"/>
    <cellStyle name="Comma 40" xfId="144" xr:uid="{00000000-0005-0000-0000-00008F000000}"/>
    <cellStyle name="Comma 41" xfId="145" xr:uid="{00000000-0005-0000-0000-000090000000}"/>
    <cellStyle name="Comma 42" xfId="146" xr:uid="{00000000-0005-0000-0000-000091000000}"/>
    <cellStyle name="Comma 43" xfId="147" xr:uid="{00000000-0005-0000-0000-000092000000}"/>
    <cellStyle name="Comma 44" xfId="148" xr:uid="{00000000-0005-0000-0000-000093000000}"/>
    <cellStyle name="Comma 45" xfId="149" xr:uid="{00000000-0005-0000-0000-000094000000}"/>
    <cellStyle name="Comma 46" xfId="150" xr:uid="{00000000-0005-0000-0000-000095000000}"/>
    <cellStyle name="Comma 47" xfId="151" xr:uid="{00000000-0005-0000-0000-000096000000}"/>
    <cellStyle name="Comma 48" xfId="152" xr:uid="{00000000-0005-0000-0000-000097000000}"/>
    <cellStyle name="Comma 49" xfId="153" xr:uid="{00000000-0005-0000-0000-000098000000}"/>
    <cellStyle name="Comma 5" xfId="154" xr:uid="{00000000-0005-0000-0000-000099000000}"/>
    <cellStyle name="Comma 50" xfId="155" xr:uid="{00000000-0005-0000-0000-00009A000000}"/>
    <cellStyle name="Comma 51" xfId="156" xr:uid="{00000000-0005-0000-0000-00009B000000}"/>
    <cellStyle name="Comma 52" xfId="157" xr:uid="{00000000-0005-0000-0000-00009C000000}"/>
    <cellStyle name="Comma 53" xfId="158" xr:uid="{00000000-0005-0000-0000-00009D000000}"/>
    <cellStyle name="Comma 54" xfId="159" xr:uid="{00000000-0005-0000-0000-00009E000000}"/>
    <cellStyle name="Comma 55" xfId="160" xr:uid="{00000000-0005-0000-0000-00009F000000}"/>
    <cellStyle name="Comma 56" xfId="161" xr:uid="{00000000-0005-0000-0000-0000A0000000}"/>
    <cellStyle name="Comma 57" xfId="162" xr:uid="{00000000-0005-0000-0000-0000A1000000}"/>
    <cellStyle name="Comma 58" xfId="163" xr:uid="{00000000-0005-0000-0000-0000A2000000}"/>
    <cellStyle name="Comma 59" xfId="164" xr:uid="{00000000-0005-0000-0000-0000A3000000}"/>
    <cellStyle name="Comma 6" xfId="165" xr:uid="{00000000-0005-0000-0000-0000A4000000}"/>
    <cellStyle name="Comma 60" xfId="166" xr:uid="{00000000-0005-0000-0000-0000A5000000}"/>
    <cellStyle name="Comma 61" xfId="167" xr:uid="{00000000-0005-0000-0000-0000A6000000}"/>
    <cellStyle name="Comma 62" xfId="168" xr:uid="{00000000-0005-0000-0000-0000A7000000}"/>
    <cellStyle name="Comma 63" xfId="169" xr:uid="{00000000-0005-0000-0000-0000A8000000}"/>
    <cellStyle name="Comma 64" xfId="170" xr:uid="{00000000-0005-0000-0000-0000A9000000}"/>
    <cellStyle name="Comma 65" xfId="171" xr:uid="{00000000-0005-0000-0000-0000AA000000}"/>
    <cellStyle name="Comma 66" xfId="172" xr:uid="{00000000-0005-0000-0000-0000AB000000}"/>
    <cellStyle name="Comma 67" xfId="173" xr:uid="{00000000-0005-0000-0000-0000AC000000}"/>
    <cellStyle name="Comma 68" xfId="174" xr:uid="{00000000-0005-0000-0000-0000AD000000}"/>
    <cellStyle name="Comma 69" xfId="175" xr:uid="{00000000-0005-0000-0000-0000AE000000}"/>
    <cellStyle name="Comma 7" xfId="176" xr:uid="{00000000-0005-0000-0000-0000AF000000}"/>
    <cellStyle name="Comma 70" xfId="177" xr:uid="{00000000-0005-0000-0000-0000B0000000}"/>
    <cellStyle name="Comma 71" xfId="178" xr:uid="{00000000-0005-0000-0000-0000B1000000}"/>
    <cellStyle name="Comma 72" xfId="179" xr:uid="{00000000-0005-0000-0000-0000B2000000}"/>
    <cellStyle name="Comma 73" xfId="180" xr:uid="{00000000-0005-0000-0000-0000B3000000}"/>
    <cellStyle name="Comma 74" xfId="181" xr:uid="{00000000-0005-0000-0000-0000B4000000}"/>
    <cellStyle name="Comma 75" xfId="182" xr:uid="{00000000-0005-0000-0000-0000B5000000}"/>
    <cellStyle name="Comma 76" xfId="183" xr:uid="{00000000-0005-0000-0000-0000B6000000}"/>
    <cellStyle name="Comma 77" xfId="184" xr:uid="{00000000-0005-0000-0000-0000B7000000}"/>
    <cellStyle name="Comma 78" xfId="185" xr:uid="{00000000-0005-0000-0000-0000B8000000}"/>
    <cellStyle name="Comma 79" xfId="186" xr:uid="{00000000-0005-0000-0000-0000B9000000}"/>
    <cellStyle name="Comma 8" xfId="187" xr:uid="{00000000-0005-0000-0000-0000BA000000}"/>
    <cellStyle name="Comma 80" xfId="188" xr:uid="{00000000-0005-0000-0000-0000BB000000}"/>
    <cellStyle name="Comma 81" xfId="189" xr:uid="{00000000-0005-0000-0000-0000BC000000}"/>
    <cellStyle name="Comma 82" xfId="190" xr:uid="{00000000-0005-0000-0000-0000BD000000}"/>
    <cellStyle name="Comma 83" xfId="191" xr:uid="{00000000-0005-0000-0000-0000BE000000}"/>
    <cellStyle name="Comma 84" xfId="192" xr:uid="{00000000-0005-0000-0000-0000BF000000}"/>
    <cellStyle name="Comma 85" xfId="193" xr:uid="{00000000-0005-0000-0000-0000C0000000}"/>
    <cellStyle name="Comma 86" xfId="194" xr:uid="{00000000-0005-0000-0000-0000C1000000}"/>
    <cellStyle name="Comma 87" xfId="195" xr:uid="{00000000-0005-0000-0000-0000C2000000}"/>
    <cellStyle name="Comma 88" xfId="196" xr:uid="{00000000-0005-0000-0000-0000C3000000}"/>
    <cellStyle name="Comma 89" xfId="197" xr:uid="{00000000-0005-0000-0000-0000C4000000}"/>
    <cellStyle name="Comma 9" xfId="198" xr:uid="{00000000-0005-0000-0000-0000C5000000}"/>
    <cellStyle name="Comma 90" xfId="199" xr:uid="{00000000-0005-0000-0000-0000C6000000}"/>
    <cellStyle name="Comma 91" xfId="200" xr:uid="{00000000-0005-0000-0000-0000C7000000}"/>
    <cellStyle name="Comma 92" xfId="201" xr:uid="{00000000-0005-0000-0000-0000C8000000}"/>
    <cellStyle name="Comma 93" xfId="202" xr:uid="{00000000-0005-0000-0000-0000C9000000}"/>
    <cellStyle name="Comma 94" xfId="203" xr:uid="{00000000-0005-0000-0000-0000CA000000}"/>
    <cellStyle name="Comma 95" xfId="204" xr:uid="{00000000-0005-0000-0000-0000CB000000}"/>
    <cellStyle name="Comma 96" xfId="205" xr:uid="{00000000-0005-0000-0000-0000CC000000}"/>
    <cellStyle name="Comma 97" xfId="206" xr:uid="{00000000-0005-0000-0000-0000CD000000}"/>
    <cellStyle name="Comma 98" xfId="207" xr:uid="{00000000-0005-0000-0000-0000CE000000}"/>
    <cellStyle name="Comma 98 2" xfId="208" xr:uid="{00000000-0005-0000-0000-0000CF000000}"/>
    <cellStyle name="Comma 99" xfId="209" xr:uid="{00000000-0005-0000-0000-0000D0000000}"/>
    <cellStyle name="Comma 99 2" xfId="210" xr:uid="{00000000-0005-0000-0000-0000D1000000}"/>
    <cellStyle name="Euro" xfId="211" xr:uid="{00000000-0005-0000-0000-0000D2000000}"/>
    <cellStyle name="Euro 2" xfId="212" xr:uid="{00000000-0005-0000-0000-0000D3000000}"/>
    <cellStyle name="Euro 3" xfId="213" xr:uid="{00000000-0005-0000-0000-0000D4000000}"/>
    <cellStyle name="Euro 4" xfId="214" xr:uid="{00000000-0005-0000-0000-0000D5000000}"/>
    <cellStyle name="Euro 4 2" xfId="215" xr:uid="{00000000-0005-0000-0000-0000D6000000}"/>
    <cellStyle name="Euro 5" xfId="216" xr:uid="{00000000-0005-0000-0000-0000D7000000}"/>
    <cellStyle name="Euro 5 2" xfId="217" xr:uid="{00000000-0005-0000-0000-0000D8000000}"/>
    <cellStyle name="Euro 6" xfId="218" xr:uid="{00000000-0005-0000-0000-0000D9000000}"/>
    <cellStyle name="Euro 6 2" xfId="219" xr:uid="{00000000-0005-0000-0000-0000DA000000}"/>
    <cellStyle name="Euro 7" xfId="220" xr:uid="{00000000-0005-0000-0000-0000DB000000}"/>
    <cellStyle name="Euro 7 2" xfId="221" xr:uid="{00000000-0005-0000-0000-0000DC000000}"/>
    <cellStyle name="Euro 7 3" xfId="222" xr:uid="{00000000-0005-0000-0000-0000DD000000}"/>
    <cellStyle name="Euro 8" xfId="223" xr:uid="{00000000-0005-0000-0000-0000DE000000}"/>
    <cellStyle name="Explanatory Text" xfId="224" builtinId="53" customBuiltin="1"/>
    <cellStyle name="Explanatory Text 2" xfId="225" xr:uid="{00000000-0005-0000-0000-0000E0000000}"/>
    <cellStyle name="Good" xfId="226" builtinId="26" customBuiltin="1"/>
    <cellStyle name="Good 2" xfId="227" xr:uid="{00000000-0005-0000-0000-0000E2000000}"/>
    <cellStyle name="Heading 1" xfId="228" builtinId="16" customBuiltin="1"/>
    <cellStyle name="Heading 1 2" xfId="229" xr:uid="{00000000-0005-0000-0000-0000E4000000}"/>
    <cellStyle name="Heading 2" xfId="230" builtinId="17" customBuiltin="1"/>
    <cellStyle name="Heading 2 2" xfId="231" xr:uid="{00000000-0005-0000-0000-0000E6000000}"/>
    <cellStyle name="Heading 3" xfId="232" builtinId="18" customBuiltin="1"/>
    <cellStyle name="Heading 3 2" xfId="233" xr:uid="{00000000-0005-0000-0000-0000E8000000}"/>
    <cellStyle name="Heading 4" xfId="234" builtinId="19" customBuiltin="1"/>
    <cellStyle name="Heading 4 2" xfId="235" xr:uid="{00000000-0005-0000-0000-0000EA000000}"/>
    <cellStyle name="Hyperlink 2" xfId="236" xr:uid="{00000000-0005-0000-0000-0000EB000000}"/>
    <cellStyle name="Hyperlink 3" xfId="237" xr:uid="{00000000-0005-0000-0000-0000EC000000}"/>
    <cellStyle name="Input" xfId="238" builtinId="20" customBuiltin="1"/>
    <cellStyle name="Input 2" xfId="239" xr:uid="{00000000-0005-0000-0000-0000EE000000}"/>
    <cellStyle name="Linked Cell" xfId="240" builtinId="24" customBuiltin="1"/>
    <cellStyle name="Linked Cell 2" xfId="241" xr:uid="{00000000-0005-0000-0000-0000F0000000}"/>
    <cellStyle name="Neutral" xfId="242" builtinId="28" customBuiltin="1"/>
    <cellStyle name="Neutral 2" xfId="243" xr:uid="{00000000-0005-0000-0000-0000F2000000}"/>
    <cellStyle name="Normal" xfId="0" builtinId="0"/>
    <cellStyle name="Normal 10" xfId="244" xr:uid="{00000000-0005-0000-0000-0000F4000000}"/>
    <cellStyle name="Normal 11" xfId="245" xr:uid="{00000000-0005-0000-0000-0000F5000000}"/>
    <cellStyle name="Normal 12" xfId="246" xr:uid="{00000000-0005-0000-0000-0000F6000000}"/>
    <cellStyle name="Normal 12 2" xfId="247" xr:uid="{00000000-0005-0000-0000-0000F7000000}"/>
    <cellStyle name="Normal 13" xfId="248" xr:uid="{00000000-0005-0000-0000-0000F8000000}"/>
    <cellStyle name="Normal 13 2" xfId="249" xr:uid="{00000000-0005-0000-0000-0000F9000000}"/>
    <cellStyle name="Normal 14" xfId="250" xr:uid="{00000000-0005-0000-0000-0000FA000000}"/>
    <cellStyle name="Normal 14 2" xfId="251" xr:uid="{00000000-0005-0000-0000-0000FB000000}"/>
    <cellStyle name="Normal 15" xfId="252" xr:uid="{00000000-0005-0000-0000-0000FC000000}"/>
    <cellStyle name="Normal 15 2" xfId="253" xr:uid="{00000000-0005-0000-0000-0000FD000000}"/>
    <cellStyle name="Normal 16" xfId="254" xr:uid="{00000000-0005-0000-0000-0000FE000000}"/>
    <cellStyle name="Normal 16 2" xfId="255" xr:uid="{00000000-0005-0000-0000-0000FF000000}"/>
    <cellStyle name="Normal 16 3" xfId="256" xr:uid="{00000000-0005-0000-0000-000000010000}"/>
    <cellStyle name="Normal 17" xfId="257" xr:uid="{00000000-0005-0000-0000-000001010000}"/>
    <cellStyle name="Normal 2" xfId="258" xr:uid="{00000000-0005-0000-0000-000002010000}"/>
    <cellStyle name="Normal 2 2" xfId="259" xr:uid="{00000000-0005-0000-0000-000003010000}"/>
    <cellStyle name="Normal 2 3" xfId="260" xr:uid="{00000000-0005-0000-0000-000004010000}"/>
    <cellStyle name="Normal 3" xfId="261" xr:uid="{00000000-0005-0000-0000-000005010000}"/>
    <cellStyle name="Normal 4" xfId="262" xr:uid="{00000000-0005-0000-0000-000006010000}"/>
    <cellStyle name="Normal 5" xfId="263" xr:uid="{00000000-0005-0000-0000-000007010000}"/>
    <cellStyle name="Normal 6" xfId="264" xr:uid="{00000000-0005-0000-0000-000008010000}"/>
    <cellStyle name="Normal 7" xfId="265" xr:uid="{00000000-0005-0000-0000-000009010000}"/>
    <cellStyle name="Normal 8" xfId="266" xr:uid="{00000000-0005-0000-0000-00000A010000}"/>
    <cellStyle name="Normal 9" xfId="267" xr:uid="{00000000-0005-0000-0000-00000B010000}"/>
    <cellStyle name="Note 2" xfId="268" xr:uid="{00000000-0005-0000-0000-00000C010000}"/>
    <cellStyle name="Note 3" xfId="269" xr:uid="{00000000-0005-0000-0000-00000D010000}"/>
    <cellStyle name="Note 4" xfId="270" xr:uid="{00000000-0005-0000-0000-00000E010000}"/>
    <cellStyle name="Output" xfId="271" builtinId="21" customBuiltin="1"/>
    <cellStyle name="Output 2" xfId="272" xr:uid="{00000000-0005-0000-0000-000010010000}"/>
    <cellStyle name="Percent" xfId="273" builtinId="5"/>
    <cellStyle name="Percent 10" xfId="274" xr:uid="{00000000-0005-0000-0000-000012010000}"/>
    <cellStyle name="Percent 11" xfId="275" xr:uid="{00000000-0005-0000-0000-000013010000}"/>
    <cellStyle name="Percent 12" xfId="276" xr:uid="{00000000-0005-0000-0000-000014010000}"/>
    <cellStyle name="Percent 13" xfId="277" xr:uid="{00000000-0005-0000-0000-000015010000}"/>
    <cellStyle name="Percent 13 2" xfId="278" xr:uid="{00000000-0005-0000-0000-000016010000}"/>
    <cellStyle name="Percent 14" xfId="279" xr:uid="{00000000-0005-0000-0000-000017010000}"/>
    <cellStyle name="Percent 14 2" xfId="280" xr:uid="{00000000-0005-0000-0000-000018010000}"/>
    <cellStyle name="Percent 15" xfId="281" xr:uid="{00000000-0005-0000-0000-000019010000}"/>
    <cellStyle name="Percent 15 2" xfId="282" xr:uid="{00000000-0005-0000-0000-00001A010000}"/>
    <cellStyle name="Percent 16" xfId="283" xr:uid="{00000000-0005-0000-0000-00001B010000}"/>
    <cellStyle name="Percent 16 2" xfId="284" xr:uid="{00000000-0005-0000-0000-00001C010000}"/>
    <cellStyle name="Percent 16 3" xfId="285" xr:uid="{00000000-0005-0000-0000-00001D010000}"/>
    <cellStyle name="Percent 17" xfId="286" xr:uid="{00000000-0005-0000-0000-00001E010000}"/>
    <cellStyle name="Percent 2" xfId="287" xr:uid="{00000000-0005-0000-0000-00001F010000}"/>
    <cellStyle name="Percent 2 2" xfId="288" xr:uid="{00000000-0005-0000-0000-000020010000}"/>
    <cellStyle name="Percent 2 3" xfId="289" xr:uid="{00000000-0005-0000-0000-000021010000}"/>
    <cellStyle name="Percent 3" xfId="290" xr:uid="{00000000-0005-0000-0000-000022010000}"/>
    <cellStyle name="Percent 3 2" xfId="291" xr:uid="{00000000-0005-0000-0000-000023010000}"/>
    <cellStyle name="Percent 4" xfId="292" xr:uid="{00000000-0005-0000-0000-000024010000}"/>
    <cellStyle name="Percent 5" xfId="293" xr:uid="{00000000-0005-0000-0000-000025010000}"/>
    <cellStyle name="Percent 6" xfId="294" xr:uid="{00000000-0005-0000-0000-000026010000}"/>
    <cellStyle name="Percent 7" xfId="295" xr:uid="{00000000-0005-0000-0000-000027010000}"/>
    <cellStyle name="Percent 8" xfId="296" xr:uid="{00000000-0005-0000-0000-000028010000}"/>
    <cellStyle name="Percent 9" xfId="297" xr:uid="{00000000-0005-0000-0000-000029010000}"/>
    <cellStyle name="Title 2" xfId="298" xr:uid="{00000000-0005-0000-0000-00002A010000}"/>
    <cellStyle name="Title 3" xfId="299" xr:uid="{00000000-0005-0000-0000-00002B010000}"/>
    <cellStyle name="Title 4" xfId="300" xr:uid="{00000000-0005-0000-0000-00002C010000}"/>
    <cellStyle name="Total" xfId="301" builtinId="25" customBuiltin="1"/>
    <cellStyle name="Total 2" xfId="302" xr:uid="{00000000-0005-0000-0000-00002E010000}"/>
    <cellStyle name="Warning Text" xfId="303" builtinId="11" customBuiltin="1"/>
    <cellStyle name="Warning Text 2" xfId="304" xr:uid="{00000000-0005-0000-0000-000030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Verdana"/>
                <a:ea typeface="Verdana"/>
                <a:cs typeface="Verdana"/>
              </a:defRPr>
            </a:pPr>
            <a:r>
              <a:rPr lang="en-US"/>
              <a:t>Menurut Kelas Aset</a:t>
            </a:r>
          </a:p>
        </c:rich>
      </c:tx>
      <c:layout>
        <c:manualLayout>
          <c:xMode val="edge"/>
          <c:yMode val="edge"/>
          <c:x val="0.37844405999558062"/>
          <c:y val="3.1978859785383972E-2"/>
        </c:manualLayout>
      </c:layout>
      <c:overlay val="0"/>
      <c:spPr>
        <a:noFill/>
        <a:ln w="25400">
          <a:noFill/>
        </a:ln>
      </c:spPr>
    </c:title>
    <c:autoTitleDeleted val="0"/>
    <c:plotArea>
      <c:layout>
        <c:manualLayout>
          <c:layoutTarget val="inner"/>
          <c:xMode val="edge"/>
          <c:yMode val="edge"/>
          <c:x val="0.16676731684741625"/>
          <c:y val="6.089925033880568E-2"/>
          <c:w val="0.72727438281792356"/>
          <c:h val="0.80190211517677945"/>
        </c:manualLayout>
      </c:layout>
      <c:barChart>
        <c:barDir val="bar"/>
        <c:grouping val="clustered"/>
        <c:varyColors val="0"/>
        <c:ser>
          <c:idx val="0"/>
          <c:order val="0"/>
          <c:spPr>
            <a:solidFill>
              <a:srgbClr val="3E9BF0"/>
            </a:solidFill>
            <a:ln w="25400">
              <a:noFill/>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INPUT!$A$13:$A$15</c:f>
              <c:strCache>
                <c:ptCount val="3"/>
                <c:pt idx="0">
                  <c:v>obligasi</c:v>
                </c:pt>
                <c:pt idx="1">
                  <c:v>saham</c:v>
                </c:pt>
                <c:pt idx="2">
                  <c:v>setara kas</c:v>
                </c:pt>
              </c:strCache>
            </c:strRef>
          </c:cat>
          <c:val>
            <c:numRef>
              <c:f>INPUT!$B$13:$B$15</c:f>
              <c:numCache>
                <c:formatCode>0.0%</c:formatCode>
                <c:ptCount val="3"/>
                <c:pt idx="0">
                  <c:v>0</c:v>
                </c:pt>
                <c:pt idx="1">
                  <c:v>0</c:v>
                </c:pt>
                <c:pt idx="2">
                  <c:v>0</c:v>
                </c:pt>
              </c:numCache>
            </c:numRef>
          </c:val>
          <c:extLst>
            <c:ext xmlns:c16="http://schemas.microsoft.com/office/drawing/2014/chart" uri="{C3380CC4-5D6E-409C-BE32-E72D297353CC}">
              <c16:uniqueId val="{00000000-9963-461F-879F-F6ADFC9F04E7}"/>
            </c:ext>
          </c:extLst>
        </c:ser>
        <c:dLbls>
          <c:showLegendKey val="0"/>
          <c:showVal val="0"/>
          <c:showCatName val="0"/>
          <c:showSerName val="0"/>
          <c:showPercent val="0"/>
          <c:showBubbleSize val="0"/>
        </c:dLbls>
        <c:gapWidth val="150"/>
        <c:axId val="395224960"/>
        <c:axId val="395226496"/>
      </c:barChart>
      <c:catAx>
        <c:axId val="395224960"/>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Verdana"/>
                <a:ea typeface="Verdana"/>
                <a:cs typeface="Verdana"/>
              </a:defRPr>
            </a:pPr>
            <a:endParaRPr lang="en-US"/>
          </a:p>
        </c:txPr>
        <c:crossAx val="395226496"/>
        <c:crosses val="autoZero"/>
        <c:auto val="1"/>
        <c:lblAlgn val="ctr"/>
        <c:lblOffset val="100"/>
        <c:tickLblSkip val="1"/>
        <c:tickMarkSkip val="1"/>
        <c:noMultiLvlLbl val="0"/>
      </c:catAx>
      <c:valAx>
        <c:axId val="395226496"/>
        <c:scaling>
          <c:orientation val="minMax"/>
        </c:scaling>
        <c:delete val="1"/>
        <c:axPos val="b"/>
        <c:numFmt formatCode="0.0%" sourceLinked="1"/>
        <c:majorTickMark val="out"/>
        <c:minorTickMark val="none"/>
        <c:tickLblPos val="nextTo"/>
        <c:crossAx val="3952249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Verdana"/>
          <a:ea typeface="Verdana"/>
          <a:cs typeface="Verdana"/>
        </a:defRPr>
      </a:pPr>
      <a:endParaRPr lang="en-US"/>
    </a:p>
  </c:txPr>
  <c:printSettings>
    <c:headerFooter alignWithMargins="0"/>
    <c:pageMargins b="1" l="0.75000000000000189" r="0.75000000000000189"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Sejak Awal Tahun</a:t>
            </a:r>
          </a:p>
        </c:rich>
      </c:tx>
      <c:layout>
        <c:manualLayout>
          <c:xMode val="edge"/>
          <c:yMode val="edge"/>
          <c:x val="0.33357704578043057"/>
          <c:y val="2.6367648488383397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strRef>
              <c:f>Infovesta!$M$1</c:f>
              <c:strCache>
                <c:ptCount val="1"/>
                <c:pt idx="0">
                  <c:v>Insight Nusantara Equity Fund I Nusantara</c:v>
                </c:pt>
              </c:strCache>
            </c:strRef>
          </c:tx>
          <c:spPr>
            <a:ln w="25400">
              <a:solidFill>
                <a:srgbClr val="3E9BF0"/>
              </a:solidFill>
              <a:prstDash val="solid"/>
            </a:ln>
          </c:spPr>
          <c:marker>
            <c:symbol val="none"/>
          </c:marker>
          <c:cat>
            <c:numRef>
              <c:f>Infovesta!$L$2:$L$184</c:f>
              <c:numCache>
                <c:formatCode>[$-409]d\-mmm\-yy;@</c:formatCode>
                <c:ptCount val="183"/>
              </c:numCache>
            </c:numRef>
          </c:cat>
          <c:val>
            <c:numRef>
              <c:f>Infovesta!$M$2:$M$184</c:f>
              <c:numCache>
                <c:formatCode>0.00%</c:formatCode>
                <c:ptCount val="183"/>
              </c:numCache>
            </c:numRef>
          </c:val>
          <c:smooth val="0"/>
          <c:extLst>
            <c:ext xmlns:c16="http://schemas.microsoft.com/office/drawing/2014/chart" uri="{C3380CC4-5D6E-409C-BE32-E72D297353CC}">
              <c16:uniqueId val="{00000000-2FA4-49AE-9CAF-9D4CF9E512ED}"/>
            </c:ext>
          </c:extLst>
        </c:ser>
        <c:ser>
          <c:idx val="1"/>
          <c:order val="1"/>
          <c:tx>
            <c:strRef>
              <c:f>Infovesta!$N$1</c:f>
              <c:strCache>
                <c:ptCount val="1"/>
                <c:pt idx="0">
                  <c:v>Indeks Harga Saham Gabungan</c:v>
                </c:pt>
              </c:strCache>
            </c:strRef>
          </c:tx>
          <c:spPr>
            <a:ln w="25400">
              <a:solidFill>
                <a:schemeClr val="accent2">
                  <a:lumMod val="60000"/>
                  <a:lumOff val="40000"/>
                </a:schemeClr>
              </a:solidFill>
              <a:prstDash val="solid"/>
            </a:ln>
          </c:spPr>
          <c:marker>
            <c:symbol val="none"/>
          </c:marker>
          <c:cat>
            <c:numRef>
              <c:f>Infovesta!$L$2:$L$184</c:f>
              <c:numCache>
                <c:formatCode>[$-409]d\-mmm\-yy;@</c:formatCode>
                <c:ptCount val="183"/>
              </c:numCache>
            </c:numRef>
          </c:cat>
          <c:val>
            <c:numRef>
              <c:f>Infovesta!$N$2:$N$184</c:f>
              <c:numCache>
                <c:formatCode>0.00%</c:formatCode>
                <c:ptCount val="183"/>
              </c:numCache>
            </c:numRef>
          </c:val>
          <c:smooth val="0"/>
          <c:extLst>
            <c:ext xmlns:c16="http://schemas.microsoft.com/office/drawing/2014/chart" uri="{C3380CC4-5D6E-409C-BE32-E72D297353CC}">
              <c16:uniqueId val="{00000001-2FA4-49AE-9CAF-9D4CF9E512ED}"/>
            </c:ext>
          </c:extLst>
        </c:ser>
        <c:dLbls>
          <c:showLegendKey val="0"/>
          <c:showVal val="0"/>
          <c:showCatName val="0"/>
          <c:showSerName val="0"/>
          <c:showPercent val="0"/>
          <c:showBubbleSize val="0"/>
        </c:dLbls>
        <c:smooth val="0"/>
        <c:axId val="395234688"/>
        <c:axId val="395256960"/>
      </c:lineChart>
      <c:dateAx>
        <c:axId val="395234688"/>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395256960"/>
        <c:crosses val="autoZero"/>
        <c:auto val="0"/>
        <c:lblOffset val="100"/>
        <c:baseTimeUnit val="days"/>
      </c:dateAx>
      <c:valAx>
        <c:axId val="3952569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395234688"/>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1929329252090573"/>
          <c:y val="0.87428937342092661"/>
          <c:w val="0.84388958783307377"/>
          <c:h val="8.2857489637930951E-2"/>
        </c:manualLayout>
      </c:layout>
      <c:overlay val="0"/>
      <c:spPr>
        <a:solidFill>
          <a:srgbClr val="FFFFFF"/>
        </a:solidFill>
        <a:ln w="3175">
          <a:noFill/>
          <a:prstDash val="solid"/>
        </a:ln>
      </c:spPr>
      <c:txPr>
        <a:bodyPr/>
        <a:lstStyle/>
        <a:p>
          <a:pPr>
            <a:defRPr sz="640" b="0"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Per Bulan</a:t>
            </a:r>
          </a:p>
        </c:rich>
      </c:tx>
      <c:layout>
        <c:manualLayout>
          <c:xMode val="edge"/>
          <c:yMode val="edge"/>
          <c:x val="0.38239805873322441"/>
          <c:y val="5.384629552884837E-2"/>
        </c:manualLayout>
      </c:layout>
      <c:overlay val="0"/>
      <c:spPr>
        <a:noFill/>
        <a:ln w="25400">
          <a:noFill/>
        </a:ln>
      </c:spPr>
    </c:title>
    <c:autoTitleDeleted val="0"/>
    <c:plotArea>
      <c:layout>
        <c:manualLayout>
          <c:layoutTarget val="inner"/>
          <c:xMode val="edge"/>
          <c:yMode val="edge"/>
          <c:x val="0.11119378002278017"/>
          <c:y val="0.18041527531571644"/>
          <c:w val="0.86170804031175496"/>
          <c:h val="0.74572654857933329"/>
        </c:manualLayout>
      </c:layout>
      <c:barChart>
        <c:barDir val="col"/>
        <c:grouping val="clustered"/>
        <c:varyColors val="0"/>
        <c:ser>
          <c:idx val="1"/>
          <c:order val="1"/>
          <c:spPr>
            <a:solidFill>
              <a:srgbClr val="3E9BF0"/>
            </a:solidFill>
            <a:ln w="25400">
              <a:noFill/>
            </a:ln>
          </c:spPr>
          <c:invertIfNegative val="0"/>
          <c:cat>
            <c:numRef>
              <c:f>'Kinerja Per Bln'!$D$4:$D$16</c:f>
              <c:numCache>
                <c:formatCode>[$-409]d\-mmm\-yy;@</c:formatCode>
                <c:ptCount val="13"/>
                <c:pt idx="0">
                  <c:v>43371</c:v>
                </c:pt>
                <c:pt idx="1">
                  <c:v>43404</c:v>
                </c:pt>
                <c:pt idx="2">
                  <c:v>43434</c:v>
                </c:pt>
                <c:pt idx="3">
                  <c:v>43462</c:v>
                </c:pt>
                <c:pt idx="4">
                  <c:v>43496</c:v>
                </c:pt>
                <c:pt idx="5">
                  <c:v>43524</c:v>
                </c:pt>
                <c:pt idx="6">
                  <c:v>43553</c:v>
                </c:pt>
                <c:pt idx="7">
                  <c:v>43585</c:v>
                </c:pt>
                <c:pt idx="8">
                  <c:v>43616</c:v>
                </c:pt>
                <c:pt idx="9">
                  <c:v>43644</c:v>
                </c:pt>
                <c:pt idx="10">
                  <c:v>43677</c:v>
                </c:pt>
                <c:pt idx="11">
                  <c:v>43707</c:v>
                </c:pt>
                <c:pt idx="12">
                  <c:v>43738</c:v>
                </c:pt>
              </c:numCache>
            </c:numRef>
          </c:cat>
          <c:val>
            <c:numRef>
              <c:f>'Kinerja Per Bln'!$E$26:$E$38</c:f>
              <c:numCache>
                <c:formatCode>0.00%</c:formatCode>
                <c:ptCount val="13"/>
              </c:numCache>
            </c:numRef>
          </c:val>
          <c:extLst>
            <c:ext xmlns:c16="http://schemas.microsoft.com/office/drawing/2014/chart" uri="{C3380CC4-5D6E-409C-BE32-E72D297353CC}">
              <c16:uniqueId val="{00000000-2814-4632-AB74-C93762AC8C61}"/>
            </c:ext>
          </c:extLst>
        </c:ser>
        <c:ser>
          <c:idx val="0"/>
          <c:order val="0"/>
          <c:spPr>
            <a:solidFill>
              <a:srgbClr val="3E9BF0"/>
            </a:solidFill>
            <a:ln w="25400">
              <a:noFill/>
            </a:ln>
          </c:spPr>
          <c:invertIfNegative val="0"/>
          <c:cat>
            <c:numRef>
              <c:f>'Kinerja Per Bln'!$D$4:$D$16</c:f>
              <c:numCache>
                <c:formatCode>[$-409]d\-mmm\-yy;@</c:formatCode>
                <c:ptCount val="13"/>
                <c:pt idx="0">
                  <c:v>43371</c:v>
                </c:pt>
                <c:pt idx="1">
                  <c:v>43404</c:v>
                </c:pt>
                <c:pt idx="2">
                  <c:v>43434</c:v>
                </c:pt>
                <c:pt idx="3">
                  <c:v>43462</c:v>
                </c:pt>
                <c:pt idx="4">
                  <c:v>43496</c:v>
                </c:pt>
                <c:pt idx="5">
                  <c:v>43524</c:v>
                </c:pt>
                <c:pt idx="6">
                  <c:v>43553</c:v>
                </c:pt>
                <c:pt idx="7">
                  <c:v>43585</c:v>
                </c:pt>
                <c:pt idx="8">
                  <c:v>43616</c:v>
                </c:pt>
                <c:pt idx="9">
                  <c:v>43644</c:v>
                </c:pt>
                <c:pt idx="10">
                  <c:v>43677</c:v>
                </c:pt>
                <c:pt idx="11">
                  <c:v>43707</c:v>
                </c:pt>
                <c:pt idx="12">
                  <c:v>43738</c:v>
                </c:pt>
              </c:numCache>
            </c:numRef>
          </c:cat>
          <c:val>
            <c:numRef>
              <c:f>'Kinerja Per Bln'!$E$4:$E$16</c:f>
              <c:numCache>
                <c:formatCode>0.00%</c:formatCode>
                <c:ptCount val="13"/>
                <c:pt idx="0">
                  <c:v>0</c:v>
                </c:pt>
                <c:pt idx="1">
                  <c:v>0</c:v>
                </c:pt>
                <c:pt idx="2">
                  <c:v>0</c:v>
                </c:pt>
                <c:pt idx="3">
                  <c:v>2.2827839999999999E-2</c:v>
                </c:pt>
                <c:pt idx="4">
                  <c:v>7.1921929999999995E-2</c:v>
                </c:pt>
                <c:pt idx="5">
                  <c:v>3.547703E-2</c:v>
                </c:pt>
                <c:pt idx="6">
                  <c:v>5.0226960000000001E-2</c:v>
                </c:pt>
                <c:pt idx="7">
                  <c:v>-6.0792700000000003E-3</c:v>
                </c:pt>
                <c:pt idx="8">
                  <c:v>-6.1639800000000002E-2</c:v>
                </c:pt>
                <c:pt idx="9">
                  <c:v>7.2129029999999997E-2</c:v>
                </c:pt>
                <c:pt idx="10">
                  <c:v>4.3761389999999997E-2</c:v>
                </c:pt>
                <c:pt idx="11">
                  <c:v>-3.22267E-3</c:v>
                </c:pt>
                <c:pt idx="12">
                  <c:v>1.087226E-2</c:v>
                </c:pt>
              </c:numCache>
            </c:numRef>
          </c:val>
          <c:extLst>
            <c:ext xmlns:c16="http://schemas.microsoft.com/office/drawing/2014/chart" uri="{C3380CC4-5D6E-409C-BE32-E72D297353CC}">
              <c16:uniqueId val="{00000000-A16A-448E-A303-40A05A600D95}"/>
            </c:ext>
          </c:extLst>
        </c:ser>
        <c:dLbls>
          <c:showLegendKey val="0"/>
          <c:showVal val="0"/>
          <c:showCatName val="0"/>
          <c:showSerName val="0"/>
          <c:showPercent val="0"/>
          <c:showBubbleSize val="0"/>
        </c:dLbls>
        <c:gapWidth val="150"/>
        <c:axId val="395299840"/>
        <c:axId val="395305728"/>
      </c:barChart>
      <c:dateAx>
        <c:axId val="395299840"/>
        <c:scaling>
          <c:orientation val="minMax"/>
        </c:scaling>
        <c:delete val="0"/>
        <c:axPos val="b"/>
        <c:numFmt formatCode="[$-409]mmm\-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Verdana"/>
                <a:ea typeface="Verdana"/>
                <a:cs typeface="Verdana"/>
              </a:defRPr>
            </a:pPr>
            <a:endParaRPr lang="en-US"/>
          </a:p>
        </c:txPr>
        <c:crossAx val="395305728"/>
        <c:crosses val="autoZero"/>
        <c:auto val="1"/>
        <c:lblOffset val="100"/>
        <c:baseTimeUnit val="months"/>
        <c:majorUnit val="1"/>
        <c:majorTimeUnit val="months"/>
        <c:minorUnit val="1"/>
        <c:minorTimeUnit val="months"/>
      </c:dateAx>
      <c:valAx>
        <c:axId val="39530572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39529984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chart" Target="../charts/chart1.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12</xdr:col>
      <xdr:colOff>22860</xdr:colOff>
      <xdr:row>0</xdr:row>
      <xdr:rowOff>38100</xdr:rowOff>
    </xdr:from>
    <xdr:to>
      <xdr:col>13</xdr:col>
      <xdr:colOff>563880</xdr:colOff>
      <xdr:row>1</xdr:row>
      <xdr:rowOff>114300</xdr:rowOff>
    </xdr:to>
    <xdr:pic>
      <xdr:nvPicPr>
        <xdr:cNvPr id="36580451" name="Button 1">
          <a:extLst>
            <a:ext uri="{FF2B5EF4-FFF2-40B4-BE49-F238E27FC236}">
              <a16:creationId xmlns:a16="http://schemas.microsoft.com/office/drawing/2014/main" id="{00000000-0008-0000-0700-000063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2" name="Button 2">
          <a:extLst>
            <a:ext uri="{FF2B5EF4-FFF2-40B4-BE49-F238E27FC236}">
              <a16:creationId xmlns:a16="http://schemas.microsoft.com/office/drawing/2014/main" id="{00000000-0008-0000-0700-000064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3" name="Button 1">
          <a:extLst>
            <a:ext uri="{FF2B5EF4-FFF2-40B4-BE49-F238E27FC236}">
              <a16:creationId xmlns:a16="http://schemas.microsoft.com/office/drawing/2014/main" id="{00000000-0008-0000-0700-000065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4" name="Button 2">
          <a:extLst>
            <a:ext uri="{FF2B5EF4-FFF2-40B4-BE49-F238E27FC236}">
              <a16:creationId xmlns:a16="http://schemas.microsoft.com/office/drawing/2014/main" id="{00000000-0008-0000-0700-000066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5" name="Button 1">
          <a:extLst>
            <a:ext uri="{FF2B5EF4-FFF2-40B4-BE49-F238E27FC236}">
              <a16:creationId xmlns:a16="http://schemas.microsoft.com/office/drawing/2014/main" id="{00000000-0008-0000-0700-000067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6" name="Button 1">
          <a:extLst>
            <a:ext uri="{FF2B5EF4-FFF2-40B4-BE49-F238E27FC236}">
              <a16:creationId xmlns:a16="http://schemas.microsoft.com/office/drawing/2014/main" id="{00000000-0008-0000-0700-000068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7" name="Button 1">
          <a:extLst>
            <a:ext uri="{FF2B5EF4-FFF2-40B4-BE49-F238E27FC236}">
              <a16:creationId xmlns:a16="http://schemas.microsoft.com/office/drawing/2014/main" id="{00000000-0008-0000-0700-000069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8" name="Button 1">
          <a:extLst>
            <a:ext uri="{FF2B5EF4-FFF2-40B4-BE49-F238E27FC236}">
              <a16:creationId xmlns:a16="http://schemas.microsoft.com/office/drawing/2014/main" id="{00000000-0008-0000-0700-00006A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9" name="Button 1">
          <a:extLst>
            <a:ext uri="{FF2B5EF4-FFF2-40B4-BE49-F238E27FC236}">
              <a16:creationId xmlns:a16="http://schemas.microsoft.com/office/drawing/2014/main" id="{00000000-0008-0000-0700-00006B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0" name="Button 1">
          <a:extLst>
            <a:ext uri="{FF2B5EF4-FFF2-40B4-BE49-F238E27FC236}">
              <a16:creationId xmlns:a16="http://schemas.microsoft.com/office/drawing/2014/main" id="{00000000-0008-0000-0700-00006C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1" name="Button 1">
          <a:extLst>
            <a:ext uri="{FF2B5EF4-FFF2-40B4-BE49-F238E27FC236}">
              <a16:creationId xmlns:a16="http://schemas.microsoft.com/office/drawing/2014/main" id="{00000000-0008-0000-0700-00006D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2" name="Button 1">
          <a:extLst>
            <a:ext uri="{FF2B5EF4-FFF2-40B4-BE49-F238E27FC236}">
              <a16:creationId xmlns:a16="http://schemas.microsoft.com/office/drawing/2014/main" id="{00000000-0008-0000-0700-00006E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3" name="Button 1">
          <a:extLst>
            <a:ext uri="{FF2B5EF4-FFF2-40B4-BE49-F238E27FC236}">
              <a16:creationId xmlns:a16="http://schemas.microsoft.com/office/drawing/2014/main" id="{00000000-0008-0000-0700-00006F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4" name="Button 1">
          <a:extLst>
            <a:ext uri="{FF2B5EF4-FFF2-40B4-BE49-F238E27FC236}">
              <a16:creationId xmlns:a16="http://schemas.microsoft.com/office/drawing/2014/main" id="{00000000-0008-0000-0700-000070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5" name="Button 1">
          <a:extLst>
            <a:ext uri="{FF2B5EF4-FFF2-40B4-BE49-F238E27FC236}">
              <a16:creationId xmlns:a16="http://schemas.microsoft.com/office/drawing/2014/main" id="{00000000-0008-0000-0700-000071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6" name="Button 1">
          <a:extLst>
            <a:ext uri="{FF2B5EF4-FFF2-40B4-BE49-F238E27FC236}">
              <a16:creationId xmlns:a16="http://schemas.microsoft.com/office/drawing/2014/main" id="{00000000-0008-0000-0700-000072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7" name="Button 1">
          <a:extLst>
            <a:ext uri="{FF2B5EF4-FFF2-40B4-BE49-F238E27FC236}">
              <a16:creationId xmlns:a16="http://schemas.microsoft.com/office/drawing/2014/main" id="{00000000-0008-0000-0700-000073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114300</xdr:colOff>
      <xdr:row>0</xdr:row>
      <xdr:rowOff>30480</xdr:rowOff>
    </xdr:from>
    <xdr:to>
      <xdr:col>15</xdr:col>
      <xdr:colOff>175260</xdr:colOff>
      <xdr:row>6</xdr:row>
      <xdr:rowOff>45720</xdr:rowOff>
    </xdr:to>
    <xdr:pic>
      <xdr:nvPicPr>
        <xdr:cNvPr id="3175" name="Picture 8">
          <a:extLst>
            <a:ext uri="{FF2B5EF4-FFF2-40B4-BE49-F238E27FC236}">
              <a16:creationId xmlns:a16="http://schemas.microsoft.com/office/drawing/2014/main"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7978140" y="30480"/>
          <a:ext cx="236982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160020</xdr:colOff>
      <xdr:row>0</xdr:row>
      <xdr:rowOff>121920</xdr:rowOff>
    </xdr:from>
    <xdr:to>
      <xdr:col>11</xdr:col>
      <xdr:colOff>236220</xdr:colOff>
      <xdr:row>5</xdr:row>
      <xdr:rowOff>99060</xdr:rowOff>
    </xdr:to>
    <xdr:sp macro="" textlink="">
      <xdr:nvSpPr>
        <xdr:cNvPr id="3176" name="Rectangle 100">
          <a:extLst>
            <a:ext uri="{FF2B5EF4-FFF2-40B4-BE49-F238E27FC236}">
              <a16:creationId xmlns:a16="http://schemas.microsoft.com/office/drawing/2014/main" id="{00000000-0008-0000-0B00-0000680C0000}"/>
            </a:ext>
          </a:extLst>
        </xdr:cNvPr>
        <xdr:cNvSpPr>
          <a:spLocks noChangeArrowheads="1"/>
        </xdr:cNvSpPr>
      </xdr:nvSpPr>
      <xdr:spPr bwMode="auto">
        <a:xfrm>
          <a:off x="160020" y="121920"/>
          <a:ext cx="7109460" cy="81534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0</xdr:col>
      <xdr:colOff>472439</xdr:colOff>
      <xdr:row>0</xdr:row>
      <xdr:rowOff>142876</xdr:rowOff>
    </xdr:from>
    <xdr:to>
      <xdr:col>11</xdr:col>
      <xdr:colOff>746759</xdr:colOff>
      <xdr:row>3</xdr:row>
      <xdr:rowOff>38100</xdr:rowOff>
    </xdr:to>
    <xdr:sp macro="" textlink="$S$4">
      <xdr:nvSpPr>
        <xdr:cNvPr id="7" name="TextBox 6">
          <a:extLst>
            <a:ext uri="{FF2B5EF4-FFF2-40B4-BE49-F238E27FC236}">
              <a16:creationId xmlns:a16="http://schemas.microsoft.com/office/drawing/2014/main" id="{00000000-0008-0000-0B00-000007000000}"/>
            </a:ext>
          </a:extLst>
        </xdr:cNvPr>
        <xdr:cNvSpPr txBox="1"/>
      </xdr:nvSpPr>
      <xdr:spPr>
        <a:xfrm>
          <a:off x="472439" y="142876"/>
          <a:ext cx="71132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D2920B-C7FA-4387-B463-E3CD1D236898}" type="TxLink">
            <a:rPr lang="en-US" sz="2100" b="1">
              <a:solidFill>
                <a:schemeClr val="bg1"/>
              </a:solidFill>
              <a:latin typeface="Verdana" panose="020B0604030504040204" pitchFamily="34" charset="0"/>
              <a:ea typeface="Verdana" panose="020B0604030504040204" pitchFamily="34" charset="0"/>
              <a:cs typeface="Verdana" panose="020B0604030504040204" pitchFamily="34" charset="0"/>
            </a:rPr>
            <a:pPr/>
            <a:t>0</a:t>
          </a:fld>
          <a:endParaRPr lang="en-US" sz="21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12</xdr:col>
      <xdr:colOff>38100</xdr:colOff>
      <xdr:row>82</xdr:row>
      <xdr:rowOff>83820</xdr:rowOff>
    </xdr:from>
    <xdr:to>
      <xdr:col>14</xdr:col>
      <xdr:colOff>845820</xdr:colOff>
      <xdr:row>87</xdr:row>
      <xdr:rowOff>121920</xdr:rowOff>
    </xdr:to>
    <xdr:pic>
      <xdr:nvPicPr>
        <xdr:cNvPr id="3178" name="Picture 6" descr="logo-reksadana-frontpage">
          <a:extLst>
            <a:ext uri="{FF2B5EF4-FFF2-40B4-BE49-F238E27FC236}">
              <a16:creationId xmlns:a16="http://schemas.microsoft.com/office/drawing/2014/main"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7901940" y="13578840"/>
          <a:ext cx="2232660" cy="7239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86</xdr:row>
      <xdr:rowOff>68580</xdr:rowOff>
    </xdr:from>
    <xdr:to>
      <xdr:col>8</xdr:col>
      <xdr:colOff>304800</xdr:colOff>
      <xdr:row>87</xdr:row>
      <xdr:rowOff>76200</xdr:rowOff>
    </xdr:to>
    <xdr:pic>
      <xdr:nvPicPr>
        <xdr:cNvPr id="3180" name="Picture 3">
          <a:extLst>
            <a:ext uri="{FF2B5EF4-FFF2-40B4-BE49-F238E27FC236}">
              <a16:creationId xmlns:a16="http://schemas.microsoft.com/office/drawing/2014/main" id="{00000000-0008-0000-0B00-00006C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05400" y="14119860"/>
          <a:ext cx="19050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45720</xdr:colOff>
      <xdr:row>86</xdr:row>
      <xdr:rowOff>68580</xdr:rowOff>
    </xdr:from>
    <xdr:to>
      <xdr:col>0</xdr:col>
      <xdr:colOff>243840</xdr:colOff>
      <xdr:row>87</xdr:row>
      <xdr:rowOff>99060</xdr:rowOff>
    </xdr:to>
    <xdr:pic>
      <xdr:nvPicPr>
        <xdr:cNvPr id="3181" name="Picture 4">
          <a:extLst>
            <a:ext uri="{FF2B5EF4-FFF2-40B4-BE49-F238E27FC236}">
              <a16:creationId xmlns:a16="http://schemas.microsoft.com/office/drawing/2014/main" id="{00000000-0008-0000-0B00-00006D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720" y="14119860"/>
          <a:ext cx="19812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533400</xdr:colOff>
      <xdr:row>86</xdr:row>
      <xdr:rowOff>45720</xdr:rowOff>
    </xdr:from>
    <xdr:to>
      <xdr:col>4</xdr:col>
      <xdr:colOff>106680</xdr:colOff>
      <xdr:row>87</xdr:row>
      <xdr:rowOff>91440</xdr:rowOff>
    </xdr:to>
    <xdr:pic>
      <xdr:nvPicPr>
        <xdr:cNvPr id="3182" name="Picture 5">
          <a:extLst>
            <a:ext uri="{FF2B5EF4-FFF2-40B4-BE49-F238E27FC236}">
              <a16:creationId xmlns:a16="http://schemas.microsoft.com/office/drawing/2014/main" id="{00000000-0008-0000-0B00-00006E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628900" y="14097000"/>
          <a:ext cx="15240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45720</xdr:colOff>
      <xdr:row>86</xdr:row>
      <xdr:rowOff>68580</xdr:rowOff>
    </xdr:from>
    <xdr:to>
      <xdr:col>2</xdr:col>
      <xdr:colOff>228600</xdr:colOff>
      <xdr:row>87</xdr:row>
      <xdr:rowOff>76200</xdr:rowOff>
    </xdr:to>
    <xdr:pic>
      <xdr:nvPicPr>
        <xdr:cNvPr id="3183" name="Picture 6">
          <a:extLst>
            <a:ext uri="{FF2B5EF4-FFF2-40B4-BE49-F238E27FC236}">
              <a16:creationId xmlns:a16="http://schemas.microsoft.com/office/drawing/2014/main" id="{00000000-0008-0000-0B00-00006F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62100" y="14119860"/>
          <a:ext cx="1828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xdr:colOff>
      <xdr:row>85</xdr:row>
      <xdr:rowOff>7620</xdr:rowOff>
    </xdr:from>
    <xdr:to>
      <xdr:col>0</xdr:col>
      <xdr:colOff>251460</xdr:colOff>
      <xdr:row>86</xdr:row>
      <xdr:rowOff>15240</xdr:rowOff>
    </xdr:to>
    <xdr:pic>
      <xdr:nvPicPr>
        <xdr:cNvPr id="3184" name="Picture 2">
          <a:extLst>
            <a:ext uri="{FF2B5EF4-FFF2-40B4-BE49-F238E27FC236}">
              <a16:creationId xmlns:a16="http://schemas.microsoft.com/office/drawing/2014/main" id="{00000000-0008-0000-0B00-000070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8580" y="13891260"/>
          <a:ext cx="18288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22860</xdr:colOff>
      <xdr:row>85</xdr:row>
      <xdr:rowOff>22860</xdr:rowOff>
    </xdr:from>
    <xdr:to>
      <xdr:col>2</xdr:col>
      <xdr:colOff>175260</xdr:colOff>
      <xdr:row>86</xdr:row>
      <xdr:rowOff>0</xdr:rowOff>
    </xdr:to>
    <xdr:pic>
      <xdr:nvPicPr>
        <xdr:cNvPr id="3185" name="Picture 3">
          <a:extLst>
            <a:ext uri="{FF2B5EF4-FFF2-40B4-BE49-F238E27FC236}">
              <a16:creationId xmlns:a16="http://schemas.microsoft.com/office/drawing/2014/main" id="{00000000-0008-0000-0B00-000071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39240" y="13906500"/>
          <a:ext cx="152400" cy="144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259080</xdr:colOff>
      <xdr:row>85</xdr:row>
      <xdr:rowOff>38100</xdr:rowOff>
    </xdr:from>
    <xdr:to>
      <xdr:col>4</xdr:col>
      <xdr:colOff>434340</xdr:colOff>
      <xdr:row>85</xdr:row>
      <xdr:rowOff>144780</xdr:rowOff>
    </xdr:to>
    <xdr:pic>
      <xdr:nvPicPr>
        <xdr:cNvPr id="3186" name="Picture 4">
          <a:extLst>
            <a:ext uri="{FF2B5EF4-FFF2-40B4-BE49-F238E27FC236}">
              <a16:creationId xmlns:a16="http://schemas.microsoft.com/office/drawing/2014/main" id="{00000000-0008-0000-0B00-000072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933700" y="13921740"/>
          <a:ext cx="17526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1531620</xdr:colOff>
      <xdr:row>85</xdr:row>
      <xdr:rowOff>30480</xdr:rowOff>
    </xdr:from>
    <xdr:to>
      <xdr:col>6</xdr:col>
      <xdr:colOff>213360</xdr:colOff>
      <xdr:row>86</xdr:row>
      <xdr:rowOff>0</xdr:rowOff>
    </xdr:to>
    <xdr:pic>
      <xdr:nvPicPr>
        <xdr:cNvPr id="3187" name="Picture 5">
          <a:extLst>
            <a:ext uri="{FF2B5EF4-FFF2-40B4-BE49-F238E27FC236}">
              <a16:creationId xmlns:a16="http://schemas.microsoft.com/office/drawing/2014/main" id="{00000000-0008-0000-0B00-000073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480560" y="13914120"/>
          <a:ext cx="2133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68</xdr:row>
      <xdr:rowOff>0</xdr:rowOff>
    </xdr:from>
    <xdr:to>
      <xdr:col>7</xdr:col>
      <xdr:colOff>0</xdr:colOff>
      <xdr:row>76</xdr:row>
      <xdr:rowOff>114300</xdr:rowOff>
    </xdr:to>
    <xdr:graphicFrame macro="">
      <xdr:nvGraphicFramePr>
        <xdr:cNvPr id="3188" name="Chart 6">
          <a:extLst>
            <a:ext uri="{FF2B5EF4-FFF2-40B4-BE49-F238E27FC236}">
              <a16:creationId xmlns:a16="http://schemas.microsoft.com/office/drawing/2014/main" id="{00000000-0008-0000-0B00-00007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31</xdr:row>
      <xdr:rowOff>144780</xdr:rowOff>
    </xdr:from>
    <xdr:to>
      <xdr:col>14</xdr:col>
      <xdr:colOff>876300</xdr:colOff>
      <xdr:row>48</xdr:row>
      <xdr:rowOff>121920</xdr:rowOff>
    </xdr:to>
    <xdr:graphicFrame macro="">
      <xdr:nvGraphicFramePr>
        <xdr:cNvPr id="3189" name="Chart 10">
          <a:extLst>
            <a:ext uri="{FF2B5EF4-FFF2-40B4-BE49-F238E27FC236}">
              <a16:creationId xmlns:a16="http://schemas.microsoft.com/office/drawing/2014/main"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18</xdr:row>
      <xdr:rowOff>68580</xdr:rowOff>
    </xdr:from>
    <xdr:to>
      <xdr:col>15</xdr:col>
      <xdr:colOff>0</xdr:colOff>
      <xdr:row>31</xdr:row>
      <xdr:rowOff>99060</xdr:rowOff>
    </xdr:to>
    <xdr:graphicFrame macro="">
      <xdr:nvGraphicFramePr>
        <xdr:cNvPr id="3190" name="Chart 62">
          <a:extLst>
            <a:ext uri="{FF2B5EF4-FFF2-40B4-BE49-F238E27FC236}">
              <a16:creationId xmlns:a16="http://schemas.microsoft.com/office/drawing/2014/main" id="{00000000-0008-0000-0B00-000076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xdr:row>
      <xdr:rowOff>161925</xdr:rowOff>
    </xdr:from>
    <xdr:to>
      <xdr:col>5</xdr:col>
      <xdr:colOff>1228725</xdr:colOff>
      <xdr:row>4</xdr:row>
      <xdr:rowOff>57150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04825" y="504825"/>
          <a:ext cx="3781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Laporan</a:t>
          </a:r>
          <a:r>
            <a:rPr lang="en-US" sz="1100" baseline="0">
              <a:solidFill>
                <a:schemeClr val="bg1"/>
              </a:solidFill>
            </a:rPr>
            <a:t> kinerja bulanan</a:t>
          </a:r>
          <a:endParaRPr lang="en-US" sz="1100">
            <a:solidFill>
              <a:schemeClr val="bg1"/>
            </a:solidFill>
          </a:endParaRPr>
        </a:p>
      </xdr:txBody>
    </xdr:sp>
    <xdr:clientData/>
  </xdr:twoCellAnchor>
  <xdr:twoCellAnchor>
    <xdr:from>
      <xdr:col>0</xdr:col>
      <xdr:colOff>485775</xdr:colOff>
      <xdr:row>4</xdr:row>
      <xdr:rowOff>9525</xdr:rowOff>
    </xdr:from>
    <xdr:to>
      <xdr:col>5</xdr:col>
      <xdr:colOff>723900</xdr:colOff>
      <xdr:row>5</xdr:row>
      <xdr:rowOff>200025</xdr:rowOff>
    </xdr:to>
    <xdr:sp macro="" textlink="$S$6">
      <xdr:nvSpPr>
        <xdr:cNvPr id="3" name="TextBox 2">
          <a:extLst>
            <a:ext uri="{FF2B5EF4-FFF2-40B4-BE49-F238E27FC236}">
              <a16:creationId xmlns:a16="http://schemas.microsoft.com/office/drawing/2014/main" id="{00000000-0008-0000-0B00-000003000000}"/>
            </a:ext>
          </a:extLst>
        </xdr:cNvPr>
        <xdr:cNvSpPr txBox="1"/>
      </xdr:nvSpPr>
      <xdr:spPr>
        <a:xfrm>
          <a:off x="485775" y="695325"/>
          <a:ext cx="3295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16FC6-E35C-42D4-B10B-A1EAAF71B594}" type="TxLink">
            <a:rPr lang="en-US" sz="1800">
              <a:solidFill>
                <a:schemeClr val="bg1"/>
              </a:solidFill>
            </a:rPr>
            <a:pPr/>
            <a:t>0-Jan-1900</a:t>
          </a:fld>
          <a:endParaRPr lang="en-US" sz="180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9\Data%20on%20INSIGHT\RD%20I-NUSANTARA\NAV%20I-NUSANTARA%20(201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00.15\Data%20Investment\Share%20Docs\%23INVESTMENTS\%23FUND%20FACT%20SHEET\FF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F KSEI"/>
      <sheetName val="NAV"/>
      <sheetName val="Fixed Income"/>
      <sheetName val="Sheet1 (3)"/>
      <sheetName val="IBPA"/>
      <sheetName val="Couponbonds"/>
      <sheetName val="ACTIVITIES BOND"/>
      <sheetName val="BATAS TOLERANSI"/>
      <sheetName val="Cost"/>
      <sheetName val="Cash"/>
      <sheetName val="Deposit"/>
      <sheetName val="Equities"/>
      <sheetName val="Equities Activities"/>
      <sheetName val="Equities (2)"/>
      <sheetName val="Equities Activities (2)"/>
      <sheetName val="Equities Activities AVRG"/>
      <sheetName val="Equities (3)"/>
      <sheetName val="Equities Activities (3)"/>
      <sheetName val="Equities (4)"/>
      <sheetName val="Equities Activities (4)"/>
      <sheetName val="Sheet1 (2)"/>
      <sheetName val="Closing Price"/>
    </sheetNames>
    <sheetDataSet>
      <sheetData sheetId="0"/>
      <sheetData sheetId="1"/>
      <sheetData sheetId="2"/>
      <sheetData sheetId="3"/>
      <sheetData sheetId="4"/>
      <sheetData sheetId="5"/>
      <sheetData sheetId="6"/>
      <sheetData sheetId="7"/>
      <sheetData sheetId="8">
        <row r="6">
          <cell r="A6">
            <v>43138</v>
          </cell>
          <cell r="D6">
            <v>1000</v>
          </cell>
          <cell r="F6">
            <v>10200000000</v>
          </cell>
        </row>
        <row r="7">
          <cell r="A7">
            <v>43139</v>
          </cell>
          <cell r="D7">
            <v>1000.0597</v>
          </cell>
          <cell r="F7">
            <v>10200609374.559999</v>
          </cell>
        </row>
        <row r="8">
          <cell r="A8">
            <v>43140</v>
          </cell>
          <cell r="D8">
            <v>1000.1195</v>
          </cell>
          <cell r="F8">
            <v>10201218744.530001</v>
          </cell>
        </row>
        <row r="9">
          <cell r="A9">
            <v>43141</v>
          </cell>
          <cell r="D9">
            <v>1000.1195</v>
          </cell>
          <cell r="F9">
            <v>10201218744.530001</v>
          </cell>
        </row>
        <row r="10">
          <cell r="A10">
            <v>43142</v>
          </cell>
          <cell r="D10">
            <v>1000.1195</v>
          </cell>
          <cell r="F10">
            <v>10201218744.530001</v>
          </cell>
        </row>
        <row r="11">
          <cell r="A11">
            <v>43143</v>
          </cell>
          <cell r="D11">
            <v>1000.3005000000001</v>
          </cell>
          <cell r="F11">
            <v>10203064840.66</v>
          </cell>
        </row>
        <row r="12">
          <cell r="A12">
            <v>43144</v>
          </cell>
          <cell r="D12">
            <v>1000.3602</v>
          </cell>
          <cell r="F12">
            <v>10203674192.120001</v>
          </cell>
        </row>
        <row r="13">
          <cell r="A13">
            <v>43145</v>
          </cell>
          <cell r="D13">
            <v>1000.3602</v>
          </cell>
          <cell r="F13">
            <v>0</v>
          </cell>
        </row>
        <row r="14">
          <cell r="A14">
            <v>43146</v>
          </cell>
          <cell r="D14">
            <v>1000.3602</v>
          </cell>
          <cell r="F14">
            <v>0</v>
          </cell>
        </row>
        <row r="15">
          <cell r="A15">
            <v>43147</v>
          </cell>
          <cell r="D15">
            <v>1000.3602</v>
          </cell>
          <cell r="F15">
            <v>0</v>
          </cell>
        </row>
        <row r="16">
          <cell r="A16">
            <v>43148</v>
          </cell>
          <cell r="D16">
            <v>1000.3602</v>
          </cell>
          <cell r="F16">
            <v>0</v>
          </cell>
        </row>
        <row r="17">
          <cell r="A17">
            <v>43149</v>
          </cell>
          <cell r="D17">
            <v>1000.3602</v>
          </cell>
          <cell r="F17">
            <v>0</v>
          </cell>
        </row>
        <row r="18">
          <cell r="A18">
            <v>43150</v>
          </cell>
          <cell r="D18">
            <v>1000.3602</v>
          </cell>
          <cell r="F18">
            <v>0</v>
          </cell>
        </row>
        <row r="19">
          <cell r="A19">
            <v>43151</v>
          </cell>
          <cell r="D19">
            <v>1000.3602</v>
          </cell>
          <cell r="F19">
            <v>0</v>
          </cell>
        </row>
        <row r="20">
          <cell r="A20">
            <v>43152</v>
          </cell>
          <cell r="D20">
            <v>1000.3602</v>
          </cell>
          <cell r="F20">
            <v>0</v>
          </cell>
        </row>
        <row r="21">
          <cell r="A21">
            <v>43153</v>
          </cell>
          <cell r="D21">
            <v>1000.3602</v>
          </cell>
          <cell r="F21">
            <v>0</v>
          </cell>
        </row>
        <row r="22">
          <cell r="A22">
            <v>43154</v>
          </cell>
          <cell r="D22">
            <v>1000.3602</v>
          </cell>
          <cell r="F22">
            <v>0</v>
          </cell>
        </row>
        <row r="23">
          <cell r="A23">
            <v>43155</v>
          </cell>
          <cell r="D23">
            <v>1000.3602</v>
          </cell>
          <cell r="F23">
            <v>0</v>
          </cell>
        </row>
        <row r="24">
          <cell r="A24">
            <v>43156</v>
          </cell>
          <cell r="D24">
            <v>1000.3602</v>
          </cell>
          <cell r="F24">
            <v>0</v>
          </cell>
        </row>
        <row r="25">
          <cell r="A25">
            <v>43157</v>
          </cell>
          <cell r="D25">
            <v>1000.3602</v>
          </cell>
          <cell r="F25">
            <v>0</v>
          </cell>
        </row>
        <row r="26">
          <cell r="A26">
            <v>43158</v>
          </cell>
          <cell r="D26">
            <v>1000.3602</v>
          </cell>
          <cell r="F26">
            <v>0</v>
          </cell>
        </row>
        <row r="27">
          <cell r="A27">
            <v>43159</v>
          </cell>
          <cell r="D27">
            <v>1000.3602</v>
          </cell>
          <cell r="F27">
            <v>0</v>
          </cell>
        </row>
        <row r="28">
          <cell r="A28">
            <v>43160</v>
          </cell>
          <cell r="D28">
            <v>1000.3602</v>
          </cell>
          <cell r="F28">
            <v>0</v>
          </cell>
        </row>
        <row r="29">
          <cell r="A29">
            <v>43161</v>
          </cell>
          <cell r="D29">
            <v>1000.3602</v>
          </cell>
          <cell r="F29">
            <v>0</v>
          </cell>
        </row>
        <row r="30">
          <cell r="A30">
            <v>43162</v>
          </cell>
          <cell r="D30">
            <v>1000.3602</v>
          </cell>
          <cell r="F30">
            <v>0</v>
          </cell>
        </row>
        <row r="31">
          <cell r="A31">
            <v>43163</v>
          </cell>
          <cell r="D31">
            <v>1000.3602</v>
          </cell>
          <cell r="F31">
            <v>0</v>
          </cell>
        </row>
        <row r="32">
          <cell r="A32">
            <v>43164</v>
          </cell>
          <cell r="D32">
            <v>1000.3602</v>
          </cell>
          <cell r="F32">
            <v>0</v>
          </cell>
        </row>
        <row r="33">
          <cell r="A33">
            <v>43165</v>
          </cell>
          <cell r="D33">
            <v>1000.3602</v>
          </cell>
          <cell r="F33">
            <v>0</v>
          </cell>
        </row>
        <row r="34">
          <cell r="A34">
            <v>43166</v>
          </cell>
          <cell r="D34">
            <v>1000.3602</v>
          </cell>
          <cell r="F34">
            <v>0</v>
          </cell>
        </row>
        <row r="35">
          <cell r="A35">
            <v>43167</v>
          </cell>
          <cell r="D35">
            <v>1000.3602</v>
          </cell>
          <cell r="F35">
            <v>0</v>
          </cell>
        </row>
        <row r="36">
          <cell r="A36">
            <v>43168</v>
          </cell>
          <cell r="D36">
            <v>1000.3602</v>
          </cell>
          <cell r="F36">
            <v>0</v>
          </cell>
        </row>
        <row r="37">
          <cell r="A37">
            <v>43169</v>
          </cell>
          <cell r="D37">
            <v>1000.3602</v>
          </cell>
          <cell r="F37">
            <v>0</v>
          </cell>
        </row>
        <row r="38">
          <cell r="A38">
            <v>43170</v>
          </cell>
          <cell r="D38">
            <v>1000.3602</v>
          </cell>
          <cell r="F38">
            <v>0</v>
          </cell>
        </row>
        <row r="39">
          <cell r="A39">
            <v>43171</v>
          </cell>
          <cell r="D39">
            <v>1000.3602</v>
          </cell>
          <cell r="F39">
            <v>0</v>
          </cell>
        </row>
        <row r="40">
          <cell r="A40">
            <v>43172</v>
          </cell>
          <cell r="D40">
            <v>1000.3602</v>
          </cell>
          <cell r="F40">
            <v>0</v>
          </cell>
        </row>
        <row r="41">
          <cell r="A41">
            <v>43173</v>
          </cell>
          <cell r="D41">
            <v>1000.3602</v>
          </cell>
          <cell r="F41">
            <v>0</v>
          </cell>
        </row>
        <row r="42">
          <cell r="A42">
            <v>43174</v>
          </cell>
          <cell r="D42">
            <v>1000.3602</v>
          </cell>
          <cell r="F42">
            <v>0</v>
          </cell>
        </row>
        <row r="43">
          <cell r="A43">
            <v>43175</v>
          </cell>
          <cell r="D43">
            <v>1000.3602</v>
          </cell>
          <cell r="F43">
            <v>0</v>
          </cell>
        </row>
        <row r="44">
          <cell r="A44">
            <v>43176</v>
          </cell>
          <cell r="D44">
            <v>1000.3602</v>
          </cell>
          <cell r="F44">
            <v>0</v>
          </cell>
        </row>
        <row r="45">
          <cell r="A45">
            <v>43177</v>
          </cell>
          <cell r="D45">
            <v>1000.3602</v>
          </cell>
          <cell r="F45">
            <v>0</v>
          </cell>
        </row>
        <row r="46">
          <cell r="A46">
            <v>43178</v>
          </cell>
          <cell r="D46">
            <v>1000.3602</v>
          </cell>
          <cell r="F46">
            <v>0</v>
          </cell>
        </row>
        <row r="47">
          <cell r="A47">
            <v>43179</v>
          </cell>
          <cell r="D47">
            <v>1000.3602</v>
          </cell>
          <cell r="F47">
            <v>0</v>
          </cell>
        </row>
        <row r="48">
          <cell r="A48">
            <v>43180</v>
          </cell>
          <cell r="D48">
            <v>1000.3602</v>
          </cell>
          <cell r="F48">
            <v>0</v>
          </cell>
        </row>
        <row r="49">
          <cell r="A49">
            <v>43181</v>
          </cell>
          <cell r="D49">
            <v>1000.3602</v>
          </cell>
          <cell r="F49">
            <v>0</v>
          </cell>
        </row>
        <row r="50">
          <cell r="A50">
            <v>43182</v>
          </cell>
          <cell r="D50">
            <v>1000.3602</v>
          </cell>
          <cell r="F50">
            <v>0</v>
          </cell>
        </row>
        <row r="51">
          <cell r="A51">
            <v>43183</v>
          </cell>
          <cell r="D51">
            <v>1000.3602</v>
          </cell>
          <cell r="F51">
            <v>0</v>
          </cell>
        </row>
        <row r="52">
          <cell r="A52">
            <v>43184</v>
          </cell>
          <cell r="D52">
            <v>1000.3602</v>
          </cell>
          <cell r="F52">
            <v>0</v>
          </cell>
        </row>
        <row r="53">
          <cell r="A53">
            <v>43185</v>
          </cell>
          <cell r="D53">
            <v>1000.3602</v>
          </cell>
          <cell r="F53">
            <v>0</v>
          </cell>
        </row>
        <row r="54">
          <cell r="A54">
            <v>43186</v>
          </cell>
          <cell r="D54">
            <v>1000.3602</v>
          </cell>
          <cell r="F54">
            <v>0</v>
          </cell>
        </row>
        <row r="55">
          <cell r="A55">
            <v>43187</v>
          </cell>
          <cell r="D55">
            <v>1000.3602</v>
          </cell>
          <cell r="F55">
            <v>0</v>
          </cell>
        </row>
        <row r="56">
          <cell r="A56">
            <v>43188</v>
          </cell>
          <cell r="D56">
            <v>1000.3602</v>
          </cell>
          <cell r="F56">
            <v>0</v>
          </cell>
        </row>
        <row r="57">
          <cell r="A57">
            <v>43189</v>
          </cell>
          <cell r="D57">
            <v>1000.3602</v>
          </cell>
          <cell r="F57">
            <v>0</v>
          </cell>
        </row>
        <row r="58">
          <cell r="A58">
            <v>43190</v>
          </cell>
          <cell r="D58">
            <v>1000.3602</v>
          </cell>
          <cell r="F58">
            <v>0</v>
          </cell>
        </row>
        <row r="59">
          <cell r="A59">
            <v>43191</v>
          </cell>
          <cell r="D59">
            <v>1000.3602</v>
          </cell>
        </row>
        <row r="60">
          <cell r="A60">
            <v>43192</v>
          </cell>
          <cell r="D60">
            <v>1000.3602</v>
          </cell>
        </row>
        <row r="61">
          <cell r="A61">
            <v>43193</v>
          </cell>
          <cell r="D61">
            <v>1000.3602</v>
          </cell>
        </row>
        <row r="62">
          <cell r="A62">
            <v>43194</v>
          </cell>
          <cell r="D62">
            <v>1000.3602</v>
          </cell>
        </row>
        <row r="63">
          <cell r="A63">
            <v>43195</v>
          </cell>
          <cell r="D63">
            <v>1000.3602</v>
          </cell>
        </row>
        <row r="64">
          <cell r="A64">
            <v>43196</v>
          </cell>
          <cell r="D64">
            <v>1000.3602</v>
          </cell>
        </row>
        <row r="65">
          <cell r="A65">
            <v>43197</v>
          </cell>
          <cell r="D65">
            <v>1000.3602</v>
          </cell>
        </row>
        <row r="66">
          <cell r="A66">
            <v>43198</v>
          </cell>
          <cell r="D66">
            <v>1000.3602</v>
          </cell>
        </row>
        <row r="67">
          <cell r="A67">
            <v>43199</v>
          </cell>
          <cell r="D67">
            <v>1000.3602</v>
          </cell>
        </row>
        <row r="68">
          <cell r="A68">
            <v>43200</v>
          </cell>
          <cell r="D68">
            <v>1000.3602</v>
          </cell>
        </row>
        <row r="69">
          <cell r="A69">
            <v>43201</v>
          </cell>
          <cell r="D69">
            <v>1000.3602</v>
          </cell>
        </row>
        <row r="70">
          <cell r="A70">
            <v>43202</v>
          </cell>
          <cell r="D70">
            <v>1000.3602</v>
          </cell>
        </row>
        <row r="71">
          <cell r="A71">
            <v>43203</v>
          </cell>
          <cell r="D71">
            <v>1000.3602</v>
          </cell>
        </row>
        <row r="72">
          <cell r="A72">
            <v>43204</v>
          </cell>
          <cell r="D72">
            <v>1000.3602</v>
          </cell>
        </row>
        <row r="73">
          <cell r="A73">
            <v>43205</v>
          </cell>
          <cell r="D73">
            <v>1000.3602</v>
          </cell>
        </row>
        <row r="74">
          <cell r="A74">
            <v>43206</v>
          </cell>
          <cell r="D74">
            <v>1000.3602</v>
          </cell>
        </row>
        <row r="75">
          <cell r="A75">
            <v>43207</v>
          </cell>
          <cell r="D75">
            <v>1000.3602</v>
          </cell>
        </row>
        <row r="76">
          <cell r="A76">
            <v>43208</v>
          </cell>
          <cell r="D76">
            <v>1000.3602</v>
          </cell>
        </row>
        <row r="77">
          <cell r="A77">
            <v>43209</v>
          </cell>
          <cell r="D77">
            <v>1000.3602</v>
          </cell>
        </row>
        <row r="78">
          <cell r="A78">
            <v>43210</v>
          </cell>
          <cell r="D78">
            <v>1000.3602</v>
          </cell>
        </row>
        <row r="79">
          <cell r="A79">
            <v>43211</v>
          </cell>
          <cell r="D79">
            <v>1000.3602</v>
          </cell>
        </row>
        <row r="80">
          <cell r="A80">
            <v>43212</v>
          </cell>
          <cell r="D80">
            <v>1000.3602</v>
          </cell>
        </row>
        <row r="81">
          <cell r="A81">
            <v>43213</v>
          </cell>
          <cell r="D81">
            <v>1000.3602</v>
          </cell>
        </row>
        <row r="82">
          <cell r="A82">
            <v>43214</v>
          </cell>
          <cell r="D82">
            <v>1000.3602</v>
          </cell>
        </row>
        <row r="83">
          <cell r="A83">
            <v>43215</v>
          </cell>
          <cell r="D83">
            <v>1000.3602</v>
          </cell>
        </row>
        <row r="84">
          <cell r="A84">
            <v>43216</v>
          </cell>
          <cell r="D84">
            <v>1000.3602</v>
          </cell>
        </row>
        <row r="85">
          <cell r="A85">
            <v>43217</v>
          </cell>
          <cell r="D85">
            <v>1000.3602</v>
          </cell>
        </row>
        <row r="86">
          <cell r="A86">
            <v>43218</v>
          </cell>
          <cell r="D86">
            <v>1000.3602</v>
          </cell>
        </row>
        <row r="87">
          <cell r="A87">
            <v>43219</v>
          </cell>
          <cell r="D87">
            <v>1000.3602</v>
          </cell>
        </row>
        <row r="88">
          <cell r="A88">
            <v>43220</v>
          </cell>
          <cell r="D88">
            <v>1000.3602</v>
          </cell>
        </row>
        <row r="89">
          <cell r="A89">
            <v>43221</v>
          </cell>
          <cell r="D89">
            <v>1000.3602</v>
          </cell>
        </row>
        <row r="90">
          <cell r="A90">
            <v>43222</v>
          </cell>
          <cell r="D90">
            <v>1000.3602</v>
          </cell>
        </row>
        <row r="91">
          <cell r="A91">
            <v>43223</v>
          </cell>
          <cell r="D91">
            <v>1000.3602</v>
          </cell>
        </row>
        <row r="92">
          <cell r="A92">
            <v>43224</v>
          </cell>
          <cell r="D92">
            <v>1000.3602</v>
          </cell>
        </row>
        <row r="93">
          <cell r="A93">
            <v>43225</v>
          </cell>
          <cell r="D93">
            <v>1000.3602</v>
          </cell>
        </row>
        <row r="94">
          <cell r="A94">
            <v>43226</v>
          </cell>
          <cell r="D94">
            <v>1000.3602</v>
          </cell>
        </row>
        <row r="95">
          <cell r="A95">
            <v>43227</v>
          </cell>
          <cell r="D95">
            <v>1000.3602</v>
          </cell>
        </row>
        <row r="96">
          <cell r="A96">
            <v>43228</v>
          </cell>
          <cell r="D96">
            <v>1000.3602</v>
          </cell>
        </row>
        <row r="97">
          <cell r="A97">
            <v>43229</v>
          </cell>
          <cell r="D97">
            <v>1000.3602</v>
          </cell>
        </row>
        <row r="98">
          <cell r="A98">
            <v>43230</v>
          </cell>
          <cell r="D98">
            <v>1000.3602</v>
          </cell>
        </row>
        <row r="99">
          <cell r="A99">
            <v>43231</v>
          </cell>
          <cell r="D99">
            <v>1000.3602</v>
          </cell>
        </row>
        <row r="100">
          <cell r="A100">
            <v>43232</v>
          </cell>
          <cell r="D100">
            <v>1000.3602</v>
          </cell>
        </row>
        <row r="101">
          <cell r="A101">
            <v>43233</v>
          </cell>
          <cell r="D101">
            <v>1000.3602</v>
          </cell>
        </row>
        <row r="102">
          <cell r="A102">
            <v>43234</v>
          </cell>
          <cell r="D102">
            <v>1000.3602</v>
          </cell>
        </row>
        <row r="103">
          <cell r="A103">
            <v>43235</v>
          </cell>
          <cell r="D103">
            <v>1000.3602</v>
          </cell>
        </row>
        <row r="104">
          <cell r="A104">
            <v>43236</v>
          </cell>
          <cell r="D104">
            <v>1000.3602</v>
          </cell>
        </row>
        <row r="105">
          <cell r="A105">
            <v>43237</v>
          </cell>
          <cell r="D105">
            <v>1000.3602</v>
          </cell>
        </row>
        <row r="106">
          <cell r="A106">
            <v>43238</v>
          </cell>
          <cell r="D106">
            <v>1000.3602</v>
          </cell>
        </row>
        <row r="107">
          <cell r="A107">
            <v>43239</v>
          </cell>
          <cell r="D107">
            <v>1000.3602</v>
          </cell>
        </row>
        <row r="108">
          <cell r="A108">
            <v>43240</v>
          </cell>
          <cell r="D108">
            <v>1000.3602</v>
          </cell>
        </row>
        <row r="109">
          <cell r="A109">
            <v>43241</v>
          </cell>
          <cell r="D109">
            <v>1000.3602</v>
          </cell>
        </row>
        <row r="110">
          <cell r="A110">
            <v>43242</v>
          </cell>
          <cell r="D110">
            <v>1000.3602</v>
          </cell>
        </row>
        <row r="111">
          <cell r="A111">
            <v>43243</v>
          </cell>
          <cell r="D111">
            <v>1000.3602</v>
          </cell>
        </row>
        <row r="112">
          <cell r="A112">
            <v>43244</v>
          </cell>
          <cell r="D112">
            <v>1000.3602</v>
          </cell>
        </row>
        <row r="113">
          <cell r="A113">
            <v>43245</v>
          </cell>
          <cell r="D113">
            <v>1000.3602</v>
          </cell>
        </row>
        <row r="114">
          <cell r="A114">
            <v>43246</v>
          </cell>
          <cell r="D114">
            <v>1000.3602</v>
          </cell>
        </row>
        <row r="115">
          <cell r="A115">
            <v>43247</v>
          </cell>
          <cell r="D115">
            <v>1000.3602</v>
          </cell>
        </row>
        <row r="116">
          <cell r="A116">
            <v>43248</v>
          </cell>
          <cell r="D116">
            <v>1000.3602</v>
          </cell>
        </row>
        <row r="117">
          <cell r="A117">
            <v>43249</v>
          </cell>
          <cell r="D117">
            <v>1000.3602</v>
          </cell>
        </row>
        <row r="118">
          <cell r="A118">
            <v>43250</v>
          </cell>
          <cell r="D118">
            <v>1000.3602</v>
          </cell>
        </row>
        <row r="119">
          <cell r="A119">
            <v>43251</v>
          </cell>
          <cell r="D119">
            <v>1000.3602</v>
          </cell>
        </row>
        <row r="120">
          <cell r="A120">
            <v>43252</v>
          </cell>
          <cell r="D120">
            <v>1000.3602</v>
          </cell>
        </row>
        <row r="121">
          <cell r="A121">
            <v>43253</v>
          </cell>
          <cell r="D121">
            <v>1000.3602</v>
          </cell>
        </row>
        <row r="122">
          <cell r="A122">
            <v>43254</v>
          </cell>
          <cell r="D122">
            <v>1000.3602</v>
          </cell>
        </row>
        <row r="123">
          <cell r="A123">
            <v>43255</v>
          </cell>
          <cell r="D123">
            <v>1000.3602</v>
          </cell>
        </row>
        <row r="124">
          <cell r="A124">
            <v>43256</v>
          </cell>
          <cell r="D124">
            <v>1000.3602</v>
          </cell>
        </row>
        <row r="125">
          <cell r="A125">
            <v>43257</v>
          </cell>
          <cell r="D125">
            <v>1000.3602</v>
          </cell>
        </row>
        <row r="126">
          <cell r="A126">
            <v>43258</v>
          </cell>
          <cell r="D126">
            <v>1000.3602</v>
          </cell>
        </row>
        <row r="127">
          <cell r="A127">
            <v>43259</v>
          </cell>
          <cell r="D127">
            <v>1000.3602</v>
          </cell>
        </row>
        <row r="128">
          <cell r="A128">
            <v>43260</v>
          </cell>
          <cell r="D128">
            <v>1000.3602</v>
          </cell>
        </row>
        <row r="129">
          <cell r="A129">
            <v>43261</v>
          </cell>
          <cell r="D129">
            <v>1000.3602</v>
          </cell>
        </row>
        <row r="130">
          <cell r="A130">
            <v>43262</v>
          </cell>
          <cell r="D130">
            <v>1000.3602</v>
          </cell>
        </row>
        <row r="131">
          <cell r="A131">
            <v>43263</v>
          </cell>
          <cell r="D131">
            <v>1000.3602</v>
          </cell>
        </row>
        <row r="132">
          <cell r="A132">
            <v>43264</v>
          </cell>
          <cell r="D132">
            <v>1000.3602</v>
          </cell>
        </row>
        <row r="133">
          <cell r="A133">
            <v>43265</v>
          </cell>
          <cell r="D133">
            <v>1000.3602</v>
          </cell>
        </row>
        <row r="134">
          <cell r="A134">
            <v>43266</v>
          </cell>
          <cell r="D134">
            <v>1000.3602</v>
          </cell>
        </row>
        <row r="135">
          <cell r="A135">
            <v>43267</v>
          </cell>
          <cell r="D135">
            <v>1000.3602</v>
          </cell>
        </row>
        <row r="136">
          <cell r="A136">
            <v>43268</v>
          </cell>
          <cell r="D136">
            <v>1000.3602</v>
          </cell>
        </row>
        <row r="137">
          <cell r="A137">
            <v>43269</v>
          </cell>
          <cell r="D137">
            <v>1000.3602</v>
          </cell>
        </row>
        <row r="138">
          <cell r="A138">
            <v>43270</v>
          </cell>
          <cell r="D138">
            <v>1000.3602</v>
          </cell>
        </row>
        <row r="139">
          <cell r="A139">
            <v>43271</v>
          </cell>
          <cell r="D139">
            <v>1000.3602</v>
          </cell>
        </row>
        <row r="140">
          <cell r="A140">
            <v>43272</v>
          </cell>
          <cell r="D140">
            <v>1000.3602</v>
          </cell>
        </row>
        <row r="141">
          <cell r="A141">
            <v>43273</v>
          </cell>
          <cell r="D141">
            <v>1000.3602</v>
          </cell>
        </row>
        <row r="142">
          <cell r="A142">
            <v>43274</v>
          </cell>
          <cell r="D142">
            <v>1000.3602</v>
          </cell>
        </row>
        <row r="143">
          <cell r="A143">
            <v>43275</v>
          </cell>
          <cell r="D143">
            <v>1000.3602</v>
          </cell>
        </row>
        <row r="144">
          <cell r="A144">
            <v>43276</v>
          </cell>
          <cell r="D144">
            <v>1000.3602</v>
          </cell>
        </row>
        <row r="145">
          <cell r="A145">
            <v>43277</v>
          </cell>
          <cell r="D145">
            <v>1000.3602</v>
          </cell>
        </row>
        <row r="146">
          <cell r="A146">
            <v>43278</v>
          </cell>
          <cell r="D146">
            <v>1000.3602</v>
          </cell>
        </row>
        <row r="147">
          <cell r="A147">
            <v>43279</v>
          </cell>
          <cell r="D147">
            <v>1000.3602</v>
          </cell>
        </row>
        <row r="148">
          <cell r="A148">
            <v>43280</v>
          </cell>
          <cell r="D148">
            <v>1000.3602</v>
          </cell>
        </row>
        <row r="149">
          <cell r="A149">
            <v>43281</v>
          </cell>
          <cell r="D149">
            <v>1000.3602</v>
          </cell>
        </row>
        <row r="150">
          <cell r="A150">
            <v>43282</v>
          </cell>
          <cell r="D150">
            <v>1000.3602</v>
          </cell>
        </row>
        <row r="151">
          <cell r="A151">
            <v>43283</v>
          </cell>
          <cell r="D151">
            <v>1000.3602</v>
          </cell>
        </row>
        <row r="152">
          <cell r="A152">
            <v>43284</v>
          </cell>
          <cell r="D152">
            <v>1000.3602</v>
          </cell>
        </row>
        <row r="153">
          <cell r="A153">
            <v>43285</v>
          </cell>
          <cell r="D153">
            <v>1000.3602</v>
          </cell>
        </row>
        <row r="154">
          <cell r="A154">
            <v>43286</v>
          </cell>
          <cell r="D154">
            <v>1000.3602</v>
          </cell>
        </row>
        <row r="155">
          <cell r="A155">
            <v>43287</v>
          </cell>
          <cell r="D155">
            <v>1000.3602</v>
          </cell>
        </row>
        <row r="156">
          <cell r="A156">
            <v>43288</v>
          </cell>
          <cell r="D156">
            <v>1000.3602</v>
          </cell>
        </row>
        <row r="157">
          <cell r="A157">
            <v>43289</v>
          </cell>
          <cell r="D157">
            <v>1000.3602</v>
          </cell>
        </row>
        <row r="158">
          <cell r="A158">
            <v>43290</v>
          </cell>
          <cell r="D158">
            <v>1000.3602</v>
          </cell>
        </row>
        <row r="159">
          <cell r="A159">
            <v>43291</v>
          </cell>
          <cell r="D159">
            <v>1000.3602</v>
          </cell>
        </row>
        <row r="160">
          <cell r="A160">
            <v>43292</v>
          </cell>
          <cell r="D160">
            <v>1000.3602</v>
          </cell>
        </row>
        <row r="161">
          <cell r="A161">
            <v>43293</v>
          </cell>
          <cell r="D161">
            <v>1000.3602</v>
          </cell>
        </row>
        <row r="162">
          <cell r="A162">
            <v>43294</v>
          </cell>
          <cell r="D162">
            <v>1000.3602</v>
          </cell>
        </row>
        <row r="163">
          <cell r="A163">
            <v>43295</v>
          </cell>
          <cell r="D163">
            <v>1000.3602</v>
          </cell>
        </row>
        <row r="164">
          <cell r="A164">
            <v>43296</v>
          </cell>
          <cell r="D164">
            <v>1000.3602</v>
          </cell>
        </row>
        <row r="165">
          <cell r="A165">
            <v>43297</v>
          </cell>
          <cell r="D165">
            <v>1000.3602</v>
          </cell>
        </row>
        <row r="166">
          <cell r="A166">
            <v>43298</v>
          </cell>
          <cell r="D166">
            <v>1000.3602</v>
          </cell>
        </row>
        <row r="167">
          <cell r="A167">
            <v>43299</v>
          </cell>
          <cell r="D167">
            <v>1000.3602</v>
          </cell>
        </row>
        <row r="168">
          <cell r="A168">
            <v>43300</v>
          </cell>
          <cell r="D168">
            <v>1000.3602</v>
          </cell>
        </row>
        <row r="169">
          <cell r="A169">
            <v>43301</v>
          </cell>
          <cell r="D169">
            <v>1000.3602</v>
          </cell>
        </row>
        <row r="170">
          <cell r="A170">
            <v>43302</v>
          </cell>
          <cell r="D170">
            <v>1000.3602</v>
          </cell>
        </row>
        <row r="171">
          <cell r="A171">
            <v>43303</v>
          </cell>
          <cell r="D171">
            <v>1000.3602</v>
          </cell>
        </row>
        <row r="172">
          <cell r="A172">
            <v>43304</v>
          </cell>
          <cell r="D172">
            <v>1000.3602</v>
          </cell>
        </row>
        <row r="173">
          <cell r="A173">
            <v>43305</v>
          </cell>
          <cell r="D173">
            <v>1000.3602</v>
          </cell>
        </row>
        <row r="174">
          <cell r="A174">
            <v>43306</v>
          </cell>
          <cell r="D174">
            <v>1000.4023999999999</v>
          </cell>
          <cell r="F174">
            <v>10302980047.200001</v>
          </cell>
        </row>
        <row r="175">
          <cell r="A175">
            <v>43307</v>
          </cell>
          <cell r="D175">
            <v>1000.4275</v>
          </cell>
          <cell r="F175">
            <v>10303238550.129999</v>
          </cell>
        </row>
        <row r="176">
          <cell r="A176">
            <v>43308</v>
          </cell>
          <cell r="D176">
            <v>1000.4275</v>
          </cell>
          <cell r="F176">
            <v>30674.799999999999</v>
          </cell>
        </row>
        <row r="177">
          <cell r="A177">
            <v>43309</v>
          </cell>
          <cell r="D177">
            <v>1000.4275</v>
          </cell>
          <cell r="F177">
            <v>30674.799999999999</v>
          </cell>
        </row>
        <row r="178">
          <cell r="A178">
            <v>43310</v>
          </cell>
          <cell r="D178">
            <v>1000.4275</v>
          </cell>
          <cell r="F178">
            <v>30674.799999999999</v>
          </cell>
        </row>
        <row r="179">
          <cell r="A179">
            <v>43311</v>
          </cell>
          <cell r="D179">
            <v>1000.4275</v>
          </cell>
          <cell r="F179">
            <v>30674.799999999999</v>
          </cell>
        </row>
        <row r="180">
          <cell r="A180">
            <v>43312</v>
          </cell>
          <cell r="D180">
            <v>1000.4275</v>
          </cell>
          <cell r="F180">
            <v>30674.799999999999</v>
          </cell>
        </row>
        <row r="181">
          <cell r="A181">
            <v>43313</v>
          </cell>
          <cell r="D181">
            <v>1000.4275</v>
          </cell>
          <cell r="F181">
            <v>30674.799999999999</v>
          </cell>
        </row>
        <row r="182">
          <cell r="A182">
            <v>43314</v>
          </cell>
          <cell r="D182">
            <v>1000.4275</v>
          </cell>
          <cell r="F182">
            <v>30674.799999999999</v>
          </cell>
        </row>
        <row r="183">
          <cell r="A183">
            <v>43315</v>
          </cell>
          <cell r="D183">
            <v>1000.4275</v>
          </cell>
          <cell r="F183">
            <v>30674.799999999999</v>
          </cell>
        </row>
        <row r="184">
          <cell r="A184">
            <v>43316</v>
          </cell>
          <cell r="D184">
            <v>1000.4275</v>
          </cell>
          <cell r="F184">
            <v>30674.799999999999</v>
          </cell>
        </row>
        <row r="185">
          <cell r="A185">
            <v>43317</v>
          </cell>
          <cell r="D185">
            <v>1000.4275</v>
          </cell>
          <cell r="F185">
            <v>30674.799999999999</v>
          </cell>
        </row>
        <row r="186">
          <cell r="A186">
            <v>43318</v>
          </cell>
          <cell r="D186">
            <v>1000.4275</v>
          </cell>
          <cell r="F186">
            <v>30674.799999999999</v>
          </cell>
        </row>
        <row r="187">
          <cell r="A187">
            <v>43319</v>
          </cell>
          <cell r="D187">
            <v>1000.4275</v>
          </cell>
          <cell r="F187">
            <v>30674.799999999999</v>
          </cell>
        </row>
        <row r="188">
          <cell r="A188">
            <v>43320</v>
          </cell>
          <cell r="D188">
            <v>1000.4275</v>
          </cell>
          <cell r="F188">
            <v>30674.799999999999</v>
          </cell>
        </row>
        <row r="189">
          <cell r="A189">
            <v>43321</v>
          </cell>
          <cell r="D189">
            <v>1000.4275</v>
          </cell>
          <cell r="F189">
            <v>30674.799999999999</v>
          </cell>
        </row>
        <row r="190">
          <cell r="A190">
            <v>43322</v>
          </cell>
          <cell r="D190">
            <v>1000.4275</v>
          </cell>
          <cell r="F190">
            <v>30674.799999999999</v>
          </cell>
        </row>
        <row r="191">
          <cell r="A191">
            <v>43323</v>
          </cell>
          <cell r="D191">
            <v>1000.4275</v>
          </cell>
          <cell r="F191">
            <v>30674.799999999999</v>
          </cell>
        </row>
        <row r="192">
          <cell r="A192">
            <v>43324</v>
          </cell>
          <cell r="D192">
            <v>1000.4275</v>
          </cell>
          <cell r="F192">
            <v>30674.799999999999</v>
          </cell>
        </row>
        <row r="193">
          <cell r="A193">
            <v>43325</v>
          </cell>
          <cell r="D193">
            <v>1000.4275</v>
          </cell>
          <cell r="F193">
            <v>30674.799999999999</v>
          </cell>
        </row>
        <row r="194">
          <cell r="A194">
            <v>43326</v>
          </cell>
          <cell r="D194">
            <v>1000.4275</v>
          </cell>
          <cell r="F194">
            <v>30674.799999999999</v>
          </cell>
        </row>
        <row r="195">
          <cell r="A195">
            <v>43327</v>
          </cell>
          <cell r="D195">
            <v>1000.4275</v>
          </cell>
          <cell r="F195">
            <v>30674.799999999999</v>
          </cell>
        </row>
        <row r="196">
          <cell r="A196">
            <v>43328</v>
          </cell>
          <cell r="D196">
            <v>1000.4275</v>
          </cell>
          <cell r="F196">
            <v>30674.799999999999</v>
          </cell>
        </row>
        <row r="197">
          <cell r="A197">
            <v>43329</v>
          </cell>
          <cell r="D197">
            <v>1000.4275</v>
          </cell>
          <cell r="F197">
            <v>30674.799999999999</v>
          </cell>
        </row>
        <row r="198">
          <cell r="A198">
            <v>43330</v>
          </cell>
          <cell r="D198">
            <v>1000.4275</v>
          </cell>
          <cell r="F198">
            <v>30674.799999999999</v>
          </cell>
        </row>
        <row r="199">
          <cell r="A199">
            <v>43331</v>
          </cell>
          <cell r="D199">
            <v>1000.4275</v>
          </cell>
          <cell r="F199">
            <v>30674.799999999999</v>
          </cell>
        </row>
        <row r="200">
          <cell r="A200">
            <v>43332</v>
          </cell>
          <cell r="D200">
            <v>1000.4275</v>
          </cell>
          <cell r="F200">
            <v>30674.799999999999</v>
          </cell>
        </row>
        <row r="201">
          <cell r="A201">
            <v>43333</v>
          </cell>
          <cell r="D201">
            <v>1000.4275</v>
          </cell>
          <cell r="F201">
            <v>30674.799999999999</v>
          </cell>
        </row>
        <row r="202">
          <cell r="A202">
            <v>43334</v>
          </cell>
          <cell r="D202">
            <v>1000.4275</v>
          </cell>
          <cell r="F202">
            <v>30674.799999999999</v>
          </cell>
        </row>
        <row r="203">
          <cell r="A203">
            <v>43335</v>
          </cell>
          <cell r="D203">
            <v>1000.4275</v>
          </cell>
          <cell r="F203">
            <v>30674.799999999999</v>
          </cell>
        </row>
        <row r="204">
          <cell r="A204">
            <v>43336</v>
          </cell>
          <cell r="D204">
            <v>1000.4275</v>
          </cell>
          <cell r="F204">
            <v>30674.799999999999</v>
          </cell>
        </row>
        <row r="205">
          <cell r="A205">
            <v>43337</v>
          </cell>
          <cell r="D205">
            <v>1000.4275</v>
          </cell>
          <cell r="F205">
            <v>30674.799999999999</v>
          </cell>
        </row>
        <row r="206">
          <cell r="A206">
            <v>43338</v>
          </cell>
          <cell r="D206">
            <v>1000.4275</v>
          </cell>
          <cell r="F206">
            <v>30674.799999999999</v>
          </cell>
        </row>
        <row r="207">
          <cell r="A207">
            <v>43339</v>
          </cell>
          <cell r="D207">
            <v>1000.4275</v>
          </cell>
          <cell r="F207">
            <v>412188.8</v>
          </cell>
        </row>
        <row r="208">
          <cell r="A208">
            <v>43340</v>
          </cell>
          <cell r="D208">
            <v>1000.4275</v>
          </cell>
          <cell r="F208">
            <v>412188.8</v>
          </cell>
        </row>
        <row r="209">
          <cell r="A209">
            <v>43341</v>
          </cell>
          <cell r="D209">
            <v>1000.4275</v>
          </cell>
          <cell r="F209">
            <v>412188.8</v>
          </cell>
        </row>
        <row r="210">
          <cell r="A210">
            <v>43342</v>
          </cell>
          <cell r="D210">
            <v>1000.4275</v>
          </cell>
          <cell r="F210">
            <v>412188.8</v>
          </cell>
        </row>
        <row r="211">
          <cell r="A211">
            <v>43343</v>
          </cell>
          <cell r="D211">
            <v>1000.4275</v>
          </cell>
          <cell r="F211">
            <v>412188.8</v>
          </cell>
        </row>
        <row r="212">
          <cell r="A212">
            <v>43344</v>
          </cell>
          <cell r="D212">
            <v>1000.4275</v>
          </cell>
          <cell r="F212">
            <v>412188.8</v>
          </cell>
        </row>
        <row r="213">
          <cell r="A213">
            <v>43345</v>
          </cell>
          <cell r="D213">
            <v>1000.4275</v>
          </cell>
          <cell r="F213">
            <v>412188.8</v>
          </cell>
        </row>
        <row r="214">
          <cell r="A214">
            <v>43346</v>
          </cell>
          <cell r="D214">
            <v>1000.4275</v>
          </cell>
          <cell r="F214">
            <v>409188.8</v>
          </cell>
        </row>
        <row r="215">
          <cell r="A215">
            <v>43347</v>
          </cell>
          <cell r="D215">
            <v>1000.4275</v>
          </cell>
          <cell r="F215">
            <v>409188.8</v>
          </cell>
        </row>
        <row r="216">
          <cell r="A216">
            <v>43348</v>
          </cell>
          <cell r="D216">
            <v>1000.4275</v>
          </cell>
          <cell r="F216">
            <v>409188.8</v>
          </cell>
        </row>
        <row r="217">
          <cell r="A217">
            <v>43349</v>
          </cell>
          <cell r="D217">
            <v>1000.4275</v>
          </cell>
          <cell r="F217">
            <v>409188.8</v>
          </cell>
        </row>
        <row r="218">
          <cell r="A218">
            <v>43350</v>
          </cell>
          <cell r="D218">
            <v>1000.4275</v>
          </cell>
          <cell r="F218">
            <v>409188.8</v>
          </cell>
        </row>
        <row r="219">
          <cell r="A219">
            <v>43351</v>
          </cell>
          <cell r="D219">
            <v>1000.4275</v>
          </cell>
          <cell r="F219">
            <v>409188.8</v>
          </cell>
        </row>
        <row r="220">
          <cell r="A220">
            <v>43352</v>
          </cell>
          <cell r="D220">
            <v>1000.4275</v>
          </cell>
          <cell r="F220">
            <v>409188.8</v>
          </cell>
        </row>
        <row r="221">
          <cell r="A221">
            <v>43353</v>
          </cell>
          <cell r="D221">
            <v>1000.4275</v>
          </cell>
          <cell r="F221">
            <v>409188.8</v>
          </cell>
        </row>
        <row r="222">
          <cell r="A222">
            <v>43354</v>
          </cell>
          <cell r="D222">
            <v>1000.4275</v>
          </cell>
          <cell r="F222">
            <v>409188.8</v>
          </cell>
        </row>
        <row r="223">
          <cell r="A223">
            <v>43355</v>
          </cell>
          <cell r="D223">
            <v>1000.4275</v>
          </cell>
          <cell r="F223">
            <v>409188.8</v>
          </cell>
        </row>
        <row r="224">
          <cell r="A224">
            <v>43356</v>
          </cell>
          <cell r="D224">
            <v>1000.4275</v>
          </cell>
          <cell r="F224">
            <v>409188.8</v>
          </cell>
        </row>
        <row r="225">
          <cell r="A225">
            <v>43357</v>
          </cell>
          <cell r="D225">
            <v>1000.4275</v>
          </cell>
          <cell r="F225">
            <v>409188.8</v>
          </cell>
        </row>
        <row r="226">
          <cell r="A226">
            <v>43358</v>
          </cell>
          <cell r="D226">
            <v>1000.4275</v>
          </cell>
          <cell r="F226">
            <v>409188.8</v>
          </cell>
        </row>
        <row r="227">
          <cell r="A227">
            <v>43359</v>
          </cell>
          <cell r="D227">
            <v>1000.4275</v>
          </cell>
          <cell r="F227">
            <v>409188.8</v>
          </cell>
        </row>
        <row r="228">
          <cell r="A228">
            <v>43360</v>
          </cell>
          <cell r="D228">
            <v>1000.4275</v>
          </cell>
          <cell r="F228">
            <v>409188.8</v>
          </cell>
        </row>
        <row r="229">
          <cell r="A229">
            <v>43361</v>
          </cell>
          <cell r="D229">
            <v>1000.4275</v>
          </cell>
          <cell r="F229">
            <v>409188.8</v>
          </cell>
        </row>
        <row r="230">
          <cell r="A230">
            <v>43362</v>
          </cell>
          <cell r="D230">
            <v>1000.4275</v>
          </cell>
          <cell r="F230">
            <v>409188.8</v>
          </cell>
        </row>
        <row r="231">
          <cell r="A231">
            <v>43363</v>
          </cell>
          <cell r="D231">
            <v>1000.4275</v>
          </cell>
          <cell r="F231">
            <v>409188.8</v>
          </cell>
        </row>
        <row r="232">
          <cell r="A232">
            <v>43364</v>
          </cell>
          <cell r="D232">
            <v>1000.4275</v>
          </cell>
          <cell r="F232">
            <v>409188.8</v>
          </cell>
        </row>
        <row r="233">
          <cell r="A233">
            <v>43365</v>
          </cell>
          <cell r="D233">
            <v>1000.4275</v>
          </cell>
          <cell r="F233">
            <v>409188.8</v>
          </cell>
        </row>
        <row r="234">
          <cell r="A234">
            <v>43366</v>
          </cell>
          <cell r="D234">
            <v>1000.4275</v>
          </cell>
          <cell r="F234">
            <v>409188.8</v>
          </cell>
        </row>
        <row r="235">
          <cell r="A235">
            <v>43367</v>
          </cell>
          <cell r="D235">
            <v>1000.4275</v>
          </cell>
          <cell r="F235">
            <v>409188.8</v>
          </cell>
        </row>
        <row r="236">
          <cell r="A236">
            <v>43368</v>
          </cell>
          <cell r="D236">
            <v>1000.4275</v>
          </cell>
          <cell r="F236">
            <v>409188.8</v>
          </cell>
        </row>
        <row r="237">
          <cell r="A237">
            <v>43369</v>
          </cell>
          <cell r="D237">
            <v>1000.4275</v>
          </cell>
          <cell r="F237">
            <v>339188.8</v>
          </cell>
        </row>
        <row r="238">
          <cell r="A238">
            <v>43370</v>
          </cell>
          <cell r="D238">
            <v>1000.4275</v>
          </cell>
          <cell r="F238">
            <v>339188.8</v>
          </cell>
        </row>
        <row r="239">
          <cell r="A239">
            <v>43371</v>
          </cell>
          <cell r="D239">
            <v>1000.4275</v>
          </cell>
          <cell r="F239">
            <v>339188.8</v>
          </cell>
        </row>
        <row r="240">
          <cell r="A240">
            <v>43372</v>
          </cell>
          <cell r="D240">
            <v>1000.4275</v>
          </cell>
          <cell r="F240">
            <v>339188.8</v>
          </cell>
        </row>
        <row r="241">
          <cell r="A241">
            <v>43373</v>
          </cell>
          <cell r="D241">
            <v>1000.4275</v>
          </cell>
          <cell r="F241">
            <v>339188.8</v>
          </cell>
        </row>
        <row r="242">
          <cell r="A242">
            <v>43374</v>
          </cell>
          <cell r="D242">
            <v>1000.4275</v>
          </cell>
          <cell r="F242">
            <v>336188.8</v>
          </cell>
        </row>
        <row r="243">
          <cell r="A243">
            <v>43375</v>
          </cell>
          <cell r="D243">
            <v>1000.4275</v>
          </cell>
          <cell r="F243">
            <v>336188.8</v>
          </cell>
        </row>
        <row r="244">
          <cell r="A244">
            <v>43376</v>
          </cell>
          <cell r="D244">
            <v>1000.4275</v>
          </cell>
          <cell r="F244">
            <v>336188.8</v>
          </cell>
        </row>
        <row r="245">
          <cell r="A245">
            <v>43377</v>
          </cell>
          <cell r="D245">
            <v>1000.4275</v>
          </cell>
          <cell r="F245">
            <v>336188.8</v>
          </cell>
        </row>
        <row r="246">
          <cell r="A246">
            <v>43378</v>
          </cell>
          <cell r="D246">
            <v>1000.4275</v>
          </cell>
          <cell r="F246">
            <v>336188.8</v>
          </cell>
        </row>
        <row r="247">
          <cell r="A247">
            <v>43379</v>
          </cell>
          <cell r="D247">
            <v>1000.4275</v>
          </cell>
          <cell r="F247">
            <v>336188.8</v>
          </cell>
        </row>
        <row r="248">
          <cell r="A248">
            <v>43380</v>
          </cell>
          <cell r="D248">
            <v>1000.4275</v>
          </cell>
          <cell r="F248">
            <v>336188.8</v>
          </cell>
        </row>
        <row r="249">
          <cell r="A249">
            <v>43381</v>
          </cell>
          <cell r="D249">
            <v>1000.4275</v>
          </cell>
          <cell r="F249">
            <v>336188.8</v>
          </cell>
        </row>
        <row r="250">
          <cell r="A250">
            <v>43382</v>
          </cell>
          <cell r="D250">
            <v>1000.4275</v>
          </cell>
          <cell r="F250">
            <v>336188.8</v>
          </cell>
        </row>
        <row r="251">
          <cell r="A251">
            <v>43383</v>
          </cell>
          <cell r="D251">
            <v>1000.4275</v>
          </cell>
          <cell r="F251">
            <v>336188.8</v>
          </cell>
        </row>
        <row r="252">
          <cell r="A252">
            <v>43384</v>
          </cell>
          <cell r="D252">
            <v>1000.4275</v>
          </cell>
          <cell r="F252">
            <v>336188.8</v>
          </cell>
        </row>
        <row r="253">
          <cell r="A253">
            <v>43385</v>
          </cell>
          <cell r="D253">
            <v>1000.4275</v>
          </cell>
          <cell r="F253">
            <v>336188.8</v>
          </cell>
        </row>
        <row r="254">
          <cell r="A254">
            <v>43386</v>
          </cell>
          <cell r="D254">
            <v>1000.4275</v>
          </cell>
          <cell r="F254">
            <v>336188.8</v>
          </cell>
        </row>
        <row r="255">
          <cell r="A255">
            <v>43387</v>
          </cell>
          <cell r="D255">
            <v>1000.4275</v>
          </cell>
          <cell r="F255">
            <v>336188.8</v>
          </cell>
        </row>
        <row r="256">
          <cell r="A256">
            <v>43388</v>
          </cell>
          <cell r="D256">
            <v>1000.4275</v>
          </cell>
          <cell r="F256">
            <v>336188.8</v>
          </cell>
        </row>
        <row r="257">
          <cell r="A257">
            <v>43389</v>
          </cell>
          <cell r="D257">
            <v>1000.4275</v>
          </cell>
          <cell r="F257">
            <v>336188.8</v>
          </cell>
        </row>
        <row r="258">
          <cell r="A258">
            <v>43390</v>
          </cell>
          <cell r="D258">
            <v>1000.4275</v>
          </cell>
          <cell r="F258">
            <v>336188.8</v>
          </cell>
        </row>
        <row r="259">
          <cell r="A259">
            <v>43391</v>
          </cell>
          <cell r="D259">
            <v>1000.4275</v>
          </cell>
          <cell r="F259">
            <v>336188.8</v>
          </cell>
        </row>
        <row r="260">
          <cell r="A260">
            <v>43392</v>
          </cell>
          <cell r="D260">
            <v>1000.4275</v>
          </cell>
          <cell r="F260">
            <v>336188.8</v>
          </cell>
        </row>
        <row r="261">
          <cell r="A261">
            <v>43393</v>
          </cell>
          <cell r="D261">
            <v>1000.4275</v>
          </cell>
          <cell r="F261">
            <v>336188.8</v>
          </cell>
        </row>
        <row r="262">
          <cell r="A262">
            <v>43394</v>
          </cell>
          <cell r="D262">
            <v>1000.4275</v>
          </cell>
          <cell r="F262">
            <v>336188.8</v>
          </cell>
        </row>
        <row r="263">
          <cell r="A263">
            <v>43395</v>
          </cell>
          <cell r="D263">
            <v>1000.4275</v>
          </cell>
          <cell r="F263">
            <v>336188.8</v>
          </cell>
        </row>
        <row r="264">
          <cell r="A264">
            <v>43396</v>
          </cell>
          <cell r="D264">
            <v>1000.4275</v>
          </cell>
          <cell r="F264">
            <v>336188.8</v>
          </cell>
        </row>
        <row r="265">
          <cell r="A265">
            <v>43397</v>
          </cell>
          <cell r="D265">
            <v>1000.4275</v>
          </cell>
          <cell r="F265">
            <v>336188.8</v>
          </cell>
        </row>
        <row r="266">
          <cell r="A266">
            <v>43398</v>
          </cell>
          <cell r="D266">
            <v>1000.4275</v>
          </cell>
          <cell r="F266">
            <v>336188.8</v>
          </cell>
        </row>
        <row r="267">
          <cell r="A267">
            <v>43399</v>
          </cell>
          <cell r="D267">
            <v>1000.4275</v>
          </cell>
          <cell r="F267">
            <v>266188.79999999999</v>
          </cell>
        </row>
        <row r="268">
          <cell r="A268">
            <v>43400</v>
          </cell>
          <cell r="D268">
            <v>1000.4275</v>
          </cell>
          <cell r="F268">
            <v>266188.79999999999</v>
          </cell>
        </row>
        <row r="269">
          <cell r="A269">
            <v>43401</v>
          </cell>
          <cell r="D269">
            <v>1000.4275</v>
          </cell>
          <cell r="F269">
            <v>266188.79999999999</v>
          </cell>
        </row>
        <row r="270">
          <cell r="A270">
            <v>43402</v>
          </cell>
          <cell r="D270">
            <v>1000.4275</v>
          </cell>
          <cell r="F270">
            <v>266188.79999999999</v>
          </cell>
        </row>
        <row r="271">
          <cell r="A271">
            <v>43403</v>
          </cell>
          <cell r="D271">
            <v>1000.4275</v>
          </cell>
          <cell r="F271">
            <v>266188.79999999999</v>
          </cell>
        </row>
        <row r="272">
          <cell r="A272">
            <v>43404</v>
          </cell>
          <cell r="D272">
            <v>1000.4275</v>
          </cell>
          <cell r="F272">
            <v>266188.79999999999</v>
          </cell>
        </row>
        <row r="273">
          <cell r="A273">
            <v>43405</v>
          </cell>
          <cell r="D273">
            <v>1000.4275</v>
          </cell>
          <cell r="F273">
            <v>263188.8</v>
          </cell>
        </row>
        <row r="274">
          <cell r="A274">
            <v>43406</v>
          </cell>
          <cell r="D274">
            <v>1000.4275</v>
          </cell>
          <cell r="F274">
            <v>263188.8</v>
          </cell>
        </row>
        <row r="275">
          <cell r="A275">
            <v>43407</v>
          </cell>
          <cell r="D275">
            <v>1000.4275</v>
          </cell>
          <cell r="F275">
            <v>263188.8</v>
          </cell>
        </row>
        <row r="276">
          <cell r="A276">
            <v>43408</v>
          </cell>
          <cell r="D276">
            <v>1000.4275</v>
          </cell>
          <cell r="F276">
            <v>263188.8</v>
          </cell>
        </row>
        <row r="277">
          <cell r="A277">
            <v>43409</v>
          </cell>
          <cell r="D277">
            <v>1000.4275</v>
          </cell>
          <cell r="F277">
            <v>263188.8</v>
          </cell>
        </row>
        <row r="278">
          <cell r="A278">
            <v>43410</v>
          </cell>
          <cell r="D278">
            <v>1000.4275</v>
          </cell>
          <cell r="F278">
            <v>263188.8</v>
          </cell>
        </row>
        <row r="279">
          <cell r="A279">
            <v>43411</v>
          </cell>
          <cell r="D279">
            <v>1000.4275</v>
          </cell>
          <cell r="F279">
            <v>263188.8</v>
          </cell>
        </row>
        <row r="280">
          <cell r="A280">
            <v>43412</v>
          </cell>
          <cell r="D280">
            <v>1000.4275</v>
          </cell>
          <cell r="F280">
            <v>263188.8</v>
          </cell>
        </row>
        <row r="281">
          <cell r="A281">
            <v>43413</v>
          </cell>
          <cell r="D281">
            <v>1000.4275</v>
          </cell>
          <cell r="F281">
            <v>263188.8</v>
          </cell>
        </row>
        <row r="282">
          <cell r="A282">
            <v>43414</v>
          </cell>
          <cell r="D282">
            <v>1000.4275</v>
          </cell>
          <cell r="F282">
            <v>263188.8</v>
          </cell>
        </row>
        <row r="283">
          <cell r="A283">
            <v>43415</v>
          </cell>
          <cell r="D283">
            <v>1000.4275</v>
          </cell>
          <cell r="F283">
            <v>263188.8</v>
          </cell>
        </row>
        <row r="284">
          <cell r="A284">
            <v>43416</v>
          </cell>
          <cell r="D284">
            <v>1000.4275</v>
          </cell>
          <cell r="F284">
            <v>263188.8</v>
          </cell>
        </row>
        <row r="285">
          <cell r="A285">
            <v>43417</v>
          </cell>
          <cell r="D285">
            <v>1000.4275</v>
          </cell>
          <cell r="F285">
            <v>263188.8</v>
          </cell>
        </row>
        <row r="286">
          <cell r="A286">
            <v>43418</v>
          </cell>
          <cell r="D286">
            <v>1000.4275</v>
          </cell>
          <cell r="F286">
            <v>263188.8</v>
          </cell>
        </row>
        <row r="287">
          <cell r="A287">
            <v>43419</v>
          </cell>
          <cell r="D287">
            <v>1000.4275</v>
          </cell>
          <cell r="F287">
            <v>263188.8</v>
          </cell>
        </row>
        <row r="288">
          <cell r="A288">
            <v>43420</v>
          </cell>
          <cell r="D288">
            <v>1000.4275</v>
          </cell>
          <cell r="F288">
            <v>263188.8</v>
          </cell>
        </row>
        <row r="289">
          <cell r="A289">
            <v>43421</v>
          </cell>
          <cell r="D289">
            <v>1000.4275</v>
          </cell>
          <cell r="F289">
            <v>263188.8</v>
          </cell>
        </row>
        <row r="290">
          <cell r="A290">
            <v>43422</v>
          </cell>
          <cell r="D290">
            <v>1000.4275</v>
          </cell>
          <cell r="F290">
            <v>263188.8</v>
          </cell>
        </row>
        <row r="291">
          <cell r="A291">
            <v>43423</v>
          </cell>
          <cell r="D291">
            <v>1000.4275</v>
          </cell>
          <cell r="F291">
            <v>263188.8</v>
          </cell>
        </row>
        <row r="292">
          <cell r="A292">
            <v>43424</v>
          </cell>
          <cell r="D292">
            <v>1000.4275</v>
          </cell>
          <cell r="F292">
            <v>263188.8</v>
          </cell>
        </row>
        <row r="293">
          <cell r="A293">
            <v>43425</v>
          </cell>
          <cell r="D293">
            <v>1000.4275</v>
          </cell>
          <cell r="F293">
            <v>263188.8</v>
          </cell>
        </row>
        <row r="294">
          <cell r="A294">
            <v>43426</v>
          </cell>
          <cell r="D294">
            <v>1000.4275</v>
          </cell>
          <cell r="F294">
            <v>263188.8</v>
          </cell>
        </row>
        <row r="295">
          <cell r="A295">
            <v>43427</v>
          </cell>
          <cell r="D295">
            <v>1000.4275</v>
          </cell>
          <cell r="F295">
            <v>263188.8</v>
          </cell>
        </row>
        <row r="296">
          <cell r="A296">
            <v>43428</v>
          </cell>
          <cell r="D296">
            <v>1000.4275</v>
          </cell>
          <cell r="F296">
            <v>263188.8</v>
          </cell>
        </row>
        <row r="297">
          <cell r="A297">
            <v>43429</v>
          </cell>
          <cell r="D297">
            <v>1000.4275</v>
          </cell>
          <cell r="F297">
            <v>263188.8</v>
          </cell>
        </row>
        <row r="298">
          <cell r="A298">
            <v>43430</v>
          </cell>
          <cell r="D298">
            <v>1000.4275</v>
          </cell>
          <cell r="F298">
            <v>193188.8</v>
          </cell>
        </row>
        <row r="299">
          <cell r="A299">
            <v>43431</v>
          </cell>
          <cell r="D299">
            <v>1000.4275</v>
          </cell>
          <cell r="F299">
            <v>193188.8</v>
          </cell>
        </row>
        <row r="300">
          <cell r="A300">
            <v>43432</v>
          </cell>
          <cell r="D300">
            <v>1000.4275</v>
          </cell>
          <cell r="F300">
            <v>193188.8</v>
          </cell>
        </row>
        <row r="301">
          <cell r="A301">
            <v>43433</v>
          </cell>
          <cell r="D301">
            <v>1000.4275</v>
          </cell>
          <cell r="F301">
            <v>193188.8</v>
          </cell>
        </row>
        <row r="302">
          <cell r="A302">
            <v>43434</v>
          </cell>
          <cell r="D302">
            <v>1000.4275</v>
          </cell>
          <cell r="F302">
            <v>193188.8</v>
          </cell>
        </row>
        <row r="303">
          <cell r="A303">
            <v>43435</v>
          </cell>
          <cell r="D303">
            <v>1000.4275</v>
          </cell>
          <cell r="F303">
            <v>193188.8</v>
          </cell>
        </row>
        <row r="304">
          <cell r="A304">
            <v>43436</v>
          </cell>
          <cell r="D304">
            <v>1000.4275</v>
          </cell>
          <cell r="F304">
            <v>193188.8</v>
          </cell>
        </row>
        <row r="305">
          <cell r="A305">
            <v>43437</v>
          </cell>
          <cell r="D305">
            <v>1000.4275</v>
          </cell>
          <cell r="F305">
            <v>193188.8</v>
          </cell>
        </row>
        <row r="306">
          <cell r="A306">
            <v>43438</v>
          </cell>
          <cell r="D306">
            <v>1000.4275</v>
          </cell>
          <cell r="F306">
            <v>193188.8</v>
          </cell>
        </row>
        <row r="307">
          <cell r="A307">
            <v>43439</v>
          </cell>
          <cell r="D307">
            <v>1000.4275</v>
          </cell>
          <cell r="F307">
            <v>193188.8</v>
          </cell>
        </row>
        <row r="308">
          <cell r="A308">
            <v>43440</v>
          </cell>
          <cell r="D308">
            <v>1000.4275</v>
          </cell>
          <cell r="F308">
            <v>193188.8</v>
          </cell>
        </row>
        <row r="309">
          <cell r="A309">
            <v>43441</v>
          </cell>
          <cell r="D309">
            <v>1000.4275</v>
          </cell>
          <cell r="F309">
            <v>193188.8</v>
          </cell>
        </row>
        <row r="310">
          <cell r="A310">
            <v>43442</v>
          </cell>
          <cell r="D310">
            <v>1000.4275</v>
          </cell>
          <cell r="F310">
            <v>193188.8</v>
          </cell>
        </row>
        <row r="311">
          <cell r="A311">
            <v>43443</v>
          </cell>
          <cell r="D311">
            <v>1000.4275</v>
          </cell>
          <cell r="F311">
            <v>193188.8</v>
          </cell>
        </row>
        <row r="312">
          <cell r="A312">
            <v>43444</v>
          </cell>
          <cell r="D312">
            <v>1000.4275</v>
          </cell>
          <cell r="F312">
            <v>193188.8</v>
          </cell>
        </row>
        <row r="313">
          <cell r="A313">
            <v>43445</v>
          </cell>
          <cell r="D313">
            <v>1000.4275</v>
          </cell>
          <cell r="F313">
            <v>190188.79999999999</v>
          </cell>
        </row>
        <row r="314">
          <cell r="A314">
            <v>43446</v>
          </cell>
          <cell r="D314">
            <v>1000.4275</v>
          </cell>
          <cell r="F314">
            <v>190188.79999999999</v>
          </cell>
        </row>
        <row r="315">
          <cell r="A315">
            <v>43447</v>
          </cell>
          <cell r="D315">
            <v>998.81709999999998</v>
          </cell>
          <cell r="F315">
            <v>12979073523.129999</v>
          </cell>
        </row>
        <row r="316">
          <cell r="A316">
            <v>43448</v>
          </cell>
          <cell r="D316">
            <v>998.31420000000003</v>
          </cell>
          <cell r="F316">
            <v>12972539360.559999</v>
          </cell>
        </row>
        <row r="317">
          <cell r="A317">
            <v>43449</v>
          </cell>
          <cell r="D317">
            <v>998.31420000000003</v>
          </cell>
          <cell r="F317">
            <v>12972539360.559999</v>
          </cell>
        </row>
        <row r="318">
          <cell r="A318">
            <v>43450</v>
          </cell>
          <cell r="D318">
            <v>998.31420000000003</v>
          </cell>
          <cell r="F318">
            <v>12972539360.559999</v>
          </cell>
        </row>
        <row r="319">
          <cell r="A319">
            <v>43451</v>
          </cell>
          <cell r="D319">
            <v>984.46879999999999</v>
          </cell>
          <cell r="F319">
            <v>12792624966.139999</v>
          </cell>
        </row>
        <row r="320">
          <cell r="A320">
            <v>43452</v>
          </cell>
          <cell r="D320">
            <v>983.90070000000003</v>
          </cell>
          <cell r="F320">
            <v>12785243128.52</v>
          </cell>
        </row>
        <row r="321">
          <cell r="A321">
            <v>43453</v>
          </cell>
          <cell r="D321">
            <v>998.56579999999997</v>
          </cell>
          <cell r="F321">
            <v>12975808336.68</v>
          </cell>
        </row>
        <row r="322">
          <cell r="A322">
            <v>43454</v>
          </cell>
          <cell r="D322">
            <v>995.60040000000004</v>
          </cell>
          <cell r="F322">
            <v>12937274285.049999</v>
          </cell>
        </row>
        <row r="323">
          <cell r="A323">
            <v>43455</v>
          </cell>
          <cell r="D323">
            <v>997.8877</v>
          </cell>
          <cell r="F323">
            <v>12966996154.16</v>
          </cell>
        </row>
        <row r="324">
          <cell r="A324">
            <v>43456</v>
          </cell>
          <cell r="D324">
            <v>997.8877</v>
          </cell>
          <cell r="F324">
            <v>12966996154.16</v>
          </cell>
        </row>
        <row r="325">
          <cell r="A325">
            <v>43457</v>
          </cell>
          <cell r="D325">
            <v>997.8877</v>
          </cell>
          <cell r="F325">
            <v>12966996154.16</v>
          </cell>
        </row>
        <row r="326">
          <cell r="A326">
            <v>43458</v>
          </cell>
          <cell r="D326">
            <v>997.8877</v>
          </cell>
          <cell r="F326">
            <v>12966996154.16</v>
          </cell>
        </row>
        <row r="327">
          <cell r="A327">
            <v>43459</v>
          </cell>
          <cell r="D327">
            <v>997.8877</v>
          </cell>
          <cell r="F327">
            <v>12966996154.16</v>
          </cell>
        </row>
        <row r="328">
          <cell r="A328">
            <v>43460</v>
          </cell>
          <cell r="D328">
            <v>987.38319999999999</v>
          </cell>
          <cell r="F328">
            <v>12830496618.809999</v>
          </cell>
        </row>
        <row r="329">
          <cell r="A329">
            <v>43461</v>
          </cell>
          <cell r="D329">
            <v>997.68290000000002</v>
          </cell>
          <cell r="F329">
            <v>12964335345.629999</v>
          </cell>
        </row>
        <row r="330">
          <cell r="A330">
            <v>43462</v>
          </cell>
          <cell r="D330">
            <v>1023.2651</v>
          </cell>
          <cell r="F330">
            <v>13296762428.99</v>
          </cell>
        </row>
        <row r="331">
          <cell r="A331">
            <v>43463</v>
          </cell>
          <cell r="D331">
            <v>1023.2651</v>
          </cell>
          <cell r="F331">
            <v>13296762428.99</v>
          </cell>
        </row>
        <row r="332">
          <cell r="A332">
            <v>43464</v>
          </cell>
          <cell r="D332">
            <v>1023.2651</v>
          </cell>
          <cell r="F332">
            <v>13296762428.99</v>
          </cell>
        </row>
        <row r="333">
          <cell r="A333">
            <v>43465</v>
          </cell>
          <cell r="D333">
            <v>1023.2651</v>
          </cell>
          <cell r="F333">
            <v>13296762428.99</v>
          </cell>
        </row>
        <row r="334">
          <cell r="A334">
            <v>43466</v>
          </cell>
          <cell r="D334">
            <v>1023.2651</v>
          </cell>
          <cell r="F334">
            <v>13296762428.99</v>
          </cell>
        </row>
        <row r="335">
          <cell r="A335">
            <v>43467</v>
          </cell>
          <cell r="D335">
            <v>1024.7463</v>
          </cell>
          <cell r="F335">
            <v>13816733028.879999</v>
          </cell>
        </row>
        <row r="336">
          <cell r="A336">
            <v>43468</v>
          </cell>
          <cell r="D336">
            <v>1036.3161</v>
          </cell>
          <cell r="F336">
            <v>13972728940.440001</v>
          </cell>
        </row>
        <row r="337">
          <cell r="A337">
            <v>43469</v>
          </cell>
          <cell r="D337">
            <v>1051.1611</v>
          </cell>
          <cell r="F337">
            <v>14172885942.139999</v>
          </cell>
        </row>
        <row r="338">
          <cell r="A338">
            <v>43470</v>
          </cell>
          <cell r="D338">
            <v>1051.1611</v>
          </cell>
          <cell r="F338">
            <v>14172885942.139999</v>
          </cell>
        </row>
        <row r="339">
          <cell r="A339">
            <v>43471</v>
          </cell>
          <cell r="D339">
            <v>1051.1611</v>
          </cell>
          <cell r="F339">
            <v>14172885942.139999</v>
          </cell>
        </row>
        <row r="340">
          <cell r="A340">
            <v>43472</v>
          </cell>
          <cell r="D340">
            <v>1056.1702</v>
          </cell>
          <cell r="F340">
            <v>14240423596.290001</v>
          </cell>
        </row>
        <row r="341">
          <cell r="A341">
            <v>43473</v>
          </cell>
          <cell r="D341">
            <v>1052.0291999999999</v>
          </cell>
          <cell r="F341">
            <v>14184590506.67</v>
          </cell>
        </row>
        <row r="342">
          <cell r="A342">
            <v>43474</v>
          </cell>
          <cell r="D342">
            <v>1056.5817999999999</v>
          </cell>
          <cell r="F342">
            <v>14245973397.610001</v>
          </cell>
        </row>
        <row r="343">
          <cell r="A343">
            <v>43475</v>
          </cell>
          <cell r="D343">
            <v>1065.1876999999999</v>
          </cell>
          <cell r="F343">
            <v>14362006925.280001</v>
          </cell>
        </row>
        <row r="344">
          <cell r="A344">
            <v>43476</v>
          </cell>
          <cell r="D344">
            <v>1071.1713</v>
          </cell>
          <cell r="F344">
            <v>14318327185.51</v>
          </cell>
        </row>
        <row r="345">
          <cell r="A345">
            <v>43477</v>
          </cell>
          <cell r="D345">
            <v>1071.1713</v>
          </cell>
          <cell r="F345">
            <v>14318327185.51</v>
          </cell>
        </row>
        <row r="346">
          <cell r="A346">
            <v>43478</v>
          </cell>
          <cell r="D346">
            <v>1071.1713</v>
          </cell>
          <cell r="F346">
            <v>14318327185.51</v>
          </cell>
        </row>
        <row r="347">
          <cell r="A347">
            <v>43479</v>
          </cell>
          <cell r="D347">
            <v>1064.6418000000001</v>
          </cell>
          <cell r="F347">
            <v>14231048361.27</v>
          </cell>
        </row>
        <row r="348">
          <cell r="A348">
            <v>43480</v>
          </cell>
          <cell r="D348">
            <v>1074.9069999999999</v>
          </cell>
          <cell r="F348">
            <v>14368262966.469999</v>
          </cell>
        </row>
        <row r="349">
          <cell r="A349">
            <v>43481</v>
          </cell>
          <cell r="D349">
            <v>1085.6903</v>
          </cell>
          <cell r="F349">
            <v>14512402530.809999</v>
          </cell>
        </row>
        <row r="350">
          <cell r="A350">
            <v>43482</v>
          </cell>
          <cell r="D350">
            <v>1089.0093999999999</v>
          </cell>
          <cell r="F350">
            <v>14556769716.82</v>
          </cell>
        </row>
        <row r="351">
          <cell r="A351">
            <v>43483</v>
          </cell>
          <cell r="D351">
            <v>1096.3381999999999</v>
          </cell>
          <cell r="F351">
            <v>14654733293.280001</v>
          </cell>
        </row>
        <row r="352">
          <cell r="A352">
            <v>43484</v>
          </cell>
          <cell r="D352">
            <v>1096.3381999999999</v>
          </cell>
          <cell r="F352">
            <v>14654733293.280001</v>
          </cell>
        </row>
        <row r="353">
          <cell r="A353">
            <v>43485</v>
          </cell>
          <cell r="D353">
            <v>1096.3381999999999</v>
          </cell>
          <cell r="F353">
            <v>14654733293.280001</v>
          </cell>
        </row>
        <row r="354">
          <cell r="A354">
            <v>43486</v>
          </cell>
          <cell r="D354">
            <v>1093.3802000000001</v>
          </cell>
          <cell r="F354">
            <v>14615193185.35</v>
          </cell>
        </row>
        <row r="355">
          <cell r="A355">
            <v>43487</v>
          </cell>
          <cell r="D355">
            <v>1091.6588999999999</v>
          </cell>
          <cell r="F355">
            <v>14592185612.129999</v>
          </cell>
        </row>
        <row r="356">
          <cell r="A356">
            <v>43488</v>
          </cell>
          <cell r="D356">
            <v>1083.3279</v>
          </cell>
          <cell r="F356">
            <v>17161211839.58</v>
          </cell>
        </row>
        <row r="357">
          <cell r="A357">
            <v>43489</v>
          </cell>
          <cell r="D357">
            <v>1090.3879999999999</v>
          </cell>
          <cell r="F357">
            <v>17273051654.150002</v>
          </cell>
        </row>
        <row r="358">
          <cell r="A358">
            <v>43490</v>
          </cell>
          <cell r="D358">
            <v>1093.8945000000001</v>
          </cell>
          <cell r="F358">
            <v>17328599690.970001</v>
          </cell>
        </row>
        <row r="359">
          <cell r="A359">
            <v>43491</v>
          </cell>
          <cell r="D359">
            <v>1093.8945000000001</v>
          </cell>
          <cell r="F359">
            <v>17328599690.970001</v>
          </cell>
        </row>
        <row r="360">
          <cell r="A360">
            <v>43492</v>
          </cell>
          <cell r="D360">
            <v>1093.8945000000001</v>
          </cell>
          <cell r="F360">
            <v>17328599690.970001</v>
          </cell>
        </row>
        <row r="361">
          <cell r="A361">
            <v>43493</v>
          </cell>
          <cell r="D361">
            <v>1091.2701</v>
          </cell>
          <cell r="F361">
            <v>17287026087.700001</v>
          </cell>
        </row>
        <row r="362">
          <cell r="A362">
            <v>43494</v>
          </cell>
          <cell r="D362">
            <v>1083.1062999999999</v>
          </cell>
          <cell r="F362">
            <v>17157702052</v>
          </cell>
        </row>
        <row r="363">
          <cell r="A363">
            <v>43495</v>
          </cell>
          <cell r="D363">
            <v>1086.029</v>
          </cell>
          <cell r="F363">
            <v>17204751963.790001</v>
          </cell>
        </row>
        <row r="364">
          <cell r="A364">
            <v>43496</v>
          </cell>
          <cell r="D364">
            <v>1096.8603000000001</v>
          </cell>
          <cell r="F364">
            <v>17376341248.860001</v>
          </cell>
        </row>
        <row r="365">
          <cell r="A365">
            <v>43497</v>
          </cell>
          <cell r="D365">
            <v>1103.3742</v>
          </cell>
          <cell r="F365">
            <v>16109933500</v>
          </cell>
        </row>
        <row r="366">
          <cell r="A366">
            <v>43498</v>
          </cell>
          <cell r="D366">
            <v>1103.3742</v>
          </cell>
          <cell r="F366">
            <v>16109933500</v>
          </cell>
        </row>
        <row r="367">
          <cell r="A367">
            <v>43499</v>
          </cell>
          <cell r="D367">
            <v>1103.3742</v>
          </cell>
          <cell r="F367">
            <v>16109933500</v>
          </cell>
        </row>
        <row r="368">
          <cell r="A368">
            <v>43500</v>
          </cell>
          <cell r="D368">
            <v>1091.2782</v>
          </cell>
          <cell r="F368">
            <v>17287909291.939999</v>
          </cell>
        </row>
        <row r="369">
          <cell r="A369">
            <v>43501</v>
          </cell>
          <cell r="D369">
            <v>1091.2782</v>
          </cell>
          <cell r="F369">
            <v>17287909291.939999</v>
          </cell>
        </row>
        <row r="370">
          <cell r="A370">
            <v>43502</v>
          </cell>
          <cell r="D370">
            <v>1102.3223</v>
          </cell>
          <cell r="F370">
            <v>17462869483.23</v>
          </cell>
        </row>
        <row r="371">
          <cell r="A371">
            <v>43503</v>
          </cell>
          <cell r="D371">
            <v>1109.2285999999999</v>
          </cell>
          <cell r="F371">
            <v>17572278410.580002</v>
          </cell>
        </row>
        <row r="372">
          <cell r="A372">
            <v>43504</v>
          </cell>
          <cell r="D372">
            <v>1105.3297</v>
          </cell>
          <cell r="F372">
            <v>17510511833.630001</v>
          </cell>
        </row>
        <row r="373">
          <cell r="A373">
            <v>43505</v>
          </cell>
          <cell r="D373">
            <v>1105.3297</v>
          </cell>
          <cell r="F373">
            <v>17510511833.630001</v>
          </cell>
        </row>
        <row r="374">
          <cell r="A374">
            <v>43506</v>
          </cell>
          <cell r="D374">
            <v>1105.3297</v>
          </cell>
          <cell r="F374">
            <v>17510511833.630001</v>
          </cell>
        </row>
        <row r="375">
          <cell r="A375">
            <v>43507</v>
          </cell>
          <cell r="D375">
            <v>1105.4947999999999</v>
          </cell>
          <cell r="F375">
            <v>17513127612.799999</v>
          </cell>
        </row>
        <row r="376">
          <cell r="A376">
            <v>43508</v>
          </cell>
          <cell r="D376">
            <v>1105.3314</v>
          </cell>
          <cell r="F376">
            <v>17510539234.919998</v>
          </cell>
        </row>
        <row r="377">
          <cell r="A377">
            <v>43509</v>
          </cell>
          <cell r="D377">
            <v>1112.4068</v>
          </cell>
          <cell r="F377">
            <v>17622626115.66</v>
          </cell>
        </row>
        <row r="378">
          <cell r="A378">
            <v>43510</v>
          </cell>
          <cell r="D378">
            <v>1113.6119000000001</v>
          </cell>
          <cell r="F378">
            <v>17641718088.330002</v>
          </cell>
        </row>
        <row r="379">
          <cell r="A379">
            <v>43511</v>
          </cell>
          <cell r="D379">
            <v>1110.348</v>
          </cell>
          <cell r="F379">
            <v>17590011451.799999</v>
          </cell>
        </row>
        <row r="380">
          <cell r="A380">
            <v>43512</v>
          </cell>
          <cell r="D380">
            <v>1110.348</v>
          </cell>
          <cell r="F380">
            <v>17590011451.799999</v>
          </cell>
        </row>
        <row r="381">
          <cell r="A381">
            <v>43513</v>
          </cell>
          <cell r="D381">
            <v>1110.348</v>
          </cell>
          <cell r="F381">
            <v>17590011451.799999</v>
          </cell>
        </row>
        <row r="382">
          <cell r="A382">
            <v>43514</v>
          </cell>
          <cell r="D382">
            <v>1127.4368999999999</v>
          </cell>
          <cell r="F382">
            <v>17860732839.439999</v>
          </cell>
        </row>
        <row r="383">
          <cell r="A383">
            <v>43515</v>
          </cell>
          <cell r="D383">
            <v>1120.3182999999999</v>
          </cell>
          <cell r="F383">
            <v>17747960386.439999</v>
          </cell>
        </row>
        <row r="384">
          <cell r="A384">
            <v>43516</v>
          </cell>
          <cell r="D384">
            <v>1119.8524</v>
          </cell>
          <cell r="F384">
            <v>17740579148.349998</v>
          </cell>
        </row>
        <row r="385">
          <cell r="A385">
            <v>43517</v>
          </cell>
          <cell r="D385">
            <v>1134.3453999999999</v>
          </cell>
          <cell r="F385">
            <v>17970175877.860001</v>
          </cell>
        </row>
        <row r="386">
          <cell r="A386">
            <v>43518</v>
          </cell>
          <cell r="D386">
            <v>1127.152</v>
          </cell>
          <cell r="F386">
            <v>17856217959.669998</v>
          </cell>
        </row>
        <row r="387">
          <cell r="A387">
            <v>43519</v>
          </cell>
          <cell r="D387">
            <v>1127.152</v>
          </cell>
          <cell r="F387">
            <v>17856217959.669998</v>
          </cell>
        </row>
        <row r="388">
          <cell r="A388">
            <v>43520</v>
          </cell>
          <cell r="D388">
            <v>1127.152</v>
          </cell>
          <cell r="F388">
            <v>17856217959.669998</v>
          </cell>
        </row>
        <row r="389">
          <cell r="A389">
            <v>43521</v>
          </cell>
          <cell r="D389">
            <v>1136.0907</v>
          </cell>
          <cell r="F389">
            <v>17997825137.330002</v>
          </cell>
        </row>
        <row r="390">
          <cell r="A390">
            <v>43522</v>
          </cell>
          <cell r="D390">
            <v>1145.7463</v>
          </cell>
          <cell r="F390">
            <v>18170957494.040001</v>
          </cell>
        </row>
        <row r="391">
          <cell r="A391">
            <v>43523</v>
          </cell>
          <cell r="D391">
            <v>1138.3626999999999</v>
          </cell>
          <cell r="F391">
            <v>18053857188.18</v>
          </cell>
        </row>
        <row r="392">
          <cell r="A392">
            <v>43524</v>
          </cell>
          <cell r="D392">
            <v>1121.5317</v>
          </cell>
          <cell r="F392">
            <v>17786926477.25</v>
          </cell>
        </row>
        <row r="393">
          <cell r="A393">
            <v>43525</v>
          </cell>
          <cell r="D393">
            <v>1133.6655000000001</v>
          </cell>
          <cell r="F393">
            <v>17979362759.700001</v>
          </cell>
        </row>
        <row r="394">
          <cell r="A394">
            <v>43526</v>
          </cell>
          <cell r="D394">
            <v>1133.6655000000001</v>
          </cell>
          <cell r="F394">
            <v>17979362759.700001</v>
          </cell>
        </row>
        <row r="395">
          <cell r="A395">
            <v>43527</v>
          </cell>
          <cell r="D395">
            <v>1133.6655000000001</v>
          </cell>
          <cell r="F395">
            <v>17979362759.700001</v>
          </cell>
        </row>
        <row r="396">
          <cell r="A396">
            <v>43528</v>
          </cell>
          <cell r="D396">
            <v>1136.9534000000001</v>
          </cell>
          <cell r="F396">
            <v>18031507256.299999</v>
          </cell>
        </row>
        <row r="397">
          <cell r="A397">
            <v>43529</v>
          </cell>
          <cell r="D397">
            <v>1142.1451</v>
          </cell>
          <cell r="F397">
            <v>18113843758.299999</v>
          </cell>
        </row>
        <row r="398">
          <cell r="A398">
            <v>43530</v>
          </cell>
          <cell r="D398">
            <v>1158.3142</v>
          </cell>
          <cell r="F398">
            <v>18370277559.82</v>
          </cell>
        </row>
        <row r="399">
          <cell r="A399">
            <v>43531</v>
          </cell>
          <cell r="D399">
            <v>1158.3142</v>
          </cell>
          <cell r="F399">
            <v>18370277559.82</v>
          </cell>
        </row>
        <row r="400">
          <cell r="A400">
            <v>43532</v>
          </cell>
          <cell r="D400">
            <v>1143.8603000000001</v>
          </cell>
          <cell r="F400">
            <v>18141047262.09</v>
          </cell>
        </row>
        <row r="401">
          <cell r="A401">
            <v>43533</v>
          </cell>
          <cell r="D401">
            <v>1143.8603000000001</v>
          </cell>
          <cell r="F401">
            <v>18141047262.09</v>
          </cell>
        </row>
        <row r="402">
          <cell r="A402">
            <v>43534</v>
          </cell>
          <cell r="D402">
            <v>1143.8603000000001</v>
          </cell>
          <cell r="F402">
            <v>18141047262.09</v>
          </cell>
        </row>
        <row r="403">
          <cell r="A403">
            <v>43535</v>
          </cell>
          <cell r="D403">
            <v>1147.0360000000001</v>
          </cell>
          <cell r="F403">
            <v>18191410786.740002</v>
          </cell>
        </row>
        <row r="404">
          <cell r="A404">
            <v>43536</v>
          </cell>
          <cell r="D404">
            <v>1155.2583</v>
          </cell>
          <cell r="F404">
            <v>18321813277.599998</v>
          </cell>
        </row>
        <row r="405">
          <cell r="A405">
            <v>43537</v>
          </cell>
          <cell r="D405">
            <v>1152.8204000000001</v>
          </cell>
          <cell r="F405">
            <v>23921225352.029999</v>
          </cell>
        </row>
        <row r="406">
          <cell r="A406">
            <v>43538</v>
          </cell>
          <cell r="D406">
            <v>1165.4486999999999</v>
          </cell>
          <cell r="F406">
            <v>29945703923.779999</v>
          </cell>
        </row>
        <row r="407">
          <cell r="A407">
            <v>43539</v>
          </cell>
          <cell r="D407">
            <v>1172.0576000000001</v>
          </cell>
          <cell r="F407">
            <v>30115516934.09</v>
          </cell>
        </row>
        <row r="408">
          <cell r="A408">
            <v>43540</v>
          </cell>
          <cell r="D408">
            <v>1172.0576000000001</v>
          </cell>
          <cell r="F408">
            <v>30115516934.09</v>
          </cell>
        </row>
        <row r="409">
          <cell r="A409">
            <v>43541</v>
          </cell>
          <cell r="D409">
            <v>1172.0576000000001</v>
          </cell>
          <cell r="F409">
            <v>30115516934.09</v>
          </cell>
        </row>
        <row r="410">
          <cell r="A410">
            <v>43542</v>
          </cell>
          <cell r="D410">
            <v>1180.9976999999999</v>
          </cell>
          <cell r="F410">
            <v>30345228787.5</v>
          </cell>
        </row>
        <row r="411">
          <cell r="A411">
            <v>43543</v>
          </cell>
          <cell r="D411">
            <v>1175.4937</v>
          </cell>
          <cell r="F411">
            <v>30183113512.450001</v>
          </cell>
        </row>
        <row r="412">
          <cell r="A412">
            <v>43544</v>
          </cell>
          <cell r="D412">
            <v>1179.2592</v>
          </cell>
          <cell r="F412">
            <v>30279800981.32</v>
          </cell>
        </row>
        <row r="413">
          <cell r="A413">
            <v>43545</v>
          </cell>
          <cell r="D413">
            <v>1187.0099</v>
          </cell>
          <cell r="F413">
            <v>30478813135.029999</v>
          </cell>
        </row>
        <row r="414">
          <cell r="A414">
            <v>43546</v>
          </cell>
          <cell r="D414">
            <v>1194.6628000000001</v>
          </cell>
          <cell r="F414">
            <v>30675316777.650002</v>
          </cell>
        </row>
        <row r="415">
          <cell r="A415">
            <v>43547</v>
          </cell>
          <cell r="D415">
            <v>1194.6628000000001</v>
          </cell>
          <cell r="F415">
            <v>30675316777.650002</v>
          </cell>
        </row>
        <row r="416">
          <cell r="A416">
            <v>43548</v>
          </cell>
          <cell r="D416">
            <v>1194.6628000000001</v>
          </cell>
          <cell r="F416">
            <v>30675316777.650002</v>
          </cell>
        </row>
        <row r="417">
          <cell r="A417">
            <v>43549</v>
          </cell>
          <cell r="D417">
            <v>1169.8693000000001</v>
          </cell>
          <cell r="F417">
            <v>30038696693.630001</v>
          </cell>
        </row>
        <row r="418">
          <cell r="A418">
            <v>43550</v>
          </cell>
          <cell r="D418">
            <v>1187.9386</v>
          </cell>
          <cell r="F418">
            <v>30502661754.599998</v>
          </cell>
        </row>
        <row r="419">
          <cell r="A419">
            <v>43551</v>
          </cell>
          <cell r="D419">
            <v>1183.1973</v>
          </cell>
          <cell r="F419">
            <v>30380919314.669998</v>
          </cell>
        </row>
        <row r="420">
          <cell r="A420">
            <v>43552</v>
          </cell>
          <cell r="D420">
            <v>1194.9185</v>
          </cell>
          <cell r="F420">
            <v>30681883538.139999</v>
          </cell>
        </row>
        <row r="421">
          <cell r="A421">
            <v>43553</v>
          </cell>
          <cell r="D421">
            <v>1195.5391999999999</v>
          </cell>
          <cell r="F421">
            <v>30697820109.810001</v>
          </cell>
        </row>
        <row r="422">
          <cell r="A422">
            <v>43554</v>
          </cell>
          <cell r="D422">
            <v>1195.5391999999999</v>
          </cell>
          <cell r="F422">
            <v>30697820109.810001</v>
          </cell>
        </row>
        <row r="423">
          <cell r="A423">
            <v>43555</v>
          </cell>
          <cell r="D423">
            <v>1195.5391999999999</v>
          </cell>
          <cell r="F423">
            <v>30697820109.810001</v>
          </cell>
        </row>
        <row r="424">
          <cell r="A424">
            <v>43556</v>
          </cell>
          <cell r="D424">
            <v>1194.6532999999999</v>
          </cell>
          <cell r="F424">
            <v>30675073843.450001</v>
          </cell>
        </row>
        <row r="425">
          <cell r="A425">
            <v>43557</v>
          </cell>
          <cell r="D425">
            <v>1199.1991</v>
          </cell>
          <cell r="F425">
            <v>30791794854.119999</v>
          </cell>
        </row>
        <row r="426">
          <cell r="A426">
            <v>43558</v>
          </cell>
          <cell r="D426">
            <v>1199.1991</v>
          </cell>
          <cell r="F426">
            <v>30791794854.119999</v>
          </cell>
        </row>
        <row r="427">
          <cell r="A427">
            <v>43559</v>
          </cell>
          <cell r="D427">
            <v>1211.8342</v>
          </cell>
          <cell r="F427">
            <v>31116226924.740002</v>
          </cell>
        </row>
        <row r="428">
          <cell r="A428">
            <v>43560</v>
          </cell>
          <cell r="D428">
            <v>1210.3702000000001</v>
          </cell>
          <cell r="F428">
            <v>31078636199.349998</v>
          </cell>
        </row>
        <row r="429">
          <cell r="A429">
            <v>43561</v>
          </cell>
          <cell r="D429">
            <v>1210.3702000000001</v>
          </cell>
          <cell r="F429">
            <v>31078636199.349998</v>
          </cell>
        </row>
        <row r="430">
          <cell r="A430">
            <v>43562</v>
          </cell>
          <cell r="D430">
            <v>1210.3702000000001</v>
          </cell>
          <cell r="F430">
            <v>31078636199.349998</v>
          </cell>
        </row>
        <row r="431">
          <cell r="A431">
            <v>43563</v>
          </cell>
          <cell r="D431">
            <v>1203.2887000000001</v>
          </cell>
          <cell r="F431">
            <v>30896804839.380001</v>
          </cell>
        </row>
        <row r="432">
          <cell r="A432">
            <v>43564</v>
          </cell>
          <cell r="D432">
            <v>1204.4118000000001</v>
          </cell>
          <cell r="F432">
            <v>30925643026.509998</v>
          </cell>
        </row>
        <row r="433">
          <cell r="A433">
            <v>43565</v>
          </cell>
          <cell r="D433">
            <v>1202.7180000000001</v>
          </cell>
          <cell r="F433">
            <v>30882149757.990002</v>
          </cell>
        </row>
        <row r="434">
          <cell r="A434">
            <v>43566</v>
          </cell>
          <cell r="D434">
            <v>1187.7186999999999</v>
          </cell>
          <cell r="F434">
            <v>30497015055.5</v>
          </cell>
        </row>
        <row r="435">
          <cell r="A435">
            <v>43567</v>
          </cell>
          <cell r="D435">
            <v>1183.8050000000001</v>
          </cell>
          <cell r="F435">
            <v>30396521677.700001</v>
          </cell>
        </row>
        <row r="436">
          <cell r="A436">
            <v>43568</v>
          </cell>
          <cell r="D436">
            <v>1183.8050000000001</v>
          </cell>
          <cell r="F436">
            <v>30396521677.700001</v>
          </cell>
        </row>
        <row r="437">
          <cell r="A437">
            <v>43569</v>
          </cell>
          <cell r="D437">
            <v>1183.8050000000001</v>
          </cell>
          <cell r="F437">
            <v>30396521677.700001</v>
          </cell>
        </row>
        <row r="438">
          <cell r="A438">
            <v>43570</v>
          </cell>
          <cell r="D438">
            <v>1183.0930000000001</v>
          </cell>
          <cell r="F438">
            <v>30378240625.060001</v>
          </cell>
        </row>
        <row r="439">
          <cell r="A439">
            <v>43571</v>
          </cell>
          <cell r="D439">
            <v>1182.1085</v>
          </cell>
          <cell r="F439">
            <v>30352960123.130001</v>
          </cell>
        </row>
        <row r="440">
          <cell r="A440">
            <v>43572</v>
          </cell>
          <cell r="D440">
            <v>1182.1085</v>
          </cell>
          <cell r="F440">
            <v>30352960123.130001</v>
          </cell>
        </row>
        <row r="441">
          <cell r="A441">
            <v>43573</v>
          </cell>
          <cell r="D441">
            <v>1193.4472000000001</v>
          </cell>
          <cell r="F441">
            <v>30644105256.34</v>
          </cell>
        </row>
        <row r="442">
          <cell r="A442">
            <v>43574</v>
          </cell>
          <cell r="D442">
            <v>1193.4472000000001</v>
          </cell>
          <cell r="F442">
            <v>30644105256.34</v>
          </cell>
        </row>
        <row r="443">
          <cell r="A443">
            <v>43575</v>
          </cell>
          <cell r="D443">
            <v>1193.4472000000001</v>
          </cell>
          <cell r="F443">
            <v>30644105256.34</v>
          </cell>
        </row>
        <row r="444">
          <cell r="A444">
            <v>43576</v>
          </cell>
          <cell r="D444">
            <v>1193.4472000000001</v>
          </cell>
          <cell r="F444">
            <v>30644105256.34</v>
          </cell>
        </row>
        <row r="445">
          <cell r="A445">
            <v>43577</v>
          </cell>
          <cell r="D445">
            <v>1174.8942999999999</v>
          </cell>
          <cell r="F445">
            <v>30167723426.07</v>
          </cell>
        </row>
        <row r="446">
          <cell r="A446">
            <v>43578</v>
          </cell>
          <cell r="D446">
            <v>1202.2414000000001</v>
          </cell>
          <cell r="F446">
            <v>30869914317.110001</v>
          </cell>
        </row>
        <row r="447">
          <cell r="A447">
            <v>43579</v>
          </cell>
          <cell r="D447">
            <v>1202.2462</v>
          </cell>
          <cell r="F447">
            <v>30870035184.630001</v>
          </cell>
        </row>
        <row r="448">
          <cell r="A448">
            <v>43580</v>
          </cell>
          <cell r="D448">
            <v>1189.1690000000001</v>
          </cell>
          <cell r="F448">
            <v>30534254146.150002</v>
          </cell>
        </row>
        <row r="449">
          <cell r="A449">
            <v>43581</v>
          </cell>
          <cell r="D449">
            <v>1192.8398</v>
          </cell>
          <cell r="F449">
            <v>30628509629.990002</v>
          </cell>
        </row>
        <row r="450">
          <cell r="A450">
            <v>43582</v>
          </cell>
          <cell r="D450">
            <v>1192.8398</v>
          </cell>
          <cell r="F450">
            <v>30628509629.990002</v>
          </cell>
        </row>
        <row r="451">
          <cell r="A451">
            <v>43583</v>
          </cell>
          <cell r="D451">
            <v>1192.8398</v>
          </cell>
          <cell r="F451">
            <v>30628509629.990002</v>
          </cell>
        </row>
        <row r="452">
          <cell r="A452">
            <v>43584</v>
          </cell>
          <cell r="D452">
            <v>1193.9631999999999</v>
          </cell>
          <cell r="F452">
            <v>30657353112.18</v>
          </cell>
        </row>
        <row r="453">
          <cell r="A453">
            <v>43585</v>
          </cell>
          <cell r="D453">
            <v>1188.2711999999999</v>
          </cell>
          <cell r="F453">
            <v>30511199969.799999</v>
          </cell>
        </row>
        <row r="454">
          <cell r="A454">
            <v>43586</v>
          </cell>
          <cell r="D454">
            <v>1188.2711999999999</v>
          </cell>
          <cell r="F454">
            <v>30511199969.799999</v>
          </cell>
        </row>
        <row r="455">
          <cell r="A455">
            <v>43587</v>
          </cell>
          <cell r="D455">
            <v>1165.8143</v>
          </cell>
          <cell r="F455">
            <v>29934576943.93</v>
          </cell>
        </row>
        <row r="456">
          <cell r="A456">
            <v>43588</v>
          </cell>
          <cell r="D456">
            <v>1152.4160999999999</v>
          </cell>
          <cell r="F456">
            <v>39475625841.269997</v>
          </cell>
        </row>
        <row r="457">
          <cell r="A457">
            <v>43589</v>
          </cell>
          <cell r="D457">
            <v>1152.4160999999999</v>
          </cell>
          <cell r="F457">
            <v>39475625841.269997</v>
          </cell>
        </row>
        <row r="458">
          <cell r="A458">
            <v>43590</v>
          </cell>
          <cell r="D458">
            <v>1152.4160999999999</v>
          </cell>
          <cell r="F458">
            <v>39475625841.269997</v>
          </cell>
        </row>
        <row r="459">
          <cell r="A459">
            <v>43591</v>
          </cell>
          <cell r="D459">
            <v>1135.5954999999999</v>
          </cell>
          <cell r="F459">
            <v>38899439949.110001</v>
          </cell>
        </row>
        <row r="460">
          <cell r="A460">
            <v>43592</v>
          </cell>
          <cell r="D460">
            <v>1145.4811999999999</v>
          </cell>
          <cell r="F460">
            <v>39238071691.629997</v>
          </cell>
        </row>
        <row r="461">
          <cell r="A461">
            <v>43593</v>
          </cell>
          <cell r="D461">
            <v>1146.5363</v>
          </cell>
          <cell r="F461">
            <v>39274215746.760002</v>
          </cell>
        </row>
        <row r="462">
          <cell r="A462">
            <v>43594</v>
          </cell>
          <cell r="D462">
            <v>1127.6491000000001</v>
          </cell>
          <cell r="F462">
            <v>38627239822.57</v>
          </cell>
        </row>
        <row r="463">
          <cell r="A463">
            <v>43595</v>
          </cell>
          <cell r="D463">
            <v>1125.3843999999999</v>
          </cell>
          <cell r="F463">
            <v>38549664768.650002</v>
          </cell>
        </row>
        <row r="464">
          <cell r="A464">
            <v>43596</v>
          </cell>
          <cell r="D464">
            <v>1125.3843999999999</v>
          </cell>
          <cell r="F464">
            <v>38549664768.650002</v>
          </cell>
        </row>
        <row r="465">
          <cell r="A465">
            <v>43597</v>
          </cell>
          <cell r="D465">
            <v>1125.3843999999999</v>
          </cell>
          <cell r="F465">
            <v>38549664768.650002</v>
          </cell>
        </row>
        <row r="466">
          <cell r="A466">
            <v>43598</v>
          </cell>
          <cell r="D466">
            <v>1098.4056</v>
          </cell>
          <cell r="F466">
            <v>37625514987.349998</v>
          </cell>
        </row>
        <row r="467">
          <cell r="A467">
            <v>43599</v>
          </cell>
          <cell r="D467">
            <v>1083.0262</v>
          </cell>
          <cell r="F467">
            <v>37098696374.849998</v>
          </cell>
        </row>
        <row r="468">
          <cell r="A468">
            <v>43600</v>
          </cell>
          <cell r="D468">
            <v>1067.6429000000001</v>
          </cell>
          <cell r="F468">
            <v>36571748107.379997</v>
          </cell>
        </row>
        <row r="469">
          <cell r="A469">
            <v>43601</v>
          </cell>
          <cell r="D469">
            <v>1052.8554999999999</v>
          </cell>
          <cell r="F469">
            <v>36065211214.349998</v>
          </cell>
        </row>
        <row r="470">
          <cell r="A470">
            <v>43602</v>
          </cell>
          <cell r="D470">
            <v>1038.0146999999999</v>
          </cell>
          <cell r="F470">
            <v>35556842707.110001</v>
          </cell>
        </row>
        <row r="471">
          <cell r="A471">
            <v>43603</v>
          </cell>
          <cell r="D471">
            <v>1038.0146999999999</v>
          </cell>
          <cell r="F471">
            <v>35556842707.110001</v>
          </cell>
        </row>
        <row r="472">
          <cell r="A472">
            <v>43604</v>
          </cell>
          <cell r="D472">
            <v>1038.0146999999999</v>
          </cell>
          <cell r="F472">
            <v>35556842707.110001</v>
          </cell>
        </row>
        <row r="473">
          <cell r="A473">
            <v>43605</v>
          </cell>
          <cell r="D473">
            <v>1059.5416</v>
          </cell>
          <cell r="F473">
            <v>36294241732.330002</v>
          </cell>
        </row>
        <row r="474">
          <cell r="A474">
            <v>43606</v>
          </cell>
          <cell r="D474">
            <v>1065.5003999999999</v>
          </cell>
          <cell r="F474">
            <v>36498358014.150002</v>
          </cell>
        </row>
        <row r="475">
          <cell r="A475">
            <v>43607</v>
          </cell>
          <cell r="D475">
            <v>1056.0225</v>
          </cell>
          <cell r="F475">
            <v>36173692931.510002</v>
          </cell>
        </row>
        <row r="476">
          <cell r="A476">
            <v>43608</v>
          </cell>
          <cell r="D476">
            <v>1078.7722000000001</v>
          </cell>
          <cell r="F476">
            <v>36952979342.309998</v>
          </cell>
        </row>
        <row r="477">
          <cell r="A477">
            <v>43609</v>
          </cell>
          <cell r="D477">
            <v>1084.5087000000001</v>
          </cell>
          <cell r="F477">
            <v>37149478436.629997</v>
          </cell>
        </row>
        <row r="478">
          <cell r="A478">
            <v>43610</v>
          </cell>
          <cell r="D478">
            <v>1084.5087000000001</v>
          </cell>
          <cell r="F478">
            <v>37149478436.629997</v>
          </cell>
        </row>
        <row r="479">
          <cell r="A479">
            <v>43611</v>
          </cell>
          <cell r="D479">
            <v>1084.5087000000001</v>
          </cell>
          <cell r="F479">
            <v>37149478436.629997</v>
          </cell>
        </row>
        <row r="480">
          <cell r="A480">
            <v>43612</v>
          </cell>
          <cell r="D480">
            <v>1094.6258</v>
          </cell>
          <cell r="F480">
            <v>37496037865.120003</v>
          </cell>
        </row>
        <row r="481">
          <cell r="A481">
            <v>43613</v>
          </cell>
          <cell r="D481">
            <v>1073.7879</v>
          </cell>
          <cell r="F481">
            <v>36782241862.889999</v>
          </cell>
        </row>
        <row r="482">
          <cell r="A482">
            <v>43614</v>
          </cell>
          <cell r="D482">
            <v>1086.7552000000001</v>
          </cell>
          <cell r="F482">
            <v>37226433813.239998</v>
          </cell>
        </row>
        <row r="483">
          <cell r="A483">
            <v>43615</v>
          </cell>
          <cell r="D483">
            <v>1086.7552000000001</v>
          </cell>
          <cell r="F483">
            <v>37226433813.239998</v>
          </cell>
        </row>
        <row r="484">
          <cell r="A484">
            <v>43616</v>
          </cell>
          <cell r="D484">
            <v>1115.0264</v>
          </cell>
          <cell r="F484">
            <v>38194853340.599998</v>
          </cell>
        </row>
        <row r="485">
          <cell r="A485">
            <v>43617</v>
          </cell>
          <cell r="D485">
            <v>1115.0264</v>
          </cell>
          <cell r="F485">
            <v>38194853340.599998</v>
          </cell>
        </row>
        <row r="486">
          <cell r="A486">
            <v>43618</v>
          </cell>
          <cell r="D486">
            <v>1115.0264</v>
          </cell>
          <cell r="F486">
            <v>38194853340.599998</v>
          </cell>
        </row>
        <row r="487">
          <cell r="A487">
            <v>43619</v>
          </cell>
          <cell r="D487">
            <v>1115.0264</v>
          </cell>
          <cell r="F487">
            <v>38194853340.599998</v>
          </cell>
        </row>
        <row r="488">
          <cell r="A488">
            <v>43620</v>
          </cell>
          <cell r="D488">
            <v>1115.0264</v>
          </cell>
          <cell r="F488">
            <v>38194853340.599998</v>
          </cell>
        </row>
        <row r="489">
          <cell r="A489">
            <v>43621</v>
          </cell>
          <cell r="D489">
            <v>1115.0264</v>
          </cell>
          <cell r="F489">
            <v>38194853340.599998</v>
          </cell>
        </row>
        <row r="490">
          <cell r="A490">
            <v>43622</v>
          </cell>
          <cell r="D490">
            <v>1115.0264</v>
          </cell>
          <cell r="F490">
            <v>38194853340.599998</v>
          </cell>
        </row>
        <row r="491">
          <cell r="A491">
            <v>43623</v>
          </cell>
          <cell r="D491">
            <v>1115.0264</v>
          </cell>
          <cell r="F491">
            <v>38194853340.599998</v>
          </cell>
        </row>
        <row r="492">
          <cell r="A492">
            <v>43624</v>
          </cell>
          <cell r="D492">
            <v>1115.0264</v>
          </cell>
          <cell r="F492">
            <v>38194853340.599998</v>
          </cell>
        </row>
        <row r="493">
          <cell r="A493">
            <v>43625</v>
          </cell>
          <cell r="D493">
            <v>1115.0264</v>
          </cell>
          <cell r="F493">
            <v>38194853340.599998</v>
          </cell>
        </row>
        <row r="494">
          <cell r="A494">
            <v>43626</v>
          </cell>
          <cell r="D494">
            <v>1133.5136</v>
          </cell>
          <cell r="F494">
            <v>38828127517.400002</v>
          </cell>
        </row>
        <row r="495">
          <cell r="A495">
            <v>43627</v>
          </cell>
          <cell r="D495">
            <v>1133.4503</v>
          </cell>
          <cell r="F495">
            <v>38825956850.010002</v>
          </cell>
        </row>
        <row r="496">
          <cell r="A496">
            <v>43628</v>
          </cell>
          <cell r="D496">
            <v>1131.4418000000001</v>
          </cell>
          <cell r="F496">
            <v>38757157626.68</v>
          </cell>
        </row>
        <row r="497">
          <cell r="A497">
            <v>43629</v>
          </cell>
          <cell r="D497">
            <v>1131.8561999999999</v>
          </cell>
          <cell r="F497">
            <v>38771353488.919998</v>
          </cell>
        </row>
        <row r="498">
          <cell r="A498">
            <v>43630</v>
          </cell>
          <cell r="D498">
            <v>1130.635</v>
          </cell>
          <cell r="F498">
            <v>38729521093.470001</v>
          </cell>
        </row>
        <row r="499">
          <cell r="A499">
            <v>43631</v>
          </cell>
          <cell r="D499">
            <v>1130.635</v>
          </cell>
          <cell r="F499">
            <v>38729521093.470001</v>
          </cell>
        </row>
        <row r="500">
          <cell r="A500">
            <v>43632</v>
          </cell>
          <cell r="D500">
            <v>1130.635</v>
          </cell>
          <cell r="F500">
            <v>38729521093.470001</v>
          </cell>
        </row>
        <row r="501">
          <cell r="A501">
            <v>43633</v>
          </cell>
          <cell r="D501">
            <v>1124.4601</v>
          </cell>
          <cell r="F501">
            <v>38518003004.199997</v>
          </cell>
        </row>
        <row r="502">
          <cell r="A502">
            <v>43634</v>
          </cell>
          <cell r="D502">
            <v>1140.7565999999999</v>
          </cell>
          <cell r="F502">
            <v>39076231560.389999</v>
          </cell>
        </row>
        <row r="503">
          <cell r="A503">
            <v>43635</v>
          </cell>
          <cell r="D503">
            <v>1158.5555999999999</v>
          </cell>
          <cell r="F503">
            <v>39685931128.370003</v>
          </cell>
        </row>
        <row r="504">
          <cell r="A504">
            <v>43636</v>
          </cell>
          <cell r="D504">
            <v>1157.5871</v>
          </cell>
          <cell r="F504">
            <v>39652757304.230003</v>
          </cell>
        </row>
        <row r="505">
          <cell r="A505">
            <v>43637</v>
          </cell>
          <cell r="D505">
            <v>1151.223</v>
          </cell>
          <cell r="F505">
            <v>39434756032.190002</v>
          </cell>
        </row>
        <row r="506">
          <cell r="A506">
            <v>43638</v>
          </cell>
          <cell r="D506">
            <v>1151.223</v>
          </cell>
          <cell r="F506">
            <v>39434756032.190002</v>
          </cell>
        </row>
        <row r="507">
          <cell r="A507">
            <v>43639</v>
          </cell>
          <cell r="D507">
            <v>1151.223</v>
          </cell>
          <cell r="F507">
            <v>39434756032.190002</v>
          </cell>
        </row>
        <row r="508">
          <cell r="A508">
            <v>43640</v>
          </cell>
          <cell r="D508">
            <v>1141.2724000000001</v>
          </cell>
          <cell r="F508">
            <v>39093901872.629997</v>
          </cell>
        </row>
        <row r="509">
          <cell r="A509">
            <v>43641</v>
          </cell>
          <cell r="D509">
            <v>1149.9447</v>
          </cell>
          <cell r="F509">
            <v>39390969027.790001</v>
          </cell>
        </row>
        <row r="510">
          <cell r="A510">
            <v>43642</v>
          </cell>
          <cell r="D510">
            <v>1149.1052999999999</v>
          </cell>
          <cell r="F510">
            <v>39362215888.209999</v>
          </cell>
        </row>
        <row r="511">
          <cell r="A511">
            <v>43643</v>
          </cell>
          <cell r="D511">
            <v>1164.6543999999999</v>
          </cell>
          <cell r="F511">
            <v>39894843766.220001</v>
          </cell>
        </row>
        <row r="512">
          <cell r="A512">
            <v>43644</v>
          </cell>
          <cell r="D512">
            <v>1165.1418000000001</v>
          </cell>
          <cell r="F512">
            <v>39911539939.599998</v>
          </cell>
        </row>
        <row r="513">
          <cell r="A513">
            <v>43645</v>
          </cell>
          <cell r="D513">
            <v>1165.1418000000001</v>
          </cell>
          <cell r="F513">
            <v>39911539939.599998</v>
          </cell>
        </row>
        <row r="514">
          <cell r="A514">
            <v>43646</v>
          </cell>
          <cell r="D514">
            <v>1165.1418000000001</v>
          </cell>
          <cell r="F514">
            <v>39911539939.599998</v>
          </cell>
        </row>
        <row r="515">
          <cell r="A515">
            <v>43647</v>
          </cell>
          <cell r="D515">
            <v>1173.3219999999999</v>
          </cell>
          <cell r="F515">
            <v>40191749708.339996</v>
          </cell>
        </row>
        <row r="516">
          <cell r="A516">
            <v>43648</v>
          </cell>
          <cell r="D516">
            <v>1173.5773999999999</v>
          </cell>
          <cell r="F516">
            <v>40200498153.849998</v>
          </cell>
        </row>
        <row r="517">
          <cell r="A517">
            <v>43649</v>
          </cell>
          <cell r="D517">
            <v>1168.4996000000001</v>
          </cell>
          <cell r="F517">
            <v>40026558663.669998</v>
          </cell>
        </row>
        <row r="518">
          <cell r="A518">
            <v>43650</v>
          </cell>
          <cell r="D518">
            <v>1164.3036</v>
          </cell>
          <cell r="F518">
            <v>39882826835.919998</v>
          </cell>
        </row>
        <row r="519">
          <cell r="A519">
            <v>43651</v>
          </cell>
          <cell r="D519">
            <v>1161.2063000000001</v>
          </cell>
          <cell r="F519">
            <v>39776729083.629997</v>
          </cell>
        </row>
        <row r="520">
          <cell r="A520">
            <v>43652</v>
          </cell>
          <cell r="D520">
            <v>1161.2063000000001</v>
          </cell>
          <cell r="F520">
            <v>39776729083.629997</v>
          </cell>
        </row>
        <row r="521">
          <cell r="A521">
            <v>43653</v>
          </cell>
          <cell r="D521">
            <v>1161.2063000000001</v>
          </cell>
          <cell r="F521">
            <v>39776729083.629997</v>
          </cell>
        </row>
        <row r="522">
          <cell r="A522">
            <v>43654</v>
          </cell>
          <cell r="D522">
            <v>1172.0160000000001</v>
          </cell>
          <cell r="F522">
            <v>40147014287.290001</v>
          </cell>
        </row>
        <row r="523">
          <cell r="A523">
            <v>43655</v>
          </cell>
          <cell r="D523">
            <v>1188.9104</v>
          </cell>
          <cell r="F523">
            <v>40725724927.489998</v>
          </cell>
        </row>
        <row r="524">
          <cell r="A524">
            <v>43656</v>
          </cell>
          <cell r="D524">
            <v>1189.6713999999999</v>
          </cell>
          <cell r="F524">
            <v>40751792494.370003</v>
          </cell>
        </row>
        <row r="525">
          <cell r="A525">
            <v>43657</v>
          </cell>
          <cell r="D525">
            <v>1218.6504</v>
          </cell>
          <cell r="F525">
            <v>41744457386.809998</v>
          </cell>
        </row>
        <row r="526">
          <cell r="A526">
            <v>43658</v>
          </cell>
          <cell r="D526">
            <v>1211.9571000000001</v>
          </cell>
          <cell r="F526">
            <v>41515182343.18</v>
          </cell>
        </row>
        <row r="527">
          <cell r="A527">
            <v>43659</v>
          </cell>
          <cell r="D527">
            <v>1211.9571000000001</v>
          </cell>
          <cell r="F527">
            <v>41515182343.18</v>
          </cell>
        </row>
        <row r="528">
          <cell r="A528">
            <v>43660</v>
          </cell>
          <cell r="D528">
            <v>1211.9571000000001</v>
          </cell>
          <cell r="F528">
            <v>41515182343.18</v>
          </cell>
        </row>
        <row r="529">
          <cell r="A529">
            <v>43661</v>
          </cell>
          <cell r="D529">
            <v>1219.3517999999999</v>
          </cell>
          <cell r="F529">
            <v>41773513466.910004</v>
          </cell>
        </row>
        <row r="530">
          <cell r="A530">
            <v>43662</v>
          </cell>
          <cell r="D530">
            <v>1224.5048999999999</v>
          </cell>
          <cell r="F530">
            <v>41950055085.839996</v>
          </cell>
        </row>
        <row r="531">
          <cell r="A531">
            <v>43663</v>
          </cell>
          <cell r="D531">
            <v>1223.8224</v>
          </cell>
          <cell r="F531">
            <v>41926673709.75</v>
          </cell>
        </row>
        <row r="532">
          <cell r="A532">
            <v>43664</v>
          </cell>
          <cell r="D532">
            <v>1224.3361</v>
          </cell>
          <cell r="F532">
            <v>41944270201.089996</v>
          </cell>
        </row>
        <row r="533">
          <cell r="A533">
            <v>43665</v>
          </cell>
          <cell r="D533">
            <v>1241.8959</v>
          </cell>
          <cell r="F533">
            <v>42545849314.169998</v>
          </cell>
        </row>
        <row r="534">
          <cell r="A534">
            <v>43666</v>
          </cell>
          <cell r="D534">
            <v>1241.8959</v>
          </cell>
          <cell r="F534">
            <v>42545849314.169998</v>
          </cell>
        </row>
        <row r="535">
          <cell r="A535">
            <v>43667</v>
          </cell>
          <cell r="D535">
            <v>1241.8959</v>
          </cell>
          <cell r="F535">
            <v>42545849314.169998</v>
          </cell>
        </row>
        <row r="536">
          <cell r="A536">
            <v>43668</v>
          </cell>
          <cell r="D536">
            <v>1238.3244</v>
          </cell>
          <cell r="F536">
            <v>42423493958.910004</v>
          </cell>
        </row>
        <row r="537">
          <cell r="A537">
            <v>43669</v>
          </cell>
          <cell r="D537">
            <v>1233.1309000000001</v>
          </cell>
          <cell r="F537">
            <v>42245570267.290001</v>
          </cell>
        </row>
        <row r="538">
          <cell r="A538">
            <v>43670</v>
          </cell>
          <cell r="D538">
            <v>1226.7784999999999</v>
          </cell>
          <cell r="F538">
            <v>42027945936.510002</v>
          </cell>
        </row>
        <row r="539">
          <cell r="A539">
            <v>43671</v>
          </cell>
          <cell r="D539">
            <v>1227.1940999999999</v>
          </cell>
          <cell r="F539">
            <v>42042183443.720001</v>
          </cell>
        </row>
        <row r="540">
          <cell r="A540">
            <v>43672</v>
          </cell>
          <cell r="D540">
            <v>1211.6877999999999</v>
          </cell>
          <cell r="F540">
            <v>41510956484.480003</v>
          </cell>
        </row>
        <row r="541">
          <cell r="A541">
            <v>43673</v>
          </cell>
          <cell r="D541">
            <v>1211.6877999999999</v>
          </cell>
          <cell r="F541">
            <v>41510956484.480003</v>
          </cell>
        </row>
        <row r="542">
          <cell r="A542">
            <v>43674</v>
          </cell>
          <cell r="D542">
            <v>1211.6877999999999</v>
          </cell>
          <cell r="F542">
            <v>41510956484.480003</v>
          </cell>
        </row>
        <row r="543">
          <cell r="A543">
            <v>43675</v>
          </cell>
          <cell r="D543">
            <v>1203.8154999999999</v>
          </cell>
          <cell r="F543">
            <v>41241261504.889999</v>
          </cell>
        </row>
        <row r="544">
          <cell r="A544">
            <v>43676</v>
          </cell>
          <cell r="D544">
            <v>1221.4826</v>
          </cell>
          <cell r="F544">
            <v>41846513942.870003</v>
          </cell>
        </row>
        <row r="545">
          <cell r="A545">
            <v>43677</v>
          </cell>
          <cell r="D545">
            <v>1224.6682000000001</v>
          </cell>
          <cell r="F545">
            <v>41955647738.449997</v>
          </cell>
        </row>
        <row r="546">
          <cell r="A546">
            <v>43678</v>
          </cell>
          <cell r="D546">
            <v>1223.5517</v>
          </cell>
          <cell r="F546">
            <v>41917397705.260002</v>
          </cell>
        </row>
        <row r="547">
          <cell r="A547">
            <v>43679</v>
          </cell>
          <cell r="D547">
            <v>1214.1129000000001</v>
          </cell>
          <cell r="F547">
            <v>41594037557.580002</v>
          </cell>
        </row>
        <row r="548">
          <cell r="A548">
            <v>43680</v>
          </cell>
          <cell r="D548">
            <v>1214.1129000000001</v>
          </cell>
          <cell r="F548">
            <v>41594037557.580002</v>
          </cell>
        </row>
        <row r="549">
          <cell r="A549">
            <v>43681</v>
          </cell>
          <cell r="D549">
            <v>1214.1129000000001</v>
          </cell>
          <cell r="F549">
            <v>41594037557.580002</v>
          </cell>
        </row>
        <row r="550">
          <cell r="A550">
            <v>43682</v>
          </cell>
          <cell r="D550">
            <v>1174.6061999999999</v>
          </cell>
          <cell r="F550">
            <v>39079631039.300003</v>
          </cell>
        </row>
        <row r="551">
          <cell r="A551">
            <v>43683</v>
          </cell>
          <cell r="D551">
            <v>1169.2451000000001</v>
          </cell>
          <cell r="F551">
            <v>38901266104.279999</v>
          </cell>
        </row>
        <row r="552">
          <cell r="A552">
            <v>43684</v>
          </cell>
          <cell r="D552">
            <v>1188.9726000000001</v>
          </cell>
          <cell r="F552">
            <v>39557608469.639999</v>
          </cell>
        </row>
        <row r="553">
          <cell r="A553">
            <v>43685</v>
          </cell>
          <cell r="D553">
            <v>1212.3354999999999</v>
          </cell>
          <cell r="F553">
            <v>40334901984.610001</v>
          </cell>
        </row>
        <row r="554">
          <cell r="A554">
            <v>43686</v>
          </cell>
          <cell r="D554">
            <v>1212.6622</v>
          </cell>
          <cell r="F554">
            <v>40345771889.290001</v>
          </cell>
        </row>
        <row r="555">
          <cell r="A555">
            <v>43687</v>
          </cell>
          <cell r="D555">
            <v>1212.6622</v>
          </cell>
          <cell r="F555">
            <v>40345771889.290001</v>
          </cell>
        </row>
        <row r="556">
          <cell r="A556">
            <v>43688</v>
          </cell>
          <cell r="D556">
            <v>1212.6622</v>
          </cell>
          <cell r="F556">
            <v>40345771889.290001</v>
          </cell>
        </row>
        <row r="557">
          <cell r="A557">
            <v>43689</v>
          </cell>
          <cell r="D557">
            <v>1205.4838</v>
          </cell>
          <cell r="F557">
            <v>40106941438</v>
          </cell>
        </row>
        <row r="558">
          <cell r="A558">
            <v>43690</v>
          </cell>
          <cell r="D558">
            <v>1192.0766000000001</v>
          </cell>
          <cell r="F558">
            <v>39660878670.610001</v>
          </cell>
        </row>
        <row r="559">
          <cell r="A559">
            <v>43691</v>
          </cell>
          <cell r="D559">
            <v>1203.8688</v>
          </cell>
          <cell r="F559">
            <v>40053211117.769997</v>
          </cell>
        </row>
        <row r="560">
          <cell r="A560">
            <v>43692</v>
          </cell>
          <cell r="D560">
            <v>1199.9385</v>
          </cell>
          <cell r="F560">
            <v>39922447254.779999</v>
          </cell>
        </row>
        <row r="561">
          <cell r="A561">
            <v>43693</v>
          </cell>
          <cell r="D561">
            <v>1198.9052999999999</v>
          </cell>
          <cell r="F561">
            <v>39888073574.760002</v>
          </cell>
        </row>
        <row r="562">
          <cell r="A562">
            <v>43694</v>
          </cell>
          <cell r="D562">
            <v>1198.9052999999999</v>
          </cell>
          <cell r="F562">
            <v>39888073574.760002</v>
          </cell>
        </row>
        <row r="563">
          <cell r="A563">
            <v>43695</v>
          </cell>
          <cell r="D563">
            <v>1198.9052999999999</v>
          </cell>
          <cell r="F563">
            <v>39888073574.760002</v>
          </cell>
        </row>
        <row r="564">
          <cell r="A564">
            <v>43696</v>
          </cell>
          <cell r="D564">
            <v>1204.9616000000001</v>
          </cell>
          <cell r="F564">
            <v>40089568088.010002</v>
          </cell>
        </row>
        <row r="565">
          <cell r="A565">
            <v>43697</v>
          </cell>
          <cell r="D565">
            <v>1209.2692999999999</v>
          </cell>
          <cell r="F565">
            <v>40232886744.190002</v>
          </cell>
        </row>
        <row r="566">
          <cell r="A566">
            <v>43698</v>
          </cell>
          <cell r="D566">
            <v>1197.7281</v>
          </cell>
          <cell r="F566">
            <v>39848907482</v>
          </cell>
        </row>
        <row r="567">
          <cell r="A567">
            <v>43699</v>
          </cell>
          <cell r="D567">
            <v>1192.2657999999999</v>
          </cell>
          <cell r="F567">
            <v>39667174238.050003</v>
          </cell>
        </row>
        <row r="568">
          <cell r="A568">
            <v>43700</v>
          </cell>
          <cell r="D568">
            <v>1198.3353999999999</v>
          </cell>
          <cell r="F568">
            <v>39869114049.110001</v>
          </cell>
        </row>
        <row r="569">
          <cell r="A569">
            <v>43701</v>
          </cell>
          <cell r="D569">
            <v>1198.3353999999999</v>
          </cell>
          <cell r="F569">
            <v>39869114049.110001</v>
          </cell>
        </row>
        <row r="570">
          <cell r="A570">
            <v>43702</v>
          </cell>
          <cell r="D570">
            <v>1198.3353999999999</v>
          </cell>
          <cell r="F570">
            <v>39869114049.110001</v>
          </cell>
        </row>
        <row r="571">
          <cell r="A571">
            <v>43703</v>
          </cell>
          <cell r="D571">
            <v>1187.3587</v>
          </cell>
          <cell r="F571">
            <v>39503914211.760002</v>
          </cell>
        </row>
        <row r="572">
          <cell r="A572">
            <v>43704</v>
          </cell>
          <cell r="D572">
            <v>1208.1757</v>
          </cell>
          <cell r="F572">
            <v>40196504463.529999</v>
          </cell>
        </row>
        <row r="573">
          <cell r="A573">
            <v>43705</v>
          </cell>
          <cell r="D573">
            <v>1209.7710999999999</v>
          </cell>
          <cell r="F573">
            <v>40249581817.279999</v>
          </cell>
        </row>
        <row r="574">
          <cell r="A574">
            <v>43706</v>
          </cell>
          <cell r="D574">
            <v>1209.9167</v>
          </cell>
          <cell r="F574">
            <v>40254428139.959999</v>
          </cell>
        </row>
        <row r="575">
          <cell r="A575">
            <v>43707</v>
          </cell>
          <cell r="D575">
            <v>1220.7215000000001</v>
          </cell>
          <cell r="F575">
            <v>40613906705.639999</v>
          </cell>
        </row>
        <row r="576">
          <cell r="A576">
            <v>43708</v>
          </cell>
          <cell r="D576">
            <v>1220.7215000000001</v>
          </cell>
        </row>
        <row r="607">
          <cell r="F607">
            <v>50173844218.120003</v>
          </cell>
        </row>
        <row r="608">
          <cell r="F608">
            <v>49400511214.169998</v>
          </cell>
        </row>
        <row r="609">
          <cell r="F609">
            <v>49244270393.379997</v>
          </cell>
        </row>
        <row r="610">
          <cell r="F610">
            <v>49582019750.599998</v>
          </cell>
        </row>
        <row r="611">
          <cell r="F611">
            <v>49582019750.599998</v>
          </cell>
        </row>
        <row r="612">
          <cell r="F612">
            <v>49582019750.599998</v>
          </cell>
        </row>
        <row r="613">
          <cell r="F613">
            <v>49090643070.870003</v>
          </cell>
        </row>
        <row r="614">
          <cell r="F614">
            <v>49430807731.849998</v>
          </cell>
        </row>
        <row r="615">
          <cell r="F615">
            <v>50076981086.660004</v>
          </cell>
        </row>
        <row r="616">
          <cell r="F616">
            <v>50235584961.269997</v>
          </cell>
        </row>
        <row r="617">
          <cell r="F617">
            <v>51280925734.970001</v>
          </cell>
        </row>
        <row r="618">
          <cell r="F618">
            <v>51280925734.970001</v>
          </cell>
        </row>
        <row r="619">
          <cell r="F619">
            <v>51280925734.970001</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omberg"/>
      <sheetName val="DATA"/>
      <sheetName val="Wording"/>
      <sheetName val="Value"/>
      <sheetName val="Wording (dec)"/>
      <sheetName val="Wording (2)"/>
      <sheetName val="Sheet1"/>
      <sheetName val="Sheet2"/>
      <sheetName val="FFS"/>
    </sheetNames>
    <sheetDataSet>
      <sheetData sheetId="0">
        <row r="1">
          <cell r="W1">
            <v>43707</v>
          </cell>
          <cell r="X1">
            <v>43462</v>
          </cell>
          <cell r="Y1">
            <v>43644</v>
          </cell>
          <cell r="Z1">
            <v>43553</v>
          </cell>
          <cell r="AA1">
            <v>43371</v>
          </cell>
        </row>
      </sheetData>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G12"/>
  <sheetViews>
    <sheetView workbookViewId="0">
      <pane xSplit="1" topLeftCell="B1" activePane="topRight" state="frozen"/>
      <selection pane="topRight" activeCell="B24" sqref="B24"/>
    </sheetView>
  </sheetViews>
  <sheetFormatPr defaultColWidth="9.109375" defaultRowHeight="14.4" x14ac:dyDescent="0.3"/>
  <cols>
    <col min="1" max="1" width="17.6640625" style="73" customWidth="1"/>
    <col min="2" max="2" width="13.5546875" style="73" customWidth="1"/>
    <col min="3" max="6" width="11.5546875" style="73" customWidth="1"/>
    <col min="7" max="9" width="12.44140625" style="73" customWidth="1"/>
    <col min="10" max="10" width="12.33203125" style="73" customWidth="1"/>
    <col min="11" max="11" width="12.33203125" style="73" bestFit="1" customWidth="1"/>
    <col min="12" max="17" width="11.33203125" style="73" bestFit="1" customWidth="1"/>
    <col min="18" max="16384" width="9.109375" style="73"/>
  </cols>
  <sheetData>
    <row r="2" spans="1:33" x14ac:dyDescent="0.3">
      <c r="A2" s="73" t="s">
        <v>66</v>
      </c>
      <c r="B2" s="74">
        <v>43447</v>
      </c>
      <c r="C2" s="74">
        <v>43478</v>
      </c>
      <c r="D2" s="74">
        <v>43509</v>
      </c>
      <c r="E2" s="74">
        <v>43537</v>
      </c>
      <c r="F2" s="74">
        <v>43568</v>
      </c>
      <c r="G2" s="74">
        <v>43598</v>
      </c>
      <c r="H2" s="74">
        <v>43629</v>
      </c>
      <c r="I2" s="74">
        <v>43659</v>
      </c>
      <c r="J2" s="74">
        <v>43690</v>
      </c>
      <c r="K2" s="74">
        <v>43721</v>
      </c>
      <c r="L2" s="74">
        <v>43751</v>
      </c>
      <c r="M2" s="74">
        <v>43782</v>
      </c>
      <c r="N2" s="74">
        <v>43812</v>
      </c>
      <c r="O2" s="74">
        <v>43843</v>
      </c>
      <c r="P2" s="74">
        <v>43874</v>
      </c>
      <c r="Q2" s="74">
        <v>43903</v>
      </c>
      <c r="R2" s="74">
        <v>43934</v>
      </c>
      <c r="S2" s="74">
        <v>43964</v>
      </c>
      <c r="T2" s="74">
        <v>43995</v>
      </c>
      <c r="U2" s="74">
        <v>44025</v>
      </c>
      <c r="V2" s="74">
        <v>44056</v>
      </c>
      <c r="W2" s="74">
        <v>44087</v>
      </c>
      <c r="X2" s="74">
        <v>44117</v>
      </c>
      <c r="Y2" s="74">
        <v>44148</v>
      </c>
      <c r="Z2" s="74">
        <v>44178</v>
      </c>
      <c r="AA2" s="74">
        <v>44209</v>
      </c>
      <c r="AB2" s="74">
        <v>44240</v>
      </c>
      <c r="AC2" s="74">
        <v>44268</v>
      </c>
      <c r="AD2" s="74">
        <v>44299</v>
      </c>
      <c r="AE2" s="74">
        <v>44329</v>
      </c>
      <c r="AF2" s="74">
        <v>44360</v>
      </c>
      <c r="AG2" s="74">
        <v>44390</v>
      </c>
    </row>
    <row r="3" spans="1:33" x14ac:dyDescent="0.3">
      <c r="A3" s="73" t="s">
        <v>22</v>
      </c>
      <c r="B3" s="75"/>
      <c r="C3" s="75" t="s">
        <v>22</v>
      </c>
      <c r="D3" s="75" t="s">
        <v>22</v>
      </c>
      <c r="E3" s="75" t="s">
        <v>22</v>
      </c>
      <c r="F3" s="75" t="s">
        <v>22</v>
      </c>
      <c r="G3" s="75" t="s">
        <v>22</v>
      </c>
      <c r="H3" s="75" t="s">
        <v>22</v>
      </c>
      <c r="I3" s="75" t="s">
        <v>22</v>
      </c>
      <c r="J3" s="75" t="s">
        <v>22</v>
      </c>
      <c r="K3" s="75" t="s">
        <v>22</v>
      </c>
    </row>
    <row r="4" spans="1:33" x14ac:dyDescent="0.3">
      <c r="A4" s="76" t="s">
        <v>67</v>
      </c>
      <c r="B4" s="75">
        <f>10573920/1.1</f>
        <v>9612654.5454545449</v>
      </c>
      <c r="C4" s="75">
        <f>21056676.65/1.1</f>
        <v>19142433.318181816</v>
      </c>
      <c r="D4" s="75">
        <f>22337212.73/1.1</f>
        <v>20306557.027272727</v>
      </c>
      <c r="E4" s="75">
        <f>32307353.91/1.1</f>
        <v>29370321.736363634</v>
      </c>
      <c r="F4" s="75">
        <f>44380065/1.1</f>
        <v>40345513.636363633</v>
      </c>
      <c r="G4" s="75">
        <f>44865137.18/1.1</f>
        <v>40786488.345454544</v>
      </c>
      <c r="H4" s="75">
        <f>55829489/1.1</f>
        <v>50754080.909090906</v>
      </c>
      <c r="I4" s="75">
        <f>61428500/1.1</f>
        <v>55844090.909090906</v>
      </c>
      <c r="J4" s="75">
        <f>54546011/1.1</f>
        <v>49587282.727272727</v>
      </c>
      <c r="K4" s="75">
        <f>66409756.94/1.1</f>
        <v>60372506.309090905</v>
      </c>
    </row>
    <row r="5" spans="1:33" x14ac:dyDescent="0.3">
      <c r="B5" s="75"/>
      <c r="C5" s="75"/>
      <c r="D5" s="75"/>
      <c r="E5" s="75"/>
      <c r="F5" s="75"/>
      <c r="G5" s="75"/>
      <c r="H5" s="75"/>
      <c r="I5" s="75"/>
      <c r="J5" s="75"/>
      <c r="K5" s="75"/>
    </row>
    <row r="6" spans="1:33" x14ac:dyDescent="0.3">
      <c r="A6" s="73" t="s">
        <v>90</v>
      </c>
      <c r="B6" s="77">
        <f>+B4*0.2/2.5</f>
        <v>769012.36363636365</v>
      </c>
      <c r="C6" s="77">
        <f t="shared" ref="C6:X6" si="0">+C4*0.2/2.5</f>
        <v>1531394.6654545455</v>
      </c>
      <c r="D6" s="77">
        <f t="shared" si="0"/>
        <v>1624524.5621818183</v>
      </c>
      <c r="E6" s="77">
        <f t="shared" si="0"/>
        <v>2349625.7389090909</v>
      </c>
      <c r="F6" s="77">
        <f t="shared" si="0"/>
        <v>3227641.0909090908</v>
      </c>
      <c r="G6" s="77">
        <f t="shared" si="0"/>
        <v>3262919.0676363637</v>
      </c>
      <c r="H6" s="77">
        <f t="shared" si="0"/>
        <v>4060326.4727272727</v>
      </c>
      <c r="I6" s="77">
        <f t="shared" si="0"/>
        <v>4467527.2727272725</v>
      </c>
      <c r="J6" s="77">
        <f t="shared" si="0"/>
        <v>3966982.6181818182</v>
      </c>
      <c r="K6" s="77">
        <f t="shared" si="0"/>
        <v>4829800.5047272723</v>
      </c>
      <c r="L6" s="77">
        <f t="shared" si="0"/>
        <v>0</v>
      </c>
      <c r="M6" s="77">
        <f t="shared" si="0"/>
        <v>0</v>
      </c>
      <c r="N6" s="77">
        <f t="shared" si="0"/>
        <v>0</v>
      </c>
      <c r="O6" s="77">
        <f t="shared" si="0"/>
        <v>0</v>
      </c>
      <c r="P6" s="77">
        <f t="shared" si="0"/>
        <v>0</v>
      </c>
      <c r="Q6" s="77">
        <f t="shared" si="0"/>
        <v>0</v>
      </c>
      <c r="R6" s="77">
        <f t="shared" si="0"/>
        <v>0</v>
      </c>
      <c r="S6" s="77">
        <f t="shared" si="0"/>
        <v>0</v>
      </c>
      <c r="T6" s="77">
        <f t="shared" si="0"/>
        <v>0</v>
      </c>
      <c r="U6" s="77">
        <f t="shared" si="0"/>
        <v>0</v>
      </c>
      <c r="V6" s="77">
        <f t="shared" si="0"/>
        <v>0</v>
      </c>
      <c r="W6" s="77">
        <f t="shared" si="0"/>
        <v>0</v>
      </c>
      <c r="X6" s="77">
        <f t="shared" si="0"/>
        <v>0</v>
      </c>
    </row>
    <row r="7" spans="1:33" x14ac:dyDescent="0.3">
      <c r="A7" s="80" t="s">
        <v>68</v>
      </c>
      <c r="B7" s="79"/>
      <c r="C7" s="79"/>
      <c r="D7" s="79"/>
      <c r="E7" s="79"/>
      <c r="F7" s="79"/>
      <c r="G7" s="79"/>
      <c r="H7" s="79"/>
      <c r="I7" s="79"/>
      <c r="J7" s="79"/>
      <c r="K7" s="79"/>
      <c r="L7" s="79"/>
      <c r="M7" s="79"/>
      <c r="N7" s="79"/>
      <c r="O7" s="79"/>
      <c r="P7" s="79"/>
      <c r="Q7" s="79"/>
    </row>
    <row r="8" spans="1:33" x14ac:dyDescent="0.3">
      <c r="A8" s="73" t="s">
        <v>69</v>
      </c>
      <c r="B8" s="81">
        <f>+B6*2%</f>
        <v>15380.247272727273</v>
      </c>
      <c r="C8" s="81">
        <f t="shared" ref="C8:O8" si="1">+C6*2%</f>
        <v>30627.893309090912</v>
      </c>
      <c r="D8" s="81">
        <f t="shared" si="1"/>
        <v>32490.491243636367</v>
      </c>
      <c r="E8" s="81">
        <f t="shared" si="1"/>
        <v>46992.514778181816</v>
      </c>
      <c r="F8" s="81">
        <f t="shared" si="1"/>
        <v>64552.821818181816</v>
      </c>
      <c r="G8" s="81">
        <f t="shared" si="1"/>
        <v>65258.381352727272</v>
      </c>
      <c r="H8" s="81">
        <f t="shared" si="1"/>
        <v>81206.529454545453</v>
      </c>
      <c r="I8" s="81">
        <f t="shared" si="1"/>
        <v>89350.545454545456</v>
      </c>
      <c r="J8" s="81">
        <f t="shared" si="1"/>
        <v>79339.652363636371</v>
      </c>
      <c r="K8" s="81">
        <f t="shared" si="1"/>
        <v>96596.010094545447</v>
      </c>
      <c r="L8" s="81">
        <f t="shared" si="1"/>
        <v>0</v>
      </c>
      <c r="M8" s="81">
        <f t="shared" si="1"/>
        <v>0</v>
      </c>
      <c r="N8" s="81">
        <f t="shared" si="1"/>
        <v>0</v>
      </c>
      <c r="O8" s="81">
        <f t="shared" si="1"/>
        <v>0</v>
      </c>
      <c r="P8" s="81">
        <f>+P6*2%</f>
        <v>0</v>
      </c>
      <c r="Q8" s="81">
        <f>+Q6*2%</f>
        <v>0</v>
      </c>
    </row>
    <row r="9" spans="1:33" x14ac:dyDescent="0.3">
      <c r="B9" s="79" t="s">
        <v>22</v>
      </c>
      <c r="C9" s="79" t="s">
        <v>22</v>
      </c>
      <c r="D9" s="79" t="s">
        <v>22</v>
      </c>
      <c r="E9" s="79" t="s">
        <v>22</v>
      </c>
      <c r="F9" s="79" t="s">
        <v>22</v>
      </c>
      <c r="G9" s="79" t="s">
        <v>22</v>
      </c>
      <c r="H9" s="79" t="s">
        <v>22</v>
      </c>
      <c r="I9" s="79" t="s">
        <v>22</v>
      </c>
      <c r="J9" s="79" t="s">
        <v>22</v>
      </c>
      <c r="K9" s="79" t="s">
        <v>22</v>
      </c>
      <c r="L9" s="79" t="s">
        <v>22</v>
      </c>
      <c r="M9" s="79" t="s">
        <v>22</v>
      </c>
      <c r="N9" s="79" t="s">
        <v>22</v>
      </c>
      <c r="O9" s="79" t="s">
        <v>22</v>
      </c>
      <c r="P9" s="79" t="s">
        <v>22</v>
      </c>
      <c r="Q9" s="79" t="s">
        <v>22</v>
      </c>
    </row>
    <row r="10" spans="1:33" s="104" customFormat="1" ht="15" thickBot="1" x14ac:dyDescent="0.35">
      <c r="A10" s="103" t="s">
        <v>91</v>
      </c>
      <c r="B10" s="83">
        <f>+B6-B8</f>
        <v>753632.11636363633</v>
      </c>
      <c r="C10" s="83">
        <f t="shared" ref="C10:AE10" si="2">+C6-C8</f>
        <v>1500766.7721454545</v>
      </c>
      <c r="D10" s="83">
        <f t="shared" si="2"/>
        <v>1592034.0709381818</v>
      </c>
      <c r="E10" s="83">
        <f t="shared" si="2"/>
        <v>2302633.224130909</v>
      </c>
      <c r="F10" s="83">
        <f>+F6-F8</f>
        <v>3163088.269090909</v>
      </c>
      <c r="G10" s="83">
        <f t="shared" si="2"/>
        <v>3197660.6862836364</v>
      </c>
      <c r="H10" s="83">
        <f t="shared" si="2"/>
        <v>3979119.9432727271</v>
      </c>
      <c r="I10" s="83">
        <f t="shared" si="2"/>
        <v>4378176.7272727266</v>
      </c>
      <c r="J10" s="83">
        <f t="shared" si="2"/>
        <v>3887642.9658181816</v>
      </c>
      <c r="K10" s="200">
        <f t="shared" si="2"/>
        <v>4733204.4946327265</v>
      </c>
      <c r="L10" s="200">
        <f t="shared" si="2"/>
        <v>0</v>
      </c>
      <c r="M10" s="200">
        <f t="shared" si="2"/>
        <v>0</v>
      </c>
      <c r="N10" s="200">
        <f t="shared" si="2"/>
        <v>0</v>
      </c>
      <c r="O10" s="200">
        <f t="shared" si="2"/>
        <v>0</v>
      </c>
      <c r="P10" s="200">
        <f t="shared" si="2"/>
        <v>0</v>
      </c>
      <c r="Q10" s="200">
        <f t="shared" si="2"/>
        <v>0</v>
      </c>
      <c r="R10" s="200">
        <f t="shared" si="2"/>
        <v>0</v>
      </c>
      <c r="S10" s="200">
        <f t="shared" si="2"/>
        <v>0</v>
      </c>
      <c r="T10" s="200">
        <f t="shared" si="2"/>
        <v>0</v>
      </c>
      <c r="U10" s="200">
        <f t="shared" si="2"/>
        <v>0</v>
      </c>
      <c r="V10" s="200">
        <f t="shared" si="2"/>
        <v>0</v>
      </c>
      <c r="W10" s="200">
        <f t="shared" si="2"/>
        <v>0</v>
      </c>
      <c r="X10" s="200">
        <f t="shared" si="2"/>
        <v>0</v>
      </c>
      <c r="Y10" s="200">
        <f t="shared" si="2"/>
        <v>0</v>
      </c>
      <c r="Z10" s="200">
        <f t="shared" si="2"/>
        <v>0</v>
      </c>
      <c r="AA10" s="200">
        <f t="shared" si="2"/>
        <v>0</v>
      </c>
      <c r="AB10" s="200">
        <f t="shared" si="2"/>
        <v>0</v>
      </c>
      <c r="AC10" s="200">
        <f t="shared" si="2"/>
        <v>0</v>
      </c>
      <c r="AD10" s="200">
        <f t="shared" si="2"/>
        <v>0</v>
      </c>
      <c r="AE10" s="200">
        <f t="shared" si="2"/>
        <v>0</v>
      </c>
    </row>
    <row r="11" spans="1:33" ht="15" thickTop="1" x14ac:dyDescent="0.3"/>
    <row r="12" spans="1:33" x14ac:dyDescent="0.3">
      <c r="A12" s="82"/>
      <c r="B12" s="78">
        <f>SUM($B$10:B10)</f>
        <v>753632.11636363633</v>
      </c>
      <c r="C12" s="78">
        <f>SUM($B$10:C10)</f>
        <v>2254398.888509091</v>
      </c>
      <c r="D12" s="78">
        <f>SUM($B$10:D10)</f>
        <v>3846432.9594472731</v>
      </c>
      <c r="E12" s="78">
        <f>SUM($B$10:E10)</f>
        <v>6149066.183578182</v>
      </c>
      <c r="F12" s="78">
        <f>SUM($B$10:F10)</f>
        <v>9312154.4526690915</v>
      </c>
      <c r="G12" s="78">
        <f>SUM($B$10:G10)</f>
        <v>12509815.138952728</v>
      </c>
      <c r="H12" s="78">
        <f>SUM($B$10:H10)</f>
        <v>16488935.082225455</v>
      </c>
      <c r="I12" s="78">
        <f>SUM($B$10:I10)</f>
        <v>20867111.809498183</v>
      </c>
      <c r="J12" s="78">
        <f>SUM($B$10:J10)</f>
        <v>24754754.775316365</v>
      </c>
      <c r="K12" s="78">
        <f>SUM($B$10:K10)</f>
        <v>29487959.269949093</v>
      </c>
      <c r="L12" s="78">
        <f>SUM($B$10:L10)</f>
        <v>29487959.269949093</v>
      </c>
      <c r="M12" s="78">
        <f>SUM($B$10:M10)</f>
        <v>29487959.269949093</v>
      </c>
      <c r="N12" s="78">
        <f>SUM($B$10:N10)</f>
        <v>29487959.269949093</v>
      </c>
      <c r="O12" s="78">
        <f>SUM($B$10:O10)</f>
        <v>29487959.269949093</v>
      </c>
      <c r="P12" s="78">
        <f>SUM($B$10:P10)</f>
        <v>29487959.269949093</v>
      </c>
      <c r="Q12" s="78">
        <f>SUM($B$10:Q10)</f>
        <v>29487959.269949093</v>
      </c>
    </row>
  </sheetData>
  <phoneticPr fontId="0" type="noConversion"/>
  <pageMargins left="0.75" right="0.75" top="1" bottom="1" header="0.5" footer="0.5"/>
  <pageSetup orientation="portrait" horizontalDpi="4294967295"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51"/>
  <sheetViews>
    <sheetView zoomScale="110" zoomScaleNormal="110" workbookViewId="0">
      <pane ySplit="3" topLeftCell="A4" activePane="bottomLeft" state="frozen"/>
      <selection activeCell="G4033" sqref="G4033"/>
      <selection pane="bottomLeft" activeCell="E18" sqref="E18"/>
    </sheetView>
  </sheetViews>
  <sheetFormatPr defaultColWidth="9.109375" defaultRowHeight="13.8" x14ac:dyDescent="0.3"/>
  <cols>
    <col min="1" max="1" width="9.6640625" style="35" bestFit="1" customWidth="1"/>
    <col min="2" max="2" width="10" style="35" bestFit="1" customWidth="1"/>
    <col min="3" max="3" width="8.88671875" style="35" bestFit="1" customWidth="1"/>
    <col min="4" max="4" width="9.6640625" style="56" bestFit="1" customWidth="1"/>
    <col min="5" max="5" width="8.6640625" style="35" bestFit="1" customWidth="1"/>
    <col min="6" max="6" width="9.44140625" style="35" customWidth="1"/>
    <col min="7" max="9" width="14.6640625" style="35" bestFit="1" customWidth="1"/>
    <col min="10" max="11" width="10.44140625" style="35" customWidth="1"/>
    <col min="12" max="12" width="14.6640625" style="35" bestFit="1" customWidth="1"/>
    <col min="13" max="13" width="13.109375" style="35" bestFit="1" customWidth="1"/>
    <col min="14" max="14" width="10.109375" style="12" bestFit="1" customWidth="1"/>
    <col min="15" max="15" width="14.88671875" style="35" bestFit="1" customWidth="1"/>
    <col min="16" max="16" width="9.44140625" style="35" bestFit="1" customWidth="1"/>
    <col min="17" max="17" width="9.6640625" style="35" customWidth="1"/>
    <col min="18" max="21" width="10.44140625" style="35" bestFit="1" customWidth="1"/>
    <col min="22" max="22" width="9" style="35" bestFit="1" customWidth="1"/>
    <col min="23" max="23" width="9.109375" style="35"/>
    <col min="24" max="24" width="9.88671875" style="35" customWidth="1"/>
    <col min="25" max="25" width="10.44140625" style="35" bestFit="1" customWidth="1"/>
    <col min="26" max="26" width="9.109375" style="35"/>
    <col min="27" max="27" width="10.44140625" style="35" bestFit="1" customWidth="1"/>
    <col min="28" max="16384" width="9.109375" style="35"/>
  </cols>
  <sheetData>
    <row r="1" spans="1:22" x14ac:dyDescent="0.3">
      <c r="A1" s="30"/>
      <c r="B1" s="30"/>
      <c r="C1" s="30"/>
      <c r="D1" s="31"/>
      <c r="E1" s="30"/>
      <c r="F1" s="32"/>
      <c r="G1" s="33" t="s">
        <v>65</v>
      </c>
      <c r="H1" s="33"/>
      <c r="I1" s="33"/>
      <c r="J1" s="34"/>
      <c r="K1" s="34"/>
      <c r="L1" s="33"/>
      <c r="O1" s="35" t="s">
        <v>62</v>
      </c>
      <c r="P1" s="35" t="s">
        <v>26</v>
      </c>
      <c r="Q1" s="35" t="s">
        <v>76</v>
      </c>
    </row>
    <row r="2" spans="1:22" x14ac:dyDescent="0.3">
      <c r="A2" s="39" t="s">
        <v>25</v>
      </c>
      <c r="B2" s="40" t="s">
        <v>26</v>
      </c>
      <c r="C2" s="41" t="s">
        <v>52</v>
      </c>
      <c r="D2" s="42" t="s">
        <v>25</v>
      </c>
      <c r="E2" s="41" t="s">
        <v>21</v>
      </c>
      <c r="F2" s="43" t="s">
        <v>23</v>
      </c>
      <c r="G2" s="44" t="s">
        <v>59</v>
      </c>
      <c r="H2" s="44" t="s">
        <v>59</v>
      </c>
      <c r="I2" s="44" t="s">
        <v>60</v>
      </c>
      <c r="J2" s="44" t="s">
        <v>56</v>
      </c>
      <c r="K2" s="44" t="s">
        <v>57</v>
      </c>
      <c r="L2" s="44" t="s">
        <v>88</v>
      </c>
      <c r="N2" s="84"/>
      <c r="O2" s="88">
        <v>43738</v>
      </c>
      <c r="P2" s="12" t="e">
        <f>VLOOKUP(O2,NAB!$C:$D,2,)</f>
        <v>#N/A</v>
      </c>
      <c r="Q2" s="12">
        <f>VLOOKUP(O2,Benchmark!$A:$J,3,)</f>
        <v>6169.1019999999999</v>
      </c>
    </row>
    <row r="3" spans="1:22" x14ac:dyDescent="0.3">
      <c r="A3" s="39"/>
      <c r="B3" s="40"/>
      <c r="C3" s="41"/>
      <c r="D3" s="42"/>
      <c r="E3" s="41"/>
      <c r="F3" s="43"/>
      <c r="G3" s="44"/>
      <c r="H3" s="44"/>
      <c r="I3" s="44"/>
      <c r="J3" s="44"/>
      <c r="K3" s="44"/>
      <c r="L3" s="44"/>
      <c r="N3" s="84"/>
      <c r="O3" s="45"/>
      <c r="P3" s="86" t="s">
        <v>71</v>
      </c>
      <c r="Q3" s="51" t="s">
        <v>48</v>
      </c>
      <c r="R3" s="51" t="s">
        <v>49</v>
      </c>
      <c r="S3" s="51" t="s">
        <v>50</v>
      </c>
      <c r="T3" s="51" t="s">
        <v>52</v>
      </c>
      <c r="U3" s="51" t="s">
        <v>72</v>
      </c>
      <c r="V3" s="51" t="s">
        <v>73</v>
      </c>
    </row>
    <row r="4" spans="1:22" x14ac:dyDescent="0.3">
      <c r="A4" s="274">
        <v>43371</v>
      </c>
      <c r="B4" s="91">
        <v>1000.4275</v>
      </c>
      <c r="C4" s="92">
        <v>0</v>
      </c>
      <c r="D4" s="274">
        <f>A4</f>
        <v>43371</v>
      </c>
      <c r="E4" s="92">
        <v>0</v>
      </c>
      <c r="F4" s="92">
        <v>0</v>
      </c>
      <c r="G4" s="49"/>
      <c r="H4" s="49"/>
      <c r="I4" s="49"/>
      <c r="L4" s="49"/>
      <c r="P4" s="36">
        <f>O2</f>
        <v>43738</v>
      </c>
      <c r="Q4" s="36">
        <f>[2]Bloomberg!$W$1</f>
        <v>43707</v>
      </c>
      <c r="R4" s="98">
        <f>[2]Bloomberg!$Y$1</f>
        <v>43644</v>
      </c>
      <c r="S4" s="36">
        <f>[2]Bloomberg!$Z$1</f>
        <v>43553</v>
      </c>
      <c r="T4" s="36">
        <f>[2]Bloomberg!$X$1</f>
        <v>43462</v>
      </c>
      <c r="U4" s="36">
        <f>[2]Bloomberg!$AA$1</f>
        <v>43371</v>
      </c>
      <c r="V4" s="46">
        <f>NAB!C2</f>
        <v>43138</v>
      </c>
    </row>
    <row r="5" spans="1:22" x14ac:dyDescent="0.3">
      <c r="A5" s="275">
        <v>43404</v>
      </c>
      <c r="B5" s="91">
        <v>1000.4275</v>
      </c>
      <c r="C5" s="92">
        <v>0</v>
      </c>
      <c r="D5" s="274">
        <f t="shared" ref="D5:D16" si="0">A5</f>
        <v>43404</v>
      </c>
      <c r="E5" s="92">
        <v>0</v>
      </c>
      <c r="F5" s="92">
        <v>0</v>
      </c>
      <c r="G5" s="106">
        <f>VLOOKUP(A5,Benchmark!$A:$K,8,)*0.8/100</f>
        <v>4.8176960000000005E-2</v>
      </c>
      <c r="H5" s="106">
        <f>VLOOKUP(A5,Benchmark!$A:$K,6,)*0.8/100</f>
        <v>4.8665520000000004E-2</v>
      </c>
      <c r="I5" s="106">
        <f>VLOOKUP(A5,Benchmark!$A:$K,7,)*0.8/100</f>
        <v>5.0009200000000004E-2</v>
      </c>
      <c r="J5" s="53">
        <f>VLOOKUP(A5,Benchmark!$A:$K,5,)</f>
        <v>15212</v>
      </c>
      <c r="K5" s="53">
        <f>VLOOKUP(A5,Benchmark!$A:$K,3,)</f>
        <v>5831.65</v>
      </c>
      <c r="L5" s="53">
        <f>VLOOKUP(A5,Benchmark!$A:$K,2,)</f>
        <v>215.495</v>
      </c>
      <c r="O5" s="38" t="s">
        <v>132</v>
      </c>
      <c r="P5" s="37" t="e">
        <f>VLOOKUP(P4,NAB!$C:$D,2,)</f>
        <v>#N/A</v>
      </c>
      <c r="Q5" s="37">
        <f>VLOOKUP(Q4,NAB!$C:$D,2,)</f>
        <v>1220.7215000000001</v>
      </c>
      <c r="R5" s="37">
        <f>VLOOKUP(R4,NAB!$C:$D,2,)</f>
        <v>1165.1418000000001</v>
      </c>
      <c r="S5" s="37">
        <f>VLOOKUP(S4,NAB!$C:$D,2,)</f>
        <v>1195.5391999999999</v>
      </c>
      <c r="T5" s="37">
        <f>VLOOKUP(T4,NAB!$C:$D,2,)</f>
        <v>1023.2651</v>
      </c>
      <c r="U5" s="37">
        <f>VLOOKUP(U4,NAB!$C:$D,2,)</f>
        <v>1000.4275</v>
      </c>
      <c r="V5" s="37">
        <f>VLOOKUP(V4,NAB!$C:$D,2,)</f>
        <v>1000</v>
      </c>
    </row>
    <row r="6" spans="1:22" x14ac:dyDescent="0.3">
      <c r="A6" s="275">
        <v>43434</v>
      </c>
      <c r="B6" s="91">
        <v>1000.4275</v>
      </c>
      <c r="C6" s="92">
        <v>0</v>
      </c>
      <c r="D6" s="274">
        <f t="shared" si="0"/>
        <v>43434</v>
      </c>
      <c r="E6" s="92">
        <v>0</v>
      </c>
      <c r="F6" s="92">
        <v>0</v>
      </c>
      <c r="G6" s="106">
        <f>VLOOKUP(A6,Benchmark!$A:$K,8,)*0.8/100</f>
        <v>4.8157360000000003E-2</v>
      </c>
      <c r="H6" s="106">
        <f>VLOOKUP(A6,Benchmark!$A:$K,6,)*0.8/100</f>
        <v>4.9723520000000007E-2</v>
      </c>
      <c r="I6" s="106">
        <f>VLOOKUP(A6,Benchmark!$A:$K,7,)*0.8/100</f>
        <v>5.0527920000000004E-2</v>
      </c>
      <c r="J6" s="53">
        <f>VLOOKUP(A6,Benchmark!$A:$K,5,)</f>
        <v>14349</v>
      </c>
      <c r="K6" s="53">
        <f>VLOOKUP(A6,Benchmark!$A:$K,3,)</f>
        <v>6056.1239999999998</v>
      </c>
      <c r="L6" s="53">
        <f>VLOOKUP(A6,Benchmark!$A:$K,2,)</f>
        <v>224.48400000000001</v>
      </c>
      <c r="O6" s="38" t="s">
        <v>57</v>
      </c>
      <c r="P6" s="12">
        <f>VLOOKUP(P4,Benchmark!$A:$J,3,)</f>
        <v>6169.1019999999999</v>
      </c>
      <c r="Q6" s="12">
        <f>VLOOKUP(Q4,Benchmark!$A:$J,3,)</f>
        <v>6328.47</v>
      </c>
      <c r="R6" s="12">
        <f>VLOOKUP(R4,Benchmark!$A:$J,3,)</f>
        <v>6358.6289999999999</v>
      </c>
      <c r="S6" s="12">
        <f>VLOOKUP(S4,Benchmark!$A:$J,3,)</f>
        <v>6468.7550000000001</v>
      </c>
      <c r="T6" s="12">
        <f>VLOOKUP(T4,Benchmark!$A:$J,3,)</f>
        <v>6194.4979999999996</v>
      </c>
      <c r="U6" s="12">
        <f>VLOOKUP(U4,Benchmark!$A:$J,3,)</f>
        <v>5976.5529999999999</v>
      </c>
      <c r="V6" s="12">
        <f>VLOOKUP(V4,Benchmark!$A:$J,3,)</f>
        <v>6534.8689999999997</v>
      </c>
    </row>
    <row r="7" spans="1:22" x14ac:dyDescent="0.3">
      <c r="A7" s="275">
        <v>43462</v>
      </c>
      <c r="B7" s="91">
        <v>1023.2651</v>
      </c>
      <c r="C7" s="92">
        <v>0</v>
      </c>
      <c r="D7" s="274">
        <f t="shared" si="0"/>
        <v>43462</v>
      </c>
      <c r="E7" s="92">
        <v>2.2827839999999999E-2</v>
      </c>
      <c r="F7" s="92">
        <v>0</v>
      </c>
      <c r="G7" s="106">
        <f>VLOOKUP(A7,Benchmark!$A:$K,8,)*0.8/100</f>
        <v>4.9404960000000005E-2</v>
      </c>
      <c r="H7" s="106">
        <f>VLOOKUP(A7,Benchmark!$A:$K,6,)*0.8/100</f>
        <v>5.0759120000000005E-2</v>
      </c>
      <c r="I7" s="106">
        <f>VLOOKUP(A7,Benchmark!$A:$K,7,)*0.8/100</f>
        <v>5.1243440000000008E-2</v>
      </c>
      <c r="J7" s="53">
        <f>VLOOKUP(A7,Benchmark!$A:$K,5,)</f>
        <v>14518</v>
      </c>
      <c r="K7" s="53">
        <f>VLOOKUP(A7,Benchmark!$A:$K,3,)</f>
        <v>6194.4979999999996</v>
      </c>
      <c r="L7" s="53">
        <f>VLOOKUP(A7,Benchmark!$A:$K,2,)</f>
        <v>224.91900000000001</v>
      </c>
      <c r="O7" s="38" t="s">
        <v>92</v>
      </c>
      <c r="P7" s="12">
        <f>VLOOKUP(P4,Infovesta!$A:$F,5,)</f>
        <v>944.02841128108309</v>
      </c>
      <c r="Q7" s="12">
        <f>VLOOKUP(Q4,Infovesta!$A:$F,5,)</f>
        <v>968.41574023901637</v>
      </c>
      <c r="R7" s="12">
        <f>VLOOKUP(R4,Infovesta!$A:$F,5,)</f>
        <v>973.0308289270987</v>
      </c>
      <c r="S7" s="12">
        <f>VLOOKUP(S4,Infovesta!$A:$F,5,)</f>
        <v>989.88288824152414</v>
      </c>
      <c r="T7" s="12">
        <f>VLOOKUP(T4,Infovesta!$A:$F,5,)</f>
        <v>947.91464067604102</v>
      </c>
      <c r="U7" s="12">
        <f>VLOOKUP(U4,Infovesta!$A:$F,5,)</f>
        <v>914.56355131219925</v>
      </c>
      <c r="V7" s="12">
        <f>VLOOKUP(V4,Infovesta!$A:$F,5,)</f>
        <v>1000</v>
      </c>
    </row>
    <row r="8" spans="1:22" x14ac:dyDescent="0.3">
      <c r="A8" s="275">
        <v>43496</v>
      </c>
      <c r="B8" s="91">
        <v>1096.8603000000001</v>
      </c>
      <c r="C8" s="92">
        <v>7.1921929999999995E-2</v>
      </c>
      <c r="D8" s="274">
        <f t="shared" si="0"/>
        <v>43496</v>
      </c>
      <c r="E8" s="92">
        <v>7.1921929999999995E-2</v>
      </c>
      <c r="F8" s="92">
        <v>0</v>
      </c>
      <c r="G8" s="106">
        <f>VLOOKUP(A8,Benchmark!$A:$K,8,)*0.8/100</f>
        <v>4.9072560000000001E-2</v>
      </c>
      <c r="H8" s="106">
        <f>VLOOKUP(A8,Benchmark!$A:$K,6,)*0.8/100</f>
        <v>5.0036079999999997E-2</v>
      </c>
      <c r="I8" s="106">
        <f>VLOOKUP(A8,Benchmark!$A:$K,7,)*0.8/100</f>
        <v>5.0096800000000004E-2</v>
      </c>
      <c r="J8" s="53">
        <f>VLOOKUP(A8,Benchmark!$A:$K,5,)</f>
        <v>13932</v>
      </c>
      <c r="K8" s="53">
        <f>VLOOKUP(A8,Benchmark!$A:$K,3,)</f>
        <v>6532.9690000000001</v>
      </c>
      <c r="L8" s="53">
        <f>VLOOKUP(A8,Benchmark!$A:$K,2,)</f>
        <v>226.56100000000001</v>
      </c>
      <c r="O8" s="85"/>
      <c r="P8" s="98"/>
      <c r="Q8" s="98"/>
      <c r="R8" s="98"/>
      <c r="S8" s="98"/>
      <c r="T8" s="98"/>
      <c r="U8" s="98"/>
      <c r="V8" s="98"/>
    </row>
    <row r="9" spans="1:22" x14ac:dyDescent="0.3">
      <c r="A9" s="275">
        <v>43524</v>
      </c>
      <c r="B9" s="91">
        <v>1121.5317</v>
      </c>
      <c r="C9" s="92">
        <v>9.6032400000000004E-2</v>
      </c>
      <c r="D9" s="274">
        <f t="shared" si="0"/>
        <v>43524</v>
      </c>
      <c r="E9" s="92">
        <v>3.547703E-2</v>
      </c>
      <c r="F9" s="92">
        <v>0.12112787</v>
      </c>
      <c r="G9" s="106">
        <f>VLOOKUP(A9,Benchmark!$A:$K,8,)*0.8/100</f>
        <v>4.9269519999999997E-2</v>
      </c>
      <c r="H9" s="106">
        <f>VLOOKUP(A9,Benchmark!$A:$K,6,)*0.8/100</f>
        <v>4.994432E-2</v>
      </c>
      <c r="I9" s="106">
        <f>VLOOKUP(A9,Benchmark!$A:$K,7,)*0.8/100</f>
        <v>5.1457760000000005E-2</v>
      </c>
      <c r="J9" s="53">
        <f>VLOOKUP(A9,Benchmark!$A:$K,5,)</f>
        <v>14152</v>
      </c>
      <c r="K9" s="53">
        <f>VLOOKUP(A9,Benchmark!$A:$K,3,)</f>
        <v>6443.348</v>
      </c>
      <c r="L9" s="53">
        <f>VLOOKUP(A9,Benchmark!$A:$K,2,)</f>
        <v>230.905</v>
      </c>
      <c r="O9" s="1" t="s">
        <v>133</v>
      </c>
      <c r="P9" s="1"/>
      <c r="Q9" s="99" t="e">
        <f t="shared" ref="Q9:V9" si="1">$P$5/Q5-1</f>
        <v>#N/A</v>
      </c>
      <c r="R9" s="99" t="e">
        <f t="shared" si="1"/>
        <v>#N/A</v>
      </c>
      <c r="S9" s="99" t="e">
        <f t="shared" si="1"/>
        <v>#N/A</v>
      </c>
      <c r="T9" s="99" t="e">
        <f t="shared" si="1"/>
        <v>#N/A</v>
      </c>
      <c r="U9" s="99" t="e">
        <f t="shared" si="1"/>
        <v>#N/A</v>
      </c>
      <c r="V9" s="99" t="e">
        <f t="shared" si="1"/>
        <v>#N/A</v>
      </c>
    </row>
    <row r="10" spans="1:22" x14ac:dyDescent="0.3">
      <c r="A10" s="275">
        <v>43553</v>
      </c>
      <c r="B10" s="91">
        <v>1195.5391999999999</v>
      </c>
      <c r="C10" s="92">
        <v>0.16835725000000001</v>
      </c>
      <c r="D10" s="274">
        <f t="shared" si="0"/>
        <v>43553</v>
      </c>
      <c r="E10" s="92">
        <v>5.0226960000000001E-2</v>
      </c>
      <c r="F10" s="92">
        <v>0.19510872000000001</v>
      </c>
      <c r="G10" s="106">
        <f>VLOOKUP(A10,Benchmark!$A:$K,8,)*0.8/100</f>
        <v>4.9272720000000006E-2</v>
      </c>
      <c r="H10" s="106">
        <f>VLOOKUP(A10,Benchmark!$A:$K,6,)*0.8/100</f>
        <v>4.9582960000000009E-2</v>
      </c>
      <c r="I10" s="106">
        <f>VLOOKUP(A10,Benchmark!$A:$K,7,)*0.8/100</f>
        <v>5.0422480000000006E-2</v>
      </c>
      <c r="J10" s="53">
        <f>VLOOKUP(A10,Benchmark!$A:$K,5,)</f>
        <v>14248</v>
      </c>
      <c r="K10" s="53">
        <f>VLOOKUP(A10,Benchmark!$A:$K,3,)</f>
        <v>6468.7550000000001</v>
      </c>
      <c r="L10" s="53">
        <f>VLOOKUP(A10,Benchmark!$A:$K,2,)</f>
        <v>234.83600000000001</v>
      </c>
      <c r="O10" s="1" t="s">
        <v>77</v>
      </c>
      <c r="P10" s="1"/>
      <c r="Q10" s="100">
        <f t="shared" ref="Q10:V10" si="2">$P$6/Q6-1</f>
        <v>-2.518270608851747E-2</v>
      </c>
      <c r="R10" s="100">
        <f t="shared" si="2"/>
        <v>-2.9806267986385082E-2</v>
      </c>
      <c r="S10" s="100">
        <f t="shared" si="2"/>
        <v>-4.6323133276805262E-2</v>
      </c>
      <c r="T10" s="100">
        <f t="shared" si="2"/>
        <v>-4.0997672450616696E-3</v>
      </c>
      <c r="U10" s="100">
        <f t="shared" si="2"/>
        <v>3.221740023053421E-2</v>
      </c>
      <c r="V10" s="100">
        <f t="shared" si="2"/>
        <v>-5.5971588718916943E-2</v>
      </c>
    </row>
    <row r="11" spans="1:22" x14ac:dyDescent="0.3">
      <c r="A11" s="275">
        <v>43585</v>
      </c>
      <c r="B11" s="91">
        <v>1188.2711999999999</v>
      </c>
      <c r="C11" s="92">
        <v>0.1612545</v>
      </c>
      <c r="D11" s="274">
        <f t="shared" si="0"/>
        <v>43585</v>
      </c>
      <c r="E11" s="92">
        <v>-6.0792700000000003E-3</v>
      </c>
      <c r="F11" s="92">
        <v>0.18784334</v>
      </c>
      <c r="G11" s="106">
        <f>VLOOKUP(A11,Benchmark!$A:$K,8,)*0.8/100</f>
        <v>4.9066159999999998E-2</v>
      </c>
      <c r="H11" s="106">
        <f>VLOOKUP(A11,Benchmark!$A:$K,6,)*0.8/100</f>
        <v>4.9413680000000008E-2</v>
      </c>
      <c r="I11" s="106">
        <f>VLOOKUP(A11,Benchmark!$A:$K,7,)*0.8/100</f>
        <v>5.0218160000000005E-2</v>
      </c>
      <c r="J11" s="53">
        <f>VLOOKUP(A11,Benchmark!$A:$K,5,)</f>
        <v>14187</v>
      </c>
      <c r="K11" s="53">
        <f>VLOOKUP(A11,Benchmark!$A:$K,3,)</f>
        <v>6455.3519999999999</v>
      </c>
      <c r="L11" s="53">
        <f>VLOOKUP(A11,Benchmark!$A:$K,2,)</f>
        <v>234.691</v>
      </c>
      <c r="O11" s="1" t="s">
        <v>93</v>
      </c>
      <c r="P11" s="85"/>
      <c r="Q11" s="100">
        <v>3.5560000000000001E-2</v>
      </c>
      <c r="R11" s="100">
        <v>9.4759999999999997E-2</v>
      </c>
      <c r="S11" s="100">
        <v>4.1619999999999997E-2</v>
      </c>
      <c r="T11" s="100">
        <v>3.56E-2</v>
      </c>
      <c r="U11" s="100">
        <f>$P$7/U7-1</f>
        <v>3.221740023053421E-2</v>
      </c>
      <c r="V11" s="100">
        <f>$P$7/V7-1</f>
        <v>-5.5971588718916943E-2</v>
      </c>
    </row>
    <row r="12" spans="1:22" x14ac:dyDescent="0.3">
      <c r="A12" s="275">
        <v>43616</v>
      </c>
      <c r="B12" s="91">
        <v>1115.0264</v>
      </c>
      <c r="C12" s="92">
        <v>8.9675000000000005E-2</v>
      </c>
      <c r="D12" s="274">
        <f t="shared" si="0"/>
        <v>43616</v>
      </c>
      <c r="E12" s="92">
        <v>-6.1639800000000002E-2</v>
      </c>
      <c r="F12" s="92">
        <v>0.11462491</v>
      </c>
      <c r="G12" s="106">
        <f>VLOOKUP(A12,Benchmark!$A:$K,8,)*0.8/100</f>
        <v>4.9005520000000004E-2</v>
      </c>
      <c r="H12" s="106">
        <f>VLOOKUP(A12,Benchmark!$A:$K,6,)*0.8/100</f>
        <v>4.9132480000000006E-2</v>
      </c>
      <c r="I12" s="106">
        <f>VLOOKUP(A12,Benchmark!$A:$K,7,)*0.8/100</f>
        <v>5.0309920000000001E-2</v>
      </c>
      <c r="J12" s="53">
        <f>VLOOKUP(A12,Benchmark!$A:$K,5,)</f>
        <v>14297</v>
      </c>
      <c r="K12" s="53">
        <f>VLOOKUP(A12,Benchmark!$A:$K,3,)</f>
        <v>6209.1170000000002</v>
      </c>
      <c r="L12" s="53">
        <f>VLOOKUP(A12,Benchmark!$A:$K,2,)</f>
        <v>234.042</v>
      </c>
    </row>
    <row r="13" spans="1:22" ht="12.75" customHeight="1" x14ac:dyDescent="0.3">
      <c r="A13" s="275">
        <v>43644</v>
      </c>
      <c r="B13" s="91">
        <v>1165.1418000000001</v>
      </c>
      <c r="C13" s="92">
        <v>0.13865097000000001</v>
      </c>
      <c r="D13" s="274">
        <f t="shared" si="0"/>
        <v>43644</v>
      </c>
      <c r="E13" s="92">
        <v>7.2129029999999997E-2</v>
      </c>
      <c r="F13" s="92">
        <v>0.16472227</v>
      </c>
      <c r="G13" s="106">
        <f>VLOOKUP(A13,Benchmark!$A:$K,8,)*0.8/100</f>
        <v>4.9563040000000003E-2</v>
      </c>
      <c r="H13" s="106">
        <f>VLOOKUP(A13,Benchmark!$A:$K,6,)*0.8/100</f>
        <v>4.8768000000000006E-2</v>
      </c>
      <c r="I13" s="106">
        <f>VLOOKUP(A13,Benchmark!$A:$K,7,)*0.8/100</f>
        <v>5.0068960000000003E-2</v>
      </c>
      <c r="J13" s="53">
        <f>VLOOKUP(A13,Benchmark!$A:$K,5,)</f>
        <v>14120</v>
      </c>
      <c r="K13" s="53">
        <f>VLOOKUP(A13,Benchmark!$A:$K,3,)</f>
        <v>6358.6289999999999</v>
      </c>
      <c r="L13" s="53">
        <f>VLOOKUP(A13,Benchmark!$A:$K,2,)</f>
        <v>243.41300000000001</v>
      </c>
    </row>
    <row r="14" spans="1:22" ht="12.75" customHeight="1" thickBot="1" x14ac:dyDescent="0.35">
      <c r="A14" s="275">
        <v>43677</v>
      </c>
      <c r="B14" s="91">
        <v>1224.6682000000001</v>
      </c>
      <c r="C14" s="92">
        <v>0.19682396999999999</v>
      </c>
      <c r="D14" s="274">
        <f t="shared" si="0"/>
        <v>43677</v>
      </c>
      <c r="E14" s="92">
        <v>4.3761389999999997E-2</v>
      </c>
      <c r="F14" s="92">
        <v>0.22414487999999999</v>
      </c>
      <c r="G14" s="106">
        <f>VLOOKUP(A14,Benchmark!$A:$K,8,)*0.8/100</f>
        <v>4.8572160000000003E-2</v>
      </c>
      <c r="H14" s="106">
        <f>VLOOKUP(A14,Benchmark!$A:$K,6,)*0.8/100</f>
        <v>4.8044320000000001E-2</v>
      </c>
      <c r="I14" s="106">
        <f>VLOOKUP(A14,Benchmark!$A:$K,7,)*0.8/100</f>
        <v>4.947E-2</v>
      </c>
      <c r="J14" s="53">
        <f>VLOOKUP(A14,Benchmark!$A:$K,5,)</f>
        <v>14107</v>
      </c>
      <c r="K14" s="53">
        <f>VLOOKUP(A14,Benchmark!$A:$K,3,)</f>
        <v>6390.5050000000001</v>
      </c>
      <c r="L14" s="53">
        <f>VLOOKUP(A14,Benchmark!$A:$K,2,)</f>
        <v>246.42599999999999</v>
      </c>
    </row>
    <row r="15" spans="1:22" ht="14.4" thickBot="1" x14ac:dyDescent="0.35">
      <c r="A15" s="275">
        <v>43707</v>
      </c>
      <c r="B15" s="91">
        <v>1220.7215000000001</v>
      </c>
      <c r="C15" s="92">
        <v>0.192967</v>
      </c>
      <c r="D15" s="274">
        <f t="shared" si="0"/>
        <v>43707</v>
      </c>
      <c r="E15" s="92">
        <v>-3.22267E-3</v>
      </c>
      <c r="F15" s="92">
        <v>0.22019986</v>
      </c>
      <c r="G15" s="106">
        <f>VLOOKUP(A15,Benchmark!$A:$K,8,)*0.8/100</f>
        <v>4.7918000000000002E-2</v>
      </c>
      <c r="H15" s="106">
        <f>VLOOKUP(A15,Benchmark!$A:$K,6,)*0.8/100</f>
        <v>4.8037280000000002E-2</v>
      </c>
      <c r="I15" s="106">
        <f>VLOOKUP(A15,Benchmark!$A:$K,7,)*0.8/100</f>
        <v>4.9022640000000006E-2</v>
      </c>
      <c r="J15" s="53">
        <f>VLOOKUP(A15,Benchmark!$A:$K,5,)</f>
        <v>14187</v>
      </c>
      <c r="K15" s="53">
        <f>VLOOKUP(A15,Benchmark!$A:$K,3,)</f>
        <v>6328.47</v>
      </c>
      <c r="L15" s="53">
        <f>VLOOKUP(A15,Benchmark!$A:$K,2,)</f>
        <v>247.364</v>
      </c>
      <c r="O15" s="54" t="s">
        <v>54</v>
      </c>
      <c r="P15" s="55" t="s">
        <v>55</v>
      </c>
    </row>
    <row r="16" spans="1:22" x14ac:dyDescent="0.3">
      <c r="A16" s="275">
        <v>43738</v>
      </c>
      <c r="B16" s="91">
        <v>1233.9935</v>
      </c>
      <c r="C16" s="92">
        <v>0.20593724999999999</v>
      </c>
      <c r="D16" s="274">
        <f t="shared" si="0"/>
        <v>43738</v>
      </c>
      <c r="E16" s="92">
        <v>1.087226E-2</v>
      </c>
      <c r="F16" s="92">
        <v>0.23346618999999999</v>
      </c>
      <c r="G16" s="106">
        <f>VLOOKUP(A16,Benchmark!$A:$K,8,)*0.8/100</f>
        <v>4.8151359999999997E-2</v>
      </c>
      <c r="H16" s="106">
        <f>VLOOKUP(A16,Benchmark!$A:$K,6,)*0.8/100</f>
        <v>4.7241920000000007E-2</v>
      </c>
      <c r="I16" s="106">
        <f>VLOOKUP(A16,Benchmark!$A:$K,7,)*0.8/100</f>
        <v>4.8677440000000002E-2</v>
      </c>
      <c r="J16" s="53">
        <f>VLOOKUP(A16,Benchmark!$A:$K,5,)</f>
        <v>14179</v>
      </c>
      <c r="K16" s="53">
        <f>VLOOKUP(A16,Benchmark!$A:$K,3,)</f>
        <v>6169.1019999999999</v>
      </c>
      <c r="L16" s="53">
        <f>VLOOKUP(A16,Benchmark!$A:$K,2,)</f>
        <v>249.92</v>
      </c>
      <c r="M16" s="36"/>
      <c r="O16" s="50" t="s">
        <v>53</v>
      </c>
      <c r="P16" s="1" t="s">
        <v>270</v>
      </c>
    </row>
    <row r="17" spans="1:16" x14ac:dyDescent="0.3">
      <c r="A17" s="52"/>
      <c r="B17" s="47"/>
      <c r="C17" s="48"/>
      <c r="D17" s="52"/>
      <c r="E17" s="48"/>
      <c r="F17" s="48"/>
      <c r="G17" s="106" t="e">
        <f>VLOOKUP(A17,Benchmark!$A:$K,8,)*0.8/100</f>
        <v>#N/A</v>
      </c>
      <c r="H17" s="106" t="e">
        <f>VLOOKUP(A17,Benchmark!$A:$K,6,)*0.8/100</f>
        <v>#N/A</v>
      </c>
      <c r="I17" s="106" t="e">
        <f>VLOOKUP(A17,Benchmark!$A:$K,7,)*0.8/100</f>
        <v>#N/A</v>
      </c>
      <c r="J17" s="53" t="e">
        <f>VLOOKUP(A17,Benchmark!$A:$K,5,)</f>
        <v>#N/A</v>
      </c>
      <c r="K17" s="53" t="e">
        <f>VLOOKUP(A17,Benchmark!$A:$K,3,)</f>
        <v>#N/A</v>
      </c>
      <c r="L17" s="53" t="e">
        <f>VLOOKUP(A17,Benchmark!$A:$K,2,)</f>
        <v>#N/A</v>
      </c>
      <c r="M17" s="97"/>
      <c r="P17" s="1" t="s">
        <v>271</v>
      </c>
    </row>
    <row r="18" spans="1:16" x14ac:dyDescent="0.3">
      <c r="A18" s="52"/>
      <c r="B18" s="47"/>
      <c r="C18" s="48"/>
      <c r="D18" s="52"/>
      <c r="E18" s="48"/>
      <c r="F18" s="48"/>
      <c r="G18" s="106" t="e">
        <f>VLOOKUP(A18,Benchmark!$A:$K,8,)*0.8/100</f>
        <v>#N/A</v>
      </c>
      <c r="H18" s="106" t="e">
        <f>VLOOKUP(A18,Benchmark!$A:$K,6,)*0.8/100</f>
        <v>#N/A</v>
      </c>
      <c r="I18" s="106" t="e">
        <f>VLOOKUP(A18,Benchmark!$A:$K,7,)*0.8/100</f>
        <v>#N/A</v>
      </c>
      <c r="J18" s="53" t="e">
        <f>VLOOKUP(A18,Benchmark!$A:$K,5,)</f>
        <v>#N/A</v>
      </c>
      <c r="K18" s="53" t="e">
        <f>VLOOKUP(A18,Benchmark!$A:$K,3,)</f>
        <v>#N/A</v>
      </c>
      <c r="L18" s="53" t="e">
        <f>VLOOKUP(A18,Benchmark!$A:$K,2,)</f>
        <v>#N/A</v>
      </c>
      <c r="P18" s="1" t="s">
        <v>272</v>
      </c>
    </row>
    <row r="19" spans="1:16" x14ac:dyDescent="0.3">
      <c r="A19" s="52"/>
      <c r="B19" s="47"/>
      <c r="C19" s="48"/>
      <c r="D19" s="52"/>
      <c r="E19" s="48"/>
      <c r="F19" s="48"/>
      <c r="G19" s="106" t="e">
        <f>VLOOKUP(A19,Benchmark!$A:$K,8,)*0.8/100</f>
        <v>#N/A</v>
      </c>
      <c r="H19" s="106" t="e">
        <f>VLOOKUP(A19,Benchmark!$A:$K,6,)*0.8/100</f>
        <v>#N/A</v>
      </c>
      <c r="I19" s="106" t="e">
        <f>VLOOKUP(A19,Benchmark!$A:$K,7,)*0.8/100</f>
        <v>#N/A</v>
      </c>
      <c r="J19" s="53" t="e">
        <f>VLOOKUP(A19,Benchmark!$A:$K,5,)</f>
        <v>#N/A</v>
      </c>
      <c r="K19" s="53" t="e">
        <f>VLOOKUP(A19,Benchmark!$A:$K,3,)</f>
        <v>#N/A</v>
      </c>
      <c r="L19" s="53" t="e">
        <f>VLOOKUP(A19,Benchmark!$A:$K,2,)</f>
        <v>#N/A</v>
      </c>
    </row>
    <row r="20" spans="1:16" x14ac:dyDescent="0.3">
      <c r="A20" s="52"/>
      <c r="B20" s="47"/>
      <c r="C20" s="48"/>
      <c r="D20" s="52"/>
      <c r="E20" s="48"/>
      <c r="F20" s="48"/>
      <c r="G20" s="106" t="e">
        <f>VLOOKUP(A20,Benchmark!$A:$K,8,)*0.8/100</f>
        <v>#N/A</v>
      </c>
      <c r="H20" s="106" t="e">
        <f>VLOOKUP(A20,Benchmark!$A:$K,6,)*0.8/100</f>
        <v>#N/A</v>
      </c>
      <c r="I20" s="106" t="e">
        <f>VLOOKUP(A20,Benchmark!$A:$K,7,)*0.8/100</f>
        <v>#N/A</v>
      </c>
      <c r="J20" s="53" t="e">
        <f>VLOOKUP(A20,Benchmark!$A:$K,5,)</f>
        <v>#N/A</v>
      </c>
      <c r="K20" s="53" t="e">
        <f>VLOOKUP(A20,Benchmark!$A:$K,3,)</f>
        <v>#N/A</v>
      </c>
      <c r="L20" s="53" t="e">
        <f>VLOOKUP(A20,Benchmark!$A:$K,2,)</f>
        <v>#N/A</v>
      </c>
    </row>
    <row r="21" spans="1:16" x14ac:dyDescent="0.3">
      <c r="A21" s="52"/>
      <c r="B21" s="47"/>
      <c r="C21" s="48"/>
      <c r="D21" s="52"/>
      <c r="E21" s="48"/>
      <c r="F21" s="48"/>
      <c r="G21" s="106" t="e">
        <f>VLOOKUP(A21,Benchmark!$A:$K,8,)*0.8/100</f>
        <v>#N/A</v>
      </c>
      <c r="H21" s="106" t="e">
        <f>VLOOKUP(A21,Benchmark!$A:$K,6,)*0.8/100</f>
        <v>#N/A</v>
      </c>
      <c r="I21" s="106" t="e">
        <f>VLOOKUP(A21,Benchmark!$A:$K,7,)*0.8/100</f>
        <v>#N/A</v>
      </c>
      <c r="J21" s="53" t="e">
        <f>VLOOKUP(A21,Benchmark!$A:$K,5,)</f>
        <v>#N/A</v>
      </c>
      <c r="K21" s="53" t="e">
        <f>VLOOKUP(A21,Benchmark!$A:$K,3,)</f>
        <v>#N/A</v>
      </c>
      <c r="L21" s="53" t="e">
        <f>VLOOKUP(A21,Benchmark!$A:$K,2,)</f>
        <v>#N/A</v>
      </c>
    </row>
    <row r="22" spans="1:16" x14ac:dyDescent="0.3">
      <c r="A22" s="52"/>
      <c r="B22" s="47"/>
      <c r="C22" s="48"/>
      <c r="D22" s="52"/>
      <c r="E22" s="48"/>
      <c r="F22" s="48"/>
      <c r="G22" s="106" t="e">
        <f>VLOOKUP(A22,Benchmark!$A:$K,8,)*0.8/100</f>
        <v>#N/A</v>
      </c>
      <c r="H22" s="106" t="e">
        <f>VLOOKUP(A22,Benchmark!$A:$K,6,)*0.8/100</f>
        <v>#N/A</v>
      </c>
      <c r="I22" s="106" t="e">
        <f>VLOOKUP(A22,Benchmark!$A:$K,7,)*0.8/100</f>
        <v>#N/A</v>
      </c>
      <c r="J22" s="53" t="e">
        <f>VLOOKUP(A22,Benchmark!$A:$K,5,)</f>
        <v>#N/A</v>
      </c>
      <c r="K22" s="53" t="e">
        <f>VLOOKUP(A22,Benchmark!$A:$K,3,)</f>
        <v>#N/A</v>
      </c>
      <c r="L22" s="53" t="e">
        <f>VLOOKUP(A22,Benchmark!$A:$K,2,)</f>
        <v>#N/A</v>
      </c>
    </row>
    <row r="23" spans="1:16" x14ac:dyDescent="0.3">
      <c r="A23" s="52"/>
      <c r="B23" s="47"/>
      <c r="C23" s="48"/>
      <c r="D23" s="52"/>
      <c r="E23" s="48"/>
      <c r="F23" s="48"/>
      <c r="G23" s="106" t="e">
        <f>VLOOKUP(A23,Benchmark!$A:$K,8,)*0.8/100</f>
        <v>#N/A</v>
      </c>
      <c r="H23" s="106" t="e">
        <f>VLOOKUP(A23,Benchmark!$A:$K,6,)*0.8/100</f>
        <v>#N/A</v>
      </c>
      <c r="I23" s="106" t="e">
        <f>VLOOKUP(A23,Benchmark!$A:$K,7,)*0.8/100</f>
        <v>#N/A</v>
      </c>
      <c r="J23" s="53" t="e">
        <f>VLOOKUP(A23,Benchmark!$A:$K,5,)</f>
        <v>#N/A</v>
      </c>
      <c r="K23" s="53" t="e">
        <f>VLOOKUP(A23,Benchmark!$A:$K,3,)</f>
        <v>#N/A</v>
      </c>
      <c r="L23" s="53" t="e">
        <f>VLOOKUP(A23,Benchmark!$A:$K,2,)</f>
        <v>#N/A</v>
      </c>
    </row>
    <row r="24" spans="1:16" x14ac:dyDescent="0.3">
      <c r="A24" s="52"/>
      <c r="B24" s="47"/>
      <c r="C24" s="48"/>
      <c r="D24" s="52"/>
      <c r="E24" s="48"/>
      <c r="F24" s="48"/>
      <c r="G24" s="106" t="e">
        <f>VLOOKUP(A24,Benchmark!$A:$K,8,)*0.8/100</f>
        <v>#N/A</v>
      </c>
      <c r="H24" s="106" t="e">
        <f>VLOOKUP(A24,Benchmark!$A:$K,6,)*0.8/100</f>
        <v>#N/A</v>
      </c>
      <c r="I24" s="106" t="e">
        <f>VLOOKUP(A24,Benchmark!$A:$K,7,)*0.8/100</f>
        <v>#N/A</v>
      </c>
      <c r="J24" s="53" t="e">
        <f>VLOOKUP(A24,Benchmark!$A:$K,5,)</f>
        <v>#N/A</v>
      </c>
      <c r="K24" s="53" t="e">
        <f>VLOOKUP(A24,Benchmark!$A:$K,3,)</f>
        <v>#N/A</v>
      </c>
      <c r="L24" s="53" t="e">
        <f>VLOOKUP(A24,Benchmark!$A:$K,2,)</f>
        <v>#N/A</v>
      </c>
    </row>
    <row r="25" spans="1:16" x14ac:dyDescent="0.3">
      <c r="A25" s="235"/>
      <c r="B25" s="236"/>
      <c r="C25" s="237"/>
      <c r="D25" s="235"/>
      <c r="E25" s="237"/>
      <c r="F25" s="237"/>
      <c r="G25" s="238"/>
      <c r="H25" s="238"/>
      <c r="I25" s="238"/>
      <c r="J25" s="239"/>
      <c r="K25" s="239"/>
      <c r="L25" s="239"/>
    </row>
    <row r="26" spans="1:16" x14ac:dyDescent="0.3">
      <c r="A26" s="52"/>
      <c r="B26" s="47"/>
      <c r="C26" s="48"/>
      <c r="D26" s="52"/>
      <c r="E26" s="48"/>
      <c r="F26" s="48"/>
      <c r="G26" s="106"/>
      <c r="H26" s="106"/>
      <c r="I26" s="106"/>
      <c r="J26" s="53"/>
      <c r="K26" s="53"/>
      <c r="L26" s="53"/>
    </row>
    <row r="27" spans="1:16" x14ac:dyDescent="0.3">
      <c r="A27" s="52"/>
      <c r="B27" s="47"/>
      <c r="C27" s="48"/>
      <c r="D27" s="52"/>
      <c r="E27" s="48"/>
      <c r="F27" s="48"/>
      <c r="G27" s="106"/>
      <c r="H27" s="106"/>
      <c r="I27" s="106"/>
      <c r="J27" s="53"/>
      <c r="K27" s="53"/>
      <c r="L27" s="53"/>
    </row>
    <row r="28" spans="1:16" x14ac:dyDescent="0.3">
      <c r="A28" s="90"/>
      <c r="B28" s="91"/>
      <c r="C28" s="92"/>
      <c r="D28" s="90"/>
      <c r="E28" s="92"/>
      <c r="F28" s="139"/>
      <c r="G28" s="94"/>
      <c r="H28" s="94"/>
      <c r="I28" s="94"/>
      <c r="J28" s="94"/>
      <c r="K28" s="94"/>
      <c r="L28" s="94"/>
    </row>
    <row r="29" spans="1:16" x14ac:dyDescent="0.3">
      <c r="A29" s="90"/>
      <c r="B29" s="91"/>
      <c r="C29" s="92"/>
      <c r="D29" s="90"/>
      <c r="E29" s="92"/>
      <c r="F29" s="92"/>
      <c r="G29" s="94"/>
      <c r="H29" s="94"/>
      <c r="I29" s="94"/>
      <c r="J29" s="94"/>
      <c r="K29" s="94"/>
      <c r="L29" s="94"/>
    </row>
    <row r="30" spans="1:16" x14ac:dyDescent="0.3">
      <c r="A30" s="90"/>
      <c r="B30" s="91"/>
      <c r="C30" s="92"/>
      <c r="D30" s="90"/>
      <c r="E30" s="92"/>
      <c r="F30" s="92"/>
      <c r="G30" s="94"/>
      <c r="H30" s="94"/>
      <c r="I30" s="94"/>
      <c r="J30" s="94"/>
      <c r="K30" s="94"/>
      <c r="L30" s="94"/>
    </row>
    <row r="31" spans="1:16" x14ac:dyDescent="0.3">
      <c r="A31" s="90"/>
      <c r="B31" s="91"/>
      <c r="C31" s="92"/>
      <c r="D31" s="90"/>
      <c r="E31" s="92"/>
      <c r="F31" s="92"/>
      <c r="G31" s="94"/>
      <c r="H31" s="94"/>
      <c r="I31" s="94"/>
      <c r="J31" s="94"/>
      <c r="K31" s="94"/>
      <c r="L31" s="94"/>
    </row>
    <row r="32" spans="1:16" x14ac:dyDescent="0.3">
      <c r="A32" s="90"/>
      <c r="B32" s="91"/>
      <c r="C32" s="92"/>
      <c r="D32" s="90"/>
      <c r="E32" s="92"/>
      <c r="F32" s="92"/>
      <c r="G32" s="94"/>
      <c r="H32" s="94"/>
      <c r="I32" s="94"/>
      <c r="J32" s="94"/>
      <c r="K32" s="94"/>
      <c r="L32" s="94"/>
    </row>
    <row r="33" spans="1:12" x14ac:dyDescent="0.3">
      <c r="A33" s="90"/>
      <c r="B33" s="91"/>
      <c r="C33" s="92"/>
      <c r="D33" s="90"/>
      <c r="E33" s="92"/>
      <c r="F33" s="92"/>
      <c r="G33" s="94"/>
      <c r="H33" s="94"/>
      <c r="I33" s="94"/>
      <c r="J33" s="94"/>
      <c r="K33" s="94"/>
      <c r="L33" s="94"/>
    </row>
    <row r="34" spans="1:12" x14ac:dyDescent="0.3">
      <c r="A34" s="93"/>
      <c r="B34" s="93"/>
      <c r="C34" s="93"/>
      <c r="D34" s="93"/>
      <c r="E34" s="93"/>
      <c r="F34" s="95"/>
      <c r="G34" s="96"/>
      <c r="H34" s="96"/>
      <c r="I34" s="96"/>
      <c r="J34" s="96"/>
      <c r="K34" s="96"/>
      <c r="L34" s="96"/>
    </row>
    <row r="51" spans="4:14" s="267" customFormat="1" x14ac:dyDescent="0.3">
      <c r="D51" s="266"/>
      <c r="N51" s="250"/>
    </row>
  </sheetData>
  <phoneticPr fontId="0" type="noConversion"/>
  <pageMargins left="0.75" right="0.75" top="1" bottom="1" header="0.5" footer="0.5"/>
  <pageSetup orientation="portrait" horizontalDpi="4294967295"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1:AT20"/>
  <sheetViews>
    <sheetView zoomScale="110" zoomScaleNormal="110" zoomScaleSheetLayoutView="75" workbookViewId="0">
      <pane xSplit="1" topLeftCell="AK1" activePane="topRight" state="frozen"/>
      <selection pane="topRight" activeCell="A3" sqref="A3"/>
    </sheetView>
  </sheetViews>
  <sheetFormatPr defaultColWidth="9.109375" defaultRowHeight="13.8" x14ac:dyDescent="0.3"/>
  <cols>
    <col min="1" max="1" width="19.33203125" style="1" bestFit="1" customWidth="1"/>
    <col min="2" max="11" width="17.33203125" style="1" hidden="1" customWidth="1"/>
    <col min="12" max="12" width="15.5546875" style="1" hidden="1" customWidth="1"/>
    <col min="13" max="13" width="14.5546875" style="1" hidden="1" customWidth="1"/>
    <col min="14" max="14" width="15.109375" style="1" hidden="1" customWidth="1"/>
    <col min="15" max="15" width="14.5546875" style="1" hidden="1" customWidth="1"/>
    <col min="16" max="16" width="15.109375" style="1" hidden="1" customWidth="1"/>
    <col min="17" max="18" width="15.5546875" style="1" hidden="1" customWidth="1"/>
    <col min="19" max="19" width="15.109375" style="1" hidden="1" customWidth="1"/>
    <col min="20" max="25" width="14.5546875" style="1" hidden="1" customWidth="1"/>
    <col min="26" max="46" width="14.5546875" style="1" bestFit="1" customWidth="1"/>
    <col min="47" max="16384" width="9.109375" style="1"/>
  </cols>
  <sheetData>
    <row r="1" spans="1:46" x14ac:dyDescent="0.3">
      <c r="A1" s="22" t="s">
        <v>7</v>
      </c>
      <c r="B1" s="23">
        <v>42368</v>
      </c>
      <c r="C1" s="23">
        <v>42398</v>
      </c>
      <c r="D1" s="23">
        <v>42429</v>
      </c>
      <c r="E1" s="23">
        <v>42460</v>
      </c>
      <c r="F1" s="23">
        <v>42489</v>
      </c>
      <c r="G1" s="23">
        <v>42521</v>
      </c>
      <c r="H1" s="23">
        <v>42551</v>
      </c>
      <c r="I1" s="23">
        <v>42580</v>
      </c>
      <c r="J1" s="23">
        <v>42613</v>
      </c>
      <c r="K1" s="23">
        <v>42643</v>
      </c>
      <c r="L1" s="23">
        <v>42674</v>
      </c>
      <c r="M1" s="23">
        <v>42704</v>
      </c>
      <c r="N1" s="23">
        <v>42735</v>
      </c>
      <c r="O1" s="23">
        <v>42766</v>
      </c>
      <c r="P1" s="23">
        <v>42794</v>
      </c>
      <c r="Q1" s="23">
        <v>42825</v>
      </c>
      <c r="R1" s="23">
        <v>42853</v>
      </c>
      <c r="S1" s="23">
        <v>42886</v>
      </c>
      <c r="T1" s="23">
        <v>42908</v>
      </c>
      <c r="U1" s="23">
        <v>42947</v>
      </c>
      <c r="V1" s="23">
        <v>42978</v>
      </c>
      <c r="W1" s="23">
        <v>43007</v>
      </c>
      <c r="X1" s="23">
        <v>43039</v>
      </c>
      <c r="Y1" s="23">
        <v>43069</v>
      </c>
      <c r="Z1" s="23">
        <v>43098</v>
      </c>
      <c r="AA1" s="23">
        <v>43131</v>
      </c>
      <c r="AB1" s="23">
        <v>43159</v>
      </c>
      <c r="AC1" s="23">
        <v>43188</v>
      </c>
      <c r="AD1" s="23">
        <v>43220</v>
      </c>
      <c r="AE1" s="23">
        <v>43251</v>
      </c>
      <c r="AF1" s="23">
        <v>43280</v>
      </c>
      <c r="AG1" s="23">
        <v>43312</v>
      </c>
      <c r="AH1" s="23">
        <v>43343</v>
      </c>
      <c r="AI1" s="23">
        <v>43371</v>
      </c>
      <c r="AJ1" s="23">
        <v>43404</v>
      </c>
      <c r="AK1" s="23">
        <v>43462</v>
      </c>
      <c r="AL1" s="23">
        <v>43496</v>
      </c>
      <c r="AM1" s="23">
        <v>43524</v>
      </c>
      <c r="AN1" s="23">
        <v>43553</v>
      </c>
      <c r="AO1" s="23">
        <v>43585</v>
      </c>
      <c r="AP1" s="23">
        <v>43616</v>
      </c>
      <c r="AQ1" s="23">
        <v>43644</v>
      </c>
      <c r="AR1" s="23">
        <v>43677</v>
      </c>
      <c r="AS1" s="23">
        <v>43707</v>
      </c>
      <c r="AT1" s="23">
        <v>43738</v>
      </c>
    </row>
    <row r="2" spans="1:46" x14ac:dyDescent="0.3">
      <c r="A2" s="25" t="s">
        <v>17</v>
      </c>
      <c r="B2" s="2" t="e">
        <f>B10/B$13</f>
        <v>#DIV/0!</v>
      </c>
      <c r="C2" s="17">
        <f>(C9+C10)/C$13</f>
        <v>8.9530874962525112E-2</v>
      </c>
      <c r="D2" s="17">
        <f>(D9+D10)/D$13</f>
        <v>7.4409526289254624E-2</v>
      </c>
      <c r="E2" s="17" t="e">
        <f>(E9+E10)/E$13</f>
        <v>#N/A</v>
      </c>
      <c r="F2" s="17" t="e">
        <f>(F9+F10)/F$13</f>
        <v>#N/A</v>
      </c>
      <c r="G2" s="17">
        <f>+G10/$G$17</f>
        <v>0.11147064826057194</v>
      </c>
      <c r="H2" s="17" t="e">
        <f t="shared" ref="H2:M2" si="0">(H9+H10)/H$13</f>
        <v>#N/A</v>
      </c>
      <c r="I2" s="17" t="e">
        <f t="shared" si="0"/>
        <v>#N/A</v>
      </c>
      <c r="J2" s="17" t="e">
        <f t="shared" si="0"/>
        <v>#N/A</v>
      </c>
      <c r="K2" s="17" t="e">
        <f t="shared" si="0"/>
        <v>#N/A</v>
      </c>
      <c r="L2" s="17" t="e">
        <f t="shared" si="0"/>
        <v>#N/A</v>
      </c>
      <c r="M2" s="17" t="e">
        <f t="shared" si="0"/>
        <v>#N/A</v>
      </c>
      <c r="N2" s="17" t="e">
        <f t="shared" ref="N2:S2" si="1">(N9+N10)/N$13</f>
        <v>#N/A</v>
      </c>
      <c r="O2" s="17" t="e">
        <f t="shared" si="1"/>
        <v>#N/A</v>
      </c>
      <c r="P2" s="17" t="e">
        <f t="shared" si="1"/>
        <v>#N/A</v>
      </c>
      <c r="Q2" s="17" t="e">
        <f t="shared" si="1"/>
        <v>#N/A</v>
      </c>
      <c r="R2" s="17" t="e">
        <f t="shared" si="1"/>
        <v>#N/A</v>
      </c>
      <c r="S2" s="17" t="e">
        <f t="shared" si="1"/>
        <v>#N/A</v>
      </c>
      <c r="T2" s="17" t="e">
        <f t="shared" ref="T2:Y2" si="2">(T9+T10)/T$13</f>
        <v>#N/A</v>
      </c>
      <c r="U2" s="17" t="e">
        <f t="shared" si="2"/>
        <v>#N/A</v>
      </c>
      <c r="V2" s="17" t="e">
        <f t="shared" si="2"/>
        <v>#N/A</v>
      </c>
      <c r="W2" s="17" t="e">
        <f t="shared" si="2"/>
        <v>#N/A</v>
      </c>
      <c r="X2" s="17" t="e">
        <f t="shared" si="2"/>
        <v>#N/A</v>
      </c>
      <c r="Y2" s="17" t="e">
        <f t="shared" si="2"/>
        <v>#N/A</v>
      </c>
      <c r="Z2" s="17" t="e">
        <f t="shared" ref="Z2:AE2" si="3">(Z9+Z10)/Z$13</f>
        <v>#N/A</v>
      </c>
      <c r="AA2" s="17" t="e">
        <f t="shared" si="3"/>
        <v>#N/A</v>
      </c>
      <c r="AB2" s="17" t="e">
        <f t="shared" si="3"/>
        <v>#DIV/0!</v>
      </c>
      <c r="AC2" s="17" t="e">
        <f t="shared" si="3"/>
        <v>#DIV/0!</v>
      </c>
      <c r="AD2" s="17" t="e">
        <f t="shared" si="3"/>
        <v>#DIV/0!</v>
      </c>
      <c r="AE2" s="17" t="e">
        <f t="shared" si="3"/>
        <v>#DIV/0!</v>
      </c>
      <c r="AF2" s="17" t="e">
        <f t="shared" ref="AF2:AK2" si="4">(AF9+AF10)/AF$13</f>
        <v>#DIV/0!</v>
      </c>
      <c r="AG2" s="17" t="e">
        <f t="shared" si="4"/>
        <v>#DIV/0!</v>
      </c>
      <c r="AH2" s="17" t="e">
        <f t="shared" si="4"/>
        <v>#DIV/0!</v>
      </c>
      <c r="AI2" s="17" t="e">
        <f t="shared" si="4"/>
        <v>#DIV/0!</v>
      </c>
      <c r="AJ2" s="17" t="e">
        <f t="shared" si="4"/>
        <v>#DIV/0!</v>
      </c>
      <c r="AK2" s="17">
        <f t="shared" si="4"/>
        <v>-466761982539.37305</v>
      </c>
      <c r="AL2" s="17">
        <f t="shared" ref="AL2:AQ2" si="5">(AL9+AL10)/AL$13</f>
        <v>-153244533621.13394</v>
      </c>
      <c r="AM2" s="17">
        <f t="shared" si="5"/>
        <v>-143439530778.37436</v>
      </c>
      <c r="AN2" s="17">
        <f t="shared" si="5"/>
        <v>-153557328537.16663</v>
      </c>
      <c r="AO2" s="17">
        <f t="shared" si="5"/>
        <v>-160400083322.53848</v>
      </c>
      <c r="AP2" s="17">
        <f t="shared" si="5"/>
        <v>-321111823105.57294</v>
      </c>
      <c r="AQ2" s="17">
        <f t="shared" si="5"/>
        <v>-238570751278.16559</v>
      </c>
      <c r="AR2" s="17">
        <f>(AR9+AR10)/AR$13</f>
        <v>-186370459858.24948</v>
      </c>
      <c r="AS2" s="17" t="e">
        <f>(AS9+AS10)/AS$13</f>
        <v>#DIV/0!</v>
      </c>
      <c r="AT2" s="290">
        <v>0.6</v>
      </c>
    </row>
    <row r="3" spans="1:46" x14ac:dyDescent="0.3">
      <c r="A3" s="25" t="s">
        <v>74</v>
      </c>
      <c r="B3" s="17" t="e">
        <f>B11/B$13</f>
        <v>#DIV/0!</v>
      </c>
      <c r="C3" s="17">
        <f>C11/C$13</f>
        <v>0.9104691250374749</v>
      </c>
      <c r="D3" s="17">
        <f>D11/D$13</f>
        <v>0.92559047371074532</v>
      </c>
      <c r="E3" s="17" t="e">
        <f>E11/E$13</f>
        <v>#N/A</v>
      </c>
      <c r="F3" s="17" t="e">
        <f>F11/F$13</f>
        <v>#N/A</v>
      </c>
      <c r="G3" s="17">
        <f>+G11/$G$17</f>
        <v>0.85751050019461117</v>
      </c>
      <c r="H3" s="17" t="e">
        <f t="shared" ref="H3:J4" si="6">H11/H$13</f>
        <v>#N/A</v>
      </c>
      <c r="I3" s="17" t="e">
        <f t="shared" si="6"/>
        <v>#N/A</v>
      </c>
      <c r="J3" s="17" t="e">
        <f t="shared" si="6"/>
        <v>#N/A</v>
      </c>
      <c r="K3" s="17" t="e">
        <f t="shared" ref="K3:M4" si="7">K11/K$13</f>
        <v>#N/A</v>
      </c>
      <c r="L3" s="17" t="e">
        <f t="shared" si="7"/>
        <v>#N/A</v>
      </c>
      <c r="M3" s="17" t="e">
        <f t="shared" si="7"/>
        <v>#N/A</v>
      </c>
      <c r="N3" s="17" t="e">
        <f t="shared" ref="N3:P4" si="8">N11/N$13</f>
        <v>#N/A</v>
      </c>
      <c r="O3" s="17" t="e">
        <f t="shared" si="8"/>
        <v>#N/A</v>
      </c>
      <c r="P3" s="17" t="e">
        <f t="shared" si="8"/>
        <v>#N/A</v>
      </c>
      <c r="Q3" s="17" t="e">
        <f t="shared" ref="Q3:S4" si="9">Q11/Q$13</f>
        <v>#N/A</v>
      </c>
      <c r="R3" s="17" t="e">
        <f t="shared" si="9"/>
        <v>#N/A</v>
      </c>
      <c r="S3" s="17" t="e">
        <f t="shared" si="9"/>
        <v>#N/A</v>
      </c>
      <c r="T3" s="17" t="e">
        <f t="shared" ref="T3:V4" si="10">T11/T$13</f>
        <v>#N/A</v>
      </c>
      <c r="U3" s="17" t="e">
        <f t="shared" si="10"/>
        <v>#N/A</v>
      </c>
      <c r="V3" s="17" t="e">
        <f t="shared" si="10"/>
        <v>#N/A</v>
      </c>
      <c r="W3" s="17" t="e">
        <f t="shared" ref="W3:Y4" si="11">W11/W$13</f>
        <v>#N/A</v>
      </c>
      <c r="X3" s="17" t="e">
        <f t="shared" si="11"/>
        <v>#N/A</v>
      </c>
      <c r="Y3" s="17" t="e">
        <f t="shared" si="11"/>
        <v>#N/A</v>
      </c>
      <c r="Z3" s="17" t="e">
        <f t="shared" ref="Z3:AB4" si="12">Z11/Z$13</f>
        <v>#N/A</v>
      </c>
      <c r="AA3" s="17" t="e">
        <f t="shared" si="12"/>
        <v>#N/A</v>
      </c>
      <c r="AB3" s="17" t="e">
        <f t="shared" si="12"/>
        <v>#DIV/0!</v>
      </c>
      <c r="AC3" s="17" t="e">
        <f t="shared" ref="AC3:AE4" si="13">AC11/AC$13</f>
        <v>#DIV/0!</v>
      </c>
      <c r="AD3" s="17" t="e">
        <f t="shared" si="13"/>
        <v>#DIV/0!</v>
      </c>
      <c r="AE3" s="17" t="e">
        <f t="shared" si="13"/>
        <v>#DIV/0!</v>
      </c>
      <c r="AF3" s="17" t="e">
        <f>AF11/AF$13</f>
        <v>#DIV/0!</v>
      </c>
      <c r="AG3" s="17" t="e">
        <f>AG11/AG$13</f>
        <v>#DIV/0!</v>
      </c>
      <c r="AH3" s="17" t="e">
        <f t="shared" ref="AH3:AJ4" si="14">AH11/AH$13</f>
        <v>#DIV/0!</v>
      </c>
      <c r="AI3" s="17" t="e">
        <f t="shared" si="14"/>
        <v>#DIV/0!</v>
      </c>
      <c r="AJ3" s="17" t="e">
        <f t="shared" si="14"/>
        <v>#DIV/0!</v>
      </c>
      <c r="AK3" s="17">
        <f t="shared" ref="AK3:AM4" si="15">AK11/AK$13</f>
        <v>466761982540.37311</v>
      </c>
      <c r="AL3" s="17">
        <f t="shared" si="15"/>
        <v>153244533622.13394</v>
      </c>
      <c r="AM3" s="17">
        <f t="shared" si="15"/>
        <v>143439530779.37436</v>
      </c>
      <c r="AN3" s="17">
        <f t="shared" ref="AN3:AP4" si="16">AN11/AN$13</f>
        <v>153557328538.16663</v>
      </c>
      <c r="AO3" s="17">
        <f t="shared" si="16"/>
        <v>160400083323.53848</v>
      </c>
      <c r="AP3" s="17">
        <f t="shared" si="16"/>
        <v>321111823106.57294</v>
      </c>
      <c r="AQ3" s="17">
        <f t="shared" ref="AQ3:AS4" si="17">AQ11/AQ$13</f>
        <v>238570751279.16556</v>
      </c>
      <c r="AR3" s="17">
        <f t="shared" si="17"/>
        <v>186370459859.24948</v>
      </c>
      <c r="AS3" s="17" t="e">
        <f t="shared" si="17"/>
        <v>#DIV/0!</v>
      </c>
      <c r="AT3" s="290">
        <v>0.3</v>
      </c>
    </row>
    <row r="4" spans="1:46" x14ac:dyDescent="0.3">
      <c r="A4" s="25" t="s">
        <v>87</v>
      </c>
      <c r="B4" s="17" t="e">
        <f>B13/B$13</f>
        <v>#DIV/0!</v>
      </c>
      <c r="C4" s="17">
        <f>C13/C$13</f>
        <v>1</v>
      </c>
      <c r="D4" s="17">
        <f>D13/D$13</f>
        <v>1</v>
      </c>
      <c r="E4" s="17" t="e">
        <f>E13/E$13</f>
        <v>#N/A</v>
      </c>
      <c r="F4" s="17" t="e">
        <f>F13/F$13</f>
        <v>#N/A</v>
      </c>
      <c r="G4" s="17">
        <f>+G12/$G$17</f>
        <v>3.1018851544816848E-2</v>
      </c>
      <c r="H4" s="17" t="e">
        <f t="shared" si="6"/>
        <v>#N/A</v>
      </c>
      <c r="I4" s="17" t="e">
        <f t="shared" si="6"/>
        <v>#N/A</v>
      </c>
      <c r="J4" s="17" t="e">
        <f t="shared" si="6"/>
        <v>#N/A</v>
      </c>
      <c r="K4" s="17" t="e">
        <f t="shared" si="7"/>
        <v>#N/A</v>
      </c>
      <c r="L4" s="17" t="e">
        <f t="shared" si="7"/>
        <v>#N/A</v>
      </c>
      <c r="M4" s="17" t="e">
        <f t="shared" si="7"/>
        <v>#N/A</v>
      </c>
      <c r="N4" s="17" t="e">
        <f t="shared" si="8"/>
        <v>#N/A</v>
      </c>
      <c r="O4" s="17" t="e">
        <f t="shared" si="8"/>
        <v>#N/A</v>
      </c>
      <c r="P4" s="17" t="e">
        <f t="shared" si="8"/>
        <v>#N/A</v>
      </c>
      <c r="Q4" s="17" t="e">
        <f t="shared" si="9"/>
        <v>#N/A</v>
      </c>
      <c r="R4" s="17" t="e">
        <f t="shared" si="9"/>
        <v>#N/A</v>
      </c>
      <c r="S4" s="17" t="e">
        <f t="shared" si="9"/>
        <v>#N/A</v>
      </c>
      <c r="T4" s="17" t="e">
        <f t="shared" si="10"/>
        <v>#N/A</v>
      </c>
      <c r="U4" s="17" t="e">
        <f t="shared" si="10"/>
        <v>#N/A</v>
      </c>
      <c r="V4" s="17" t="e">
        <f t="shared" si="10"/>
        <v>#N/A</v>
      </c>
      <c r="W4" s="17" t="e">
        <f t="shared" si="11"/>
        <v>#N/A</v>
      </c>
      <c r="X4" s="17" t="e">
        <f t="shared" si="11"/>
        <v>#N/A</v>
      </c>
      <c r="Y4" s="17" t="e">
        <f t="shared" si="11"/>
        <v>#N/A</v>
      </c>
      <c r="Z4" s="17" t="e">
        <f t="shared" si="12"/>
        <v>#N/A</v>
      </c>
      <c r="AA4" s="17" t="e">
        <f t="shared" si="12"/>
        <v>#N/A</v>
      </c>
      <c r="AB4" s="17" t="e">
        <f t="shared" si="12"/>
        <v>#DIV/0!</v>
      </c>
      <c r="AC4" s="17" t="e">
        <f t="shared" si="13"/>
        <v>#DIV/0!</v>
      </c>
      <c r="AD4" s="17" t="e">
        <f t="shared" si="13"/>
        <v>#DIV/0!</v>
      </c>
      <c r="AE4" s="17" t="e">
        <f t="shared" si="13"/>
        <v>#DIV/0!</v>
      </c>
      <c r="AF4" s="17" t="e">
        <f>AF12/AF$13</f>
        <v>#DIV/0!</v>
      </c>
      <c r="AG4" s="17" t="e">
        <f>AG12/AG$13</f>
        <v>#DIV/0!</v>
      </c>
      <c r="AH4" s="17" t="e">
        <f t="shared" si="14"/>
        <v>#DIV/0!</v>
      </c>
      <c r="AI4" s="17" t="e">
        <f t="shared" si="14"/>
        <v>#DIV/0!</v>
      </c>
      <c r="AJ4" s="17" t="e">
        <f t="shared" si="14"/>
        <v>#DIV/0!</v>
      </c>
      <c r="AK4" s="17">
        <f t="shared" si="15"/>
        <v>0</v>
      </c>
      <c r="AL4" s="17">
        <f t="shared" si="15"/>
        <v>0</v>
      </c>
      <c r="AM4" s="17">
        <f t="shared" si="15"/>
        <v>0</v>
      </c>
      <c r="AN4" s="17">
        <f t="shared" si="16"/>
        <v>0</v>
      </c>
      <c r="AO4" s="17">
        <f t="shared" si="16"/>
        <v>0</v>
      </c>
      <c r="AP4" s="17">
        <f t="shared" si="16"/>
        <v>0</v>
      </c>
      <c r="AQ4" s="17">
        <f t="shared" si="17"/>
        <v>0</v>
      </c>
      <c r="AR4" s="17">
        <f t="shared" si="17"/>
        <v>0</v>
      </c>
      <c r="AS4" s="17" t="e">
        <f t="shared" si="17"/>
        <v>#DIV/0!</v>
      </c>
      <c r="AT4" s="290">
        <v>0.1</v>
      </c>
    </row>
    <row r="5" spans="1:46" x14ac:dyDescent="0.3">
      <c r="B5" s="2" t="e">
        <f>+B3+#REF!</f>
        <v>#DIV/0!</v>
      </c>
      <c r="C5" s="2">
        <f>SUM(C2:C3)</f>
        <v>1</v>
      </c>
      <c r="D5" s="2">
        <f>SUM(D2:D3)</f>
        <v>1</v>
      </c>
      <c r="E5" s="2" t="e">
        <f>SUM(E2:E3)</f>
        <v>#N/A</v>
      </c>
      <c r="F5" s="2" t="e">
        <f>SUM(F2:F3)</f>
        <v>#N/A</v>
      </c>
      <c r="G5" s="2">
        <f t="shared" ref="G5:L5" si="18">SUM(G2:G4)</f>
        <v>1</v>
      </c>
      <c r="H5" s="2" t="e">
        <f t="shared" si="18"/>
        <v>#N/A</v>
      </c>
      <c r="I5" s="2" t="e">
        <f t="shared" si="18"/>
        <v>#N/A</v>
      </c>
      <c r="J5" s="2" t="e">
        <f t="shared" si="18"/>
        <v>#N/A</v>
      </c>
      <c r="K5" s="2" t="e">
        <f t="shared" si="18"/>
        <v>#N/A</v>
      </c>
      <c r="L5" s="2" t="e">
        <f t="shared" si="18"/>
        <v>#N/A</v>
      </c>
      <c r="M5" s="2" t="e">
        <f t="shared" ref="M5:R5" si="19">SUM(M2:M4)</f>
        <v>#N/A</v>
      </c>
      <c r="N5" s="2" t="e">
        <f t="shared" si="19"/>
        <v>#N/A</v>
      </c>
      <c r="O5" s="2" t="e">
        <f t="shared" si="19"/>
        <v>#N/A</v>
      </c>
      <c r="P5" s="2" t="e">
        <f t="shared" si="19"/>
        <v>#N/A</v>
      </c>
      <c r="Q5" s="2" t="e">
        <f t="shared" si="19"/>
        <v>#N/A</v>
      </c>
      <c r="R5" s="2" t="e">
        <f t="shared" si="19"/>
        <v>#N/A</v>
      </c>
      <c r="S5" s="2" t="e">
        <f t="shared" ref="S5:X5" si="20">SUM(S2:S4)</f>
        <v>#N/A</v>
      </c>
      <c r="T5" s="2" t="e">
        <f t="shared" si="20"/>
        <v>#N/A</v>
      </c>
      <c r="U5" s="2" t="e">
        <f t="shared" si="20"/>
        <v>#N/A</v>
      </c>
      <c r="V5" s="2" t="e">
        <f t="shared" si="20"/>
        <v>#N/A</v>
      </c>
      <c r="W5" s="2" t="e">
        <f t="shared" si="20"/>
        <v>#N/A</v>
      </c>
      <c r="X5" s="2" t="e">
        <f t="shared" si="20"/>
        <v>#N/A</v>
      </c>
      <c r="Y5" s="2" t="e">
        <f t="shared" ref="Y5:AD5" si="21">SUM(Y2:Y4)</f>
        <v>#N/A</v>
      </c>
      <c r="Z5" s="2" t="e">
        <f t="shared" si="21"/>
        <v>#N/A</v>
      </c>
      <c r="AA5" s="2" t="e">
        <f t="shared" si="21"/>
        <v>#N/A</v>
      </c>
      <c r="AB5" s="2" t="e">
        <f t="shared" si="21"/>
        <v>#DIV/0!</v>
      </c>
      <c r="AC5" s="2" t="e">
        <f t="shared" si="21"/>
        <v>#DIV/0!</v>
      </c>
      <c r="AD5" s="2" t="e">
        <f t="shared" si="21"/>
        <v>#DIV/0!</v>
      </c>
      <c r="AE5" s="2" t="e">
        <f t="shared" ref="AE5:AJ5" si="22">SUM(AE2:AE4)</f>
        <v>#DIV/0!</v>
      </c>
      <c r="AF5" s="2" t="e">
        <f t="shared" si="22"/>
        <v>#DIV/0!</v>
      </c>
      <c r="AG5" s="2" t="e">
        <f t="shared" si="22"/>
        <v>#DIV/0!</v>
      </c>
      <c r="AH5" s="2" t="e">
        <f t="shared" si="22"/>
        <v>#DIV/0!</v>
      </c>
      <c r="AI5" s="2" t="e">
        <f t="shared" si="22"/>
        <v>#DIV/0!</v>
      </c>
      <c r="AJ5" s="2" t="e">
        <f t="shared" si="22"/>
        <v>#DIV/0!</v>
      </c>
      <c r="AK5" s="2">
        <f t="shared" ref="AK5:AP5" si="23">SUM(AK2:AK4)</f>
        <v>1.00006103515625</v>
      </c>
      <c r="AL5" s="2">
        <f t="shared" si="23"/>
        <v>1</v>
      </c>
      <c r="AM5" s="2">
        <f t="shared" si="23"/>
        <v>1</v>
      </c>
      <c r="AN5" s="2">
        <f t="shared" si="23"/>
        <v>1</v>
      </c>
      <c r="AO5" s="2">
        <f t="shared" si="23"/>
        <v>1</v>
      </c>
      <c r="AP5" s="2">
        <f t="shared" si="23"/>
        <v>1</v>
      </c>
      <c r="AQ5" s="2">
        <f>SUM(AQ2:AQ4)</f>
        <v>0.999969482421875</v>
      </c>
      <c r="AR5" s="2">
        <f>SUM(AR2:AR4)</f>
        <v>1</v>
      </c>
      <c r="AS5" s="2" t="e">
        <f>SUM(AS2:AS4)</f>
        <v>#DIV/0!</v>
      </c>
      <c r="AT5" s="2">
        <f>SUM(AT2:AT4)</f>
        <v>0.99999999999999989</v>
      </c>
    </row>
    <row r="9" spans="1:46" x14ac:dyDescent="0.3">
      <c r="A9" s="1" t="s">
        <v>6</v>
      </c>
      <c r="B9" s="18">
        <f>+B13-B11-B10</f>
        <v>0</v>
      </c>
      <c r="C9" s="18">
        <f t="shared" ref="C9:H9" si="24">+C13-C12-C11-C10</f>
        <v>73332921.769996643</v>
      </c>
      <c r="D9" s="18">
        <f t="shared" si="24"/>
        <v>105640661.75999451</v>
      </c>
      <c r="E9" s="18" t="e">
        <f t="shared" si="24"/>
        <v>#N/A</v>
      </c>
      <c r="F9" s="18" t="e">
        <f t="shared" si="24"/>
        <v>#N/A</v>
      </c>
      <c r="G9" s="18" t="e">
        <f t="shared" si="24"/>
        <v>#N/A</v>
      </c>
      <c r="H9" s="18" t="e">
        <f t="shared" si="24"/>
        <v>#N/A</v>
      </c>
      <c r="I9" s="18" t="e">
        <f t="shared" ref="I9:N9" si="25">+I13-I12-I11-I10</f>
        <v>#N/A</v>
      </c>
      <c r="J9" s="18" t="e">
        <f t="shared" si="25"/>
        <v>#N/A</v>
      </c>
      <c r="K9" s="18" t="e">
        <f t="shared" si="25"/>
        <v>#N/A</v>
      </c>
      <c r="L9" s="18" t="e">
        <f t="shared" si="25"/>
        <v>#N/A</v>
      </c>
      <c r="M9" s="18" t="e">
        <f t="shared" si="25"/>
        <v>#N/A</v>
      </c>
      <c r="N9" s="18" t="e">
        <f t="shared" si="25"/>
        <v>#N/A</v>
      </c>
      <c r="O9" s="18" t="e">
        <f t="shared" ref="O9:T9" si="26">+O13-O12-O11-O10</f>
        <v>#N/A</v>
      </c>
      <c r="P9" s="18" t="e">
        <f t="shared" si="26"/>
        <v>#N/A</v>
      </c>
      <c r="Q9" s="18" t="e">
        <f t="shared" si="26"/>
        <v>#N/A</v>
      </c>
      <c r="R9" s="18" t="e">
        <f t="shared" si="26"/>
        <v>#N/A</v>
      </c>
      <c r="S9" s="18" t="e">
        <f t="shared" si="26"/>
        <v>#N/A</v>
      </c>
      <c r="T9" s="18" t="e">
        <f t="shared" si="26"/>
        <v>#N/A</v>
      </c>
      <c r="U9" s="18" t="e">
        <f t="shared" ref="U9:Z9" si="27">+U13-U12-U11-U10</f>
        <v>#N/A</v>
      </c>
      <c r="V9" s="18" t="e">
        <f t="shared" si="27"/>
        <v>#N/A</v>
      </c>
      <c r="W9" s="18" t="e">
        <f t="shared" si="27"/>
        <v>#N/A</v>
      </c>
      <c r="X9" s="18" t="e">
        <f t="shared" si="27"/>
        <v>#N/A</v>
      </c>
      <c r="Y9" s="18" t="e">
        <f t="shared" si="27"/>
        <v>#N/A</v>
      </c>
      <c r="Z9" s="18" t="e">
        <f t="shared" si="27"/>
        <v>#N/A</v>
      </c>
      <c r="AA9" s="18" t="e">
        <f t="shared" ref="AA9:AF9" si="28">+AA13-AA12-AA11-AA10</f>
        <v>#N/A</v>
      </c>
      <c r="AB9" s="18">
        <f t="shared" si="28"/>
        <v>-1100000000</v>
      </c>
      <c r="AC9" s="18">
        <f t="shared" si="28"/>
        <v>0</v>
      </c>
      <c r="AD9" s="18">
        <f t="shared" si="28"/>
        <v>0</v>
      </c>
      <c r="AE9" s="18">
        <f t="shared" si="28"/>
        <v>0</v>
      </c>
      <c r="AF9" s="18">
        <f t="shared" si="28"/>
        <v>0</v>
      </c>
      <c r="AG9" s="18">
        <f t="shared" ref="AG9:AL9" si="29">+AG13-AG12-AG11-AG10</f>
        <v>0</v>
      </c>
      <c r="AH9" s="18">
        <f t="shared" si="29"/>
        <v>0</v>
      </c>
      <c r="AI9" s="18">
        <f t="shared" si="29"/>
        <v>0</v>
      </c>
      <c r="AJ9" s="18">
        <f t="shared" si="29"/>
        <v>0</v>
      </c>
      <c r="AK9" s="18">
        <f t="shared" si="29"/>
        <v>-11759264199.976734</v>
      </c>
      <c r="AL9" s="18">
        <f t="shared" si="29"/>
        <v>-16843311499.903139</v>
      </c>
      <c r="AM9" s="18">
        <f t="shared" ref="AM9:AR9" si="30">+AM13-AM12-AM11-AM10</f>
        <v>-17374524799.878872</v>
      </c>
      <c r="AN9" s="18">
        <f t="shared" si="30"/>
        <v>-30460374099.80489</v>
      </c>
      <c r="AO9" s="18">
        <f t="shared" si="30"/>
        <v>-30130087199.812157</v>
      </c>
      <c r="AP9" s="18">
        <f t="shared" si="30"/>
        <v>-37807414499.885376</v>
      </c>
      <c r="AQ9" s="18">
        <f t="shared" si="30"/>
        <v>-39297914999.835281</v>
      </c>
      <c r="AR9" s="18">
        <f t="shared" si="30"/>
        <v>-41773983999.775856</v>
      </c>
      <c r="AS9" s="18">
        <f>+AS13-AS12-AS11-AS10</f>
        <v>-40613906705.639999</v>
      </c>
      <c r="AT9" s="18" t="e">
        <f>+AT13-AT12-AT11-AT10</f>
        <v>#N/A</v>
      </c>
    </row>
    <row r="10" spans="1:46" x14ac:dyDescent="0.3">
      <c r="A10" s="1" t="s">
        <v>82</v>
      </c>
      <c r="B10" s="18"/>
      <c r="C10" s="18">
        <v>6000000000</v>
      </c>
      <c r="D10" s="18">
        <v>5100000000</v>
      </c>
      <c r="E10" s="18">
        <v>4000000000</v>
      </c>
      <c r="F10" s="18">
        <v>2700000000</v>
      </c>
      <c r="G10" s="18">
        <v>9100000000</v>
      </c>
      <c r="H10" s="18">
        <v>1200000000</v>
      </c>
      <c r="I10" s="18">
        <v>1800000000</v>
      </c>
      <c r="J10" s="18">
        <v>0</v>
      </c>
      <c r="K10" s="18">
        <v>850000000</v>
      </c>
      <c r="L10" s="18">
        <v>8600000000</v>
      </c>
      <c r="M10" s="18">
        <v>7300000000</v>
      </c>
      <c r="N10" s="18">
        <v>13100000000</v>
      </c>
      <c r="O10" s="18">
        <v>6150000000</v>
      </c>
      <c r="P10" s="18">
        <v>1000000000</v>
      </c>
      <c r="Q10" s="124">
        <v>0</v>
      </c>
      <c r="R10" s="124">
        <v>1250000000</v>
      </c>
      <c r="S10" s="124">
        <v>2100000000</v>
      </c>
      <c r="T10" s="124">
        <v>400000000</v>
      </c>
      <c r="U10" s="124">
        <v>4250000000</v>
      </c>
      <c r="V10" s="124">
        <v>2000000000</v>
      </c>
      <c r="W10" s="124">
        <v>4000000000</v>
      </c>
      <c r="X10" s="124">
        <v>1400000000</v>
      </c>
      <c r="Y10" s="124">
        <v>0</v>
      </c>
      <c r="Z10" s="124">
        <v>0</v>
      </c>
      <c r="AA10" s="124">
        <v>0</v>
      </c>
      <c r="AB10" s="124">
        <v>1100000000</v>
      </c>
      <c r="AC10" s="124">
        <v>0</v>
      </c>
      <c r="AD10" s="124">
        <v>0</v>
      </c>
      <c r="AE10" s="124">
        <v>0</v>
      </c>
      <c r="AF10" s="124">
        <v>0</v>
      </c>
      <c r="AG10" s="124">
        <v>0</v>
      </c>
      <c r="AH10" s="124">
        <v>0</v>
      </c>
      <c r="AI10" s="124">
        <v>0</v>
      </c>
      <c r="AJ10" s="124">
        <v>0</v>
      </c>
      <c r="AK10" s="124">
        <v>900000000</v>
      </c>
      <c r="AL10" s="124">
        <v>2000000000</v>
      </c>
      <c r="AM10" s="124">
        <v>0</v>
      </c>
      <c r="AN10" s="124">
        <v>500000000</v>
      </c>
      <c r="AO10" s="124">
        <v>0</v>
      </c>
      <c r="AP10" s="124">
        <v>1000000000</v>
      </c>
      <c r="AQ10" s="124">
        <v>0</v>
      </c>
      <c r="AR10" s="124">
        <v>0</v>
      </c>
      <c r="AS10" s="124">
        <v>0</v>
      </c>
      <c r="AT10" s="124">
        <v>0</v>
      </c>
    </row>
    <row r="11" spans="1:46" x14ac:dyDescent="0.3">
      <c r="A11" s="1" t="s">
        <v>74</v>
      </c>
      <c r="B11" s="18"/>
      <c r="C11" s="18">
        <v>61761734302.940002</v>
      </c>
      <c r="D11" s="18">
        <v>64753690103.550003</v>
      </c>
      <c r="E11" s="18">
        <v>65060861903.260002</v>
      </c>
      <c r="F11" s="18">
        <v>68523901003.260002</v>
      </c>
      <c r="G11" s="18">
        <v>70003589945.309998</v>
      </c>
      <c r="H11" s="18">
        <v>65723338600.82</v>
      </c>
      <c r="I11" s="18">
        <v>73914812699.940002</v>
      </c>
      <c r="J11" s="18">
        <v>97210424498.899994</v>
      </c>
      <c r="K11" s="18">
        <v>97692919799.199997</v>
      </c>
      <c r="L11" s="18">
        <v>96816738824.570007</v>
      </c>
      <c r="M11" s="18">
        <v>85628477418.580002</v>
      </c>
      <c r="N11" s="18">
        <v>90475330939.179993</v>
      </c>
      <c r="O11" s="18" t="e">
        <f>+VLOOKUP($O$1,Portfolio!$A:$AZ,26,)</f>
        <v>#N/A</v>
      </c>
      <c r="P11" s="18" t="e">
        <f>+VLOOKUP($P$1,Portfolio!$A:$AZ,26,)</f>
        <v>#N/A</v>
      </c>
      <c r="Q11" s="18" t="e">
        <f>+VLOOKUP($Q$1,Portfolio!$A:$AZ,26,)</f>
        <v>#N/A</v>
      </c>
      <c r="R11" s="18" t="e">
        <f>+VLOOKUP($R$1,Portfolio!$A:$AZ,26,)</f>
        <v>#N/A</v>
      </c>
      <c r="S11" s="18" t="e">
        <f>+VLOOKUP($S$1,Portfolio!$A:$AZ,26,)</f>
        <v>#N/A</v>
      </c>
      <c r="T11" s="18" t="e">
        <f>+VLOOKUP($T$1,Portfolio!$A:$AZ,26,)</f>
        <v>#N/A</v>
      </c>
      <c r="U11" s="18" t="e">
        <f>+VLOOKUP($U$1,Portfolio!$A:$AZ,26,)</f>
        <v>#N/A</v>
      </c>
      <c r="V11" s="18" t="e">
        <f>+VLOOKUP($V$1,Portfolio!$A:$AZ,26,)</f>
        <v>#N/A</v>
      </c>
      <c r="W11" s="18" t="e">
        <f>+VLOOKUP($W$1,Portfolio!$A:$AZ,26,)</f>
        <v>#N/A</v>
      </c>
      <c r="X11" s="18" t="e">
        <f>+VLOOKUP($X$1,Portfolio!$A:$AZ,26,)</f>
        <v>#N/A</v>
      </c>
      <c r="Y11" s="18" t="e">
        <f>+VLOOKUP($Y$1,Portfolio!$A:$AZ,26,)</f>
        <v>#N/A</v>
      </c>
      <c r="Z11" s="18">
        <f>+VLOOKUP(Z$1,Portfolio!$A:$CX,101,)</f>
        <v>0</v>
      </c>
      <c r="AA11" s="18">
        <f>+VLOOKUP(AA$1,Portfolio!$A:$CX,101,)</f>
        <v>0</v>
      </c>
      <c r="AB11" s="18">
        <f>+VLOOKUP(AB$1,Portfolio!$A:$CX,101,)</f>
        <v>0</v>
      </c>
      <c r="AC11" s="18">
        <f>+VLOOKUP(AC$1,Portfolio!$A:$CX,101,)</f>
        <v>0</v>
      </c>
      <c r="AD11" s="18">
        <f>+VLOOKUP(AD$1,Portfolio!$A:$CX,101,)</f>
        <v>0</v>
      </c>
      <c r="AE11" s="18">
        <f>+VLOOKUP(AE$1,Portfolio!$A:$CX,101,)</f>
        <v>0</v>
      </c>
      <c r="AF11" s="18">
        <f>+VLOOKUP(AF$1,Portfolio!$A:$CX,101,)</f>
        <v>0</v>
      </c>
      <c r="AG11" s="18">
        <f>+VLOOKUP(AG$1,Portfolio!$A:$CX,101,)</f>
        <v>0</v>
      </c>
      <c r="AH11" s="18">
        <f>+VLOOKUP(AH$1,Portfolio!$A:$CX,101,)</f>
        <v>0</v>
      </c>
      <c r="AI11" s="18">
        <f>+VLOOKUP(AI$1,Portfolio!$A:$CX,101,)</f>
        <v>0</v>
      </c>
      <c r="AJ11" s="18">
        <f>+VLOOKUP(AJ$1,Portfolio!$A:$CX,101,)</f>
        <v>0</v>
      </c>
      <c r="AK11" s="18">
        <f>+VLOOKUP(AK$1,Portfolio!$A:$CX,101,)</f>
        <v>10859264200</v>
      </c>
      <c r="AL11" s="18">
        <f>+VLOOKUP(AL$1,Portfolio!$A:$CX,101,)</f>
        <v>14843311500</v>
      </c>
      <c r="AM11" s="18">
        <f>+VLOOKUP(AM$1,Portfolio!$A:$CX,101,)</f>
        <v>17374524800</v>
      </c>
      <c r="AN11" s="18">
        <f>+VLOOKUP(AN$1,Portfolio!$A:$CX,101,)</f>
        <v>29960374100</v>
      </c>
      <c r="AO11" s="18">
        <f>+VLOOKUP(AO$1,Portfolio!$A:$CX,101,)</f>
        <v>30130087200</v>
      </c>
      <c r="AP11" s="18">
        <f>+VLOOKUP(AP$1,Portfolio!$A:$CX,101,)</f>
        <v>36807414500</v>
      </c>
      <c r="AQ11" s="18">
        <f>+VLOOKUP(AQ$1,Portfolio!$A:$CX,101,)</f>
        <v>39297915000</v>
      </c>
      <c r="AR11" s="18">
        <f>+VLOOKUP(AR$1,Portfolio!$A:$CX,101,)</f>
        <v>41773984000</v>
      </c>
      <c r="AS11" s="18">
        <f>+VLOOKUP(AS$1,Portfolio!$A:$CX,101,)</f>
        <v>40613906705.639999</v>
      </c>
      <c r="AT11" s="18">
        <f>+VLOOKUP(AT$1,Portfolio!$A:$CX,101,)</f>
        <v>47675120600</v>
      </c>
    </row>
    <row r="12" spans="1:46" x14ac:dyDescent="0.3">
      <c r="A12" s="1" t="s">
        <v>87</v>
      </c>
      <c r="B12" s="18"/>
      <c r="C12" s="18">
        <v>0</v>
      </c>
      <c r="D12" s="18">
        <v>0</v>
      </c>
      <c r="E12" s="18">
        <v>0</v>
      </c>
      <c r="F12" s="18">
        <v>0</v>
      </c>
      <c r="G12" s="18">
        <v>2532250000</v>
      </c>
      <c r="H12" s="18">
        <v>0</v>
      </c>
      <c r="I12" s="18">
        <v>0</v>
      </c>
      <c r="J12" s="18">
        <v>0</v>
      </c>
      <c r="K12" s="18">
        <v>0</v>
      </c>
      <c r="L12" s="18">
        <v>0</v>
      </c>
      <c r="M12" s="18">
        <v>4679620000</v>
      </c>
      <c r="N12" s="18">
        <v>1101208000</v>
      </c>
      <c r="O12" s="18">
        <v>0</v>
      </c>
      <c r="P12" s="18">
        <v>0</v>
      </c>
      <c r="Q12" s="124">
        <v>0</v>
      </c>
      <c r="R12" s="124">
        <v>0</v>
      </c>
      <c r="S12" s="124">
        <v>5562000000</v>
      </c>
      <c r="T12" s="124">
        <v>6162650000</v>
      </c>
      <c r="U12" s="124">
        <v>0</v>
      </c>
      <c r="V12" s="124">
        <v>0</v>
      </c>
      <c r="W12" s="124">
        <v>0</v>
      </c>
      <c r="X12" s="124">
        <v>2014000000</v>
      </c>
      <c r="Y12" s="124">
        <v>1036800000</v>
      </c>
      <c r="Z12" s="124">
        <v>0</v>
      </c>
      <c r="AA12" s="124">
        <v>0</v>
      </c>
      <c r="AB12" s="124">
        <v>0</v>
      </c>
      <c r="AC12" s="124">
        <v>0</v>
      </c>
      <c r="AD12" s="124">
        <v>0</v>
      </c>
      <c r="AE12" s="124">
        <v>0</v>
      </c>
      <c r="AF12" s="124">
        <v>0</v>
      </c>
      <c r="AG12" s="124">
        <v>0</v>
      </c>
      <c r="AH12" s="124">
        <v>0</v>
      </c>
      <c r="AI12" s="124">
        <v>0</v>
      </c>
      <c r="AJ12" s="124">
        <v>0</v>
      </c>
      <c r="AK12" s="124">
        <v>0</v>
      </c>
      <c r="AL12" s="124">
        <v>0</v>
      </c>
      <c r="AM12" s="124">
        <v>0</v>
      </c>
      <c r="AN12" s="124">
        <v>0</v>
      </c>
      <c r="AO12" s="124">
        <v>0</v>
      </c>
      <c r="AP12" s="124">
        <v>0</v>
      </c>
      <c r="AQ12" s="124">
        <v>0</v>
      </c>
      <c r="AR12" s="124">
        <v>0</v>
      </c>
      <c r="AS12" s="124">
        <v>0</v>
      </c>
      <c r="AT12" s="124">
        <v>0</v>
      </c>
    </row>
    <row r="13" spans="1:46" s="125" customFormat="1" x14ac:dyDescent="0.3">
      <c r="A13" s="125" t="s">
        <v>43</v>
      </c>
      <c r="B13" s="126"/>
      <c r="C13" s="126">
        <v>67835067224.709999</v>
      </c>
      <c r="D13" s="126">
        <v>69959330765.309998</v>
      </c>
      <c r="E13" s="126" t="e">
        <f>VLOOKUP(E1,NAB!$C:$M,9,)</f>
        <v>#N/A</v>
      </c>
      <c r="F13" s="126" t="e">
        <f>VLOOKUP(F1,NAB!$C:$M,9,)</f>
        <v>#N/A</v>
      </c>
      <c r="G13" s="126" t="e">
        <f>VLOOKUP(G1,NAB!$C:$M,9,)</f>
        <v>#N/A</v>
      </c>
      <c r="H13" s="126" t="e">
        <f>VLOOKUP(H1,NAB!$C:$M,9,)</f>
        <v>#N/A</v>
      </c>
      <c r="I13" s="126" t="e">
        <f>VLOOKUP(I1,NAB!$C:$M,9,)</f>
        <v>#N/A</v>
      </c>
      <c r="J13" s="126" t="e">
        <f>VLOOKUP(J1,NAB!$C:$M,9,)</f>
        <v>#N/A</v>
      </c>
      <c r="K13" s="126" t="e">
        <f>VLOOKUP(K1,NAB!$C:$M,9,)</f>
        <v>#N/A</v>
      </c>
      <c r="L13" s="126" t="e">
        <f>VLOOKUP(L1,NAB!$C:$M,9,)</f>
        <v>#N/A</v>
      </c>
      <c r="M13" s="126" t="e">
        <f>VLOOKUP(M1,NAB!$C:$M,9,)</f>
        <v>#N/A</v>
      </c>
      <c r="N13" s="126" t="e">
        <f>VLOOKUP(N1,NAB!$C:$M,9,)</f>
        <v>#N/A</v>
      </c>
      <c r="O13" s="126" t="e">
        <f>VLOOKUP(O1,NAB!$C:$M,9,)</f>
        <v>#N/A</v>
      </c>
      <c r="P13" s="126" t="e">
        <f>VLOOKUP(P1,NAB!$C:$M,9,)</f>
        <v>#N/A</v>
      </c>
      <c r="Q13" s="126" t="e">
        <f>VLOOKUP(Q1,NAB!$C:$M,9,)</f>
        <v>#N/A</v>
      </c>
      <c r="R13" s="126" t="e">
        <f>VLOOKUP(R1,NAB!$C:$M,9,)</f>
        <v>#N/A</v>
      </c>
      <c r="S13" s="126" t="e">
        <f>VLOOKUP(S1,NAB!$C:$M,9,)</f>
        <v>#N/A</v>
      </c>
      <c r="T13" s="126" t="e">
        <f>VLOOKUP(T1,NAB!$C:$M,9,)</f>
        <v>#N/A</v>
      </c>
      <c r="U13" s="126" t="e">
        <f>VLOOKUP(U1,NAB!$C:$M,9,)</f>
        <v>#N/A</v>
      </c>
      <c r="V13" s="126" t="e">
        <f>VLOOKUP(V1,NAB!$C:$M,9,)</f>
        <v>#N/A</v>
      </c>
      <c r="W13" s="126" t="e">
        <f>VLOOKUP(W1,NAB!$C:$M,9,)</f>
        <v>#N/A</v>
      </c>
      <c r="X13" s="126" t="e">
        <f>VLOOKUP(X1,NAB!$C:$M,9,)</f>
        <v>#N/A</v>
      </c>
      <c r="Y13" s="126" t="e">
        <f>VLOOKUP(Y1,NAB!$C:$M,9,)</f>
        <v>#N/A</v>
      </c>
      <c r="Z13" s="126" t="e">
        <f>VLOOKUP(Z1,NAB!$C:$M,9,)</f>
        <v>#N/A</v>
      </c>
      <c r="AA13" s="126" t="e">
        <f>VLOOKUP(AA1,NAB!$C:$M,9,)</f>
        <v>#N/A</v>
      </c>
      <c r="AB13" s="126">
        <f>VLOOKUP(AB1,NAB!$C:$M,9,)</f>
        <v>0</v>
      </c>
      <c r="AC13" s="126">
        <f>VLOOKUP(AC1,NAB!$C:$M,9,)</f>
        <v>0</v>
      </c>
      <c r="AD13" s="126">
        <f>VLOOKUP(AD1,NAB!$C:$M,9,)</f>
        <v>0</v>
      </c>
      <c r="AE13" s="126">
        <f>VLOOKUP(AE1,NAB!$C:$M,9,)</f>
        <v>0</v>
      </c>
      <c r="AF13" s="126">
        <f>VLOOKUP(AF1,NAB!$C:$M,9,)</f>
        <v>0</v>
      </c>
      <c r="AG13" s="126">
        <f>VLOOKUP(AG1,NAB!$C:$M,9,)</f>
        <v>0</v>
      </c>
      <c r="AH13" s="126">
        <f>VLOOKUP(AH1,NAB!$C:$M,9,)</f>
        <v>0</v>
      </c>
      <c r="AI13" s="126">
        <f>VLOOKUP(AI1,NAB!$C:$M,9,)</f>
        <v>0</v>
      </c>
      <c r="AJ13" s="126">
        <f>VLOOKUP(AJ1,NAB!$C:$M,9,)</f>
        <v>0</v>
      </c>
      <c r="AK13" s="126">
        <f>VLOOKUP(AK1,NAB!$C:$M,9,)</f>
        <v>2.3265099999999928E-2</v>
      </c>
      <c r="AL13" s="126">
        <f>VLOOKUP(AL1,NAB!$C:$M,9,)</f>
        <v>9.6860300000000121E-2</v>
      </c>
      <c r="AM13" s="126">
        <f>VLOOKUP(AM1,NAB!$C:$M,9,)</f>
        <v>0.12112786974131917</v>
      </c>
      <c r="AN13" s="126">
        <f>VLOOKUP(AN1,NAB!$C:$M,9,)</f>
        <v>0.19510872183839378</v>
      </c>
      <c r="AO13" s="126">
        <f>VLOOKUP(AO1,NAB!$C:$M,9,)</f>
        <v>0.18784333882935367</v>
      </c>
      <c r="AP13" s="126">
        <f>VLOOKUP(AP1,NAB!$C:$M,9,)</f>
        <v>0.11462491210665915</v>
      </c>
      <c r="AQ13" s="126">
        <f>VLOOKUP(AQ1,NAB!$C:$M,9,)</f>
        <v>0.16472226703941262</v>
      </c>
      <c r="AR13" s="126">
        <f>VLOOKUP(AR1,NAB!$C:$M,9,)</f>
        <v>0.22414487806462735</v>
      </c>
      <c r="AS13" s="126">
        <f>VLOOKUP(AS1,NAB!$C:$M,9,)</f>
        <v>0</v>
      </c>
      <c r="AT13" s="126" t="e">
        <f>VLOOKUP(AT1,NAB!$C:$M,9,)</f>
        <v>#N/A</v>
      </c>
    </row>
    <row r="14" spans="1:46" x14ac:dyDescent="0.3">
      <c r="B14" s="18">
        <f t="shared" ref="B14:H14" si="31">SUM(B9:B11)-B13</f>
        <v>0</v>
      </c>
      <c r="C14" s="18">
        <f t="shared" si="31"/>
        <v>0</v>
      </c>
      <c r="D14" s="18">
        <f t="shared" si="31"/>
        <v>0</v>
      </c>
      <c r="E14" s="18" t="e">
        <f t="shared" si="31"/>
        <v>#N/A</v>
      </c>
      <c r="F14" s="18" t="e">
        <f t="shared" si="31"/>
        <v>#N/A</v>
      </c>
      <c r="G14" s="18" t="e">
        <f t="shared" si="31"/>
        <v>#N/A</v>
      </c>
      <c r="H14" s="18" t="e">
        <f t="shared" si="31"/>
        <v>#N/A</v>
      </c>
      <c r="I14" s="18" t="e">
        <f t="shared" ref="I14:N14" si="32">SUM(I9:I11)-I13</f>
        <v>#N/A</v>
      </c>
      <c r="J14" s="18" t="e">
        <f t="shared" si="32"/>
        <v>#N/A</v>
      </c>
      <c r="K14" s="18" t="e">
        <f t="shared" si="32"/>
        <v>#N/A</v>
      </c>
      <c r="L14" s="18" t="e">
        <f t="shared" si="32"/>
        <v>#N/A</v>
      </c>
      <c r="M14" s="18" t="e">
        <f t="shared" si="32"/>
        <v>#N/A</v>
      </c>
      <c r="N14" s="18" t="e">
        <f t="shared" si="32"/>
        <v>#N/A</v>
      </c>
      <c r="O14" s="18" t="e">
        <f t="shared" ref="O14:T14" si="33">SUM(O9:O11)-O13</f>
        <v>#N/A</v>
      </c>
      <c r="P14" s="18" t="e">
        <f t="shared" si="33"/>
        <v>#N/A</v>
      </c>
      <c r="Q14" s="18" t="e">
        <f t="shared" si="33"/>
        <v>#N/A</v>
      </c>
      <c r="R14" s="18" t="e">
        <f t="shared" si="33"/>
        <v>#N/A</v>
      </c>
      <c r="S14" s="18" t="e">
        <f t="shared" si="33"/>
        <v>#N/A</v>
      </c>
      <c r="T14" s="18" t="e">
        <f t="shared" si="33"/>
        <v>#N/A</v>
      </c>
      <c r="U14" s="18" t="e">
        <f t="shared" ref="U14:Z14" si="34">SUM(U9:U11)-U13</f>
        <v>#N/A</v>
      </c>
      <c r="V14" s="18" t="e">
        <f t="shared" si="34"/>
        <v>#N/A</v>
      </c>
      <c r="W14" s="18" t="e">
        <f t="shared" si="34"/>
        <v>#N/A</v>
      </c>
      <c r="X14" s="18" t="e">
        <f t="shared" si="34"/>
        <v>#N/A</v>
      </c>
      <c r="Y14" s="18" t="e">
        <f t="shared" si="34"/>
        <v>#N/A</v>
      </c>
      <c r="Z14" s="18" t="e">
        <f t="shared" si="34"/>
        <v>#N/A</v>
      </c>
      <c r="AA14" s="18" t="e">
        <f t="shared" ref="AA14:AF14" si="35">SUM(AA9:AA11)-AA13</f>
        <v>#N/A</v>
      </c>
      <c r="AB14" s="18">
        <f t="shared" si="35"/>
        <v>0</v>
      </c>
      <c r="AC14" s="18">
        <f t="shared" si="35"/>
        <v>0</v>
      </c>
      <c r="AD14" s="18">
        <f t="shared" si="35"/>
        <v>0</v>
      </c>
      <c r="AE14" s="18">
        <f t="shared" si="35"/>
        <v>0</v>
      </c>
      <c r="AF14" s="18">
        <f t="shared" si="35"/>
        <v>0</v>
      </c>
      <c r="AG14" s="18">
        <f t="shared" ref="AG14:AM14" si="36">SUM(AG9:AG11)-AG13</f>
        <v>0</v>
      </c>
      <c r="AH14" s="18">
        <f t="shared" si="36"/>
        <v>0</v>
      </c>
      <c r="AI14" s="18">
        <f t="shared" si="36"/>
        <v>0</v>
      </c>
      <c r="AJ14" s="18">
        <f t="shared" si="36"/>
        <v>0</v>
      </c>
      <c r="AK14" s="18">
        <f t="shared" si="36"/>
        <v>7.3862304694749525E-7</v>
      </c>
      <c r="AL14" s="18">
        <f t="shared" si="36"/>
        <v>5.8562011706619899E-7</v>
      </c>
      <c r="AM14" s="18">
        <f t="shared" si="36"/>
        <v>2.1253407145316316E-7</v>
      </c>
      <c r="AN14" s="18">
        <f t="shared" ref="AN14:AS14" si="37">SUM(AN9:AN11)-AN13</f>
        <v>1.5992065280912016E-6</v>
      </c>
      <c r="AO14" s="18">
        <f t="shared" si="37"/>
        <v>-1.6075447417662758E-8</v>
      </c>
      <c r="AP14" s="18">
        <f t="shared" si="37"/>
        <v>-8.8866915914920241E-7</v>
      </c>
      <c r="AQ14" s="18">
        <f t="shared" si="37"/>
        <v>-3.6391097251176063E-6</v>
      </c>
      <c r="AR14" s="18">
        <f t="shared" si="37"/>
        <v>-8.9613103360086654E-7</v>
      </c>
      <c r="AS14" s="18">
        <f t="shared" si="37"/>
        <v>0</v>
      </c>
      <c r="AT14" s="18" t="e">
        <f>SUM(AT9:AT11)-AT13</f>
        <v>#N/A</v>
      </c>
    </row>
    <row r="15" spans="1:46" x14ac:dyDescent="0.3">
      <c r="B15" s="24"/>
      <c r="C15" s="11" t="e">
        <f t="shared" ref="C15:R15" si="38">C13/B13-1</f>
        <v>#DIV/0!</v>
      </c>
      <c r="D15" s="11">
        <f t="shared" si="38"/>
        <v>3.1315123983929771E-2</v>
      </c>
      <c r="E15" s="11" t="e">
        <f t="shared" si="38"/>
        <v>#N/A</v>
      </c>
      <c r="F15" s="11" t="e">
        <f t="shared" si="38"/>
        <v>#N/A</v>
      </c>
      <c r="G15" s="11" t="e">
        <f t="shared" si="38"/>
        <v>#N/A</v>
      </c>
      <c r="H15" s="11" t="e">
        <f t="shared" si="38"/>
        <v>#N/A</v>
      </c>
      <c r="I15" s="11" t="e">
        <f t="shared" si="38"/>
        <v>#N/A</v>
      </c>
      <c r="J15" s="11" t="e">
        <f t="shared" si="38"/>
        <v>#N/A</v>
      </c>
      <c r="K15" s="11" t="e">
        <f t="shared" si="38"/>
        <v>#N/A</v>
      </c>
      <c r="L15" s="11" t="e">
        <f t="shared" si="38"/>
        <v>#N/A</v>
      </c>
      <c r="M15" s="11" t="e">
        <f t="shared" si="38"/>
        <v>#N/A</v>
      </c>
      <c r="N15" s="11" t="e">
        <f t="shared" si="38"/>
        <v>#N/A</v>
      </c>
      <c r="O15" s="11" t="e">
        <f t="shared" si="38"/>
        <v>#N/A</v>
      </c>
      <c r="P15" s="11" t="e">
        <f t="shared" si="38"/>
        <v>#N/A</v>
      </c>
      <c r="Q15" s="11" t="e">
        <f t="shared" si="38"/>
        <v>#N/A</v>
      </c>
      <c r="R15" s="11" t="e">
        <f t="shared" si="38"/>
        <v>#N/A</v>
      </c>
      <c r="S15" s="11" t="e">
        <f t="shared" ref="S15:X15" si="39">S13/R13-1</f>
        <v>#N/A</v>
      </c>
      <c r="T15" s="11" t="e">
        <f t="shared" si="39"/>
        <v>#N/A</v>
      </c>
      <c r="U15" s="11" t="e">
        <f t="shared" si="39"/>
        <v>#N/A</v>
      </c>
      <c r="V15" s="11" t="e">
        <f t="shared" si="39"/>
        <v>#N/A</v>
      </c>
      <c r="W15" s="11" t="e">
        <f t="shared" si="39"/>
        <v>#N/A</v>
      </c>
      <c r="X15" s="11" t="e">
        <f t="shared" si="39"/>
        <v>#N/A</v>
      </c>
      <c r="Y15" s="11" t="e">
        <f t="shared" ref="Y15:AD15" si="40">Y13/X13-1</f>
        <v>#N/A</v>
      </c>
      <c r="Z15" s="11" t="e">
        <f t="shared" si="40"/>
        <v>#N/A</v>
      </c>
      <c r="AA15" s="11" t="e">
        <f t="shared" si="40"/>
        <v>#N/A</v>
      </c>
      <c r="AB15" s="11" t="e">
        <f t="shared" si="40"/>
        <v>#N/A</v>
      </c>
      <c r="AC15" s="11" t="e">
        <f t="shared" si="40"/>
        <v>#DIV/0!</v>
      </c>
      <c r="AD15" s="11" t="e">
        <f t="shared" si="40"/>
        <v>#DIV/0!</v>
      </c>
      <c r="AE15" s="11" t="e">
        <f t="shared" ref="AE15:AJ15" si="41">AE13/AD13-1</f>
        <v>#DIV/0!</v>
      </c>
      <c r="AF15" s="11" t="e">
        <f t="shared" si="41"/>
        <v>#DIV/0!</v>
      </c>
      <c r="AG15" s="11" t="e">
        <f t="shared" si="41"/>
        <v>#DIV/0!</v>
      </c>
      <c r="AH15" s="11" t="e">
        <f t="shared" si="41"/>
        <v>#DIV/0!</v>
      </c>
      <c r="AI15" s="11" t="e">
        <f t="shared" si="41"/>
        <v>#DIV/0!</v>
      </c>
      <c r="AJ15" s="11" t="e">
        <f t="shared" si="41"/>
        <v>#DIV/0!</v>
      </c>
      <c r="AK15" s="11" t="e">
        <f t="shared" ref="AK15:AP15" si="42">AK13/AJ13-1</f>
        <v>#DIV/0!</v>
      </c>
      <c r="AL15" s="11">
        <f t="shared" si="42"/>
        <v>3.1633304821385</v>
      </c>
      <c r="AM15" s="11">
        <f t="shared" si="42"/>
        <v>0.2505419634392938</v>
      </c>
      <c r="AN15" s="11">
        <f t="shared" si="42"/>
        <v>0.61076655814279746</v>
      </c>
      <c r="AO15" s="11">
        <f t="shared" si="42"/>
        <v>-3.7237612653000407E-2</v>
      </c>
      <c r="AP15" s="11">
        <f t="shared" si="42"/>
        <v>-0.38978452565310195</v>
      </c>
      <c r="AQ15" s="11">
        <f>AQ13/AP13-1</f>
        <v>0.43705468568767647</v>
      </c>
      <c r="AR15" s="11">
        <f>AR13/AQ13-1</f>
        <v>0.36074425208704097</v>
      </c>
      <c r="AS15" s="11">
        <f>AS13/AR13-1</f>
        <v>-1</v>
      </c>
      <c r="AT15" s="11" t="e">
        <f>AT13/AS13-1</f>
        <v>#N/A</v>
      </c>
    </row>
    <row r="16" spans="1:46" x14ac:dyDescent="0.3">
      <c r="B16" s="17"/>
      <c r="C16" s="17"/>
      <c r="D16" s="17"/>
      <c r="E16" s="17"/>
      <c r="F16" s="17"/>
      <c r="G16" s="17"/>
      <c r="H16" s="17"/>
      <c r="I16" s="17"/>
      <c r="J16" s="17"/>
      <c r="K16" s="17"/>
    </row>
    <row r="17" spans="2:11" x14ac:dyDescent="0.3">
      <c r="G17" s="19">
        <f>SUM(G10:G12)</f>
        <v>81635839945.309998</v>
      </c>
    </row>
    <row r="18" spans="2:11" x14ac:dyDescent="0.3">
      <c r="B18" s="2"/>
      <c r="C18" s="2"/>
      <c r="D18" s="2"/>
      <c r="E18" s="2"/>
      <c r="F18" s="2"/>
      <c r="G18" s="2"/>
      <c r="H18" s="2"/>
      <c r="I18" s="2"/>
      <c r="J18" s="2"/>
      <c r="K18" s="2"/>
    </row>
    <row r="19" spans="2:11" x14ac:dyDescent="0.3">
      <c r="B19" s="19"/>
      <c r="C19" s="19"/>
      <c r="D19" s="19"/>
      <c r="E19" s="19"/>
      <c r="F19" s="19"/>
      <c r="G19" s="19"/>
      <c r="H19" s="19"/>
      <c r="I19" s="19"/>
      <c r="J19" s="19"/>
      <c r="K19" s="19"/>
    </row>
    <row r="20" spans="2:11" x14ac:dyDescent="0.3">
      <c r="B20" s="20"/>
      <c r="C20" s="20"/>
      <c r="D20" s="20"/>
      <c r="E20" s="20"/>
      <c r="F20" s="20"/>
      <c r="G20" s="20"/>
      <c r="H20" s="20"/>
      <c r="I20" s="20"/>
      <c r="J20" s="20"/>
      <c r="K20" s="20"/>
    </row>
  </sheetData>
  <phoneticPr fontId="0" type="noConversion"/>
  <pageMargins left="0.75" right="0.75" top="1" bottom="1" header="0.5" footer="0.5"/>
  <pageSetup orientation="portrait" horizontalDpi="4294967295"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91"/>
  <sheetViews>
    <sheetView tabSelected="1" view="pageBreakPreview" zoomScaleNormal="100" zoomScaleSheetLayoutView="100" workbookViewId="0">
      <selection activeCell="G7" sqref="G7"/>
    </sheetView>
  </sheetViews>
  <sheetFormatPr defaultColWidth="9.109375" defaultRowHeight="13.2" x14ac:dyDescent="0.25"/>
  <cols>
    <col min="1" max="1" width="11.5546875" style="60" customWidth="1"/>
    <col min="2" max="2" width="10.5546875" style="60" customWidth="1"/>
    <col min="3" max="4" width="8.44140625" style="60" customWidth="1"/>
    <col min="5" max="5" width="6.88671875" style="60" customWidth="1"/>
    <col min="6" max="6" width="19.44140625" style="60" customWidth="1"/>
    <col min="7" max="7" width="4.5546875" style="60" customWidth="1"/>
    <col min="8" max="8" width="2.88671875" style="60" customWidth="1"/>
    <col min="9" max="9" width="12.6640625" style="60" customWidth="1"/>
    <col min="10" max="10" width="9.109375" style="60"/>
    <col min="11" max="11" width="8" style="60" customWidth="1"/>
    <col min="12" max="12" width="12.109375" style="60" customWidth="1"/>
    <col min="13" max="13" width="11.6640625" style="60" customWidth="1"/>
    <col min="14" max="14" width="9.109375" style="60"/>
    <col min="15" max="15" width="12.88671875" style="60" customWidth="1"/>
    <col min="16" max="16" width="3.88671875" style="60" customWidth="1"/>
    <col min="17" max="17" width="9.109375" style="60"/>
    <col min="18" max="18" width="15.33203125" style="60" customWidth="1"/>
    <col min="19" max="19" width="12.109375" style="60" customWidth="1"/>
    <col min="20" max="16384" width="9.109375" style="60"/>
  </cols>
  <sheetData>
    <row r="1" spans="1:19" customFormat="1" ht="13.5" customHeight="1" x14ac:dyDescent="0.3">
      <c r="A1" s="109"/>
      <c r="B1" s="109"/>
      <c r="D1" s="110" t="s">
        <v>4</v>
      </c>
      <c r="E1" s="111"/>
      <c r="F1" s="111"/>
      <c r="G1" s="111"/>
      <c r="H1" s="111"/>
      <c r="I1" s="111"/>
      <c r="J1" s="111"/>
    </row>
    <row r="2" spans="1:19" customFormat="1" ht="13.5" customHeight="1" x14ac:dyDescent="0.3">
      <c r="A2" s="109"/>
      <c r="B2" s="109"/>
      <c r="D2" s="110"/>
      <c r="E2" s="111"/>
      <c r="F2" s="111"/>
      <c r="G2" s="111"/>
      <c r="H2" s="111"/>
      <c r="I2" s="111"/>
      <c r="J2" s="111"/>
      <c r="R2" s="112"/>
      <c r="S2" s="112"/>
    </row>
    <row r="3" spans="1:19" customFormat="1" ht="13.5" customHeight="1" x14ac:dyDescent="0.3">
      <c r="A3" s="109"/>
      <c r="B3" s="109"/>
      <c r="D3" s="110"/>
      <c r="E3" s="111"/>
      <c r="F3" s="111"/>
      <c r="G3" s="111"/>
      <c r="H3" s="111"/>
      <c r="I3" s="111"/>
      <c r="J3" s="111"/>
      <c r="P3" s="112"/>
      <c r="Q3" s="112"/>
      <c r="R3" s="201" t="s">
        <v>141</v>
      </c>
      <c r="S3" t="s">
        <v>139</v>
      </c>
    </row>
    <row r="4" spans="1:19" customFormat="1" ht="13.5" customHeight="1" x14ac:dyDescent="0.25">
      <c r="A4" s="109"/>
      <c r="B4" s="109"/>
      <c r="D4" s="113" t="s">
        <v>85</v>
      </c>
      <c r="E4" s="114"/>
      <c r="F4" s="114"/>
      <c r="G4" s="114"/>
      <c r="H4" s="114"/>
      <c r="I4" s="114"/>
      <c r="J4" s="114"/>
      <c r="P4" s="115"/>
      <c r="Q4" s="115"/>
      <c r="R4" s="201" t="s">
        <v>142</v>
      </c>
      <c r="S4" s="60">
        <f>INPUT!E18</f>
        <v>0</v>
      </c>
    </row>
    <row r="5" spans="1:19" customFormat="1" ht="13.5" customHeight="1" x14ac:dyDescent="0.25">
      <c r="A5" s="109"/>
      <c r="B5" s="109"/>
      <c r="C5" s="116"/>
      <c r="D5" s="114"/>
      <c r="E5" s="114"/>
      <c r="F5" s="114"/>
      <c r="G5" s="114"/>
      <c r="H5" s="114"/>
      <c r="I5" s="114"/>
      <c r="J5" s="114"/>
      <c r="K5" s="116"/>
      <c r="L5" s="116"/>
      <c r="M5" s="109"/>
      <c r="N5" s="109"/>
      <c r="R5" s="201" t="s">
        <v>2253</v>
      </c>
      <c r="S5" s="202">
        <v>43708</v>
      </c>
    </row>
    <row r="6" spans="1:19" customFormat="1" ht="23.25" customHeight="1" x14ac:dyDescent="0.25">
      <c r="A6" s="109"/>
      <c r="B6" s="109"/>
      <c r="D6" s="117"/>
      <c r="E6" s="117"/>
      <c r="F6" s="117"/>
      <c r="G6" s="117"/>
      <c r="H6" s="117"/>
      <c r="I6" s="117"/>
      <c r="J6" s="117"/>
      <c r="K6" s="118"/>
      <c r="L6" s="118"/>
      <c r="M6" s="109"/>
      <c r="N6" s="109"/>
      <c r="R6" s="201" t="s">
        <v>2252</v>
      </c>
      <c r="S6" s="284">
        <f>INPUT!E2</f>
        <v>0</v>
      </c>
    </row>
    <row r="7" spans="1:19" customFormat="1" ht="22.5" customHeight="1" x14ac:dyDescent="0.25">
      <c r="A7" s="119"/>
      <c r="B7" s="119"/>
      <c r="C7" s="119"/>
      <c r="D7" s="119"/>
      <c r="E7" s="119"/>
      <c r="F7" s="118"/>
      <c r="G7" s="118"/>
      <c r="H7" s="60"/>
      <c r="I7" s="120"/>
      <c r="J7" s="310" t="s">
        <v>86</v>
      </c>
      <c r="K7" s="310"/>
      <c r="L7" s="310"/>
      <c r="M7" s="310"/>
      <c r="N7" s="310"/>
      <c r="O7" s="310"/>
      <c r="Q7" s="121"/>
      <c r="R7" s="201" t="s">
        <v>2272</v>
      </c>
      <c r="S7" s="202">
        <v>43138</v>
      </c>
    </row>
    <row r="8" spans="1:19" ht="12.75" customHeight="1" x14ac:dyDescent="0.25">
      <c r="A8" s="311" t="s">
        <v>16</v>
      </c>
      <c r="B8" s="311"/>
      <c r="C8" s="311"/>
      <c r="D8" s="311"/>
      <c r="E8" s="311"/>
      <c r="F8" s="311"/>
      <c r="G8" s="211"/>
      <c r="H8" s="61"/>
      <c r="I8" s="312" t="s">
        <v>13</v>
      </c>
      <c r="J8" s="312"/>
      <c r="K8" s="312"/>
      <c r="L8" s="314" t="s">
        <v>51</v>
      </c>
      <c r="M8" s="315"/>
      <c r="N8" s="312" t="s">
        <v>48</v>
      </c>
      <c r="O8" s="312"/>
    </row>
    <row r="9" spans="1:19" ht="18.75" customHeight="1" thickBot="1" x14ac:dyDescent="0.3">
      <c r="A9" s="318" t="str">
        <f>IF('FFS Setup'!A2 = 0,"",'FFS Setup'!A2)</f>
        <v/>
      </c>
      <c r="B9" s="319"/>
      <c r="C9" s="319"/>
      <c r="D9" s="319"/>
      <c r="E9" s="319"/>
      <c r="F9" s="319"/>
      <c r="G9" s="320"/>
      <c r="H9" s="305"/>
      <c r="I9" s="313"/>
      <c r="J9" s="313"/>
      <c r="K9" s="313"/>
      <c r="L9" s="316"/>
      <c r="M9" s="317"/>
      <c r="N9" s="313"/>
      <c r="O9" s="313"/>
    </row>
    <row r="10" spans="1:19" ht="13.5" customHeight="1" thickTop="1" x14ac:dyDescent="0.25">
      <c r="A10" s="319"/>
      <c r="B10" s="319"/>
      <c r="C10" s="319"/>
      <c r="D10" s="319"/>
      <c r="E10" s="319"/>
      <c r="F10" s="319"/>
      <c r="G10" s="320"/>
      <c r="H10" s="61"/>
      <c r="I10" s="321">
        <f>+F35</f>
        <v>0</v>
      </c>
      <c r="J10" s="321"/>
      <c r="K10" s="321"/>
      <c r="L10" s="323">
        <f>N17</f>
        <v>0</v>
      </c>
      <c r="M10" s="324"/>
      <c r="N10" s="329">
        <f>J17</f>
        <v>0</v>
      </c>
      <c r="O10" s="329"/>
    </row>
    <row r="11" spans="1:19" ht="13.5" customHeight="1" x14ac:dyDescent="0.25">
      <c r="A11" s="319"/>
      <c r="B11" s="319"/>
      <c r="C11" s="319"/>
      <c r="D11" s="319"/>
      <c r="E11" s="319"/>
      <c r="F11" s="319"/>
      <c r="G11" s="320"/>
      <c r="H11" s="61"/>
      <c r="I11" s="322"/>
      <c r="J11" s="322"/>
      <c r="K11" s="322"/>
      <c r="L11" s="325"/>
      <c r="M11" s="326"/>
      <c r="N11" s="330"/>
      <c r="O11" s="330"/>
    </row>
    <row r="12" spans="1:19" ht="13.5" customHeight="1" x14ac:dyDescent="0.25">
      <c r="A12" s="319"/>
      <c r="B12" s="319"/>
      <c r="C12" s="319"/>
      <c r="D12" s="319"/>
      <c r="E12" s="319"/>
      <c r="F12" s="319"/>
      <c r="G12" s="320"/>
      <c r="H12" s="61"/>
      <c r="I12" s="322"/>
      <c r="J12" s="322"/>
      <c r="K12" s="322"/>
      <c r="L12" s="327"/>
      <c r="M12" s="328"/>
      <c r="N12" s="330"/>
      <c r="O12" s="330"/>
    </row>
    <row r="13" spans="1:19" ht="13.5" customHeight="1" x14ac:dyDescent="0.3">
      <c r="A13" s="319"/>
      <c r="B13" s="319"/>
      <c r="C13" s="319"/>
      <c r="D13" s="319"/>
      <c r="E13" s="319"/>
      <c r="F13" s="319"/>
      <c r="G13" s="320"/>
      <c r="H13" s="61"/>
      <c r="I13" s="62"/>
      <c r="J13" s="62"/>
      <c r="K13" s="62"/>
      <c r="L13" s="62"/>
      <c r="M13" s="63"/>
      <c r="N13" s="62"/>
      <c r="O13" s="62"/>
    </row>
    <row r="14" spans="1:19" ht="13.5" customHeight="1" x14ac:dyDescent="0.25">
      <c r="A14" s="319"/>
      <c r="B14" s="319"/>
      <c r="C14" s="319"/>
      <c r="D14" s="319"/>
      <c r="E14" s="319"/>
      <c r="F14" s="319"/>
      <c r="G14" s="320"/>
      <c r="H14" s="61"/>
      <c r="I14" s="311" t="s">
        <v>78</v>
      </c>
      <c r="J14" s="311"/>
      <c r="K14" s="311"/>
      <c r="L14" s="311"/>
      <c r="M14" s="311"/>
      <c r="N14" s="311"/>
      <c r="O14" s="311"/>
    </row>
    <row r="15" spans="1:19" ht="13.5" customHeight="1" x14ac:dyDescent="0.25">
      <c r="A15" s="319"/>
      <c r="B15" s="319"/>
      <c r="C15" s="319"/>
      <c r="D15" s="319"/>
      <c r="E15" s="319"/>
      <c r="F15" s="319"/>
      <c r="G15" s="320"/>
      <c r="H15" s="61"/>
      <c r="I15" s="308" t="s">
        <v>45</v>
      </c>
      <c r="J15" s="308" t="s">
        <v>48</v>
      </c>
      <c r="K15" s="308" t="s">
        <v>49</v>
      </c>
      <c r="L15" s="331" t="s">
        <v>50</v>
      </c>
      <c r="M15" s="308" t="s">
        <v>46</v>
      </c>
      <c r="N15" s="308" t="s">
        <v>51</v>
      </c>
      <c r="O15" s="308" t="s">
        <v>47</v>
      </c>
    </row>
    <row r="16" spans="1:19" ht="13.5" customHeight="1" thickBot="1" x14ac:dyDescent="0.3">
      <c r="A16" s="319"/>
      <c r="B16" s="319"/>
      <c r="C16" s="319"/>
      <c r="D16" s="319"/>
      <c r="E16" s="319"/>
      <c r="F16" s="319"/>
      <c r="G16" s="320"/>
      <c r="H16" s="61"/>
      <c r="I16" s="309"/>
      <c r="J16" s="309"/>
      <c r="K16" s="309"/>
      <c r="L16" s="332"/>
      <c r="M16" s="309"/>
      <c r="N16" s="309"/>
      <c r="O16" s="309"/>
    </row>
    <row r="17" spans="1:15" ht="13.5" customHeight="1" thickTop="1" x14ac:dyDescent="0.25">
      <c r="A17" s="319"/>
      <c r="B17" s="319"/>
      <c r="C17" s="319"/>
      <c r="D17" s="319"/>
      <c r="E17" s="319"/>
      <c r="F17" s="319"/>
      <c r="G17" s="320"/>
      <c r="H17" s="61"/>
      <c r="I17" s="108" t="s">
        <v>132</v>
      </c>
      <c r="J17" s="306">
        <f>INPUT!B5</f>
        <v>0</v>
      </c>
      <c r="K17" s="306">
        <f>INPUT!C5</f>
        <v>0</v>
      </c>
      <c r="L17" s="307">
        <f>INPUT!G5</f>
        <v>0</v>
      </c>
      <c r="M17" s="306">
        <f>INPUT!D5</f>
        <v>0</v>
      </c>
      <c r="N17" s="306">
        <f>INPUT!E5</f>
        <v>0</v>
      </c>
      <c r="O17" s="306">
        <f>INPUT!F5</f>
        <v>0</v>
      </c>
    </row>
    <row r="18" spans="1:15" ht="13.5" customHeight="1" x14ac:dyDescent="0.25">
      <c r="A18" s="319"/>
      <c r="B18" s="319"/>
      <c r="C18" s="319"/>
      <c r="D18" s="319"/>
      <c r="E18" s="319"/>
      <c r="F18" s="319"/>
      <c r="G18" s="320"/>
      <c r="H18" s="61"/>
      <c r="I18" s="108" t="s">
        <v>0</v>
      </c>
      <c r="J18" s="306" t="e">
        <f>INPUT!B6</f>
        <v>#N/A</v>
      </c>
      <c r="K18" s="306" t="e">
        <f>INPUT!C6</f>
        <v>#N/A</v>
      </c>
      <c r="L18" s="307" t="e">
        <f>INPUT!G6</f>
        <v>#N/A</v>
      </c>
      <c r="M18" s="306" t="e">
        <f>INPUT!D6</f>
        <v>#N/A</v>
      </c>
      <c r="N18" s="306" t="e">
        <f>INPUT!E6</f>
        <v>#N/A</v>
      </c>
      <c r="O18" s="306" t="e">
        <f>INPUT!F6</f>
        <v>#N/A</v>
      </c>
    </row>
    <row r="19" spans="1:15" ht="13.5" customHeight="1" x14ac:dyDescent="0.25">
      <c r="A19" s="319"/>
      <c r="B19" s="319"/>
      <c r="C19" s="319"/>
      <c r="D19" s="319"/>
      <c r="E19" s="319"/>
      <c r="F19" s="319"/>
      <c r="G19" s="320"/>
      <c r="H19" s="61"/>
    </row>
    <row r="20" spans="1:15" ht="13.5" customHeight="1" x14ac:dyDescent="0.25">
      <c r="A20" s="319"/>
      <c r="B20" s="319"/>
      <c r="C20" s="319"/>
      <c r="D20" s="319"/>
      <c r="E20" s="319"/>
      <c r="F20" s="319"/>
      <c r="G20" s="320"/>
      <c r="H20" s="61"/>
    </row>
    <row r="21" spans="1:15" ht="13.5" customHeight="1" x14ac:dyDescent="0.25">
      <c r="A21" s="203"/>
      <c r="B21" s="203"/>
      <c r="C21" s="203"/>
      <c r="D21" s="203"/>
      <c r="E21" s="203"/>
      <c r="F21" s="203"/>
      <c r="G21" s="203"/>
      <c r="H21" s="61"/>
    </row>
    <row r="22" spans="1:15" ht="13.5" customHeight="1" x14ac:dyDescent="0.25">
      <c r="A22" s="311" t="s">
        <v>8</v>
      </c>
      <c r="B22" s="311"/>
      <c r="C22" s="311"/>
      <c r="D22" s="311"/>
      <c r="E22" s="311"/>
      <c r="F22" s="311"/>
      <c r="G22" s="211"/>
      <c r="H22" s="61"/>
    </row>
    <row r="23" spans="1:15" ht="13.5" customHeight="1" x14ac:dyDescent="0.25">
      <c r="A23" s="334" t="str">
        <f>IF('FFS Setup'!A4 = 0,"",'FFS Setup'!A4)</f>
        <v/>
      </c>
      <c r="B23" s="334"/>
      <c r="C23" s="334"/>
      <c r="D23" s="334"/>
      <c r="E23" s="334"/>
      <c r="F23" s="334"/>
      <c r="G23" s="335"/>
      <c r="H23" s="305"/>
      <c r="I23" s="66"/>
      <c r="J23" s="65"/>
      <c r="K23" s="65"/>
      <c r="L23" s="65"/>
      <c r="M23" s="65"/>
      <c r="N23" s="61"/>
      <c r="O23" s="61"/>
    </row>
    <row r="24" spans="1:15" x14ac:dyDescent="0.25">
      <c r="A24" s="334"/>
      <c r="B24" s="334"/>
      <c r="C24" s="334"/>
      <c r="D24" s="334"/>
      <c r="E24" s="334"/>
      <c r="F24" s="334"/>
      <c r="G24" s="335"/>
      <c r="H24" s="61"/>
      <c r="I24" s="65"/>
      <c r="J24" s="65"/>
      <c r="K24" s="65"/>
      <c r="L24" s="65"/>
      <c r="M24" s="61"/>
      <c r="N24" s="61"/>
      <c r="O24" s="67"/>
    </row>
    <row r="25" spans="1:15" ht="12.75" customHeight="1" x14ac:dyDescent="0.25">
      <c r="A25" s="334"/>
      <c r="B25" s="334"/>
      <c r="C25" s="334"/>
      <c r="D25" s="334"/>
      <c r="E25" s="334"/>
      <c r="F25" s="334"/>
      <c r="G25" s="335"/>
      <c r="H25" s="61"/>
      <c r="I25" s="65"/>
      <c r="J25" s="65"/>
      <c r="K25" s="65"/>
      <c r="L25" s="65"/>
      <c r="M25" s="61"/>
      <c r="N25" s="61"/>
      <c r="O25" s="67"/>
    </row>
    <row r="26" spans="1:15" x14ac:dyDescent="0.25">
      <c r="A26" s="334"/>
      <c r="B26" s="334"/>
      <c r="C26" s="334"/>
      <c r="D26" s="334"/>
      <c r="E26" s="334"/>
      <c r="F26" s="334"/>
      <c r="G26" s="335"/>
      <c r="H26" s="61"/>
      <c r="I26" s="65"/>
      <c r="J26" s="65"/>
      <c r="K26" s="65"/>
      <c r="L26" s="65"/>
      <c r="M26" s="61"/>
      <c r="N26" s="61"/>
      <c r="O26" s="67"/>
    </row>
    <row r="27" spans="1:15" x14ac:dyDescent="0.25">
      <c r="A27" s="334"/>
      <c r="B27" s="334"/>
      <c r="C27" s="334"/>
      <c r="D27" s="334"/>
      <c r="E27" s="334"/>
      <c r="F27" s="334"/>
      <c r="G27" s="335"/>
      <c r="H27" s="61"/>
    </row>
    <row r="28" spans="1:15" x14ac:dyDescent="0.25">
      <c r="H28" s="61"/>
      <c r="I28" s="61"/>
      <c r="J28" s="61"/>
      <c r="K28" s="61"/>
      <c r="L28" s="61"/>
      <c r="M28" s="61"/>
      <c r="N28" s="61"/>
      <c r="O28" s="61"/>
    </row>
    <row r="29" spans="1:15" x14ac:dyDescent="0.25">
      <c r="A29" s="311" t="s">
        <v>9</v>
      </c>
      <c r="B29" s="311"/>
      <c r="C29" s="311"/>
      <c r="D29" s="311"/>
      <c r="E29" s="311"/>
      <c r="F29" s="311"/>
      <c r="G29" s="211"/>
      <c r="H29" s="61"/>
      <c r="I29" s="66"/>
      <c r="J29" s="65"/>
      <c r="K29" s="65"/>
      <c r="L29" s="65"/>
      <c r="M29" s="65"/>
      <c r="N29" s="61"/>
      <c r="O29" s="61"/>
    </row>
    <row r="30" spans="1:15" x14ac:dyDescent="0.25">
      <c r="A30" s="66" t="s">
        <v>19</v>
      </c>
      <c r="B30" s="68"/>
      <c r="C30" s="68"/>
      <c r="D30" s="68"/>
      <c r="E30" s="68"/>
      <c r="F30" s="336">
        <f>INPUT!E12</f>
        <v>0</v>
      </c>
      <c r="G30" s="336"/>
      <c r="H30" s="61"/>
      <c r="I30" s="65"/>
      <c r="J30" s="65"/>
      <c r="K30" s="65"/>
      <c r="L30" s="65"/>
      <c r="M30" s="61"/>
      <c r="N30" s="61"/>
      <c r="O30" s="67"/>
    </row>
    <row r="31" spans="1:15" x14ac:dyDescent="0.25">
      <c r="A31" s="66" t="s">
        <v>36</v>
      </c>
      <c r="B31" s="68"/>
      <c r="C31" s="68"/>
      <c r="D31" s="68"/>
      <c r="E31" s="68"/>
      <c r="F31" s="337" t="str">
        <f>IF(INPUT!E13 = 0,"",INPUT!E13)</f>
        <v/>
      </c>
      <c r="G31" s="337"/>
      <c r="H31" s="61"/>
      <c r="I31" s="65"/>
      <c r="J31" s="65"/>
      <c r="K31" s="65"/>
      <c r="L31" s="65"/>
      <c r="M31" s="61"/>
      <c r="N31" s="61"/>
      <c r="O31" s="67"/>
    </row>
    <row r="32" spans="1:15" x14ac:dyDescent="0.25">
      <c r="A32" s="66" t="s">
        <v>143</v>
      </c>
      <c r="B32" s="68"/>
      <c r="C32" s="68"/>
      <c r="D32" s="68"/>
      <c r="E32" s="68"/>
      <c r="F32" s="337" t="str">
        <f>IF(INPUT!E14 = 0,"",INPUT!E14)</f>
        <v/>
      </c>
      <c r="G32" s="337"/>
      <c r="H32" s="61"/>
      <c r="I32" s="65"/>
      <c r="J32" s="65"/>
      <c r="K32" s="65"/>
      <c r="L32" s="65"/>
      <c r="M32" s="61"/>
      <c r="N32" s="61"/>
      <c r="O32" s="67"/>
    </row>
    <row r="33" spans="1:23" x14ac:dyDescent="0.25">
      <c r="A33" s="66" t="s">
        <v>37</v>
      </c>
      <c r="B33" s="68"/>
      <c r="C33" s="68"/>
      <c r="D33" s="68"/>
      <c r="E33" s="68"/>
      <c r="F33" s="337" t="str">
        <f>IF(INPUT!E15 = 0,"",INPUT!E15)</f>
        <v/>
      </c>
      <c r="G33" s="337"/>
      <c r="H33" s="61"/>
      <c r="I33" s="65"/>
      <c r="J33" s="65"/>
      <c r="K33" s="65"/>
      <c r="L33" s="65"/>
      <c r="M33" s="61"/>
      <c r="N33" s="61"/>
      <c r="O33" s="67"/>
    </row>
    <row r="34" spans="1:23" x14ac:dyDescent="0.25">
      <c r="A34" s="66" t="s">
        <v>11</v>
      </c>
      <c r="B34" s="68"/>
      <c r="C34" s="68"/>
      <c r="D34" s="68"/>
      <c r="E34" s="68"/>
      <c r="F34" s="341">
        <f>INPUT!E9</f>
        <v>0</v>
      </c>
      <c r="G34" s="341"/>
      <c r="H34" s="61"/>
      <c r="I34" s="65"/>
      <c r="J34" s="65"/>
      <c r="K34" s="65"/>
      <c r="L34" s="65"/>
      <c r="M34" s="61"/>
      <c r="N34" s="61"/>
      <c r="O34" s="67"/>
    </row>
    <row r="35" spans="1:23" x14ac:dyDescent="0.25">
      <c r="A35" s="66" t="s">
        <v>13</v>
      </c>
      <c r="B35" s="68"/>
      <c r="C35" s="68"/>
      <c r="D35" s="68"/>
      <c r="E35" s="68"/>
      <c r="F35" s="349">
        <f>INPUT!B2</f>
        <v>0</v>
      </c>
      <c r="G35" s="349"/>
      <c r="H35" s="61"/>
      <c r="I35" s="61"/>
      <c r="J35" s="61"/>
      <c r="K35" s="61"/>
      <c r="L35" s="61"/>
      <c r="M35" s="61"/>
      <c r="N35" s="61"/>
      <c r="O35" s="61"/>
    </row>
    <row r="36" spans="1:23" x14ac:dyDescent="0.25">
      <c r="A36" s="66" t="s">
        <v>10</v>
      </c>
      <c r="B36" s="68"/>
      <c r="C36" s="68"/>
      <c r="D36" s="68"/>
      <c r="E36" s="68"/>
      <c r="F36" s="350">
        <f>INPUT!E11</f>
        <v>0</v>
      </c>
      <c r="G36" s="350"/>
      <c r="H36" s="61"/>
      <c r="I36" s="61"/>
      <c r="J36" s="61"/>
      <c r="K36" s="61"/>
      <c r="L36" s="61"/>
      <c r="M36" s="61"/>
      <c r="N36" s="61"/>
      <c r="O36" s="61"/>
    </row>
    <row r="37" spans="1:23" x14ac:dyDescent="0.25">
      <c r="A37" s="66" t="s">
        <v>12</v>
      </c>
      <c r="B37" s="68"/>
      <c r="C37" s="68"/>
      <c r="D37" s="68"/>
      <c r="E37" s="68"/>
      <c r="F37" s="350">
        <f>F36</f>
        <v>0</v>
      </c>
      <c r="G37" s="350"/>
      <c r="H37" s="61"/>
      <c r="I37" s="61"/>
      <c r="J37" s="61"/>
      <c r="K37" s="61"/>
      <c r="L37" s="61"/>
      <c r="M37" s="61"/>
      <c r="N37" s="61"/>
      <c r="O37" s="61"/>
    </row>
    <row r="38" spans="1:23" x14ac:dyDescent="0.25">
      <c r="A38" s="204" t="s">
        <v>14</v>
      </c>
      <c r="B38" s="102"/>
      <c r="C38" s="102"/>
      <c r="D38" s="102"/>
      <c r="E38" s="102"/>
      <c r="F38" s="338">
        <f>F36</f>
        <v>0</v>
      </c>
      <c r="G38" s="338"/>
      <c r="H38" s="61"/>
      <c r="I38" s="61"/>
      <c r="J38" s="61"/>
      <c r="K38" s="61"/>
      <c r="L38" s="61"/>
      <c r="M38" s="61"/>
      <c r="N38" s="61"/>
      <c r="O38" s="61"/>
      <c r="W38" s="57"/>
    </row>
    <row r="39" spans="1:23" x14ac:dyDescent="0.25">
      <c r="A39" s="66" t="s">
        <v>79</v>
      </c>
      <c r="B39" s="68"/>
      <c r="C39" s="68"/>
      <c r="D39" s="68"/>
      <c r="E39" s="68"/>
      <c r="F39" s="339">
        <f>INPUT!F16</f>
        <v>0</v>
      </c>
      <c r="G39" s="339"/>
      <c r="H39" s="61"/>
      <c r="I39" s="61"/>
      <c r="J39" s="61"/>
      <c r="K39" s="61"/>
      <c r="L39" s="61"/>
      <c r="M39" s="61"/>
      <c r="N39" s="61"/>
      <c r="O39" s="61"/>
      <c r="W39" s="57"/>
    </row>
    <row r="40" spans="1:23" x14ac:dyDescent="0.25">
      <c r="A40" s="66" t="s">
        <v>80</v>
      </c>
      <c r="B40" s="68"/>
      <c r="C40" s="68"/>
      <c r="D40" s="68"/>
      <c r="E40" s="68"/>
      <c r="F40" s="339">
        <f>INPUT!F17</f>
        <v>0</v>
      </c>
      <c r="G40" s="339"/>
      <c r="H40" s="61"/>
      <c r="I40" s="61"/>
      <c r="J40" s="61"/>
      <c r="K40" s="61"/>
      <c r="L40" s="61"/>
      <c r="M40" s="61"/>
      <c r="N40" s="61"/>
      <c r="O40" s="61"/>
      <c r="W40" s="57"/>
    </row>
    <row r="41" spans="1:23" x14ac:dyDescent="0.25">
      <c r="A41" s="66"/>
      <c r="B41" s="68"/>
      <c r="C41" s="68"/>
      <c r="D41" s="68"/>
      <c r="E41" s="68"/>
      <c r="F41" s="101"/>
      <c r="G41" s="101"/>
      <c r="H41" s="61"/>
      <c r="I41" s="61"/>
      <c r="J41" s="61"/>
      <c r="K41" s="61"/>
      <c r="L41" s="61"/>
      <c r="M41" s="61"/>
      <c r="N41" s="61"/>
      <c r="O41" s="61"/>
      <c r="W41" s="57"/>
    </row>
    <row r="42" spans="1:23" ht="6.75" customHeight="1" x14ac:dyDescent="0.25">
      <c r="H42" s="61"/>
      <c r="I42" s="61"/>
      <c r="J42" s="61"/>
      <c r="K42" s="61"/>
      <c r="L42" s="61"/>
      <c r="M42" s="61"/>
      <c r="N42" s="61"/>
      <c r="O42" s="61"/>
      <c r="W42" s="57"/>
    </row>
    <row r="43" spans="1:23" x14ac:dyDescent="0.25">
      <c r="A43" s="122" t="s">
        <v>81</v>
      </c>
      <c r="B43" s="122"/>
      <c r="C43" s="122"/>
      <c r="D43" s="122"/>
      <c r="E43" s="122"/>
      <c r="F43" s="122"/>
      <c r="G43" s="122"/>
      <c r="H43" s="61"/>
      <c r="I43" s="61"/>
      <c r="J43" s="61"/>
      <c r="K43" s="61"/>
      <c r="L43" s="61"/>
      <c r="M43" s="61"/>
      <c r="N43" s="61"/>
      <c r="O43" s="61"/>
      <c r="W43" s="57"/>
    </row>
    <row r="44" spans="1:23" x14ac:dyDescent="0.25">
      <c r="A44" s="299">
        <f>'FFS Setup'!A18</f>
        <v>0</v>
      </c>
      <c r="B44" s="122"/>
      <c r="C44" s="122"/>
      <c r="D44" s="122"/>
      <c r="E44" s="122"/>
      <c r="F44" s="340">
        <f>'FFS Setup'!A20</f>
        <v>0</v>
      </c>
      <c r="G44" s="340"/>
      <c r="H44" s="61"/>
      <c r="I44" s="61"/>
      <c r="J44" s="61"/>
      <c r="K44" s="61"/>
      <c r="L44" s="61"/>
      <c r="M44" s="61"/>
      <c r="N44" s="61"/>
      <c r="O44" s="61"/>
    </row>
    <row r="45" spans="1:23" ht="7.5" customHeight="1" x14ac:dyDescent="0.25">
      <c r="H45" s="61"/>
      <c r="I45" s="61"/>
      <c r="J45" s="61"/>
      <c r="K45" s="61"/>
      <c r="L45" s="61"/>
      <c r="M45" s="61"/>
      <c r="N45" s="61"/>
      <c r="O45" s="61"/>
    </row>
    <row r="46" spans="1:23" x14ac:dyDescent="0.25">
      <c r="A46" s="66" t="s">
        <v>144</v>
      </c>
      <c r="H46" s="61"/>
      <c r="I46" s="61"/>
      <c r="J46" s="61"/>
      <c r="K46" s="61"/>
      <c r="L46" s="61"/>
      <c r="M46" s="61"/>
      <c r="N46" s="61"/>
      <c r="O46" s="61"/>
      <c r="R46" s="68"/>
      <c r="S46" s="68"/>
      <c r="T46" s="68"/>
      <c r="U46" s="68"/>
      <c r="V46" s="68"/>
      <c r="W46" s="57"/>
    </row>
    <row r="47" spans="1:23" x14ac:dyDescent="0.25">
      <c r="A47" s="69" t="s">
        <v>38</v>
      </c>
      <c r="H47" s="61"/>
      <c r="I47" s="61"/>
      <c r="J47" s="61"/>
      <c r="K47" s="61"/>
      <c r="L47" s="61"/>
      <c r="M47" s="61"/>
      <c r="N47" s="61"/>
      <c r="O47" s="61"/>
      <c r="R47" s="68"/>
      <c r="S47" s="68"/>
      <c r="T47" s="68"/>
      <c r="U47" s="68"/>
      <c r="V47" s="68"/>
      <c r="W47" s="57"/>
    </row>
    <row r="48" spans="1:23" x14ac:dyDescent="0.25">
      <c r="A48" s="69" t="s">
        <v>39</v>
      </c>
      <c r="B48" s="68"/>
      <c r="C48" s="68"/>
      <c r="D48" s="68"/>
      <c r="E48" s="68"/>
      <c r="F48" s="57" t="s">
        <v>22</v>
      </c>
      <c r="G48" s="57"/>
      <c r="H48" s="61"/>
      <c r="I48" s="61"/>
      <c r="J48" s="61"/>
      <c r="K48" s="61"/>
      <c r="L48" s="61"/>
      <c r="M48" s="61"/>
      <c r="N48" s="61"/>
      <c r="O48" s="61"/>
    </row>
    <row r="49" spans="1:24" x14ac:dyDescent="0.25">
      <c r="A49" s="69" t="s">
        <v>40</v>
      </c>
      <c r="H49" s="61"/>
    </row>
    <row r="50" spans="1:24" x14ac:dyDescent="0.25">
      <c r="A50" s="69" t="s">
        <v>41</v>
      </c>
      <c r="H50" s="61"/>
      <c r="I50" s="311" t="s">
        <v>5</v>
      </c>
      <c r="J50" s="311"/>
      <c r="K50" s="311"/>
      <c r="L50" s="311"/>
      <c r="M50" s="311"/>
      <c r="N50" s="311"/>
      <c r="O50" s="311"/>
    </row>
    <row r="51" spans="1:24" ht="12.75" customHeight="1" x14ac:dyDescent="0.25">
      <c r="A51" s="69" t="s">
        <v>42</v>
      </c>
      <c r="H51" s="61"/>
      <c r="I51" s="70"/>
      <c r="J51" s="333" t="s">
        <v>3</v>
      </c>
      <c r="K51" s="333"/>
      <c r="L51" s="333" t="s">
        <v>0</v>
      </c>
      <c r="M51" s="333"/>
      <c r="N51" s="333" t="s">
        <v>88</v>
      </c>
      <c r="O51" s="333"/>
    </row>
    <row r="52" spans="1:24" ht="7.5" customHeight="1" x14ac:dyDescent="0.25">
      <c r="A52" s="69"/>
      <c r="H52" s="61"/>
      <c r="J52" s="333"/>
      <c r="K52" s="333"/>
      <c r="L52" s="333"/>
      <c r="M52" s="333"/>
      <c r="N52" s="333"/>
      <c r="O52" s="333"/>
    </row>
    <row r="53" spans="1:24" x14ac:dyDescent="0.25">
      <c r="A53" s="66" t="s">
        <v>145</v>
      </c>
      <c r="H53" s="61"/>
      <c r="I53" s="71" t="s">
        <v>1</v>
      </c>
      <c r="J53" s="358">
        <f>INPUT!J4</f>
        <v>0</v>
      </c>
      <c r="K53" s="358"/>
      <c r="L53" s="359">
        <f>INPUT!K4</f>
        <v>0</v>
      </c>
      <c r="M53" s="359"/>
      <c r="N53" s="359">
        <f>INPUT!L4</f>
        <v>0</v>
      </c>
      <c r="O53" s="359"/>
    </row>
    <row r="54" spans="1:24" x14ac:dyDescent="0.25">
      <c r="A54" s="296"/>
      <c r="B54" s="297"/>
      <c r="C54" s="297"/>
      <c r="D54" s="297"/>
      <c r="E54" s="296"/>
      <c r="H54" s="61"/>
      <c r="I54" s="205" t="s">
        <v>2</v>
      </c>
      <c r="J54" s="358">
        <f>INPUT!J5</f>
        <v>0</v>
      </c>
      <c r="K54" s="358"/>
      <c r="L54" s="359">
        <f>INPUT!K5</f>
        <v>0</v>
      </c>
      <c r="M54" s="359"/>
      <c r="N54" s="359">
        <f>INPUT!L5</f>
        <v>0</v>
      </c>
      <c r="O54" s="359"/>
    </row>
    <row r="55" spans="1:24" x14ac:dyDescent="0.25">
      <c r="A55" s="298"/>
      <c r="B55" s="298"/>
      <c r="C55" s="298"/>
      <c r="D55" s="298"/>
      <c r="E55" s="298"/>
      <c r="H55" s="61"/>
    </row>
    <row r="56" spans="1:24" ht="18.75" customHeight="1" x14ac:dyDescent="0.25">
      <c r="A56" s="297"/>
      <c r="B56" s="297"/>
      <c r="C56" s="297"/>
      <c r="D56" s="297"/>
      <c r="E56" s="297"/>
      <c r="F56" s="58"/>
      <c r="G56" s="58"/>
      <c r="H56" s="61"/>
      <c r="I56" s="353" t="str">
        <f>IF('FFS Setup'!A6 = 0,"",'FFS Setup'!A6)</f>
        <v/>
      </c>
      <c r="J56" s="353"/>
      <c r="K56" s="353"/>
      <c r="L56" s="353"/>
      <c r="M56" s="353"/>
      <c r="N56" s="353"/>
      <c r="O56" s="354"/>
      <c r="P56" s="302"/>
    </row>
    <row r="57" spans="1:24" x14ac:dyDescent="0.25">
      <c r="A57" s="311" t="s">
        <v>15</v>
      </c>
      <c r="B57" s="311"/>
      <c r="C57" s="311"/>
      <c r="D57" s="311"/>
      <c r="E57" s="311"/>
      <c r="F57" s="311"/>
      <c r="G57" s="211"/>
      <c r="H57" s="107"/>
      <c r="I57" s="353"/>
      <c r="J57" s="353"/>
      <c r="K57" s="353"/>
      <c r="L57" s="353"/>
      <c r="M57" s="353"/>
      <c r="N57" s="353"/>
      <c r="O57" s="354"/>
    </row>
    <row r="58" spans="1:24" x14ac:dyDescent="0.25">
      <c r="A58" s="64" t="s">
        <v>146</v>
      </c>
      <c r="B58" s="207"/>
      <c r="C58" s="207"/>
      <c r="E58" s="207" t="s">
        <v>147</v>
      </c>
      <c r="F58" s="208"/>
      <c r="G58" s="208"/>
      <c r="H58" s="107">
        <f>$I$7</f>
        <v>0</v>
      </c>
      <c r="I58" s="353"/>
      <c r="J58" s="353"/>
      <c r="K58" s="353"/>
      <c r="L58" s="353"/>
      <c r="M58" s="353"/>
      <c r="N58" s="353"/>
      <c r="O58" s="354"/>
    </row>
    <row r="59" spans="1:24" x14ac:dyDescent="0.25">
      <c r="A59" s="300" t="s">
        <v>148</v>
      </c>
      <c r="B59" s="300"/>
      <c r="C59" s="301">
        <f>'FFS Setup'!A12</f>
        <v>0</v>
      </c>
      <c r="E59" s="300" t="str">
        <f>IF(INPUT!A36 = 0,"",INPUT!A36)</f>
        <v/>
      </c>
      <c r="F59" s="302"/>
      <c r="G59" s="240">
        <f>INPUT!B36</f>
        <v>0</v>
      </c>
      <c r="I59" s="353"/>
      <c r="J59" s="353"/>
      <c r="K59" s="353"/>
      <c r="L59" s="353"/>
      <c r="M59" s="353"/>
      <c r="N59" s="353"/>
      <c r="O59" s="354"/>
    </row>
    <row r="60" spans="1:24" x14ac:dyDescent="0.25">
      <c r="A60" s="300" t="s">
        <v>149</v>
      </c>
      <c r="B60" s="300"/>
      <c r="C60" s="301">
        <f>'FFS Setup'!A14</f>
        <v>0</v>
      </c>
      <c r="E60" s="300" t="str">
        <f>IF(INPUT!A37 = 0,"",INPUT!A37)</f>
        <v/>
      </c>
      <c r="F60" s="302"/>
      <c r="G60" s="240">
        <f>INPUT!B37</f>
        <v>0</v>
      </c>
      <c r="I60" s="353"/>
      <c r="J60" s="353"/>
      <c r="K60" s="353"/>
      <c r="L60" s="353"/>
      <c r="M60" s="353"/>
      <c r="N60" s="353"/>
      <c r="O60" s="354"/>
    </row>
    <row r="61" spans="1:24" ht="12" customHeight="1" x14ac:dyDescent="0.25">
      <c r="A61" s="300" t="s">
        <v>150</v>
      </c>
      <c r="B61" s="300"/>
      <c r="C61" s="301">
        <f>'FFS Setup'!A16</f>
        <v>0</v>
      </c>
      <c r="E61" s="300" t="str">
        <f>IF(INPUT!A38 = 0,"",INPUT!A38)</f>
        <v/>
      </c>
      <c r="F61" s="302"/>
      <c r="G61" s="240">
        <f>INPUT!B38</f>
        <v>0</v>
      </c>
      <c r="H61" s="61"/>
      <c r="I61" s="353"/>
      <c r="J61" s="353"/>
      <c r="K61" s="353"/>
      <c r="L61" s="353"/>
      <c r="M61" s="353"/>
      <c r="N61" s="353"/>
      <c r="O61" s="354"/>
    </row>
    <row r="62" spans="1:24" x14ac:dyDescent="0.25">
      <c r="C62" s="72"/>
      <c r="E62" s="300" t="str">
        <f>IF(INPUT!A39 = 0,"",INPUT!A39)</f>
        <v/>
      </c>
      <c r="F62" s="302"/>
      <c r="G62" s="240">
        <f>INPUT!B39</f>
        <v>0</v>
      </c>
      <c r="H62" s="61"/>
      <c r="X62" s="72"/>
    </row>
    <row r="63" spans="1:24" x14ac:dyDescent="0.25">
      <c r="A63" s="303" t="s">
        <v>151</v>
      </c>
      <c r="E63" s="300" t="str">
        <f>IF(INPUT!A40 = 0,"",INPUT!A40)</f>
        <v/>
      </c>
      <c r="F63" s="302"/>
      <c r="G63" s="240">
        <f>INPUT!B40</f>
        <v>0</v>
      </c>
      <c r="H63" s="61"/>
      <c r="I63" s="353" t="str">
        <f>IF('FFS Setup'!A8 = 0,"",'FFS Setup'!A8)</f>
        <v/>
      </c>
      <c r="J63" s="353"/>
      <c r="K63" s="353"/>
      <c r="L63" s="353"/>
      <c r="M63" s="353"/>
      <c r="N63" s="353"/>
      <c r="O63" s="354"/>
      <c r="P63" s="302"/>
    </row>
    <row r="64" spans="1:24" ht="12.75" customHeight="1" x14ac:dyDescent="0.25">
      <c r="A64" s="304" t="str">
        <f>IF(INPUT!B26 = 0,"",INPUT!B26)</f>
        <v/>
      </c>
      <c r="E64" s="300" t="str">
        <f>IF(INPUT!A41 = 0,"",INPUT!A41)</f>
        <v/>
      </c>
      <c r="F64" s="302"/>
      <c r="G64" s="240">
        <f>INPUT!B41</f>
        <v>0</v>
      </c>
      <c r="H64" s="61"/>
      <c r="I64" s="353"/>
      <c r="J64" s="353"/>
      <c r="K64" s="353"/>
      <c r="L64" s="353"/>
      <c r="M64" s="353"/>
      <c r="N64" s="353"/>
      <c r="O64" s="354"/>
    </row>
    <row r="65" spans="1:16" x14ac:dyDescent="0.25">
      <c r="A65" s="304" t="str">
        <f>IF(INPUT!B27 = 0,"",INPUT!B27)</f>
        <v/>
      </c>
      <c r="E65" s="300" t="str">
        <f>IF(INPUT!A42 = 0,"",INPUT!A42)</f>
        <v/>
      </c>
      <c r="F65" s="302"/>
      <c r="G65" s="240">
        <f>INPUT!B42</f>
        <v>0</v>
      </c>
      <c r="H65" s="61"/>
      <c r="I65" s="353"/>
      <c r="J65" s="353"/>
      <c r="K65" s="353"/>
      <c r="L65" s="353"/>
      <c r="M65" s="353"/>
      <c r="N65" s="353"/>
      <c r="O65" s="354"/>
    </row>
    <row r="66" spans="1:16" x14ac:dyDescent="0.25">
      <c r="A66" s="304" t="str">
        <f>IF(INPUT!B28 = 0,"",INPUT!B28)</f>
        <v/>
      </c>
      <c r="E66" s="300" t="str">
        <f>IF(INPUT!A43 = 0,"",INPUT!A43)</f>
        <v/>
      </c>
      <c r="F66" s="302"/>
      <c r="G66" s="240">
        <f>INPUT!B43</f>
        <v>0</v>
      </c>
      <c r="H66" s="61"/>
      <c r="I66" s="353"/>
      <c r="J66" s="353"/>
      <c r="K66" s="353"/>
      <c r="L66" s="353"/>
      <c r="M66" s="353"/>
      <c r="N66" s="353"/>
      <c r="O66" s="354"/>
    </row>
    <row r="67" spans="1:16" x14ac:dyDescent="0.25">
      <c r="A67" s="304" t="str">
        <f>IF(INPUT!B29 = 0,"",INPUT!B29)</f>
        <v/>
      </c>
      <c r="E67" s="300" t="str">
        <f>IF(INPUT!A44 = 0,"",INPUT!A44)</f>
        <v/>
      </c>
      <c r="F67" s="302"/>
      <c r="G67" s="240">
        <f>INPUT!B44</f>
        <v>0</v>
      </c>
      <c r="H67" s="61"/>
      <c r="I67" s="353"/>
      <c r="J67" s="353"/>
      <c r="K67" s="353"/>
      <c r="L67" s="353"/>
      <c r="M67" s="353"/>
      <c r="N67" s="353"/>
      <c r="O67" s="354"/>
    </row>
    <row r="68" spans="1:16" x14ac:dyDescent="0.25">
      <c r="A68" s="304" t="str">
        <f>IF(INPUT!B30 = 0,"",INPUT!B30)</f>
        <v/>
      </c>
      <c r="B68" s="72"/>
      <c r="C68" s="72"/>
      <c r="D68" s="72"/>
      <c r="H68" s="61"/>
      <c r="I68" s="353"/>
      <c r="J68" s="353"/>
      <c r="K68" s="353"/>
      <c r="L68" s="353"/>
      <c r="M68" s="353"/>
      <c r="N68" s="353"/>
      <c r="O68" s="354"/>
    </row>
    <row r="69" spans="1:16" x14ac:dyDescent="0.25">
      <c r="H69" s="61"/>
      <c r="I69" s="353"/>
      <c r="J69" s="353"/>
      <c r="K69" s="353"/>
      <c r="L69" s="353"/>
      <c r="M69" s="353"/>
      <c r="N69" s="353"/>
      <c r="O69" s="354"/>
    </row>
    <row r="70" spans="1:16" x14ac:dyDescent="0.25">
      <c r="H70" s="61"/>
      <c r="I70" s="353"/>
      <c r="J70" s="353"/>
      <c r="K70" s="353"/>
      <c r="L70" s="353"/>
      <c r="M70" s="353"/>
      <c r="N70" s="353"/>
      <c r="O70" s="354"/>
    </row>
    <row r="71" spans="1:16" ht="12.75" customHeight="1" x14ac:dyDescent="0.25">
      <c r="H71" s="61"/>
      <c r="I71" s="353"/>
      <c r="J71" s="353"/>
      <c r="K71" s="353"/>
      <c r="L71" s="353"/>
      <c r="M71" s="353"/>
      <c r="N71" s="353"/>
      <c r="O71" s="354"/>
    </row>
    <row r="72" spans="1:16" ht="12.75" customHeight="1" x14ac:dyDescent="0.25">
      <c r="H72" s="61"/>
    </row>
    <row r="73" spans="1:16" ht="12.75" customHeight="1" x14ac:dyDescent="0.25">
      <c r="H73" s="61"/>
      <c r="I73" s="355" t="str">
        <f>IF('FFS Setup'!A10 = 0,"",'FFS Setup'!A10)</f>
        <v/>
      </c>
      <c r="J73" s="356"/>
      <c r="K73" s="356"/>
      <c r="L73" s="356"/>
      <c r="M73" s="356"/>
      <c r="N73" s="356"/>
      <c r="O73" s="356"/>
      <c r="P73" s="302"/>
    </row>
    <row r="74" spans="1:16" ht="12.75" customHeight="1" x14ac:dyDescent="0.25">
      <c r="H74" s="61"/>
      <c r="I74" s="356"/>
      <c r="J74" s="356"/>
      <c r="K74" s="356"/>
      <c r="L74" s="356"/>
      <c r="M74" s="356"/>
      <c r="N74" s="356"/>
      <c r="O74" s="356"/>
    </row>
    <row r="75" spans="1:16" x14ac:dyDescent="0.25">
      <c r="H75" s="61"/>
      <c r="I75" s="356"/>
      <c r="J75" s="356"/>
      <c r="K75" s="356"/>
      <c r="L75" s="356"/>
      <c r="M75" s="356"/>
      <c r="N75" s="356"/>
      <c r="O75" s="356"/>
    </row>
    <row r="76" spans="1:16" ht="16.5" customHeight="1" x14ac:dyDescent="0.25">
      <c r="H76" s="61"/>
      <c r="I76" s="356"/>
      <c r="J76" s="356"/>
      <c r="K76" s="356"/>
      <c r="L76" s="356"/>
      <c r="M76" s="356"/>
      <c r="N76" s="356"/>
      <c r="O76" s="356"/>
    </row>
    <row r="77" spans="1:16" ht="13.8" thickBot="1" x14ac:dyDescent="0.3">
      <c r="A77" s="59"/>
      <c r="B77" s="59"/>
      <c r="C77" s="59"/>
      <c r="D77" s="59"/>
      <c r="E77" s="59"/>
      <c r="F77" s="59"/>
      <c r="G77" s="59"/>
      <c r="H77" s="61"/>
      <c r="I77" s="61"/>
      <c r="J77" s="61"/>
      <c r="K77" s="61"/>
      <c r="L77" s="61"/>
      <c r="M77" s="357" t="s">
        <v>44</v>
      </c>
      <c r="N77" s="357"/>
      <c r="O77" s="357"/>
    </row>
    <row r="78" spans="1:16" ht="4.5" customHeight="1" x14ac:dyDescent="0.25">
      <c r="A78" s="351" t="s">
        <v>22</v>
      </c>
      <c r="B78" s="351"/>
      <c r="C78" s="351"/>
      <c r="D78" s="351"/>
      <c r="E78" s="351"/>
      <c r="F78" s="351"/>
      <c r="G78" s="351"/>
      <c r="H78" s="351"/>
      <c r="I78" s="351"/>
      <c r="J78" s="351"/>
      <c r="K78" s="351"/>
      <c r="L78" s="351"/>
      <c r="M78" s="351"/>
      <c r="N78" s="351"/>
      <c r="O78" s="351"/>
    </row>
    <row r="79" spans="1:16" customFormat="1" ht="10.5" customHeight="1" x14ac:dyDescent="0.25">
      <c r="A79" s="342" t="s">
        <v>152</v>
      </c>
      <c r="B79" s="352"/>
      <c r="C79" s="352"/>
      <c r="D79" s="352"/>
      <c r="E79" s="352"/>
      <c r="F79" s="352"/>
      <c r="G79" s="352"/>
      <c r="H79" s="352"/>
      <c r="I79" s="352"/>
      <c r="J79" s="352"/>
      <c r="K79" s="352"/>
      <c r="L79" s="352"/>
      <c r="M79" s="343"/>
      <c r="N79" s="343"/>
      <c r="O79" s="343"/>
    </row>
    <row r="80" spans="1:16" customFormat="1" ht="10.5" customHeight="1" x14ac:dyDescent="0.25">
      <c r="A80" s="343"/>
      <c r="B80" s="343"/>
      <c r="C80" s="343"/>
      <c r="D80" s="343"/>
      <c r="E80" s="343"/>
      <c r="F80" s="343"/>
      <c r="G80" s="343"/>
      <c r="H80" s="343"/>
      <c r="I80" s="343"/>
      <c r="J80" s="343"/>
      <c r="K80" s="343"/>
      <c r="L80" s="343"/>
      <c r="M80" s="343"/>
      <c r="N80" s="343"/>
      <c r="O80" s="343"/>
    </row>
    <row r="81" spans="1:15" customFormat="1" ht="10.5" customHeight="1" x14ac:dyDescent="0.25">
      <c r="A81" s="342" t="s">
        <v>153</v>
      </c>
      <c r="B81" s="343"/>
      <c r="C81" s="343"/>
      <c r="D81" s="343"/>
      <c r="E81" s="343"/>
      <c r="F81" s="343"/>
      <c r="G81" s="343"/>
      <c r="H81" s="343"/>
      <c r="I81" s="343"/>
      <c r="J81" s="343"/>
      <c r="K81" s="343"/>
      <c r="L81" s="343"/>
      <c r="M81" s="343"/>
      <c r="N81" s="343"/>
      <c r="O81" s="343"/>
    </row>
    <row r="82" spans="1:15" customFormat="1" ht="10.5" customHeight="1" x14ac:dyDescent="0.25">
      <c r="A82" s="343"/>
      <c r="B82" s="343"/>
      <c r="C82" s="343"/>
      <c r="D82" s="343"/>
      <c r="E82" s="343"/>
      <c r="F82" s="343"/>
      <c r="G82" s="343"/>
      <c r="H82" s="343"/>
      <c r="I82" s="343"/>
      <c r="J82" s="343"/>
      <c r="K82" s="343"/>
      <c r="L82" s="343"/>
      <c r="M82" s="343"/>
      <c r="N82" s="343"/>
      <c r="O82" s="343"/>
    </row>
    <row r="83" spans="1:15" customFormat="1" ht="10.5" customHeight="1" x14ac:dyDescent="0.25">
      <c r="A83" s="344"/>
      <c r="B83" s="344"/>
      <c r="C83" s="344"/>
      <c r="D83" s="344"/>
      <c r="E83" s="344"/>
      <c r="F83" s="344"/>
      <c r="G83" s="344"/>
      <c r="H83" s="344"/>
      <c r="I83" s="344"/>
      <c r="J83" s="344"/>
      <c r="K83" s="344"/>
      <c r="L83" s="344"/>
      <c r="M83" s="344"/>
      <c r="N83" s="344"/>
      <c r="O83" s="344"/>
    </row>
    <row r="84" spans="1:15" customFormat="1" ht="10.5" customHeight="1" x14ac:dyDescent="0.25">
      <c r="A84" s="345" t="s">
        <v>18</v>
      </c>
      <c r="B84" s="345"/>
      <c r="C84" s="345"/>
      <c r="D84" s="345"/>
      <c r="E84" s="345"/>
      <c r="F84" s="345"/>
      <c r="G84" s="345"/>
      <c r="H84" s="345"/>
      <c r="I84" s="345"/>
      <c r="J84" s="345"/>
      <c r="K84" s="345"/>
      <c r="L84" s="345"/>
      <c r="M84" s="345"/>
      <c r="N84" s="345"/>
    </row>
    <row r="85" spans="1:15" customFormat="1" ht="10.5" customHeight="1" x14ac:dyDescent="0.25">
      <c r="A85" s="210" t="s">
        <v>35</v>
      </c>
      <c r="B85" s="210"/>
      <c r="C85" s="210"/>
      <c r="D85" s="210"/>
      <c r="E85" s="210"/>
      <c r="F85" s="210"/>
      <c r="G85" s="210"/>
      <c r="H85" s="210"/>
      <c r="I85" s="210"/>
      <c r="J85" s="210"/>
      <c r="K85" s="210"/>
      <c r="L85" s="210"/>
      <c r="M85" s="210"/>
      <c r="N85" s="210"/>
    </row>
    <row r="86" spans="1:15" x14ac:dyDescent="0.25">
      <c r="A86" s="210" t="s">
        <v>154</v>
      </c>
      <c r="B86" s="210"/>
      <c r="C86" s="210"/>
      <c r="D86" s="210"/>
      <c r="E86" s="210"/>
      <c r="F86" s="210"/>
      <c r="G86" s="210"/>
      <c r="H86" s="210"/>
      <c r="I86" s="210"/>
      <c r="J86" s="210"/>
      <c r="K86" s="210"/>
      <c r="L86" s="210"/>
      <c r="M86" s="210"/>
      <c r="N86" s="210"/>
    </row>
    <row r="87" spans="1:15" s="209" customFormat="1" ht="10.199999999999999" x14ac:dyDescent="0.2">
      <c r="A87" s="346" t="s">
        <v>155</v>
      </c>
      <c r="B87" s="346"/>
      <c r="C87" s="347" t="s">
        <v>156</v>
      </c>
      <c r="D87" s="347"/>
      <c r="E87" s="346" t="s">
        <v>157</v>
      </c>
      <c r="F87" s="346"/>
      <c r="G87" s="346"/>
      <c r="H87" s="346"/>
      <c r="I87" s="348" t="s">
        <v>158</v>
      </c>
      <c r="J87" s="348"/>
      <c r="K87" s="348"/>
      <c r="L87" s="348"/>
    </row>
    <row r="88" spans="1:15" x14ac:dyDescent="0.25">
      <c r="A88" s="346"/>
      <c r="B88" s="346"/>
      <c r="C88" s="347"/>
      <c r="D88" s="347"/>
      <c r="E88" s="346"/>
      <c r="F88" s="346"/>
      <c r="G88" s="346"/>
      <c r="H88" s="346"/>
      <c r="I88" s="348"/>
      <c r="J88" s="348"/>
      <c r="K88" s="348"/>
      <c r="L88" s="348"/>
    </row>
    <row r="91" spans="1:15" x14ac:dyDescent="0.25">
      <c r="K91" s="209"/>
    </row>
  </sheetData>
  <mergeCells count="55">
    <mergeCell ref="M77:O77"/>
    <mergeCell ref="J53:K53"/>
    <mergeCell ref="L53:M53"/>
    <mergeCell ref="N53:O53"/>
    <mergeCell ref="J54:K54"/>
    <mergeCell ref="L54:M54"/>
    <mergeCell ref="N54:O54"/>
    <mergeCell ref="F34:G34"/>
    <mergeCell ref="A81:O83"/>
    <mergeCell ref="A84:N84"/>
    <mergeCell ref="A87:B88"/>
    <mergeCell ref="C87:D88"/>
    <mergeCell ref="E87:H88"/>
    <mergeCell ref="I87:L88"/>
    <mergeCell ref="F35:G35"/>
    <mergeCell ref="F36:G36"/>
    <mergeCell ref="F37:G37"/>
    <mergeCell ref="A78:O78"/>
    <mergeCell ref="A79:O80"/>
    <mergeCell ref="I56:O61"/>
    <mergeCell ref="A57:F57"/>
    <mergeCell ref="I63:O71"/>
    <mergeCell ref="I73:O76"/>
    <mergeCell ref="I15:I16"/>
    <mergeCell ref="A22:F22"/>
    <mergeCell ref="A29:F29"/>
    <mergeCell ref="I50:O50"/>
    <mergeCell ref="J51:K52"/>
    <mergeCell ref="L51:M52"/>
    <mergeCell ref="N51:O52"/>
    <mergeCell ref="A23:G27"/>
    <mergeCell ref="F30:G30"/>
    <mergeCell ref="F31:G31"/>
    <mergeCell ref="F38:G38"/>
    <mergeCell ref="F39:G39"/>
    <mergeCell ref="F40:G40"/>
    <mergeCell ref="F44:G44"/>
    <mergeCell ref="F32:G32"/>
    <mergeCell ref="F33:G33"/>
    <mergeCell ref="J15:J16"/>
    <mergeCell ref="J7:O7"/>
    <mergeCell ref="A8:F8"/>
    <mergeCell ref="I8:K9"/>
    <mergeCell ref="L8:M9"/>
    <mergeCell ref="N8:O9"/>
    <mergeCell ref="A9:G20"/>
    <mergeCell ref="I10:K12"/>
    <mergeCell ref="L10:M12"/>
    <mergeCell ref="N10:O12"/>
    <mergeCell ref="I14:O14"/>
    <mergeCell ref="K15:K16"/>
    <mergeCell ref="L15:L16"/>
    <mergeCell ref="M15:M16"/>
    <mergeCell ref="N15:N16"/>
    <mergeCell ref="O15:O16"/>
  </mergeCells>
  <pageMargins left="0.4" right="0.25" top="0.5" bottom="0.5" header="0.3" footer="0.3"/>
  <pageSetup scale="63" orientation="portrait" horizontalDpi="360" verticalDpi="360" r:id="rId1"/>
  <colBreaks count="1" manualBreakCount="1">
    <brk id="1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4"/>
  <sheetViews>
    <sheetView workbookViewId="0">
      <selection activeCell="L12" sqref="L12"/>
    </sheetView>
  </sheetViews>
  <sheetFormatPr defaultColWidth="9.109375" defaultRowHeight="13.8" x14ac:dyDescent="0.3"/>
  <cols>
    <col min="1" max="1" width="9.6640625" style="170" bestFit="1" customWidth="1"/>
    <col min="2" max="2" width="35.33203125" style="170" bestFit="1" customWidth="1"/>
    <col min="3" max="3" width="26" style="170" bestFit="1" customWidth="1"/>
    <col min="4" max="4" width="7.109375" style="170" bestFit="1" customWidth="1"/>
    <col min="5" max="5" width="17.33203125" style="170" bestFit="1" customWidth="1"/>
    <col min="6" max="6" width="7.33203125" style="170" bestFit="1" customWidth="1"/>
    <col min="7" max="7" width="9.109375" style="170"/>
    <col min="8" max="8" width="9.5546875" style="170" bestFit="1" customWidth="1"/>
    <col min="9" max="9" width="9" style="170" bestFit="1" customWidth="1"/>
    <col min="10" max="10" width="6.6640625" style="170" bestFit="1" customWidth="1"/>
    <col min="11" max="11" width="9.109375" style="170"/>
    <col min="12" max="12" width="9.5546875" style="170" bestFit="1" customWidth="1"/>
    <col min="13" max="13" width="35.33203125" style="170" bestFit="1" customWidth="1"/>
    <col min="14" max="14" width="26" style="170" bestFit="1" customWidth="1"/>
    <col min="15" max="15" width="7.109375" style="170" bestFit="1" customWidth="1"/>
    <col min="16" max="20" width="9.109375" style="170"/>
    <col min="21" max="21" width="9.33203125" style="170" customWidth="1"/>
    <col min="22" max="16384" width="9.109375" style="170"/>
  </cols>
  <sheetData>
    <row r="1" spans="1:23" s="196" customFormat="1" ht="27.6" x14ac:dyDescent="0.3">
      <c r="A1" s="293" t="s">
        <v>89</v>
      </c>
      <c r="B1" s="293" t="s">
        <v>138</v>
      </c>
      <c r="C1" s="293" t="s">
        <v>139</v>
      </c>
      <c r="E1" s="197" t="s">
        <v>139</v>
      </c>
      <c r="H1" s="196" t="s">
        <v>89</v>
      </c>
      <c r="K1" s="294"/>
      <c r="L1" s="289" t="s">
        <v>89</v>
      </c>
      <c r="M1" s="288" t="s">
        <v>138</v>
      </c>
      <c r="N1" s="289" t="s">
        <v>139</v>
      </c>
      <c r="P1" s="253" t="s">
        <v>62</v>
      </c>
      <c r="Q1" s="254" t="s">
        <v>2268</v>
      </c>
      <c r="R1" s="255" t="s">
        <v>48</v>
      </c>
      <c r="S1" s="255" t="s">
        <v>49</v>
      </c>
      <c r="T1" s="255" t="s">
        <v>50</v>
      </c>
      <c r="U1" s="255" t="s">
        <v>52</v>
      </c>
      <c r="V1" s="255" t="s">
        <v>72</v>
      </c>
      <c r="W1" s="255" t="s">
        <v>73</v>
      </c>
    </row>
    <row r="2" spans="1:23" x14ac:dyDescent="0.3">
      <c r="A2" s="171">
        <v>43138</v>
      </c>
      <c r="B2" s="172">
        <f>VLOOKUP(A2,H:J,3)</f>
        <v>0</v>
      </c>
      <c r="C2" s="198">
        <f>D2/$D$2-1</f>
        <v>0</v>
      </c>
      <c r="D2" s="170">
        <f>VLOOKUP(A2,Benchmark!A:C,3,)</f>
        <v>6534.8689999999997</v>
      </c>
      <c r="E2" s="173">
        <v>1000</v>
      </c>
      <c r="G2" s="174"/>
      <c r="H2" s="171">
        <v>43138</v>
      </c>
      <c r="I2" s="195">
        <f>VLOOKUP(H2,NAB!C:D,2,)</f>
        <v>1000</v>
      </c>
      <c r="J2" s="175">
        <f>I2/$I$2-1</f>
        <v>0</v>
      </c>
      <c r="L2" s="171"/>
      <c r="M2" s="172"/>
      <c r="N2" s="172"/>
      <c r="P2" s="270"/>
      <c r="Q2" s="269">
        <v>0</v>
      </c>
      <c r="R2" s="269">
        <v>0</v>
      </c>
      <c r="S2" s="269">
        <v>0</v>
      </c>
      <c r="T2" s="269">
        <v>0</v>
      </c>
      <c r="U2" s="271">
        <v>0</v>
      </c>
      <c r="V2" s="271">
        <v>0</v>
      </c>
      <c r="W2" s="271">
        <v>0</v>
      </c>
    </row>
    <row r="3" spans="1:23" x14ac:dyDescent="0.3">
      <c r="A3" s="171">
        <v>43139</v>
      </c>
      <c r="B3" s="172">
        <f t="shared" ref="B3:B66" si="0">VLOOKUP(A3,H:J,3)</f>
        <v>5.9699999999995867E-5</v>
      </c>
      <c r="C3" s="198">
        <f t="shared" ref="C3:C66" si="1">D3/$D$2-1</f>
        <v>1.4942916223723568E-3</v>
      </c>
      <c r="D3" s="170">
        <f>VLOOKUP(A3,Benchmark!A:C,3,)</f>
        <v>6544.634</v>
      </c>
      <c r="E3" s="173">
        <f>(C3+1)*$E$2</f>
        <v>1001.4942916223723</v>
      </c>
      <c r="F3" s="176">
        <f>+E3/$E$2-1</f>
        <v>1.4942916223723568E-3</v>
      </c>
      <c r="G3" s="174"/>
      <c r="H3" s="171">
        <v>43139</v>
      </c>
      <c r="I3" s="195">
        <f>VLOOKUP(H3,NAB!C:D,2,)</f>
        <v>1000.0597</v>
      </c>
      <c r="J3" s="175">
        <f t="shared" ref="J3:J66" si="2">I3/$I$2-1</f>
        <v>5.9699999999995867E-5</v>
      </c>
      <c r="L3" s="171"/>
      <c r="M3" s="172"/>
      <c r="N3" s="177"/>
      <c r="P3" s="270"/>
      <c r="Q3" s="269"/>
      <c r="R3" s="269"/>
      <c r="S3" s="269"/>
      <c r="T3" s="269"/>
      <c r="U3" s="271"/>
      <c r="V3" s="271"/>
      <c r="W3" s="271"/>
    </row>
    <row r="4" spans="1:23" x14ac:dyDescent="0.3">
      <c r="A4" s="171">
        <v>43140</v>
      </c>
      <c r="B4" s="172">
        <f t="shared" si="0"/>
        <v>1.1950000000005012E-4</v>
      </c>
      <c r="C4" s="198">
        <f t="shared" si="1"/>
        <v>-4.4906791551597713E-3</v>
      </c>
      <c r="D4" s="170">
        <f>VLOOKUP(A4,Benchmark!A:C,3,)</f>
        <v>6505.5230000000001</v>
      </c>
      <c r="E4" s="173">
        <f t="shared" ref="E4:E67" si="3">(C4+1)*$E$2</f>
        <v>995.5093208448402</v>
      </c>
      <c r="F4" s="176">
        <f t="shared" ref="F4:F67" si="4">+E4/$E$2-1</f>
        <v>-4.4906791551597713E-3</v>
      </c>
      <c r="G4" s="174"/>
      <c r="H4" s="171">
        <v>43140</v>
      </c>
      <c r="I4" s="195">
        <f>VLOOKUP(H4,NAB!C:D,2,)</f>
        <v>1000.1195</v>
      </c>
      <c r="J4" s="175">
        <f t="shared" si="2"/>
        <v>1.1950000000005012E-4</v>
      </c>
      <c r="L4" s="171"/>
      <c r="M4" s="172"/>
      <c r="N4" s="172"/>
      <c r="P4" s="270"/>
      <c r="Q4" s="269"/>
      <c r="R4" s="269"/>
      <c r="S4" s="269"/>
      <c r="T4" s="269"/>
      <c r="U4" s="271"/>
      <c r="V4" s="271"/>
      <c r="W4" s="271"/>
    </row>
    <row r="5" spans="1:23" x14ac:dyDescent="0.3">
      <c r="A5" s="171">
        <v>43143</v>
      </c>
      <c r="B5" s="172">
        <f t="shared" si="0"/>
        <v>3.0050000000003685E-4</v>
      </c>
      <c r="C5" s="198">
        <f t="shared" si="1"/>
        <v>-1.7467832943552919E-3</v>
      </c>
      <c r="D5" s="170">
        <f>VLOOKUP(A5,Benchmark!A:C,3,)</f>
        <v>6523.4539999999997</v>
      </c>
      <c r="E5" s="173">
        <f t="shared" si="3"/>
        <v>998.25321670564472</v>
      </c>
      <c r="F5" s="176">
        <f t="shared" si="4"/>
        <v>-1.7467832943552919E-3</v>
      </c>
      <c r="G5" s="174"/>
      <c r="H5" s="171">
        <v>43141</v>
      </c>
      <c r="I5" s="195">
        <f>VLOOKUP(H5,NAB!C:D,2,)</f>
        <v>1000.1195</v>
      </c>
      <c r="J5" s="175">
        <f t="shared" si="2"/>
        <v>1.1950000000005012E-4</v>
      </c>
      <c r="L5" s="171"/>
      <c r="M5" s="172"/>
      <c r="N5" s="172"/>
      <c r="P5" s="270"/>
      <c r="Q5" s="269"/>
      <c r="R5" s="269"/>
      <c r="S5" s="269"/>
      <c r="T5" s="269"/>
      <c r="U5" s="271"/>
      <c r="V5" s="271"/>
      <c r="W5" s="271"/>
    </row>
    <row r="6" spans="1:23" x14ac:dyDescent="0.3">
      <c r="A6" s="171">
        <v>43144</v>
      </c>
      <c r="B6" s="172">
        <f t="shared" si="0"/>
        <v>3.6020000000003272E-4</v>
      </c>
      <c r="C6" s="198">
        <f t="shared" si="1"/>
        <v>6.6273708011592714E-3</v>
      </c>
      <c r="D6" s="170">
        <f>VLOOKUP(A6,Benchmark!A:C,3,)</f>
        <v>6578.1779999999999</v>
      </c>
      <c r="E6" s="173">
        <f t="shared" si="3"/>
        <v>1006.6273708011593</v>
      </c>
      <c r="F6" s="176">
        <f t="shared" si="4"/>
        <v>6.6273708011592714E-3</v>
      </c>
      <c r="G6" s="174"/>
      <c r="H6" s="171">
        <v>43142</v>
      </c>
      <c r="I6" s="195">
        <f>VLOOKUP(H6,NAB!C:D,2,)</f>
        <v>1000.1195</v>
      </c>
      <c r="J6" s="175">
        <f t="shared" si="2"/>
        <v>1.1950000000005012E-4</v>
      </c>
      <c r="L6" s="171"/>
      <c r="M6" s="172"/>
      <c r="N6" s="172"/>
      <c r="P6" s="270"/>
      <c r="Q6" s="269"/>
      <c r="R6" s="269"/>
      <c r="S6" s="269"/>
      <c r="T6" s="269"/>
      <c r="U6" s="271"/>
      <c r="V6" s="271"/>
      <c r="W6" s="271"/>
    </row>
    <row r="7" spans="1:23" x14ac:dyDescent="0.3">
      <c r="A7" s="171">
        <v>43145</v>
      </c>
      <c r="B7" s="172">
        <f t="shared" si="0"/>
        <v>3.6020000000003272E-4</v>
      </c>
      <c r="C7" s="198">
        <f t="shared" si="1"/>
        <v>9.1098995251472914E-3</v>
      </c>
      <c r="D7" s="170">
        <f>VLOOKUP(A7,Benchmark!A:C,3,)</f>
        <v>6594.4009999999998</v>
      </c>
      <c r="E7" s="173">
        <f t="shared" si="3"/>
        <v>1009.1098995251473</v>
      </c>
      <c r="F7" s="176">
        <f t="shared" si="4"/>
        <v>9.1098995251472914E-3</v>
      </c>
      <c r="G7" s="174"/>
      <c r="H7" s="171">
        <v>43143</v>
      </c>
      <c r="I7" s="195">
        <f>VLOOKUP(H7,NAB!C:D,2,)</f>
        <v>1000.3005000000001</v>
      </c>
      <c r="J7" s="175">
        <f t="shared" si="2"/>
        <v>3.0050000000003685E-4</v>
      </c>
      <c r="L7" s="171"/>
      <c r="M7" s="172"/>
      <c r="N7" s="172"/>
      <c r="P7" s="270"/>
      <c r="Q7" s="269"/>
      <c r="R7" s="269"/>
      <c r="S7" s="269"/>
      <c r="T7" s="269"/>
      <c r="U7" s="271"/>
      <c r="V7" s="271"/>
      <c r="W7" s="271"/>
    </row>
    <row r="8" spans="1:23" x14ac:dyDescent="0.3">
      <c r="A8" s="171">
        <v>43146</v>
      </c>
      <c r="B8" s="172">
        <f t="shared" si="0"/>
        <v>3.6020000000003272E-4</v>
      </c>
      <c r="C8" s="198">
        <f t="shared" si="1"/>
        <v>8.6785213291957763E-3</v>
      </c>
      <c r="D8" s="170">
        <f>VLOOKUP(A8,Benchmark!A:C,3,)</f>
        <v>6591.5820000000003</v>
      </c>
      <c r="E8" s="173">
        <f t="shared" si="3"/>
        <v>1008.6785213291957</v>
      </c>
      <c r="F8" s="176">
        <f t="shared" si="4"/>
        <v>8.6785213291957763E-3</v>
      </c>
      <c r="G8" s="174"/>
      <c r="H8" s="171">
        <v>43144</v>
      </c>
      <c r="I8" s="195">
        <f>VLOOKUP(H8,NAB!C:D,2,)</f>
        <v>1000.3602</v>
      </c>
      <c r="J8" s="175">
        <f t="shared" si="2"/>
        <v>3.6020000000003272E-4</v>
      </c>
      <c r="L8" s="171"/>
      <c r="M8" s="172"/>
      <c r="N8" s="172"/>
      <c r="P8" s="270"/>
      <c r="Q8" s="269"/>
      <c r="R8" s="269"/>
      <c r="S8" s="269"/>
      <c r="T8" s="269"/>
      <c r="U8" s="271"/>
      <c r="V8" s="271"/>
      <c r="W8" s="271"/>
    </row>
    <row r="9" spans="1:23" x14ac:dyDescent="0.3">
      <c r="A9" s="171">
        <v>43150</v>
      </c>
      <c r="B9" s="172">
        <f t="shared" si="0"/>
        <v>3.6020000000003272E-4</v>
      </c>
      <c r="C9" s="198">
        <f t="shared" si="1"/>
        <v>2.3629853941984136E-2</v>
      </c>
      <c r="D9" s="170">
        <f>VLOOKUP(A9,Benchmark!A:C,3,)</f>
        <v>6689.2870000000003</v>
      </c>
      <c r="E9" s="173">
        <f t="shared" si="3"/>
        <v>1023.6298539419842</v>
      </c>
      <c r="F9" s="176">
        <f t="shared" si="4"/>
        <v>2.3629853941984136E-2</v>
      </c>
      <c r="H9" s="171">
        <v>43145</v>
      </c>
      <c r="I9" s="195">
        <f>VLOOKUP(H9,NAB!C:D,2,)</f>
        <v>1000.3602</v>
      </c>
      <c r="J9" s="175">
        <f t="shared" si="2"/>
        <v>3.6020000000003272E-4</v>
      </c>
      <c r="L9" s="171"/>
      <c r="M9" s="172"/>
      <c r="N9" s="172"/>
      <c r="P9" s="270"/>
      <c r="Q9" s="269"/>
      <c r="R9" s="269"/>
      <c r="S9" s="269"/>
      <c r="T9" s="269"/>
      <c r="U9" s="271"/>
      <c r="V9" s="271"/>
      <c r="W9" s="271"/>
    </row>
    <row r="10" spans="1:23" x14ac:dyDescent="0.3">
      <c r="A10" s="171">
        <v>43151</v>
      </c>
      <c r="B10" s="172">
        <f t="shared" si="0"/>
        <v>3.6020000000003272E-4</v>
      </c>
      <c r="C10" s="198">
        <f t="shared" si="1"/>
        <v>1.9588303912442706E-2</v>
      </c>
      <c r="D10" s="170">
        <f>VLOOKUP(A10,Benchmark!A:C,3,)</f>
        <v>6662.8760000000002</v>
      </c>
      <c r="E10" s="173">
        <f t="shared" si="3"/>
        <v>1019.5883039124427</v>
      </c>
      <c r="F10" s="176">
        <f t="shared" si="4"/>
        <v>1.9588303912442706E-2</v>
      </c>
      <c r="H10" s="171">
        <v>43146</v>
      </c>
      <c r="I10" s="195">
        <f>VLOOKUP(H10,NAB!C:D,2,)</f>
        <v>1000.3602</v>
      </c>
      <c r="J10" s="175">
        <f t="shared" si="2"/>
        <v>3.6020000000003272E-4</v>
      </c>
      <c r="L10" s="171"/>
      <c r="M10" s="172"/>
      <c r="N10" s="172"/>
      <c r="P10" s="270"/>
      <c r="Q10" s="269"/>
      <c r="R10" s="269"/>
      <c r="S10" s="269"/>
      <c r="T10" s="269"/>
      <c r="U10" s="271"/>
      <c r="V10" s="271"/>
      <c r="W10" s="271"/>
    </row>
    <row r="11" spans="1:23" x14ac:dyDescent="0.3">
      <c r="A11" s="171">
        <v>43152</v>
      </c>
      <c r="B11" s="172">
        <f t="shared" si="0"/>
        <v>3.6020000000003272E-4</v>
      </c>
      <c r="C11" s="198">
        <f t="shared" si="1"/>
        <v>1.6607984031508538E-2</v>
      </c>
      <c r="D11" s="170">
        <f>VLOOKUP(A11,Benchmark!A:C,3,)</f>
        <v>6643.4</v>
      </c>
      <c r="E11" s="173">
        <f t="shared" si="3"/>
        <v>1016.6079840315085</v>
      </c>
      <c r="F11" s="176">
        <f t="shared" si="4"/>
        <v>1.6607984031508538E-2</v>
      </c>
      <c r="H11" s="171">
        <v>43147</v>
      </c>
      <c r="I11" s="195">
        <f>VLOOKUP(H11,NAB!C:D,2,)</f>
        <v>1000.3602</v>
      </c>
      <c r="J11" s="175">
        <f t="shared" si="2"/>
        <v>3.6020000000003272E-4</v>
      </c>
      <c r="L11" s="171"/>
      <c r="M11" s="172"/>
      <c r="N11" s="172"/>
      <c r="P11" s="270"/>
      <c r="Q11" s="269"/>
      <c r="R11" s="269"/>
      <c r="S11" s="269"/>
      <c r="T11" s="269"/>
      <c r="U11" s="271"/>
      <c r="V11" s="271"/>
      <c r="W11" s="271"/>
    </row>
    <row r="12" spans="1:23" x14ac:dyDescent="0.3">
      <c r="A12" s="171">
        <v>43153</v>
      </c>
      <c r="B12" s="172">
        <f t="shared" si="0"/>
        <v>3.6020000000003272E-4</v>
      </c>
      <c r="C12" s="198">
        <f t="shared" si="1"/>
        <v>8.904692657190294E-3</v>
      </c>
      <c r="D12" s="170">
        <f>VLOOKUP(A12,Benchmark!A:C,3,)</f>
        <v>6593.06</v>
      </c>
      <c r="E12" s="173">
        <f t="shared" si="3"/>
        <v>1008.9046926571903</v>
      </c>
      <c r="F12" s="176">
        <f t="shared" si="4"/>
        <v>8.904692657190294E-3</v>
      </c>
      <c r="H12" s="171">
        <v>43148</v>
      </c>
      <c r="I12" s="195">
        <f>VLOOKUP(H12,NAB!C:D,2,)</f>
        <v>1000.3602</v>
      </c>
      <c r="J12" s="175">
        <f t="shared" si="2"/>
        <v>3.6020000000003272E-4</v>
      </c>
      <c r="L12" s="171"/>
      <c r="M12" s="172"/>
      <c r="N12" s="172"/>
      <c r="P12" s="270"/>
      <c r="Q12" s="269"/>
      <c r="R12" s="269"/>
      <c r="S12" s="269"/>
      <c r="T12" s="269"/>
      <c r="U12" s="271"/>
      <c r="V12" s="271"/>
      <c r="W12" s="271"/>
    </row>
    <row r="13" spans="1:23" x14ac:dyDescent="0.3">
      <c r="A13" s="171">
        <v>43154</v>
      </c>
      <c r="B13" s="172">
        <f t="shared" si="0"/>
        <v>3.6020000000003272E-4</v>
      </c>
      <c r="C13" s="198">
        <f t="shared" si="1"/>
        <v>1.2997200096895645E-2</v>
      </c>
      <c r="D13" s="170">
        <f>VLOOKUP(A13,Benchmark!A:C,3,)</f>
        <v>6619.8040000000001</v>
      </c>
      <c r="E13" s="173">
        <f t="shared" si="3"/>
        <v>1012.9972000968957</v>
      </c>
      <c r="F13" s="176">
        <f t="shared" si="4"/>
        <v>1.2997200096895645E-2</v>
      </c>
      <c r="H13" s="171">
        <v>43149</v>
      </c>
      <c r="I13" s="195">
        <f>VLOOKUP(H13,NAB!C:D,2,)</f>
        <v>1000.3602</v>
      </c>
      <c r="J13" s="175">
        <f t="shared" si="2"/>
        <v>3.6020000000003272E-4</v>
      </c>
      <c r="L13" s="171"/>
      <c r="M13" s="172"/>
      <c r="N13" s="172"/>
      <c r="P13" s="270"/>
      <c r="Q13" s="269"/>
      <c r="R13" s="269"/>
      <c r="S13" s="269"/>
      <c r="T13" s="269"/>
      <c r="U13" s="271"/>
      <c r="V13" s="271"/>
      <c r="W13" s="271"/>
    </row>
    <row r="14" spans="1:23" x14ac:dyDescent="0.3">
      <c r="A14" s="171">
        <v>43157</v>
      </c>
      <c r="B14" s="172">
        <f t="shared" si="0"/>
        <v>3.6020000000003272E-4</v>
      </c>
      <c r="C14" s="198">
        <f t="shared" si="1"/>
        <v>3.0305121648193101E-3</v>
      </c>
      <c r="D14" s="170">
        <f>VLOOKUP(A14,Benchmark!A:C,3,)</f>
        <v>6554.6729999999998</v>
      </c>
      <c r="E14" s="173">
        <f t="shared" si="3"/>
        <v>1003.0305121648194</v>
      </c>
      <c r="F14" s="176">
        <f t="shared" si="4"/>
        <v>3.0305121648193101E-3</v>
      </c>
      <c r="H14" s="171">
        <v>43150</v>
      </c>
      <c r="I14" s="195">
        <f>VLOOKUP(H14,NAB!C:D,2,)</f>
        <v>1000.3602</v>
      </c>
      <c r="J14" s="175">
        <f t="shared" si="2"/>
        <v>3.6020000000003272E-4</v>
      </c>
      <c r="L14" s="171"/>
      <c r="M14" s="172"/>
      <c r="N14" s="172"/>
      <c r="P14" s="270"/>
      <c r="Q14" s="269"/>
      <c r="R14" s="269"/>
      <c r="S14" s="269"/>
      <c r="T14" s="269"/>
      <c r="U14" s="271"/>
      <c r="V14" s="271"/>
      <c r="W14" s="271"/>
    </row>
    <row r="15" spans="1:23" x14ac:dyDescent="0.3">
      <c r="A15" s="171">
        <v>43158</v>
      </c>
      <c r="B15" s="172">
        <f t="shared" si="0"/>
        <v>3.6020000000003272E-4</v>
      </c>
      <c r="C15" s="198">
        <f t="shared" si="1"/>
        <v>9.8023388074039985E-3</v>
      </c>
      <c r="D15" s="170">
        <f>VLOOKUP(A15,Benchmark!A:C,3,)</f>
        <v>6598.9260000000004</v>
      </c>
      <c r="E15" s="173">
        <f t="shared" si="3"/>
        <v>1009.802338807404</v>
      </c>
      <c r="F15" s="176">
        <f t="shared" si="4"/>
        <v>9.8023388074039985E-3</v>
      </c>
      <c r="H15" s="171">
        <v>43151</v>
      </c>
      <c r="I15" s="195">
        <f>VLOOKUP(H15,NAB!C:D,2,)</f>
        <v>1000.3602</v>
      </c>
      <c r="J15" s="175">
        <f t="shared" si="2"/>
        <v>3.6020000000003272E-4</v>
      </c>
      <c r="L15" s="171"/>
      <c r="M15" s="172"/>
      <c r="N15" s="172"/>
      <c r="P15" s="270"/>
      <c r="Q15" s="269"/>
      <c r="R15" s="269"/>
      <c r="S15" s="269"/>
      <c r="T15" s="269"/>
      <c r="U15" s="271"/>
      <c r="V15" s="271"/>
      <c r="W15" s="271"/>
    </row>
    <row r="16" spans="1:23" x14ac:dyDescent="0.3">
      <c r="A16" s="171">
        <v>43159</v>
      </c>
      <c r="B16" s="172">
        <f t="shared" si="0"/>
        <v>3.6020000000003272E-4</v>
      </c>
      <c r="C16" s="198">
        <f t="shared" si="1"/>
        <v>9.5409716705874281E-3</v>
      </c>
      <c r="D16" s="170">
        <f>VLOOKUP(A16,Benchmark!A:C,3,)</f>
        <v>6597.2179999999998</v>
      </c>
      <c r="E16" s="173">
        <f t="shared" si="3"/>
        <v>1009.5409716705874</v>
      </c>
      <c r="F16" s="176">
        <f t="shared" si="4"/>
        <v>9.5409716705874281E-3</v>
      </c>
      <c r="H16" s="171">
        <v>43152</v>
      </c>
      <c r="I16" s="195">
        <f>VLOOKUP(H16,NAB!C:D,2,)</f>
        <v>1000.3602</v>
      </c>
      <c r="J16" s="175">
        <f t="shared" si="2"/>
        <v>3.6020000000003272E-4</v>
      </c>
      <c r="L16" s="171"/>
      <c r="M16" s="172"/>
      <c r="N16" s="172"/>
      <c r="P16" s="270"/>
      <c r="Q16" s="269"/>
      <c r="R16" s="269"/>
      <c r="S16" s="269"/>
      <c r="T16" s="269"/>
      <c r="U16" s="271"/>
      <c r="V16" s="271"/>
      <c r="W16" s="271"/>
    </row>
    <row r="17" spans="1:23" x14ac:dyDescent="0.3">
      <c r="A17" s="171">
        <v>43160</v>
      </c>
      <c r="B17" s="172">
        <f t="shared" si="0"/>
        <v>3.6020000000003272E-4</v>
      </c>
      <c r="C17" s="198">
        <f t="shared" si="1"/>
        <v>1.0892949805114682E-2</v>
      </c>
      <c r="D17" s="170">
        <f>VLOOKUP(A17,Benchmark!A:C,3,)</f>
        <v>6606.0529999999999</v>
      </c>
      <c r="E17" s="173">
        <f t="shared" si="3"/>
        <v>1010.8929498051147</v>
      </c>
      <c r="F17" s="176">
        <f t="shared" si="4"/>
        <v>1.0892949805114682E-2</v>
      </c>
      <c r="H17" s="171">
        <v>43153</v>
      </c>
      <c r="I17" s="195">
        <f>VLOOKUP(H17,NAB!C:D,2,)</f>
        <v>1000.3602</v>
      </c>
      <c r="J17" s="175">
        <f t="shared" si="2"/>
        <v>3.6020000000003272E-4</v>
      </c>
      <c r="L17" s="171"/>
      <c r="M17" s="172"/>
      <c r="N17" s="172"/>
      <c r="P17" s="270"/>
      <c r="Q17" s="269"/>
      <c r="R17" s="269"/>
      <c r="S17" s="269"/>
      <c r="T17" s="269"/>
      <c r="U17" s="271"/>
      <c r="V17" s="271"/>
      <c r="W17" s="271"/>
    </row>
    <row r="18" spans="1:23" x14ac:dyDescent="0.3">
      <c r="A18" s="171">
        <v>43161</v>
      </c>
      <c r="B18" s="172">
        <f t="shared" si="0"/>
        <v>3.6020000000003272E-4</v>
      </c>
      <c r="C18" s="198">
        <f t="shared" si="1"/>
        <v>7.2605893094415119E-3</v>
      </c>
      <c r="D18" s="170">
        <f>VLOOKUP(A18,Benchmark!A:C,3,)</f>
        <v>6582.3159999999998</v>
      </c>
      <c r="E18" s="173">
        <f t="shared" si="3"/>
        <v>1007.2605893094415</v>
      </c>
      <c r="F18" s="176">
        <f t="shared" si="4"/>
        <v>7.2605893094415119E-3</v>
      </c>
      <c r="H18" s="171">
        <v>43154</v>
      </c>
      <c r="I18" s="195">
        <f>VLOOKUP(H18,NAB!C:D,2,)</f>
        <v>1000.3602</v>
      </c>
      <c r="J18" s="175">
        <f t="shared" si="2"/>
        <v>3.6020000000003272E-4</v>
      </c>
      <c r="L18" s="171"/>
      <c r="M18" s="172"/>
      <c r="N18" s="172"/>
      <c r="P18" s="270"/>
      <c r="Q18" s="269"/>
      <c r="R18" s="269"/>
      <c r="S18" s="269"/>
      <c r="T18" s="269"/>
      <c r="U18" s="271"/>
      <c r="V18" s="271"/>
      <c r="W18" s="271"/>
    </row>
    <row r="19" spans="1:23" x14ac:dyDescent="0.3">
      <c r="A19" s="171">
        <v>43164</v>
      </c>
      <c r="B19" s="172">
        <f t="shared" si="0"/>
        <v>3.6020000000003272E-4</v>
      </c>
      <c r="C19" s="198">
        <f t="shared" si="1"/>
        <v>2.4061691213703718E-3</v>
      </c>
      <c r="D19" s="170">
        <f>VLOOKUP(A19,Benchmark!A:C,3,)</f>
        <v>6550.5929999999998</v>
      </c>
      <c r="E19" s="173">
        <f t="shared" si="3"/>
        <v>1002.4061691213703</v>
      </c>
      <c r="F19" s="176">
        <f t="shared" si="4"/>
        <v>2.4061691213703718E-3</v>
      </c>
      <c r="H19" s="171">
        <v>43155</v>
      </c>
      <c r="I19" s="195">
        <f>VLOOKUP(H19,NAB!C:D,2,)</f>
        <v>1000.3602</v>
      </c>
      <c r="J19" s="175">
        <f t="shared" si="2"/>
        <v>3.6020000000003272E-4</v>
      </c>
      <c r="L19" s="171"/>
      <c r="M19" s="172"/>
      <c r="N19" s="172"/>
      <c r="P19" s="270"/>
      <c r="Q19" s="269"/>
      <c r="R19" s="269"/>
      <c r="S19" s="269"/>
      <c r="T19" s="269"/>
      <c r="U19" s="271"/>
      <c r="V19" s="271"/>
      <c r="W19" s="271"/>
    </row>
    <row r="20" spans="1:23" x14ac:dyDescent="0.3">
      <c r="A20" s="171">
        <v>43165</v>
      </c>
      <c r="B20" s="172">
        <f t="shared" si="0"/>
        <v>3.6020000000003272E-4</v>
      </c>
      <c r="C20" s="198">
        <f t="shared" si="1"/>
        <v>-5.3188518392640605E-3</v>
      </c>
      <c r="D20" s="170">
        <f>VLOOKUP(A20,Benchmark!A:C,3,)</f>
        <v>6500.1109999999999</v>
      </c>
      <c r="E20" s="173">
        <f t="shared" si="3"/>
        <v>994.68114816073592</v>
      </c>
      <c r="F20" s="176">
        <f t="shared" si="4"/>
        <v>-5.3188518392640605E-3</v>
      </c>
      <c r="H20" s="171">
        <v>43156</v>
      </c>
      <c r="I20" s="195">
        <f>VLOOKUP(H20,NAB!C:D,2,)</f>
        <v>1000.3602</v>
      </c>
      <c r="J20" s="175">
        <f t="shared" si="2"/>
        <v>3.6020000000003272E-4</v>
      </c>
      <c r="L20" s="171"/>
      <c r="M20" s="172"/>
      <c r="N20" s="172"/>
      <c r="P20" s="270"/>
      <c r="Q20" s="269"/>
      <c r="R20" s="269"/>
      <c r="S20" s="269"/>
      <c r="T20" s="269"/>
      <c r="U20" s="271"/>
      <c r="V20" s="271"/>
      <c r="W20" s="271"/>
    </row>
    <row r="21" spans="1:23" x14ac:dyDescent="0.3">
      <c r="A21" s="171">
        <v>43166</v>
      </c>
      <c r="B21" s="172">
        <f t="shared" si="0"/>
        <v>3.6020000000003272E-4</v>
      </c>
      <c r="C21" s="198">
        <f t="shared" si="1"/>
        <v>-2.5494313658009027E-2</v>
      </c>
      <c r="D21" s="170">
        <f>VLOOKUP(A21,Benchmark!A:C,3,)</f>
        <v>6368.2669999999998</v>
      </c>
      <c r="E21" s="173">
        <f t="shared" si="3"/>
        <v>974.50568634199101</v>
      </c>
      <c r="F21" s="176">
        <f t="shared" si="4"/>
        <v>-2.5494313658009027E-2</v>
      </c>
      <c r="H21" s="171">
        <v>43157</v>
      </c>
      <c r="I21" s="195">
        <f>VLOOKUP(H21,NAB!C:D,2,)</f>
        <v>1000.3602</v>
      </c>
      <c r="J21" s="175">
        <f t="shared" si="2"/>
        <v>3.6020000000003272E-4</v>
      </c>
      <c r="L21" s="171"/>
      <c r="M21" s="172"/>
      <c r="N21" s="172"/>
      <c r="P21" s="270"/>
      <c r="Q21" s="269"/>
      <c r="R21" s="269"/>
      <c r="S21" s="269"/>
      <c r="T21" s="269"/>
      <c r="U21" s="271"/>
      <c r="V21" s="271"/>
      <c r="W21" s="271"/>
    </row>
    <row r="22" spans="1:23" x14ac:dyDescent="0.3">
      <c r="A22" s="171">
        <v>43167</v>
      </c>
      <c r="B22" s="172">
        <f t="shared" si="0"/>
        <v>3.6020000000003272E-4</v>
      </c>
      <c r="C22" s="198">
        <f t="shared" si="1"/>
        <v>-1.4055063689876524E-2</v>
      </c>
      <c r="D22" s="170">
        <f>VLOOKUP(A22,Benchmark!A:C,3,)</f>
        <v>6443.0209999999997</v>
      </c>
      <c r="E22" s="173">
        <f t="shared" si="3"/>
        <v>985.94493631012347</v>
      </c>
      <c r="F22" s="176">
        <f t="shared" si="4"/>
        <v>-1.4055063689876524E-2</v>
      </c>
      <c r="H22" s="171">
        <v>43158</v>
      </c>
      <c r="I22" s="195">
        <f>VLOOKUP(H22,NAB!C:D,2,)</f>
        <v>1000.3602</v>
      </c>
      <c r="J22" s="175">
        <f t="shared" si="2"/>
        <v>3.6020000000003272E-4</v>
      </c>
      <c r="L22" s="171"/>
      <c r="M22" s="172"/>
      <c r="N22" s="172"/>
      <c r="P22" s="270"/>
      <c r="Q22" s="269"/>
      <c r="R22" s="269"/>
      <c r="S22" s="269"/>
      <c r="T22" s="269"/>
      <c r="U22" s="271"/>
      <c r="V22" s="271"/>
      <c r="W22" s="271"/>
    </row>
    <row r="23" spans="1:23" x14ac:dyDescent="0.3">
      <c r="A23" s="171">
        <v>43168</v>
      </c>
      <c r="B23" s="172">
        <f t="shared" si="0"/>
        <v>3.6020000000003272E-4</v>
      </c>
      <c r="C23" s="198">
        <f t="shared" si="1"/>
        <v>-1.5539255645369399E-2</v>
      </c>
      <c r="D23" s="170">
        <f>VLOOKUP(A23,Benchmark!A:C,3,)</f>
        <v>6433.3220000000001</v>
      </c>
      <c r="E23" s="173">
        <f t="shared" si="3"/>
        <v>984.46074435463061</v>
      </c>
      <c r="F23" s="176">
        <f t="shared" si="4"/>
        <v>-1.5539255645369399E-2</v>
      </c>
      <c r="H23" s="171">
        <v>43159</v>
      </c>
      <c r="I23" s="195">
        <f>VLOOKUP(H23,NAB!C:D,2,)</f>
        <v>1000.3602</v>
      </c>
      <c r="J23" s="175">
        <f t="shared" si="2"/>
        <v>3.6020000000003272E-4</v>
      </c>
      <c r="L23" s="171"/>
      <c r="M23" s="172"/>
      <c r="N23" s="172"/>
      <c r="P23" s="270"/>
      <c r="Q23" s="269"/>
      <c r="R23" s="269"/>
      <c r="S23" s="269"/>
      <c r="T23" s="269"/>
      <c r="U23" s="271"/>
      <c r="V23" s="271"/>
      <c r="W23" s="271"/>
    </row>
    <row r="24" spans="1:23" x14ac:dyDescent="0.3">
      <c r="A24" s="171">
        <v>43171</v>
      </c>
      <c r="B24" s="172">
        <f t="shared" si="0"/>
        <v>3.6020000000003272E-4</v>
      </c>
      <c r="C24" s="198">
        <f t="shared" si="1"/>
        <v>-5.2308623172093727E-3</v>
      </c>
      <c r="D24" s="170">
        <f>VLOOKUP(A24,Benchmark!A:C,3,)</f>
        <v>6500.6859999999997</v>
      </c>
      <c r="E24" s="173">
        <f t="shared" si="3"/>
        <v>994.76913768279064</v>
      </c>
      <c r="F24" s="176">
        <f t="shared" si="4"/>
        <v>-5.2308623172093727E-3</v>
      </c>
      <c r="H24" s="171">
        <v>43160</v>
      </c>
      <c r="I24" s="195">
        <f>VLOOKUP(H24,NAB!C:D,2,)</f>
        <v>1000.3602</v>
      </c>
      <c r="J24" s="175">
        <f t="shared" si="2"/>
        <v>3.6020000000003272E-4</v>
      </c>
      <c r="L24" s="171"/>
      <c r="M24" s="172"/>
      <c r="N24" s="172"/>
      <c r="P24" s="270"/>
      <c r="Q24" s="269"/>
      <c r="R24" s="269"/>
      <c r="S24" s="269"/>
      <c r="T24" s="269"/>
      <c r="U24" s="271"/>
      <c r="V24" s="271"/>
      <c r="W24" s="271"/>
    </row>
    <row r="25" spans="1:23" x14ac:dyDescent="0.3">
      <c r="A25" s="171">
        <v>43172</v>
      </c>
      <c r="B25" s="172">
        <f t="shared" si="0"/>
        <v>3.6020000000003272E-4</v>
      </c>
      <c r="C25" s="198">
        <f t="shared" si="1"/>
        <v>-1.8672600782050908E-2</v>
      </c>
      <c r="D25" s="170">
        <f>VLOOKUP(A25,Benchmark!A:C,3,)</f>
        <v>6412.8459999999995</v>
      </c>
      <c r="E25" s="173">
        <f t="shared" si="3"/>
        <v>981.32739921794905</v>
      </c>
      <c r="F25" s="176">
        <f t="shared" si="4"/>
        <v>-1.8672600782050908E-2</v>
      </c>
      <c r="H25" s="171">
        <v>43161</v>
      </c>
      <c r="I25" s="195">
        <f>VLOOKUP(H25,NAB!C:D,2,)</f>
        <v>1000.3602</v>
      </c>
      <c r="J25" s="175">
        <f t="shared" si="2"/>
        <v>3.6020000000003272E-4</v>
      </c>
      <c r="L25" s="171"/>
      <c r="M25" s="172"/>
      <c r="N25" s="172"/>
      <c r="P25" s="270"/>
      <c r="Q25" s="269"/>
      <c r="R25" s="269"/>
      <c r="S25" s="269"/>
      <c r="T25" s="269"/>
      <c r="U25" s="271"/>
      <c r="V25" s="271"/>
      <c r="W25" s="271"/>
    </row>
    <row r="26" spans="1:23" x14ac:dyDescent="0.3">
      <c r="A26" s="171">
        <v>43173</v>
      </c>
      <c r="B26" s="172">
        <f t="shared" si="0"/>
        <v>3.6020000000003272E-4</v>
      </c>
      <c r="C26" s="198">
        <f t="shared" si="1"/>
        <v>-2.3297483086501036E-2</v>
      </c>
      <c r="D26" s="170">
        <f>VLOOKUP(A26,Benchmark!A:C,3,)</f>
        <v>6382.6229999999996</v>
      </c>
      <c r="E26" s="173">
        <f t="shared" si="3"/>
        <v>976.70251691349893</v>
      </c>
      <c r="F26" s="176">
        <f t="shared" si="4"/>
        <v>-2.3297483086501036E-2</v>
      </c>
      <c r="H26" s="171">
        <v>43162</v>
      </c>
      <c r="I26" s="195">
        <f>VLOOKUP(H26,NAB!C:D,2,)</f>
        <v>1000.3602</v>
      </c>
      <c r="J26" s="175">
        <f t="shared" si="2"/>
        <v>3.6020000000003272E-4</v>
      </c>
      <c r="L26" s="171"/>
      <c r="M26" s="172"/>
      <c r="N26" s="172"/>
      <c r="P26" s="270"/>
      <c r="Q26" s="269"/>
      <c r="R26" s="269"/>
      <c r="S26" s="269"/>
      <c r="T26" s="269"/>
      <c r="U26" s="271"/>
      <c r="V26" s="271"/>
      <c r="W26" s="271"/>
    </row>
    <row r="27" spans="1:23" x14ac:dyDescent="0.3">
      <c r="A27" s="171">
        <v>43174</v>
      </c>
      <c r="B27" s="172">
        <f t="shared" si="0"/>
        <v>3.6020000000003272E-4</v>
      </c>
      <c r="C27" s="198">
        <f t="shared" si="1"/>
        <v>-3.2589023590220312E-2</v>
      </c>
      <c r="D27" s="170">
        <f>VLOOKUP(A27,Benchmark!A:C,3,)</f>
        <v>6321.9040000000005</v>
      </c>
      <c r="E27" s="173">
        <f t="shared" si="3"/>
        <v>967.41097640977966</v>
      </c>
      <c r="F27" s="176">
        <f t="shared" si="4"/>
        <v>-3.2589023590220312E-2</v>
      </c>
      <c r="H27" s="171">
        <v>43163</v>
      </c>
      <c r="I27" s="195">
        <f>VLOOKUP(H27,NAB!C:D,2,)</f>
        <v>1000.3602</v>
      </c>
      <c r="J27" s="175">
        <f t="shared" si="2"/>
        <v>3.6020000000003272E-4</v>
      </c>
      <c r="L27" s="171"/>
      <c r="M27" s="172"/>
      <c r="N27" s="172"/>
      <c r="P27" s="270"/>
      <c r="Q27" s="269"/>
      <c r="R27" s="269"/>
      <c r="S27" s="269"/>
      <c r="T27" s="269"/>
      <c r="U27" s="271"/>
      <c r="V27" s="271"/>
      <c r="W27" s="271"/>
    </row>
    <row r="28" spans="1:23" x14ac:dyDescent="0.3">
      <c r="A28" s="171">
        <v>43175</v>
      </c>
      <c r="B28" s="172">
        <f t="shared" si="0"/>
        <v>3.6020000000003272E-4</v>
      </c>
      <c r="C28" s="198">
        <f t="shared" si="1"/>
        <v>-3.5183107725648255E-2</v>
      </c>
      <c r="D28" s="170">
        <f>VLOOKUP(A28,Benchmark!A:C,3,)</f>
        <v>6304.9520000000002</v>
      </c>
      <c r="E28" s="173">
        <f t="shared" si="3"/>
        <v>964.81689227435174</v>
      </c>
      <c r="F28" s="176">
        <f t="shared" si="4"/>
        <v>-3.5183107725648255E-2</v>
      </c>
      <c r="H28" s="171">
        <v>43164</v>
      </c>
      <c r="I28" s="195">
        <f>VLOOKUP(H28,NAB!C:D,2,)</f>
        <v>1000.3602</v>
      </c>
      <c r="J28" s="175">
        <f t="shared" si="2"/>
        <v>3.6020000000003272E-4</v>
      </c>
      <c r="L28" s="171"/>
      <c r="M28" s="172"/>
      <c r="N28" s="172"/>
      <c r="P28" s="270"/>
      <c r="Q28" s="269"/>
      <c r="R28" s="269"/>
      <c r="S28" s="269"/>
      <c r="T28" s="269"/>
      <c r="U28" s="271"/>
      <c r="V28" s="271"/>
      <c r="W28" s="271"/>
    </row>
    <row r="29" spans="1:23" x14ac:dyDescent="0.3">
      <c r="A29" s="171">
        <v>43178</v>
      </c>
      <c r="B29" s="172">
        <f t="shared" si="0"/>
        <v>3.6020000000003272E-4</v>
      </c>
      <c r="C29" s="198">
        <f t="shared" si="1"/>
        <v>-3.753663615904157E-2</v>
      </c>
      <c r="D29" s="170">
        <f>VLOOKUP(A29,Benchmark!A:C,3,)</f>
        <v>6289.5720000000001</v>
      </c>
      <c r="E29" s="173">
        <f t="shared" si="3"/>
        <v>962.46336384095844</v>
      </c>
      <c r="F29" s="176">
        <f t="shared" si="4"/>
        <v>-3.753663615904157E-2</v>
      </c>
      <c r="H29" s="171">
        <v>43165</v>
      </c>
      <c r="I29" s="195">
        <f>VLOOKUP(H29,NAB!C:D,2,)</f>
        <v>1000.3602</v>
      </c>
      <c r="J29" s="175">
        <f t="shared" si="2"/>
        <v>3.6020000000003272E-4</v>
      </c>
      <c r="L29" s="171"/>
      <c r="M29" s="172"/>
      <c r="N29" s="172"/>
      <c r="P29" s="270"/>
      <c r="Q29" s="269"/>
      <c r="R29" s="269"/>
      <c r="S29" s="269"/>
      <c r="T29" s="269"/>
      <c r="U29" s="271"/>
      <c r="V29" s="271"/>
      <c r="W29" s="271"/>
    </row>
    <row r="30" spans="1:23" x14ac:dyDescent="0.3">
      <c r="A30" s="171">
        <v>43179</v>
      </c>
      <c r="B30" s="172">
        <f t="shared" si="0"/>
        <v>3.6020000000003272E-4</v>
      </c>
      <c r="C30" s="198">
        <f t="shared" si="1"/>
        <v>-4.4575032797137815E-2</v>
      </c>
      <c r="D30" s="170">
        <f>VLOOKUP(A30,Benchmark!A:C,3,)</f>
        <v>6243.5770000000002</v>
      </c>
      <c r="E30" s="173">
        <f t="shared" si="3"/>
        <v>955.42496720286215</v>
      </c>
      <c r="F30" s="176">
        <f t="shared" si="4"/>
        <v>-4.4575032797137815E-2</v>
      </c>
      <c r="H30" s="171">
        <v>43166</v>
      </c>
      <c r="I30" s="195">
        <f>VLOOKUP(H30,NAB!C:D,2,)</f>
        <v>1000.3602</v>
      </c>
      <c r="J30" s="175">
        <f t="shared" si="2"/>
        <v>3.6020000000003272E-4</v>
      </c>
      <c r="L30" s="171"/>
      <c r="M30" s="172"/>
      <c r="N30" s="172"/>
      <c r="P30" s="270"/>
      <c r="Q30" s="269"/>
      <c r="R30" s="269"/>
      <c r="S30" s="269"/>
      <c r="T30" s="269"/>
      <c r="U30" s="271"/>
      <c r="V30" s="271"/>
      <c r="W30" s="271"/>
    </row>
    <row r="31" spans="1:23" x14ac:dyDescent="0.3">
      <c r="A31" s="171">
        <v>43180</v>
      </c>
      <c r="B31" s="172">
        <f t="shared" si="0"/>
        <v>3.6020000000003272E-4</v>
      </c>
      <c r="C31" s="198">
        <f t="shared" si="1"/>
        <v>-3.3977421735615465E-2</v>
      </c>
      <c r="D31" s="170">
        <f>VLOOKUP(A31,Benchmark!A:C,3,)</f>
        <v>6312.8310000000001</v>
      </c>
      <c r="E31" s="173">
        <f t="shared" si="3"/>
        <v>966.02257826438449</v>
      </c>
      <c r="F31" s="176">
        <f t="shared" si="4"/>
        <v>-3.3977421735615465E-2</v>
      </c>
      <c r="H31" s="171">
        <v>43167</v>
      </c>
      <c r="I31" s="195">
        <f>VLOOKUP(H31,NAB!C:D,2,)</f>
        <v>1000.3602</v>
      </c>
      <c r="J31" s="175">
        <f t="shared" si="2"/>
        <v>3.6020000000003272E-4</v>
      </c>
      <c r="L31" s="171"/>
      <c r="M31" s="172"/>
      <c r="N31" s="172"/>
      <c r="P31" s="270"/>
      <c r="Q31" s="269"/>
      <c r="R31" s="269"/>
      <c r="S31" s="269"/>
      <c r="T31" s="269"/>
      <c r="U31" s="271"/>
      <c r="V31" s="271"/>
      <c r="W31" s="271"/>
    </row>
    <row r="32" spans="1:23" x14ac:dyDescent="0.3">
      <c r="A32" s="171">
        <v>43181</v>
      </c>
      <c r="B32" s="172">
        <f t="shared" si="0"/>
        <v>3.6020000000003272E-4</v>
      </c>
      <c r="C32" s="198">
        <f t="shared" si="1"/>
        <v>-4.2968726687558689E-2</v>
      </c>
      <c r="D32" s="170">
        <f>VLOOKUP(A32,Benchmark!A:C,3,)</f>
        <v>6254.0739999999996</v>
      </c>
      <c r="E32" s="173">
        <f t="shared" si="3"/>
        <v>957.03127331244127</v>
      </c>
      <c r="F32" s="176">
        <f t="shared" si="4"/>
        <v>-4.2968726687558689E-2</v>
      </c>
      <c r="H32" s="171">
        <v>43168</v>
      </c>
      <c r="I32" s="195">
        <f>VLOOKUP(H32,NAB!C:D,2,)</f>
        <v>1000.3602</v>
      </c>
      <c r="J32" s="175">
        <f t="shared" si="2"/>
        <v>3.6020000000003272E-4</v>
      </c>
      <c r="L32" s="171"/>
      <c r="M32" s="172"/>
      <c r="N32" s="172"/>
      <c r="P32" s="270"/>
      <c r="Q32" s="269"/>
      <c r="R32" s="269"/>
      <c r="S32" s="269"/>
      <c r="T32" s="269"/>
      <c r="U32" s="271"/>
      <c r="V32" s="271"/>
      <c r="W32" s="271"/>
    </row>
    <row r="33" spans="1:23" x14ac:dyDescent="0.3">
      <c r="A33" s="171">
        <v>43182</v>
      </c>
      <c r="B33" s="172">
        <f t="shared" si="0"/>
        <v>3.6020000000003272E-4</v>
      </c>
      <c r="C33" s="198">
        <f t="shared" si="1"/>
        <v>-4.9606350180852798E-2</v>
      </c>
      <c r="D33" s="170">
        <f>VLOOKUP(A33,Benchmark!A:C,3,)</f>
        <v>6210.6980000000003</v>
      </c>
      <c r="E33" s="173">
        <f t="shared" si="3"/>
        <v>950.39364981914719</v>
      </c>
      <c r="F33" s="176">
        <f t="shared" si="4"/>
        <v>-4.9606350180852798E-2</v>
      </c>
      <c r="H33" s="171">
        <v>43169</v>
      </c>
      <c r="I33" s="195">
        <f>VLOOKUP(H33,NAB!C:D,2,)</f>
        <v>1000.3602</v>
      </c>
      <c r="J33" s="175">
        <f t="shared" si="2"/>
        <v>3.6020000000003272E-4</v>
      </c>
      <c r="L33" s="171"/>
      <c r="M33" s="172"/>
      <c r="N33" s="172"/>
      <c r="P33" s="270"/>
      <c r="Q33" s="269"/>
      <c r="R33" s="269"/>
      <c r="S33" s="269"/>
      <c r="T33" s="269"/>
      <c r="U33" s="271"/>
      <c r="V33" s="271"/>
      <c r="W33" s="271"/>
    </row>
    <row r="34" spans="1:23" x14ac:dyDescent="0.3">
      <c r="A34" s="171">
        <v>43185</v>
      </c>
      <c r="B34" s="172">
        <f t="shared" si="0"/>
        <v>3.6020000000003272E-4</v>
      </c>
      <c r="C34" s="198">
        <f t="shared" si="1"/>
        <v>-5.1217094022848797E-2</v>
      </c>
      <c r="D34" s="170">
        <f>VLOOKUP(A34,Benchmark!A:C,3,)</f>
        <v>6200.1719999999996</v>
      </c>
      <c r="E34" s="173">
        <f t="shared" si="3"/>
        <v>948.78290597715124</v>
      </c>
      <c r="F34" s="176">
        <f t="shared" si="4"/>
        <v>-5.1217094022848797E-2</v>
      </c>
      <c r="H34" s="171">
        <v>43170</v>
      </c>
      <c r="I34" s="195">
        <f>VLOOKUP(H34,NAB!C:D,2,)</f>
        <v>1000.3602</v>
      </c>
      <c r="J34" s="175">
        <f t="shared" si="2"/>
        <v>3.6020000000003272E-4</v>
      </c>
      <c r="L34" s="171"/>
      <c r="M34" s="172"/>
      <c r="N34" s="172"/>
      <c r="P34" s="270"/>
      <c r="Q34" s="269"/>
      <c r="R34" s="269"/>
      <c r="S34" s="269"/>
      <c r="T34" s="269"/>
      <c r="U34" s="271"/>
      <c r="V34" s="271"/>
      <c r="W34" s="271"/>
    </row>
    <row r="35" spans="1:23" x14ac:dyDescent="0.3">
      <c r="A35" s="171">
        <v>43186</v>
      </c>
      <c r="B35" s="172">
        <f t="shared" si="0"/>
        <v>3.6020000000003272E-4</v>
      </c>
      <c r="C35" s="198">
        <f t="shared" si="1"/>
        <v>-4.9812628225600175E-2</v>
      </c>
      <c r="D35" s="170">
        <f>VLOOKUP(A35,Benchmark!A:C,3,)</f>
        <v>6209.35</v>
      </c>
      <c r="E35" s="173">
        <f t="shared" si="3"/>
        <v>950.18737177439982</v>
      </c>
      <c r="F35" s="176">
        <f t="shared" si="4"/>
        <v>-4.9812628225600175E-2</v>
      </c>
      <c r="H35" s="171">
        <v>43171</v>
      </c>
      <c r="I35" s="195">
        <f>VLOOKUP(H35,NAB!C:D,2,)</f>
        <v>1000.3602</v>
      </c>
      <c r="J35" s="175">
        <f t="shared" si="2"/>
        <v>3.6020000000003272E-4</v>
      </c>
      <c r="L35" s="171"/>
      <c r="M35" s="172"/>
      <c r="N35" s="172"/>
      <c r="P35" s="270"/>
      <c r="Q35" s="269"/>
      <c r="R35" s="269"/>
      <c r="S35" s="269"/>
      <c r="T35" s="269"/>
      <c r="U35" s="271"/>
      <c r="V35" s="271"/>
      <c r="W35" s="271"/>
    </row>
    <row r="36" spans="1:23" x14ac:dyDescent="0.3">
      <c r="A36" s="171">
        <v>43187</v>
      </c>
      <c r="B36" s="172">
        <f t="shared" si="0"/>
        <v>3.6020000000003272E-4</v>
      </c>
      <c r="C36" s="198">
        <f t="shared" si="1"/>
        <v>-6.0296847572613776E-2</v>
      </c>
      <c r="D36" s="170">
        <f>VLOOKUP(A36,Benchmark!A:C,3,)</f>
        <v>6140.8370000000004</v>
      </c>
      <c r="E36" s="173">
        <f t="shared" si="3"/>
        <v>939.70315242738627</v>
      </c>
      <c r="F36" s="176">
        <f t="shared" si="4"/>
        <v>-6.0296847572613776E-2</v>
      </c>
      <c r="H36" s="171">
        <v>43172</v>
      </c>
      <c r="I36" s="195">
        <f>VLOOKUP(H36,NAB!C:D,2,)</f>
        <v>1000.3602</v>
      </c>
      <c r="J36" s="175">
        <f t="shared" si="2"/>
        <v>3.6020000000003272E-4</v>
      </c>
      <c r="L36" s="171"/>
      <c r="M36" s="172"/>
      <c r="N36" s="172"/>
      <c r="P36" s="270"/>
      <c r="Q36" s="269"/>
      <c r="R36" s="269"/>
      <c r="S36" s="269"/>
      <c r="T36" s="269"/>
      <c r="U36" s="271"/>
      <c r="V36" s="271"/>
      <c r="W36" s="271"/>
    </row>
    <row r="37" spans="1:23" x14ac:dyDescent="0.3">
      <c r="A37" s="171">
        <v>43188</v>
      </c>
      <c r="B37" s="172">
        <f t="shared" si="0"/>
        <v>3.6020000000003272E-4</v>
      </c>
      <c r="C37" s="198">
        <f t="shared" si="1"/>
        <v>-5.2928681508382147E-2</v>
      </c>
      <c r="D37" s="170">
        <f>VLOOKUP(A37,Benchmark!A:C,3,)</f>
        <v>6188.9870000000001</v>
      </c>
      <c r="E37" s="173">
        <f t="shared" si="3"/>
        <v>947.07131849161783</v>
      </c>
      <c r="F37" s="176">
        <f t="shared" si="4"/>
        <v>-5.2928681508382147E-2</v>
      </c>
      <c r="H37" s="171">
        <v>43173</v>
      </c>
      <c r="I37" s="195">
        <f>VLOOKUP(H37,NAB!C:D,2,)</f>
        <v>1000.3602</v>
      </c>
      <c r="J37" s="175">
        <f t="shared" si="2"/>
        <v>3.6020000000003272E-4</v>
      </c>
      <c r="L37" s="171"/>
      <c r="M37" s="172"/>
      <c r="N37" s="172"/>
      <c r="P37" s="270"/>
      <c r="Q37" s="269"/>
      <c r="R37" s="269"/>
      <c r="S37" s="269"/>
      <c r="T37" s="269"/>
      <c r="U37" s="271"/>
      <c r="V37" s="271"/>
      <c r="W37" s="271"/>
    </row>
    <row r="38" spans="1:23" x14ac:dyDescent="0.3">
      <c r="A38" s="171">
        <v>43192</v>
      </c>
      <c r="B38" s="172">
        <f t="shared" si="0"/>
        <v>3.6020000000003272E-4</v>
      </c>
      <c r="C38" s="198">
        <f t="shared" si="1"/>
        <v>-4.5035026715914195E-2</v>
      </c>
      <c r="D38" s="170">
        <f>VLOOKUP(A38,Benchmark!A:C,3,)</f>
        <v>6240.5709999999999</v>
      </c>
      <c r="E38" s="173">
        <f t="shared" si="3"/>
        <v>954.96497328408577</v>
      </c>
      <c r="F38" s="176">
        <f t="shared" si="4"/>
        <v>-4.5035026715914195E-2</v>
      </c>
      <c r="H38" s="171">
        <v>43174</v>
      </c>
      <c r="I38" s="195">
        <f>VLOOKUP(H38,NAB!C:D,2,)</f>
        <v>1000.3602</v>
      </c>
      <c r="J38" s="175">
        <f t="shared" si="2"/>
        <v>3.6020000000003272E-4</v>
      </c>
      <c r="L38" s="171"/>
      <c r="M38" s="172"/>
      <c r="N38" s="172"/>
      <c r="P38" s="270"/>
      <c r="Q38" s="269"/>
      <c r="R38" s="269"/>
      <c r="S38" s="269"/>
      <c r="T38" s="269"/>
      <c r="U38" s="271"/>
      <c r="V38" s="271"/>
      <c r="W38" s="271"/>
    </row>
    <row r="39" spans="1:23" x14ac:dyDescent="0.3">
      <c r="A39" s="171">
        <v>43193</v>
      </c>
      <c r="B39" s="172">
        <f t="shared" si="0"/>
        <v>3.6020000000003272E-4</v>
      </c>
      <c r="C39" s="198">
        <f t="shared" si="1"/>
        <v>-4.6803692621841364E-2</v>
      </c>
      <c r="D39" s="170">
        <f>VLOOKUP(A39,Benchmark!A:C,3,)</f>
        <v>6229.0129999999999</v>
      </c>
      <c r="E39" s="173">
        <f t="shared" si="3"/>
        <v>953.19630737815862</v>
      </c>
      <c r="F39" s="176">
        <f t="shared" si="4"/>
        <v>-4.6803692621841364E-2</v>
      </c>
      <c r="H39" s="171">
        <v>43175</v>
      </c>
      <c r="I39" s="195">
        <f>VLOOKUP(H39,NAB!C:D,2,)</f>
        <v>1000.3602</v>
      </c>
      <c r="J39" s="175">
        <f t="shared" si="2"/>
        <v>3.6020000000003272E-4</v>
      </c>
      <c r="L39" s="171"/>
      <c r="M39" s="172"/>
      <c r="N39" s="172"/>
      <c r="P39" s="270"/>
      <c r="Q39" s="269"/>
      <c r="R39" s="269"/>
      <c r="S39" s="269"/>
      <c r="T39" s="269"/>
      <c r="U39" s="271"/>
      <c r="V39" s="271"/>
      <c r="W39" s="271"/>
    </row>
    <row r="40" spans="1:23" x14ac:dyDescent="0.3">
      <c r="A40" s="171">
        <v>43194</v>
      </c>
      <c r="B40" s="172">
        <f t="shared" si="0"/>
        <v>3.6020000000003272E-4</v>
      </c>
      <c r="C40" s="198">
        <f t="shared" si="1"/>
        <v>-5.7808809939418837E-2</v>
      </c>
      <c r="D40" s="170">
        <f>VLOOKUP(A40,Benchmark!A:C,3,)</f>
        <v>6157.0959999999995</v>
      </c>
      <c r="E40" s="173">
        <f t="shared" si="3"/>
        <v>942.19119006058111</v>
      </c>
      <c r="F40" s="176">
        <f t="shared" si="4"/>
        <v>-5.7808809939418948E-2</v>
      </c>
      <c r="H40" s="171">
        <v>43176</v>
      </c>
      <c r="I40" s="195">
        <f>VLOOKUP(H40,NAB!C:D,2,)</f>
        <v>1000.3602</v>
      </c>
      <c r="J40" s="175">
        <f t="shared" si="2"/>
        <v>3.6020000000003272E-4</v>
      </c>
      <c r="L40" s="171"/>
      <c r="M40" s="172"/>
      <c r="N40" s="172"/>
      <c r="P40" s="270"/>
      <c r="Q40" s="269"/>
      <c r="R40" s="269"/>
      <c r="S40" s="269"/>
      <c r="T40" s="269"/>
      <c r="U40" s="271"/>
      <c r="V40" s="271"/>
      <c r="W40" s="271"/>
    </row>
    <row r="41" spans="1:23" x14ac:dyDescent="0.3">
      <c r="A41" s="171">
        <v>43195</v>
      </c>
      <c r="B41" s="172">
        <f t="shared" si="0"/>
        <v>3.6020000000003272E-4</v>
      </c>
      <c r="C41" s="198">
        <f t="shared" si="1"/>
        <v>-5.3810106981486472E-2</v>
      </c>
      <c r="D41" s="170">
        <f>VLOOKUP(A41,Benchmark!A:C,3,)</f>
        <v>6183.2269999999999</v>
      </c>
      <c r="E41" s="173">
        <f t="shared" si="3"/>
        <v>946.18989301851354</v>
      </c>
      <c r="F41" s="176">
        <f t="shared" si="4"/>
        <v>-5.3810106981486472E-2</v>
      </c>
      <c r="H41" s="171">
        <v>43177</v>
      </c>
      <c r="I41" s="195">
        <f>VLOOKUP(H41,NAB!C:D,2,)</f>
        <v>1000.3602</v>
      </c>
      <c r="J41" s="175">
        <f t="shared" si="2"/>
        <v>3.6020000000003272E-4</v>
      </c>
      <c r="L41" s="171"/>
      <c r="M41" s="172"/>
      <c r="N41" s="172"/>
      <c r="P41" s="270"/>
      <c r="Q41" s="269"/>
      <c r="R41" s="269"/>
      <c r="S41" s="269"/>
      <c r="T41" s="269"/>
      <c r="U41" s="271"/>
      <c r="V41" s="271"/>
      <c r="W41" s="271"/>
    </row>
    <row r="42" spans="1:23" x14ac:dyDescent="0.3">
      <c r="A42" s="171">
        <v>43196</v>
      </c>
      <c r="B42" s="172">
        <f t="shared" si="0"/>
        <v>3.6020000000003272E-4</v>
      </c>
      <c r="C42" s="198">
        <f t="shared" si="1"/>
        <v>-5.5061088447220574E-2</v>
      </c>
      <c r="D42" s="170">
        <f>VLOOKUP(A42,Benchmark!A:C,3,)</f>
        <v>6175.0519999999997</v>
      </c>
      <c r="E42" s="173">
        <f t="shared" si="3"/>
        <v>944.93891155277947</v>
      </c>
      <c r="F42" s="176">
        <f t="shared" si="4"/>
        <v>-5.5061088447220574E-2</v>
      </c>
      <c r="H42" s="171">
        <v>43178</v>
      </c>
      <c r="I42" s="195">
        <f>VLOOKUP(H42,NAB!C:D,2,)</f>
        <v>1000.3602</v>
      </c>
      <c r="J42" s="175">
        <f t="shared" si="2"/>
        <v>3.6020000000003272E-4</v>
      </c>
      <c r="L42" s="171"/>
      <c r="M42" s="172"/>
      <c r="N42" s="172"/>
      <c r="P42" s="270"/>
      <c r="Q42" s="269"/>
      <c r="R42" s="269"/>
      <c r="S42" s="269"/>
      <c r="T42" s="269"/>
      <c r="U42" s="271"/>
      <c r="V42" s="271"/>
      <c r="W42" s="271"/>
    </row>
    <row r="43" spans="1:23" x14ac:dyDescent="0.3">
      <c r="A43" s="171">
        <v>43199</v>
      </c>
      <c r="B43" s="172">
        <f t="shared" si="0"/>
        <v>3.6020000000003272E-4</v>
      </c>
      <c r="C43" s="198">
        <f t="shared" si="1"/>
        <v>-4.4184206293959249E-2</v>
      </c>
      <c r="D43" s="170">
        <f>VLOOKUP(A43,Benchmark!A:C,3,)</f>
        <v>6246.1310000000003</v>
      </c>
      <c r="E43" s="173">
        <f t="shared" si="3"/>
        <v>955.81579370604072</v>
      </c>
      <c r="F43" s="176">
        <f t="shared" si="4"/>
        <v>-4.4184206293959249E-2</v>
      </c>
      <c r="H43" s="171">
        <v>43179</v>
      </c>
      <c r="I43" s="195">
        <f>VLOOKUP(H43,NAB!C:D,2,)</f>
        <v>1000.3602</v>
      </c>
      <c r="J43" s="175">
        <f t="shared" si="2"/>
        <v>3.6020000000003272E-4</v>
      </c>
      <c r="L43" s="171"/>
      <c r="M43" s="172"/>
      <c r="N43" s="172"/>
      <c r="P43" s="270"/>
      <c r="Q43" s="269"/>
      <c r="R43" s="269"/>
      <c r="S43" s="269"/>
      <c r="T43" s="269"/>
      <c r="U43" s="271"/>
      <c r="V43" s="271"/>
      <c r="W43" s="271"/>
    </row>
    <row r="44" spans="1:23" x14ac:dyDescent="0.3">
      <c r="A44" s="171">
        <v>43200</v>
      </c>
      <c r="B44" s="172">
        <f t="shared" si="0"/>
        <v>3.6020000000003272E-4</v>
      </c>
      <c r="C44" s="198">
        <f t="shared" si="1"/>
        <v>-3.1990082739225434E-2</v>
      </c>
      <c r="D44" s="170">
        <f>VLOOKUP(A44,Benchmark!A:C,3,)</f>
        <v>6325.8180000000002</v>
      </c>
      <c r="E44" s="173">
        <f t="shared" si="3"/>
        <v>968.00991726077461</v>
      </c>
      <c r="F44" s="176">
        <f t="shared" si="4"/>
        <v>-3.1990082739225434E-2</v>
      </c>
      <c r="H44" s="171">
        <v>43180</v>
      </c>
      <c r="I44" s="195">
        <f>VLOOKUP(H44,NAB!C:D,2,)</f>
        <v>1000.3602</v>
      </c>
      <c r="J44" s="175">
        <f t="shared" si="2"/>
        <v>3.6020000000003272E-4</v>
      </c>
      <c r="L44" s="171"/>
      <c r="M44" s="172"/>
      <c r="N44" s="172"/>
      <c r="P44" s="270"/>
      <c r="Q44" s="269"/>
      <c r="R44" s="269"/>
      <c r="S44" s="269"/>
      <c r="T44" s="269"/>
      <c r="U44" s="271"/>
      <c r="V44" s="271"/>
      <c r="W44" s="271"/>
    </row>
    <row r="45" spans="1:23" x14ac:dyDescent="0.3">
      <c r="A45" s="171">
        <v>43201</v>
      </c>
      <c r="B45" s="172">
        <f t="shared" si="0"/>
        <v>3.6020000000003272E-4</v>
      </c>
      <c r="C45" s="198">
        <f t="shared" si="1"/>
        <v>-2.661675390891538E-2</v>
      </c>
      <c r="D45" s="170">
        <f>VLOOKUP(A45,Benchmark!A:C,3,)</f>
        <v>6360.9319999999998</v>
      </c>
      <c r="E45" s="173">
        <f t="shared" si="3"/>
        <v>973.38324609108463</v>
      </c>
      <c r="F45" s="176">
        <f t="shared" si="4"/>
        <v>-2.661675390891538E-2</v>
      </c>
      <c r="H45" s="171">
        <v>43181</v>
      </c>
      <c r="I45" s="195">
        <f>VLOOKUP(H45,NAB!C:D,2,)</f>
        <v>1000.3602</v>
      </c>
      <c r="J45" s="175">
        <f t="shared" si="2"/>
        <v>3.6020000000003272E-4</v>
      </c>
      <c r="L45" s="171"/>
      <c r="M45" s="172"/>
      <c r="N45" s="172"/>
      <c r="P45" s="270"/>
      <c r="Q45" s="269"/>
      <c r="R45" s="269"/>
      <c r="S45" s="269"/>
      <c r="T45" s="269"/>
      <c r="U45" s="271"/>
      <c r="V45" s="271"/>
      <c r="W45" s="271"/>
    </row>
    <row r="46" spans="1:23" x14ac:dyDescent="0.3">
      <c r="A46" s="171">
        <v>43202</v>
      </c>
      <c r="B46" s="172">
        <f t="shared" si="0"/>
        <v>3.6020000000003272E-4</v>
      </c>
      <c r="C46" s="198">
        <f t="shared" si="1"/>
        <v>-3.4287909979526798E-2</v>
      </c>
      <c r="D46" s="170">
        <f>VLOOKUP(A46,Benchmark!A:C,3,)</f>
        <v>6310.8019999999997</v>
      </c>
      <c r="E46" s="173">
        <f t="shared" si="3"/>
        <v>965.71209002047317</v>
      </c>
      <c r="F46" s="176">
        <f t="shared" si="4"/>
        <v>-3.4287909979526798E-2</v>
      </c>
      <c r="H46" s="171">
        <v>43182</v>
      </c>
      <c r="I46" s="195">
        <f>VLOOKUP(H46,NAB!C:D,2,)</f>
        <v>1000.3602</v>
      </c>
      <c r="J46" s="175">
        <f t="shared" si="2"/>
        <v>3.6020000000003272E-4</v>
      </c>
      <c r="L46" s="171"/>
      <c r="M46" s="172"/>
      <c r="N46" s="172"/>
      <c r="P46" s="270"/>
      <c r="Q46" s="269"/>
      <c r="R46" s="269"/>
      <c r="S46" s="269"/>
      <c r="T46" s="269"/>
      <c r="U46" s="271"/>
      <c r="V46" s="271"/>
      <c r="W46" s="271"/>
    </row>
    <row r="47" spans="1:23" x14ac:dyDescent="0.3">
      <c r="A47" s="171">
        <v>43203</v>
      </c>
      <c r="B47" s="172">
        <f t="shared" si="0"/>
        <v>3.6020000000003272E-4</v>
      </c>
      <c r="C47" s="198">
        <f t="shared" si="1"/>
        <v>-4.0481607205897996E-2</v>
      </c>
      <c r="D47" s="170">
        <f>VLOOKUP(A47,Benchmark!A:C,3,)</f>
        <v>6270.3270000000002</v>
      </c>
      <c r="E47" s="173">
        <f t="shared" si="3"/>
        <v>959.51839279410206</v>
      </c>
      <c r="F47" s="176">
        <f t="shared" si="4"/>
        <v>-4.0481607205897996E-2</v>
      </c>
      <c r="H47" s="171">
        <v>43183</v>
      </c>
      <c r="I47" s="195">
        <f>VLOOKUP(H47,NAB!C:D,2,)</f>
        <v>1000.3602</v>
      </c>
      <c r="J47" s="175">
        <f t="shared" si="2"/>
        <v>3.6020000000003272E-4</v>
      </c>
      <c r="L47" s="171"/>
      <c r="M47" s="172"/>
      <c r="N47" s="172"/>
      <c r="P47" s="270"/>
      <c r="Q47" s="269"/>
      <c r="R47" s="269"/>
      <c r="S47" s="269"/>
      <c r="T47" s="269"/>
      <c r="U47" s="271"/>
      <c r="V47" s="271"/>
      <c r="W47" s="271"/>
    </row>
    <row r="48" spans="1:23" x14ac:dyDescent="0.3">
      <c r="A48" s="171">
        <v>43206</v>
      </c>
      <c r="B48" s="172">
        <f t="shared" si="0"/>
        <v>3.6020000000003272E-4</v>
      </c>
      <c r="C48" s="198">
        <f t="shared" si="1"/>
        <v>-3.7968779481271975E-2</v>
      </c>
      <c r="D48" s="170">
        <f>VLOOKUP(A48,Benchmark!A:C,3,)</f>
        <v>6286.7479999999996</v>
      </c>
      <c r="E48" s="173">
        <f t="shared" si="3"/>
        <v>962.03122051872799</v>
      </c>
      <c r="F48" s="176">
        <f t="shared" si="4"/>
        <v>-3.7968779481271975E-2</v>
      </c>
      <c r="H48" s="171">
        <v>43184</v>
      </c>
      <c r="I48" s="195">
        <f>VLOOKUP(H48,NAB!C:D,2,)</f>
        <v>1000.3602</v>
      </c>
      <c r="J48" s="175">
        <f t="shared" si="2"/>
        <v>3.6020000000003272E-4</v>
      </c>
      <c r="L48" s="171"/>
      <c r="M48" s="172"/>
      <c r="N48" s="172"/>
      <c r="P48" s="270"/>
      <c r="Q48" s="269"/>
      <c r="R48" s="269"/>
      <c r="S48" s="269"/>
      <c r="T48" s="269"/>
      <c r="U48" s="271"/>
      <c r="V48" s="271"/>
      <c r="W48" s="271"/>
    </row>
    <row r="49" spans="1:23" x14ac:dyDescent="0.3">
      <c r="A49" s="171">
        <v>43207</v>
      </c>
      <c r="B49" s="172">
        <f t="shared" si="0"/>
        <v>3.6020000000003272E-4</v>
      </c>
      <c r="C49" s="198">
        <f t="shared" si="1"/>
        <v>-3.8119662383438779E-2</v>
      </c>
      <c r="D49" s="170">
        <f>VLOOKUP(A49,Benchmark!A:C,3,)</f>
        <v>6285.7619999999997</v>
      </c>
      <c r="E49" s="173">
        <f t="shared" si="3"/>
        <v>961.88033761656118</v>
      </c>
      <c r="F49" s="176">
        <f t="shared" si="4"/>
        <v>-3.8119662383438779E-2</v>
      </c>
      <c r="H49" s="171">
        <v>43185</v>
      </c>
      <c r="I49" s="195">
        <f>VLOOKUP(H49,NAB!C:D,2,)</f>
        <v>1000.3602</v>
      </c>
      <c r="J49" s="175">
        <f t="shared" si="2"/>
        <v>3.6020000000003272E-4</v>
      </c>
      <c r="L49" s="171"/>
      <c r="M49" s="172"/>
      <c r="N49" s="172"/>
      <c r="P49" s="270"/>
      <c r="Q49" s="269"/>
      <c r="R49" s="269"/>
      <c r="S49" s="269"/>
      <c r="T49" s="269"/>
      <c r="U49" s="271"/>
      <c r="V49" s="271"/>
      <c r="W49" s="271"/>
    </row>
    <row r="50" spans="1:23" x14ac:dyDescent="0.3">
      <c r="A50" s="171">
        <v>43208</v>
      </c>
      <c r="B50" s="172">
        <f t="shared" si="0"/>
        <v>3.6020000000003272E-4</v>
      </c>
      <c r="C50" s="198">
        <f t="shared" si="1"/>
        <v>-3.2879618550884393E-2</v>
      </c>
      <c r="D50" s="170">
        <f>VLOOKUP(A50,Benchmark!A:C,3,)</f>
        <v>6320.0050000000001</v>
      </c>
      <c r="E50" s="173">
        <f t="shared" si="3"/>
        <v>967.1203814491156</v>
      </c>
      <c r="F50" s="176">
        <f t="shared" si="4"/>
        <v>-3.2879618550884393E-2</v>
      </c>
      <c r="H50" s="171">
        <v>43186</v>
      </c>
      <c r="I50" s="195">
        <f>VLOOKUP(H50,NAB!C:D,2,)</f>
        <v>1000.3602</v>
      </c>
      <c r="J50" s="175">
        <f t="shared" si="2"/>
        <v>3.6020000000003272E-4</v>
      </c>
      <c r="L50" s="171"/>
      <c r="M50" s="172"/>
      <c r="N50" s="172"/>
      <c r="P50" s="270"/>
      <c r="Q50" s="269"/>
      <c r="R50" s="269"/>
      <c r="S50" s="269"/>
      <c r="T50" s="269"/>
      <c r="U50" s="271"/>
      <c r="V50" s="271"/>
      <c r="W50" s="271"/>
    </row>
    <row r="51" spans="1:23" x14ac:dyDescent="0.3">
      <c r="A51" s="171">
        <v>43209</v>
      </c>
      <c r="B51" s="172">
        <f t="shared" si="0"/>
        <v>3.6020000000003272E-4</v>
      </c>
      <c r="C51" s="198">
        <f t="shared" si="1"/>
        <v>-2.7386623970580004E-2</v>
      </c>
      <c r="D51" s="170">
        <f>VLOOKUP(A51,Benchmark!A:C,3,)</f>
        <v>6355.9009999999998</v>
      </c>
      <c r="E51" s="173">
        <f t="shared" si="3"/>
        <v>972.61337602942001</v>
      </c>
      <c r="F51" s="176">
        <f t="shared" si="4"/>
        <v>-2.7386623970580004E-2</v>
      </c>
      <c r="H51" s="171">
        <v>43187</v>
      </c>
      <c r="I51" s="195">
        <f>VLOOKUP(H51,NAB!C:D,2,)</f>
        <v>1000.3602</v>
      </c>
      <c r="J51" s="175">
        <f t="shared" si="2"/>
        <v>3.6020000000003272E-4</v>
      </c>
      <c r="L51" s="171"/>
      <c r="M51" s="172"/>
      <c r="N51" s="172"/>
      <c r="P51" s="270"/>
      <c r="Q51" s="269"/>
      <c r="R51" s="269"/>
      <c r="S51" s="269"/>
      <c r="T51" s="269"/>
      <c r="U51" s="271"/>
      <c r="V51" s="271"/>
      <c r="W51" s="271"/>
    </row>
    <row r="52" spans="1:23" x14ac:dyDescent="0.3">
      <c r="A52" s="171">
        <v>43210</v>
      </c>
      <c r="B52" s="172">
        <f t="shared" si="0"/>
        <v>3.6020000000003272E-4</v>
      </c>
      <c r="C52" s="198">
        <f t="shared" si="1"/>
        <v>-3.0172601776714991E-2</v>
      </c>
      <c r="D52" s="170">
        <f>VLOOKUP(A52,Benchmark!A:C,3,)</f>
        <v>6337.6949999999997</v>
      </c>
      <c r="E52" s="173">
        <f t="shared" si="3"/>
        <v>969.82739822328506</v>
      </c>
      <c r="F52" s="176">
        <f t="shared" si="4"/>
        <v>-3.0172601776714991E-2</v>
      </c>
      <c r="H52" s="171">
        <v>43188</v>
      </c>
      <c r="I52" s="195">
        <f>VLOOKUP(H52,NAB!C:D,2,)</f>
        <v>1000.3602</v>
      </c>
      <c r="J52" s="175">
        <f t="shared" si="2"/>
        <v>3.6020000000003272E-4</v>
      </c>
      <c r="L52" s="171"/>
      <c r="M52" s="172"/>
      <c r="N52" s="172"/>
      <c r="P52" s="270"/>
      <c r="Q52" s="269"/>
      <c r="R52" s="269"/>
      <c r="S52" s="269"/>
      <c r="T52" s="269"/>
      <c r="U52" s="271"/>
      <c r="V52" s="271"/>
      <c r="W52" s="271"/>
    </row>
    <row r="53" spans="1:23" x14ac:dyDescent="0.3">
      <c r="A53" s="171">
        <v>43213</v>
      </c>
      <c r="B53" s="172">
        <f t="shared" si="0"/>
        <v>3.6020000000003272E-4</v>
      </c>
      <c r="C53" s="198">
        <f t="shared" si="1"/>
        <v>-3.4694039008279942E-2</v>
      </c>
      <c r="D53" s="170">
        <f>VLOOKUP(A53,Benchmark!A:C,3,)</f>
        <v>6308.1480000000001</v>
      </c>
      <c r="E53" s="173">
        <f t="shared" si="3"/>
        <v>965.3059609917201</v>
      </c>
      <c r="F53" s="176">
        <f t="shared" si="4"/>
        <v>-3.4694039008279942E-2</v>
      </c>
      <c r="H53" s="171">
        <v>43189</v>
      </c>
      <c r="I53" s="195">
        <f>VLOOKUP(H53,NAB!C:D,2,)</f>
        <v>1000.3602</v>
      </c>
      <c r="J53" s="175">
        <f t="shared" si="2"/>
        <v>3.6020000000003272E-4</v>
      </c>
      <c r="L53" s="171"/>
      <c r="M53" s="172"/>
      <c r="N53" s="172"/>
      <c r="P53" s="270"/>
      <c r="Q53" s="269"/>
      <c r="R53" s="269"/>
      <c r="S53" s="269"/>
      <c r="T53" s="269"/>
      <c r="U53" s="271"/>
      <c r="V53" s="271"/>
      <c r="W53" s="271"/>
    </row>
    <row r="54" spans="1:23" x14ac:dyDescent="0.3">
      <c r="A54" s="171">
        <v>43214</v>
      </c>
      <c r="B54" s="172">
        <f t="shared" si="0"/>
        <v>3.6020000000003272E-4</v>
      </c>
      <c r="C54" s="198">
        <f t="shared" si="1"/>
        <v>-4.670851091276651E-2</v>
      </c>
      <c r="D54" s="170">
        <f>VLOOKUP(A54,Benchmark!A:C,3,)</f>
        <v>6229.6350000000002</v>
      </c>
      <c r="E54" s="173">
        <f t="shared" si="3"/>
        <v>953.29148908723346</v>
      </c>
      <c r="F54" s="176">
        <f t="shared" si="4"/>
        <v>-4.670851091276651E-2</v>
      </c>
      <c r="H54" s="171">
        <v>43190</v>
      </c>
      <c r="I54" s="195">
        <f>VLOOKUP(H54,NAB!C:D,2,)</f>
        <v>1000.3602</v>
      </c>
      <c r="J54" s="175">
        <f t="shared" si="2"/>
        <v>3.6020000000003272E-4</v>
      </c>
      <c r="L54" s="171"/>
      <c r="M54" s="172"/>
      <c r="N54" s="172"/>
      <c r="P54" s="270"/>
      <c r="Q54" s="269"/>
      <c r="R54" s="269"/>
      <c r="S54" s="269"/>
      <c r="T54" s="269"/>
      <c r="U54" s="271"/>
      <c r="V54" s="271"/>
      <c r="W54" s="271"/>
    </row>
    <row r="55" spans="1:23" x14ac:dyDescent="0.3">
      <c r="A55" s="171">
        <v>43215</v>
      </c>
      <c r="B55" s="172">
        <f t="shared" si="0"/>
        <v>3.6020000000003272E-4</v>
      </c>
      <c r="C55" s="198">
        <f t="shared" si="1"/>
        <v>-6.9629398844873402E-2</v>
      </c>
      <c r="D55" s="170">
        <f>VLOOKUP(A55,Benchmark!A:C,3,)</f>
        <v>6079.85</v>
      </c>
      <c r="E55" s="173">
        <f t="shared" si="3"/>
        <v>930.37060115512656</v>
      </c>
      <c r="F55" s="176">
        <f t="shared" si="4"/>
        <v>-6.9629398844873402E-2</v>
      </c>
      <c r="H55" s="171">
        <v>43191</v>
      </c>
      <c r="I55" s="195">
        <f>VLOOKUP(H55,NAB!C:D,2,)</f>
        <v>1000.3602</v>
      </c>
      <c r="J55" s="175">
        <f t="shared" si="2"/>
        <v>3.6020000000003272E-4</v>
      </c>
      <c r="L55" s="171"/>
      <c r="M55" s="172"/>
      <c r="N55" s="172"/>
      <c r="P55" s="270"/>
      <c r="Q55" s="269"/>
      <c r="R55" s="269"/>
      <c r="S55" s="269"/>
      <c r="T55" s="269"/>
      <c r="U55" s="271"/>
      <c r="V55" s="271"/>
      <c r="W55" s="271"/>
    </row>
    <row r="56" spans="1:23" x14ac:dyDescent="0.3">
      <c r="A56" s="171">
        <v>43216</v>
      </c>
      <c r="B56" s="172">
        <f t="shared" si="0"/>
        <v>3.6020000000003272E-4</v>
      </c>
      <c r="C56" s="198">
        <f t="shared" si="1"/>
        <v>-9.5743464788659027E-2</v>
      </c>
      <c r="D56" s="170">
        <f>VLOOKUP(A56,Benchmark!A:C,3,)</f>
        <v>5909.1980000000003</v>
      </c>
      <c r="E56" s="173">
        <f t="shared" si="3"/>
        <v>904.25653521134097</v>
      </c>
      <c r="F56" s="176">
        <f t="shared" si="4"/>
        <v>-9.5743464788659027E-2</v>
      </c>
      <c r="H56" s="171">
        <v>43192</v>
      </c>
      <c r="I56" s="195">
        <f>VLOOKUP(H56,NAB!C:D,2,)</f>
        <v>1000.3602</v>
      </c>
      <c r="J56" s="175">
        <f t="shared" si="2"/>
        <v>3.6020000000003272E-4</v>
      </c>
      <c r="L56" s="171"/>
      <c r="M56" s="172"/>
      <c r="N56" s="172"/>
      <c r="P56" s="270"/>
      <c r="Q56" s="269"/>
      <c r="R56" s="269"/>
      <c r="S56" s="269"/>
      <c r="T56" s="269"/>
      <c r="U56" s="271"/>
      <c r="V56" s="271"/>
      <c r="W56" s="271"/>
    </row>
    <row r="57" spans="1:23" x14ac:dyDescent="0.3">
      <c r="A57" s="171">
        <v>43217</v>
      </c>
      <c r="B57" s="172">
        <f t="shared" si="0"/>
        <v>3.6020000000003272E-4</v>
      </c>
      <c r="C57" s="198">
        <f t="shared" si="1"/>
        <v>-9.4207091220956274E-2</v>
      </c>
      <c r="D57" s="170">
        <f>VLOOKUP(A57,Benchmark!A:C,3,)</f>
        <v>5919.2380000000003</v>
      </c>
      <c r="E57" s="173">
        <f t="shared" si="3"/>
        <v>905.79290877904373</v>
      </c>
      <c r="F57" s="176">
        <f t="shared" si="4"/>
        <v>-9.4207091220956274E-2</v>
      </c>
      <c r="H57" s="171">
        <v>43193</v>
      </c>
      <c r="I57" s="195">
        <f>VLOOKUP(H57,NAB!C:D,2,)</f>
        <v>1000.3602</v>
      </c>
      <c r="J57" s="175">
        <f t="shared" si="2"/>
        <v>3.6020000000003272E-4</v>
      </c>
      <c r="L57" s="171"/>
      <c r="M57" s="172"/>
      <c r="N57" s="172"/>
      <c r="P57" s="270"/>
      <c r="Q57" s="269"/>
      <c r="R57" s="269"/>
      <c r="S57" s="269"/>
      <c r="T57" s="269"/>
      <c r="U57" s="271"/>
      <c r="V57" s="271"/>
      <c r="W57" s="271"/>
    </row>
    <row r="58" spans="1:23" x14ac:dyDescent="0.3">
      <c r="A58" s="171">
        <v>43220</v>
      </c>
      <c r="B58" s="172">
        <f t="shared" si="0"/>
        <v>3.6020000000003272E-4</v>
      </c>
      <c r="C58" s="198">
        <f t="shared" si="1"/>
        <v>-8.2675567023608232E-2</v>
      </c>
      <c r="D58" s="170">
        <f>VLOOKUP(A58,Benchmark!A:C,3,)</f>
        <v>5994.5950000000003</v>
      </c>
      <c r="E58" s="173">
        <f t="shared" si="3"/>
        <v>917.32443297639179</v>
      </c>
      <c r="F58" s="176">
        <f t="shared" si="4"/>
        <v>-8.2675567023608232E-2</v>
      </c>
      <c r="H58" s="171">
        <v>43194</v>
      </c>
      <c r="I58" s="195">
        <f>VLOOKUP(H58,NAB!C:D,2,)</f>
        <v>1000.3602</v>
      </c>
      <c r="J58" s="175">
        <f t="shared" si="2"/>
        <v>3.6020000000003272E-4</v>
      </c>
      <c r="L58" s="171"/>
      <c r="M58" s="172"/>
      <c r="N58" s="172"/>
      <c r="P58" s="270"/>
      <c r="Q58" s="269"/>
      <c r="R58" s="269"/>
      <c r="S58" s="269"/>
      <c r="T58" s="269"/>
      <c r="U58" s="271"/>
      <c r="V58" s="271"/>
      <c r="W58" s="271"/>
    </row>
    <row r="59" spans="1:23" x14ac:dyDescent="0.3">
      <c r="A59" s="171">
        <v>43222</v>
      </c>
      <c r="B59" s="172">
        <f t="shared" si="0"/>
        <v>3.6020000000003272E-4</v>
      </c>
      <c r="C59" s="198">
        <f t="shared" si="1"/>
        <v>-7.9975742436458885E-2</v>
      </c>
      <c r="D59" s="170">
        <f>VLOOKUP(A59,Benchmark!A:C,3,)</f>
        <v>6012.2380000000003</v>
      </c>
      <c r="E59" s="173">
        <f t="shared" si="3"/>
        <v>920.02425756354114</v>
      </c>
      <c r="F59" s="176">
        <f t="shared" si="4"/>
        <v>-7.9975742436458885E-2</v>
      </c>
      <c r="H59" s="171">
        <v>43195</v>
      </c>
      <c r="I59" s="195">
        <f>VLOOKUP(H59,NAB!C:D,2,)</f>
        <v>1000.3602</v>
      </c>
      <c r="J59" s="175">
        <f t="shared" si="2"/>
        <v>3.6020000000003272E-4</v>
      </c>
      <c r="L59" s="171"/>
      <c r="M59" s="172"/>
      <c r="N59" s="172"/>
      <c r="P59" s="270"/>
      <c r="Q59" s="269"/>
      <c r="R59" s="269"/>
      <c r="S59" s="269"/>
      <c r="T59" s="269"/>
      <c r="U59" s="271"/>
      <c r="V59" s="271"/>
      <c r="W59" s="271"/>
    </row>
    <row r="60" spans="1:23" x14ac:dyDescent="0.3">
      <c r="A60" s="171">
        <v>43223</v>
      </c>
      <c r="B60" s="172">
        <f t="shared" si="0"/>
        <v>3.6020000000003272E-4</v>
      </c>
      <c r="C60" s="198">
        <f t="shared" si="1"/>
        <v>-0.10346603734520154</v>
      </c>
      <c r="D60" s="170">
        <f>VLOOKUP(A60,Benchmark!A:C,3,)</f>
        <v>5858.732</v>
      </c>
      <c r="E60" s="173">
        <f t="shared" si="3"/>
        <v>896.53396265479842</v>
      </c>
      <c r="F60" s="176">
        <f t="shared" si="4"/>
        <v>-0.10346603734520154</v>
      </c>
      <c r="H60" s="171">
        <v>43196</v>
      </c>
      <c r="I60" s="195">
        <f>VLOOKUP(H60,NAB!C:D,2,)</f>
        <v>1000.3602</v>
      </c>
      <c r="J60" s="175">
        <f t="shared" si="2"/>
        <v>3.6020000000003272E-4</v>
      </c>
      <c r="L60" s="171"/>
      <c r="M60" s="172"/>
      <c r="N60" s="172"/>
      <c r="P60" s="270"/>
      <c r="Q60" s="269"/>
      <c r="R60" s="269"/>
      <c r="S60" s="269"/>
      <c r="T60" s="269"/>
      <c r="U60" s="271"/>
      <c r="V60" s="271"/>
      <c r="W60" s="271"/>
    </row>
    <row r="61" spans="1:23" x14ac:dyDescent="0.3">
      <c r="A61" s="171">
        <v>43224</v>
      </c>
      <c r="B61" s="172">
        <f t="shared" si="0"/>
        <v>3.6020000000003272E-4</v>
      </c>
      <c r="C61" s="198">
        <f t="shared" si="1"/>
        <v>-0.11362492499849641</v>
      </c>
      <c r="D61" s="170">
        <f>VLOOKUP(A61,Benchmark!A:C,3,)</f>
        <v>5792.3450000000003</v>
      </c>
      <c r="E61" s="173">
        <f t="shared" si="3"/>
        <v>886.37507500150355</v>
      </c>
      <c r="F61" s="176">
        <f t="shared" si="4"/>
        <v>-0.11362492499849641</v>
      </c>
      <c r="H61" s="171">
        <v>43197</v>
      </c>
      <c r="I61" s="195">
        <f>VLOOKUP(H61,NAB!C:D,2,)</f>
        <v>1000.3602</v>
      </c>
      <c r="J61" s="175">
        <f t="shared" si="2"/>
        <v>3.6020000000003272E-4</v>
      </c>
      <c r="L61" s="171"/>
      <c r="M61" s="172"/>
      <c r="N61" s="172"/>
      <c r="P61" s="270"/>
      <c r="Q61" s="269"/>
      <c r="R61" s="269"/>
      <c r="S61" s="269"/>
      <c r="T61" s="269"/>
      <c r="U61" s="271"/>
      <c r="V61" s="271"/>
      <c r="W61" s="271"/>
    </row>
    <row r="62" spans="1:23" x14ac:dyDescent="0.3">
      <c r="A62" s="171">
        <v>43227</v>
      </c>
      <c r="B62" s="172">
        <f t="shared" si="0"/>
        <v>3.6020000000003272E-4</v>
      </c>
      <c r="C62" s="198">
        <f t="shared" si="1"/>
        <v>-9.9431373452168681E-2</v>
      </c>
      <c r="D62" s="170">
        <f>VLOOKUP(A62,Benchmark!A:C,3,)</f>
        <v>5885.098</v>
      </c>
      <c r="E62" s="173">
        <f t="shared" si="3"/>
        <v>900.56862654783129</v>
      </c>
      <c r="F62" s="176">
        <f t="shared" si="4"/>
        <v>-9.9431373452168681E-2</v>
      </c>
      <c r="H62" s="171">
        <v>43198</v>
      </c>
      <c r="I62" s="195">
        <f>VLOOKUP(H62,NAB!C:D,2,)</f>
        <v>1000.3602</v>
      </c>
      <c r="J62" s="175">
        <f t="shared" si="2"/>
        <v>3.6020000000003272E-4</v>
      </c>
      <c r="L62" s="171"/>
      <c r="M62" s="172"/>
      <c r="N62" s="172"/>
      <c r="P62" s="270"/>
      <c r="Q62" s="269"/>
      <c r="R62" s="269"/>
      <c r="S62" s="269"/>
      <c r="T62" s="269"/>
      <c r="U62" s="271"/>
      <c r="V62" s="271"/>
      <c r="W62" s="271"/>
    </row>
    <row r="63" spans="1:23" x14ac:dyDescent="0.3">
      <c r="A63" s="171">
        <v>43228</v>
      </c>
      <c r="B63" s="172">
        <f t="shared" si="0"/>
        <v>3.6020000000003272E-4</v>
      </c>
      <c r="C63" s="198">
        <f t="shared" si="1"/>
        <v>-0.11632260723206533</v>
      </c>
      <c r="D63" s="170">
        <f>VLOOKUP(A63,Benchmark!A:C,3,)</f>
        <v>5774.7160000000003</v>
      </c>
      <c r="E63" s="173">
        <f t="shared" si="3"/>
        <v>883.67739276793463</v>
      </c>
      <c r="F63" s="176">
        <f t="shared" si="4"/>
        <v>-0.11632260723206533</v>
      </c>
      <c r="H63" s="171">
        <v>43199</v>
      </c>
      <c r="I63" s="195">
        <f>VLOOKUP(H63,NAB!C:D,2,)</f>
        <v>1000.3602</v>
      </c>
      <c r="J63" s="175">
        <f t="shared" si="2"/>
        <v>3.6020000000003272E-4</v>
      </c>
      <c r="L63" s="171"/>
      <c r="M63" s="172"/>
      <c r="N63" s="172"/>
      <c r="P63" s="270"/>
      <c r="Q63" s="269"/>
      <c r="R63" s="269"/>
      <c r="S63" s="269"/>
      <c r="T63" s="269"/>
      <c r="U63" s="271"/>
      <c r="V63" s="271"/>
      <c r="W63" s="271"/>
    </row>
    <row r="64" spans="1:23" x14ac:dyDescent="0.3">
      <c r="A64" s="171">
        <v>43229</v>
      </c>
      <c r="B64" s="172">
        <f t="shared" si="0"/>
        <v>3.6020000000003272E-4</v>
      </c>
      <c r="C64" s="198">
        <f t="shared" si="1"/>
        <v>-9.593627661090065E-2</v>
      </c>
      <c r="D64" s="170">
        <f>VLOOKUP(A64,Benchmark!A:C,3,)</f>
        <v>5907.9380000000001</v>
      </c>
      <c r="E64" s="173">
        <f t="shared" si="3"/>
        <v>904.06372338909932</v>
      </c>
      <c r="F64" s="176">
        <f t="shared" si="4"/>
        <v>-9.593627661090065E-2</v>
      </c>
      <c r="H64" s="171">
        <v>43200</v>
      </c>
      <c r="I64" s="195">
        <f>VLOOKUP(H64,NAB!C:D,2,)</f>
        <v>1000.3602</v>
      </c>
      <c r="J64" s="175">
        <f t="shared" si="2"/>
        <v>3.6020000000003272E-4</v>
      </c>
      <c r="L64" s="171"/>
      <c r="M64" s="172"/>
      <c r="N64" s="172"/>
      <c r="P64" s="270"/>
      <c r="Q64" s="269"/>
      <c r="R64" s="269"/>
      <c r="S64" s="269"/>
      <c r="T64" s="269"/>
      <c r="U64" s="271"/>
      <c r="V64" s="271"/>
      <c r="W64" s="271"/>
    </row>
    <row r="65" spans="1:23" x14ac:dyDescent="0.3">
      <c r="A65" s="171">
        <v>43231</v>
      </c>
      <c r="B65" s="172">
        <f t="shared" si="0"/>
        <v>3.6020000000003272E-4</v>
      </c>
      <c r="C65" s="198">
        <f t="shared" si="1"/>
        <v>-8.8454259756392872E-2</v>
      </c>
      <c r="D65" s="170">
        <f>VLOOKUP(A65,Benchmark!A:C,3,)</f>
        <v>5956.8320000000003</v>
      </c>
      <c r="E65" s="173">
        <f t="shared" si="3"/>
        <v>911.54574024360716</v>
      </c>
      <c r="F65" s="176">
        <f t="shared" si="4"/>
        <v>-8.8454259756392872E-2</v>
      </c>
      <c r="H65" s="171">
        <v>43201</v>
      </c>
      <c r="I65" s="195">
        <f>VLOOKUP(H65,NAB!C:D,2,)</f>
        <v>1000.3602</v>
      </c>
      <c r="J65" s="175">
        <f t="shared" si="2"/>
        <v>3.6020000000003272E-4</v>
      </c>
      <c r="L65" s="171"/>
      <c r="M65" s="172"/>
      <c r="N65" s="172"/>
      <c r="P65" s="270"/>
      <c r="Q65" s="269"/>
      <c r="R65" s="269"/>
      <c r="S65" s="269"/>
      <c r="T65" s="269"/>
      <c r="U65" s="271"/>
      <c r="V65" s="271"/>
      <c r="W65" s="271"/>
    </row>
    <row r="66" spans="1:23" x14ac:dyDescent="0.3">
      <c r="A66" s="171">
        <v>43234</v>
      </c>
      <c r="B66" s="172">
        <f t="shared" si="0"/>
        <v>3.6020000000003272E-4</v>
      </c>
      <c r="C66" s="198">
        <f t="shared" si="1"/>
        <v>-8.9935085156259476E-2</v>
      </c>
      <c r="D66" s="170">
        <f>VLOOKUP(A66,Benchmark!A:C,3,)</f>
        <v>5947.1549999999997</v>
      </c>
      <c r="E66" s="173">
        <f t="shared" si="3"/>
        <v>910.06491484374055</v>
      </c>
      <c r="F66" s="176">
        <f t="shared" si="4"/>
        <v>-8.9935085156259476E-2</v>
      </c>
      <c r="H66" s="171">
        <v>43202</v>
      </c>
      <c r="I66" s="195">
        <f>VLOOKUP(H66,NAB!C:D,2,)</f>
        <v>1000.3602</v>
      </c>
      <c r="J66" s="175">
        <f t="shared" si="2"/>
        <v>3.6020000000003272E-4</v>
      </c>
      <c r="L66" s="171"/>
      <c r="M66" s="172"/>
      <c r="N66" s="172"/>
      <c r="P66" s="270"/>
      <c r="Q66" s="269"/>
      <c r="R66" s="269"/>
      <c r="S66" s="269"/>
      <c r="T66" s="269"/>
      <c r="U66" s="271"/>
      <c r="V66" s="271"/>
      <c r="W66" s="271"/>
    </row>
    <row r="67" spans="1:23" x14ac:dyDescent="0.3">
      <c r="A67" s="171">
        <v>43235</v>
      </c>
      <c r="B67" s="172">
        <f t="shared" ref="B67:B130" si="5">VLOOKUP(A67,H:J,3)</f>
        <v>3.6020000000003272E-4</v>
      </c>
      <c r="C67" s="198">
        <f t="shared" ref="C67:C130" si="6">D67/$D$2-1</f>
        <v>-0.10662080601768753</v>
      </c>
      <c r="D67" s="170">
        <f>VLOOKUP(A67,Benchmark!A:C,3,)</f>
        <v>5838.116</v>
      </c>
      <c r="E67" s="173">
        <f t="shared" si="3"/>
        <v>893.37919398231247</v>
      </c>
      <c r="F67" s="176">
        <f t="shared" si="4"/>
        <v>-0.10662080601768753</v>
      </c>
      <c r="H67" s="171">
        <v>43203</v>
      </c>
      <c r="I67" s="195">
        <f>VLOOKUP(H67,NAB!C:D,2,)</f>
        <v>1000.3602</v>
      </c>
      <c r="J67" s="175">
        <f t="shared" ref="J67:J130" si="7">I67/$I$2-1</f>
        <v>3.6020000000003272E-4</v>
      </c>
      <c r="L67" s="171"/>
      <c r="M67" s="172"/>
      <c r="N67" s="172"/>
      <c r="P67" s="270"/>
      <c r="Q67" s="269"/>
      <c r="R67" s="269"/>
      <c r="S67" s="269"/>
      <c r="T67" s="269"/>
      <c r="U67" s="271"/>
      <c r="V67" s="271"/>
      <c r="W67" s="271"/>
    </row>
    <row r="68" spans="1:23" x14ac:dyDescent="0.3">
      <c r="A68" s="171">
        <v>43236</v>
      </c>
      <c r="B68" s="172">
        <f t="shared" si="5"/>
        <v>3.6020000000003272E-4</v>
      </c>
      <c r="C68" s="198">
        <f t="shared" si="6"/>
        <v>-0.10610847746144558</v>
      </c>
      <c r="D68" s="170">
        <f>VLOOKUP(A68,Benchmark!A:C,3,)</f>
        <v>5841.4639999999999</v>
      </c>
      <c r="E68" s="173">
        <f t="shared" ref="E68:E131" si="8">(C68+1)*$E$2</f>
        <v>893.89152253855445</v>
      </c>
      <c r="F68" s="176">
        <f t="shared" ref="F68:F131" si="9">+E68/$E$2-1</f>
        <v>-0.10610847746144558</v>
      </c>
      <c r="H68" s="171">
        <v>43204</v>
      </c>
      <c r="I68" s="195">
        <f>VLOOKUP(H68,NAB!C:D,2,)</f>
        <v>1000.3602</v>
      </c>
      <c r="J68" s="175">
        <f t="shared" si="7"/>
        <v>3.6020000000003272E-4</v>
      </c>
      <c r="L68" s="171"/>
      <c r="M68" s="172"/>
      <c r="N68" s="172"/>
      <c r="P68" s="270"/>
      <c r="Q68" s="269"/>
      <c r="R68" s="269"/>
      <c r="S68" s="269"/>
      <c r="T68" s="269"/>
      <c r="U68" s="271"/>
      <c r="V68" s="271"/>
      <c r="W68" s="271"/>
    </row>
    <row r="69" spans="1:23" x14ac:dyDescent="0.3">
      <c r="A69" s="171">
        <v>43237</v>
      </c>
      <c r="B69" s="172">
        <f t="shared" si="5"/>
        <v>3.6020000000003272E-4</v>
      </c>
      <c r="C69" s="198">
        <f t="shared" si="6"/>
        <v>-0.11001735459425421</v>
      </c>
      <c r="D69" s="170">
        <f>VLOOKUP(A69,Benchmark!A:C,3,)</f>
        <v>5815.92</v>
      </c>
      <c r="E69" s="173">
        <f t="shared" si="8"/>
        <v>889.98264540574576</v>
      </c>
      <c r="F69" s="176">
        <f t="shared" si="9"/>
        <v>-0.11001735459425421</v>
      </c>
      <c r="H69" s="171">
        <v>43205</v>
      </c>
      <c r="I69" s="195">
        <f>VLOOKUP(H69,NAB!C:D,2,)</f>
        <v>1000.3602</v>
      </c>
      <c r="J69" s="175">
        <f t="shared" si="7"/>
        <v>3.6020000000003272E-4</v>
      </c>
      <c r="L69" s="171"/>
      <c r="M69" s="172"/>
      <c r="N69" s="172"/>
      <c r="P69" s="270"/>
      <c r="Q69" s="269"/>
      <c r="R69" s="269"/>
      <c r="S69" s="269"/>
      <c r="T69" s="269"/>
      <c r="U69" s="271"/>
      <c r="V69" s="271"/>
      <c r="W69" s="271"/>
    </row>
    <row r="70" spans="1:23" x14ac:dyDescent="0.3">
      <c r="A70" s="171">
        <v>43238</v>
      </c>
      <c r="B70" s="172">
        <f t="shared" si="5"/>
        <v>3.6020000000003272E-4</v>
      </c>
      <c r="C70" s="198">
        <f t="shared" si="6"/>
        <v>-0.11500750818417316</v>
      </c>
      <c r="D70" s="170">
        <f>VLOOKUP(A70,Benchmark!A:C,3,)</f>
        <v>5783.31</v>
      </c>
      <c r="E70" s="173">
        <f t="shared" si="8"/>
        <v>884.99249181582684</v>
      </c>
      <c r="F70" s="176">
        <f t="shared" si="9"/>
        <v>-0.11500750818417316</v>
      </c>
      <c r="H70" s="171">
        <v>43206</v>
      </c>
      <c r="I70" s="195">
        <f>VLOOKUP(H70,NAB!C:D,2,)</f>
        <v>1000.3602</v>
      </c>
      <c r="J70" s="175">
        <f t="shared" si="7"/>
        <v>3.6020000000003272E-4</v>
      </c>
      <c r="L70" s="171"/>
      <c r="M70" s="172"/>
      <c r="N70" s="172"/>
      <c r="P70" s="270"/>
      <c r="Q70" s="269"/>
      <c r="R70" s="269"/>
      <c r="S70" s="269"/>
      <c r="T70" s="269"/>
      <c r="U70" s="271"/>
      <c r="V70" s="271"/>
      <c r="W70" s="271"/>
    </row>
    <row r="71" spans="1:23" x14ac:dyDescent="0.3">
      <c r="A71" s="171">
        <v>43241</v>
      </c>
      <c r="B71" s="172">
        <f t="shared" si="5"/>
        <v>3.6020000000003272E-4</v>
      </c>
      <c r="C71" s="198">
        <f t="shared" si="6"/>
        <v>-0.12257552523241089</v>
      </c>
      <c r="D71" s="170">
        <f>VLOOKUP(A71,Benchmark!A:C,3,)</f>
        <v>5733.8540000000003</v>
      </c>
      <c r="E71" s="173">
        <f t="shared" si="8"/>
        <v>877.42447476758912</v>
      </c>
      <c r="F71" s="176">
        <f t="shared" si="9"/>
        <v>-0.12257552523241089</v>
      </c>
      <c r="H71" s="171">
        <v>43207</v>
      </c>
      <c r="I71" s="195">
        <f>VLOOKUP(H71,NAB!C:D,2,)</f>
        <v>1000.3602</v>
      </c>
      <c r="J71" s="175">
        <f t="shared" si="7"/>
        <v>3.6020000000003272E-4</v>
      </c>
      <c r="L71" s="171"/>
      <c r="M71" s="172"/>
      <c r="N71" s="172"/>
      <c r="P71" s="270"/>
      <c r="Q71" s="269"/>
      <c r="R71" s="269"/>
      <c r="S71" s="269"/>
      <c r="T71" s="269"/>
      <c r="U71" s="271"/>
      <c r="V71" s="271"/>
      <c r="W71" s="271"/>
    </row>
    <row r="72" spans="1:23" x14ac:dyDescent="0.3">
      <c r="A72" s="171">
        <v>43242</v>
      </c>
      <c r="B72" s="172">
        <f t="shared" si="5"/>
        <v>3.6020000000003272E-4</v>
      </c>
      <c r="C72" s="198">
        <f t="shared" si="6"/>
        <v>-0.11993354419193403</v>
      </c>
      <c r="D72" s="170">
        <f>VLOOKUP(A72,Benchmark!A:C,3,)</f>
        <v>5751.1189999999997</v>
      </c>
      <c r="E72" s="173">
        <f t="shared" si="8"/>
        <v>880.06645580806594</v>
      </c>
      <c r="F72" s="176">
        <f t="shared" si="9"/>
        <v>-0.11993354419193403</v>
      </c>
      <c r="H72" s="171">
        <v>43208</v>
      </c>
      <c r="I72" s="195">
        <f>VLOOKUP(H72,NAB!C:D,2,)</f>
        <v>1000.3602</v>
      </c>
      <c r="J72" s="175">
        <f t="shared" si="7"/>
        <v>3.6020000000003272E-4</v>
      </c>
      <c r="L72" s="171"/>
      <c r="M72" s="172"/>
      <c r="N72" s="172"/>
      <c r="P72" s="270"/>
      <c r="Q72" s="269"/>
      <c r="R72" s="269"/>
      <c r="S72" s="269"/>
      <c r="T72" s="269"/>
      <c r="U72" s="271"/>
      <c r="V72" s="271"/>
      <c r="W72" s="271"/>
    </row>
    <row r="73" spans="1:23" x14ac:dyDescent="0.3">
      <c r="A73" s="171">
        <v>43243</v>
      </c>
      <c r="B73" s="172">
        <f t="shared" si="5"/>
        <v>3.6020000000003272E-4</v>
      </c>
      <c r="C73" s="198">
        <f t="shared" si="6"/>
        <v>-0.11367756568647347</v>
      </c>
      <c r="D73" s="170">
        <f>VLOOKUP(A73,Benchmark!A:C,3,)</f>
        <v>5792.0010000000002</v>
      </c>
      <c r="E73" s="173">
        <f t="shared" si="8"/>
        <v>886.32243431352651</v>
      </c>
      <c r="F73" s="176">
        <f t="shared" si="9"/>
        <v>-0.11367756568647347</v>
      </c>
      <c r="H73" s="171">
        <v>43209</v>
      </c>
      <c r="I73" s="195">
        <f>VLOOKUP(H73,NAB!C:D,2,)</f>
        <v>1000.3602</v>
      </c>
      <c r="J73" s="175">
        <f t="shared" si="7"/>
        <v>3.6020000000003272E-4</v>
      </c>
      <c r="L73" s="171"/>
      <c r="M73" s="172"/>
      <c r="N73" s="172"/>
      <c r="P73" s="270"/>
      <c r="Q73" s="269"/>
      <c r="R73" s="269"/>
      <c r="S73" s="269"/>
      <c r="T73" s="269"/>
      <c r="U73" s="271"/>
      <c r="V73" s="271"/>
      <c r="W73" s="271"/>
    </row>
    <row r="74" spans="1:23" x14ac:dyDescent="0.3">
      <c r="A74" s="171">
        <v>43244</v>
      </c>
      <c r="B74" s="172">
        <f t="shared" si="5"/>
        <v>3.6020000000003272E-4</v>
      </c>
      <c r="C74" s="198">
        <f t="shared" si="6"/>
        <v>-9.0029501739055551E-2</v>
      </c>
      <c r="D74" s="170">
        <f>VLOOKUP(A74,Benchmark!A:C,3,)</f>
        <v>5946.5379999999996</v>
      </c>
      <c r="E74" s="173">
        <f t="shared" si="8"/>
        <v>909.9704982609444</v>
      </c>
      <c r="F74" s="176">
        <f t="shared" si="9"/>
        <v>-9.0029501739055551E-2</v>
      </c>
      <c r="H74" s="171">
        <v>43210</v>
      </c>
      <c r="I74" s="195">
        <f>VLOOKUP(H74,NAB!C:D,2,)</f>
        <v>1000.3602</v>
      </c>
      <c r="J74" s="175">
        <f t="shared" si="7"/>
        <v>3.6020000000003272E-4</v>
      </c>
      <c r="L74" s="171"/>
      <c r="M74" s="172"/>
      <c r="N74" s="172"/>
      <c r="P74" s="270"/>
      <c r="Q74" s="269"/>
      <c r="R74" s="269"/>
      <c r="S74" s="269"/>
      <c r="T74" s="269"/>
      <c r="U74" s="271"/>
      <c r="V74" s="271"/>
      <c r="W74" s="271"/>
    </row>
    <row r="75" spans="1:23" x14ac:dyDescent="0.3">
      <c r="A75" s="171">
        <v>43245</v>
      </c>
      <c r="B75" s="172">
        <f t="shared" si="5"/>
        <v>3.6020000000003272E-4</v>
      </c>
      <c r="C75" s="198">
        <f t="shared" si="6"/>
        <v>-8.5560552170211746E-2</v>
      </c>
      <c r="D75" s="170">
        <f>VLOOKUP(A75,Benchmark!A:C,3,)</f>
        <v>5975.7420000000002</v>
      </c>
      <c r="E75" s="173">
        <f t="shared" si="8"/>
        <v>914.43944782978826</v>
      </c>
      <c r="F75" s="176">
        <f t="shared" si="9"/>
        <v>-8.5560552170211746E-2</v>
      </c>
      <c r="H75" s="171">
        <v>43211</v>
      </c>
      <c r="I75" s="195">
        <f>VLOOKUP(H75,NAB!C:D,2,)</f>
        <v>1000.3602</v>
      </c>
      <c r="J75" s="175">
        <f t="shared" si="7"/>
        <v>3.6020000000003272E-4</v>
      </c>
      <c r="L75" s="171"/>
      <c r="M75" s="172"/>
      <c r="N75" s="172"/>
      <c r="P75" s="270"/>
      <c r="Q75" s="269"/>
      <c r="R75" s="269"/>
      <c r="S75" s="269"/>
      <c r="T75" s="269"/>
      <c r="U75" s="271"/>
      <c r="V75" s="271"/>
      <c r="W75" s="271"/>
    </row>
    <row r="76" spans="1:23" x14ac:dyDescent="0.3">
      <c r="A76" s="171">
        <v>43248</v>
      </c>
      <c r="B76" s="172">
        <f t="shared" si="5"/>
        <v>3.6020000000003272E-4</v>
      </c>
      <c r="C76" s="198">
        <f t="shared" si="6"/>
        <v>-7.1393014917360942E-2</v>
      </c>
      <c r="D76" s="170">
        <f>VLOOKUP(A76,Benchmark!A:C,3,)</f>
        <v>6068.3249999999998</v>
      </c>
      <c r="E76" s="173">
        <f t="shared" si="8"/>
        <v>928.60698508263908</v>
      </c>
      <c r="F76" s="176">
        <f t="shared" si="9"/>
        <v>-7.1393014917360942E-2</v>
      </c>
      <c r="H76" s="171">
        <v>43212</v>
      </c>
      <c r="I76" s="195">
        <f>VLOOKUP(H76,NAB!C:D,2,)</f>
        <v>1000.3602</v>
      </c>
      <c r="J76" s="175">
        <f t="shared" si="7"/>
        <v>3.6020000000003272E-4</v>
      </c>
      <c r="L76" s="171"/>
      <c r="M76" s="172"/>
      <c r="N76" s="172"/>
      <c r="P76" s="270"/>
      <c r="Q76" s="269"/>
      <c r="R76" s="269"/>
      <c r="S76" s="269"/>
      <c r="T76" s="269"/>
      <c r="U76" s="271"/>
      <c r="V76" s="271"/>
      <c r="W76" s="271"/>
    </row>
    <row r="77" spans="1:23" x14ac:dyDescent="0.3">
      <c r="A77" s="171">
        <v>43250</v>
      </c>
      <c r="B77" s="172">
        <f t="shared" si="5"/>
        <v>3.6020000000003272E-4</v>
      </c>
      <c r="C77" s="198">
        <f t="shared" si="6"/>
        <v>-8.0156771314007891E-2</v>
      </c>
      <c r="D77" s="170">
        <f>VLOOKUP(A77,Benchmark!A:C,3,)</f>
        <v>6011.0550000000003</v>
      </c>
      <c r="E77" s="173">
        <f t="shared" si="8"/>
        <v>919.84322868599213</v>
      </c>
      <c r="F77" s="176">
        <f t="shared" si="9"/>
        <v>-8.0156771314007891E-2</v>
      </c>
      <c r="H77" s="171">
        <v>43213</v>
      </c>
      <c r="I77" s="195">
        <f>VLOOKUP(H77,NAB!C:D,2,)</f>
        <v>1000.3602</v>
      </c>
      <c r="J77" s="175">
        <f t="shared" si="7"/>
        <v>3.6020000000003272E-4</v>
      </c>
      <c r="L77" s="171"/>
      <c r="M77" s="172"/>
      <c r="N77" s="172"/>
      <c r="P77" s="270"/>
      <c r="Q77" s="269"/>
      <c r="R77" s="269"/>
      <c r="S77" s="269"/>
      <c r="T77" s="269"/>
      <c r="U77" s="271"/>
      <c r="V77" s="271"/>
      <c r="W77" s="271"/>
    </row>
    <row r="78" spans="1:23" x14ac:dyDescent="0.3">
      <c r="A78" s="171">
        <v>43251</v>
      </c>
      <c r="B78" s="172">
        <f t="shared" si="5"/>
        <v>3.6020000000003272E-4</v>
      </c>
      <c r="C78" s="198">
        <f t="shared" si="6"/>
        <v>-8.4360069038874275E-2</v>
      </c>
      <c r="D78" s="170">
        <f>VLOOKUP(A78,Benchmark!A:C,3,)</f>
        <v>5983.5870000000004</v>
      </c>
      <c r="E78" s="173">
        <f t="shared" si="8"/>
        <v>915.63993096112574</v>
      </c>
      <c r="F78" s="176">
        <f t="shared" si="9"/>
        <v>-8.4360069038874275E-2</v>
      </c>
      <c r="H78" s="171">
        <v>43214</v>
      </c>
      <c r="I78" s="195">
        <f>VLOOKUP(H78,NAB!C:D,2,)</f>
        <v>1000.3602</v>
      </c>
      <c r="J78" s="175">
        <f t="shared" si="7"/>
        <v>3.6020000000003272E-4</v>
      </c>
      <c r="L78" s="171"/>
      <c r="M78" s="172"/>
      <c r="N78" s="172"/>
      <c r="P78" s="270"/>
      <c r="Q78" s="269"/>
      <c r="R78" s="269"/>
      <c r="S78" s="269"/>
      <c r="T78" s="269"/>
      <c r="U78" s="271"/>
      <c r="V78" s="271"/>
      <c r="W78" s="271"/>
    </row>
    <row r="79" spans="1:23" x14ac:dyDescent="0.3">
      <c r="A79" s="171">
        <v>43255</v>
      </c>
      <c r="B79" s="172">
        <f t="shared" si="5"/>
        <v>3.6020000000003272E-4</v>
      </c>
      <c r="C79" s="198">
        <f t="shared" si="6"/>
        <v>-7.9580784251375047E-2</v>
      </c>
      <c r="D79" s="170">
        <f>VLOOKUP(A79,Benchmark!A:C,3,)</f>
        <v>6014.8190000000004</v>
      </c>
      <c r="E79" s="173">
        <f t="shared" si="8"/>
        <v>920.41921574862499</v>
      </c>
      <c r="F79" s="176">
        <f t="shared" si="9"/>
        <v>-7.9580784251375047E-2</v>
      </c>
      <c r="H79" s="171">
        <v>43215</v>
      </c>
      <c r="I79" s="195">
        <f>VLOOKUP(H79,NAB!C:D,2,)</f>
        <v>1000.3602</v>
      </c>
      <c r="J79" s="175">
        <f t="shared" si="7"/>
        <v>3.6020000000003272E-4</v>
      </c>
      <c r="L79" s="171"/>
      <c r="M79" s="172"/>
      <c r="N79" s="172"/>
      <c r="P79" s="270"/>
      <c r="Q79" s="269"/>
      <c r="R79" s="269"/>
      <c r="S79" s="269"/>
      <c r="T79" s="269"/>
      <c r="U79" s="271"/>
      <c r="V79" s="271"/>
      <c r="W79" s="271"/>
    </row>
    <row r="80" spans="1:23" x14ac:dyDescent="0.3">
      <c r="A80" s="171">
        <v>43256</v>
      </c>
      <c r="B80" s="172">
        <f t="shared" si="5"/>
        <v>3.6020000000003272E-4</v>
      </c>
      <c r="C80" s="198">
        <f t="shared" si="6"/>
        <v>-6.8261353058492791E-2</v>
      </c>
      <c r="D80" s="170">
        <f>VLOOKUP(A80,Benchmark!A:C,3,)</f>
        <v>6088.79</v>
      </c>
      <c r="E80" s="173">
        <f t="shared" si="8"/>
        <v>931.73864694150723</v>
      </c>
      <c r="F80" s="176">
        <f t="shared" si="9"/>
        <v>-6.8261353058492791E-2</v>
      </c>
      <c r="H80" s="171">
        <v>43216</v>
      </c>
      <c r="I80" s="195">
        <f>VLOOKUP(H80,NAB!C:D,2,)</f>
        <v>1000.3602</v>
      </c>
      <c r="J80" s="175">
        <f t="shared" si="7"/>
        <v>3.6020000000003272E-4</v>
      </c>
      <c r="L80" s="171"/>
      <c r="M80" s="172"/>
      <c r="N80" s="172"/>
      <c r="P80" s="270"/>
      <c r="Q80" s="269"/>
      <c r="R80" s="269"/>
      <c r="S80" s="269"/>
      <c r="T80" s="269"/>
      <c r="U80" s="271"/>
      <c r="V80" s="271"/>
      <c r="W80" s="271"/>
    </row>
    <row r="81" spans="1:23" x14ac:dyDescent="0.3">
      <c r="A81" s="171">
        <v>43257</v>
      </c>
      <c r="B81" s="172">
        <f t="shared" si="5"/>
        <v>3.6020000000003272E-4</v>
      </c>
      <c r="C81" s="198">
        <f t="shared" si="6"/>
        <v>-7.1180615862383778E-2</v>
      </c>
      <c r="D81" s="170">
        <f>VLOOKUP(A81,Benchmark!A:C,3,)</f>
        <v>6069.7129999999997</v>
      </c>
      <c r="E81" s="173">
        <f t="shared" si="8"/>
        <v>928.81938413761623</v>
      </c>
      <c r="F81" s="176">
        <f t="shared" si="9"/>
        <v>-7.1180615862383778E-2</v>
      </c>
      <c r="H81" s="171">
        <v>43217</v>
      </c>
      <c r="I81" s="195">
        <f>VLOOKUP(H81,NAB!C:D,2,)</f>
        <v>1000.3602</v>
      </c>
      <c r="J81" s="175">
        <f t="shared" si="7"/>
        <v>3.6020000000003272E-4</v>
      </c>
      <c r="L81" s="171"/>
      <c r="M81" s="172"/>
      <c r="N81" s="172"/>
      <c r="P81" s="270"/>
      <c r="Q81" s="269"/>
      <c r="R81" s="269"/>
      <c r="S81" s="269"/>
      <c r="T81" s="269"/>
      <c r="U81" s="271"/>
      <c r="V81" s="271"/>
      <c r="W81" s="271"/>
    </row>
    <row r="82" spans="1:23" x14ac:dyDescent="0.3">
      <c r="A82" s="171">
        <v>43258</v>
      </c>
      <c r="B82" s="172">
        <f t="shared" si="5"/>
        <v>3.6020000000003272E-4</v>
      </c>
      <c r="C82" s="198">
        <f t="shared" si="6"/>
        <v>-6.5520976778570383E-2</v>
      </c>
      <c r="D82" s="170">
        <f>VLOOKUP(A82,Benchmark!A:C,3,)</f>
        <v>6106.6980000000003</v>
      </c>
      <c r="E82" s="173">
        <f t="shared" si="8"/>
        <v>934.47902322142966</v>
      </c>
      <c r="F82" s="176">
        <f t="shared" si="9"/>
        <v>-6.5520976778570383E-2</v>
      </c>
      <c r="H82" s="171">
        <v>43218</v>
      </c>
      <c r="I82" s="195">
        <f>VLOOKUP(H82,NAB!C:D,2,)</f>
        <v>1000.3602</v>
      </c>
      <c r="J82" s="175">
        <f t="shared" si="7"/>
        <v>3.6020000000003272E-4</v>
      </c>
      <c r="L82" s="171"/>
      <c r="M82" s="172"/>
      <c r="N82" s="172"/>
      <c r="P82" s="270"/>
      <c r="Q82" s="269"/>
      <c r="R82" s="269"/>
      <c r="S82" s="269"/>
      <c r="T82" s="269"/>
      <c r="U82" s="271"/>
      <c r="V82" s="271"/>
      <c r="W82" s="271"/>
    </row>
    <row r="83" spans="1:23" x14ac:dyDescent="0.3">
      <c r="A83" s="171">
        <v>43259</v>
      </c>
      <c r="B83" s="172">
        <f t="shared" si="5"/>
        <v>3.6020000000003272E-4</v>
      </c>
      <c r="C83" s="198">
        <f t="shared" si="6"/>
        <v>-8.2823695471171521E-2</v>
      </c>
      <c r="D83" s="170">
        <f>VLOOKUP(A83,Benchmark!A:C,3,)</f>
        <v>5993.6270000000004</v>
      </c>
      <c r="E83" s="173">
        <f t="shared" si="8"/>
        <v>917.1763045288285</v>
      </c>
      <c r="F83" s="176">
        <f t="shared" si="9"/>
        <v>-8.2823695471171521E-2</v>
      </c>
      <c r="H83" s="171">
        <v>43219</v>
      </c>
      <c r="I83" s="195">
        <f>VLOOKUP(H83,NAB!C:D,2,)</f>
        <v>1000.3602</v>
      </c>
      <c r="J83" s="175">
        <f t="shared" si="7"/>
        <v>3.6020000000003272E-4</v>
      </c>
      <c r="L83" s="171"/>
      <c r="M83" s="172"/>
      <c r="N83" s="172"/>
      <c r="P83" s="270"/>
      <c r="Q83" s="269"/>
      <c r="R83" s="269"/>
      <c r="S83" s="269"/>
      <c r="T83" s="269"/>
      <c r="U83" s="271"/>
      <c r="V83" s="271"/>
      <c r="W83" s="271"/>
    </row>
    <row r="84" spans="1:23" x14ac:dyDescent="0.3">
      <c r="A84" s="171">
        <v>43271</v>
      </c>
      <c r="B84" s="172">
        <f t="shared" si="5"/>
        <v>3.6020000000003272E-4</v>
      </c>
      <c r="C84" s="198">
        <f t="shared" si="6"/>
        <v>-9.9593427198005013E-2</v>
      </c>
      <c r="D84" s="170">
        <f>VLOOKUP(A84,Benchmark!A:C,3,)</f>
        <v>5884.0389999999998</v>
      </c>
      <c r="E84" s="173">
        <f t="shared" si="8"/>
        <v>900.40657280199503</v>
      </c>
      <c r="F84" s="176">
        <f t="shared" si="9"/>
        <v>-9.9593427198005013E-2</v>
      </c>
      <c r="H84" s="171">
        <v>43220</v>
      </c>
      <c r="I84" s="195">
        <f>VLOOKUP(H84,NAB!C:D,2,)</f>
        <v>1000.3602</v>
      </c>
      <c r="J84" s="175">
        <f t="shared" si="7"/>
        <v>3.6020000000003272E-4</v>
      </c>
      <c r="L84" s="171"/>
      <c r="M84" s="172"/>
      <c r="N84" s="172"/>
      <c r="P84" s="270"/>
      <c r="Q84" s="269"/>
      <c r="R84" s="269"/>
      <c r="S84" s="269"/>
      <c r="T84" s="269"/>
      <c r="U84" s="271"/>
      <c r="V84" s="271"/>
      <c r="W84" s="271"/>
    </row>
    <row r="85" spans="1:23" x14ac:dyDescent="0.3">
      <c r="A85" s="171">
        <v>43272</v>
      </c>
      <c r="B85" s="172">
        <f t="shared" si="5"/>
        <v>3.6020000000003272E-4</v>
      </c>
      <c r="C85" s="198">
        <f t="shared" si="6"/>
        <v>-0.109036003629147</v>
      </c>
      <c r="D85" s="170">
        <f>VLOOKUP(A85,Benchmark!A:C,3,)</f>
        <v>5822.3329999999996</v>
      </c>
      <c r="E85" s="173">
        <f t="shared" si="8"/>
        <v>890.96399637085301</v>
      </c>
      <c r="F85" s="176">
        <f t="shared" si="9"/>
        <v>-0.109036003629147</v>
      </c>
      <c r="H85" s="171">
        <v>43221</v>
      </c>
      <c r="I85" s="195">
        <f>VLOOKUP(H85,NAB!C:D,2,)</f>
        <v>1000.3602</v>
      </c>
      <c r="J85" s="175">
        <f t="shared" si="7"/>
        <v>3.6020000000003272E-4</v>
      </c>
      <c r="L85" s="171"/>
      <c r="M85" s="172"/>
      <c r="N85" s="172"/>
      <c r="P85" s="270"/>
      <c r="Q85" s="269"/>
      <c r="R85" s="269"/>
      <c r="S85" s="269"/>
      <c r="T85" s="269"/>
      <c r="U85" s="271"/>
      <c r="V85" s="271"/>
      <c r="W85" s="271"/>
    </row>
    <row r="86" spans="1:23" x14ac:dyDescent="0.3">
      <c r="A86" s="171">
        <v>43273</v>
      </c>
      <c r="B86" s="172">
        <f t="shared" si="5"/>
        <v>3.6020000000003272E-4</v>
      </c>
      <c r="C86" s="198">
        <f t="shared" si="6"/>
        <v>-0.10911572978739126</v>
      </c>
      <c r="D86" s="170">
        <f>VLOOKUP(A86,Benchmark!A:C,3,)</f>
        <v>5821.8119999999999</v>
      </c>
      <c r="E86" s="173">
        <f t="shared" si="8"/>
        <v>890.88427021260873</v>
      </c>
      <c r="F86" s="176">
        <f t="shared" si="9"/>
        <v>-0.10911572978739126</v>
      </c>
      <c r="H86" s="171">
        <v>43222</v>
      </c>
      <c r="I86" s="195">
        <f>VLOOKUP(H86,NAB!C:D,2,)</f>
        <v>1000.3602</v>
      </c>
      <c r="J86" s="175">
        <f t="shared" si="7"/>
        <v>3.6020000000003272E-4</v>
      </c>
      <c r="L86" s="171"/>
      <c r="M86" s="172"/>
      <c r="N86" s="172"/>
      <c r="P86" s="270"/>
      <c r="Q86" s="269"/>
      <c r="R86" s="269"/>
      <c r="S86" s="269"/>
      <c r="T86" s="269"/>
      <c r="U86" s="271"/>
      <c r="V86" s="271"/>
      <c r="W86" s="271"/>
    </row>
    <row r="87" spans="1:23" x14ac:dyDescent="0.3">
      <c r="A87" s="171">
        <v>43276</v>
      </c>
      <c r="B87" s="172">
        <f t="shared" si="5"/>
        <v>3.6020000000003272E-4</v>
      </c>
      <c r="C87" s="198">
        <f t="shared" si="6"/>
        <v>-0.10341232548043433</v>
      </c>
      <c r="D87" s="170">
        <f>VLOOKUP(A87,Benchmark!A:C,3,)</f>
        <v>5859.0829999999996</v>
      </c>
      <c r="E87" s="173">
        <f t="shared" si="8"/>
        <v>896.58767451956567</v>
      </c>
      <c r="F87" s="176">
        <f t="shared" si="9"/>
        <v>-0.10341232548043433</v>
      </c>
      <c r="H87" s="171">
        <v>43223</v>
      </c>
      <c r="I87" s="195">
        <f>VLOOKUP(H87,NAB!C:D,2,)</f>
        <v>1000.3602</v>
      </c>
      <c r="J87" s="175">
        <f t="shared" si="7"/>
        <v>3.6020000000003272E-4</v>
      </c>
      <c r="L87" s="171"/>
      <c r="M87" s="172"/>
      <c r="N87" s="172"/>
      <c r="P87" s="270"/>
      <c r="Q87" s="269"/>
      <c r="R87" s="269"/>
      <c r="S87" s="269"/>
      <c r="T87" s="269"/>
      <c r="U87" s="271"/>
      <c r="V87" s="271"/>
      <c r="W87" s="271"/>
    </row>
    <row r="88" spans="1:23" x14ac:dyDescent="0.3">
      <c r="A88" s="171">
        <v>43277</v>
      </c>
      <c r="B88" s="172">
        <f t="shared" si="5"/>
        <v>3.6020000000003272E-4</v>
      </c>
      <c r="C88" s="198">
        <f t="shared" si="6"/>
        <v>-0.10852857188108889</v>
      </c>
      <c r="D88" s="170">
        <f>VLOOKUP(A88,Benchmark!A:C,3,)</f>
        <v>5825.6490000000003</v>
      </c>
      <c r="E88" s="173">
        <f t="shared" si="8"/>
        <v>891.47142811891115</v>
      </c>
      <c r="F88" s="176">
        <f t="shared" si="9"/>
        <v>-0.10852857188108889</v>
      </c>
      <c r="H88" s="171">
        <v>43224</v>
      </c>
      <c r="I88" s="195">
        <f>VLOOKUP(H88,NAB!C:D,2,)</f>
        <v>1000.3602</v>
      </c>
      <c r="J88" s="175">
        <f t="shared" si="7"/>
        <v>3.6020000000003272E-4</v>
      </c>
      <c r="L88" s="171"/>
      <c r="M88" s="172"/>
      <c r="N88" s="172"/>
      <c r="P88" s="270"/>
      <c r="Q88" s="269"/>
      <c r="R88" s="269"/>
      <c r="S88" s="269"/>
      <c r="T88" s="269"/>
      <c r="U88" s="271"/>
      <c r="V88" s="271"/>
      <c r="W88" s="271"/>
    </row>
    <row r="89" spans="1:23" x14ac:dyDescent="0.3">
      <c r="A89" s="171">
        <v>43278</v>
      </c>
      <c r="B89" s="172">
        <f t="shared" si="5"/>
        <v>3.6020000000003272E-4</v>
      </c>
      <c r="C89" s="198">
        <f t="shared" si="6"/>
        <v>-0.11435837504929325</v>
      </c>
      <c r="D89" s="170">
        <f>VLOOKUP(A89,Benchmark!A:C,3,)</f>
        <v>5787.5519999999997</v>
      </c>
      <c r="E89" s="173">
        <f t="shared" si="8"/>
        <v>885.64162495070673</v>
      </c>
      <c r="F89" s="176">
        <f t="shared" si="9"/>
        <v>-0.11435837504929325</v>
      </c>
      <c r="H89" s="171">
        <v>43225</v>
      </c>
      <c r="I89" s="195">
        <f>VLOOKUP(H89,NAB!C:D,2,)</f>
        <v>1000.3602</v>
      </c>
      <c r="J89" s="175">
        <f t="shared" si="7"/>
        <v>3.6020000000003272E-4</v>
      </c>
      <c r="L89" s="171"/>
      <c r="M89" s="172"/>
      <c r="N89" s="172"/>
      <c r="P89" s="270"/>
      <c r="Q89" s="269"/>
      <c r="R89" s="269"/>
      <c r="S89" s="269"/>
      <c r="T89" s="269"/>
      <c r="U89" s="271"/>
      <c r="V89" s="271"/>
      <c r="W89" s="271"/>
    </row>
    <row r="90" spans="1:23" x14ac:dyDescent="0.3">
      <c r="A90" s="171">
        <v>43279</v>
      </c>
      <c r="B90" s="172">
        <f t="shared" si="5"/>
        <v>3.6020000000003272E-4</v>
      </c>
      <c r="C90" s="198">
        <f t="shared" si="6"/>
        <v>-0.13275706062355641</v>
      </c>
      <c r="D90" s="170">
        <f>VLOOKUP(A90,Benchmark!A:C,3,)</f>
        <v>5667.3190000000004</v>
      </c>
      <c r="E90" s="173">
        <f t="shared" si="8"/>
        <v>867.24293937644359</v>
      </c>
      <c r="F90" s="176">
        <f t="shared" si="9"/>
        <v>-0.13275706062355641</v>
      </c>
      <c r="H90" s="171">
        <v>43226</v>
      </c>
      <c r="I90" s="195">
        <f>VLOOKUP(H90,NAB!C:D,2,)</f>
        <v>1000.3602</v>
      </c>
      <c r="J90" s="175">
        <f t="shared" si="7"/>
        <v>3.6020000000003272E-4</v>
      </c>
      <c r="L90" s="171"/>
      <c r="M90" s="172"/>
      <c r="N90" s="177"/>
      <c r="P90" s="270"/>
      <c r="Q90" s="269"/>
      <c r="R90" s="269"/>
      <c r="S90" s="269"/>
      <c r="T90" s="269"/>
      <c r="U90" s="271"/>
      <c r="V90" s="271"/>
      <c r="W90" s="271"/>
    </row>
    <row r="91" spans="1:23" x14ac:dyDescent="0.3">
      <c r="A91" s="171">
        <v>43280</v>
      </c>
      <c r="B91" s="172">
        <f t="shared" si="5"/>
        <v>3.6020000000003272E-4</v>
      </c>
      <c r="C91" s="198">
        <f t="shared" si="6"/>
        <v>-0.11257027493588623</v>
      </c>
      <c r="D91" s="170">
        <f>VLOOKUP(A91,Benchmark!A:C,3,)</f>
        <v>5799.2370000000001</v>
      </c>
      <c r="E91" s="173">
        <f t="shared" si="8"/>
        <v>887.42972506411377</v>
      </c>
      <c r="F91" s="176">
        <f t="shared" si="9"/>
        <v>-0.11257027493588623</v>
      </c>
      <c r="H91" s="171">
        <v>43227</v>
      </c>
      <c r="I91" s="195">
        <f>VLOOKUP(H91,NAB!C:D,2,)</f>
        <v>1000.3602</v>
      </c>
      <c r="J91" s="175">
        <f t="shared" si="7"/>
        <v>3.6020000000003272E-4</v>
      </c>
      <c r="L91" s="171"/>
      <c r="M91" s="172"/>
      <c r="N91" s="177"/>
      <c r="P91" s="270"/>
      <c r="Q91" s="269"/>
      <c r="R91" s="269"/>
      <c r="S91" s="269"/>
      <c r="T91" s="269"/>
      <c r="U91" s="271"/>
      <c r="V91" s="271"/>
      <c r="W91" s="271"/>
    </row>
    <row r="92" spans="1:23" x14ac:dyDescent="0.3">
      <c r="A92" s="171">
        <v>43283</v>
      </c>
      <c r="B92" s="172">
        <f t="shared" si="5"/>
        <v>3.6020000000003272E-4</v>
      </c>
      <c r="C92" s="198">
        <f t="shared" si="6"/>
        <v>-0.12059905102917889</v>
      </c>
      <c r="D92" s="170">
        <f>VLOOKUP(A92,Benchmark!A:C,3,)</f>
        <v>5746.77</v>
      </c>
      <c r="E92" s="173">
        <f t="shared" si="8"/>
        <v>879.4009489708211</v>
      </c>
      <c r="F92" s="176">
        <f t="shared" si="9"/>
        <v>-0.12059905102917889</v>
      </c>
      <c r="H92" s="171">
        <v>43228</v>
      </c>
      <c r="I92" s="195">
        <f>VLOOKUP(H92,NAB!C:D,2,)</f>
        <v>1000.3602</v>
      </c>
      <c r="J92" s="175">
        <f t="shared" si="7"/>
        <v>3.6020000000003272E-4</v>
      </c>
      <c r="L92" s="171"/>
      <c r="M92" s="172"/>
      <c r="N92" s="177"/>
      <c r="P92" s="270"/>
      <c r="Q92" s="269"/>
      <c r="R92" s="269"/>
      <c r="S92" s="269"/>
      <c r="T92" s="269"/>
      <c r="U92" s="271"/>
      <c r="V92" s="271"/>
      <c r="W92" s="271"/>
    </row>
    <row r="93" spans="1:23" x14ac:dyDescent="0.3">
      <c r="A93" s="171">
        <v>43284</v>
      </c>
      <c r="B93" s="172">
        <f t="shared" si="5"/>
        <v>3.6020000000003272E-4</v>
      </c>
      <c r="C93" s="198">
        <f t="shared" si="6"/>
        <v>-0.13786534971091235</v>
      </c>
      <c r="D93" s="170">
        <f>VLOOKUP(A93,Benchmark!A:C,3,)</f>
        <v>5633.9369999999999</v>
      </c>
      <c r="E93" s="173">
        <f t="shared" si="8"/>
        <v>862.13465028908763</v>
      </c>
      <c r="F93" s="176">
        <f t="shared" si="9"/>
        <v>-0.13786534971091235</v>
      </c>
      <c r="H93" s="171">
        <v>43229</v>
      </c>
      <c r="I93" s="195">
        <f>VLOOKUP(H93,NAB!C:D,2,)</f>
        <v>1000.3602</v>
      </c>
      <c r="J93" s="175">
        <f t="shared" si="7"/>
        <v>3.6020000000003272E-4</v>
      </c>
      <c r="L93" s="171"/>
      <c r="M93" s="172"/>
      <c r="N93" s="177"/>
      <c r="P93" s="270"/>
      <c r="Q93" s="269"/>
      <c r="R93" s="269"/>
      <c r="S93" s="269"/>
      <c r="T93" s="269"/>
      <c r="U93" s="271"/>
      <c r="V93" s="271"/>
      <c r="W93" s="271"/>
    </row>
    <row r="94" spans="1:23" x14ac:dyDescent="0.3">
      <c r="A94" s="171">
        <v>43285</v>
      </c>
      <c r="B94" s="172">
        <f t="shared" si="5"/>
        <v>3.6020000000003272E-4</v>
      </c>
      <c r="C94" s="198">
        <f t="shared" si="6"/>
        <v>-0.12260842566239649</v>
      </c>
      <c r="D94" s="170">
        <f>VLOOKUP(A94,Benchmark!A:C,3,)</f>
        <v>5733.6390000000001</v>
      </c>
      <c r="E94" s="173">
        <f t="shared" si="8"/>
        <v>877.39157433760352</v>
      </c>
      <c r="F94" s="176">
        <f t="shared" si="9"/>
        <v>-0.12260842566239649</v>
      </c>
      <c r="H94" s="171">
        <v>43230</v>
      </c>
      <c r="I94" s="195">
        <f>VLOOKUP(H94,NAB!C:D,2,)</f>
        <v>1000.3602</v>
      </c>
      <c r="J94" s="175">
        <f t="shared" si="7"/>
        <v>3.6020000000003272E-4</v>
      </c>
      <c r="L94" s="171"/>
      <c r="M94" s="172"/>
      <c r="N94" s="177"/>
      <c r="P94" s="270"/>
      <c r="Q94" s="269"/>
      <c r="R94" s="269"/>
      <c r="S94" s="269"/>
      <c r="T94" s="269"/>
      <c r="U94" s="271"/>
      <c r="V94" s="271"/>
      <c r="W94" s="271"/>
    </row>
    <row r="95" spans="1:23" x14ac:dyDescent="0.3">
      <c r="A95" s="171">
        <v>43286</v>
      </c>
      <c r="B95" s="172">
        <f t="shared" si="5"/>
        <v>3.6020000000003272E-4</v>
      </c>
      <c r="C95" s="198">
        <f t="shared" si="6"/>
        <v>-0.12173725288142723</v>
      </c>
      <c r="D95" s="170">
        <f>VLOOKUP(A95,Benchmark!A:C,3,)</f>
        <v>5739.3320000000003</v>
      </c>
      <c r="E95" s="173">
        <f t="shared" si="8"/>
        <v>878.26274711857275</v>
      </c>
      <c r="F95" s="176">
        <f t="shared" si="9"/>
        <v>-0.12173725288142723</v>
      </c>
      <c r="H95" s="171">
        <v>43231</v>
      </c>
      <c r="I95" s="195">
        <f>VLOOKUP(H95,NAB!C:D,2,)</f>
        <v>1000.3602</v>
      </c>
      <c r="J95" s="175">
        <f t="shared" si="7"/>
        <v>3.6020000000003272E-4</v>
      </c>
      <c r="L95" s="171"/>
      <c r="M95" s="172"/>
      <c r="N95" s="177"/>
      <c r="P95" s="270"/>
      <c r="Q95" s="269"/>
      <c r="R95" s="269"/>
      <c r="S95" s="269"/>
      <c r="T95" s="269"/>
      <c r="U95" s="271"/>
      <c r="V95" s="271"/>
      <c r="W95" s="271"/>
    </row>
    <row r="96" spans="1:23" x14ac:dyDescent="0.3">
      <c r="A96" s="171">
        <v>43287</v>
      </c>
      <c r="B96" s="172">
        <f t="shared" si="5"/>
        <v>3.6020000000003272E-4</v>
      </c>
      <c r="C96" s="198">
        <f t="shared" si="6"/>
        <v>-0.12853463474172155</v>
      </c>
      <c r="D96" s="170">
        <f>VLOOKUP(A96,Benchmark!A:C,3,)</f>
        <v>5694.9120000000003</v>
      </c>
      <c r="E96" s="173">
        <f t="shared" si="8"/>
        <v>871.46536525827844</v>
      </c>
      <c r="F96" s="176">
        <f t="shared" si="9"/>
        <v>-0.12853463474172155</v>
      </c>
      <c r="H96" s="171">
        <v>43232</v>
      </c>
      <c r="I96" s="195">
        <f>VLOOKUP(H96,NAB!C:D,2,)</f>
        <v>1000.3602</v>
      </c>
      <c r="J96" s="175">
        <f t="shared" si="7"/>
        <v>3.6020000000003272E-4</v>
      </c>
      <c r="L96" s="171"/>
      <c r="M96" s="172"/>
      <c r="N96" s="177"/>
      <c r="P96" s="270"/>
      <c r="Q96" s="269"/>
      <c r="R96" s="269"/>
      <c r="S96" s="269"/>
      <c r="T96" s="269"/>
      <c r="U96" s="271"/>
      <c r="V96" s="271"/>
      <c r="W96" s="271"/>
    </row>
    <row r="97" spans="1:23" x14ac:dyDescent="0.3">
      <c r="A97" s="171">
        <v>43290</v>
      </c>
      <c r="B97" s="172">
        <f t="shared" si="5"/>
        <v>3.6020000000003272E-4</v>
      </c>
      <c r="C97" s="198">
        <f t="shared" si="6"/>
        <v>-0.11132495540461484</v>
      </c>
      <c r="D97" s="170">
        <f>VLOOKUP(A97,Benchmark!A:C,3,)</f>
        <v>5807.375</v>
      </c>
      <c r="E97" s="173">
        <f t="shared" si="8"/>
        <v>888.6750445953852</v>
      </c>
      <c r="F97" s="176">
        <f t="shared" si="9"/>
        <v>-0.11132495540461484</v>
      </c>
      <c r="H97" s="171">
        <v>43233</v>
      </c>
      <c r="I97" s="195">
        <f>VLOOKUP(H97,NAB!C:D,2,)</f>
        <v>1000.3602</v>
      </c>
      <c r="J97" s="175">
        <f t="shared" si="7"/>
        <v>3.6020000000003272E-4</v>
      </c>
      <c r="L97" s="171"/>
      <c r="M97" s="172"/>
      <c r="N97" s="177"/>
      <c r="P97" s="270"/>
      <c r="Q97" s="269"/>
      <c r="R97" s="269"/>
      <c r="S97" s="269"/>
      <c r="T97" s="269"/>
      <c r="U97" s="271"/>
      <c r="V97" s="271"/>
      <c r="W97" s="271"/>
    </row>
    <row r="98" spans="1:23" x14ac:dyDescent="0.3">
      <c r="A98" s="171">
        <v>43291</v>
      </c>
      <c r="B98" s="172">
        <f t="shared" si="5"/>
        <v>3.6020000000003272E-4</v>
      </c>
      <c r="C98" s="198">
        <f t="shared" si="6"/>
        <v>-9.9942171755853071E-2</v>
      </c>
      <c r="D98" s="170">
        <f>VLOOKUP(A98,Benchmark!A:C,3,)</f>
        <v>5881.76</v>
      </c>
      <c r="E98" s="173">
        <f t="shared" si="8"/>
        <v>900.05782824414689</v>
      </c>
      <c r="F98" s="176">
        <f t="shared" si="9"/>
        <v>-9.9942171755853071E-2</v>
      </c>
      <c r="H98" s="171">
        <v>43234</v>
      </c>
      <c r="I98" s="195">
        <f>VLOOKUP(H98,NAB!C:D,2,)</f>
        <v>1000.3602</v>
      </c>
      <c r="J98" s="175">
        <f t="shared" si="7"/>
        <v>3.6020000000003272E-4</v>
      </c>
      <c r="L98" s="171"/>
      <c r="M98" s="172"/>
      <c r="N98" s="177"/>
      <c r="P98" s="270"/>
      <c r="Q98" s="269"/>
      <c r="R98" s="269"/>
      <c r="S98" s="269"/>
      <c r="T98" s="269"/>
      <c r="U98" s="271"/>
      <c r="V98" s="271"/>
      <c r="W98" s="271"/>
    </row>
    <row r="99" spans="1:23" x14ac:dyDescent="0.3">
      <c r="A99" s="171">
        <v>43292</v>
      </c>
      <c r="B99" s="172">
        <f t="shared" si="5"/>
        <v>3.6020000000003272E-4</v>
      </c>
      <c r="C99" s="198">
        <f t="shared" si="6"/>
        <v>-9.8167231814440203E-2</v>
      </c>
      <c r="D99" s="170">
        <f>VLOOKUP(A99,Benchmark!A:C,3,)</f>
        <v>5893.3590000000004</v>
      </c>
      <c r="E99" s="173">
        <f t="shared" si="8"/>
        <v>901.83276818555976</v>
      </c>
      <c r="F99" s="176">
        <f t="shared" si="9"/>
        <v>-9.8167231814440203E-2</v>
      </c>
      <c r="H99" s="171">
        <v>43235</v>
      </c>
      <c r="I99" s="195">
        <f>VLOOKUP(H99,NAB!C:D,2,)</f>
        <v>1000.3602</v>
      </c>
      <c r="J99" s="175">
        <f t="shared" si="7"/>
        <v>3.6020000000003272E-4</v>
      </c>
      <c r="L99" s="171"/>
      <c r="M99" s="172"/>
      <c r="N99" s="177"/>
      <c r="P99" s="270"/>
      <c r="Q99" s="269"/>
      <c r="R99" s="269"/>
      <c r="S99" s="269"/>
      <c r="T99" s="269"/>
      <c r="U99" s="271"/>
      <c r="V99" s="271"/>
      <c r="W99" s="271"/>
    </row>
    <row r="100" spans="1:23" x14ac:dyDescent="0.3">
      <c r="A100" s="171">
        <v>43293</v>
      </c>
      <c r="B100" s="172">
        <f t="shared" si="5"/>
        <v>3.6020000000003272E-4</v>
      </c>
      <c r="C100" s="198">
        <f t="shared" si="6"/>
        <v>-9.594637627777991E-2</v>
      </c>
      <c r="D100" s="170">
        <f>VLOOKUP(A100,Benchmark!A:C,3,)</f>
        <v>5907.8720000000003</v>
      </c>
      <c r="E100" s="173">
        <f t="shared" si="8"/>
        <v>904.0536237222201</v>
      </c>
      <c r="F100" s="176">
        <f t="shared" si="9"/>
        <v>-9.594637627777991E-2</v>
      </c>
      <c r="H100" s="171">
        <v>43236</v>
      </c>
      <c r="I100" s="195">
        <f>VLOOKUP(H100,NAB!C:D,2,)</f>
        <v>1000.3602</v>
      </c>
      <c r="J100" s="175">
        <f t="shared" si="7"/>
        <v>3.6020000000003272E-4</v>
      </c>
      <c r="L100" s="171"/>
      <c r="M100" s="172"/>
      <c r="N100" s="177"/>
      <c r="P100" s="270"/>
      <c r="Q100" s="269"/>
      <c r="R100" s="269"/>
      <c r="S100" s="269"/>
      <c r="T100" s="269"/>
      <c r="U100" s="271"/>
      <c r="V100" s="271"/>
      <c r="W100" s="271"/>
    </row>
    <row r="101" spans="1:23" x14ac:dyDescent="0.3">
      <c r="A101" s="171">
        <v>43294</v>
      </c>
      <c r="B101" s="172">
        <f t="shared" si="5"/>
        <v>3.6020000000003272E-4</v>
      </c>
      <c r="C101" s="198">
        <f t="shared" si="6"/>
        <v>-9.0406555969216873E-2</v>
      </c>
      <c r="D101" s="170">
        <f>VLOOKUP(A101,Benchmark!A:C,3,)</f>
        <v>5944.0739999999996</v>
      </c>
      <c r="E101" s="173">
        <f t="shared" si="8"/>
        <v>909.59344403078308</v>
      </c>
      <c r="F101" s="176">
        <f t="shared" si="9"/>
        <v>-9.0406555969216873E-2</v>
      </c>
      <c r="H101" s="171">
        <v>43237</v>
      </c>
      <c r="I101" s="195">
        <f>VLOOKUP(H101,NAB!C:D,2,)</f>
        <v>1000.3602</v>
      </c>
      <c r="J101" s="175">
        <f t="shared" si="7"/>
        <v>3.6020000000003272E-4</v>
      </c>
      <c r="L101" s="171"/>
      <c r="M101" s="172"/>
      <c r="N101" s="177"/>
      <c r="P101" s="270"/>
      <c r="Q101" s="269"/>
      <c r="R101" s="269"/>
      <c r="S101" s="269"/>
      <c r="T101" s="269"/>
      <c r="U101" s="271"/>
      <c r="V101" s="271"/>
      <c r="W101" s="271"/>
    </row>
    <row r="102" spans="1:23" x14ac:dyDescent="0.3">
      <c r="A102" s="171">
        <v>43297</v>
      </c>
      <c r="B102" s="172">
        <f t="shared" si="5"/>
        <v>3.6020000000003272E-4</v>
      </c>
      <c r="C102" s="198">
        <f t="shared" si="6"/>
        <v>-9.6361686821878068E-2</v>
      </c>
      <c r="D102" s="170">
        <f>VLOOKUP(A102,Benchmark!A:C,3,)</f>
        <v>5905.1580000000004</v>
      </c>
      <c r="E102" s="173">
        <f t="shared" si="8"/>
        <v>903.63831317812196</v>
      </c>
      <c r="F102" s="176">
        <f t="shared" si="9"/>
        <v>-9.6361686821878068E-2</v>
      </c>
      <c r="H102" s="171">
        <v>43238</v>
      </c>
      <c r="I102" s="195">
        <f>VLOOKUP(H102,NAB!C:D,2,)</f>
        <v>1000.3602</v>
      </c>
      <c r="J102" s="175">
        <f t="shared" si="7"/>
        <v>3.6020000000003272E-4</v>
      </c>
      <c r="L102" s="171"/>
      <c r="M102" s="172"/>
      <c r="N102" s="177"/>
      <c r="P102" s="270"/>
      <c r="Q102" s="269"/>
      <c r="R102" s="269"/>
      <c r="S102" s="269"/>
      <c r="T102" s="269"/>
      <c r="U102" s="271"/>
      <c r="V102" s="271"/>
      <c r="W102" s="271"/>
    </row>
    <row r="103" spans="1:23" x14ac:dyDescent="0.3">
      <c r="A103" s="171">
        <v>43298</v>
      </c>
      <c r="B103" s="172">
        <f t="shared" si="5"/>
        <v>3.6020000000003272E-4</v>
      </c>
      <c r="C103" s="198">
        <f t="shared" si="6"/>
        <v>-0.10304123923524711</v>
      </c>
      <c r="D103" s="170">
        <f>VLOOKUP(A103,Benchmark!A:C,3,)</f>
        <v>5861.5079999999998</v>
      </c>
      <c r="E103" s="173">
        <f t="shared" si="8"/>
        <v>896.95876076475292</v>
      </c>
      <c r="F103" s="176">
        <f t="shared" si="9"/>
        <v>-0.10304123923524711</v>
      </c>
      <c r="H103" s="171">
        <v>43239</v>
      </c>
      <c r="I103" s="195">
        <f>VLOOKUP(H103,NAB!C:D,2,)</f>
        <v>1000.3602</v>
      </c>
      <c r="J103" s="175">
        <f t="shared" si="7"/>
        <v>3.6020000000003272E-4</v>
      </c>
      <c r="L103" s="171"/>
      <c r="M103" s="172"/>
      <c r="N103" s="172"/>
      <c r="P103" s="270"/>
      <c r="Q103" s="269"/>
      <c r="R103" s="269"/>
      <c r="S103" s="269"/>
      <c r="T103" s="269"/>
      <c r="U103" s="271"/>
      <c r="V103" s="271"/>
      <c r="W103" s="271"/>
    </row>
    <row r="104" spans="1:23" x14ac:dyDescent="0.3">
      <c r="A104" s="171">
        <v>43299</v>
      </c>
      <c r="B104" s="172">
        <f t="shared" si="5"/>
        <v>3.6020000000003272E-4</v>
      </c>
      <c r="C104" s="198">
        <f t="shared" si="6"/>
        <v>-9.8569382186544208E-2</v>
      </c>
      <c r="D104" s="170">
        <f>VLOOKUP(A104,Benchmark!A:C,3,)</f>
        <v>5890.7309999999998</v>
      </c>
      <c r="E104" s="173">
        <f t="shared" si="8"/>
        <v>901.4306178134558</v>
      </c>
      <c r="F104" s="176">
        <f t="shared" si="9"/>
        <v>-9.8569382186544208E-2</v>
      </c>
      <c r="H104" s="171">
        <v>43240</v>
      </c>
      <c r="I104" s="195">
        <f>VLOOKUP(H104,NAB!C:D,2,)</f>
        <v>1000.3602</v>
      </c>
      <c r="J104" s="175">
        <f t="shared" si="7"/>
        <v>3.6020000000003272E-4</v>
      </c>
      <c r="L104" s="171"/>
      <c r="M104" s="172"/>
      <c r="N104" s="172"/>
      <c r="P104" s="270"/>
      <c r="Q104" s="269"/>
      <c r="R104" s="269"/>
      <c r="S104" s="269"/>
      <c r="T104" s="269"/>
      <c r="U104" s="271"/>
      <c r="V104" s="271"/>
      <c r="W104" s="271"/>
    </row>
    <row r="105" spans="1:23" x14ac:dyDescent="0.3">
      <c r="A105" s="171">
        <v>43300</v>
      </c>
      <c r="B105" s="172">
        <f t="shared" si="5"/>
        <v>3.6020000000003272E-4</v>
      </c>
      <c r="C105" s="198">
        <f t="shared" si="6"/>
        <v>-0.10157694056300126</v>
      </c>
      <c r="D105" s="170">
        <f>VLOOKUP(A105,Benchmark!A:C,3,)</f>
        <v>5871.0770000000002</v>
      </c>
      <c r="E105" s="173">
        <f t="shared" si="8"/>
        <v>898.42305943699876</v>
      </c>
      <c r="F105" s="176">
        <f t="shared" si="9"/>
        <v>-0.10157694056300126</v>
      </c>
      <c r="H105" s="171">
        <v>43241</v>
      </c>
      <c r="I105" s="195">
        <f>VLOOKUP(H105,NAB!C:D,2,)</f>
        <v>1000.3602</v>
      </c>
      <c r="J105" s="175">
        <f t="shared" si="7"/>
        <v>3.6020000000003272E-4</v>
      </c>
      <c r="L105" s="171"/>
      <c r="M105" s="172"/>
      <c r="N105" s="172"/>
      <c r="P105" s="270"/>
      <c r="Q105" s="269"/>
      <c r="R105" s="269"/>
      <c r="S105" s="269"/>
      <c r="T105" s="269"/>
      <c r="U105" s="271"/>
      <c r="V105" s="271"/>
      <c r="W105" s="271"/>
    </row>
    <row r="106" spans="1:23" x14ac:dyDescent="0.3">
      <c r="A106" s="171">
        <v>43301</v>
      </c>
      <c r="B106" s="172">
        <f t="shared" si="5"/>
        <v>3.6020000000003272E-4</v>
      </c>
      <c r="C106" s="198">
        <f t="shared" si="6"/>
        <v>-0.10131572645144071</v>
      </c>
      <c r="D106" s="170">
        <f>VLOOKUP(A106,Benchmark!A:C,3,)</f>
        <v>5872.7839999999997</v>
      </c>
      <c r="E106" s="173">
        <f t="shared" si="8"/>
        <v>898.6842735485593</v>
      </c>
      <c r="F106" s="176">
        <f t="shared" si="9"/>
        <v>-0.10131572645144071</v>
      </c>
      <c r="H106" s="171">
        <v>43242</v>
      </c>
      <c r="I106" s="195">
        <f>VLOOKUP(H106,NAB!C:D,2,)</f>
        <v>1000.3602</v>
      </c>
      <c r="J106" s="175">
        <f t="shared" si="7"/>
        <v>3.6020000000003272E-4</v>
      </c>
      <c r="L106" s="171"/>
      <c r="M106" s="172"/>
      <c r="N106" s="172"/>
      <c r="P106" s="270"/>
      <c r="Q106" s="269"/>
      <c r="R106" s="269"/>
      <c r="S106" s="269"/>
      <c r="T106" s="269"/>
      <c r="U106" s="271"/>
      <c r="V106" s="271"/>
      <c r="W106" s="271"/>
    </row>
    <row r="107" spans="1:23" x14ac:dyDescent="0.3">
      <c r="A107" s="171">
        <v>43304</v>
      </c>
      <c r="B107" s="172">
        <f t="shared" si="5"/>
        <v>3.6020000000003272E-4</v>
      </c>
      <c r="C107" s="198">
        <f t="shared" si="6"/>
        <v>-9.4733804151238443E-2</v>
      </c>
      <c r="D107" s="170">
        <f>VLOOKUP(A107,Benchmark!A:C,3,)</f>
        <v>5915.7960000000003</v>
      </c>
      <c r="E107" s="173">
        <f t="shared" si="8"/>
        <v>905.26619584876153</v>
      </c>
      <c r="F107" s="176">
        <f t="shared" si="9"/>
        <v>-9.4733804151238443E-2</v>
      </c>
      <c r="H107" s="171">
        <v>43243</v>
      </c>
      <c r="I107" s="195">
        <f>VLOOKUP(H107,NAB!C:D,2,)</f>
        <v>1000.3602</v>
      </c>
      <c r="J107" s="175">
        <f t="shared" si="7"/>
        <v>3.6020000000003272E-4</v>
      </c>
      <c r="L107" s="171"/>
      <c r="M107" s="172"/>
      <c r="N107" s="172"/>
      <c r="P107" s="270"/>
      <c r="Q107" s="269"/>
      <c r="R107" s="269"/>
      <c r="S107" s="269"/>
      <c r="T107" s="269"/>
      <c r="U107" s="271"/>
      <c r="V107" s="271"/>
      <c r="W107" s="271"/>
    </row>
    <row r="108" spans="1:23" x14ac:dyDescent="0.3">
      <c r="A108" s="171">
        <v>43305</v>
      </c>
      <c r="B108" s="172">
        <f t="shared" si="5"/>
        <v>3.6020000000003272E-4</v>
      </c>
      <c r="C108" s="198">
        <f t="shared" si="6"/>
        <v>-9.2278360897517619E-2</v>
      </c>
      <c r="D108" s="170">
        <f>VLOOKUP(A108,Benchmark!A:C,3,)</f>
        <v>5931.8419999999996</v>
      </c>
      <c r="E108" s="173">
        <f t="shared" si="8"/>
        <v>907.72163910248241</v>
      </c>
      <c r="F108" s="176">
        <f t="shared" si="9"/>
        <v>-9.2278360897517619E-2</v>
      </c>
      <c r="H108" s="171">
        <v>43244</v>
      </c>
      <c r="I108" s="195">
        <f>VLOOKUP(H108,NAB!C:D,2,)</f>
        <v>1000.3602</v>
      </c>
      <c r="J108" s="175">
        <f t="shared" si="7"/>
        <v>3.6020000000003272E-4</v>
      </c>
      <c r="L108" s="171"/>
      <c r="M108" s="172"/>
      <c r="N108" s="172"/>
      <c r="P108" s="270"/>
      <c r="Q108" s="269"/>
      <c r="R108" s="269"/>
      <c r="S108" s="269"/>
      <c r="T108" s="269"/>
      <c r="U108" s="271"/>
      <c r="V108" s="271"/>
      <c r="W108" s="271"/>
    </row>
    <row r="109" spans="1:23" x14ac:dyDescent="0.3">
      <c r="A109" s="171">
        <v>43306</v>
      </c>
      <c r="B109" s="172">
        <f t="shared" si="5"/>
        <v>4.0240000000002496E-4</v>
      </c>
      <c r="C109" s="198">
        <f t="shared" si="6"/>
        <v>-9.1965118199002882E-2</v>
      </c>
      <c r="D109" s="170">
        <f>VLOOKUP(A109,Benchmark!A:C,3,)</f>
        <v>5933.8890000000001</v>
      </c>
      <c r="E109" s="173">
        <f t="shared" si="8"/>
        <v>908.03488180099714</v>
      </c>
      <c r="F109" s="176">
        <f t="shared" si="9"/>
        <v>-9.1965118199002882E-2</v>
      </c>
      <c r="H109" s="171">
        <v>43245</v>
      </c>
      <c r="I109" s="195">
        <f>VLOOKUP(H109,NAB!C:D,2,)</f>
        <v>1000.3602</v>
      </c>
      <c r="J109" s="175">
        <f t="shared" si="7"/>
        <v>3.6020000000003272E-4</v>
      </c>
      <c r="L109" s="171"/>
      <c r="M109" s="172"/>
      <c r="N109" s="177"/>
      <c r="P109" s="270"/>
      <c r="Q109" s="269"/>
      <c r="R109" s="269"/>
      <c r="S109" s="269"/>
      <c r="T109" s="269"/>
      <c r="U109" s="271"/>
      <c r="V109" s="271"/>
      <c r="W109" s="271"/>
    </row>
    <row r="110" spans="1:23" x14ac:dyDescent="0.3">
      <c r="A110" s="171">
        <v>43307</v>
      </c>
      <c r="B110" s="172">
        <f t="shared" si="5"/>
        <v>4.2750000000002508E-4</v>
      </c>
      <c r="C110" s="198">
        <f t="shared" si="6"/>
        <v>-9.0091017891865799E-2</v>
      </c>
      <c r="D110" s="170">
        <f>VLOOKUP(A110,Benchmark!A:C,3,)</f>
        <v>5946.1360000000004</v>
      </c>
      <c r="E110" s="173">
        <f t="shared" si="8"/>
        <v>909.90898210813418</v>
      </c>
      <c r="F110" s="176">
        <f t="shared" si="9"/>
        <v>-9.0091017891865799E-2</v>
      </c>
      <c r="H110" s="171">
        <v>43246</v>
      </c>
      <c r="I110" s="195">
        <f>VLOOKUP(H110,NAB!C:D,2,)</f>
        <v>1000.3602</v>
      </c>
      <c r="J110" s="175">
        <f t="shared" si="7"/>
        <v>3.6020000000003272E-4</v>
      </c>
      <c r="L110" s="171"/>
      <c r="M110" s="172"/>
      <c r="N110" s="172"/>
      <c r="P110" s="270"/>
      <c r="Q110" s="269"/>
      <c r="R110" s="269"/>
      <c r="S110" s="269"/>
      <c r="T110" s="269"/>
      <c r="U110" s="271"/>
      <c r="V110" s="271"/>
      <c r="W110" s="271"/>
    </row>
    <row r="111" spans="1:23" x14ac:dyDescent="0.3">
      <c r="A111" s="171">
        <v>43308</v>
      </c>
      <c r="B111" s="172">
        <f t="shared" si="5"/>
        <v>4.2750000000002508E-4</v>
      </c>
      <c r="C111" s="198">
        <f t="shared" si="6"/>
        <v>-8.3510931894732576E-2</v>
      </c>
      <c r="D111" s="170">
        <f>VLOOKUP(A111,Benchmark!A:C,3,)</f>
        <v>5989.1360000000004</v>
      </c>
      <c r="E111" s="173">
        <f t="shared" si="8"/>
        <v>916.48906810526739</v>
      </c>
      <c r="F111" s="176">
        <f t="shared" si="9"/>
        <v>-8.3510931894732576E-2</v>
      </c>
      <c r="H111" s="171">
        <v>43247</v>
      </c>
      <c r="I111" s="195">
        <f>VLOOKUP(H111,NAB!C:D,2,)</f>
        <v>1000.3602</v>
      </c>
      <c r="J111" s="175">
        <f t="shared" si="7"/>
        <v>3.6020000000003272E-4</v>
      </c>
      <c r="L111" s="171"/>
      <c r="M111" s="172"/>
      <c r="N111" s="172"/>
      <c r="P111" s="270"/>
      <c r="Q111" s="269"/>
      <c r="R111" s="269"/>
      <c r="S111" s="269"/>
      <c r="T111" s="269"/>
      <c r="U111" s="271"/>
      <c r="V111" s="271"/>
      <c r="W111" s="271"/>
    </row>
    <row r="112" spans="1:23" x14ac:dyDescent="0.3">
      <c r="A112" s="171">
        <v>43311</v>
      </c>
      <c r="B112" s="172">
        <f t="shared" si="5"/>
        <v>4.2750000000002508E-4</v>
      </c>
      <c r="C112" s="198">
        <f t="shared" si="6"/>
        <v>-7.7573551971738097E-2</v>
      </c>
      <c r="D112" s="170">
        <f>VLOOKUP(A112,Benchmark!A:C,3,)</f>
        <v>6027.9359999999997</v>
      </c>
      <c r="E112" s="173">
        <f t="shared" si="8"/>
        <v>922.42644802826192</v>
      </c>
      <c r="F112" s="176">
        <f t="shared" si="9"/>
        <v>-7.7573551971738097E-2</v>
      </c>
      <c r="H112" s="171">
        <v>43248</v>
      </c>
      <c r="I112" s="195">
        <f>VLOOKUP(H112,NAB!C:D,2,)</f>
        <v>1000.3602</v>
      </c>
      <c r="J112" s="175">
        <f t="shared" si="7"/>
        <v>3.6020000000003272E-4</v>
      </c>
      <c r="L112" s="171"/>
      <c r="M112" s="172"/>
      <c r="N112" s="172"/>
      <c r="P112" s="270"/>
      <c r="Q112" s="269"/>
      <c r="R112" s="269"/>
      <c r="S112" s="269"/>
      <c r="T112" s="269"/>
      <c r="U112" s="271"/>
      <c r="V112" s="271"/>
      <c r="W112" s="271"/>
    </row>
    <row r="113" spans="1:23" x14ac:dyDescent="0.3">
      <c r="A113" s="171">
        <v>43312</v>
      </c>
      <c r="B113" s="172">
        <f t="shared" si="5"/>
        <v>4.2750000000002508E-4</v>
      </c>
      <c r="C113" s="198">
        <f t="shared" si="6"/>
        <v>-9.1574291695824317E-2</v>
      </c>
      <c r="D113" s="170">
        <f>VLOOKUP(A113,Benchmark!A:C,3,)</f>
        <v>5936.4430000000002</v>
      </c>
      <c r="E113" s="173">
        <f t="shared" si="8"/>
        <v>908.42570830417571</v>
      </c>
      <c r="F113" s="176">
        <f t="shared" si="9"/>
        <v>-9.1574291695824317E-2</v>
      </c>
      <c r="H113" s="171">
        <v>43249</v>
      </c>
      <c r="I113" s="195">
        <f>VLOOKUP(H113,NAB!C:D,2,)</f>
        <v>1000.3602</v>
      </c>
      <c r="J113" s="175">
        <f t="shared" si="7"/>
        <v>3.6020000000003272E-4</v>
      </c>
      <c r="L113" s="171"/>
      <c r="M113" s="172"/>
      <c r="N113" s="172"/>
      <c r="P113" s="270"/>
      <c r="Q113" s="269"/>
      <c r="R113" s="269"/>
      <c r="S113" s="269"/>
      <c r="T113" s="269"/>
      <c r="U113" s="271"/>
      <c r="V113" s="271"/>
      <c r="W113" s="271"/>
    </row>
    <row r="114" spans="1:23" x14ac:dyDescent="0.3">
      <c r="A114" s="171">
        <v>43313</v>
      </c>
      <c r="B114" s="172">
        <f t="shared" si="5"/>
        <v>4.2750000000002508E-4</v>
      </c>
      <c r="C114" s="198">
        <f t="shared" si="6"/>
        <v>-7.6734514494475659E-2</v>
      </c>
      <c r="D114" s="170">
        <f>VLOOKUP(A114,Benchmark!A:C,3,)</f>
        <v>6033.4189999999999</v>
      </c>
      <c r="E114" s="173">
        <f t="shared" si="8"/>
        <v>923.26548550552434</v>
      </c>
      <c r="F114" s="176">
        <f t="shared" si="9"/>
        <v>-7.6734514494475659E-2</v>
      </c>
      <c r="H114" s="171">
        <v>43250</v>
      </c>
      <c r="I114" s="195">
        <f>VLOOKUP(H114,NAB!C:D,2,)</f>
        <v>1000.3602</v>
      </c>
      <c r="J114" s="175">
        <f t="shared" si="7"/>
        <v>3.6020000000003272E-4</v>
      </c>
      <c r="L114" s="171"/>
      <c r="M114" s="172"/>
      <c r="N114" s="172"/>
      <c r="P114" s="270"/>
      <c r="Q114" s="269"/>
      <c r="R114" s="269"/>
      <c r="S114" s="269"/>
      <c r="T114" s="269"/>
      <c r="U114" s="271"/>
      <c r="V114" s="271"/>
      <c r="W114" s="271"/>
    </row>
    <row r="115" spans="1:23" x14ac:dyDescent="0.3">
      <c r="A115" s="171">
        <v>43314</v>
      </c>
      <c r="B115" s="172">
        <f t="shared" si="5"/>
        <v>4.2750000000002508E-4</v>
      </c>
      <c r="C115" s="198">
        <f t="shared" si="6"/>
        <v>-8.0054550443168782E-2</v>
      </c>
      <c r="D115" s="170">
        <f>VLOOKUP(A115,Benchmark!A:C,3,)</f>
        <v>6011.723</v>
      </c>
      <c r="E115" s="173">
        <f t="shared" si="8"/>
        <v>919.94544955683125</v>
      </c>
      <c r="F115" s="176">
        <f t="shared" si="9"/>
        <v>-8.0054550443168782E-2</v>
      </c>
      <c r="H115" s="171">
        <v>43251</v>
      </c>
      <c r="I115" s="195">
        <f>VLOOKUP(H115,NAB!C:D,2,)</f>
        <v>1000.3602</v>
      </c>
      <c r="J115" s="175">
        <f t="shared" si="7"/>
        <v>3.6020000000003272E-4</v>
      </c>
      <c r="L115" s="171"/>
      <c r="M115" s="172"/>
      <c r="N115" s="172"/>
      <c r="P115" s="270"/>
      <c r="Q115" s="269"/>
      <c r="R115" s="269"/>
      <c r="S115" s="269"/>
      <c r="T115" s="269"/>
      <c r="U115" s="271"/>
      <c r="V115" s="271"/>
      <c r="W115" s="271"/>
    </row>
    <row r="116" spans="1:23" x14ac:dyDescent="0.3">
      <c r="A116" s="171">
        <v>43315</v>
      </c>
      <c r="B116" s="172">
        <f t="shared" si="5"/>
        <v>4.2750000000002508E-4</v>
      </c>
      <c r="C116" s="198">
        <f t="shared" si="6"/>
        <v>-8.0694961138471188E-2</v>
      </c>
      <c r="D116" s="170">
        <f>VLOOKUP(A116,Benchmark!A:C,3,)</f>
        <v>6007.5379999999996</v>
      </c>
      <c r="E116" s="173">
        <f t="shared" si="8"/>
        <v>919.30503886152883</v>
      </c>
      <c r="F116" s="176">
        <f t="shared" si="9"/>
        <v>-8.0694961138471188E-2</v>
      </c>
      <c r="H116" s="171">
        <v>43252</v>
      </c>
      <c r="I116" s="195">
        <f>VLOOKUP(H116,NAB!C:D,2,)</f>
        <v>1000.3602</v>
      </c>
      <c r="J116" s="175">
        <f t="shared" si="7"/>
        <v>3.6020000000003272E-4</v>
      </c>
      <c r="L116" s="171"/>
      <c r="M116" s="172"/>
      <c r="N116" s="172"/>
      <c r="P116" s="270"/>
      <c r="Q116" s="269"/>
      <c r="R116" s="269"/>
      <c r="S116" s="269"/>
      <c r="T116" s="269"/>
      <c r="U116" s="271"/>
      <c r="V116" s="271"/>
      <c r="W116" s="271"/>
    </row>
    <row r="117" spans="1:23" x14ac:dyDescent="0.3">
      <c r="A117" s="171">
        <v>43318</v>
      </c>
      <c r="B117" s="172">
        <f t="shared" si="5"/>
        <v>4.2750000000002508E-4</v>
      </c>
      <c r="C117" s="198">
        <f t="shared" si="6"/>
        <v>-6.6372868377315486E-2</v>
      </c>
      <c r="D117" s="170">
        <f>VLOOKUP(A117,Benchmark!A:C,3,)</f>
        <v>6101.1310000000003</v>
      </c>
      <c r="E117" s="173">
        <f t="shared" si="8"/>
        <v>933.62713162268449</v>
      </c>
      <c r="F117" s="176">
        <f t="shared" si="9"/>
        <v>-6.6372868377315486E-2</v>
      </c>
      <c r="H117" s="171">
        <v>43253</v>
      </c>
      <c r="I117" s="195">
        <f>VLOOKUP(H117,NAB!C:D,2,)</f>
        <v>1000.3602</v>
      </c>
      <c r="J117" s="175">
        <f t="shared" si="7"/>
        <v>3.6020000000003272E-4</v>
      </c>
      <c r="L117" s="171"/>
      <c r="M117" s="172"/>
      <c r="N117" s="172"/>
      <c r="P117" s="270"/>
      <c r="Q117" s="269"/>
      <c r="R117" s="269"/>
      <c r="S117" s="269"/>
      <c r="T117" s="269"/>
      <c r="U117" s="271"/>
      <c r="V117" s="271"/>
      <c r="W117" s="271"/>
    </row>
    <row r="118" spans="1:23" x14ac:dyDescent="0.3">
      <c r="A118" s="171">
        <v>43319</v>
      </c>
      <c r="B118" s="172">
        <f t="shared" si="5"/>
        <v>4.2750000000002508E-4</v>
      </c>
      <c r="C118" s="198">
        <f t="shared" si="6"/>
        <v>-6.7884910929354447E-2</v>
      </c>
      <c r="D118" s="170">
        <f>VLOOKUP(A118,Benchmark!A:C,3,)</f>
        <v>6091.25</v>
      </c>
      <c r="E118" s="173">
        <f t="shared" si="8"/>
        <v>932.11508907064558</v>
      </c>
      <c r="F118" s="176">
        <f t="shared" si="9"/>
        <v>-6.7884910929354447E-2</v>
      </c>
      <c r="H118" s="171">
        <v>43254</v>
      </c>
      <c r="I118" s="195">
        <f>VLOOKUP(H118,NAB!C:D,2,)</f>
        <v>1000.3602</v>
      </c>
      <c r="J118" s="175">
        <f t="shared" si="7"/>
        <v>3.6020000000003272E-4</v>
      </c>
      <c r="L118" s="171"/>
      <c r="M118" s="172"/>
      <c r="N118" s="172"/>
      <c r="P118" s="270"/>
      <c r="Q118" s="269"/>
      <c r="R118" s="269"/>
      <c r="S118" s="269"/>
      <c r="T118" s="269"/>
      <c r="U118" s="271"/>
      <c r="V118" s="271"/>
      <c r="W118" s="271"/>
    </row>
    <row r="119" spans="1:23" x14ac:dyDescent="0.3">
      <c r="A119" s="171">
        <v>43320</v>
      </c>
      <c r="B119" s="172">
        <f t="shared" si="5"/>
        <v>4.2750000000002508E-4</v>
      </c>
      <c r="C119" s="198">
        <f t="shared" si="6"/>
        <v>-6.733723353903498E-2</v>
      </c>
      <c r="D119" s="170">
        <f>VLOOKUP(A119,Benchmark!A:C,3,)</f>
        <v>6094.8289999999997</v>
      </c>
      <c r="E119" s="173">
        <f t="shared" si="8"/>
        <v>932.66276646096503</v>
      </c>
      <c r="F119" s="176">
        <f t="shared" si="9"/>
        <v>-6.733723353903498E-2</v>
      </c>
      <c r="H119" s="171">
        <v>43255</v>
      </c>
      <c r="I119" s="195">
        <f>VLOOKUP(H119,NAB!C:D,2,)</f>
        <v>1000.3602</v>
      </c>
      <c r="J119" s="175">
        <f t="shared" si="7"/>
        <v>3.6020000000003272E-4</v>
      </c>
      <c r="L119" s="171"/>
      <c r="M119" s="172"/>
      <c r="N119" s="172"/>
      <c r="P119" s="270"/>
      <c r="Q119" s="269"/>
      <c r="R119" s="269"/>
      <c r="S119" s="269"/>
      <c r="T119" s="269"/>
      <c r="U119" s="271"/>
      <c r="V119" s="271"/>
      <c r="W119" s="271"/>
    </row>
    <row r="120" spans="1:23" x14ac:dyDescent="0.3">
      <c r="A120" s="171">
        <v>43321</v>
      </c>
      <c r="B120" s="172">
        <f t="shared" si="5"/>
        <v>4.2750000000002508E-4</v>
      </c>
      <c r="C120" s="198">
        <f t="shared" si="6"/>
        <v>-7.1862649427249292E-2</v>
      </c>
      <c r="D120" s="170">
        <f>VLOOKUP(A120,Benchmark!A:C,3,)</f>
        <v>6065.2560000000003</v>
      </c>
      <c r="E120" s="173">
        <f t="shared" si="8"/>
        <v>928.13735057275073</v>
      </c>
      <c r="F120" s="176">
        <f t="shared" si="9"/>
        <v>-7.1862649427249292E-2</v>
      </c>
      <c r="H120" s="171">
        <v>43256</v>
      </c>
      <c r="I120" s="195">
        <f>VLOOKUP(H120,NAB!C:D,2,)</f>
        <v>1000.3602</v>
      </c>
      <c r="J120" s="175">
        <f t="shared" si="7"/>
        <v>3.6020000000003272E-4</v>
      </c>
      <c r="L120" s="171"/>
      <c r="M120" s="172"/>
      <c r="N120" s="172"/>
      <c r="P120" s="270"/>
      <c r="Q120" s="269"/>
      <c r="R120" s="269"/>
      <c r="S120" s="269"/>
      <c r="T120" s="269"/>
      <c r="U120" s="271"/>
      <c r="V120" s="271"/>
      <c r="W120" s="271"/>
    </row>
    <row r="121" spans="1:23" x14ac:dyDescent="0.3">
      <c r="A121" s="171">
        <v>43322</v>
      </c>
      <c r="B121" s="172">
        <f t="shared" si="5"/>
        <v>4.2750000000002508E-4</v>
      </c>
      <c r="C121" s="198">
        <f t="shared" si="6"/>
        <v>-7.0039047454509062E-2</v>
      </c>
      <c r="D121" s="170">
        <f>VLOOKUP(A121,Benchmark!A:C,3,)</f>
        <v>6077.1729999999998</v>
      </c>
      <c r="E121" s="173">
        <f t="shared" si="8"/>
        <v>929.96095254549095</v>
      </c>
      <c r="F121" s="176">
        <f t="shared" si="9"/>
        <v>-7.0039047454509062E-2</v>
      </c>
      <c r="H121" s="171">
        <v>43257</v>
      </c>
      <c r="I121" s="195">
        <f>VLOOKUP(H121,NAB!C:D,2,)</f>
        <v>1000.3602</v>
      </c>
      <c r="J121" s="175">
        <f t="shared" si="7"/>
        <v>3.6020000000003272E-4</v>
      </c>
      <c r="L121" s="171"/>
      <c r="M121" s="172"/>
      <c r="N121" s="172"/>
      <c r="P121" s="270"/>
      <c r="Q121" s="269"/>
      <c r="R121" s="269"/>
      <c r="S121" s="269"/>
      <c r="T121" s="269"/>
      <c r="U121" s="271"/>
      <c r="V121" s="271"/>
      <c r="W121" s="271"/>
    </row>
    <row r="122" spans="1:23" x14ac:dyDescent="0.3">
      <c r="A122" s="171">
        <v>43325</v>
      </c>
      <c r="B122" s="172">
        <f t="shared" si="5"/>
        <v>4.2750000000002508E-4</v>
      </c>
      <c r="C122" s="198">
        <f t="shared" si="6"/>
        <v>-0.10308133185225288</v>
      </c>
      <c r="D122" s="170">
        <f>VLOOKUP(A122,Benchmark!A:C,3,)</f>
        <v>5861.2460000000001</v>
      </c>
      <c r="E122" s="173">
        <f t="shared" si="8"/>
        <v>896.9186681477471</v>
      </c>
      <c r="F122" s="176">
        <f t="shared" si="9"/>
        <v>-0.10308133185225288</v>
      </c>
      <c r="H122" s="171">
        <v>43258</v>
      </c>
      <c r="I122" s="195">
        <f>VLOOKUP(H122,NAB!C:D,2,)</f>
        <v>1000.3602</v>
      </c>
      <c r="J122" s="175">
        <f t="shared" si="7"/>
        <v>3.6020000000003272E-4</v>
      </c>
      <c r="L122" s="171"/>
      <c r="M122" s="172"/>
      <c r="N122" s="172"/>
      <c r="P122" s="270"/>
      <c r="Q122" s="269"/>
      <c r="R122" s="269"/>
      <c r="S122" s="269"/>
      <c r="T122" s="269"/>
      <c r="U122" s="271"/>
      <c r="V122" s="271"/>
      <c r="W122" s="271"/>
    </row>
    <row r="123" spans="1:23" x14ac:dyDescent="0.3">
      <c r="A123" s="171">
        <v>43326</v>
      </c>
      <c r="B123" s="172">
        <f t="shared" si="5"/>
        <v>4.2750000000002508E-4</v>
      </c>
      <c r="C123" s="198">
        <f t="shared" si="6"/>
        <v>-0.11706370854564951</v>
      </c>
      <c r="D123" s="170">
        <f>VLOOKUP(A123,Benchmark!A:C,3,)</f>
        <v>5769.8729999999996</v>
      </c>
      <c r="E123" s="173">
        <f t="shared" si="8"/>
        <v>882.93629145435045</v>
      </c>
      <c r="F123" s="176">
        <f t="shared" si="9"/>
        <v>-0.11706370854564951</v>
      </c>
      <c r="H123" s="171">
        <v>43259</v>
      </c>
      <c r="I123" s="195">
        <f>VLOOKUP(H123,NAB!C:D,2,)</f>
        <v>1000.3602</v>
      </c>
      <c r="J123" s="175">
        <f t="shared" si="7"/>
        <v>3.6020000000003272E-4</v>
      </c>
      <c r="L123" s="171"/>
      <c r="M123" s="172"/>
      <c r="N123" s="172"/>
      <c r="P123" s="270"/>
      <c r="Q123" s="269"/>
      <c r="R123" s="269"/>
      <c r="S123" s="269"/>
      <c r="T123" s="269"/>
      <c r="U123" s="271"/>
      <c r="V123" s="271"/>
      <c r="W123" s="271"/>
    </row>
    <row r="124" spans="1:23" x14ac:dyDescent="0.3">
      <c r="A124" s="171">
        <v>43327</v>
      </c>
      <c r="B124" s="172">
        <f t="shared" si="5"/>
        <v>4.2750000000002508E-4</v>
      </c>
      <c r="C124" s="198">
        <f t="shared" si="6"/>
        <v>-0.1099148276729035</v>
      </c>
      <c r="D124" s="170">
        <f>VLOOKUP(A124,Benchmark!A:C,3,)</f>
        <v>5816.59</v>
      </c>
      <c r="E124" s="173">
        <f t="shared" si="8"/>
        <v>890.08517232709653</v>
      </c>
      <c r="F124" s="176">
        <f t="shared" si="9"/>
        <v>-0.1099148276729035</v>
      </c>
      <c r="H124" s="171">
        <v>43260</v>
      </c>
      <c r="I124" s="195">
        <f>VLOOKUP(H124,NAB!C:D,2,)</f>
        <v>1000.3602</v>
      </c>
      <c r="J124" s="175">
        <f t="shared" si="7"/>
        <v>3.6020000000003272E-4</v>
      </c>
      <c r="L124" s="171"/>
      <c r="M124" s="172"/>
      <c r="N124" s="172"/>
      <c r="P124" s="270"/>
      <c r="Q124" s="269"/>
      <c r="R124" s="269"/>
      <c r="S124" s="269"/>
      <c r="T124" s="269"/>
      <c r="U124" s="271"/>
      <c r="V124" s="271"/>
      <c r="W124" s="271"/>
    </row>
    <row r="125" spans="1:23" x14ac:dyDescent="0.3">
      <c r="A125" s="171">
        <v>43328</v>
      </c>
      <c r="B125" s="172">
        <f t="shared" si="5"/>
        <v>4.2750000000002508E-4</v>
      </c>
      <c r="C125" s="198">
        <f t="shared" si="6"/>
        <v>-0.11493283185936853</v>
      </c>
      <c r="D125" s="170">
        <f>VLOOKUP(A125,Benchmark!A:C,3,)</f>
        <v>5783.7979999999998</v>
      </c>
      <c r="E125" s="173">
        <f t="shared" si="8"/>
        <v>885.06716814063145</v>
      </c>
      <c r="F125" s="176">
        <f t="shared" si="9"/>
        <v>-0.11493283185936853</v>
      </c>
      <c r="H125" s="171">
        <v>43261</v>
      </c>
      <c r="I125" s="195">
        <f>VLOOKUP(H125,NAB!C:D,2,)</f>
        <v>1000.3602</v>
      </c>
      <c r="J125" s="175">
        <f t="shared" si="7"/>
        <v>3.6020000000003272E-4</v>
      </c>
      <c r="L125" s="171"/>
      <c r="M125" s="172"/>
      <c r="N125" s="172"/>
      <c r="P125" s="270"/>
      <c r="Q125" s="269"/>
      <c r="R125" s="269"/>
      <c r="S125" s="269"/>
      <c r="T125" s="269"/>
      <c r="U125" s="271"/>
      <c r="V125" s="271"/>
      <c r="W125" s="271"/>
    </row>
    <row r="126" spans="1:23" x14ac:dyDescent="0.3">
      <c r="A126" s="171">
        <v>43332</v>
      </c>
      <c r="B126" s="172">
        <f t="shared" si="5"/>
        <v>4.2750000000002508E-4</v>
      </c>
      <c r="C126" s="198">
        <f t="shared" si="6"/>
        <v>-9.8345812287897405E-2</v>
      </c>
      <c r="D126" s="170">
        <f>VLOOKUP(A126,Benchmark!A:C,3,)</f>
        <v>5892.192</v>
      </c>
      <c r="E126" s="173">
        <f t="shared" si="8"/>
        <v>901.65418771210261</v>
      </c>
      <c r="F126" s="176">
        <f t="shared" si="9"/>
        <v>-9.8345812287897405E-2</v>
      </c>
      <c r="H126" s="171">
        <v>43262</v>
      </c>
      <c r="I126" s="195">
        <f>VLOOKUP(H126,NAB!C:D,2,)</f>
        <v>1000.3602</v>
      </c>
      <c r="J126" s="175">
        <f t="shared" si="7"/>
        <v>3.6020000000003272E-4</v>
      </c>
      <c r="L126" s="171"/>
      <c r="M126" s="172"/>
      <c r="N126" s="172"/>
      <c r="P126" s="270"/>
      <c r="Q126" s="269"/>
      <c r="R126" s="269"/>
      <c r="S126" s="269"/>
      <c r="T126" s="269"/>
      <c r="U126" s="271"/>
      <c r="V126" s="271"/>
      <c r="W126" s="271"/>
    </row>
    <row r="127" spans="1:23" x14ac:dyDescent="0.3">
      <c r="A127" s="171">
        <v>43333</v>
      </c>
      <c r="B127" s="172">
        <f t="shared" si="5"/>
        <v>4.2750000000002508E-4</v>
      </c>
      <c r="C127" s="198">
        <f t="shared" si="6"/>
        <v>-9.037181923616211E-2</v>
      </c>
      <c r="D127" s="170">
        <f>VLOOKUP(A127,Benchmark!A:C,3,)</f>
        <v>5944.3010000000004</v>
      </c>
      <c r="E127" s="173">
        <f t="shared" si="8"/>
        <v>909.62818076383792</v>
      </c>
      <c r="F127" s="176">
        <f t="shared" si="9"/>
        <v>-9.037181923616211E-2</v>
      </c>
      <c r="H127" s="171">
        <v>43263</v>
      </c>
      <c r="I127" s="195">
        <f>VLOOKUP(H127,NAB!C:D,2,)</f>
        <v>1000.3602</v>
      </c>
      <c r="J127" s="175">
        <f t="shared" si="7"/>
        <v>3.6020000000003272E-4</v>
      </c>
      <c r="L127" s="171"/>
      <c r="M127" s="172"/>
      <c r="N127" s="172"/>
      <c r="P127" s="270"/>
      <c r="Q127" s="269"/>
      <c r="R127" s="269"/>
      <c r="S127" s="269"/>
      <c r="T127" s="269"/>
      <c r="U127" s="271"/>
      <c r="V127" s="271"/>
      <c r="W127" s="271"/>
    </row>
    <row r="128" spans="1:23" x14ac:dyDescent="0.3">
      <c r="A128" s="171">
        <v>43335</v>
      </c>
      <c r="B128" s="172">
        <f t="shared" si="5"/>
        <v>4.2750000000002508E-4</v>
      </c>
      <c r="C128" s="198">
        <f t="shared" si="6"/>
        <v>-8.4452190242834235E-2</v>
      </c>
      <c r="D128" s="170">
        <f>VLOOKUP(A128,Benchmark!A:C,3,)</f>
        <v>5982.9849999999997</v>
      </c>
      <c r="E128" s="173">
        <f t="shared" si="8"/>
        <v>915.54780975716574</v>
      </c>
      <c r="F128" s="176">
        <f t="shared" si="9"/>
        <v>-8.4452190242834235E-2</v>
      </c>
      <c r="H128" s="171">
        <v>43264</v>
      </c>
      <c r="I128" s="195">
        <f>VLOOKUP(H128,NAB!C:D,2,)</f>
        <v>1000.3602</v>
      </c>
      <c r="J128" s="175">
        <f t="shared" si="7"/>
        <v>3.6020000000003272E-4</v>
      </c>
      <c r="L128" s="171"/>
      <c r="M128" s="172"/>
      <c r="N128" s="172"/>
      <c r="P128" s="270"/>
      <c r="Q128" s="269"/>
      <c r="R128" s="269"/>
      <c r="S128" s="269"/>
      <c r="T128" s="269"/>
      <c r="U128" s="271"/>
      <c r="V128" s="271"/>
      <c r="W128" s="271"/>
    </row>
    <row r="129" spans="1:23" x14ac:dyDescent="0.3">
      <c r="A129" s="171">
        <v>43336</v>
      </c>
      <c r="B129" s="172">
        <f t="shared" si="5"/>
        <v>4.2750000000002508E-4</v>
      </c>
      <c r="C129" s="198">
        <f t="shared" si="6"/>
        <v>-8.6630504758396842E-2</v>
      </c>
      <c r="D129" s="170">
        <f>VLOOKUP(A129,Benchmark!A:C,3,)</f>
        <v>5968.75</v>
      </c>
      <c r="E129" s="173">
        <f t="shared" si="8"/>
        <v>913.3694952416032</v>
      </c>
      <c r="F129" s="176">
        <f t="shared" si="9"/>
        <v>-8.6630504758396842E-2</v>
      </c>
      <c r="H129" s="171">
        <v>43265</v>
      </c>
      <c r="I129" s="195">
        <f>VLOOKUP(H129,NAB!C:D,2,)</f>
        <v>1000.3602</v>
      </c>
      <c r="J129" s="175">
        <f t="shared" si="7"/>
        <v>3.6020000000003272E-4</v>
      </c>
      <c r="L129" s="171"/>
      <c r="M129" s="172"/>
      <c r="N129" s="172"/>
      <c r="P129" s="270"/>
      <c r="Q129" s="269"/>
      <c r="R129" s="269"/>
      <c r="S129" s="269"/>
      <c r="T129" s="269"/>
      <c r="U129" s="271"/>
      <c r="V129" s="271"/>
      <c r="W129" s="271"/>
    </row>
    <row r="130" spans="1:23" x14ac:dyDescent="0.3">
      <c r="A130" s="171">
        <v>43339</v>
      </c>
      <c r="B130" s="172">
        <f t="shared" si="5"/>
        <v>4.2750000000002508E-4</v>
      </c>
      <c r="C130" s="198">
        <f t="shared" si="6"/>
        <v>-7.7874705675048728E-2</v>
      </c>
      <c r="D130" s="170">
        <f>VLOOKUP(A130,Benchmark!A:C,3,)</f>
        <v>6025.9679999999998</v>
      </c>
      <c r="E130" s="173">
        <f t="shared" si="8"/>
        <v>922.12529432495126</v>
      </c>
      <c r="F130" s="176">
        <f t="shared" si="9"/>
        <v>-7.7874705675048728E-2</v>
      </c>
      <c r="H130" s="171">
        <v>43266</v>
      </c>
      <c r="I130" s="195">
        <f>VLOOKUP(H130,NAB!C:D,2,)</f>
        <v>1000.3602</v>
      </c>
      <c r="J130" s="175">
        <f t="shared" si="7"/>
        <v>3.6020000000003272E-4</v>
      </c>
      <c r="L130" s="171"/>
      <c r="M130" s="172"/>
      <c r="N130" s="172"/>
      <c r="P130" s="270"/>
      <c r="Q130" s="269"/>
      <c r="R130" s="269"/>
      <c r="S130" s="269"/>
      <c r="T130" s="269"/>
      <c r="U130" s="271"/>
      <c r="V130" s="271"/>
      <c r="W130" s="271"/>
    </row>
    <row r="131" spans="1:23" x14ac:dyDescent="0.3">
      <c r="A131" s="171">
        <v>43340</v>
      </c>
      <c r="B131" s="172">
        <f t="shared" ref="B131:B194" si="10">VLOOKUP(A131,H:J,3)</f>
        <v>4.2750000000002508E-4</v>
      </c>
      <c r="C131" s="198">
        <f t="shared" ref="C131:C194" si="11">D131/$D$2-1</f>
        <v>-7.5321938358672513E-2</v>
      </c>
      <c r="D131" s="170">
        <f>VLOOKUP(A131,Benchmark!A:C,3,)</f>
        <v>6042.65</v>
      </c>
      <c r="E131" s="173">
        <f t="shared" si="8"/>
        <v>924.67806164132753</v>
      </c>
      <c r="F131" s="176">
        <f t="shared" si="9"/>
        <v>-7.5321938358672513E-2</v>
      </c>
      <c r="H131" s="171">
        <v>43267</v>
      </c>
      <c r="I131" s="195">
        <f>VLOOKUP(H131,NAB!C:D,2,)</f>
        <v>1000.3602</v>
      </c>
      <c r="J131" s="175">
        <f t="shared" ref="J131:J194" si="12">I131/$I$2-1</f>
        <v>3.6020000000003272E-4</v>
      </c>
      <c r="L131" s="171"/>
      <c r="M131" s="172"/>
      <c r="N131" s="172"/>
      <c r="P131" s="270"/>
      <c r="Q131" s="269"/>
      <c r="R131" s="269"/>
      <c r="S131" s="269"/>
      <c r="T131" s="269"/>
      <c r="U131" s="271"/>
      <c r="V131" s="271"/>
      <c r="W131" s="271"/>
    </row>
    <row r="132" spans="1:23" x14ac:dyDescent="0.3">
      <c r="A132" s="171">
        <v>43341</v>
      </c>
      <c r="B132" s="172">
        <f t="shared" si="10"/>
        <v>4.2750000000002508E-4</v>
      </c>
      <c r="C132" s="198">
        <f t="shared" si="11"/>
        <v>-7.187902312961425E-2</v>
      </c>
      <c r="D132" s="170">
        <f>VLOOKUP(A132,Benchmark!A:C,3,)</f>
        <v>6065.1490000000003</v>
      </c>
      <c r="E132" s="173">
        <f t="shared" ref="E132:E195" si="13">(C132+1)*$E$2</f>
        <v>928.12097687038579</v>
      </c>
      <c r="F132" s="176">
        <f t="shared" ref="F132:F195" si="14">+E132/$E$2-1</f>
        <v>-7.187902312961425E-2</v>
      </c>
      <c r="H132" s="171">
        <v>43268</v>
      </c>
      <c r="I132" s="195">
        <f>VLOOKUP(H132,NAB!C:D,2,)</f>
        <v>1000.3602</v>
      </c>
      <c r="J132" s="175">
        <f t="shared" si="12"/>
        <v>3.6020000000003272E-4</v>
      </c>
      <c r="L132" s="171"/>
      <c r="M132" s="172"/>
      <c r="N132" s="172"/>
      <c r="P132" s="270"/>
      <c r="Q132" s="269"/>
      <c r="R132" s="269"/>
      <c r="S132" s="269"/>
      <c r="T132" s="269"/>
      <c r="U132" s="271"/>
      <c r="V132" s="271"/>
      <c r="W132" s="271"/>
    </row>
    <row r="133" spans="1:23" x14ac:dyDescent="0.3">
      <c r="A133" s="171">
        <v>43342</v>
      </c>
      <c r="B133" s="172">
        <f t="shared" si="10"/>
        <v>4.2750000000002508E-4</v>
      </c>
      <c r="C133" s="198">
        <f t="shared" si="11"/>
        <v>-7.894649456630265E-2</v>
      </c>
      <c r="D133" s="170">
        <f>VLOOKUP(A133,Benchmark!A:C,3,)</f>
        <v>6018.9639999999999</v>
      </c>
      <c r="E133" s="173">
        <f t="shared" si="13"/>
        <v>921.0535054336973</v>
      </c>
      <c r="F133" s="176">
        <f t="shared" si="14"/>
        <v>-7.894649456630265E-2</v>
      </c>
      <c r="H133" s="171">
        <v>43269</v>
      </c>
      <c r="I133" s="195">
        <f>VLOOKUP(H133,NAB!C:D,2,)</f>
        <v>1000.3602</v>
      </c>
      <c r="J133" s="175">
        <f t="shared" si="12"/>
        <v>3.6020000000003272E-4</v>
      </c>
      <c r="L133" s="171"/>
      <c r="M133" s="172"/>
      <c r="N133" s="172"/>
      <c r="P133" s="270"/>
      <c r="Q133" s="269"/>
      <c r="R133" s="269"/>
      <c r="S133" s="269"/>
      <c r="T133" s="269"/>
      <c r="U133" s="271"/>
      <c r="V133" s="271"/>
      <c r="W133" s="271"/>
    </row>
    <row r="134" spans="1:23" x14ac:dyDescent="0.3">
      <c r="A134" s="171">
        <v>43343</v>
      </c>
      <c r="B134" s="172">
        <f t="shared" si="10"/>
        <v>4.2750000000002508E-4</v>
      </c>
      <c r="C134" s="198">
        <f t="shared" si="11"/>
        <v>-7.9023619295199299E-2</v>
      </c>
      <c r="D134" s="170">
        <f>VLOOKUP(A134,Benchmark!A:C,3,)</f>
        <v>6018.46</v>
      </c>
      <c r="E134" s="173">
        <f t="shared" si="13"/>
        <v>920.9763807048007</v>
      </c>
      <c r="F134" s="176">
        <f t="shared" si="14"/>
        <v>-7.9023619295199299E-2</v>
      </c>
      <c r="H134" s="171">
        <v>43270</v>
      </c>
      <c r="I134" s="195">
        <f>VLOOKUP(H134,NAB!C:D,2,)</f>
        <v>1000.3602</v>
      </c>
      <c r="J134" s="175">
        <f t="shared" si="12"/>
        <v>3.6020000000003272E-4</v>
      </c>
      <c r="L134" s="171"/>
      <c r="M134" s="172"/>
      <c r="N134" s="172"/>
      <c r="P134" s="270"/>
      <c r="Q134" s="269"/>
      <c r="R134" s="269"/>
      <c r="S134" s="269"/>
      <c r="T134" s="269"/>
      <c r="U134" s="271"/>
      <c r="V134" s="271"/>
      <c r="W134" s="271"/>
    </row>
    <row r="135" spans="1:23" x14ac:dyDescent="0.3">
      <c r="A135" s="171">
        <v>43346</v>
      </c>
      <c r="B135" s="172">
        <f t="shared" si="10"/>
        <v>4.2750000000002508E-4</v>
      </c>
      <c r="C135" s="198">
        <f t="shared" si="11"/>
        <v>-8.6809697332876912E-2</v>
      </c>
      <c r="D135" s="170">
        <f>VLOOKUP(A135,Benchmark!A:C,3,)</f>
        <v>5967.5789999999997</v>
      </c>
      <c r="E135" s="173">
        <f t="shared" si="13"/>
        <v>913.19030266712309</v>
      </c>
      <c r="F135" s="176">
        <f t="shared" si="14"/>
        <v>-8.6809697332876912E-2</v>
      </c>
      <c r="H135" s="171">
        <v>43271</v>
      </c>
      <c r="I135" s="195">
        <f>VLOOKUP(H135,NAB!C:D,2,)</f>
        <v>1000.3602</v>
      </c>
      <c r="J135" s="175">
        <f t="shared" si="12"/>
        <v>3.6020000000003272E-4</v>
      </c>
      <c r="L135" s="171"/>
      <c r="M135" s="172"/>
      <c r="N135" s="172"/>
      <c r="P135" s="270"/>
      <c r="Q135" s="269"/>
      <c r="R135" s="269"/>
      <c r="S135" s="269"/>
      <c r="T135" s="269"/>
      <c r="U135" s="271"/>
      <c r="V135" s="271"/>
      <c r="W135" s="271"/>
    </row>
    <row r="136" spans="1:23" x14ac:dyDescent="0.3">
      <c r="A136" s="171">
        <v>43347</v>
      </c>
      <c r="B136" s="172">
        <f t="shared" si="10"/>
        <v>4.2750000000002508E-4</v>
      </c>
      <c r="C136" s="198">
        <f t="shared" si="11"/>
        <v>-9.633980421030619E-2</v>
      </c>
      <c r="D136" s="170">
        <f>VLOOKUP(A136,Benchmark!A:C,3,)</f>
        <v>5905.3010000000004</v>
      </c>
      <c r="E136" s="173">
        <f t="shared" si="13"/>
        <v>903.66019578969383</v>
      </c>
      <c r="F136" s="176">
        <f t="shared" si="14"/>
        <v>-9.633980421030619E-2</v>
      </c>
      <c r="H136" s="171">
        <v>43272</v>
      </c>
      <c r="I136" s="195">
        <f>VLOOKUP(H136,NAB!C:D,2,)</f>
        <v>1000.3602</v>
      </c>
      <c r="J136" s="175">
        <f t="shared" si="12"/>
        <v>3.6020000000003272E-4</v>
      </c>
      <c r="L136" s="171"/>
      <c r="M136" s="172"/>
      <c r="N136" s="172"/>
      <c r="P136" s="270"/>
      <c r="Q136" s="269"/>
      <c r="R136" s="269"/>
      <c r="S136" s="269"/>
      <c r="T136" s="269"/>
      <c r="U136" s="271"/>
      <c r="V136" s="271"/>
      <c r="W136" s="271"/>
    </row>
    <row r="137" spans="1:23" x14ac:dyDescent="0.3">
      <c r="A137" s="171">
        <v>43348</v>
      </c>
      <c r="B137" s="172">
        <f t="shared" si="10"/>
        <v>4.2750000000002508E-4</v>
      </c>
      <c r="C137" s="198">
        <f t="shared" si="11"/>
        <v>-0.13028080593505387</v>
      </c>
      <c r="D137" s="170">
        <f>VLOOKUP(A137,Benchmark!A:C,3,)</f>
        <v>5683.5010000000002</v>
      </c>
      <c r="E137" s="173">
        <f t="shared" si="13"/>
        <v>869.71919406494612</v>
      </c>
      <c r="F137" s="176">
        <f t="shared" si="14"/>
        <v>-0.13028080593505387</v>
      </c>
      <c r="H137" s="171">
        <v>43273</v>
      </c>
      <c r="I137" s="195">
        <f>VLOOKUP(H137,NAB!C:D,2,)</f>
        <v>1000.3602</v>
      </c>
      <c r="J137" s="175">
        <f t="shared" si="12"/>
        <v>3.6020000000003272E-4</v>
      </c>
      <c r="L137" s="171"/>
      <c r="M137" s="172"/>
      <c r="N137" s="172"/>
      <c r="P137" s="270"/>
      <c r="Q137" s="269"/>
      <c r="R137" s="269"/>
      <c r="S137" s="269"/>
      <c r="T137" s="269"/>
      <c r="U137" s="271"/>
      <c r="V137" s="271"/>
      <c r="W137" s="271"/>
    </row>
    <row r="138" spans="1:23" x14ac:dyDescent="0.3">
      <c r="A138" s="171">
        <v>43349</v>
      </c>
      <c r="B138" s="172">
        <f t="shared" si="10"/>
        <v>4.2750000000002508E-4</v>
      </c>
      <c r="C138" s="198">
        <f t="shared" si="11"/>
        <v>-0.11611158540438982</v>
      </c>
      <c r="D138" s="170">
        <f>VLOOKUP(A138,Benchmark!A:C,3,)</f>
        <v>5776.0950000000003</v>
      </c>
      <c r="E138" s="173">
        <f t="shared" si="13"/>
        <v>883.88841459561013</v>
      </c>
      <c r="F138" s="176">
        <f t="shared" si="14"/>
        <v>-0.11611158540438982</v>
      </c>
      <c r="H138" s="171">
        <v>43274</v>
      </c>
      <c r="I138" s="195">
        <f>VLOOKUP(H138,NAB!C:D,2,)</f>
        <v>1000.3602</v>
      </c>
      <c r="J138" s="175">
        <f t="shared" si="12"/>
        <v>3.6020000000003272E-4</v>
      </c>
      <c r="L138" s="171"/>
      <c r="M138" s="172"/>
      <c r="N138" s="172"/>
      <c r="P138" s="270"/>
      <c r="Q138" s="269"/>
      <c r="R138" s="269"/>
      <c r="S138" s="269"/>
      <c r="T138" s="269"/>
      <c r="U138" s="271"/>
      <c r="V138" s="271"/>
      <c r="W138" s="271"/>
    </row>
    <row r="139" spans="1:23" x14ac:dyDescent="0.3">
      <c r="A139" s="171">
        <v>43350</v>
      </c>
      <c r="B139" s="172">
        <f t="shared" si="10"/>
        <v>4.2750000000002508E-4</v>
      </c>
      <c r="C139" s="198">
        <f t="shared" si="11"/>
        <v>-0.10457807187871704</v>
      </c>
      <c r="D139" s="170">
        <f>VLOOKUP(A139,Benchmark!A:C,3,)</f>
        <v>5851.4650000000001</v>
      </c>
      <c r="E139" s="173">
        <f t="shared" si="13"/>
        <v>895.42192812128292</v>
      </c>
      <c r="F139" s="176">
        <f t="shared" si="14"/>
        <v>-0.10457807187871704</v>
      </c>
      <c r="H139" s="171">
        <v>43275</v>
      </c>
      <c r="I139" s="195">
        <f>VLOOKUP(H139,NAB!C:D,2,)</f>
        <v>1000.3602</v>
      </c>
      <c r="J139" s="175">
        <f t="shared" si="12"/>
        <v>3.6020000000003272E-4</v>
      </c>
      <c r="L139" s="171"/>
      <c r="M139" s="172"/>
      <c r="N139" s="172"/>
      <c r="P139" s="270"/>
      <c r="Q139" s="269"/>
      <c r="R139" s="269"/>
      <c r="S139" s="269"/>
      <c r="T139" s="269"/>
      <c r="U139" s="271"/>
      <c r="V139" s="271"/>
      <c r="W139" s="271"/>
    </row>
    <row r="140" spans="1:23" x14ac:dyDescent="0.3">
      <c r="A140" s="171">
        <v>43353</v>
      </c>
      <c r="B140" s="172">
        <f t="shared" si="10"/>
        <v>4.2750000000002508E-4</v>
      </c>
      <c r="C140" s="198">
        <f t="shared" si="11"/>
        <v>-0.10769182978266278</v>
      </c>
      <c r="D140" s="170">
        <f>VLOOKUP(A140,Benchmark!A:C,3,)</f>
        <v>5831.1170000000002</v>
      </c>
      <c r="E140" s="173">
        <f t="shared" si="13"/>
        <v>892.30817021733719</v>
      </c>
      <c r="F140" s="176">
        <f t="shared" si="14"/>
        <v>-0.10769182978266278</v>
      </c>
      <c r="H140" s="171">
        <v>43276</v>
      </c>
      <c r="I140" s="195">
        <f>VLOOKUP(H140,NAB!C:D,2,)</f>
        <v>1000.3602</v>
      </c>
      <c r="J140" s="175">
        <f t="shared" si="12"/>
        <v>3.6020000000003272E-4</v>
      </c>
      <c r="L140" s="171"/>
      <c r="M140" s="172"/>
      <c r="N140" s="172"/>
      <c r="P140" s="270"/>
      <c r="Q140" s="269"/>
      <c r="R140" s="269"/>
      <c r="S140" s="269"/>
      <c r="T140" s="269"/>
      <c r="U140" s="271"/>
      <c r="V140" s="271"/>
      <c r="W140" s="271"/>
    </row>
    <row r="141" spans="1:23" x14ac:dyDescent="0.3">
      <c r="A141" s="171">
        <v>43355</v>
      </c>
      <c r="B141" s="172">
        <f t="shared" si="10"/>
        <v>4.2750000000002508E-4</v>
      </c>
      <c r="C141" s="198">
        <f t="shared" si="11"/>
        <v>-0.11273646036362772</v>
      </c>
      <c r="D141" s="170">
        <f>VLOOKUP(A141,Benchmark!A:C,3,)</f>
        <v>5798.1509999999998</v>
      </c>
      <c r="E141" s="173">
        <f t="shared" si="13"/>
        <v>887.26353963637223</v>
      </c>
      <c r="F141" s="176">
        <f t="shared" si="14"/>
        <v>-0.11273646036362772</v>
      </c>
      <c r="H141" s="171">
        <v>43277</v>
      </c>
      <c r="I141" s="195">
        <f>VLOOKUP(H141,NAB!C:D,2,)</f>
        <v>1000.3602</v>
      </c>
      <c r="J141" s="175">
        <f t="shared" si="12"/>
        <v>3.6020000000003272E-4</v>
      </c>
      <c r="L141" s="171"/>
      <c r="M141" s="172"/>
      <c r="N141" s="172"/>
      <c r="P141" s="270"/>
      <c r="Q141" s="269"/>
      <c r="R141" s="269"/>
      <c r="S141" s="269"/>
      <c r="T141" s="269"/>
      <c r="U141" s="271"/>
      <c r="V141" s="271"/>
      <c r="W141" s="271"/>
    </row>
    <row r="142" spans="1:23" x14ac:dyDescent="0.3">
      <c r="A142" s="171">
        <v>43356</v>
      </c>
      <c r="B142" s="172">
        <f t="shared" si="10"/>
        <v>4.2750000000002508E-4</v>
      </c>
      <c r="C142" s="198">
        <f t="shared" si="11"/>
        <v>-0.10353612291233372</v>
      </c>
      <c r="D142" s="170">
        <f>VLOOKUP(A142,Benchmark!A:C,3,)</f>
        <v>5858.2740000000003</v>
      </c>
      <c r="E142" s="173">
        <f t="shared" si="13"/>
        <v>896.46387708766633</v>
      </c>
      <c r="F142" s="176">
        <f t="shared" si="14"/>
        <v>-0.10353612291233372</v>
      </c>
      <c r="H142" s="171">
        <v>43278</v>
      </c>
      <c r="I142" s="195">
        <f>VLOOKUP(H142,NAB!C:D,2,)</f>
        <v>1000.3602</v>
      </c>
      <c r="J142" s="175">
        <f t="shared" si="12"/>
        <v>3.6020000000003272E-4</v>
      </c>
      <c r="L142" s="171"/>
      <c r="M142" s="172"/>
      <c r="N142" s="172"/>
      <c r="P142" s="270"/>
      <c r="Q142" s="269"/>
      <c r="R142" s="269"/>
      <c r="S142" s="269"/>
      <c r="T142" s="269"/>
      <c r="U142" s="271"/>
      <c r="V142" s="271"/>
      <c r="W142" s="271"/>
    </row>
    <row r="143" spans="1:23" x14ac:dyDescent="0.3">
      <c r="A143" s="171">
        <v>43357</v>
      </c>
      <c r="B143" s="172">
        <f t="shared" si="10"/>
        <v>4.2750000000002508E-4</v>
      </c>
      <c r="C143" s="198">
        <f t="shared" si="11"/>
        <v>-9.2364208065991771E-2</v>
      </c>
      <c r="D143" s="170">
        <f>VLOOKUP(A143,Benchmark!A:C,3,)</f>
        <v>5931.2809999999999</v>
      </c>
      <c r="E143" s="173">
        <f t="shared" si="13"/>
        <v>907.63579193400824</v>
      </c>
      <c r="F143" s="176">
        <f t="shared" si="14"/>
        <v>-9.2364208065991771E-2</v>
      </c>
      <c r="H143" s="171">
        <v>43279</v>
      </c>
      <c r="I143" s="195">
        <f>VLOOKUP(H143,NAB!C:D,2,)</f>
        <v>1000.3602</v>
      </c>
      <c r="J143" s="175">
        <f t="shared" si="12"/>
        <v>3.6020000000003272E-4</v>
      </c>
      <c r="L143" s="171"/>
      <c r="M143" s="172"/>
      <c r="N143" s="172"/>
      <c r="P143" s="270"/>
      <c r="Q143" s="269"/>
      <c r="R143" s="269"/>
      <c r="S143" s="269"/>
      <c r="T143" s="269"/>
      <c r="U143" s="271"/>
      <c r="V143" s="271"/>
      <c r="W143" s="271"/>
    </row>
    <row r="144" spans="1:23" x14ac:dyDescent="0.3">
      <c r="A144" s="171">
        <v>43360</v>
      </c>
      <c r="B144" s="172">
        <f t="shared" si="10"/>
        <v>4.2750000000002508E-4</v>
      </c>
      <c r="C144" s="198">
        <f t="shared" si="11"/>
        <v>-0.10874158303708925</v>
      </c>
      <c r="D144" s="170">
        <f>VLOOKUP(A144,Benchmark!A:C,3,)</f>
        <v>5824.2569999999996</v>
      </c>
      <c r="E144" s="173">
        <f t="shared" si="13"/>
        <v>891.2584169629107</v>
      </c>
      <c r="F144" s="176">
        <f t="shared" si="14"/>
        <v>-0.10874158303708925</v>
      </c>
      <c r="H144" s="171">
        <v>43280</v>
      </c>
      <c r="I144" s="195">
        <f>VLOOKUP(H144,NAB!C:D,2,)</f>
        <v>1000.3602</v>
      </c>
      <c r="J144" s="175">
        <f t="shared" si="12"/>
        <v>3.6020000000003272E-4</v>
      </c>
      <c r="L144" s="171"/>
      <c r="M144" s="172"/>
      <c r="N144" s="172"/>
      <c r="P144" s="270"/>
      <c r="Q144" s="269"/>
      <c r="R144" s="269"/>
      <c r="S144" s="269"/>
      <c r="T144" s="269"/>
      <c r="U144" s="271"/>
      <c r="V144" s="271"/>
      <c r="W144" s="271"/>
    </row>
    <row r="145" spans="1:23" x14ac:dyDescent="0.3">
      <c r="A145" s="171">
        <v>43361</v>
      </c>
      <c r="B145" s="172">
        <f t="shared" si="10"/>
        <v>4.2750000000002508E-4</v>
      </c>
      <c r="C145" s="198">
        <f t="shared" si="11"/>
        <v>-0.1106493489004905</v>
      </c>
      <c r="D145" s="170">
        <f>VLOOKUP(A145,Benchmark!A:C,3,)</f>
        <v>5811.79</v>
      </c>
      <c r="E145" s="173">
        <f t="shared" si="13"/>
        <v>889.35065109950949</v>
      </c>
      <c r="F145" s="176">
        <f t="shared" si="14"/>
        <v>-0.1106493489004905</v>
      </c>
      <c r="H145" s="171">
        <v>43281</v>
      </c>
      <c r="I145" s="195">
        <f>VLOOKUP(H145,NAB!C:D,2,)</f>
        <v>1000.3602</v>
      </c>
      <c r="J145" s="175">
        <f t="shared" si="12"/>
        <v>3.6020000000003272E-4</v>
      </c>
      <c r="L145" s="171"/>
      <c r="M145" s="172"/>
      <c r="N145" s="172"/>
      <c r="P145" s="270"/>
      <c r="Q145" s="269"/>
      <c r="R145" s="269"/>
      <c r="S145" s="269"/>
      <c r="T145" s="269"/>
      <c r="U145" s="271"/>
      <c r="V145" s="271"/>
      <c r="W145" s="271"/>
    </row>
    <row r="146" spans="1:23" x14ac:dyDescent="0.3">
      <c r="A146" s="171">
        <v>43362</v>
      </c>
      <c r="B146" s="172">
        <f t="shared" si="10"/>
        <v>4.2750000000002508E-4</v>
      </c>
      <c r="C146" s="198">
        <f t="shared" si="11"/>
        <v>-0.10119131691851813</v>
      </c>
      <c r="D146" s="170">
        <f>VLOOKUP(A146,Benchmark!A:C,3,)</f>
        <v>5873.5969999999998</v>
      </c>
      <c r="E146" s="173">
        <f t="shared" si="13"/>
        <v>898.80868308148183</v>
      </c>
      <c r="F146" s="176">
        <f t="shared" si="14"/>
        <v>-0.10119131691851813</v>
      </c>
      <c r="H146" s="171">
        <v>43282</v>
      </c>
      <c r="I146" s="195">
        <f>VLOOKUP(H146,NAB!C:D,2,)</f>
        <v>1000.3602</v>
      </c>
      <c r="J146" s="175">
        <f t="shared" si="12"/>
        <v>3.6020000000003272E-4</v>
      </c>
      <c r="L146" s="171"/>
      <c r="M146" s="172"/>
      <c r="N146" s="172"/>
      <c r="P146" s="270"/>
      <c r="Q146" s="269"/>
      <c r="R146" s="269"/>
      <c r="S146" s="269"/>
      <c r="T146" s="269"/>
      <c r="U146" s="271"/>
      <c r="V146" s="271"/>
      <c r="W146" s="271"/>
    </row>
    <row r="147" spans="1:23" x14ac:dyDescent="0.3">
      <c r="A147" s="171">
        <v>43363</v>
      </c>
      <c r="B147" s="172">
        <f t="shared" si="10"/>
        <v>4.2750000000002508E-4</v>
      </c>
      <c r="C147" s="198">
        <f t="shared" si="11"/>
        <v>-9.2366503444828107E-2</v>
      </c>
      <c r="D147" s="170">
        <f>VLOOKUP(A147,Benchmark!A:C,3,)</f>
        <v>5931.2659999999996</v>
      </c>
      <c r="E147" s="173">
        <f t="shared" si="13"/>
        <v>907.63349655517186</v>
      </c>
      <c r="F147" s="176">
        <f t="shared" si="14"/>
        <v>-9.2366503444828107E-2</v>
      </c>
      <c r="H147" s="171">
        <v>43283</v>
      </c>
      <c r="I147" s="195">
        <f>VLOOKUP(H147,NAB!C:D,2,)</f>
        <v>1000.3602</v>
      </c>
      <c r="J147" s="175">
        <f t="shared" si="12"/>
        <v>3.6020000000003272E-4</v>
      </c>
      <c r="L147" s="171"/>
      <c r="M147" s="172"/>
      <c r="N147" s="172"/>
      <c r="P147" s="270"/>
      <c r="Q147" s="269"/>
      <c r="R147" s="269"/>
      <c r="S147" s="269"/>
      <c r="T147" s="269"/>
      <c r="U147" s="271"/>
      <c r="V147" s="271"/>
      <c r="W147" s="271"/>
    </row>
    <row r="148" spans="1:23" x14ac:dyDescent="0.3">
      <c r="A148" s="171">
        <v>43364</v>
      </c>
      <c r="B148" s="172">
        <f t="shared" si="10"/>
        <v>4.2750000000002508E-4</v>
      </c>
      <c r="C148" s="198">
        <f t="shared" si="11"/>
        <v>-8.8314700723151507E-2</v>
      </c>
      <c r="D148" s="170">
        <f>VLOOKUP(A148,Benchmark!A:C,3,)</f>
        <v>5957.7439999999997</v>
      </c>
      <c r="E148" s="173">
        <f t="shared" si="13"/>
        <v>911.68529927684847</v>
      </c>
      <c r="F148" s="176">
        <f t="shared" si="14"/>
        <v>-8.8314700723151507E-2</v>
      </c>
      <c r="H148" s="171">
        <v>43284</v>
      </c>
      <c r="I148" s="195">
        <f>VLOOKUP(H148,NAB!C:D,2,)</f>
        <v>1000.3602</v>
      </c>
      <c r="J148" s="175">
        <f t="shared" si="12"/>
        <v>3.6020000000003272E-4</v>
      </c>
      <c r="L148" s="171"/>
      <c r="M148" s="172"/>
      <c r="N148" s="172"/>
      <c r="P148" s="270"/>
      <c r="Q148" s="269"/>
      <c r="R148" s="269"/>
      <c r="S148" s="269"/>
      <c r="T148" s="269"/>
      <c r="U148" s="271"/>
      <c r="V148" s="271"/>
      <c r="W148" s="271"/>
    </row>
    <row r="149" spans="1:23" x14ac:dyDescent="0.3">
      <c r="A149" s="171">
        <v>43367</v>
      </c>
      <c r="B149" s="172">
        <f t="shared" si="10"/>
        <v>4.2750000000002508E-4</v>
      </c>
      <c r="C149" s="198">
        <f t="shared" si="11"/>
        <v>-9.9871780138209298E-2</v>
      </c>
      <c r="D149" s="170">
        <f>VLOOKUP(A149,Benchmark!A:C,3,)</f>
        <v>5882.22</v>
      </c>
      <c r="E149" s="173">
        <f t="shared" si="13"/>
        <v>900.12821986179074</v>
      </c>
      <c r="F149" s="176">
        <f t="shared" si="14"/>
        <v>-9.9871780138209298E-2</v>
      </c>
      <c r="H149" s="171">
        <v>43285</v>
      </c>
      <c r="I149" s="195">
        <f>VLOOKUP(H149,NAB!C:D,2,)</f>
        <v>1000.3602</v>
      </c>
      <c r="J149" s="175">
        <f t="shared" si="12"/>
        <v>3.6020000000003272E-4</v>
      </c>
      <c r="L149" s="171"/>
      <c r="M149" s="172"/>
      <c r="N149" s="172"/>
      <c r="P149" s="270"/>
      <c r="Q149" s="269"/>
      <c r="R149" s="269"/>
      <c r="S149" s="269"/>
      <c r="T149" s="269"/>
      <c r="U149" s="271"/>
      <c r="V149" s="271"/>
      <c r="W149" s="271"/>
    </row>
    <row r="150" spans="1:23" x14ac:dyDescent="0.3">
      <c r="A150" s="171">
        <v>43368</v>
      </c>
      <c r="B150" s="172">
        <f t="shared" si="10"/>
        <v>4.2750000000002508E-4</v>
      </c>
      <c r="C150" s="198">
        <f t="shared" si="11"/>
        <v>-0.10108389318898359</v>
      </c>
      <c r="D150" s="170">
        <f>VLOOKUP(A150,Benchmark!A:C,3,)</f>
        <v>5874.299</v>
      </c>
      <c r="E150" s="173">
        <f t="shared" si="13"/>
        <v>898.91610681101645</v>
      </c>
      <c r="F150" s="176">
        <f t="shared" si="14"/>
        <v>-0.10108389318898359</v>
      </c>
      <c r="H150" s="171">
        <v>43286</v>
      </c>
      <c r="I150" s="195">
        <f>VLOOKUP(H150,NAB!C:D,2,)</f>
        <v>1000.3602</v>
      </c>
      <c r="J150" s="175">
        <f t="shared" si="12"/>
        <v>3.6020000000003272E-4</v>
      </c>
      <c r="L150" s="171"/>
      <c r="M150" s="172"/>
      <c r="N150" s="172"/>
      <c r="P150" s="270"/>
      <c r="Q150" s="269"/>
      <c r="R150" s="269"/>
      <c r="S150" s="269"/>
      <c r="T150" s="269"/>
      <c r="U150" s="271"/>
      <c r="V150" s="271"/>
      <c r="W150" s="271"/>
    </row>
    <row r="151" spans="1:23" x14ac:dyDescent="0.3">
      <c r="A151" s="171">
        <v>43369</v>
      </c>
      <c r="B151" s="172">
        <f t="shared" si="10"/>
        <v>4.2750000000002508E-4</v>
      </c>
      <c r="C151" s="198">
        <f t="shared" si="11"/>
        <v>-0.10124120315189178</v>
      </c>
      <c r="D151" s="170">
        <f>VLOOKUP(A151,Benchmark!A:C,3,)</f>
        <v>5873.2709999999997</v>
      </c>
      <c r="E151" s="173">
        <f t="shared" si="13"/>
        <v>898.7587968481082</v>
      </c>
      <c r="F151" s="176">
        <f t="shared" si="14"/>
        <v>-0.10124120315189178</v>
      </c>
      <c r="H151" s="171">
        <v>43287</v>
      </c>
      <c r="I151" s="195">
        <f>VLOOKUP(H151,NAB!C:D,2,)</f>
        <v>1000.3602</v>
      </c>
      <c r="J151" s="175">
        <f t="shared" si="12"/>
        <v>3.6020000000003272E-4</v>
      </c>
      <c r="L151" s="171"/>
      <c r="M151" s="172"/>
      <c r="N151" s="172"/>
      <c r="P151" s="270"/>
      <c r="Q151" s="269"/>
      <c r="R151" s="269"/>
      <c r="S151" s="269"/>
      <c r="T151" s="269"/>
      <c r="U151" s="271"/>
      <c r="V151" s="271"/>
      <c r="W151" s="271"/>
    </row>
    <row r="152" spans="1:23" x14ac:dyDescent="0.3">
      <c r="A152" s="171">
        <v>43370</v>
      </c>
      <c r="B152" s="172">
        <f t="shared" si="10"/>
        <v>4.2750000000002508E-4</v>
      </c>
      <c r="C152" s="198">
        <f t="shared" si="11"/>
        <v>-9.2680205219109912E-2</v>
      </c>
      <c r="D152" s="170">
        <f>VLOOKUP(A152,Benchmark!A:C,3,)</f>
        <v>5929.2160000000003</v>
      </c>
      <c r="E152" s="173">
        <f t="shared" si="13"/>
        <v>907.31979478089011</v>
      </c>
      <c r="F152" s="176">
        <f t="shared" si="14"/>
        <v>-9.2680205219109912E-2</v>
      </c>
      <c r="H152" s="171">
        <v>43288</v>
      </c>
      <c r="I152" s="195">
        <f>VLOOKUP(H152,NAB!C:D,2,)</f>
        <v>1000.3602</v>
      </c>
      <c r="J152" s="175">
        <f t="shared" si="12"/>
        <v>3.6020000000003272E-4</v>
      </c>
      <c r="L152" s="171"/>
      <c r="M152" s="172"/>
      <c r="N152" s="172"/>
      <c r="P152" s="270"/>
      <c r="Q152" s="269"/>
      <c r="R152" s="269"/>
      <c r="S152" s="269"/>
      <c r="T152" s="269"/>
      <c r="U152" s="271"/>
      <c r="V152" s="271"/>
      <c r="W152" s="271"/>
    </row>
    <row r="153" spans="1:23" x14ac:dyDescent="0.3">
      <c r="A153" s="171">
        <v>43371</v>
      </c>
      <c r="B153" s="172">
        <f t="shared" si="10"/>
        <v>4.2750000000002508E-4</v>
      </c>
      <c r="C153" s="198">
        <f t="shared" si="11"/>
        <v>-8.5436448687800759E-2</v>
      </c>
      <c r="D153" s="170">
        <f>VLOOKUP(A153,Benchmark!A:C,3,)</f>
        <v>5976.5529999999999</v>
      </c>
      <c r="E153" s="173">
        <f t="shared" si="13"/>
        <v>914.56355131219925</v>
      </c>
      <c r="F153" s="176">
        <f t="shared" si="14"/>
        <v>-8.5436448687800759E-2</v>
      </c>
      <c r="H153" s="171">
        <v>43289</v>
      </c>
      <c r="I153" s="195">
        <f>VLOOKUP(H153,NAB!C:D,2,)</f>
        <v>1000.3602</v>
      </c>
      <c r="J153" s="175">
        <f t="shared" si="12"/>
        <v>3.6020000000003272E-4</v>
      </c>
      <c r="L153" s="171"/>
      <c r="M153" s="172"/>
      <c r="N153" s="172"/>
      <c r="P153" s="270"/>
      <c r="Q153" s="269"/>
      <c r="R153" s="269"/>
      <c r="S153" s="269"/>
      <c r="T153" s="269"/>
      <c r="U153" s="271"/>
      <c r="V153" s="271"/>
      <c r="W153" s="271"/>
    </row>
    <row r="154" spans="1:23" x14ac:dyDescent="0.3">
      <c r="A154" s="171">
        <v>43374</v>
      </c>
      <c r="B154" s="172">
        <f t="shared" si="10"/>
        <v>4.2750000000002508E-4</v>
      </c>
      <c r="C154" s="198">
        <f t="shared" si="11"/>
        <v>-9.0325911659438041E-2</v>
      </c>
      <c r="D154" s="170">
        <f>VLOOKUP(A154,Benchmark!A:C,3,)</f>
        <v>5944.6009999999997</v>
      </c>
      <c r="E154" s="173">
        <f t="shared" si="13"/>
        <v>909.67408834056198</v>
      </c>
      <c r="F154" s="176">
        <f t="shared" si="14"/>
        <v>-9.0325911659438041E-2</v>
      </c>
      <c r="H154" s="171">
        <v>43290</v>
      </c>
      <c r="I154" s="195">
        <f>VLOOKUP(H154,NAB!C:D,2,)</f>
        <v>1000.3602</v>
      </c>
      <c r="J154" s="175">
        <f t="shared" si="12"/>
        <v>3.6020000000003272E-4</v>
      </c>
      <c r="L154" s="171"/>
      <c r="M154" s="172"/>
      <c r="N154" s="172"/>
      <c r="P154" s="270"/>
      <c r="Q154" s="269"/>
      <c r="R154" s="269"/>
      <c r="S154" s="269"/>
      <c r="T154" s="269"/>
      <c r="U154" s="271"/>
      <c r="V154" s="271"/>
      <c r="W154" s="271"/>
    </row>
    <row r="155" spans="1:23" x14ac:dyDescent="0.3">
      <c r="A155" s="171">
        <v>43375</v>
      </c>
      <c r="B155" s="172">
        <f t="shared" si="10"/>
        <v>4.2750000000002508E-4</v>
      </c>
      <c r="C155" s="198">
        <f t="shared" si="11"/>
        <v>-0.10088189985139717</v>
      </c>
      <c r="D155" s="170">
        <f>VLOOKUP(A155,Benchmark!A:C,3,)</f>
        <v>5875.6189999999997</v>
      </c>
      <c r="E155" s="173">
        <f t="shared" si="13"/>
        <v>899.11810014860282</v>
      </c>
      <c r="F155" s="176">
        <f t="shared" si="14"/>
        <v>-0.10088189985139717</v>
      </c>
      <c r="H155" s="171">
        <v>43291</v>
      </c>
      <c r="I155" s="195">
        <f>VLOOKUP(H155,NAB!C:D,2,)</f>
        <v>1000.3602</v>
      </c>
      <c r="J155" s="175">
        <f t="shared" si="12"/>
        <v>3.6020000000003272E-4</v>
      </c>
      <c r="L155" s="171"/>
      <c r="M155" s="172"/>
      <c r="N155" s="172"/>
      <c r="P155" s="270"/>
      <c r="Q155" s="269"/>
      <c r="R155" s="269"/>
      <c r="S155" s="269"/>
      <c r="T155" s="269"/>
      <c r="U155" s="271"/>
      <c r="V155" s="271"/>
      <c r="W155" s="271"/>
    </row>
    <row r="156" spans="1:23" x14ac:dyDescent="0.3">
      <c r="A156" s="171">
        <v>43376</v>
      </c>
      <c r="B156" s="172">
        <f t="shared" si="10"/>
        <v>4.2750000000002508E-4</v>
      </c>
      <c r="C156" s="198">
        <f t="shared" si="11"/>
        <v>-0.10208804491719725</v>
      </c>
      <c r="D156" s="170">
        <f>VLOOKUP(A156,Benchmark!A:C,3,)</f>
        <v>5867.7370000000001</v>
      </c>
      <c r="E156" s="173">
        <f t="shared" si="13"/>
        <v>897.91195508280271</v>
      </c>
      <c r="F156" s="176">
        <f t="shared" si="14"/>
        <v>-0.10208804491719725</v>
      </c>
      <c r="H156" s="171">
        <v>43292</v>
      </c>
      <c r="I156" s="195">
        <f>VLOOKUP(H156,NAB!C:D,2,)</f>
        <v>1000.3602</v>
      </c>
      <c r="J156" s="175">
        <f t="shared" si="12"/>
        <v>3.6020000000003272E-4</v>
      </c>
      <c r="L156" s="171"/>
      <c r="M156" s="172"/>
      <c r="N156" s="172"/>
      <c r="P156" s="270"/>
      <c r="Q156" s="269"/>
      <c r="R156" s="269"/>
      <c r="S156" s="269"/>
      <c r="T156" s="269"/>
      <c r="U156" s="271"/>
      <c r="V156" s="271"/>
      <c r="W156" s="271"/>
    </row>
    <row r="157" spans="1:23" x14ac:dyDescent="0.3">
      <c r="A157" s="171">
        <v>43377</v>
      </c>
      <c r="B157" s="172">
        <f t="shared" si="10"/>
        <v>4.2750000000002508E-4</v>
      </c>
      <c r="C157" s="198">
        <f t="shared" si="11"/>
        <v>-0.11909190528532398</v>
      </c>
      <c r="D157" s="170">
        <f>VLOOKUP(A157,Benchmark!A:C,3,)</f>
        <v>5756.6189999999997</v>
      </c>
      <c r="E157" s="173">
        <f t="shared" si="13"/>
        <v>880.90809471467605</v>
      </c>
      <c r="F157" s="176">
        <f t="shared" si="14"/>
        <v>-0.11909190528532398</v>
      </c>
      <c r="H157" s="171">
        <v>43293</v>
      </c>
      <c r="I157" s="195">
        <f>VLOOKUP(H157,NAB!C:D,2,)</f>
        <v>1000.3602</v>
      </c>
      <c r="J157" s="175">
        <f t="shared" si="12"/>
        <v>3.6020000000003272E-4</v>
      </c>
      <c r="L157" s="171"/>
      <c r="M157" s="172"/>
      <c r="N157" s="172"/>
      <c r="P157" s="270"/>
      <c r="Q157" s="269"/>
      <c r="R157" s="269"/>
      <c r="S157" s="269"/>
      <c r="T157" s="269"/>
      <c r="U157" s="271"/>
      <c r="V157" s="271"/>
      <c r="W157" s="271"/>
    </row>
    <row r="158" spans="1:23" x14ac:dyDescent="0.3">
      <c r="A158" s="171">
        <v>43378</v>
      </c>
      <c r="B158" s="172">
        <f t="shared" si="10"/>
        <v>4.2750000000002508E-4</v>
      </c>
      <c r="C158" s="198">
        <f t="shared" si="11"/>
        <v>-0.12286918069818986</v>
      </c>
      <c r="D158" s="170">
        <f>VLOOKUP(A158,Benchmark!A:C,3,)</f>
        <v>5731.9350000000004</v>
      </c>
      <c r="E158" s="173">
        <f t="shared" si="13"/>
        <v>877.13081930181011</v>
      </c>
      <c r="F158" s="176">
        <f t="shared" si="14"/>
        <v>-0.12286918069818986</v>
      </c>
      <c r="H158" s="171">
        <v>43294</v>
      </c>
      <c r="I158" s="195">
        <f>VLOOKUP(H158,NAB!C:D,2,)</f>
        <v>1000.3602</v>
      </c>
      <c r="J158" s="175">
        <f t="shared" si="12"/>
        <v>3.6020000000003272E-4</v>
      </c>
      <c r="L158" s="171"/>
      <c r="M158" s="172"/>
      <c r="N158" s="172"/>
      <c r="P158" s="270"/>
      <c r="Q158" s="269"/>
      <c r="R158" s="269"/>
      <c r="S158" s="269"/>
      <c r="T158" s="269"/>
      <c r="U158" s="271"/>
      <c r="V158" s="271"/>
      <c r="W158" s="271"/>
    </row>
    <row r="159" spans="1:23" x14ac:dyDescent="0.3">
      <c r="A159" s="171">
        <v>43381</v>
      </c>
      <c r="B159" s="172">
        <f t="shared" si="10"/>
        <v>4.2750000000002508E-4</v>
      </c>
      <c r="C159" s="198">
        <f t="shared" si="11"/>
        <v>-0.11841033079622554</v>
      </c>
      <c r="D159" s="170">
        <f>VLOOKUP(A159,Benchmark!A:C,3,)</f>
        <v>5761.0730000000003</v>
      </c>
      <c r="E159" s="173">
        <f t="shared" si="13"/>
        <v>881.58966920377441</v>
      </c>
      <c r="F159" s="176">
        <f t="shared" si="14"/>
        <v>-0.11841033079622565</v>
      </c>
      <c r="H159" s="171">
        <v>43295</v>
      </c>
      <c r="I159" s="195">
        <f>VLOOKUP(H159,NAB!C:D,2,)</f>
        <v>1000.3602</v>
      </c>
      <c r="J159" s="175">
        <f t="shared" si="12"/>
        <v>3.6020000000003272E-4</v>
      </c>
      <c r="L159" s="171"/>
      <c r="M159" s="172"/>
      <c r="N159" s="172"/>
      <c r="P159" s="270"/>
      <c r="Q159" s="269"/>
      <c r="R159" s="269"/>
      <c r="S159" s="269"/>
      <c r="T159" s="269"/>
      <c r="U159" s="271"/>
      <c r="V159" s="271"/>
      <c r="W159" s="271"/>
    </row>
    <row r="160" spans="1:23" x14ac:dyDescent="0.3">
      <c r="A160" s="171">
        <v>43382</v>
      </c>
      <c r="B160" s="172">
        <f t="shared" si="10"/>
        <v>4.2750000000002508E-4</v>
      </c>
      <c r="C160" s="198">
        <f t="shared" si="11"/>
        <v>-0.11294472773669983</v>
      </c>
      <c r="D160" s="170">
        <f>VLOOKUP(A160,Benchmark!A:C,3,)</f>
        <v>5796.79</v>
      </c>
      <c r="E160" s="173">
        <f t="shared" si="13"/>
        <v>887.05527226330014</v>
      </c>
      <c r="F160" s="176">
        <f t="shared" si="14"/>
        <v>-0.11294472773669983</v>
      </c>
      <c r="H160" s="171">
        <v>43296</v>
      </c>
      <c r="I160" s="195">
        <f>VLOOKUP(H160,NAB!C:D,2,)</f>
        <v>1000.3602</v>
      </c>
      <c r="J160" s="175">
        <f t="shared" si="12"/>
        <v>3.6020000000003272E-4</v>
      </c>
      <c r="L160" s="171"/>
      <c r="M160" s="172"/>
      <c r="N160" s="172"/>
      <c r="P160" s="270"/>
      <c r="Q160" s="269"/>
      <c r="R160" s="269"/>
      <c r="S160" s="269"/>
      <c r="T160" s="269"/>
      <c r="U160" s="271"/>
      <c r="V160" s="271"/>
      <c r="W160" s="271"/>
    </row>
    <row r="161" spans="1:23" x14ac:dyDescent="0.3">
      <c r="A161" s="171">
        <v>43383</v>
      </c>
      <c r="B161" s="172">
        <f t="shared" si="10"/>
        <v>4.2750000000002508E-4</v>
      </c>
      <c r="C161" s="198">
        <f t="shared" si="11"/>
        <v>-0.10929079067996617</v>
      </c>
      <c r="D161" s="170">
        <f>VLOOKUP(A161,Benchmark!A:C,3,)</f>
        <v>5820.6679999999997</v>
      </c>
      <c r="E161" s="173">
        <f t="shared" si="13"/>
        <v>890.70920932003378</v>
      </c>
      <c r="F161" s="176">
        <f t="shared" si="14"/>
        <v>-0.10929079067996628</v>
      </c>
      <c r="H161" s="171">
        <v>43297</v>
      </c>
      <c r="I161" s="195">
        <f>VLOOKUP(H161,NAB!C:D,2,)</f>
        <v>1000.3602</v>
      </c>
      <c r="J161" s="175">
        <f t="shared" si="12"/>
        <v>3.6020000000003272E-4</v>
      </c>
      <c r="L161" s="171"/>
      <c r="M161" s="172"/>
      <c r="N161" s="172"/>
      <c r="P161" s="270"/>
      <c r="Q161" s="269"/>
      <c r="R161" s="269"/>
      <c r="S161" s="269"/>
      <c r="T161" s="269"/>
      <c r="U161" s="271"/>
      <c r="V161" s="271"/>
      <c r="W161" s="271"/>
    </row>
    <row r="162" spans="1:23" x14ac:dyDescent="0.3">
      <c r="A162" s="171">
        <v>43384</v>
      </c>
      <c r="B162" s="172">
        <f t="shared" si="10"/>
        <v>4.2750000000002508E-4</v>
      </c>
      <c r="C162" s="198">
        <f t="shared" si="11"/>
        <v>-0.12732420496876062</v>
      </c>
      <c r="D162" s="170">
        <f>VLOOKUP(A162,Benchmark!A:C,3,)</f>
        <v>5702.8220000000001</v>
      </c>
      <c r="E162" s="173">
        <f t="shared" si="13"/>
        <v>872.67579503123943</v>
      </c>
      <c r="F162" s="176">
        <f t="shared" si="14"/>
        <v>-0.12732420496876062</v>
      </c>
      <c r="H162" s="171">
        <v>43298</v>
      </c>
      <c r="I162" s="195">
        <f>VLOOKUP(H162,NAB!C:D,2,)</f>
        <v>1000.3602</v>
      </c>
      <c r="J162" s="175">
        <f t="shared" si="12"/>
        <v>3.6020000000003272E-4</v>
      </c>
      <c r="L162" s="171"/>
      <c r="M162" s="172"/>
      <c r="N162" s="172"/>
      <c r="P162" s="270"/>
      <c r="Q162" s="269"/>
      <c r="R162" s="269"/>
      <c r="S162" s="269"/>
      <c r="T162" s="269"/>
      <c r="U162" s="271"/>
      <c r="V162" s="271"/>
      <c r="W162" s="271"/>
    </row>
    <row r="163" spans="1:23" x14ac:dyDescent="0.3">
      <c r="A163" s="171">
        <v>43385</v>
      </c>
      <c r="B163" s="172">
        <f t="shared" si="10"/>
        <v>4.2750000000002508E-4</v>
      </c>
      <c r="C163" s="198">
        <f t="shared" si="11"/>
        <v>-0.11911164554331544</v>
      </c>
      <c r="D163" s="170">
        <f>VLOOKUP(A163,Benchmark!A:C,3,)</f>
        <v>5756.49</v>
      </c>
      <c r="E163" s="173">
        <f t="shared" si="13"/>
        <v>880.88835445668451</v>
      </c>
      <c r="F163" s="176">
        <f t="shared" si="14"/>
        <v>-0.11911164554331544</v>
      </c>
      <c r="H163" s="171">
        <v>43299</v>
      </c>
      <c r="I163" s="195">
        <f>VLOOKUP(H163,NAB!C:D,2,)</f>
        <v>1000.3602</v>
      </c>
      <c r="J163" s="175">
        <f t="shared" si="12"/>
        <v>3.6020000000003272E-4</v>
      </c>
      <c r="L163" s="171"/>
      <c r="M163" s="172"/>
      <c r="N163" s="172"/>
      <c r="P163" s="270"/>
      <c r="Q163" s="269"/>
      <c r="R163" s="269"/>
      <c r="S163" s="269"/>
      <c r="T163" s="269"/>
      <c r="U163" s="271"/>
      <c r="V163" s="271"/>
      <c r="W163" s="271"/>
    </row>
    <row r="164" spans="1:23" x14ac:dyDescent="0.3">
      <c r="A164" s="171">
        <v>43388</v>
      </c>
      <c r="B164" s="172">
        <f t="shared" si="10"/>
        <v>4.2750000000002508E-4</v>
      </c>
      <c r="C164" s="198">
        <f t="shared" si="11"/>
        <v>-0.12358518586983147</v>
      </c>
      <c r="D164" s="170">
        <f>VLOOKUP(A164,Benchmark!A:C,3,)</f>
        <v>5727.2560000000003</v>
      </c>
      <c r="E164" s="173">
        <f t="shared" si="13"/>
        <v>876.41481413016857</v>
      </c>
      <c r="F164" s="176">
        <f t="shared" si="14"/>
        <v>-0.12358518586983147</v>
      </c>
      <c r="H164" s="171">
        <v>43300</v>
      </c>
      <c r="I164" s="195">
        <f>VLOOKUP(H164,NAB!C:D,2,)</f>
        <v>1000.3602</v>
      </c>
      <c r="J164" s="175">
        <f t="shared" si="12"/>
        <v>3.6020000000003272E-4</v>
      </c>
      <c r="L164" s="171"/>
      <c r="M164" s="172"/>
      <c r="N164" s="172"/>
      <c r="P164" s="270"/>
      <c r="Q164" s="269"/>
      <c r="R164" s="269"/>
      <c r="S164" s="269"/>
      <c r="T164" s="269"/>
      <c r="U164" s="271"/>
      <c r="V164" s="271"/>
      <c r="W164" s="271"/>
    </row>
    <row r="165" spans="1:23" x14ac:dyDescent="0.3">
      <c r="A165" s="171">
        <v>43389</v>
      </c>
      <c r="B165" s="172">
        <f t="shared" si="10"/>
        <v>4.2750000000002508E-4</v>
      </c>
      <c r="C165" s="198">
        <f t="shared" si="11"/>
        <v>-0.11232849503180553</v>
      </c>
      <c r="D165" s="170">
        <f>VLOOKUP(A165,Benchmark!A:C,3,)</f>
        <v>5800.817</v>
      </c>
      <c r="E165" s="173">
        <f t="shared" si="13"/>
        <v>887.67150496819443</v>
      </c>
      <c r="F165" s="176">
        <f t="shared" si="14"/>
        <v>-0.11232849503180553</v>
      </c>
      <c r="H165" s="171">
        <v>43301</v>
      </c>
      <c r="I165" s="195">
        <f>VLOOKUP(H165,NAB!C:D,2,)</f>
        <v>1000.3602</v>
      </c>
      <c r="J165" s="175">
        <f t="shared" si="12"/>
        <v>3.6020000000003272E-4</v>
      </c>
      <c r="L165" s="171"/>
      <c r="M165" s="172"/>
      <c r="N165" s="172"/>
      <c r="P165" s="270"/>
      <c r="Q165" s="269"/>
      <c r="R165" s="269"/>
      <c r="S165" s="269"/>
      <c r="T165" s="269"/>
      <c r="U165" s="271"/>
      <c r="V165" s="271"/>
      <c r="W165" s="271"/>
    </row>
    <row r="166" spans="1:23" x14ac:dyDescent="0.3">
      <c r="A166" s="171">
        <v>43390</v>
      </c>
      <c r="B166" s="172">
        <f t="shared" si="10"/>
        <v>4.2750000000002508E-4</v>
      </c>
      <c r="C166" s="198">
        <f t="shared" si="11"/>
        <v>-0.10195292361637243</v>
      </c>
      <c r="D166" s="170">
        <f>VLOOKUP(A166,Benchmark!A:C,3,)</f>
        <v>5868.62</v>
      </c>
      <c r="E166" s="173">
        <f t="shared" si="13"/>
        <v>898.04707638362754</v>
      </c>
      <c r="F166" s="176">
        <f t="shared" si="14"/>
        <v>-0.10195292361637243</v>
      </c>
      <c r="H166" s="171">
        <v>43302</v>
      </c>
      <c r="I166" s="195">
        <f>VLOOKUP(H166,NAB!C:D,2,)</f>
        <v>1000.3602</v>
      </c>
      <c r="J166" s="175">
        <f t="shared" si="12"/>
        <v>3.6020000000003272E-4</v>
      </c>
      <c r="L166" s="171"/>
      <c r="M166" s="172"/>
      <c r="N166" s="172"/>
      <c r="P166" s="270"/>
      <c r="Q166" s="269"/>
      <c r="R166" s="269"/>
      <c r="S166" s="269"/>
      <c r="T166" s="269"/>
      <c r="U166" s="271"/>
      <c r="V166" s="271"/>
      <c r="W166" s="271"/>
    </row>
    <row r="167" spans="1:23" x14ac:dyDescent="0.3">
      <c r="A167" s="171">
        <v>43391</v>
      </c>
      <c r="B167" s="172">
        <f t="shared" si="10"/>
        <v>4.2750000000002508E-4</v>
      </c>
      <c r="C167" s="198">
        <f t="shared" si="11"/>
        <v>-0.10553034804523231</v>
      </c>
      <c r="D167" s="170">
        <f>VLOOKUP(A167,Benchmark!A:C,3,)</f>
        <v>5845.2420000000002</v>
      </c>
      <c r="E167" s="173">
        <f t="shared" si="13"/>
        <v>894.46965195476764</v>
      </c>
      <c r="F167" s="176">
        <f t="shared" si="14"/>
        <v>-0.10553034804523231</v>
      </c>
      <c r="H167" s="171">
        <v>43303</v>
      </c>
      <c r="I167" s="195">
        <f>VLOOKUP(H167,NAB!C:D,2,)</f>
        <v>1000.3602</v>
      </c>
      <c r="J167" s="175">
        <f t="shared" si="12"/>
        <v>3.6020000000003272E-4</v>
      </c>
      <c r="L167" s="171"/>
      <c r="M167" s="172"/>
      <c r="N167" s="172"/>
      <c r="P167" s="270"/>
      <c r="Q167" s="269"/>
      <c r="R167" s="269"/>
      <c r="S167" s="269"/>
      <c r="T167" s="269"/>
      <c r="U167" s="271"/>
      <c r="V167" s="271"/>
      <c r="W167" s="271"/>
    </row>
    <row r="168" spans="1:23" x14ac:dyDescent="0.3">
      <c r="A168" s="171">
        <v>43392</v>
      </c>
      <c r="B168" s="172">
        <f t="shared" si="10"/>
        <v>4.2750000000002508E-4</v>
      </c>
      <c r="C168" s="198">
        <f t="shared" si="11"/>
        <v>-0.10674705185367905</v>
      </c>
      <c r="D168" s="170">
        <f>VLOOKUP(A168,Benchmark!A:C,3,)</f>
        <v>5837.2910000000002</v>
      </c>
      <c r="E168" s="173">
        <f t="shared" si="13"/>
        <v>893.25294814632093</v>
      </c>
      <c r="F168" s="176">
        <f t="shared" si="14"/>
        <v>-0.10674705185367905</v>
      </c>
      <c r="H168" s="171">
        <v>43304</v>
      </c>
      <c r="I168" s="195">
        <f>VLOOKUP(H168,NAB!C:D,2,)</f>
        <v>1000.3602</v>
      </c>
      <c r="J168" s="175">
        <f t="shared" si="12"/>
        <v>3.6020000000003272E-4</v>
      </c>
      <c r="L168" s="171"/>
      <c r="M168" s="172"/>
      <c r="N168" s="172"/>
      <c r="P168" s="270"/>
      <c r="Q168" s="269"/>
      <c r="R168" s="269"/>
      <c r="S168" s="269"/>
      <c r="T168" s="269"/>
      <c r="U168" s="271"/>
      <c r="V168" s="271"/>
      <c r="W168" s="271"/>
    </row>
    <row r="169" spans="1:23" x14ac:dyDescent="0.3">
      <c r="A169" s="171">
        <v>43395</v>
      </c>
      <c r="B169" s="172">
        <f t="shared" si="10"/>
        <v>4.2750000000002508E-4</v>
      </c>
      <c r="C169" s="198">
        <f t="shared" si="11"/>
        <v>-0.10626594044960957</v>
      </c>
      <c r="D169" s="170">
        <f>VLOOKUP(A169,Benchmark!A:C,3,)</f>
        <v>5840.4350000000004</v>
      </c>
      <c r="E169" s="173">
        <f t="shared" si="13"/>
        <v>893.73405955039038</v>
      </c>
      <c r="F169" s="176">
        <f t="shared" si="14"/>
        <v>-0.10626594044960957</v>
      </c>
      <c r="H169" s="171">
        <v>43305</v>
      </c>
      <c r="I169" s="195">
        <f>VLOOKUP(H169,NAB!C:D,2,)</f>
        <v>1000.3602</v>
      </c>
      <c r="J169" s="175">
        <f t="shared" si="12"/>
        <v>3.6020000000003272E-4</v>
      </c>
      <c r="L169" s="171"/>
      <c r="M169" s="172"/>
      <c r="N169" s="172"/>
      <c r="P169" s="270"/>
      <c r="Q169" s="269"/>
      <c r="R169" s="269"/>
      <c r="S169" s="269"/>
      <c r="T169" s="269"/>
      <c r="U169" s="271"/>
      <c r="V169" s="271"/>
      <c r="W169" s="271"/>
    </row>
    <row r="170" spans="1:23" x14ac:dyDescent="0.3">
      <c r="A170" s="171">
        <v>43396</v>
      </c>
      <c r="B170" s="172">
        <f t="shared" si="10"/>
        <v>4.2750000000002508E-4</v>
      </c>
      <c r="C170" s="198">
        <f t="shared" si="11"/>
        <v>-0.11277624693012211</v>
      </c>
      <c r="D170" s="170">
        <f>VLOOKUP(A170,Benchmark!A:C,3,)</f>
        <v>5797.8909999999996</v>
      </c>
      <c r="E170" s="173">
        <f t="shared" si="13"/>
        <v>887.22375306987783</v>
      </c>
      <c r="F170" s="176">
        <f t="shared" si="14"/>
        <v>-0.11277624693012211</v>
      </c>
      <c r="H170" s="171">
        <v>43306</v>
      </c>
      <c r="I170" s="195">
        <f>VLOOKUP(H170,NAB!C:D,2,)</f>
        <v>1000.4023999999999</v>
      </c>
      <c r="J170" s="175">
        <f t="shared" si="12"/>
        <v>4.0240000000002496E-4</v>
      </c>
      <c r="L170" s="171"/>
      <c r="M170" s="172"/>
      <c r="N170" s="172"/>
      <c r="P170" s="270"/>
      <c r="Q170" s="269"/>
      <c r="R170" s="269"/>
      <c r="S170" s="269"/>
      <c r="T170" s="269"/>
      <c r="U170" s="271"/>
      <c r="V170" s="271"/>
      <c r="W170" s="271"/>
    </row>
    <row r="171" spans="1:23" x14ac:dyDescent="0.3">
      <c r="A171" s="171">
        <v>43397</v>
      </c>
      <c r="B171" s="172">
        <f t="shared" si="10"/>
        <v>4.2750000000002508E-4</v>
      </c>
      <c r="C171" s="198">
        <f t="shared" si="11"/>
        <v>-0.12631500340710722</v>
      </c>
      <c r="D171" s="170">
        <f>VLOOKUP(A171,Benchmark!A:C,3,)</f>
        <v>5709.4170000000004</v>
      </c>
      <c r="E171" s="173">
        <f t="shared" si="13"/>
        <v>873.68499659289273</v>
      </c>
      <c r="F171" s="176">
        <f t="shared" si="14"/>
        <v>-0.12631500340710722</v>
      </c>
      <c r="H171" s="171">
        <v>43307</v>
      </c>
      <c r="I171" s="195">
        <f>VLOOKUP(H171,NAB!C:D,2,)</f>
        <v>1000.4275</v>
      </c>
      <c r="J171" s="175">
        <f t="shared" si="12"/>
        <v>4.2750000000002508E-4</v>
      </c>
      <c r="L171" s="171"/>
      <c r="M171" s="172"/>
      <c r="N171" s="172"/>
      <c r="P171" s="270"/>
      <c r="Q171" s="269"/>
      <c r="R171" s="269"/>
      <c r="S171" s="269"/>
      <c r="T171" s="269"/>
      <c r="U171" s="271"/>
      <c r="V171" s="271"/>
      <c r="W171" s="271"/>
    </row>
    <row r="172" spans="1:23" x14ac:dyDescent="0.3">
      <c r="A172" s="171">
        <v>43398</v>
      </c>
      <c r="B172" s="172">
        <f t="shared" si="10"/>
        <v>4.2750000000002508E-4</v>
      </c>
      <c r="C172" s="198">
        <f t="shared" si="11"/>
        <v>-0.1193450090583299</v>
      </c>
      <c r="D172" s="170">
        <f>VLOOKUP(A172,Benchmark!A:C,3,)</f>
        <v>5754.9650000000001</v>
      </c>
      <c r="E172" s="173">
        <f t="shared" si="13"/>
        <v>880.65499094167012</v>
      </c>
      <c r="F172" s="176">
        <f t="shared" si="14"/>
        <v>-0.1193450090583299</v>
      </c>
      <c r="H172" s="171">
        <v>43308</v>
      </c>
      <c r="I172" s="195">
        <f>VLOOKUP(H172,NAB!C:D,2,)</f>
        <v>1000.4275</v>
      </c>
      <c r="J172" s="175">
        <f t="shared" si="12"/>
        <v>4.2750000000002508E-4</v>
      </c>
      <c r="L172" s="171"/>
      <c r="M172" s="172"/>
      <c r="N172" s="172"/>
      <c r="P172" s="270"/>
      <c r="Q172" s="269"/>
      <c r="R172" s="269"/>
      <c r="S172" s="269"/>
      <c r="T172" s="269"/>
      <c r="U172" s="271"/>
      <c r="V172" s="271"/>
      <c r="W172" s="271"/>
    </row>
    <row r="173" spans="1:23" x14ac:dyDescent="0.3">
      <c r="A173" s="171">
        <v>43399</v>
      </c>
      <c r="B173" s="172">
        <f t="shared" si="10"/>
        <v>4.2750000000002508E-4</v>
      </c>
      <c r="C173" s="198">
        <f t="shared" si="11"/>
        <v>-0.11476098449716432</v>
      </c>
      <c r="D173" s="170">
        <f>VLOOKUP(A173,Benchmark!A:C,3,)</f>
        <v>5784.9210000000003</v>
      </c>
      <c r="E173" s="173">
        <f t="shared" si="13"/>
        <v>885.23901550283563</v>
      </c>
      <c r="F173" s="176">
        <f t="shared" si="14"/>
        <v>-0.11476098449716432</v>
      </c>
      <c r="H173" s="171">
        <v>43309</v>
      </c>
      <c r="I173" s="195">
        <f>VLOOKUP(H173,NAB!C:D,2,)</f>
        <v>1000.4275</v>
      </c>
      <c r="J173" s="175">
        <f t="shared" si="12"/>
        <v>4.2750000000002508E-4</v>
      </c>
      <c r="L173" s="171"/>
      <c r="M173" s="172"/>
      <c r="N173" s="172"/>
      <c r="P173" s="270"/>
      <c r="Q173" s="269"/>
      <c r="R173" s="269"/>
      <c r="S173" s="269"/>
      <c r="T173" s="269"/>
      <c r="U173" s="271"/>
      <c r="V173" s="271"/>
      <c r="W173" s="271"/>
    </row>
    <row r="174" spans="1:23" x14ac:dyDescent="0.3">
      <c r="A174" s="171">
        <v>43402</v>
      </c>
      <c r="B174" s="172">
        <f t="shared" si="10"/>
        <v>4.2750000000002508E-4</v>
      </c>
      <c r="C174" s="198">
        <f t="shared" si="11"/>
        <v>-0.11939979209988749</v>
      </c>
      <c r="D174" s="170">
        <f>VLOOKUP(A174,Benchmark!A:C,3,)</f>
        <v>5754.607</v>
      </c>
      <c r="E174" s="173">
        <f t="shared" si="13"/>
        <v>880.60020790011254</v>
      </c>
      <c r="F174" s="176">
        <f t="shared" si="14"/>
        <v>-0.11939979209988749</v>
      </c>
      <c r="H174" s="171">
        <v>43310</v>
      </c>
      <c r="I174" s="195">
        <f>VLOOKUP(H174,NAB!C:D,2,)</f>
        <v>1000.4275</v>
      </c>
      <c r="J174" s="175">
        <f t="shared" si="12"/>
        <v>4.2750000000002508E-4</v>
      </c>
      <c r="L174" s="171"/>
      <c r="M174" s="172"/>
      <c r="N174" s="172"/>
      <c r="P174" s="270"/>
      <c r="Q174" s="269"/>
      <c r="R174" s="269"/>
      <c r="S174" s="269"/>
      <c r="T174" s="269"/>
      <c r="U174" s="271"/>
      <c r="V174" s="271"/>
      <c r="W174" s="271"/>
    </row>
    <row r="175" spans="1:23" x14ac:dyDescent="0.3">
      <c r="A175" s="171">
        <v>43403</v>
      </c>
      <c r="B175" s="172">
        <f t="shared" si="10"/>
        <v>4.2750000000002508E-4</v>
      </c>
      <c r="C175" s="198">
        <f t="shared" si="11"/>
        <v>-0.11412149195339638</v>
      </c>
      <c r="D175" s="170">
        <f>VLOOKUP(A175,Benchmark!A:C,3,)</f>
        <v>5789.1</v>
      </c>
      <c r="E175" s="173">
        <f t="shared" si="13"/>
        <v>885.87850804660366</v>
      </c>
      <c r="F175" s="176">
        <f t="shared" si="14"/>
        <v>-0.11412149195339638</v>
      </c>
      <c r="H175" s="171">
        <v>43311</v>
      </c>
      <c r="I175" s="195">
        <f>VLOOKUP(H175,NAB!C:D,2,)</f>
        <v>1000.4275</v>
      </c>
      <c r="J175" s="175">
        <f t="shared" si="12"/>
        <v>4.2750000000002508E-4</v>
      </c>
      <c r="L175" s="171"/>
      <c r="M175" s="172"/>
      <c r="N175" s="172"/>
      <c r="P175" s="270"/>
      <c r="Q175" s="269"/>
      <c r="R175" s="269"/>
      <c r="S175" s="269"/>
      <c r="T175" s="269"/>
      <c r="U175" s="271"/>
      <c r="V175" s="271"/>
      <c r="W175" s="271"/>
    </row>
    <row r="176" spans="1:23" x14ac:dyDescent="0.3">
      <c r="A176" s="171">
        <v>43404</v>
      </c>
      <c r="B176" s="172">
        <f t="shared" si="10"/>
        <v>4.2750000000002508E-4</v>
      </c>
      <c r="C176" s="198">
        <f t="shared" si="11"/>
        <v>-0.10761026732134948</v>
      </c>
      <c r="D176" s="170">
        <f>VLOOKUP(A176,Benchmark!A:C,3,)</f>
        <v>5831.65</v>
      </c>
      <c r="E176" s="173">
        <f t="shared" si="13"/>
        <v>892.38973267865049</v>
      </c>
      <c r="F176" s="176">
        <f t="shared" si="14"/>
        <v>-0.10761026732134948</v>
      </c>
      <c r="H176" s="171">
        <v>43312</v>
      </c>
      <c r="I176" s="195">
        <f>VLOOKUP(H176,NAB!C:D,2,)</f>
        <v>1000.4275</v>
      </c>
      <c r="J176" s="175">
        <f t="shared" si="12"/>
        <v>4.2750000000002508E-4</v>
      </c>
      <c r="L176" s="171"/>
      <c r="M176" s="172"/>
      <c r="N176" s="172"/>
      <c r="P176" s="270"/>
      <c r="Q176" s="269"/>
      <c r="R176" s="269"/>
      <c r="S176" s="269"/>
      <c r="T176" s="269"/>
      <c r="U176" s="271"/>
      <c r="V176" s="271"/>
      <c r="W176" s="271"/>
    </row>
    <row r="177" spans="1:23" x14ac:dyDescent="0.3">
      <c r="A177" s="171">
        <v>43405</v>
      </c>
      <c r="B177" s="172">
        <f t="shared" si="10"/>
        <v>4.2750000000002508E-4</v>
      </c>
      <c r="C177" s="198">
        <f t="shared" si="11"/>
        <v>-0.10695684947930861</v>
      </c>
      <c r="D177" s="170">
        <f>VLOOKUP(A177,Benchmark!A:C,3,)</f>
        <v>5835.92</v>
      </c>
      <c r="E177" s="173">
        <f t="shared" si="13"/>
        <v>893.04315052069137</v>
      </c>
      <c r="F177" s="176">
        <f t="shared" si="14"/>
        <v>-0.10695684947930861</v>
      </c>
      <c r="H177" s="171">
        <v>43313</v>
      </c>
      <c r="I177" s="195">
        <f>VLOOKUP(H177,NAB!C:D,2,)</f>
        <v>1000.4275</v>
      </c>
      <c r="J177" s="175">
        <f t="shared" si="12"/>
        <v>4.2750000000002508E-4</v>
      </c>
      <c r="L177" s="171"/>
      <c r="M177" s="172"/>
      <c r="N177" s="172"/>
      <c r="P177" s="270"/>
      <c r="Q177" s="269"/>
      <c r="R177" s="269"/>
      <c r="S177" s="269"/>
      <c r="T177" s="269"/>
      <c r="U177" s="271"/>
      <c r="V177" s="271"/>
      <c r="W177" s="271"/>
    </row>
    <row r="178" spans="1:23" x14ac:dyDescent="0.3">
      <c r="A178" s="171">
        <v>43406</v>
      </c>
      <c r="B178" s="172">
        <f t="shared" si="10"/>
        <v>4.2750000000002508E-4</v>
      </c>
      <c r="C178" s="198">
        <f t="shared" si="11"/>
        <v>-9.6188156181860607E-2</v>
      </c>
      <c r="D178" s="170">
        <f>VLOOKUP(A178,Benchmark!A:C,3,)</f>
        <v>5906.2920000000004</v>
      </c>
      <c r="E178" s="173">
        <f t="shared" si="13"/>
        <v>903.81184381813944</v>
      </c>
      <c r="F178" s="176">
        <f t="shared" si="14"/>
        <v>-9.6188156181860607E-2</v>
      </c>
      <c r="H178" s="171">
        <v>43314</v>
      </c>
      <c r="I178" s="195">
        <f>VLOOKUP(H178,NAB!C:D,2,)</f>
        <v>1000.4275</v>
      </c>
      <c r="J178" s="175">
        <f t="shared" si="12"/>
        <v>4.2750000000002508E-4</v>
      </c>
      <c r="L178" s="171"/>
      <c r="M178" s="172"/>
      <c r="N178" s="172"/>
      <c r="P178" s="270"/>
      <c r="Q178" s="269"/>
      <c r="R178" s="269"/>
      <c r="S178" s="269"/>
      <c r="T178" s="269"/>
      <c r="U178" s="271"/>
      <c r="V178" s="271"/>
      <c r="W178" s="271"/>
    </row>
    <row r="179" spans="1:23" x14ac:dyDescent="0.3">
      <c r="A179" s="171">
        <v>43409</v>
      </c>
      <c r="B179" s="172">
        <f t="shared" si="10"/>
        <v>4.2750000000002508E-4</v>
      </c>
      <c r="C179" s="198">
        <f t="shared" si="11"/>
        <v>-9.3999588974163051E-2</v>
      </c>
      <c r="D179" s="170">
        <f>VLOOKUP(A179,Benchmark!A:C,3,)</f>
        <v>5920.5940000000001</v>
      </c>
      <c r="E179" s="173">
        <f t="shared" si="13"/>
        <v>906.00041102583691</v>
      </c>
      <c r="F179" s="176">
        <f t="shared" si="14"/>
        <v>-9.3999588974163051E-2</v>
      </c>
      <c r="H179" s="171">
        <v>43315</v>
      </c>
      <c r="I179" s="195">
        <f>VLOOKUP(H179,NAB!C:D,2,)</f>
        <v>1000.4275</v>
      </c>
      <c r="J179" s="175">
        <f t="shared" si="12"/>
        <v>4.2750000000002508E-4</v>
      </c>
      <c r="L179" s="171"/>
      <c r="M179" s="172"/>
      <c r="N179" s="172"/>
      <c r="P179" s="270"/>
      <c r="Q179" s="269"/>
      <c r="R179" s="269"/>
      <c r="S179" s="269"/>
      <c r="T179" s="269"/>
      <c r="U179" s="271"/>
      <c r="V179" s="271"/>
      <c r="W179" s="271"/>
    </row>
    <row r="180" spans="1:23" x14ac:dyDescent="0.3">
      <c r="A180" s="171">
        <v>43410</v>
      </c>
      <c r="B180" s="172">
        <f t="shared" si="10"/>
        <v>4.2750000000002508E-4</v>
      </c>
      <c r="C180" s="198">
        <f t="shared" si="11"/>
        <v>-9.3489096720990039E-2</v>
      </c>
      <c r="D180" s="170">
        <f>VLOOKUP(A180,Benchmark!A:C,3,)</f>
        <v>5923.93</v>
      </c>
      <c r="E180" s="173">
        <f t="shared" si="13"/>
        <v>906.51090327900999</v>
      </c>
      <c r="F180" s="176">
        <f t="shared" si="14"/>
        <v>-9.3489096720990039E-2</v>
      </c>
      <c r="H180" s="171">
        <v>43316</v>
      </c>
      <c r="I180" s="195">
        <f>VLOOKUP(H180,NAB!C:D,2,)</f>
        <v>1000.4275</v>
      </c>
      <c r="J180" s="175">
        <f t="shared" si="12"/>
        <v>4.2750000000002508E-4</v>
      </c>
      <c r="L180" s="171"/>
      <c r="M180" s="172"/>
      <c r="N180" s="172"/>
      <c r="P180" s="270"/>
      <c r="Q180" s="269"/>
      <c r="R180" s="269"/>
      <c r="S180" s="269"/>
      <c r="T180" s="269"/>
      <c r="U180" s="271"/>
      <c r="V180" s="271"/>
      <c r="W180" s="271"/>
    </row>
    <row r="181" spans="1:23" x14ac:dyDescent="0.3">
      <c r="A181" s="171">
        <v>43411</v>
      </c>
      <c r="B181" s="172">
        <f t="shared" si="10"/>
        <v>4.2750000000002508E-4</v>
      </c>
      <c r="C181" s="198">
        <f t="shared" si="11"/>
        <v>-9.1047425740286347E-2</v>
      </c>
      <c r="D181" s="170">
        <f>VLOOKUP(A181,Benchmark!A:C,3,)</f>
        <v>5939.8860000000004</v>
      </c>
      <c r="E181" s="173">
        <f t="shared" si="13"/>
        <v>908.95257425971363</v>
      </c>
      <c r="F181" s="176">
        <f t="shared" si="14"/>
        <v>-9.1047425740286347E-2</v>
      </c>
      <c r="H181" s="171">
        <v>43317</v>
      </c>
      <c r="I181" s="195">
        <f>VLOOKUP(H181,NAB!C:D,2,)</f>
        <v>1000.4275</v>
      </c>
      <c r="J181" s="175">
        <f t="shared" si="12"/>
        <v>4.2750000000002508E-4</v>
      </c>
      <c r="L181" s="171"/>
      <c r="M181" s="172"/>
      <c r="N181" s="172"/>
      <c r="P181" s="270"/>
      <c r="Q181" s="269"/>
      <c r="R181" s="269"/>
      <c r="S181" s="269"/>
      <c r="T181" s="269"/>
      <c r="U181" s="271"/>
      <c r="V181" s="271"/>
      <c r="W181" s="271"/>
    </row>
    <row r="182" spans="1:23" x14ac:dyDescent="0.3">
      <c r="A182" s="171">
        <v>43412</v>
      </c>
      <c r="B182" s="172">
        <f t="shared" si="10"/>
        <v>4.2750000000002508E-4</v>
      </c>
      <c r="C182" s="198">
        <f t="shared" si="11"/>
        <v>-8.5397733298096745E-2</v>
      </c>
      <c r="D182" s="170">
        <f>VLOOKUP(A182,Benchmark!A:C,3,)</f>
        <v>5976.8059999999996</v>
      </c>
      <c r="E182" s="173">
        <f t="shared" si="13"/>
        <v>914.6022667019032</v>
      </c>
      <c r="F182" s="176">
        <f t="shared" si="14"/>
        <v>-8.5397733298096745E-2</v>
      </c>
      <c r="H182" s="171">
        <v>43318</v>
      </c>
      <c r="I182" s="195">
        <f>VLOOKUP(H182,NAB!C:D,2,)</f>
        <v>1000.4275</v>
      </c>
      <c r="J182" s="175">
        <f t="shared" si="12"/>
        <v>4.2750000000002508E-4</v>
      </c>
      <c r="L182" s="171"/>
      <c r="M182" s="172"/>
      <c r="N182" s="172"/>
      <c r="P182" s="270"/>
      <c r="Q182" s="269"/>
      <c r="R182" s="269"/>
      <c r="S182" s="269"/>
      <c r="T182" s="269"/>
      <c r="U182" s="271"/>
      <c r="V182" s="271"/>
      <c r="W182" s="271"/>
    </row>
    <row r="183" spans="1:23" x14ac:dyDescent="0.3">
      <c r="A183" s="171">
        <v>43413</v>
      </c>
      <c r="B183" s="172">
        <f t="shared" si="10"/>
        <v>4.2750000000002508E-4</v>
      </c>
      <c r="C183" s="198">
        <f t="shared" si="11"/>
        <v>-0.10110608185106684</v>
      </c>
      <c r="D183" s="170">
        <f>VLOOKUP(A183,Benchmark!A:C,3,)</f>
        <v>5874.1540000000005</v>
      </c>
      <c r="E183" s="173">
        <f t="shared" si="13"/>
        <v>898.89391814893315</v>
      </c>
      <c r="F183" s="176">
        <f t="shared" si="14"/>
        <v>-0.10110608185106684</v>
      </c>
      <c r="H183" s="171">
        <v>43319</v>
      </c>
      <c r="I183" s="195">
        <f>VLOOKUP(H183,NAB!C:D,2,)</f>
        <v>1000.4275</v>
      </c>
      <c r="J183" s="175">
        <f t="shared" si="12"/>
        <v>4.2750000000002508E-4</v>
      </c>
      <c r="L183" s="171"/>
      <c r="M183" s="172"/>
      <c r="N183" s="172"/>
      <c r="P183" s="270"/>
      <c r="Q183" s="269"/>
      <c r="R183" s="269"/>
      <c r="S183" s="269"/>
      <c r="T183" s="269"/>
      <c r="U183" s="271"/>
      <c r="V183" s="271"/>
      <c r="W183" s="271"/>
    </row>
    <row r="184" spans="1:23" x14ac:dyDescent="0.3">
      <c r="A184" s="171">
        <v>43416</v>
      </c>
      <c r="B184" s="172">
        <f t="shared" si="10"/>
        <v>4.2750000000002508E-4</v>
      </c>
      <c r="C184" s="198">
        <f t="shared" si="11"/>
        <v>-0.11596498720938397</v>
      </c>
      <c r="D184" s="170">
        <f>VLOOKUP(A184,Benchmark!A:C,3,)</f>
        <v>5777.0529999999999</v>
      </c>
      <c r="E184" s="173">
        <f t="shared" si="13"/>
        <v>884.03501279061607</v>
      </c>
      <c r="F184" s="176">
        <f t="shared" si="14"/>
        <v>-0.11596498720938397</v>
      </c>
      <c r="H184" s="171">
        <v>43320</v>
      </c>
      <c r="I184" s="195">
        <f>VLOOKUP(H184,NAB!C:D,2,)</f>
        <v>1000.4275</v>
      </c>
      <c r="J184" s="175">
        <f t="shared" si="12"/>
        <v>4.2750000000002508E-4</v>
      </c>
      <c r="L184" s="286"/>
      <c r="M184" s="287"/>
      <c r="N184" s="285"/>
      <c r="P184" s="270"/>
      <c r="Q184" s="269"/>
      <c r="R184" s="269"/>
      <c r="S184" s="269"/>
      <c r="T184" s="269"/>
      <c r="U184" s="271"/>
      <c r="V184" s="271"/>
      <c r="W184" s="271"/>
    </row>
    <row r="185" spans="1:23" x14ac:dyDescent="0.3">
      <c r="A185" s="171">
        <v>43417</v>
      </c>
      <c r="B185" s="172">
        <f t="shared" si="10"/>
        <v>4.2750000000002508E-4</v>
      </c>
      <c r="C185" s="198">
        <f t="shared" si="11"/>
        <v>-0.10706733371395805</v>
      </c>
      <c r="D185" s="170">
        <f>VLOOKUP(A185,Benchmark!A:C,3,)</f>
        <v>5835.1980000000003</v>
      </c>
      <c r="E185" s="173">
        <f t="shared" si="13"/>
        <v>892.93266628604192</v>
      </c>
      <c r="F185" s="176">
        <f t="shared" si="14"/>
        <v>-0.10706733371395805</v>
      </c>
      <c r="H185" s="171">
        <v>43321</v>
      </c>
      <c r="I185" s="195">
        <f>VLOOKUP(H185,NAB!C:D,2,)</f>
        <v>1000.4275</v>
      </c>
      <c r="J185" s="175">
        <f t="shared" si="12"/>
        <v>4.2750000000002508E-4</v>
      </c>
      <c r="L185" s="171"/>
      <c r="N185" s="177"/>
      <c r="P185" s="270"/>
      <c r="Q185" s="269"/>
      <c r="R185" s="269"/>
      <c r="S185" s="269"/>
      <c r="T185" s="269"/>
      <c r="U185" s="271"/>
      <c r="V185" s="271"/>
      <c r="W185" s="271"/>
    </row>
    <row r="186" spans="1:23" x14ac:dyDescent="0.3">
      <c r="A186" s="171">
        <v>43418</v>
      </c>
      <c r="B186" s="172">
        <f t="shared" si="10"/>
        <v>4.2750000000002508E-4</v>
      </c>
      <c r="C186" s="198">
        <f t="shared" si="11"/>
        <v>-0.10353321543247462</v>
      </c>
      <c r="D186" s="170">
        <f>VLOOKUP(A186,Benchmark!A:C,3,)</f>
        <v>5858.2929999999997</v>
      </c>
      <c r="E186" s="173">
        <f t="shared" si="13"/>
        <v>896.46678456752534</v>
      </c>
      <c r="F186" s="176">
        <f t="shared" si="14"/>
        <v>-0.10353321543247462</v>
      </c>
      <c r="H186" s="171">
        <v>43322</v>
      </c>
      <c r="I186" s="195">
        <f>VLOOKUP(H186,NAB!C:D,2,)</f>
        <v>1000.4275</v>
      </c>
      <c r="J186" s="175">
        <f t="shared" si="12"/>
        <v>4.2750000000002508E-4</v>
      </c>
      <c r="L186" s="171"/>
      <c r="N186" s="177"/>
      <c r="P186" s="270"/>
      <c r="Q186" s="269"/>
      <c r="R186" s="269"/>
      <c r="S186" s="269"/>
      <c r="T186" s="269"/>
      <c r="U186" s="271"/>
      <c r="V186" s="271"/>
      <c r="W186" s="271"/>
    </row>
    <row r="187" spans="1:23" x14ac:dyDescent="0.3">
      <c r="A187" s="171">
        <v>43419</v>
      </c>
      <c r="B187" s="172">
        <f t="shared" si="10"/>
        <v>4.2750000000002508E-4</v>
      </c>
      <c r="C187" s="198">
        <f t="shared" si="11"/>
        <v>-8.8621975436691924E-2</v>
      </c>
      <c r="D187" s="170">
        <f>VLOOKUP(A187,Benchmark!A:C,3,)</f>
        <v>5955.7359999999999</v>
      </c>
      <c r="E187" s="173">
        <f t="shared" si="13"/>
        <v>911.37802456330803</v>
      </c>
      <c r="F187" s="176">
        <f t="shared" si="14"/>
        <v>-8.8621975436691924E-2</v>
      </c>
      <c r="H187" s="171">
        <v>43323</v>
      </c>
      <c r="I187" s="195">
        <f>VLOOKUP(H187,NAB!C:D,2,)</f>
        <v>1000.4275</v>
      </c>
      <c r="J187" s="175">
        <f t="shared" si="12"/>
        <v>4.2750000000002508E-4</v>
      </c>
      <c r="L187" s="171"/>
      <c r="N187" s="177"/>
      <c r="P187" s="270"/>
      <c r="Q187" s="269"/>
      <c r="R187" s="269"/>
      <c r="S187" s="269"/>
      <c r="T187" s="269"/>
      <c r="U187" s="271"/>
      <c r="V187" s="271"/>
      <c r="W187" s="271"/>
    </row>
    <row r="188" spans="1:23" x14ac:dyDescent="0.3">
      <c r="A188" s="171">
        <v>43420</v>
      </c>
      <c r="B188" s="172">
        <f t="shared" si="10"/>
        <v>4.2750000000002508E-4</v>
      </c>
      <c r="C188" s="198">
        <f t="shared" si="11"/>
        <v>-7.9958603607815149E-2</v>
      </c>
      <c r="D188" s="170">
        <f>VLOOKUP(A188,Benchmark!A:C,3,)</f>
        <v>6012.35</v>
      </c>
      <c r="E188" s="173">
        <f t="shared" si="13"/>
        <v>920.04139639218488</v>
      </c>
      <c r="F188" s="176">
        <f t="shared" si="14"/>
        <v>-7.9958603607815149E-2</v>
      </c>
      <c r="H188" s="171">
        <v>43324</v>
      </c>
      <c r="I188" s="195">
        <f>VLOOKUP(H188,NAB!C:D,2,)</f>
        <v>1000.4275</v>
      </c>
      <c r="J188" s="175">
        <f t="shared" si="12"/>
        <v>4.2750000000002508E-4</v>
      </c>
      <c r="L188" s="171"/>
      <c r="N188" s="177"/>
      <c r="P188" s="270"/>
      <c r="Q188" s="269"/>
      <c r="R188" s="269"/>
      <c r="S188" s="269"/>
      <c r="T188" s="269"/>
      <c r="U188" s="271"/>
      <c r="V188" s="271"/>
      <c r="W188" s="271"/>
    </row>
    <row r="189" spans="1:23" x14ac:dyDescent="0.3">
      <c r="A189" s="171">
        <v>43423</v>
      </c>
      <c r="B189" s="172">
        <f t="shared" si="10"/>
        <v>4.2750000000002508E-4</v>
      </c>
      <c r="C189" s="198">
        <f t="shared" si="11"/>
        <v>-8.1037890736600837E-2</v>
      </c>
      <c r="D189" s="170">
        <f>VLOOKUP(A189,Benchmark!A:C,3,)</f>
        <v>6005.2969999999996</v>
      </c>
      <c r="E189" s="173">
        <f t="shared" si="13"/>
        <v>918.96210926339916</v>
      </c>
      <c r="F189" s="176">
        <f t="shared" si="14"/>
        <v>-8.1037890736600837E-2</v>
      </c>
      <c r="H189" s="171">
        <v>43325</v>
      </c>
      <c r="I189" s="195">
        <f>VLOOKUP(H189,NAB!C:D,2,)</f>
        <v>1000.4275</v>
      </c>
      <c r="J189" s="175">
        <f t="shared" si="12"/>
        <v>4.2750000000002508E-4</v>
      </c>
      <c r="L189" s="171"/>
      <c r="N189" s="177"/>
      <c r="P189" s="270"/>
      <c r="Q189" s="269"/>
      <c r="R189" s="269"/>
      <c r="S189" s="269"/>
      <c r="T189" s="269"/>
      <c r="U189" s="271"/>
      <c r="V189" s="271"/>
      <c r="W189" s="271"/>
    </row>
    <row r="190" spans="1:23" x14ac:dyDescent="0.3">
      <c r="A190" s="171">
        <v>43425</v>
      </c>
      <c r="B190" s="172">
        <f t="shared" si="10"/>
        <v>4.2750000000002508E-4</v>
      </c>
      <c r="C190" s="198">
        <f t="shared" si="11"/>
        <v>-8.9797821501854114E-2</v>
      </c>
      <c r="D190" s="170">
        <f>VLOOKUP(A190,Benchmark!A:C,3,)</f>
        <v>5948.0519999999997</v>
      </c>
      <c r="E190" s="173">
        <f t="shared" si="13"/>
        <v>910.20217849814594</v>
      </c>
      <c r="F190" s="176">
        <f t="shared" si="14"/>
        <v>-8.9797821501854114E-2</v>
      </c>
      <c r="H190" s="171">
        <v>43326</v>
      </c>
      <c r="I190" s="195">
        <f>VLOOKUP(H190,NAB!C:D,2,)</f>
        <v>1000.4275</v>
      </c>
      <c r="J190" s="175">
        <f t="shared" si="12"/>
        <v>4.2750000000002508E-4</v>
      </c>
      <c r="L190" s="171"/>
      <c r="N190" s="177"/>
      <c r="P190" s="270"/>
      <c r="Q190" s="269"/>
      <c r="R190" s="269"/>
      <c r="S190" s="269"/>
      <c r="T190" s="269"/>
      <c r="U190" s="271"/>
      <c r="V190" s="271"/>
      <c r="W190" s="271"/>
    </row>
    <row r="191" spans="1:23" x14ac:dyDescent="0.3">
      <c r="A191" s="171">
        <v>43426</v>
      </c>
      <c r="B191" s="172">
        <f t="shared" si="10"/>
        <v>4.2750000000002508E-4</v>
      </c>
      <c r="C191" s="198">
        <f t="shared" si="11"/>
        <v>-8.3254767616611658E-2</v>
      </c>
      <c r="D191" s="170">
        <f>VLOOKUP(A191,Benchmark!A:C,3,)</f>
        <v>5990.81</v>
      </c>
      <c r="E191" s="173">
        <f t="shared" si="13"/>
        <v>916.74523238338838</v>
      </c>
      <c r="F191" s="176">
        <f t="shared" si="14"/>
        <v>-8.3254767616611658E-2</v>
      </c>
      <c r="H191" s="171">
        <v>43327</v>
      </c>
      <c r="I191" s="195">
        <f>VLOOKUP(H191,NAB!C:D,2,)</f>
        <v>1000.4275</v>
      </c>
      <c r="J191" s="175">
        <f t="shared" si="12"/>
        <v>4.2750000000002508E-4</v>
      </c>
      <c r="L191" s="171"/>
      <c r="N191" s="177"/>
      <c r="P191" s="270"/>
      <c r="Q191" s="269"/>
      <c r="R191" s="269"/>
      <c r="S191" s="269"/>
      <c r="T191" s="269"/>
      <c r="U191" s="271"/>
      <c r="V191" s="271"/>
      <c r="W191" s="271"/>
    </row>
    <row r="192" spans="1:23" x14ac:dyDescent="0.3">
      <c r="A192" s="171">
        <v>43427</v>
      </c>
      <c r="B192" s="172">
        <f t="shared" si="10"/>
        <v>4.2750000000002508E-4</v>
      </c>
      <c r="C192" s="198">
        <f t="shared" si="11"/>
        <v>-8.0899402880149518E-2</v>
      </c>
      <c r="D192" s="170">
        <f>VLOOKUP(A192,Benchmark!A:C,3,)</f>
        <v>6006.2020000000002</v>
      </c>
      <c r="E192" s="173">
        <f t="shared" si="13"/>
        <v>919.10059711985048</v>
      </c>
      <c r="F192" s="176">
        <f t="shared" si="14"/>
        <v>-8.0899402880149518E-2</v>
      </c>
      <c r="H192" s="171">
        <v>43328</v>
      </c>
      <c r="I192" s="195">
        <f>VLOOKUP(H192,NAB!C:D,2,)</f>
        <v>1000.4275</v>
      </c>
      <c r="J192" s="175">
        <f t="shared" si="12"/>
        <v>4.2750000000002508E-4</v>
      </c>
      <c r="L192" s="171"/>
      <c r="N192" s="177"/>
      <c r="P192" s="270"/>
      <c r="Q192" s="269"/>
      <c r="R192" s="269"/>
      <c r="S192" s="269"/>
      <c r="T192" s="269"/>
      <c r="U192" s="271"/>
      <c r="V192" s="271"/>
      <c r="W192" s="271"/>
    </row>
    <row r="193" spans="1:23" x14ac:dyDescent="0.3">
      <c r="A193" s="171">
        <v>43430</v>
      </c>
      <c r="B193" s="172">
        <f t="shared" si="10"/>
        <v>4.2750000000002508E-4</v>
      </c>
      <c r="C193" s="198">
        <f t="shared" si="11"/>
        <v>-7.8362856240882461E-2</v>
      </c>
      <c r="D193" s="170">
        <f>VLOOKUP(A193,Benchmark!A:C,3,)</f>
        <v>6022.7780000000002</v>
      </c>
      <c r="E193" s="173">
        <f t="shared" si="13"/>
        <v>921.63714375911752</v>
      </c>
      <c r="F193" s="176">
        <f t="shared" si="14"/>
        <v>-7.8362856240882461E-2</v>
      </c>
      <c r="H193" s="171">
        <v>43329</v>
      </c>
      <c r="I193" s="195">
        <f>VLOOKUP(H193,NAB!C:D,2,)</f>
        <v>1000.4275</v>
      </c>
      <c r="J193" s="175">
        <f t="shared" si="12"/>
        <v>4.2750000000002508E-4</v>
      </c>
      <c r="L193" s="171"/>
      <c r="N193" s="177"/>
      <c r="P193" s="270"/>
      <c r="Q193" s="269"/>
      <c r="R193" s="269"/>
      <c r="S193" s="269"/>
      <c r="T193" s="269"/>
      <c r="U193" s="271"/>
      <c r="V193" s="271"/>
      <c r="W193" s="271"/>
    </row>
    <row r="194" spans="1:23" x14ac:dyDescent="0.3">
      <c r="A194" s="171">
        <v>43431</v>
      </c>
      <c r="B194" s="172">
        <f t="shared" si="10"/>
        <v>4.2750000000002508E-4</v>
      </c>
      <c r="C194" s="198">
        <f t="shared" si="11"/>
        <v>-7.976900531594433E-2</v>
      </c>
      <c r="D194" s="170">
        <f>VLOOKUP(A194,Benchmark!A:C,3,)</f>
        <v>6013.5889999999999</v>
      </c>
      <c r="E194" s="173">
        <f t="shared" si="13"/>
        <v>920.23099468405564</v>
      </c>
      <c r="F194" s="176">
        <f t="shared" si="14"/>
        <v>-7.976900531594433E-2</v>
      </c>
      <c r="H194" s="171">
        <v>43330</v>
      </c>
      <c r="I194" s="195">
        <f>VLOOKUP(H194,NAB!C:D,2,)</f>
        <v>1000.4275</v>
      </c>
      <c r="J194" s="175">
        <f t="shared" si="12"/>
        <v>4.2750000000002508E-4</v>
      </c>
      <c r="L194" s="171"/>
      <c r="N194" s="177"/>
      <c r="P194" s="270"/>
      <c r="Q194" s="269"/>
      <c r="R194" s="269"/>
      <c r="S194" s="269"/>
      <c r="T194" s="269"/>
      <c r="U194" s="271"/>
      <c r="V194" s="271"/>
      <c r="W194" s="271"/>
    </row>
    <row r="195" spans="1:23" x14ac:dyDescent="0.3">
      <c r="A195" s="171">
        <v>43432</v>
      </c>
      <c r="B195" s="172">
        <f t="shared" ref="B195:B258" si="15">VLOOKUP(A195,H:J,3)</f>
        <v>4.2750000000002508E-4</v>
      </c>
      <c r="C195" s="198">
        <f t="shared" ref="C195:C258" si="16">D195/$D$2-1</f>
        <v>-8.3188048605105869E-2</v>
      </c>
      <c r="D195" s="170">
        <f>VLOOKUP(A195,Benchmark!A:C,3,)</f>
        <v>5991.2460000000001</v>
      </c>
      <c r="E195" s="173">
        <f t="shared" si="13"/>
        <v>916.81195139489409</v>
      </c>
      <c r="F195" s="176">
        <f t="shared" si="14"/>
        <v>-8.3188048605105869E-2</v>
      </c>
      <c r="H195" s="171">
        <v>43331</v>
      </c>
      <c r="I195" s="195">
        <f>VLOOKUP(H195,NAB!C:D,2,)</f>
        <v>1000.4275</v>
      </c>
      <c r="J195" s="175">
        <f t="shared" ref="J195:J258" si="17">I195/$I$2-1</f>
        <v>4.2750000000002508E-4</v>
      </c>
      <c r="L195" s="171"/>
      <c r="N195" s="177"/>
      <c r="P195" s="270"/>
      <c r="Q195" s="269"/>
      <c r="R195" s="269"/>
      <c r="S195" s="269"/>
      <c r="T195" s="269"/>
      <c r="U195" s="271"/>
      <c r="V195" s="271"/>
      <c r="W195" s="271"/>
    </row>
    <row r="196" spans="1:23" x14ac:dyDescent="0.3">
      <c r="A196" s="171">
        <v>43433</v>
      </c>
      <c r="B196" s="172">
        <f t="shared" si="15"/>
        <v>4.2750000000002508E-4</v>
      </c>
      <c r="C196" s="198">
        <f t="shared" si="16"/>
        <v>-6.5449054908369275E-2</v>
      </c>
      <c r="D196" s="170">
        <f>VLOOKUP(A196,Benchmark!A:C,3,)</f>
        <v>6107.1679999999997</v>
      </c>
      <c r="E196" s="173">
        <f t="shared" ref="E196:E259" si="18">(C196+1)*$E$2</f>
        <v>934.55094509163075</v>
      </c>
      <c r="F196" s="176">
        <f t="shared" ref="F196:F259" si="19">+E196/$E$2-1</f>
        <v>-6.5449054908369275E-2</v>
      </c>
      <c r="H196" s="171">
        <v>43332</v>
      </c>
      <c r="I196" s="195">
        <f>VLOOKUP(H196,NAB!C:D,2,)</f>
        <v>1000.4275</v>
      </c>
      <c r="J196" s="175">
        <f t="shared" si="17"/>
        <v>4.2750000000002508E-4</v>
      </c>
      <c r="L196" s="171"/>
      <c r="N196" s="177"/>
      <c r="P196" s="270"/>
      <c r="Q196" s="269"/>
      <c r="R196" s="269"/>
      <c r="S196" s="269"/>
      <c r="T196" s="269"/>
      <c r="U196" s="271"/>
      <c r="V196" s="271"/>
      <c r="W196" s="271"/>
    </row>
    <row r="197" spans="1:23" x14ac:dyDescent="0.3">
      <c r="A197" s="171">
        <v>43434</v>
      </c>
      <c r="B197" s="172">
        <f t="shared" si="15"/>
        <v>4.2750000000002508E-4</v>
      </c>
      <c r="C197" s="198">
        <f t="shared" si="16"/>
        <v>-7.3260076062733659E-2</v>
      </c>
      <c r="D197" s="170">
        <f>VLOOKUP(A197,Benchmark!A:C,3,)</f>
        <v>6056.1239999999998</v>
      </c>
      <c r="E197" s="173">
        <f t="shared" si="18"/>
        <v>926.73992393726633</v>
      </c>
      <c r="F197" s="176">
        <f t="shared" si="19"/>
        <v>-7.3260076062733659E-2</v>
      </c>
      <c r="H197" s="171">
        <v>43333</v>
      </c>
      <c r="I197" s="195">
        <f>VLOOKUP(H197,NAB!C:D,2,)</f>
        <v>1000.4275</v>
      </c>
      <c r="J197" s="175">
        <f t="shared" si="17"/>
        <v>4.2750000000002508E-4</v>
      </c>
      <c r="L197" s="171"/>
      <c r="N197" s="177"/>
      <c r="P197" s="270"/>
      <c r="Q197" s="269"/>
      <c r="R197" s="269"/>
      <c r="S197" s="269"/>
      <c r="T197" s="269"/>
      <c r="U197" s="271"/>
      <c r="V197" s="271"/>
      <c r="W197" s="271"/>
    </row>
    <row r="198" spans="1:23" x14ac:dyDescent="0.3">
      <c r="A198" s="171">
        <v>43437</v>
      </c>
      <c r="B198" s="172">
        <f t="shared" si="15"/>
        <v>4.2750000000002508E-4</v>
      </c>
      <c r="C198" s="198">
        <f t="shared" si="16"/>
        <v>-6.3742517256275555E-2</v>
      </c>
      <c r="D198" s="170">
        <f>VLOOKUP(A198,Benchmark!A:C,3,)</f>
        <v>6118.32</v>
      </c>
      <c r="E198" s="173">
        <f t="shared" si="18"/>
        <v>936.25748274372449</v>
      </c>
      <c r="F198" s="176">
        <f t="shared" si="19"/>
        <v>-6.3742517256275555E-2</v>
      </c>
      <c r="H198" s="171">
        <v>43334</v>
      </c>
      <c r="I198" s="195">
        <f>VLOOKUP(H198,NAB!C:D,2,)</f>
        <v>1000.4275</v>
      </c>
      <c r="J198" s="175">
        <f t="shared" si="17"/>
        <v>4.2750000000002508E-4</v>
      </c>
      <c r="L198" s="171"/>
      <c r="N198" s="177"/>
      <c r="P198" s="270"/>
      <c r="Q198" s="269"/>
      <c r="R198" s="269"/>
      <c r="S198" s="269"/>
      <c r="T198" s="269"/>
      <c r="U198" s="271"/>
      <c r="V198" s="271"/>
      <c r="W198" s="271"/>
    </row>
    <row r="199" spans="1:23" x14ac:dyDescent="0.3">
      <c r="A199" s="171">
        <v>43438</v>
      </c>
      <c r="B199" s="172">
        <f t="shared" si="15"/>
        <v>4.2750000000002508E-4</v>
      </c>
      <c r="C199" s="198">
        <f t="shared" si="16"/>
        <v>-5.8457024922764278E-2</v>
      </c>
      <c r="D199" s="170">
        <f>VLOOKUP(A199,Benchmark!A:C,3,)</f>
        <v>6152.86</v>
      </c>
      <c r="E199" s="173">
        <f t="shared" si="18"/>
        <v>941.54297507723572</v>
      </c>
      <c r="F199" s="176">
        <f t="shared" si="19"/>
        <v>-5.8457024922764278E-2</v>
      </c>
      <c r="H199" s="171">
        <v>43335</v>
      </c>
      <c r="I199" s="195">
        <f>VLOOKUP(H199,NAB!C:D,2,)</f>
        <v>1000.4275</v>
      </c>
      <c r="J199" s="175">
        <f t="shared" si="17"/>
        <v>4.2750000000002508E-4</v>
      </c>
      <c r="L199" s="171"/>
      <c r="N199" s="177"/>
      <c r="P199" s="270"/>
      <c r="Q199" s="269"/>
      <c r="R199" s="269"/>
      <c r="S199" s="269"/>
      <c r="T199" s="269"/>
      <c r="U199" s="271"/>
      <c r="V199" s="271"/>
      <c r="W199" s="271"/>
    </row>
    <row r="200" spans="1:23" x14ac:dyDescent="0.3">
      <c r="A200" s="171">
        <v>43439</v>
      </c>
      <c r="B200" s="172">
        <f t="shared" si="15"/>
        <v>4.2750000000002508E-4</v>
      </c>
      <c r="C200" s="198">
        <f t="shared" si="16"/>
        <v>-6.1477743471215707E-2</v>
      </c>
      <c r="D200" s="170">
        <f>VLOOKUP(A200,Benchmark!A:C,3,)</f>
        <v>6133.12</v>
      </c>
      <c r="E200" s="173">
        <f t="shared" si="18"/>
        <v>938.52225652878428</v>
      </c>
      <c r="F200" s="176">
        <f t="shared" si="19"/>
        <v>-6.1477743471215707E-2</v>
      </c>
      <c r="H200" s="171">
        <v>43336</v>
      </c>
      <c r="I200" s="195">
        <f>VLOOKUP(H200,NAB!C:D,2,)</f>
        <v>1000.4275</v>
      </c>
      <c r="J200" s="175">
        <f t="shared" si="17"/>
        <v>4.2750000000002508E-4</v>
      </c>
      <c r="L200" s="171"/>
      <c r="N200" s="177"/>
      <c r="P200" s="270"/>
      <c r="Q200" s="269"/>
      <c r="R200" s="269"/>
      <c r="S200" s="269"/>
      <c r="T200" s="269"/>
      <c r="U200" s="271"/>
      <c r="V200" s="271"/>
      <c r="W200" s="271"/>
    </row>
    <row r="201" spans="1:23" x14ac:dyDescent="0.3">
      <c r="A201" s="171">
        <v>43440</v>
      </c>
      <c r="B201" s="172">
        <f t="shared" si="15"/>
        <v>4.2750000000002508E-4</v>
      </c>
      <c r="C201" s="198">
        <f t="shared" si="16"/>
        <v>-6.4175119654273027E-2</v>
      </c>
      <c r="D201" s="170">
        <f>VLOOKUP(A201,Benchmark!A:C,3,)</f>
        <v>6115.4930000000004</v>
      </c>
      <c r="E201" s="173">
        <f t="shared" si="18"/>
        <v>935.82488034572702</v>
      </c>
      <c r="F201" s="176">
        <f t="shared" si="19"/>
        <v>-6.4175119654273027E-2</v>
      </c>
      <c r="H201" s="171">
        <v>43337</v>
      </c>
      <c r="I201" s="195">
        <f>VLOOKUP(H201,NAB!C:D,2,)</f>
        <v>1000.4275</v>
      </c>
      <c r="J201" s="175">
        <f t="shared" si="17"/>
        <v>4.2750000000002508E-4</v>
      </c>
      <c r="L201" s="171"/>
      <c r="N201" s="177"/>
      <c r="P201" s="270"/>
      <c r="Q201" s="269"/>
      <c r="R201" s="269"/>
      <c r="S201" s="269"/>
      <c r="T201" s="269"/>
      <c r="U201" s="271"/>
      <c r="V201" s="271"/>
      <c r="W201" s="271"/>
    </row>
    <row r="202" spans="1:23" x14ac:dyDescent="0.3">
      <c r="A202" s="171">
        <v>43441</v>
      </c>
      <c r="B202" s="172">
        <f t="shared" si="15"/>
        <v>4.2750000000002508E-4</v>
      </c>
      <c r="C202" s="198">
        <f t="shared" si="16"/>
        <v>-6.2512806301090351E-2</v>
      </c>
      <c r="D202" s="170">
        <f>VLOOKUP(A202,Benchmark!A:C,3,)</f>
        <v>6126.3559999999998</v>
      </c>
      <c r="E202" s="173">
        <f t="shared" si="18"/>
        <v>937.48719369890966</v>
      </c>
      <c r="F202" s="176">
        <f t="shared" si="19"/>
        <v>-6.2512806301090351E-2</v>
      </c>
      <c r="H202" s="171">
        <v>43338</v>
      </c>
      <c r="I202" s="195">
        <f>VLOOKUP(H202,NAB!C:D,2,)</f>
        <v>1000.4275</v>
      </c>
      <c r="J202" s="175">
        <f t="shared" si="17"/>
        <v>4.2750000000002508E-4</v>
      </c>
      <c r="L202" s="171"/>
      <c r="N202" s="177"/>
      <c r="P202" s="270"/>
      <c r="Q202" s="269"/>
      <c r="R202" s="269"/>
      <c r="S202" s="269"/>
      <c r="T202" s="269"/>
      <c r="U202" s="271"/>
      <c r="V202" s="271"/>
      <c r="W202" s="271"/>
    </row>
    <row r="203" spans="1:23" x14ac:dyDescent="0.3">
      <c r="A203" s="171">
        <v>43444</v>
      </c>
      <c r="B203" s="172">
        <f t="shared" si="15"/>
        <v>4.2750000000002508E-4</v>
      </c>
      <c r="C203" s="198">
        <f t="shared" si="16"/>
        <v>-6.48075730362766E-2</v>
      </c>
      <c r="D203" s="170">
        <f>VLOOKUP(A203,Benchmark!A:C,3,)</f>
        <v>6111.36</v>
      </c>
      <c r="E203" s="173">
        <f t="shared" si="18"/>
        <v>935.19242696372339</v>
      </c>
      <c r="F203" s="176">
        <f t="shared" si="19"/>
        <v>-6.48075730362766E-2</v>
      </c>
      <c r="H203" s="171">
        <v>43339</v>
      </c>
      <c r="I203" s="195">
        <f>VLOOKUP(H203,NAB!C:D,2,)</f>
        <v>1000.4275</v>
      </c>
      <c r="J203" s="175">
        <f t="shared" si="17"/>
        <v>4.2750000000002508E-4</v>
      </c>
      <c r="L203" s="171"/>
      <c r="N203" s="177"/>
      <c r="P203" s="270"/>
      <c r="Q203" s="269"/>
      <c r="R203" s="269"/>
      <c r="S203" s="269"/>
      <c r="T203" s="269"/>
      <c r="U203" s="271"/>
      <c r="V203" s="271"/>
      <c r="W203" s="271"/>
    </row>
    <row r="204" spans="1:23" x14ac:dyDescent="0.3">
      <c r="A204" s="171">
        <v>43445</v>
      </c>
      <c r="B204" s="172">
        <f t="shared" si="15"/>
        <v>4.2750000000002508E-4</v>
      </c>
      <c r="C204" s="198">
        <f t="shared" si="16"/>
        <v>-7.0128720254376886E-2</v>
      </c>
      <c r="D204" s="170">
        <f>VLOOKUP(A204,Benchmark!A:C,3,)</f>
        <v>6076.5870000000004</v>
      </c>
      <c r="E204" s="173">
        <f t="shared" si="18"/>
        <v>929.87127974562316</v>
      </c>
      <c r="F204" s="176">
        <f t="shared" si="19"/>
        <v>-7.0128720254376886E-2</v>
      </c>
      <c r="H204" s="171">
        <v>43340</v>
      </c>
      <c r="I204" s="195">
        <f>VLOOKUP(H204,NAB!C:D,2,)</f>
        <v>1000.4275</v>
      </c>
      <c r="J204" s="175">
        <f t="shared" si="17"/>
        <v>4.2750000000002508E-4</v>
      </c>
      <c r="L204" s="171"/>
      <c r="N204" s="177"/>
      <c r="P204" s="270"/>
      <c r="Q204" s="269"/>
      <c r="R204" s="269"/>
      <c r="S204" s="269"/>
      <c r="T204" s="269"/>
      <c r="U204" s="271"/>
      <c r="V204" s="271"/>
      <c r="W204" s="271"/>
    </row>
    <row r="205" spans="1:23" x14ac:dyDescent="0.3">
      <c r="A205" s="171">
        <v>43446</v>
      </c>
      <c r="B205" s="172">
        <f t="shared" si="15"/>
        <v>4.2750000000002508E-4</v>
      </c>
      <c r="C205" s="198">
        <f t="shared" si="16"/>
        <v>-6.4162265532790252E-2</v>
      </c>
      <c r="D205" s="170">
        <f>VLOOKUP(A205,Benchmark!A:C,3,)</f>
        <v>6115.5770000000002</v>
      </c>
      <c r="E205" s="173">
        <f t="shared" si="18"/>
        <v>935.83773446720977</v>
      </c>
      <c r="F205" s="176">
        <f t="shared" si="19"/>
        <v>-6.4162265532790252E-2</v>
      </c>
      <c r="H205" s="171">
        <v>43341</v>
      </c>
      <c r="I205" s="195">
        <f>VLOOKUP(H205,NAB!C:D,2,)</f>
        <v>1000.4275</v>
      </c>
      <c r="J205" s="175">
        <f t="shared" si="17"/>
        <v>4.2750000000002508E-4</v>
      </c>
      <c r="L205" s="171"/>
      <c r="N205" s="177"/>
      <c r="P205" s="270"/>
      <c r="Q205" s="269"/>
      <c r="R205" s="269"/>
      <c r="S205" s="269"/>
      <c r="T205" s="269"/>
      <c r="U205" s="271"/>
      <c r="V205" s="271"/>
      <c r="W205" s="271"/>
    </row>
    <row r="206" spans="1:23" x14ac:dyDescent="0.3">
      <c r="A206" s="171">
        <v>43447</v>
      </c>
      <c r="B206" s="172">
        <f t="shared" si="15"/>
        <v>-1.1828999999999867E-3</v>
      </c>
      <c r="C206" s="198">
        <f t="shared" si="16"/>
        <v>-5.4652817064886783E-2</v>
      </c>
      <c r="D206" s="170">
        <f>VLOOKUP(A206,Benchmark!A:C,3,)</f>
        <v>6177.72</v>
      </c>
      <c r="E206" s="173">
        <f t="shared" si="18"/>
        <v>945.34718293511321</v>
      </c>
      <c r="F206" s="176">
        <f t="shared" si="19"/>
        <v>-5.4652817064886783E-2</v>
      </c>
      <c r="H206" s="171">
        <v>43342</v>
      </c>
      <c r="I206" s="195">
        <f>VLOOKUP(H206,NAB!C:D,2,)</f>
        <v>1000.4275</v>
      </c>
      <c r="J206" s="175">
        <f t="shared" si="17"/>
        <v>4.2750000000002508E-4</v>
      </c>
      <c r="L206" s="171"/>
      <c r="N206" s="177"/>
      <c r="P206" s="270"/>
      <c r="Q206" s="269"/>
      <c r="R206" s="269"/>
      <c r="S206" s="269"/>
      <c r="T206" s="269"/>
      <c r="U206" s="271"/>
      <c r="V206" s="271"/>
      <c r="W206" s="271"/>
    </row>
    <row r="207" spans="1:23" x14ac:dyDescent="0.3">
      <c r="A207" s="171">
        <v>43448</v>
      </c>
      <c r="B207" s="172">
        <f t="shared" si="15"/>
        <v>-1.6857999999999596E-3</v>
      </c>
      <c r="C207" s="198">
        <f t="shared" si="16"/>
        <v>-5.5858197004408194E-2</v>
      </c>
      <c r="D207" s="170">
        <f>VLOOKUP(A207,Benchmark!A:C,3,)</f>
        <v>6169.8429999999998</v>
      </c>
      <c r="E207" s="173">
        <f t="shared" si="18"/>
        <v>944.14180299559177</v>
      </c>
      <c r="F207" s="176">
        <f t="shared" si="19"/>
        <v>-5.5858197004408194E-2</v>
      </c>
      <c r="H207" s="171">
        <v>43343</v>
      </c>
      <c r="I207" s="195">
        <f>VLOOKUP(H207,NAB!C:D,2,)</f>
        <v>1000.4275</v>
      </c>
      <c r="J207" s="175">
        <f t="shared" si="17"/>
        <v>4.2750000000002508E-4</v>
      </c>
      <c r="L207" s="171"/>
      <c r="N207" s="177"/>
      <c r="P207" s="270"/>
      <c r="Q207" s="269"/>
      <c r="R207" s="269"/>
      <c r="S207" s="269"/>
      <c r="T207" s="269"/>
      <c r="U207" s="271"/>
      <c r="V207" s="271"/>
      <c r="W207" s="271"/>
    </row>
    <row r="208" spans="1:23" x14ac:dyDescent="0.3">
      <c r="A208" s="171">
        <v>43451</v>
      </c>
      <c r="B208" s="172">
        <f t="shared" si="15"/>
        <v>-1.5531199999999967E-2</v>
      </c>
      <c r="C208" s="198">
        <f t="shared" si="16"/>
        <v>-6.8182545051782895E-2</v>
      </c>
      <c r="D208" s="170">
        <f>VLOOKUP(A208,Benchmark!A:C,3,)</f>
        <v>6089.3050000000003</v>
      </c>
      <c r="E208" s="173">
        <f t="shared" si="18"/>
        <v>931.81745494821712</v>
      </c>
      <c r="F208" s="176">
        <f t="shared" si="19"/>
        <v>-6.8182545051782895E-2</v>
      </c>
      <c r="H208" s="171">
        <v>43344</v>
      </c>
      <c r="I208" s="195">
        <f>VLOOKUP(H208,NAB!C:D,2,)</f>
        <v>1000.4275</v>
      </c>
      <c r="J208" s="175">
        <f t="shared" si="17"/>
        <v>4.2750000000002508E-4</v>
      </c>
      <c r="L208" s="171"/>
      <c r="N208" s="177"/>
      <c r="P208" s="270"/>
      <c r="Q208" s="269"/>
      <c r="R208" s="269"/>
      <c r="S208" s="269"/>
      <c r="T208" s="269"/>
      <c r="U208" s="271"/>
      <c r="V208" s="271"/>
      <c r="W208" s="271"/>
    </row>
    <row r="209" spans="1:23" x14ac:dyDescent="0.3">
      <c r="A209" s="171">
        <v>43452</v>
      </c>
      <c r="B209" s="172">
        <f t="shared" si="15"/>
        <v>-1.6099299999999928E-2</v>
      </c>
      <c r="C209" s="198">
        <f t="shared" si="16"/>
        <v>-6.9320746904031227E-2</v>
      </c>
      <c r="D209" s="170">
        <f>VLOOKUP(A209,Benchmark!A:C,3,)</f>
        <v>6081.8670000000002</v>
      </c>
      <c r="E209" s="173">
        <f t="shared" si="18"/>
        <v>930.67925309596876</v>
      </c>
      <c r="F209" s="176">
        <f t="shared" si="19"/>
        <v>-6.9320746904031227E-2</v>
      </c>
      <c r="H209" s="171">
        <v>43345</v>
      </c>
      <c r="I209" s="195">
        <f>VLOOKUP(H209,NAB!C:D,2,)</f>
        <v>1000.4275</v>
      </c>
      <c r="J209" s="175">
        <f t="shared" si="17"/>
        <v>4.2750000000002508E-4</v>
      </c>
      <c r="L209" s="171"/>
      <c r="N209" s="177"/>
      <c r="P209" s="270"/>
      <c r="Q209" s="269"/>
      <c r="R209" s="269"/>
      <c r="S209" s="269"/>
      <c r="T209" s="269"/>
      <c r="U209" s="271"/>
      <c r="V209" s="271"/>
      <c r="W209" s="271"/>
    </row>
    <row r="210" spans="1:23" x14ac:dyDescent="0.3">
      <c r="A210" s="171">
        <v>43453</v>
      </c>
      <c r="B210" s="172">
        <f t="shared" si="15"/>
        <v>-1.4342000000000521E-3</v>
      </c>
      <c r="C210" s="198">
        <f t="shared" si="16"/>
        <v>-5.4901636130731846E-2</v>
      </c>
      <c r="D210" s="170">
        <f>VLOOKUP(A210,Benchmark!A:C,3,)</f>
        <v>6176.0940000000001</v>
      </c>
      <c r="E210" s="173">
        <f t="shared" si="18"/>
        <v>945.09836386926816</v>
      </c>
      <c r="F210" s="176">
        <f t="shared" si="19"/>
        <v>-5.4901636130731846E-2</v>
      </c>
      <c r="H210" s="171">
        <v>43346</v>
      </c>
      <c r="I210" s="195">
        <f>VLOOKUP(H210,NAB!C:D,2,)</f>
        <v>1000.4275</v>
      </c>
      <c r="J210" s="175">
        <f t="shared" si="17"/>
        <v>4.2750000000002508E-4</v>
      </c>
      <c r="L210" s="171"/>
      <c r="N210" s="177"/>
      <c r="P210" s="270"/>
      <c r="Q210" s="269"/>
      <c r="R210" s="269"/>
      <c r="S210" s="269"/>
      <c r="T210" s="269"/>
      <c r="U210" s="271"/>
      <c r="V210" s="271"/>
      <c r="W210" s="271"/>
    </row>
    <row r="211" spans="1:23" x14ac:dyDescent="0.3">
      <c r="A211" s="171">
        <v>43454</v>
      </c>
      <c r="B211" s="172">
        <f t="shared" si="15"/>
        <v>-4.399599999999948E-3</v>
      </c>
      <c r="C211" s="198">
        <f t="shared" si="16"/>
        <v>-5.9219702797408735E-2</v>
      </c>
      <c r="D211" s="170">
        <f>VLOOKUP(A211,Benchmark!A:C,3,)</f>
        <v>6147.8760000000002</v>
      </c>
      <c r="E211" s="173">
        <f t="shared" si="18"/>
        <v>940.78029720259121</v>
      </c>
      <c r="F211" s="176">
        <f t="shared" si="19"/>
        <v>-5.9219702797408735E-2</v>
      </c>
      <c r="H211" s="171">
        <v>43347</v>
      </c>
      <c r="I211" s="195">
        <f>VLOOKUP(H211,NAB!C:D,2,)</f>
        <v>1000.4275</v>
      </c>
      <c r="J211" s="175">
        <f t="shared" si="17"/>
        <v>4.2750000000002508E-4</v>
      </c>
      <c r="L211" s="171"/>
      <c r="N211" s="177"/>
      <c r="P211" s="270"/>
      <c r="Q211" s="269"/>
      <c r="R211" s="269"/>
      <c r="S211" s="269"/>
      <c r="T211" s="269"/>
      <c r="U211" s="271"/>
      <c r="V211" s="271"/>
      <c r="W211" s="271"/>
    </row>
    <row r="212" spans="1:23" x14ac:dyDescent="0.3">
      <c r="A212" s="171">
        <v>43455</v>
      </c>
      <c r="B212" s="172">
        <f t="shared" si="15"/>
        <v>-2.1122999999999559E-3</v>
      </c>
      <c r="C212" s="198">
        <f t="shared" si="16"/>
        <v>-5.6814145777061453E-2</v>
      </c>
      <c r="D212" s="170">
        <f>VLOOKUP(A212,Benchmark!A:C,3,)</f>
        <v>6163.5959999999995</v>
      </c>
      <c r="E212" s="173">
        <f t="shared" si="18"/>
        <v>943.18585422293859</v>
      </c>
      <c r="F212" s="176">
        <f t="shared" si="19"/>
        <v>-5.6814145777061453E-2</v>
      </c>
      <c r="H212" s="171">
        <v>43348</v>
      </c>
      <c r="I212" s="195">
        <f>VLOOKUP(H212,NAB!C:D,2,)</f>
        <v>1000.4275</v>
      </c>
      <c r="J212" s="175">
        <f t="shared" si="17"/>
        <v>4.2750000000002508E-4</v>
      </c>
      <c r="L212" s="171"/>
      <c r="N212" s="177"/>
      <c r="P212" s="270"/>
      <c r="Q212" s="269"/>
      <c r="R212" s="269"/>
      <c r="S212" s="269"/>
      <c r="T212" s="269"/>
      <c r="U212" s="271"/>
      <c r="V212" s="271"/>
      <c r="W212" s="271"/>
    </row>
    <row r="213" spans="1:23" x14ac:dyDescent="0.3">
      <c r="A213" s="171">
        <v>43460</v>
      </c>
      <c r="B213" s="172">
        <f t="shared" si="15"/>
        <v>-1.2616799999999984E-2</v>
      </c>
      <c r="C213" s="198">
        <f t="shared" si="16"/>
        <v>-6.2284186569003808E-2</v>
      </c>
      <c r="D213" s="170">
        <f>VLOOKUP(A213,Benchmark!A:C,3,)</f>
        <v>6127.85</v>
      </c>
      <c r="E213" s="173">
        <f t="shared" si="18"/>
        <v>937.71581343099615</v>
      </c>
      <c r="F213" s="176">
        <f t="shared" si="19"/>
        <v>-6.2284186569003808E-2</v>
      </c>
      <c r="H213" s="171">
        <v>43349</v>
      </c>
      <c r="I213" s="195">
        <f>VLOOKUP(H213,NAB!C:D,2,)</f>
        <v>1000.4275</v>
      </c>
      <c r="J213" s="175">
        <f t="shared" si="17"/>
        <v>4.2750000000002508E-4</v>
      </c>
      <c r="L213" s="171"/>
      <c r="N213" s="177"/>
      <c r="P213" s="270"/>
      <c r="Q213" s="269"/>
      <c r="R213" s="269"/>
      <c r="S213" s="269"/>
      <c r="T213" s="269"/>
      <c r="U213" s="271"/>
      <c r="V213" s="271"/>
      <c r="W213" s="271"/>
    </row>
    <row r="214" spans="1:23" x14ac:dyDescent="0.3">
      <c r="A214" s="171">
        <v>43461</v>
      </c>
      <c r="B214" s="172">
        <f t="shared" si="15"/>
        <v>-2.3170999999999609E-3</v>
      </c>
      <c r="C214" s="198">
        <f t="shared" si="16"/>
        <v>-5.2675271684864633E-2</v>
      </c>
      <c r="D214" s="170">
        <f>VLOOKUP(A214,Benchmark!A:C,3,)</f>
        <v>6190.643</v>
      </c>
      <c r="E214" s="173">
        <f t="shared" si="18"/>
        <v>947.32472831513542</v>
      </c>
      <c r="F214" s="176">
        <f t="shared" si="19"/>
        <v>-5.2675271684864633E-2</v>
      </c>
      <c r="H214" s="171">
        <v>43350</v>
      </c>
      <c r="I214" s="195">
        <f>VLOOKUP(H214,NAB!C:D,2,)</f>
        <v>1000.4275</v>
      </c>
      <c r="J214" s="175">
        <f t="shared" si="17"/>
        <v>4.2750000000002508E-4</v>
      </c>
      <c r="L214" s="171"/>
      <c r="N214" s="177"/>
      <c r="P214" s="270"/>
      <c r="Q214" s="269"/>
      <c r="R214" s="269"/>
      <c r="S214" s="269"/>
      <c r="T214" s="269"/>
      <c r="U214" s="271"/>
      <c r="V214" s="271"/>
      <c r="W214" s="271"/>
    </row>
    <row r="215" spans="1:23" x14ac:dyDescent="0.3">
      <c r="A215" s="171">
        <v>43462</v>
      </c>
      <c r="B215" s="172">
        <f t="shared" si="15"/>
        <v>2.3265099999999928E-2</v>
      </c>
      <c r="C215" s="198">
        <f t="shared" si="16"/>
        <v>-5.2085359323958969E-2</v>
      </c>
      <c r="D215" s="170">
        <f>VLOOKUP(A215,Benchmark!A:C,3,)</f>
        <v>6194.4979999999996</v>
      </c>
      <c r="E215" s="173">
        <f t="shared" si="18"/>
        <v>947.91464067604102</v>
      </c>
      <c r="F215" s="176">
        <f t="shared" si="19"/>
        <v>-5.2085359323958969E-2</v>
      </c>
      <c r="H215" s="171">
        <v>43351</v>
      </c>
      <c r="I215" s="195">
        <f>VLOOKUP(H215,NAB!C:D,2,)</f>
        <v>1000.4275</v>
      </c>
      <c r="J215" s="175">
        <f t="shared" si="17"/>
        <v>4.2750000000002508E-4</v>
      </c>
      <c r="L215" s="171"/>
      <c r="N215" s="177"/>
      <c r="P215" s="270"/>
      <c r="Q215" s="269"/>
      <c r="R215" s="269"/>
      <c r="S215" s="269"/>
      <c r="T215" s="269"/>
      <c r="U215" s="271"/>
      <c r="V215" s="271"/>
      <c r="W215" s="271"/>
    </row>
    <row r="216" spans="1:23" x14ac:dyDescent="0.3">
      <c r="A216" s="171">
        <v>43467</v>
      </c>
      <c r="B216" s="172">
        <f t="shared" si="15"/>
        <v>2.474630000000011E-2</v>
      </c>
      <c r="C216" s="198">
        <f t="shared" si="16"/>
        <v>-5.4124114806279877E-2</v>
      </c>
      <c r="D216" s="170">
        <f>VLOOKUP(A216,Benchmark!A:C,3,)</f>
        <v>6181.1750000000002</v>
      </c>
      <c r="E216" s="173">
        <f t="shared" si="18"/>
        <v>945.87588519372014</v>
      </c>
      <c r="F216" s="176">
        <f t="shared" si="19"/>
        <v>-5.4124114806279877E-2</v>
      </c>
      <c r="H216" s="171">
        <v>43352</v>
      </c>
      <c r="I216" s="195">
        <f>VLOOKUP(H216,NAB!C:D,2,)</f>
        <v>1000.4275</v>
      </c>
      <c r="J216" s="175">
        <f t="shared" si="17"/>
        <v>4.2750000000002508E-4</v>
      </c>
      <c r="L216" s="171"/>
      <c r="N216" s="177"/>
      <c r="P216" s="270"/>
      <c r="Q216" s="269"/>
      <c r="R216" s="269"/>
      <c r="S216" s="269"/>
      <c r="T216" s="269"/>
      <c r="U216" s="271"/>
      <c r="V216" s="271"/>
      <c r="W216" s="271"/>
    </row>
    <row r="217" spans="1:23" x14ac:dyDescent="0.3">
      <c r="A217" s="171">
        <v>43468</v>
      </c>
      <c r="B217" s="172">
        <f t="shared" si="15"/>
        <v>3.6316100000000073E-2</v>
      </c>
      <c r="C217" s="198">
        <f t="shared" si="16"/>
        <v>-4.8028353743586827E-2</v>
      </c>
      <c r="D217" s="170">
        <f>VLOOKUP(A217,Benchmark!A:C,3,)</f>
        <v>6221.01</v>
      </c>
      <c r="E217" s="173">
        <f t="shared" si="18"/>
        <v>951.97164625641312</v>
      </c>
      <c r="F217" s="176">
        <f t="shared" si="19"/>
        <v>-4.8028353743586827E-2</v>
      </c>
      <c r="H217" s="171">
        <v>43353</v>
      </c>
      <c r="I217" s="195">
        <f>VLOOKUP(H217,NAB!C:D,2,)</f>
        <v>1000.4275</v>
      </c>
      <c r="J217" s="175">
        <f t="shared" si="17"/>
        <v>4.2750000000002508E-4</v>
      </c>
      <c r="L217" s="171"/>
      <c r="N217" s="177"/>
      <c r="P217" s="270"/>
      <c r="Q217" s="269"/>
      <c r="R217" s="269"/>
      <c r="S217" s="269"/>
      <c r="T217" s="269"/>
      <c r="U217" s="271"/>
      <c r="V217" s="271"/>
      <c r="W217" s="271"/>
    </row>
    <row r="218" spans="1:23" x14ac:dyDescent="0.3">
      <c r="A218" s="171">
        <v>43469</v>
      </c>
      <c r="B218" s="172">
        <f t="shared" si="15"/>
        <v>5.116110000000007E-2</v>
      </c>
      <c r="C218" s="198">
        <f t="shared" si="16"/>
        <v>-3.9836911803434738E-2</v>
      </c>
      <c r="D218" s="170">
        <f>VLOOKUP(A218,Benchmark!A:C,3,)</f>
        <v>6274.54</v>
      </c>
      <c r="E218" s="173">
        <f t="shared" si="18"/>
        <v>960.16308819656524</v>
      </c>
      <c r="F218" s="176">
        <f t="shared" si="19"/>
        <v>-3.9836911803434738E-2</v>
      </c>
      <c r="H218" s="171">
        <v>43354</v>
      </c>
      <c r="I218" s="195">
        <f>VLOOKUP(H218,NAB!C:D,2,)</f>
        <v>1000.4275</v>
      </c>
      <c r="J218" s="175">
        <f t="shared" si="17"/>
        <v>4.2750000000002508E-4</v>
      </c>
      <c r="L218" s="171"/>
      <c r="N218" s="177"/>
      <c r="P218" s="270"/>
      <c r="Q218" s="269"/>
      <c r="R218" s="269"/>
      <c r="S218" s="269"/>
      <c r="T218" s="269"/>
      <c r="U218" s="271"/>
      <c r="V218" s="271"/>
      <c r="W218" s="271"/>
    </row>
    <row r="219" spans="1:23" x14ac:dyDescent="0.3">
      <c r="A219" s="171">
        <v>43472</v>
      </c>
      <c r="B219" s="172">
        <f t="shared" si="15"/>
        <v>5.6170199999999948E-2</v>
      </c>
      <c r="C219" s="198">
        <f t="shared" si="16"/>
        <v>-3.7895939459536176E-2</v>
      </c>
      <c r="D219" s="170">
        <f>VLOOKUP(A219,Benchmark!A:C,3,)</f>
        <v>6287.2240000000002</v>
      </c>
      <c r="E219" s="173">
        <f t="shared" si="18"/>
        <v>962.10406054046382</v>
      </c>
      <c r="F219" s="176">
        <f t="shared" si="19"/>
        <v>-3.7895939459536176E-2</v>
      </c>
      <c r="H219" s="171">
        <v>43355</v>
      </c>
      <c r="I219" s="195">
        <f>VLOOKUP(H219,NAB!C:D,2,)</f>
        <v>1000.4275</v>
      </c>
      <c r="J219" s="175">
        <f t="shared" si="17"/>
        <v>4.2750000000002508E-4</v>
      </c>
      <c r="L219" s="171"/>
      <c r="N219" s="177"/>
      <c r="P219" s="270"/>
      <c r="Q219" s="269"/>
      <c r="R219" s="269"/>
      <c r="S219" s="269"/>
      <c r="T219" s="269"/>
      <c r="U219" s="271"/>
      <c r="V219" s="271"/>
      <c r="W219" s="271"/>
    </row>
    <row r="220" spans="1:23" x14ac:dyDescent="0.3">
      <c r="A220" s="171">
        <v>43473</v>
      </c>
      <c r="B220" s="172">
        <f t="shared" si="15"/>
        <v>5.2029199999999998E-2</v>
      </c>
      <c r="C220" s="198">
        <f t="shared" si="16"/>
        <v>-4.1626236118887716E-2</v>
      </c>
      <c r="D220" s="170">
        <f>VLOOKUP(A220,Benchmark!A:C,3,)</f>
        <v>6262.8469999999998</v>
      </c>
      <c r="E220" s="173">
        <f t="shared" si="18"/>
        <v>958.37376388111227</v>
      </c>
      <c r="F220" s="176">
        <f t="shared" si="19"/>
        <v>-4.1626236118887716E-2</v>
      </c>
      <c r="H220" s="171">
        <v>43356</v>
      </c>
      <c r="I220" s="195">
        <f>VLOOKUP(H220,NAB!C:D,2,)</f>
        <v>1000.4275</v>
      </c>
      <c r="J220" s="175">
        <f t="shared" si="17"/>
        <v>4.2750000000002508E-4</v>
      </c>
      <c r="L220" s="171"/>
      <c r="N220" s="177"/>
      <c r="P220" s="270"/>
      <c r="Q220" s="269"/>
      <c r="R220" s="269"/>
      <c r="S220" s="269"/>
      <c r="T220" s="269"/>
      <c r="U220" s="271"/>
      <c r="V220" s="271"/>
      <c r="W220" s="271"/>
    </row>
    <row r="221" spans="1:23" x14ac:dyDescent="0.3">
      <c r="A221" s="171">
        <v>43474</v>
      </c>
      <c r="B221" s="172">
        <f t="shared" si="15"/>
        <v>5.6581800000000015E-2</v>
      </c>
      <c r="C221" s="198">
        <f t="shared" si="16"/>
        <v>-4.0189175942164979E-2</v>
      </c>
      <c r="D221" s="170">
        <f>VLOOKUP(A221,Benchmark!A:C,3,)</f>
        <v>6272.2380000000003</v>
      </c>
      <c r="E221" s="173">
        <f t="shared" si="18"/>
        <v>959.81082405783502</v>
      </c>
      <c r="F221" s="176">
        <f t="shared" si="19"/>
        <v>-4.0189175942164979E-2</v>
      </c>
      <c r="H221" s="171">
        <v>43357</v>
      </c>
      <c r="I221" s="195">
        <f>VLOOKUP(H221,NAB!C:D,2,)</f>
        <v>1000.4275</v>
      </c>
      <c r="J221" s="175">
        <f t="shared" si="17"/>
        <v>4.2750000000002508E-4</v>
      </c>
      <c r="L221" s="171"/>
      <c r="N221" s="177"/>
      <c r="P221" s="270"/>
      <c r="Q221" s="269"/>
      <c r="R221" s="269"/>
      <c r="S221" s="269"/>
      <c r="T221" s="269"/>
      <c r="U221" s="271"/>
      <c r="V221" s="271"/>
      <c r="W221" s="271"/>
    </row>
    <row r="222" spans="1:23" x14ac:dyDescent="0.3">
      <c r="A222" s="171">
        <v>43475</v>
      </c>
      <c r="B222" s="172">
        <f t="shared" si="15"/>
        <v>6.5187699999999849E-2</v>
      </c>
      <c r="C222" s="198">
        <f t="shared" si="16"/>
        <v>-3.1546921598581412E-2</v>
      </c>
      <c r="D222" s="170">
        <f>VLOOKUP(A222,Benchmark!A:C,3,)</f>
        <v>6328.7139999999999</v>
      </c>
      <c r="E222" s="173">
        <f t="shared" si="18"/>
        <v>968.45307840141857</v>
      </c>
      <c r="F222" s="176">
        <f t="shared" si="19"/>
        <v>-3.1546921598581412E-2</v>
      </c>
      <c r="H222" s="171">
        <v>43358</v>
      </c>
      <c r="I222" s="195">
        <f>VLOOKUP(H222,NAB!C:D,2,)</f>
        <v>1000.4275</v>
      </c>
      <c r="J222" s="175">
        <f t="shared" si="17"/>
        <v>4.2750000000002508E-4</v>
      </c>
      <c r="L222" s="171"/>
      <c r="N222" s="177"/>
      <c r="P222" s="270"/>
      <c r="Q222" s="269"/>
      <c r="R222" s="269"/>
      <c r="S222" s="269"/>
      <c r="T222" s="269"/>
      <c r="U222" s="271"/>
      <c r="V222" s="271"/>
      <c r="W222" s="271"/>
    </row>
    <row r="223" spans="1:23" x14ac:dyDescent="0.3">
      <c r="A223" s="171">
        <v>43476</v>
      </c>
      <c r="B223" s="172">
        <f t="shared" si="15"/>
        <v>7.1171300000000048E-2</v>
      </c>
      <c r="C223" s="198">
        <f t="shared" si="16"/>
        <v>-2.6535191447601969E-2</v>
      </c>
      <c r="D223" s="170">
        <f>VLOOKUP(A223,Benchmark!A:C,3,)</f>
        <v>6361.4650000000001</v>
      </c>
      <c r="E223" s="173">
        <f t="shared" si="18"/>
        <v>973.46480855239804</v>
      </c>
      <c r="F223" s="176">
        <f t="shared" si="19"/>
        <v>-2.6535191447601969E-2</v>
      </c>
      <c r="H223" s="171">
        <v>43359</v>
      </c>
      <c r="I223" s="195">
        <f>VLOOKUP(H223,NAB!C:D,2,)</f>
        <v>1000.4275</v>
      </c>
      <c r="J223" s="175">
        <f t="shared" si="17"/>
        <v>4.2750000000002508E-4</v>
      </c>
      <c r="L223" s="171"/>
      <c r="N223" s="177"/>
      <c r="P223" s="270"/>
      <c r="Q223" s="269"/>
      <c r="R223" s="269"/>
      <c r="S223" s="269"/>
      <c r="T223" s="269"/>
      <c r="U223" s="271"/>
      <c r="V223" s="271"/>
      <c r="W223" s="271"/>
    </row>
    <row r="224" spans="1:23" x14ac:dyDescent="0.3">
      <c r="A224" s="171">
        <v>43479</v>
      </c>
      <c r="B224" s="172">
        <f t="shared" si="15"/>
        <v>6.4641800000000194E-2</v>
      </c>
      <c r="C224" s="198">
        <f t="shared" si="16"/>
        <v>-3.0414228655539999E-2</v>
      </c>
      <c r="D224" s="170">
        <f>VLOOKUP(A224,Benchmark!A:C,3,)</f>
        <v>6336.116</v>
      </c>
      <c r="E224" s="173">
        <f t="shared" si="18"/>
        <v>969.58577134446</v>
      </c>
      <c r="F224" s="176">
        <f t="shared" si="19"/>
        <v>-3.0414228655539999E-2</v>
      </c>
      <c r="H224" s="171">
        <v>43360</v>
      </c>
      <c r="I224" s="195">
        <f>VLOOKUP(H224,NAB!C:D,2,)</f>
        <v>1000.4275</v>
      </c>
      <c r="J224" s="175">
        <f t="shared" si="17"/>
        <v>4.2750000000002508E-4</v>
      </c>
      <c r="L224" s="171"/>
      <c r="N224" s="177"/>
      <c r="P224" s="270"/>
      <c r="Q224" s="269"/>
      <c r="R224" s="269"/>
      <c r="S224" s="269"/>
      <c r="T224" s="269"/>
      <c r="U224" s="271"/>
      <c r="V224" s="271"/>
      <c r="W224" s="271"/>
    </row>
    <row r="225" spans="1:23" x14ac:dyDescent="0.3">
      <c r="A225" s="171">
        <v>43480</v>
      </c>
      <c r="B225" s="172">
        <f t="shared" si="15"/>
        <v>7.4906999999999835E-2</v>
      </c>
      <c r="C225" s="198">
        <f t="shared" si="16"/>
        <v>-1.9294189370896331E-2</v>
      </c>
      <c r="D225" s="170">
        <f>VLOOKUP(A225,Benchmark!A:C,3,)</f>
        <v>6408.7839999999997</v>
      </c>
      <c r="E225" s="173">
        <f t="shared" si="18"/>
        <v>980.70581062910367</v>
      </c>
      <c r="F225" s="176">
        <f t="shared" si="19"/>
        <v>-1.9294189370896331E-2</v>
      </c>
      <c r="H225" s="171">
        <v>43361</v>
      </c>
      <c r="I225" s="195">
        <f>VLOOKUP(H225,NAB!C:D,2,)</f>
        <v>1000.4275</v>
      </c>
      <c r="J225" s="175">
        <f t="shared" si="17"/>
        <v>4.2750000000002508E-4</v>
      </c>
      <c r="L225" s="171"/>
      <c r="N225" s="177"/>
      <c r="P225" s="270"/>
      <c r="Q225" s="269"/>
      <c r="R225" s="269"/>
      <c r="S225" s="269"/>
      <c r="T225" s="269"/>
      <c r="U225" s="271"/>
      <c r="V225" s="271"/>
      <c r="W225" s="271"/>
    </row>
    <row r="226" spans="1:23" x14ac:dyDescent="0.3">
      <c r="A226" s="171">
        <v>43481</v>
      </c>
      <c r="B226" s="172">
        <f t="shared" si="15"/>
        <v>8.5690299999999997E-2</v>
      </c>
      <c r="C226" s="198">
        <f t="shared" si="16"/>
        <v>-1.8593945800596812E-2</v>
      </c>
      <c r="D226" s="170">
        <f>VLOOKUP(A226,Benchmark!A:C,3,)</f>
        <v>6413.36</v>
      </c>
      <c r="E226" s="173">
        <f t="shared" si="18"/>
        <v>981.40605419940323</v>
      </c>
      <c r="F226" s="176">
        <f t="shared" si="19"/>
        <v>-1.8593945800596812E-2</v>
      </c>
      <c r="H226" s="171">
        <v>43362</v>
      </c>
      <c r="I226" s="195">
        <f>VLOOKUP(H226,NAB!C:D,2,)</f>
        <v>1000.4275</v>
      </c>
      <c r="J226" s="175">
        <f t="shared" si="17"/>
        <v>4.2750000000002508E-4</v>
      </c>
      <c r="L226" s="171"/>
      <c r="N226" s="177"/>
      <c r="P226" s="270"/>
      <c r="Q226" s="269"/>
      <c r="R226" s="269"/>
      <c r="S226" s="269"/>
      <c r="T226" s="269"/>
      <c r="U226" s="271"/>
      <c r="V226" s="271"/>
      <c r="W226" s="271"/>
    </row>
    <row r="227" spans="1:23" x14ac:dyDescent="0.3">
      <c r="A227" s="171">
        <v>43482</v>
      </c>
      <c r="B227" s="172">
        <f t="shared" si="15"/>
        <v>8.9009399999999905E-2</v>
      </c>
      <c r="C227" s="198">
        <f t="shared" si="16"/>
        <v>-1.6999422635710082E-2</v>
      </c>
      <c r="D227" s="170">
        <f>VLOOKUP(A227,Benchmark!A:C,3,)</f>
        <v>6423.78</v>
      </c>
      <c r="E227" s="173">
        <f t="shared" si="18"/>
        <v>983.00057736428994</v>
      </c>
      <c r="F227" s="176">
        <f t="shared" si="19"/>
        <v>-1.6999422635710082E-2</v>
      </c>
      <c r="H227" s="171">
        <v>43363</v>
      </c>
      <c r="I227" s="195">
        <f>VLOOKUP(H227,NAB!C:D,2,)</f>
        <v>1000.4275</v>
      </c>
      <c r="J227" s="175">
        <f t="shared" si="17"/>
        <v>4.2750000000002508E-4</v>
      </c>
      <c r="L227" s="171"/>
      <c r="N227" s="177"/>
      <c r="P227" s="270"/>
      <c r="Q227" s="269"/>
      <c r="R227" s="269"/>
      <c r="S227" s="269"/>
      <c r="T227" s="269"/>
      <c r="U227" s="271"/>
      <c r="V227" s="271"/>
      <c r="W227" s="271"/>
    </row>
    <row r="228" spans="1:23" x14ac:dyDescent="0.3">
      <c r="A228" s="171">
        <v>43483</v>
      </c>
      <c r="B228" s="172">
        <f t="shared" si="15"/>
        <v>9.6338199999999929E-2</v>
      </c>
      <c r="C228" s="198">
        <f t="shared" si="16"/>
        <v>-1.3269279001614231E-2</v>
      </c>
      <c r="D228" s="170">
        <f>VLOOKUP(A228,Benchmark!A:C,3,)</f>
        <v>6448.1559999999999</v>
      </c>
      <c r="E228" s="173">
        <f t="shared" si="18"/>
        <v>986.73072099838578</v>
      </c>
      <c r="F228" s="176">
        <f t="shared" si="19"/>
        <v>-1.3269279001614231E-2</v>
      </c>
      <c r="H228" s="171">
        <v>43364</v>
      </c>
      <c r="I228" s="195">
        <f>VLOOKUP(H228,NAB!C:D,2,)</f>
        <v>1000.4275</v>
      </c>
      <c r="J228" s="175">
        <f t="shared" si="17"/>
        <v>4.2750000000002508E-4</v>
      </c>
      <c r="L228" s="171"/>
      <c r="N228" s="177"/>
      <c r="P228" s="270"/>
      <c r="Q228" s="269"/>
      <c r="R228" s="269"/>
      <c r="S228" s="269"/>
      <c r="T228" s="269"/>
      <c r="U228" s="271"/>
      <c r="V228" s="271"/>
      <c r="W228" s="271"/>
    </row>
    <row r="229" spans="1:23" x14ac:dyDescent="0.3">
      <c r="A229" s="171">
        <v>43486</v>
      </c>
      <c r="B229" s="172">
        <f t="shared" si="15"/>
        <v>9.3380200000000135E-2</v>
      </c>
      <c r="C229" s="198">
        <f t="shared" si="16"/>
        <v>-1.2859477366722993E-2</v>
      </c>
      <c r="D229" s="170">
        <f>VLOOKUP(A229,Benchmark!A:C,3,)</f>
        <v>6450.8339999999998</v>
      </c>
      <c r="E229" s="173">
        <f t="shared" si="18"/>
        <v>987.14052263327699</v>
      </c>
      <c r="F229" s="176">
        <f t="shared" si="19"/>
        <v>-1.2859477366722993E-2</v>
      </c>
      <c r="H229" s="171">
        <v>43365</v>
      </c>
      <c r="I229" s="195">
        <f>VLOOKUP(H229,NAB!C:D,2,)</f>
        <v>1000.4275</v>
      </c>
      <c r="J229" s="175">
        <f t="shared" si="17"/>
        <v>4.2750000000002508E-4</v>
      </c>
      <c r="L229" s="171"/>
      <c r="N229" s="177"/>
      <c r="P229" s="270"/>
      <c r="Q229" s="269"/>
      <c r="R229" s="269"/>
      <c r="S229" s="269"/>
      <c r="T229" s="269"/>
      <c r="U229" s="271"/>
      <c r="V229" s="271"/>
      <c r="W229" s="271"/>
    </row>
    <row r="230" spans="1:23" x14ac:dyDescent="0.3">
      <c r="A230" s="171">
        <v>43487</v>
      </c>
      <c r="B230" s="172">
        <f t="shared" si="15"/>
        <v>9.1658899999999877E-2</v>
      </c>
      <c r="C230" s="198">
        <f t="shared" si="16"/>
        <v>-1.0146645632835183E-2</v>
      </c>
      <c r="D230" s="170">
        <f>VLOOKUP(A230,Benchmark!A:C,3,)</f>
        <v>6468.5619999999999</v>
      </c>
      <c r="E230" s="173">
        <f t="shared" si="18"/>
        <v>989.8533543671648</v>
      </c>
      <c r="F230" s="176">
        <f t="shared" si="19"/>
        <v>-1.0146645632835183E-2</v>
      </c>
      <c r="H230" s="171">
        <v>43366</v>
      </c>
      <c r="I230" s="195">
        <f>VLOOKUP(H230,NAB!C:D,2,)</f>
        <v>1000.4275</v>
      </c>
      <c r="J230" s="175">
        <f t="shared" si="17"/>
        <v>4.2750000000002508E-4</v>
      </c>
      <c r="L230" s="171"/>
      <c r="N230" s="177"/>
      <c r="P230" s="270"/>
      <c r="Q230" s="269"/>
      <c r="R230" s="269"/>
      <c r="S230" s="269"/>
      <c r="T230" s="269"/>
      <c r="U230" s="271"/>
      <c r="V230" s="271"/>
      <c r="W230" s="271"/>
    </row>
    <row r="231" spans="1:23" x14ac:dyDescent="0.3">
      <c r="A231" s="171">
        <v>43488</v>
      </c>
      <c r="B231" s="172">
        <f t="shared" si="15"/>
        <v>8.332790000000001E-2</v>
      </c>
      <c r="C231" s="198">
        <f t="shared" si="16"/>
        <v>-1.2808060880791894E-2</v>
      </c>
      <c r="D231" s="170">
        <f>VLOOKUP(A231,Benchmark!A:C,3,)</f>
        <v>6451.17</v>
      </c>
      <c r="E231" s="173">
        <f t="shared" si="18"/>
        <v>987.19193911920809</v>
      </c>
      <c r="F231" s="176">
        <f t="shared" si="19"/>
        <v>-1.2808060880791894E-2</v>
      </c>
      <c r="H231" s="171">
        <v>43367</v>
      </c>
      <c r="I231" s="195">
        <f>VLOOKUP(H231,NAB!C:D,2,)</f>
        <v>1000.4275</v>
      </c>
      <c r="J231" s="175">
        <f t="shared" si="17"/>
        <v>4.2750000000002508E-4</v>
      </c>
      <c r="L231" s="171"/>
      <c r="N231" s="177"/>
      <c r="P231" s="270"/>
      <c r="Q231" s="269"/>
      <c r="R231" s="269"/>
      <c r="S231" s="269"/>
      <c r="T231" s="269"/>
      <c r="U231" s="271"/>
      <c r="V231" s="271"/>
      <c r="W231" s="271"/>
    </row>
    <row r="232" spans="1:23" x14ac:dyDescent="0.3">
      <c r="A232" s="171">
        <v>43489</v>
      </c>
      <c r="B232" s="172">
        <f t="shared" si="15"/>
        <v>9.0387999999999913E-2</v>
      </c>
      <c r="C232" s="198">
        <f t="shared" si="16"/>
        <v>-1.0438464795545221E-2</v>
      </c>
      <c r="D232" s="170">
        <f>VLOOKUP(A232,Benchmark!A:C,3,)</f>
        <v>6466.6549999999997</v>
      </c>
      <c r="E232" s="173">
        <f t="shared" si="18"/>
        <v>989.5615352044548</v>
      </c>
      <c r="F232" s="176">
        <f t="shared" si="19"/>
        <v>-1.0438464795545221E-2</v>
      </c>
      <c r="H232" s="171">
        <v>43368</v>
      </c>
      <c r="I232" s="195">
        <f>VLOOKUP(H232,NAB!C:D,2,)</f>
        <v>1000.4275</v>
      </c>
      <c r="J232" s="175">
        <f t="shared" si="17"/>
        <v>4.2750000000002508E-4</v>
      </c>
      <c r="L232" s="171"/>
      <c r="N232" s="177"/>
      <c r="P232" s="270"/>
      <c r="Q232" s="269"/>
      <c r="R232" s="269"/>
      <c r="S232" s="269"/>
      <c r="T232" s="269"/>
      <c r="U232" s="271"/>
      <c r="V232" s="271"/>
      <c r="W232" s="271"/>
    </row>
    <row r="233" spans="1:23" x14ac:dyDescent="0.3">
      <c r="A233" s="171">
        <v>43490</v>
      </c>
      <c r="B233" s="172">
        <f t="shared" si="15"/>
        <v>9.3894500000000214E-2</v>
      </c>
      <c r="C233" s="198">
        <f t="shared" si="16"/>
        <v>-7.9612919555082096E-3</v>
      </c>
      <c r="D233" s="170">
        <f>VLOOKUP(A233,Benchmark!A:C,3,)</f>
        <v>6482.8429999999998</v>
      </c>
      <c r="E233" s="173">
        <f t="shared" si="18"/>
        <v>992.03870804449184</v>
      </c>
      <c r="F233" s="176">
        <f t="shared" si="19"/>
        <v>-7.9612919555082096E-3</v>
      </c>
      <c r="H233" s="171">
        <v>43369</v>
      </c>
      <c r="I233" s="195">
        <f>VLOOKUP(H233,NAB!C:D,2,)</f>
        <v>1000.4275</v>
      </c>
      <c r="J233" s="175">
        <f t="shared" si="17"/>
        <v>4.2750000000002508E-4</v>
      </c>
      <c r="L233" s="171"/>
      <c r="N233" s="177"/>
      <c r="P233" s="270"/>
      <c r="Q233" s="269"/>
      <c r="R233" s="269"/>
      <c r="S233" s="269"/>
      <c r="T233" s="269"/>
      <c r="U233" s="271"/>
      <c r="V233" s="271"/>
      <c r="W233" s="271"/>
    </row>
    <row r="234" spans="1:23" x14ac:dyDescent="0.3">
      <c r="A234" s="171">
        <v>43493</v>
      </c>
      <c r="B234" s="172">
        <f t="shared" si="15"/>
        <v>9.1270100000000021E-2</v>
      </c>
      <c r="C234" s="198">
        <f t="shared" si="16"/>
        <v>-1.1653944401945782E-2</v>
      </c>
      <c r="D234" s="170">
        <f>VLOOKUP(A234,Benchmark!A:C,3,)</f>
        <v>6458.7120000000004</v>
      </c>
      <c r="E234" s="173">
        <f t="shared" si="18"/>
        <v>988.34605559805425</v>
      </c>
      <c r="F234" s="176">
        <f t="shared" si="19"/>
        <v>-1.1653944401945782E-2</v>
      </c>
      <c r="H234" s="171">
        <v>43370</v>
      </c>
      <c r="I234" s="195">
        <f>VLOOKUP(H234,NAB!C:D,2,)</f>
        <v>1000.4275</v>
      </c>
      <c r="J234" s="175">
        <f t="shared" si="17"/>
        <v>4.2750000000002508E-4</v>
      </c>
      <c r="L234" s="171"/>
      <c r="N234" s="177"/>
      <c r="P234" s="270"/>
      <c r="Q234" s="269"/>
      <c r="R234" s="269"/>
      <c r="S234" s="269"/>
      <c r="T234" s="269"/>
      <c r="U234" s="271"/>
      <c r="V234" s="271"/>
      <c r="W234" s="271"/>
    </row>
    <row r="235" spans="1:23" x14ac:dyDescent="0.3">
      <c r="A235" s="171">
        <v>43494</v>
      </c>
      <c r="B235" s="172">
        <f t="shared" si="15"/>
        <v>8.3106299999999855E-2</v>
      </c>
      <c r="C235" s="198">
        <f t="shared" si="16"/>
        <v>-1.5056001887719606E-2</v>
      </c>
      <c r="D235" s="170">
        <f>VLOOKUP(A235,Benchmark!A:C,3,)</f>
        <v>6436.48</v>
      </c>
      <c r="E235" s="173">
        <f t="shared" si="18"/>
        <v>984.94399811228038</v>
      </c>
      <c r="F235" s="176">
        <f t="shared" si="19"/>
        <v>-1.5056001887719606E-2</v>
      </c>
      <c r="H235" s="171">
        <v>43371</v>
      </c>
      <c r="I235" s="195">
        <f>VLOOKUP(H235,NAB!C:D,2,)</f>
        <v>1000.4275</v>
      </c>
      <c r="J235" s="175">
        <f t="shared" si="17"/>
        <v>4.2750000000002508E-4</v>
      </c>
      <c r="L235" s="171"/>
      <c r="N235" s="177"/>
      <c r="P235" s="270"/>
      <c r="Q235" s="269"/>
      <c r="R235" s="269"/>
      <c r="S235" s="269"/>
      <c r="T235" s="269"/>
      <c r="U235" s="271"/>
      <c r="V235" s="271"/>
      <c r="W235" s="271"/>
    </row>
    <row r="236" spans="1:23" x14ac:dyDescent="0.3">
      <c r="A236" s="171">
        <v>43495</v>
      </c>
      <c r="B236" s="172">
        <f t="shared" si="15"/>
        <v>8.6028999999999911E-2</v>
      </c>
      <c r="C236" s="198">
        <f t="shared" si="16"/>
        <v>-1.0815825076217922E-2</v>
      </c>
      <c r="D236" s="170">
        <f>VLOOKUP(A236,Benchmark!A:C,3,)</f>
        <v>6464.1890000000003</v>
      </c>
      <c r="E236" s="173">
        <f t="shared" si="18"/>
        <v>989.18417492378205</v>
      </c>
      <c r="F236" s="176">
        <f t="shared" si="19"/>
        <v>-1.0815825076217922E-2</v>
      </c>
      <c r="H236" s="171">
        <v>43372</v>
      </c>
      <c r="I236" s="195">
        <f>VLOOKUP(H236,NAB!C:D,2,)</f>
        <v>1000.4275</v>
      </c>
      <c r="J236" s="175">
        <f t="shared" si="17"/>
        <v>4.2750000000002508E-4</v>
      </c>
      <c r="L236" s="171"/>
      <c r="N236" s="177"/>
      <c r="P236" s="270"/>
      <c r="Q236" s="269"/>
      <c r="R236" s="269"/>
      <c r="S236" s="269"/>
      <c r="T236" s="269"/>
      <c r="U236" s="271"/>
      <c r="V236" s="271"/>
      <c r="W236" s="271"/>
    </row>
    <row r="237" spans="1:23" x14ac:dyDescent="0.3">
      <c r="A237" s="171">
        <v>43496</v>
      </c>
      <c r="B237" s="172">
        <f t="shared" si="15"/>
        <v>9.6860300000000121E-2</v>
      </c>
      <c r="C237" s="198">
        <f t="shared" si="16"/>
        <v>-2.9074798591977036E-4</v>
      </c>
      <c r="D237" s="170">
        <f>VLOOKUP(A237,Benchmark!A:C,3,)</f>
        <v>6532.9690000000001</v>
      </c>
      <c r="E237" s="173">
        <f t="shared" si="18"/>
        <v>999.70925201408022</v>
      </c>
      <c r="F237" s="176">
        <f t="shared" si="19"/>
        <v>-2.9074798591977036E-4</v>
      </c>
      <c r="H237" s="171">
        <v>43373</v>
      </c>
      <c r="I237" s="195">
        <f>VLOOKUP(H237,NAB!C:D,2,)</f>
        <v>1000.4275</v>
      </c>
      <c r="J237" s="175">
        <f t="shared" si="17"/>
        <v>4.2750000000002508E-4</v>
      </c>
      <c r="L237" s="171"/>
      <c r="N237" s="177"/>
      <c r="P237" s="270"/>
      <c r="Q237" s="269"/>
      <c r="R237" s="269"/>
      <c r="S237" s="269"/>
      <c r="T237" s="269"/>
      <c r="U237" s="271"/>
      <c r="V237" s="271"/>
      <c r="W237" s="271"/>
    </row>
    <row r="238" spans="1:23" x14ac:dyDescent="0.3">
      <c r="A238" s="171">
        <v>43497</v>
      </c>
      <c r="B238" s="172">
        <f t="shared" si="15"/>
        <v>0.10337419999999997</v>
      </c>
      <c r="C238" s="198">
        <f t="shared" si="16"/>
        <v>5.7675218891151125E-4</v>
      </c>
      <c r="D238" s="170">
        <f>VLOOKUP(A238,Benchmark!A:C,3,)</f>
        <v>6538.6379999999999</v>
      </c>
      <c r="E238" s="173">
        <f t="shared" si="18"/>
        <v>1000.5767521889115</v>
      </c>
      <c r="F238" s="176">
        <f t="shared" si="19"/>
        <v>5.7675218891151125E-4</v>
      </c>
      <c r="H238" s="171">
        <v>43374</v>
      </c>
      <c r="I238" s="195">
        <f>VLOOKUP(H238,NAB!C:D,2,)</f>
        <v>1000.4275</v>
      </c>
      <c r="J238" s="175">
        <f t="shared" si="17"/>
        <v>4.2750000000002508E-4</v>
      </c>
      <c r="L238" s="171"/>
      <c r="N238" s="177"/>
      <c r="P238" s="270"/>
      <c r="Q238" s="269"/>
      <c r="R238" s="269"/>
      <c r="S238" s="269"/>
      <c r="T238" s="269"/>
      <c r="U238" s="271"/>
      <c r="V238" s="271"/>
      <c r="W238" s="271"/>
    </row>
    <row r="239" spans="1:23" x14ac:dyDescent="0.3">
      <c r="A239" s="171">
        <v>43500</v>
      </c>
      <c r="B239" s="172">
        <f t="shared" si="15"/>
        <v>9.1278199999999865E-2</v>
      </c>
      <c r="C239" s="198">
        <f t="shared" si="16"/>
        <v>-8.174303111508352E-3</v>
      </c>
      <c r="D239" s="170">
        <f>VLOOKUP(A239,Benchmark!A:C,3,)</f>
        <v>6481.451</v>
      </c>
      <c r="E239" s="173">
        <f t="shared" si="18"/>
        <v>991.82569688849162</v>
      </c>
      <c r="F239" s="176">
        <f t="shared" si="19"/>
        <v>-8.174303111508352E-3</v>
      </c>
      <c r="H239" s="171">
        <v>43375</v>
      </c>
      <c r="I239" s="195">
        <f>VLOOKUP(H239,NAB!C:D,2,)</f>
        <v>1000.4275</v>
      </c>
      <c r="J239" s="175">
        <f t="shared" si="17"/>
        <v>4.2750000000002508E-4</v>
      </c>
      <c r="L239" s="171"/>
      <c r="N239" s="177"/>
      <c r="P239" s="270"/>
      <c r="Q239" s="269"/>
      <c r="R239" s="269"/>
      <c r="S239" s="269"/>
      <c r="T239" s="269"/>
      <c r="U239" s="271"/>
      <c r="V239" s="271"/>
      <c r="W239" s="271"/>
    </row>
    <row r="240" spans="1:23" x14ac:dyDescent="0.3">
      <c r="A240" s="171">
        <v>43502</v>
      </c>
      <c r="B240" s="172">
        <f t="shared" si="15"/>
        <v>0.10232229999999998</v>
      </c>
      <c r="C240" s="198">
        <f t="shared" si="16"/>
        <v>1.9905525267607249E-3</v>
      </c>
      <c r="D240" s="170">
        <f>VLOOKUP(A240,Benchmark!A:C,3,)</f>
        <v>6547.8770000000004</v>
      </c>
      <c r="E240" s="173">
        <f t="shared" si="18"/>
        <v>1001.9905525267608</v>
      </c>
      <c r="F240" s="176">
        <f t="shared" si="19"/>
        <v>1.9905525267607249E-3</v>
      </c>
      <c r="H240" s="171">
        <v>43376</v>
      </c>
      <c r="I240" s="195">
        <f>VLOOKUP(H240,NAB!C:D,2,)</f>
        <v>1000.4275</v>
      </c>
      <c r="J240" s="175">
        <f t="shared" si="17"/>
        <v>4.2750000000002508E-4</v>
      </c>
      <c r="L240" s="171"/>
      <c r="N240" s="177"/>
      <c r="P240" s="270"/>
      <c r="Q240" s="269"/>
      <c r="R240" s="269"/>
      <c r="S240" s="269"/>
      <c r="T240" s="269"/>
      <c r="U240" s="271"/>
      <c r="V240" s="271"/>
      <c r="W240" s="271"/>
    </row>
    <row r="241" spans="1:23" x14ac:dyDescent="0.3">
      <c r="A241" s="171">
        <v>43503</v>
      </c>
      <c r="B241" s="172">
        <f t="shared" si="15"/>
        <v>0.10922860000000001</v>
      </c>
      <c r="C241" s="198">
        <f t="shared" si="16"/>
        <v>2.4300410612676515E-4</v>
      </c>
      <c r="D241" s="170">
        <f>VLOOKUP(A241,Benchmark!A:C,3,)</f>
        <v>6536.4570000000003</v>
      </c>
      <c r="E241" s="173">
        <f t="shared" si="18"/>
        <v>1000.2430041061268</v>
      </c>
      <c r="F241" s="176">
        <f t="shared" si="19"/>
        <v>2.4300410612676515E-4</v>
      </c>
      <c r="H241" s="171">
        <v>43377</v>
      </c>
      <c r="I241" s="195">
        <f>VLOOKUP(H241,NAB!C:D,2,)</f>
        <v>1000.4275</v>
      </c>
      <c r="J241" s="175">
        <f t="shared" si="17"/>
        <v>4.2750000000002508E-4</v>
      </c>
      <c r="L241" s="171"/>
      <c r="N241" s="177"/>
      <c r="P241" s="270"/>
      <c r="Q241" s="269"/>
      <c r="R241" s="269"/>
      <c r="S241" s="269"/>
      <c r="T241" s="269"/>
      <c r="U241" s="271"/>
      <c r="V241" s="271"/>
      <c r="W241" s="271"/>
    </row>
    <row r="242" spans="1:23" x14ac:dyDescent="0.3">
      <c r="A242" s="171">
        <v>43504</v>
      </c>
      <c r="B242" s="172">
        <f t="shared" si="15"/>
        <v>0.10532969999999997</v>
      </c>
      <c r="C242" s="198">
        <f t="shared" si="16"/>
        <v>-2.020851527398615E-3</v>
      </c>
      <c r="D242" s="170">
        <f>VLOOKUP(A242,Benchmark!A:C,3,)</f>
        <v>6521.6629999999996</v>
      </c>
      <c r="E242" s="173">
        <f t="shared" si="18"/>
        <v>997.97914847260142</v>
      </c>
      <c r="F242" s="176">
        <f t="shared" si="19"/>
        <v>-2.020851527398615E-3</v>
      </c>
      <c r="H242" s="171">
        <v>43378</v>
      </c>
      <c r="I242" s="195">
        <f>VLOOKUP(H242,NAB!C:D,2,)</f>
        <v>1000.4275</v>
      </c>
      <c r="J242" s="175">
        <f t="shared" si="17"/>
        <v>4.2750000000002508E-4</v>
      </c>
      <c r="L242" s="171"/>
      <c r="N242" s="177"/>
      <c r="P242" s="270"/>
      <c r="Q242" s="269"/>
      <c r="R242" s="269"/>
      <c r="S242" s="269"/>
      <c r="T242" s="269"/>
      <c r="U242" s="271"/>
      <c r="V242" s="271"/>
      <c r="W242" s="271"/>
    </row>
    <row r="243" spans="1:23" x14ac:dyDescent="0.3">
      <c r="A243" s="171">
        <v>43507</v>
      </c>
      <c r="B243" s="172">
        <f t="shared" si="15"/>
        <v>0.1054948</v>
      </c>
      <c r="C243" s="198">
        <f t="shared" si="16"/>
        <v>-6.1006578708768799E-3</v>
      </c>
      <c r="D243" s="170">
        <f>VLOOKUP(A243,Benchmark!A:C,3,)</f>
        <v>6495.0020000000004</v>
      </c>
      <c r="E243" s="173">
        <f t="shared" si="18"/>
        <v>993.89934212912317</v>
      </c>
      <c r="F243" s="176">
        <f t="shared" si="19"/>
        <v>-6.1006578708768799E-3</v>
      </c>
      <c r="H243" s="171">
        <v>43379</v>
      </c>
      <c r="I243" s="195">
        <f>VLOOKUP(H243,NAB!C:D,2,)</f>
        <v>1000.4275</v>
      </c>
      <c r="J243" s="175">
        <f t="shared" si="17"/>
        <v>4.2750000000002508E-4</v>
      </c>
      <c r="L243" s="171"/>
      <c r="N243" s="177"/>
      <c r="P243" s="270"/>
      <c r="Q243" s="269"/>
      <c r="R243" s="269"/>
      <c r="S243" s="269"/>
      <c r="T243" s="269"/>
      <c r="U243" s="271"/>
      <c r="V243" s="271"/>
      <c r="W243" s="271"/>
    </row>
    <row r="244" spans="1:23" x14ac:dyDescent="0.3">
      <c r="A244" s="171">
        <v>43508</v>
      </c>
      <c r="B244" s="172">
        <f t="shared" si="15"/>
        <v>0.10533140000000007</v>
      </c>
      <c r="C244" s="198">
        <f t="shared" si="16"/>
        <v>-1.6609973359833163E-2</v>
      </c>
      <c r="D244" s="170">
        <f>VLOOKUP(A244,Benchmark!A:C,3,)</f>
        <v>6426.3249999999998</v>
      </c>
      <c r="E244" s="173">
        <f t="shared" si="18"/>
        <v>983.39002664016687</v>
      </c>
      <c r="F244" s="176">
        <f t="shared" si="19"/>
        <v>-1.6609973359833163E-2</v>
      </c>
      <c r="H244" s="171">
        <v>43380</v>
      </c>
      <c r="I244" s="195">
        <f>VLOOKUP(H244,NAB!C:D,2,)</f>
        <v>1000.4275</v>
      </c>
      <c r="J244" s="175">
        <f t="shared" si="17"/>
        <v>4.2750000000002508E-4</v>
      </c>
      <c r="L244" s="171"/>
      <c r="N244" s="177"/>
      <c r="P244" s="270"/>
      <c r="Q244" s="269"/>
      <c r="R244" s="269"/>
      <c r="S244" s="269"/>
      <c r="T244" s="269"/>
      <c r="U244" s="271"/>
      <c r="V244" s="271"/>
      <c r="W244" s="271"/>
    </row>
    <row r="245" spans="1:23" x14ac:dyDescent="0.3">
      <c r="A245" s="171">
        <v>43509</v>
      </c>
      <c r="B245" s="172">
        <f t="shared" si="15"/>
        <v>0.11240680000000003</v>
      </c>
      <c r="C245" s="198">
        <f t="shared" si="16"/>
        <v>-1.7713132428515355E-2</v>
      </c>
      <c r="D245" s="170">
        <f>VLOOKUP(A245,Benchmark!A:C,3,)</f>
        <v>6419.116</v>
      </c>
      <c r="E245" s="173">
        <f t="shared" si="18"/>
        <v>982.28686757148466</v>
      </c>
      <c r="F245" s="176">
        <f t="shared" si="19"/>
        <v>-1.7713132428515355E-2</v>
      </c>
      <c r="H245" s="171">
        <v>43381</v>
      </c>
      <c r="I245" s="195">
        <f>VLOOKUP(H245,NAB!C:D,2,)</f>
        <v>1000.4275</v>
      </c>
      <c r="J245" s="175">
        <f t="shared" si="17"/>
        <v>4.2750000000002508E-4</v>
      </c>
      <c r="L245" s="171"/>
      <c r="N245" s="177"/>
      <c r="P245" s="270"/>
      <c r="Q245" s="269"/>
      <c r="R245" s="269"/>
      <c r="S245" s="269"/>
      <c r="T245" s="269"/>
      <c r="U245" s="271"/>
      <c r="V245" s="271"/>
      <c r="W245" s="271"/>
    </row>
    <row r="246" spans="1:23" x14ac:dyDescent="0.3">
      <c r="A246" s="171">
        <v>43510</v>
      </c>
      <c r="B246" s="172">
        <f t="shared" si="15"/>
        <v>0.11361190000000021</v>
      </c>
      <c r="C246" s="198">
        <f t="shared" si="16"/>
        <v>-1.7575103647831325E-2</v>
      </c>
      <c r="D246" s="170">
        <f>VLOOKUP(A246,Benchmark!A:C,3,)</f>
        <v>6420.018</v>
      </c>
      <c r="E246" s="173">
        <f t="shared" si="18"/>
        <v>982.42489635216873</v>
      </c>
      <c r="F246" s="176">
        <f t="shared" si="19"/>
        <v>-1.7575103647831325E-2</v>
      </c>
      <c r="H246" s="171">
        <v>43382</v>
      </c>
      <c r="I246" s="195">
        <f>VLOOKUP(H246,NAB!C:D,2,)</f>
        <v>1000.4275</v>
      </c>
      <c r="J246" s="175">
        <f t="shared" si="17"/>
        <v>4.2750000000002508E-4</v>
      </c>
      <c r="L246" s="171"/>
      <c r="N246" s="177"/>
      <c r="P246" s="270"/>
      <c r="Q246" s="269"/>
      <c r="R246" s="269"/>
      <c r="S246" s="269"/>
      <c r="T246" s="269"/>
      <c r="U246" s="271"/>
      <c r="V246" s="271"/>
      <c r="W246" s="271"/>
    </row>
    <row r="247" spans="1:23" x14ac:dyDescent="0.3">
      <c r="A247" s="171">
        <v>43511</v>
      </c>
      <c r="B247" s="172">
        <f t="shared" si="15"/>
        <v>0.11034799999999989</v>
      </c>
      <c r="C247" s="198">
        <f t="shared" si="16"/>
        <v>-2.2308633883862061E-2</v>
      </c>
      <c r="D247" s="170">
        <f>VLOOKUP(A247,Benchmark!A:C,3,)</f>
        <v>6389.085</v>
      </c>
      <c r="E247" s="173">
        <f t="shared" si="18"/>
        <v>977.69136611613794</v>
      </c>
      <c r="F247" s="176">
        <f t="shared" si="19"/>
        <v>-2.2308633883862061E-2</v>
      </c>
      <c r="H247" s="171">
        <v>43383</v>
      </c>
      <c r="I247" s="195">
        <f>VLOOKUP(H247,NAB!C:D,2,)</f>
        <v>1000.4275</v>
      </c>
      <c r="J247" s="175">
        <f t="shared" si="17"/>
        <v>4.2750000000002508E-4</v>
      </c>
      <c r="L247" s="171"/>
      <c r="N247" s="177"/>
      <c r="P247" s="270"/>
      <c r="Q247" s="269"/>
      <c r="R247" s="269"/>
      <c r="S247" s="269"/>
      <c r="T247" s="269"/>
      <c r="U247" s="271"/>
      <c r="V247" s="271"/>
      <c r="W247" s="271"/>
    </row>
    <row r="248" spans="1:23" x14ac:dyDescent="0.3">
      <c r="A248" s="171">
        <v>43514</v>
      </c>
      <c r="B248" s="172">
        <f t="shared" si="15"/>
        <v>0.12743689999999996</v>
      </c>
      <c r="C248" s="198">
        <f t="shared" si="16"/>
        <v>-5.6701978264598329E-3</v>
      </c>
      <c r="D248" s="170">
        <f>VLOOKUP(A248,Benchmark!A:C,3,)</f>
        <v>6497.8149999999996</v>
      </c>
      <c r="E248" s="173">
        <f t="shared" si="18"/>
        <v>994.3298021735402</v>
      </c>
      <c r="F248" s="176">
        <f t="shared" si="19"/>
        <v>-5.6701978264598329E-3</v>
      </c>
      <c r="H248" s="171">
        <v>43384</v>
      </c>
      <c r="I248" s="195">
        <f>VLOOKUP(H248,NAB!C:D,2,)</f>
        <v>1000.4275</v>
      </c>
      <c r="J248" s="175">
        <f t="shared" si="17"/>
        <v>4.2750000000002508E-4</v>
      </c>
      <c r="L248" s="171"/>
      <c r="N248" s="177"/>
      <c r="P248" s="270"/>
      <c r="Q248" s="269"/>
      <c r="R248" s="269"/>
      <c r="S248" s="269"/>
      <c r="T248" s="269"/>
      <c r="U248" s="271"/>
      <c r="V248" s="271"/>
      <c r="W248" s="271"/>
    </row>
    <row r="249" spans="1:23" x14ac:dyDescent="0.3">
      <c r="A249" s="171">
        <v>43515</v>
      </c>
      <c r="B249" s="172">
        <f t="shared" si="15"/>
        <v>0.12031829999999988</v>
      </c>
      <c r="C249" s="198">
        <f t="shared" si="16"/>
        <v>-6.1519213315521792E-3</v>
      </c>
      <c r="D249" s="170">
        <f>VLOOKUP(A249,Benchmark!A:C,3,)</f>
        <v>6494.6670000000004</v>
      </c>
      <c r="E249" s="173">
        <f t="shared" si="18"/>
        <v>993.84807866844778</v>
      </c>
      <c r="F249" s="176">
        <f t="shared" si="19"/>
        <v>-6.1519213315521792E-3</v>
      </c>
      <c r="H249" s="171">
        <v>43385</v>
      </c>
      <c r="I249" s="195">
        <f>VLOOKUP(H249,NAB!C:D,2,)</f>
        <v>1000.4275</v>
      </c>
      <c r="J249" s="175">
        <f t="shared" si="17"/>
        <v>4.2750000000002508E-4</v>
      </c>
      <c r="L249" s="171"/>
      <c r="N249" s="177"/>
      <c r="P249" s="270"/>
      <c r="Q249" s="269"/>
      <c r="R249" s="269"/>
      <c r="S249" s="269"/>
      <c r="T249" s="269"/>
      <c r="U249" s="271"/>
      <c r="V249" s="271"/>
      <c r="W249" s="271"/>
    </row>
    <row r="250" spans="1:23" x14ac:dyDescent="0.3">
      <c r="A250" s="171">
        <v>43516</v>
      </c>
      <c r="B250" s="172">
        <f t="shared" si="15"/>
        <v>0.11985240000000008</v>
      </c>
      <c r="C250" s="198">
        <f t="shared" si="16"/>
        <v>-3.3795627731787459E-3</v>
      </c>
      <c r="D250" s="170">
        <f>VLOOKUP(A250,Benchmark!A:C,3,)</f>
        <v>6512.7839999999997</v>
      </c>
      <c r="E250" s="173">
        <f t="shared" si="18"/>
        <v>996.62043722682131</v>
      </c>
      <c r="F250" s="176">
        <f t="shared" si="19"/>
        <v>-3.3795627731787459E-3</v>
      </c>
      <c r="H250" s="171">
        <v>43386</v>
      </c>
      <c r="I250" s="195">
        <f>VLOOKUP(H250,NAB!C:D,2,)</f>
        <v>1000.4275</v>
      </c>
      <c r="J250" s="175">
        <f t="shared" si="17"/>
        <v>4.2750000000002508E-4</v>
      </c>
      <c r="L250" s="171"/>
      <c r="N250" s="177"/>
      <c r="P250" s="270"/>
      <c r="Q250" s="269"/>
      <c r="R250" s="269"/>
      <c r="S250" s="269"/>
      <c r="T250" s="269"/>
      <c r="U250" s="271"/>
      <c r="V250" s="271"/>
      <c r="W250" s="271"/>
    </row>
    <row r="251" spans="1:23" x14ac:dyDescent="0.3">
      <c r="A251" s="171">
        <v>43517</v>
      </c>
      <c r="B251" s="172">
        <f t="shared" si="15"/>
        <v>0.13434539999999995</v>
      </c>
      <c r="C251" s="198">
        <f t="shared" si="16"/>
        <v>4.4331416589993289E-4</v>
      </c>
      <c r="D251" s="170">
        <f>VLOOKUP(A251,Benchmark!A:C,3,)</f>
        <v>6537.7659999999996</v>
      </c>
      <c r="E251" s="173">
        <f t="shared" si="18"/>
        <v>1000.4433141658999</v>
      </c>
      <c r="F251" s="176">
        <f t="shared" si="19"/>
        <v>4.4331416589993289E-4</v>
      </c>
      <c r="H251" s="171">
        <v>43387</v>
      </c>
      <c r="I251" s="195">
        <f>VLOOKUP(H251,NAB!C:D,2,)</f>
        <v>1000.4275</v>
      </c>
      <c r="J251" s="175">
        <f t="shared" si="17"/>
        <v>4.2750000000002508E-4</v>
      </c>
      <c r="L251" s="171"/>
      <c r="N251" s="177"/>
      <c r="P251" s="270"/>
      <c r="Q251" s="269"/>
      <c r="R251" s="269"/>
      <c r="S251" s="269"/>
      <c r="T251" s="269"/>
      <c r="U251" s="271"/>
      <c r="V251" s="271"/>
      <c r="W251" s="271"/>
    </row>
    <row r="252" spans="1:23" x14ac:dyDescent="0.3">
      <c r="A252" s="171">
        <v>43518</v>
      </c>
      <c r="B252" s="172">
        <f t="shared" si="15"/>
        <v>0.12715200000000015</v>
      </c>
      <c r="C252" s="198">
        <f t="shared" si="16"/>
        <v>-5.1249688402322802E-3</v>
      </c>
      <c r="D252" s="170">
        <f>VLOOKUP(A252,Benchmark!A:C,3,)</f>
        <v>6501.3779999999997</v>
      </c>
      <c r="E252" s="173">
        <f t="shared" si="18"/>
        <v>994.87503115976767</v>
      </c>
      <c r="F252" s="176">
        <f t="shared" si="19"/>
        <v>-5.1249688402322802E-3</v>
      </c>
      <c r="H252" s="171">
        <v>43388</v>
      </c>
      <c r="I252" s="195">
        <f>VLOOKUP(H252,NAB!C:D,2,)</f>
        <v>1000.4275</v>
      </c>
      <c r="J252" s="175">
        <f t="shared" si="17"/>
        <v>4.2750000000002508E-4</v>
      </c>
      <c r="L252" s="171"/>
      <c r="N252" s="177"/>
      <c r="P252" s="270"/>
      <c r="Q252" s="269"/>
      <c r="R252" s="269"/>
      <c r="S252" s="269"/>
      <c r="T252" s="269"/>
      <c r="U252" s="271"/>
      <c r="V252" s="271"/>
      <c r="W252" s="271"/>
    </row>
    <row r="253" spans="1:23" x14ac:dyDescent="0.3">
      <c r="A253" s="171">
        <v>43521</v>
      </c>
      <c r="B253" s="172">
        <f t="shared" si="15"/>
        <v>0.13609070000000001</v>
      </c>
      <c r="C253" s="198">
        <f t="shared" si="16"/>
        <v>-1.4554232074123208E-3</v>
      </c>
      <c r="D253" s="170">
        <f>VLOOKUP(A253,Benchmark!A:C,3,)</f>
        <v>6525.3580000000002</v>
      </c>
      <c r="E253" s="173">
        <f t="shared" si="18"/>
        <v>998.54457679258769</v>
      </c>
      <c r="F253" s="176">
        <f t="shared" si="19"/>
        <v>-1.4554232074123208E-3</v>
      </c>
      <c r="H253" s="171">
        <v>43389</v>
      </c>
      <c r="I253" s="195">
        <f>VLOOKUP(H253,NAB!C:D,2,)</f>
        <v>1000.4275</v>
      </c>
      <c r="J253" s="175">
        <f t="shared" si="17"/>
        <v>4.2750000000002508E-4</v>
      </c>
      <c r="L253" s="171"/>
      <c r="N253" s="177"/>
      <c r="P253" s="270"/>
      <c r="Q253" s="269"/>
      <c r="R253" s="269"/>
      <c r="S253" s="269"/>
      <c r="T253" s="269"/>
      <c r="U253" s="271"/>
      <c r="V253" s="271"/>
      <c r="W253" s="271"/>
    </row>
    <row r="254" spans="1:23" x14ac:dyDescent="0.3">
      <c r="A254" s="171">
        <v>43522</v>
      </c>
      <c r="B254" s="172">
        <f t="shared" si="15"/>
        <v>0.14574630000000011</v>
      </c>
      <c r="C254" s="198">
        <f t="shared" si="16"/>
        <v>9.3054658019919856E-4</v>
      </c>
      <c r="D254" s="170">
        <f>VLOOKUP(A254,Benchmark!A:C,3,)</f>
        <v>6540.95</v>
      </c>
      <c r="E254" s="173">
        <f t="shared" si="18"/>
        <v>1000.9305465801992</v>
      </c>
      <c r="F254" s="176">
        <f t="shared" si="19"/>
        <v>9.3054658019919856E-4</v>
      </c>
      <c r="H254" s="171">
        <v>43390</v>
      </c>
      <c r="I254" s="195">
        <f>VLOOKUP(H254,NAB!C:D,2,)</f>
        <v>1000.4275</v>
      </c>
      <c r="J254" s="175">
        <f t="shared" si="17"/>
        <v>4.2750000000002508E-4</v>
      </c>
      <c r="L254" s="171"/>
      <c r="N254" s="177"/>
      <c r="P254" s="270"/>
      <c r="Q254" s="269"/>
      <c r="R254" s="269"/>
      <c r="S254" s="269"/>
      <c r="T254" s="269"/>
      <c r="U254" s="271"/>
      <c r="V254" s="271"/>
      <c r="W254" s="271"/>
    </row>
    <row r="255" spans="1:23" x14ac:dyDescent="0.3">
      <c r="A255" s="171">
        <v>43523</v>
      </c>
      <c r="B255" s="172">
        <f t="shared" si="15"/>
        <v>0.13836269999999984</v>
      </c>
      <c r="C255" s="198">
        <f t="shared" si="16"/>
        <v>-1.4056899992944683E-3</v>
      </c>
      <c r="D255" s="170">
        <f>VLOOKUP(A255,Benchmark!A:C,3,)</f>
        <v>6525.683</v>
      </c>
      <c r="E255" s="173">
        <f t="shared" si="18"/>
        <v>998.59431000070549</v>
      </c>
      <c r="F255" s="176">
        <f t="shared" si="19"/>
        <v>-1.4056899992944683E-3</v>
      </c>
      <c r="H255" s="171">
        <v>43391</v>
      </c>
      <c r="I255" s="195">
        <f>VLOOKUP(H255,NAB!C:D,2,)</f>
        <v>1000.4275</v>
      </c>
      <c r="J255" s="175">
        <f t="shared" si="17"/>
        <v>4.2750000000002508E-4</v>
      </c>
      <c r="L255" s="171"/>
      <c r="N255" s="177"/>
      <c r="P255" s="270"/>
      <c r="Q255" s="269"/>
      <c r="R255" s="269"/>
      <c r="S255" s="269"/>
      <c r="T255" s="269"/>
      <c r="U255" s="271"/>
      <c r="V255" s="271"/>
      <c r="W255" s="271"/>
    </row>
    <row r="256" spans="1:23" x14ac:dyDescent="0.3">
      <c r="A256" s="171">
        <v>43524</v>
      </c>
      <c r="B256" s="172">
        <f t="shared" si="15"/>
        <v>0.12153170000000002</v>
      </c>
      <c r="C256" s="198">
        <f t="shared" si="16"/>
        <v>-1.4005024431247182E-2</v>
      </c>
      <c r="D256" s="170">
        <f>VLOOKUP(A256,Benchmark!A:C,3,)</f>
        <v>6443.348</v>
      </c>
      <c r="E256" s="173">
        <f t="shared" si="18"/>
        <v>985.99497556875281</v>
      </c>
      <c r="F256" s="176">
        <f t="shared" si="19"/>
        <v>-1.4005024431247182E-2</v>
      </c>
      <c r="H256" s="171">
        <v>43392</v>
      </c>
      <c r="I256" s="195">
        <f>VLOOKUP(H256,NAB!C:D,2,)</f>
        <v>1000.4275</v>
      </c>
      <c r="J256" s="175">
        <f t="shared" si="17"/>
        <v>4.2750000000002508E-4</v>
      </c>
      <c r="L256" s="171"/>
      <c r="N256" s="177"/>
      <c r="P256" s="270"/>
      <c r="Q256" s="269"/>
      <c r="R256" s="269"/>
      <c r="S256" s="269"/>
      <c r="T256" s="269"/>
      <c r="U256" s="271"/>
      <c r="V256" s="271"/>
      <c r="W256" s="271"/>
    </row>
    <row r="257" spans="1:23" x14ac:dyDescent="0.3">
      <c r="A257" s="171">
        <v>43525</v>
      </c>
      <c r="B257" s="172">
        <f t="shared" si="15"/>
        <v>0.13366549999999999</v>
      </c>
      <c r="C257" s="198">
        <f t="shared" si="16"/>
        <v>-5.3535885723187127E-3</v>
      </c>
      <c r="D257" s="170">
        <f>VLOOKUP(A257,Benchmark!A:C,3,)</f>
        <v>6499.884</v>
      </c>
      <c r="E257" s="173">
        <f t="shared" si="18"/>
        <v>994.6464114276813</v>
      </c>
      <c r="F257" s="176">
        <f t="shared" si="19"/>
        <v>-5.3535885723187127E-3</v>
      </c>
      <c r="H257" s="171">
        <v>43393</v>
      </c>
      <c r="I257" s="195">
        <f>VLOOKUP(H257,NAB!C:D,2,)</f>
        <v>1000.4275</v>
      </c>
      <c r="J257" s="175">
        <f t="shared" si="17"/>
        <v>4.2750000000002508E-4</v>
      </c>
      <c r="L257" s="171"/>
      <c r="P257" s="270"/>
      <c r="Q257" s="269"/>
      <c r="R257" s="269"/>
      <c r="S257" s="269"/>
      <c r="T257" s="269"/>
      <c r="U257" s="271"/>
      <c r="V257" s="271"/>
      <c r="W257" s="271"/>
    </row>
    <row r="258" spans="1:23" x14ac:dyDescent="0.3">
      <c r="A258" s="171">
        <v>43528</v>
      </c>
      <c r="B258" s="172">
        <f t="shared" si="15"/>
        <v>0.13695340000000011</v>
      </c>
      <c r="C258" s="198">
        <f t="shared" si="16"/>
        <v>-7.1078701042055492E-3</v>
      </c>
      <c r="D258" s="170">
        <f>VLOOKUP(A258,Benchmark!A:C,3,)</f>
        <v>6488.42</v>
      </c>
      <c r="E258" s="173">
        <f t="shared" si="18"/>
        <v>992.89212989579448</v>
      </c>
      <c r="F258" s="176">
        <f t="shared" si="19"/>
        <v>-7.1078701042055492E-3</v>
      </c>
      <c r="H258" s="171">
        <v>43394</v>
      </c>
      <c r="I258" s="195">
        <f>VLOOKUP(H258,NAB!C:D,2,)</f>
        <v>1000.4275</v>
      </c>
      <c r="J258" s="175">
        <f t="shared" si="17"/>
        <v>4.2750000000002508E-4</v>
      </c>
      <c r="L258" s="171"/>
      <c r="P258" s="270"/>
      <c r="Q258" s="269"/>
      <c r="R258" s="269"/>
      <c r="S258" s="269"/>
      <c r="T258" s="269"/>
      <c r="U258" s="271"/>
      <c r="V258" s="271"/>
      <c r="W258" s="271"/>
    </row>
    <row r="259" spans="1:23" x14ac:dyDescent="0.3">
      <c r="A259" s="171">
        <v>43529</v>
      </c>
      <c r="B259" s="172">
        <f t="shared" ref="B259:B322" si="20">VLOOKUP(A259,H:J,3)</f>
        <v>0.14214510000000002</v>
      </c>
      <c r="C259" s="198">
        <f t="shared" ref="C259:C322" si="21">D259/$D$2-1</f>
        <v>-1.4321480660132613E-2</v>
      </c>
      <c r="D259" s="170">
        <f>VLOOKUP(A259,Benchmark!A:C,3,)</f>
        <v>6441.28</v>
      </c>
      <c r="E259" s="173">
        <f t="shared" si="18"/>
        <v>985.67851933986742</v>
      </c>
      <c r="F259" s="176">
        <f t="shared" si="19"/>
        <v>-1.4321480660132613E-2</v>
      </c>
      <c r="H259" s="171">
        <v>43395</v>
      </c>
      <c r="I259" s="195">
        <f>VLOOKUP(H259,NAB!C:D,2,)</f>
        <v>1000.4275</v>
      </c>
      <c r="J259" s="175">
        <f t="shared" ref="J259:J322" si="22">I259/$I$2-1</f>
        <v>4.2750000000002508E-4</v>
      </c>
      <c r="L259" s="171"/>
      <c r="P259" s="270"/>
      <c r="Q259" s="269"/>
      <c r="R259" s="269"/>
      <c r="S259" s="269"/>
      <c r="T259" s="269"/>
      <c r="U259" s="271"/>
      <c r="V259" s="271"/>
      <c r="W259" s="271"/>
    </row>
    <row r="260" spans="1:23" x14ac:dyDescent="0.3">
      <c r="A260" s="171">
        <v>43530</v>
      </c>
      <c r="B260" s="172">
        <f t="shared" si="20"/>
        <v>0.15831419999999996</v>
      </c>
      <c r="C260" s="198">
        <f t="shared" si="21"/>
        <v>-1.1769631495290755E-2</v>
      </c>
      <c r="D260" s="170">
        <f>VLOOKUP(A260,Benchmark!A:C,3,)</f>
        <v>6457.9560000000001</v>
      </c>
      <c r="E260" s="173">
        <f t="shared" ref="E260:E323" si="23">(C260+1)*$E$2</f>
        <v>988.23036850470919</v>
      </c>
      <c r="F260" s="176">
        <f t="shared" ref="F260:F323" si="24">+E260/$E$2-1</f>
        <v>-1.1769631495290755E-2</v>
      </c>
      <c r="H260" s="171">
        <v>43396</v>
      </c>
      <c r="I260" s="195">
        <f>VLOOKUP(H260,NAB!C:D,2,)</f>
        <v>1000.4275</v>
      </c>
      <c r="J260" s="175">
        <f t="shared" si="22"/>
        <v>4.2750000000002508E-4</v>
      </c>
      <c r="L260" s="171"/>
      <c r="P260" s="270"/>
      <c r="Q260" s="269"/>
      <c r="R260" s="269"/>
      <c r="S260" s="269"/>
      <c r="T260" s="269"/>
      <c r="U260" s="271"/>
      <c r="V260" s="271"/>
      <c r="W260" s="271"/>
    </row>
    <row r="261" spans="1:23" x14ac:dyDescent="0.3">
      <c r="A261" s="171">
        <v>43532</v>
      </c>
      <c r="B261" s="172">
        <f t="shared" si="20"/>
        <v>0.14386030000000005</v>
      </c>
      <c r="C261" s="198">
        <f t="shared" si="21"/>
        <v>-2.3229386847693378E-2</v>
      </c>
      <c r="D261" s="170">
        <f>VLOOKUP(A261,Benchmark!A:C,3,)</f>
        <v>6383.0680000000002</v>
      </c>
      <c r="E261" s="173">
        <f t="shared" si="23"/>
        <v>976.77061315230662</v>
      </c>
      <c r="F261" s="176">
        <f t="shared" si="24"/>
        <v>-2.3229386847693378E-2</v>
      </c>
      <c r="H261" s="171">
        <v>43397</v>
      </c>
      <c r="I261" s="195">
        <f>VLOOKUP(H261,NAB!C:D,2,)</f>
        <v>1000.4275</v>
      </c>
      <c r="J261" s="175">
        <f t="shared" si="22"/>
        <v>4.2750000000002508E-4</v>
      </c>
      <c r="L261" s="171"/>
      <c r="P261" s="270"/>
      <c r="Q261" s="269"/>
      <c r="R261" s="269"/>
      <c r="S261" s="269"/>
      <c r="T261" s="269"/>
      <c r="U261" s="271"/>
      <c r="V261" s="271"/>
      <c r="W261" s="271"/>
    </row>
    <row r="262" spans="1:23" x14ac:dyDescent="0.3">
      <c r="A262" s="171">
        <v>43535</v>
      </c>
      <c r="B262" s="172">
        <f t="shared" si="20"/>
        <v>0.14703600000000017</v>
      </c>
      <c r="C262" s="198">
        <f t="shared" si="21"/>
        <v>-2.5774808951793737E-2</v>
      </c>
      <c r="D262" s="170">
        <f>VLOOKUP(A262,Benchmark!A:C,3,)</f>
        <v>6366.4340000000002</v>
      </c>
      <c r="E262" s="173">
        <f t="shared" si="23"/>
        <v>974.22519104820628</v>
      </c>
      <c r="F262" s="176">
        <f t="shared" si="24"/>
        <v>-2.5774808951793737E-2</v>
      </c>
      <c r="H262" s="171">
        <v>43398</v>
      </c>
      <c r="I262" s="195">
        <f>VLOOKUP(H262,NAB!C:D,2,)</f>
        <v>1000.4275</v>
      </c>
      <c r="J262" s="175">
        <f t="shared" si="22"/>
        <v>4.2750000000002508E-4</v>
      </c>
      <c r="L262" s="171"/>
      <c r="P262" s="270"/>
      <c r="Q262" s="269"/>
      <c r="R262" s="269"/>
      <c r="S262" s="269"/>
      <c r="T262" s="269"/>
      <c r="U262" s="271"/>
      <c r="V262" s="271"/>
      <c r="W262" s="271"/>
    </row>
    <row r="263" spans="1:23" x14ac:dyDescent="0.3">
      <c r="A263" s="171">
        <v>43536</v>
      </c>
      <c r="B263" s="172">
        <f t="shared" si="20"/>
        <v>0.15525830000000007</v>
      </c>
      <c r="C263" s="198">
        <f t="shared" si="21"/>
        <v>-2.7712108689554316E-2</v>
      </c>
      <c r="D263" s="170">
        <f>VLOOKUP(A263,Benchmark!A:C,3,)</f>
        <v>6353.7740000000003</v>
      </c>
      <c r="E263" s="173">
        <f t="shared" si="23"/>
        <v>972.28789131044573</v>
      </c>
      <c r="F263" s="176">
        <f t="shared" si="24"/>
        <v>-2.7712108689554316E-2</v>
      </c>
      <c r="H263" s="171">
        <v>43399</v>
      </c>
      <c r="I263" s="195">
        <f>VLOOKUP(H263,NAB!C:D,2,)</f>
        <v>1000.4275</v>
      </c>
      <c r="J263" s="175">
        <f t="shared" si="22"/>
        <v>4.2750000000002508E-4</v>
      </c>
      <c r="L263" s="171"/>
      <c r="P263" s="270"/>
      <c r="Q263" s="269"/>
      <c r="R263" s="269"/>
      <c r="S263" s="269"/>
      <c r="T263" s="269"/>
      <c r="U263" s="271"/>
      <c r="V263" s="271"/>
      <c r="W263" s="271"/>
    </row>
    <row r="264" spans="1:23" x14ac:dyDescent="0.3">
      <c r="A264" s="171">
        <v>43537</v>
      </c>
      <c r="B264" s="172">
        <f t="shared" si="20"/>
        <v>0.15282039999999997</v>
      </c>
      <c r="C264" s="198">
        <f t="shared" si="21"/>
        <v>-2.4069954577513264E-2</v>
      </c>
      <c r="D264" s="170">
        <f>VLOOKUP(A264,Benchmark!A:C,3,)</f>
        <v>6377.5749999999998</v>
      </c>
      <c r="E264" s="173">
        <f t="shared" si="23"/>
        <v>975.93004542248673</v>
      </c>
      <c r="F264" s="176">
        <f t="shared" si="24"/>
        <v>-2.4069954577513264E-2</v>
      </c>
      <c r="H264" s="171">
        <v>43400</v>
      </c>
      <c r="I264" s="195">
        <f>VLOOKUP(H264,NAB!C:D,2,)</f>
        <v>1000.4275</v>
      </c>
      <c r="J264" s="175">
        <f t="shared" si="22"/>
        <v>4.2750000000002508E-4</v>
      </c>
      <c r="L264" s="171"/>
      <c r="P264" s="270"/>
      <c r="Q264" s="269"/>
      <c r="R264" s="269"/>
      <c r="S264" s="269"/>
      <c r="T264" s="269"/>
      <c r="U264" s="271"/>
      <c r="V264" s="271"/>
      <c r="W264" s="271"/>
    </row>
    <row r="265" spans="1:23" x14ac:dyDescent="0.3">
      <c r="A265" s="171">
        <v>43538</v>
      </c>
      <c r="B265" s="172">
        <f t="shared" si="20"/>
        <v>0.1654487</v>
      </c>
      <c r="C265" s="198">
        <f t="shared" si="21"/>
        <v>-1.8608330174637033E-2</v>
      </c>
      <c r="D265" s="170">
        <f>VLOOKUP(A265,Benchmark!A:C,3,)</f>
        <v>6413.2659999999996</v>
      </c>
      <c r="E265" s="173">
        <f t="shared" si="23"/>
        <v>981.39166982536301</v>
      </c>
      <c r="F265" s="176">
        <f t="shared" si="24"/>
        <v>-1.8608330174637033E-2</v>
      </c>
      <c r="H265" s="171">
        <v>43401</v>
      </c>
      <c r="I265" s="195">
        <f>VLOOKUP(H265,NAB!C:D,2,)</f>
        <v>1000.4275</v>
      </c>
      <c r="J265" s="175">
        <f t="shared" si="22"/>
        <v>4.2750000000002508E-4</v>
      </c>
      <c r="L265" s="171"/>
      <c r="P265" s="270"/>
      <c r="Q265" s="269"/>
      <c r="R265" s="269"/>
      <c r="S265" s="269"/>
      <c r="T265" s="269"/>
      <c r="U265" s="271"/>
      <c r="V265" s="271"/>
      <c r="W265" s="271"/>
    </row>
    <row r="266" spans="1:23" x14ac:dyDescent="0.3">
      <c r="A266" s="171">
        <v>43539</v>
      </c>
      <c r="B266" s="172">
        <f t="shared" si="20"/>
        <v>0.17205760000000003</v>
      </c>
      <c r="C266" s="198">
        <f t="shared" si="21"/>
        <v>-1.1275818994994302E-2</v>
      </c>
      <c r="D266" s="170">
        <f>VLOOKUP(A266,Benchmark!A:C,3,)</f>
        <v>6461.183</v>
      </c>
      <c r="E266" s="173">
        <f t="shared" si="23"/>
        <v>988.72418100500568</v>
      </c>
      <c r="F266" s="176">
        <f t="shared" si="24"/>
        <v>-1.1275818994994302E-2</v>
      </c>
      <c r="H266" s="171">
        <v>43402</v>
      </c>
      <c r="I266" s="195">
        <f>VLOOKUP(H266,NAB!C:D,2,)</f>
        <v>1000.4275</v>
      </c>
      <c r="J266" s="175">
        <f t="shared" si="22"/>
        <v>4.2750000000002508E-4</v>
      </c>
      <c r="L266" s="171"/>
      <c r="P266" s="270"/>
      <c r="Q266" s="269"/>
      <c r="R266" s="269"/>
      <c r="S266" s="269"/>
      <c r="T266" s="269"/>
      <c r="U266" s="271"/>
      <c r="V266" s="271"/>
      <c r="W266" s="271"/>
    </row>
    <row r="267" spans="1:23" x14ac:dyDescent="0.3">
      <c r="A267" s="171">
        <v>43542</v>
      </c>
      <c r="B267" s="172">
        <f t="shared" si="20"/>
        <v>0.18099769999999982</v>
      </c>
      <c r="C267" s="198">
        <f t="shared" si="21"/>
        <v>-3.8902080516074466E-3</v>
      </c>
      <c r="D267" s="170">
        <f>VLOOKUP(A267,Benchmark!A:C,3,)</f>
        <v>6509.4470000000001</v>
      </c>
      <c r="E267" s="173">
        <f t="shared" si="23"/>
        <v>996.10979194839251</v>
      </c>
      <c r="F267" s="176">
        <f t="shared" si="24"/>
        <v>-3.8902080516074466E-3</v>
      </c>
      <c r="H267" s="171">
        <v>43403</v>
      </c>
      <c r="I267" s="195">
        <f>VLOOKUP(H267,NAB!C:D,2,)</f>
        <v>1000.4275</v>
      </c>
      <c r="J267" s="175">
        <f t="shared" si="22"/>
        <v>4.2750000000002508E-4</v>
      </c>
      <c r="L267" s="171"/>
      <c r="P267" s="270"/>
      <c r="Q267" s="269"/>
      <c r="R267" s="269"/>
      <c r="S267" s="269"/>
      <c r="T267" s="269"/>
      <c r="U267" s="271"/>
      <c r="V267" s="271"/>
      <c r="W267" s="271"/>
    </row>
    <row r="268" spans="1:23" x14ac:dyDescent="0.3">
      <c r="A268" s="171">
        <v>43543</v>
      </c>
      <c r="B268" s="172">
        <f t="shared" si="20"/>
        <v>0.17549370000000009</v>
      </c>
      <c r="C268" s="198">
        <f t="shared" si="21"/>
        <v>-8.354107787011511E-3</v>
      </c>
      <c r="D268" s="170">
        <f>VLOOKUP(A268,Benchmark!A:C,3,)</f>
        <v>6480.2759999999998</v>
      </c>
      <c r="E268" s="173">
        <f t="shared" si="23"/>
        <v>991.64589221298854</v>
      </c>
      <c r="F268" s="176">
        <f t="shared" si="24"/>
        <v>-8.354107787011511E-3</v>
      </c>
      <c r="H268" s="171">
        <v>43404</v>
      </c>
      <c r="I268" s="195">
        <f>VLOOKUP(H268,NAB!C:D,2,)</f>
        <v>1000.4275</v>
      </c>
      <c r="J268" s="175">
        <f t="shared" si="22"/>
        <v>4.2750000000002508E-4</v>
      </c>
      <c r="L268" s="171"/>
      <c r="P268" s="270"/>
      <c r="Q268" s="269"/>
      <c r="R268" s="269"/>
      <c r="S268" s="269"/>
      <c r="T268" s="269"/>
      <c r="U268" s="271"/>
      <c r="V268" s="271"/>
      <c r="W268" s="271"/>
    </row>
    <row r="269" spans="1:23" x14ac:dyDescent="0.3">
      <c r="A269" s="171">
        <v>43544</v>
      </c>
      <c r="B269" s="172">
        <f t="shared" si="20"/>
        <v>0.17925919999999995</v>
      </c>
      <c r="C269" s="198">
        <f t="shared" si="21"/>
        <v>-7.9816443145225291E-3</v>
      </c>
      <c r="D269" s="170">
        <f>VLOOKUP(A269,Benchmark!A:C,3,)</f>
        <v>6482.71</v>
      </c>
      <c r="E269" s="173">
        <f t="shared" si="23"/>
        <v>992.01835568547745</v>
      </c>
      <c r="F269" s="176">
        <f t="shared" si="24"/>
        <v>-7.9816443145225291E-3</v>
      </c>
      <c r="H269" s="171">
        <v>43405</v>
      </c>
      <c r="I269" s="195">
        <f>VLOOKUP(H269,NAB!C:D,2,)</f>
        <v>1000.4275</v>
      </c>
      <c r="J269" s="175">
        <f t="shared" si="22"/>
        <v>4.2750000000002508E-4</v>
      </c>
      <c r="L269" s="171"/>
      <c r="P269" s="270"/>
      <c r="Q269" s="269"/>
      <c r="R269" s="269"/>
      <c r="S269" s="269"/>
      <c r="T269" s="269"/>
      <c r="U269" s="271"/>
      <c r="V269" s="271"/>
      <c r="W269" s="271"/>
    </row>
    <row r="270" spans="1:23" x14ac:dyDescent="0.3">
      <c r="A270" s="171">
        <v>43545</v>
      </c>
      <c r="B270" s="172">
        <f t="shared" si="20"/>
        <v>0.18700990000000006</v>
      </c>
      <c r="C270" s="198">
        <f t="shared" si="21"/>
        <v>-5.0640647884448997E-3</v>
      </c>
      <c r="D270" s="170">
        <f>VLOOKUP(A270,Benchmark!A:C,3,)</f>
        <v>6501.7759999999998</v>
      </c>
      <c r="E270" s="173">
        <f t="shared" si="23"/>
        <v>994.93593521155515</v>
      </c>
      <c r="F270" s="176">
        <f t="shared" si="24"/>
        <v>-5.0640647884448997E-3</v>
      </c>
      <c r="H270" s="171">
        <v>43406</v>
      </c>
      <c r="I270" s="195">
        <f>VLOOKUP(H270,NAB!C:D,2,)</f>
        <v>1000.4275</v>
      </c>
      <c r="J270" s="175">
        <f t="shared" si="22"/>
        <v>4.2750000000002508E-4</v>
      </c>
      <c r="L270" s="171"/>
      <c r="P270" s="270"/>
      <c r="Q270" s="269"/>
      <c r="R270" s="269"/>
      <c r="S270" s="269"/>
      <c r="T270" s="269"/>
      <c r="U270" s="271"/>
      <c r="V270" s="271"/>
      <c r="W270" s="271"/>
    </row>
    <row r="271" spans="1:23" x14ac:dyDescent="0.3">
      <c r="A271" s="171">
        <v>43546</v>
      </c>
      <c r="B271" s="172">
        <f t="shared" si="20"/>
        <v>0.19466280000000014</v>
      </c>
      <c r="C271" s="198">
        <f t="shared" si="21"/>
        <v>-1.4682773288950957E-3</v>
      </c>
      <c r="D271" s="170">
        <f>VLOOKUP(A271,Benchmark!A:C,3,)</f>
        <v>6525.2740000000003</v>
      </c>
      <c r="E271" s="173">
        <f t="shared" si="23"/>
        <v>998.53172267110494</v>
      </c>
      <c r="F271" s="176">
        <f t="shared" si="24"/>
        <v>-1.4682773288950957E-3</v>
      </c>
      <c r="H271" s="171">
        <v>43407</v>
      </c>
      <c r="I271" s="195">
        <f>VLOOKUP(H271,NAB!C:D,2,)</f>
        <v>1000.4275</v>
      </c>
      <c r="J271" s="175">
        <f t="shared" si="22"/>
        <v>4.2750000000002508E-4</v>
      </c>
      <c r="L271" s="171"/>
      <c r="P271" s="270"/>
      <c r="Q271" s="269"/>
      <c r="R271" s="269"/>
      <c r="S271" s="269"/>
      <c r="T271" s="269"/>
      <c r="U271" s="271"/>
      <c r="V271" s="271"/>
      <c r="W271" s="271"/>
    </row>
    <row r="272" spans="1:23" x14ac:dyDescent="0.3">
      <c r="A272" s="171">
        <v>43549</v>
      </c>
      <c r="B272" s="172">
        <f t="shared" si="20"/>
        <v>0.1698693</v>
      </c>
      <c r="C272" s="198">
        <f t="shared" si="21"/>
        <v>-1.8916676064967719E-2</v>
      </c>
      <c r="D272" s="170">
        <f>VLOOKUP(A272,Benchmark!A:C,3,)</f>
        <v>6411.2510000000002</v>
      </c>
      <c r="E272" s="173">
        <f t="shared" si="23"/>
        <v>981.08332393503224</v>
      </c>
      <c r="F272" s="176">
        <f t="shared" si="24"/>
        <v>-1.8916676064967719E-2</v>
      </c>
      <c r="H272" s="171">
        <v>43408</v>
      </c>
      <c r="I272" s="195">
        <f>VLOOKUP(H272,NAB!C:D,2,)</f>
        <v>1000.4275</v>
      </c>
      <c r="J272" s="175">
        <f t="shared" si="22"/>
        <v>4.2750000000002508E-4</v>
      </c>
      <c r="L272" s="171"/>
      <c r="P272" s="270"/>
      <c r="Q272" s="269"/>
      <c r="R272" s="269"/>
      <c r="S272" s="269"/>
      <c r="T272" s="269"/>
      <c r="U272" s="271"/>
      <c r="V272" s="271"/>
      <c r="W272" s="271"/>
    </row>
    <row r="273" spans="1:23" x14ac:dyDescent="0.3">
      <c r="A273" s="171">
        <v>43550</v>
      </c>
      <c r="B273" s="172">
        <f t="shared" si="20"/>
        <v>0.18793859999999984</v>
      </c>
      <c r="C273" s="198">
        <f t="shared" si="21"/>
        <v>-9.9267483403263634E-3</v>
      </c>
      <c r="D273" s="170">
        <f>VLOOKUP(A273,Benchmark!A:C,3,)</f>
        <v>6469.9989999999998</v>
      </c>
      <c r="E273" s="173">
        <f t="shared" si="23"/>
        <v>990.07325165967359</v>
      </c>
      <c r="F273" s="176">
        <f t="shared" si="24"/>
        <v>-9.9267483403263634E-3</v>
      </c>
      <c r="H273" s="171">
        <v>43409</v>
      </c>
      <c r="I273" s="195">
        <f>VLOOKUP(H273,NAB!C:D,2,)</f>
        <v>1000.4275</v>
      </c>
      <c r="J273" s="175">
        <f t="shared" si="22"/>
        <v>4.2750000000002508E-4</v>
      </c>
      <c r="L273" s="171"/>
      <c r="P273" s="270"/>
      <c r="Q273" s="269"/>
      <c r="R273" s="269"/>
      <c r="S273" s="269"/>
      <c r="T273" s="269"/>
      <c r="U273" s="271"/>
      <c r="V273" s="271"/>
      <c r="W273" s="271"/>
    </row>
    <row r="274" spans="1:23" x14ac:dyDescent="0.3">
      <c r="A274" s="171">
        <v>43551</v>
      </c>
      <c r="B274" s="172">
        <f t="shared" si="20"/>
        <v>0.18319730000000001</v>
      </c>
      <c r="C274" s="198">
        <f t="shared" si="21"/>
        <v>-1.3792319325758418E-2</v>
      </c>
      <c r="D274" s="170">
        <f>VLOOKUP(A274,Benchmark!A:C,3,)</f>
        <v>6444.7380000000003</v>
      </c>
      <c r="E274" s="173">
        <f t="shared" si="23"/>
        <v>986.2076806742416</v>
      </c>
      <c r="F274" s="176">
        <f t="shared" si="24"/>
        <v>-1.3792319325758418E-2</v>
      </c>
      <c r="H274" s="171">
        <v>43410</v>
      </c>
      <c r="I274" s="195">
        <f>VLOOKUP(H274,NAB!C:D,2,)</f>
        <v>1000.4275</v>
      </c>
      <c r="J274" s="175">
        <f t="shared" si="22"/>
        <v>4.2750000000002508E-4</v>
      </c>
      <c r="L274" s="171"/>
      <c r="P274" s="270"/>
      <c r="Q274" s="269"/>
      <c r="R274" s="269"/>
      <c r="S274" s="269"/>
      <c r="T274" s="269"/>
      <c r="U274" s="271"/>
      <c r="V274" s="271"/>
      <c r="W274" s="271"/>
    </row>
    <row r="275" spans="1:23" x14ac:dyDescent="0.3">
      <c r="A275" s="171">
        <v>43552</v>
      </c>
      <c r="B275" s="172">
        <f t="shared" si="20"/>
        <v>0.19491849999999999</v>
      </c>
      <c r="C275" s="198">
        <f t="shared" si="21"/>
        <v>-8.2757588560689044E-3</v>
      </c>
      <c r="D275" s="170">
        <f>VLOOKUP(A275,Benchmark!A:C,3,)</f>
        <v>6480.7879999999996</v>
      </c>
      <c r="E275" s="173">
        <f t="shared" si="23"/>
        <v>991.72424114393107</v>
      </c>
      <c r="F275" s="176">
        <f t="shared" si="24"/>
        <v>-8.2757588560689044E-3</v>
      </c>
      <c r="H275" s="171">
        <v>43411</v>
      </c>
      <c r="I275" s="195">
        <f>VLOOKUP(H275,NAB!C:D,2,)</f>
        <v>1000.4275</v>
      </c>
      <c r="J275" s="175">
        <f t="shared" si="22"/>
        <v>4.2750000000002508E-4</v>
      </c>
      <c r="L275" s="171"/>
      <c r="P275" s="270"/>
      <c r="Q275" s="269"/>
      <c r="R275" s="269"/>
      <c r="S275" s="269"/>
      <c r="T275" s="269"/>
      <c r="U275" s="271"/>
      <c r="V275" s="271"/>
      <c r="W275" s="271"/>
    </row>
    <row r="276" spans="1:23" x14ac:dyDescent="0.3">
      <c r="A276" s="171">
        <v>43553</v>
      </c>
      <c r="B276" s="172">
        <f t="shared" si="20"/>
        <v>0.19553920000000002</v>
      </c>
      <c r="C276" s="198">
        <f t="shared" si="21"/>
        <v>-1.011711175847585E-2</v>
      </c>
      <c r="D276" s="170">
        <f>VLOOKUP(A276,Benchmark!A:C,3,)</f>
        <v>6468.7550000000001</v>
      </c>
      <c r="E276" s="173">
        <f t="shared" si="23"/>
        <v>989.88288824152414</v>
      </c>
      <c r="F276" s="176">
        <f t="shared" si="24"/>
        <v>-1.011711175847585E-2</v>
      </c>
      <c r="H276" s="171">
        <v>43412</v>
      </c>
      <c r="I276" s="195">
        <f>VLOOKUP(H276,NAB!C:D,2,)</f>
        <v>1000.4275</v>
      </c>
      <c r="J276" s="175">
        <f t="shared" si="22"/>
        <v>4.2750000000002508E-4</v>
      </c>
      <c r="L276" s="171"/>
      <c r="P276" s="270"/>
      <c r="Q276" s="269"/>
      <c r="R276" s="269"/>
      <c r="S276" s="269"/>
      <c r="T276" s="269"/>
      <c r="U276" s="271"/>
      <c r="V276" s="271"/>
      <c r="W276" s="271"/>
    </row>
    <row r="277" spans="1:23" x14ac:dyDescent="0.3">
      <c r="A277" s="171">
        <v>43556</v>
      </c>
      <c r="B277" s="172">
        <f t="shared" si="20"/>
        <v>0.19465329999999992</v>
      </c>
      <c r="C277" s="198">
        <f t="shared" si="21"/>
        <v>-1.2587551487260096E-2</v>
      </c>
      <c r="D277" s="170">
        <f>VLOOKUP(A277,Benchmark!A:C,3,)</f>
        <v>6452.6109999999999</v>
      </c>
      <c r="E277" s="173">
        <f t="shared" si="23"/>
        <v>987.41244851273996</v>
      </c>
      <c r="F277" s="176">
        <f t="shared" si="24"/>
        <v>-1.2587551487260096E-2</v>
      </c>
      <c r="H277" s="171">
        <v>43413</v>
      </c>
      <c r="I277" s="195">
        <f>VLOOKUP(H277,NAB!C:D,2,)</f>
        <v>1000.4275</v>
      </c>
      <c r="J277" s="175">
        <f t="shared" si="22"/>
        <v>4.2750000000002508E-4</v>
      </c>
      <c r="L277" s="171"/>
      <c r="P277" s="270"/>
      <c r="Q277" s="269"/>
      <c r="R277" s="269"/>
      <c r="S277" s="269"/>
      <c r="T277" s="269"/>
      <c r="U277" s="271"/>
      <c r="V277" s="271"/>
      <c r="W277" s="271"/>
    </row>
    <row r="278" spans="1:23" x14ac:dyDescent="0.3">
      <c r="A278" s="171">
        <v>43557</v>
      </c>
      <c r="B278" s="172">
        <f t="shared" si="20"/>
        <v>0.19919909999999996</v>
      </c>
      <c r="C278" s="198">
        <f t="shared" si="21"/>
        <v>-8.9983441137075904E-3</v>
      </c>
      <c r="D278" s="170">
        <f>VLOOKUP(A278,Benchmark!A:C,3,)</f>
        <v>6476.0659999999998</v>
      </c>
      <c r="E278" s="173">
        <f t="shared" si="23"/>
        <v>991.00165588629238</v>
      </c>
      <c r="F278" s="176">
        <f t="shared" si="24"/>
        <v>-8.9983441137075904E-3</v>
      </c>
      <c r="H278" s="171">
        <v>43414</v>
      </c>
      <c r="I278" s="195">
        <f>VLOOKUP(H278,NAB!C:D,2,)</f>
        <v>1000.4275</v>
      </c>
      <c r="J278" s="175">
        <f t="shared" si="22"/>
        <v>4.2750000000002508E-4</v>
      </c>
      <c r="L278" s="171"/>
      <c r="P278" s="270"/>
      <c r="Q278" s="269"/>
      <c r="R278" s="269"/>
      <c r="S278" s="269"/>
      <c r="T278" s="269"/>
      <c r="U278" s="271"/>
      <c r="V278" s="271"/>
      <c r="W278" s="271"/>
    </row>
    <row r="279" spans="1:23" x14ac:dyDescent="0.3">
      <c r="A279" s="171">
        <v>43559</v>
      </c>
      <c r="B279" s="172">
        <f t="shared" si="20"/>
        <v>0.21183419999999997</v>
      </c>
      <c r="C279" s="198">
        <f t="shared" si="21"/>
        <v>-6.1575832660148988E-3</v>
      </c>
      <c r="D279" s="170">
        <f>VLOOKUP(A279,Benchmark!A:C,3,)</f>
        <v>6494.63</v>
      </c>
      <c r="E279" s="173">
        <f t="shared" si="23"/>
        <v>993.84241673398515</v>
      </c>
      <c r="F279" s="176">
        <f t="shared" si="24"/>
        <v>-6.1575832660148988E-3</v>
      </c>
      <c r="H279" s="171">
        <v>43415</v>
      </c>
      <c r="I279" s="195">
        <f>VLOOKUP(H279,NAB!C:D,2,)</f>
        <v>1000.4275</v>
      </c>
      <c r="J279" s="175">
        <f t="shared" si="22"/>
        <v>4.2750000000002508E-4</v>
      </c>
      <c r="L279" s="171"/>
      <c r="P279" s="270"/>
      <c r="Q279" s="269"/>
      <c r="R279" s="269"/>
      <c r="S279" s="269"/>
      <c r="T279" s="269"/>
      <c r="U279" s="271"/>
      <c r="V279" s="271"/>
      <c r="W279" s="271"/>
    </row>
    <row r="280" spans="1:23" x14ac:dyDescent="0.3">
      <c r="A280" s="171">
        <v>43560</v>
      </c>
      <c r="B280" s="172">
        <f t="shared" si="20"/>
        <v>0.21037020000000006</v>
      </c>
      <c r="C280" s="198">
        <f t="shared" si="21"/>
        <v>-9.3117398374779059E-3</v>
      </c>
      <c r="D280" s="170">
        <f>VLOOKUP(A280,Benchmark!A:C,3,)</f>
        <v>6474.018</v>
      </c>
      <c r="E280" s="173">
        <f t="shared" si="23"/>
        <v>990.68826016252206</v>
      </c>
      <c r="F280" s="176">
        <f t="shared" si="24"/>
        <v>-9.3117398374779059E-3</v>
      </c>
      <c r="H280" s="171">
        <v>43416</v>
      </c>
      <c r="I280" s="195">
        <f>VLOOKUP(H280,NAB!C:D,2,)</f>
        <v>1000.4275</v>
      </c>
      <c r="J280" s="175">
        <f t="shared" si="22"/>
        <v>4.2750000000002508E-4</v>
      </c>
      <c r="L280" s="171"/>
      <c r="P280" s="270"/>
      <c r="Q280" s="269"/>
      <c r="R280" s="269"/>
      <c r="S280" s="269"/>
      <c r="T280" s="269"/>
      <c r="U280" s="271"/>
      <c r="V280" s="271"/>
      <c r="W280" s="271"/>
    </row>
    <row r="281" spans="1:23" x14ac:dyDescent="0.3">
      <c r="A281" s="171">
        <v>43563</v>
      </c>
      <c r="B281" s="172">
        <f t="shared" si="20"/>
        <v>0.2032887000000001</v>
      </c>
      <c r="C281" s="198">
        <f t="shared" si="21"/>
        <v>-1.6700411285979766E-2</v>
      </c>
      <c r="D281" s="170">
        <f>VLOOKUP(A281,Benchmark!A:C,3,)</f>
        <v>6425.7340000000004</v>
      </c>
      <c r="E281" s="173">
        <f t="shared" si="23"/>
        <v>983.29958871402027</v>
      </c>
      <c r="F281" s="176">
        <f t="shared" si="24"/>
        <v>-1.6700411285979766E-2</v>
      </c>
      <c r="H281" s="171">
        <v>43417</v>
      </c>
      <c r="I281" s="195">
        <f>VLOOKUP(H281,NAB!C:D,2,)</f>
        <v>1000.4275</v>
      </c>
      <c r="J281" s="175">
        <f t="shared" si="22"/>
        <v>4.2750000000002508E-4</v>
      </c>
      <c r="L281" s="171"/>
      <c r="P281" s="270"/>
      <c r="Q281" s="269"/>
      <c r="R281" s="269"/>
      <c r="S281" s="269"/>
      <c r="T281" s="269"/>
      <c r="U281" s="271"/>
      <c r="V281" s="271"/>
      <c r="W281" s="271"/>
    </row>
    <row r="282" spans="1:23" x14ac:dyDescent="0.3">
      <c r="A282" s="171">
        <v>43564</v>
      </c>
      <c r="B282" s="172">
        <f t="shared" si="20"/>
        <v>0.20441180000000014</v>
      </c>
      <c r="C282" s="198">
        <f t="shared" si="21"/>
        <v>-7.7309889456085301E-3</v>
      </c>
      <c r="D282" s="170">
        <f>VLOOKUP(A282,Benchmark!A:C,3,)</f>
        <v>6484.348</v>
      </c>
      <c r="E282" s="173">
        <f t="shared" si="23"/>
        <v>992.26901105439151</v>
      </c>
      <c r="F282" s="176">
        <f t="shared" si="24"/>
        <v>-7.7309889456085301E-3</v>
      </c>
      <c r="H282" s="171">
        <v>43418</v>
      </c>
      <c r="I282" s="195">
        <f>VLOOKUP(H282,NAB!C:D,2,)</f>
        <v>1000.4275</v>
      </c>
      <c r="J282" s="175">
        <f t="shared" si="22"/>
        <v>4.2750000000002508E-4</v>
      </c>
      <c r="L282" s="171"/>
      <c r="P282" s="270"/>
      <c r="Q282" s="269"/>
      <c r="R282" s="269"/>
      <c r="S282" s="269"/>
      <c r="T282" s="269"/>
      <c r="U282" s="271"/>
      <c r="V282" s="271"/>
      <c r="W282" s="271"/>
    </row>
    <row r="283" spans="1:23" x14ac:dyDescent="0.3">
      <c r="A283" s="171">
        <v>43565</v>
      </c>
      <c r="B283" s="172">
        <f t="shared" si="20"/>
        <v>0.20271800000000018</v>
      </c>
      <c r="C283" s="198">
        <f t="shared" si="21"/>
        <v>-8.6525070357186262E-3</v>
      </c>
      <c r="D283" s="170">
        <f>VLOOKUP(A283,Benchmark!A:C,3,)</f>
        <v>6478.326</v>
      </c>
      <c r="E283" s="173">
        <f t="shared" si="23"/>
        <v>991.3474929642814</v>
      </c>
      <c r="F283" s="176">
        <f t="shared" si="24"/>
        <v>-8.6525070357186262E-3</v>
      </c>
      <c r="H283" s="171">
        <v>43419</v>
      </c>
      <c r="I283" s="195">
        <f>VLOOKUP(H283,NAB!C:D,2,)</f>
        <v>1000.4275</v>
      </c>
      <c r="J283" s="175">
        <f t="shared" si="22"/>
        <v>4.2750000000002508E-4</v>
      </c>
      <c r="L283" s="171"/>
      <c r="P283" s="270"/>
      <c r="Q283" s="269"/>
      <c r="R283" s="269"/>
      <c r="S283" s="269"/>
      <c r="T283" s="269"/>
      <c r="U283" s="271"/>
      <c r="V283" s="271"/>
      <c r="W283" s="271"/>
    </row>
    <row r="284" spans="1:23" x14ac:dyDescent="0.3">
      <c r="A284" s="171">
        <v>43566</v>
      </c>
      <c r="B284" s="172">
        <f t="shared" si="20"/>
        <v>0.18771869999999979</v>
      </c>
      <c r="C284" s="198">
        <f t="shared" si="21"/>
        <v>-1.9082708467453524E-2</v>
      </c>
      <c r="D284" s="170">
        <f>VLOOKUP(A284,Benchmark!A:C,3,)</f>
        <v>6410.1660000000002</v>
      </c>
      <c r="E284" s="173">
        <f t="shared" si="23"/>
        <v>980.91729153254653</v>
      </c>
      <c r="F284" s="176">
        <f t="shared" si="24"/>
        <v>-1.9082708467453524E-2</v>
      </c>
      <c r="H284" s="171">
        <v>43420</v>
      </c>
      <c r="I284" s="195">
        <f>VLOOKUP(H284,NAB!C:D,2,)</f>
        <v>1000.4275</v>
      </c>
      <c r="J284" s="175">
        <f t="shared" si="22"/>
        <v>4.2750000000002508E-4</v>
      </c>
      <c r="L284" s="171"/>
      <c r="P284" s="270"/>
      <c r="Q284" s="269"/>
      <c r="R284" s="269"/>
      <c r="S284" s="269"/>
      <c r="T284" s="269"/>
      <c r="U284" s="271"/>
      <c r="V284" s="271"/>
      <c r="W284" s="271"/>
    </row>
    <row r="285" spans="1:23" x14ac:dyDescent="0.3">
      <c r="A285" s="171">
        <v>43567</v>
      </c>
      <c r="B285" s="172">
        <f t="shared" si="20"/>
        <v>0.183805</v>
      </c>
      <c r="C285" s="198">
        <f t="shared" si="21"/>
        <v>-1.9740717067166846E-2</v>
      </c>
      <c r="D285" s="170">
        <f>VLOOKUP(A285,Benchmark!A:C,3,)</f>
        <v>6405.866</v>
      </c>
      <c r="E285" s="173">
        <f t="shared" si="23"/>
        <v>980.25928293283312</v>
      </c>
      <c r="F285" s="176">
        <f t="shared" si="24"/>
        <v>-1.9740717067166846E-2</v>
      </c>
      <c r="H285" s="171">
        <v>43421</v>
      </c>
      <c r="I285" s="195">
        <f>VLOOKUP(H285,NAB!C:D,2,)</f>
        <v>1000.4275</v>
      </c>
      <c r="J285" s="175">
        <f t="shared" si="22"/>
        <v>4.2750000000002508E-4</v>
      </c>
      <c r="L285" s="171"/>
      <c r="P285" s="270"/>
      <c r="Q285" s="269"/>
      <c r="R285" s="269"/>
      <c r="S285" s="269"/>
      <c r="T285" s="269"/>
      <c r="U285" s="271"/>
      <c r="V285" s="271"/>
      <c r="W285" s="271"/>
    </row>
    <row r="286" spans="1:23" x14ac:dyDescent="0.3">
      <c r="A286" s="171">
        <v>43570</v>
      </c>
      <c r="B286" s="172">
        <f t="shared" si="20"/>
        <v>0.18309300000000017</v>
      </c>
      <c r="C286" s="198">
        <f t="shared" si="21"/>
        <v>-1.5259372452607667E-2</v>
      </c>
      <c r="D286" s="170">
        <f>VLOOKUP(A286,Benchmark!A:C,3,)</f>
        <v>6435.1509999999998</v>
      </c>
      <c r="E286" s="173">
        <f t="shared" si="23"/>
        <v>984.74062754739236</v>
      </c>
      <c r="F286" s="176">
        <f t="shared" si="24"/>
        <v>-1.5259372452607667E-2</v>
      </c>
      <c r="H286" s="171">
        <v>43422</v>
      </c>
      <c r="I286" s="195">
        <f>VLOOKUP(H286,NAB!C:D,2,)</f>
        <v>1000.4275</v>
      </c>
      <c r="J286" s="175">
        <f t="shared" si="22"/>
        <v>4.2750000000002508E-4</v>
      </c>
      <c r="L286" s="171"/>
      <c r="P286" s="270"/>
      <c r="Q286" s="269"/>
      <c r="R286" s="269"/>
      <c r="S286" s="269"/>
      <c r="T286" s="269"/>
      <c r="U286" s="271"/>
      <c r="V286" s="271"/>
      <c r="W286" s="271"/>
    </row>
    <row r="287" spans="1:23" x14ac:dyDescent="0.3">
      <c r="A287" s="171">
        <v>43571</v>
      </c>
      <c r="B287" s="172">
        <f t="shared" si="20"/>
        <v>0.18210850000000001</v>
      </c>
      <c r="C287" s="198">
        <f t="shared" si="21"/>
        <v>-8.1605308384911091E-3</v>
      </c>
      <c r="D287" s="170">
        <f>VLOOKUP(A287,Benchmark!A:C,3,)</f>
        <v>6481.5410000000002</v>
      </c>
      <c r="E287" s="173">
        <f t="shared" si="23"/>
        <v>991.83946916150887</v>
      </c>
      <c r="F287" s="176">
        <f t="shared" si="24"/>
        <v>-8.1605308384911091E-3</v>
      </c>
      <c r="H287" s="171">
        <v>43423</v>
      </c>
      <c r="I287" s="195">
        <f>VLOOKUP(H287,NAB!C:D,2,)</f>
        <v>1000.4275</v>
      </c>
      <c r="J287" s="175">
        <f t="shared" si="22"/>
        <v>4.2750000000002508E-4</v>
      </c>
      <c r="L287" s="171"/>
      <c r="P287" s="270"/>
      <c r="Q287" s="269"/>
      <c r="R287" s="269"/>
      <c r="S287" s="269"/>
      <c r="T287" s="269"/>
      <c r="U287" s="271"/>
      <c r="V287" s="271"/>
      <c r="W287" s="271"/>
    </row>
    <row r="288" spans="1:23" x14ac:dyDescent="0.3">
      <c r="A288" s="171">
        <v>43573</v>
      </c>
      <c r="B288" s="172">
        <f t="shared" si="20"/>
        <v>0.19344720000000004</v>
      </c>
      <c r="C288" s="198">
        <f t="shared" si="21"/>
        <v>-4.2308422709009808E-3</v>
      </c>
      <c r="D288" s="170">
        <f>VLOOKUP(A288,Benchmark!A:C,3,)</f>
        <v>6507.2209999999995</v>
      </c>
      <c r="E288" s="173">
        <f t="shared" si="23"/>
        <v>995.76915772909899</v>
      </c>
      <c r="F288" s="176">
        <f t="shared" si="24"/>
        <v>-4.2308422709009808E-3</v>
      </c>
      <c r="H288" s="171">
        <v>43424</v>
      </c>
      <c r="I288" s="195">
        <f>VLOOKUP(H288,NAB!C:D,2,)</f>
        <v>1000.4275</v>
      </c>
      <c r="J288" s="175">
        <f t="shared" si="22"/>
        <v>4.2750000000002508E-4</v>
      </c>
      <c r="L288" s="171"/>
      <c r="P288" s="270"/>
      <c r="Q288" s="269"/>
      <c r="R288" s="269"/>
      <c r="S288" s="269"/>
      <c r="T288" s="269"/>
      <c r="U288" s="271"/>
      <c r="V288" s="271"/>
      <c r="W288" s="271"/>
    </row>
    <row r="289" spans="1:23" x14ac:dyDescent="0.3">
      <c r="A289" s="171">
        <v>43577</v>
      </c>
      <c r="B289" s="172">
        <f t="shared" si="20"/>
        <v>0.17489429999999984</v>
      </c>
      <c r="C289" s="198">
        <f t="shared" si="21"/>
        <v>-1.8382311871898205E-2</v>
      </c>
      <c r="D289" s="170">
        <f>VLOOKUP(A289,Benchmark!A:C,3,)</f>
        <v>6414.7430000000004</v>
      </c>
      <c r="E289" s="173">
        <f t="shared" si="23"/>
        <v>981.6176881281018</v>
      </c>
      <c r="F289" s="176">
        <f t="shared" si="24"/>
        <v>-1.8382311871898205E-2</v>
      </c>
      <c r="H289" s="171">
        <v>43425</v>
      </c>
      <c r="I289" s="195">
        <f>VLOOKUP(H289,NAB!C:D,2,)</f>
        <v>1000.4275</v>
      </c>
      <c r="J289" s="175">
        <f t="shared" si="22"/>
        <v>4.2750000000002508E-4</v>
      </c>
      <c r="L289" s="171"/>
      <c r="P289" s="270"/>
      <c r="Q289" s="269"/>
      <c r="R289" s="269"/>
      <c r="S289" s="269"/>
      <c r="T289" s="269"/>
      <c r="U289" s="271"/>
      <c r="V289" s="271"/>
      <c r="W289" s="271"/>
    </row>
    <row r="290" spans="1:23" x14ac:dyDescent="0.3">
      <c r="A290" s="171">
        <v>43578</v>
      </c>
      <c r="B290" s="172">
        <f t="shared" si="20"/>
        <v>0.20224140000000013</v>
      </c>
      <c r="C290" s="198">
        <f t="shared" si="21"/>
        <v>-1.1025010600824503E-2</v>
      </c>
      <c r="D290" s="170">
        <f>VLOOKUP(A290,Benchmark!A:C,3,)</f>
        <v>6462.8220000000001</v>
      </c>
      <c r="E290" s="173">
        <f t="shared" si="23"/>
        <v>988.97498939917546</v>
      </c>
      <c r="F290" s="176">
        <f t="shared" si="24"/>
        <v>-1.1025010600824503E-2</v>
      </c>
      <c r="H290" s="171">
        <v>43426</v>
      </c>
      <c r="I290" s="195">
        <f>VLOOKUP(H290,NAB!C:D,2,)</f>
        <v>1000.4275</v>
      </c>
      <c r="J290" s="175">
        <f t="shared" si="22"/>
        <v>4.2750000000002508E-4</v>
      </c>
      <c r="L290" s="171"/>
      <c r="P290" s="270"/>
      <c r="Q290" s="269"/>
      <c r="R290" s="269"/>
      <c r="S290" s="269"/>
      <c r="T290" s="269"/>
      <c r="U290" s="271"/>
      <c r="V290" s="271"/>
      <c r="W290" s="271"/>
    </row>
    <row r="291" spans="1:23" x14ac:dyDescent="0.3">
      <c r="A291" s="171">
        <v>43579</v>
      </c>
      <c r="B291" s="172">
        <f t="shared" si="20"/>
        <v>0.20224620000000004</v>
      </c>
      <c r="C291" s="198">
        <f t="shared" si="21"/>
        <v>-1.3310748845921649E-2</v>
      </c>
      <c r="D291" s="170">
        <f>VLOOKUP(A291,Benchmark!A:C,3,)</f>
        <v>6447.8850000000002</v>
      </c>
      <c r="E291" s="173">
        <f t="shared" si="23"/>
        <v>986.68925115407831</v>
      </c>
      <c r="F291" s="176">
        <f t="shared" si="24"/>
        <v>-1.3310748845921649E-2</v>
      </c>
      <c r="H291" s="171">
        <v>43427</v>
      </c>
      <c r="I291" s="195">
        <f>VLOOKUP(H291,NAB!C:D,2,)</f>
        <v>1000.4275</v>
      </c>
      <c r="J291" s="175">
        <f t="shared" si="22"/>
        <v>4.2750000000002508E-4</v>
      </c>
      <c r="L291" s="171"/>
      <c r="P291" s="270"/>
      <c r="Q291" s="269"/>
      <c r="R291" s="269"/>
      <c r="S291" s="269"/>
      <c r="T291" s="269"/>
      <c r="U291" s="271"/>
      <c r="V291" s="271"/>
      <c r="W291" s="271"/>
    </row>
    <row r="292" spans="1:23" x14ac:dyDescent="0.3">
      <c r="A292" s="171">
        <v>43580</v>
      </c>
      <c r="B292" s="172">
        <f t="shared" si="20"/>
        <v>0.18916900000000014</v>
      </c>
      <c r="C292" s="198">
        <f t="shared" si="21"/>
        <v>-2.480263950203121E-2</v>
      </c>
      <c r="D292" s="170">
        <f>VLOOKUP(A292,Benchmark!A:C,3,)</f>
        <v>6372.7870000000003</v>
      </c>
      <c r="E292" s="173">
        <f t="shared" si="23"/>
        <v>975.19736049796882</v>
      </c>
      <c r="F292" s="176">
        <f t="shared" si="24"/>
        <v>-2.480263950203121E-2</v>
      </c>
      <c r="H292" s="171">
        <v>43428</v>
      </c>
      <c r="I292" s="195">
        <f>VLOOKUP(H292,NAB!C:D,2,)</f>
        <v>1000.4275</v>
      </c>
      <c r="J292" s="175">
        <f t="shared" si="22"/>
        <v>4.2750000000002508E-4</v>
      </c>
      <c r="L292" s="171"/>
      <c r="P292" s="270"/>
      <c r="Q292" s="269"/>
      <c r="R292" s="269"/>
      <c r="S292" s="269"/>
      <c r="T292" s="269"/>
      <c r="U292" s="271"/>
      <c r="V292" s="271"/>
      <c r="W292" s="271"/>
    </row>
    <row r="293" spans="1:23" x14ac:dyDescent="0.3">
      <c r="A293" s="171">
        <v>43581</v>
      </c>
      <c r="B293" s="172">
        <f t="shared" si="20"/>
        <v>0.19283980000000001</v>
      </c>
      <c r="C293" s="198">
        <f t="shared" si="21"/>
        <v>-2.0473095941173414E-2</v>
      </c>
      <c r="D293" s="170">
        <f>VLOOKUP(A293,Benchmark!A:C,3,)</f>
        <v>6401.08</v>
      </c>
      <c r="E293" s="173">
        <f t="shared" si="23"/>
        <v>979.52690405882663</v>
      </c>
      <c r="F293" s="176">
        <f t="shared" si="24"/>
        <v>-2.0473095941173414E-2</v>
      </c>
      <c r="H293" s="171">
        <v>43429</v>
      </c>
      <c r="I293" s="195">
        <f>VLOOKUP(H293,NAB!C:D,2,)</f>
        <v>1000.4275</v>
      </c>
      <c r="J293" s="175">
        <f t="shared" si="22"/>
        <v>4.2750000000002508E-4</v>
      </c>
      <c r="L293" s="171"/>
      <c r="P293" s="270"/>
      <c r="Q293" s="269"/>
      <c r="R293" s="269"/>
      <c r="S293" s="269"/>
      <c r="T293" s="269"/>
      <c r="U293" s="271"/>
      <c r="V293" s="271"/>
      <c r="W293" s="271"/>
    </row>
    <row r="294" spans="1:23" x14ac:dyDescent="0.3">
      <c r="A294" s="171">
        <v>43584</v>
      </c>
      <c r="B294" s="172">
        <f t="shared" si="20"/>
        <v>0.1939632</v>
      </c>
      <c r="C294" s="198">
        <f t="shared" si="21"/>
        <v>-1.6675774219804484E-2</v>
      </c>
      <c r="D294" s="170">
        <f>VLOOKUP(A294,Benchmark!A:C,3,)</f>
        <v>6425.8950000000004</v>
      </c>
      <c r="E294" s="173">
        <f t="shared" si="23"/>
        <v>983.32422578019555</v>
      </c>
      <c r="F294" s="176">
        <f t="shared" si="24"/>
        <v>-1.6675774219804484E-2</v>
      </c>
      <c r="H294" s="171">
        <v>43430</v>
      </c>
      <c r="I294" s="195">
        <f>VLOOKUP(H294,NAB!C:D,2,)</f>
        <v>1000.4275</v>
      </c>
      <c r="J294" s="175">
        <f t="shared" si="22"/>
        <v>4.2750000000002508E-4</v>
      </c>
      <c r="L294" s="171"/>
      <c r="P294" s="270"/>
      <c r="Q294" s="269"/>
      <c r="R294" s="269"/>
      <c r="S294" s="269"/>
      <c r="T294" s="269"/>
      <c r="U294" s="271"/>
      <c r="V294" s="271"/>
      <c r="W294" s="271"/>
    </row>
    <row r="295" spans="1:23" x14ac:dyDescent="0.3">
      <c r="A295" s="171">
        <v>43585</v>
      </c>
      <c r="B295" s="172">
        <f t="shared" si="20"/>
        <v>0.18827119999999997</v>
      </c>
      <c r="C295" s="198">
        <f t="shared" si="21"/>
        <v>-1.2168109261256776E-2</v>
      </c>
      <c r="D295" s="170">
        <f>VLOOKUP(A295,Benchmark!A:C,3,)</f>
        <v>6455.3519999999999</v>
      </c>
      <c r="E295" s="173">
        <f t="shared" si="23"/>
        <v>987.83189073874325</v>
      </c>
      <c r="F295" s="176">
        <f t="shared" si="24"/>
        <v>-1.2168109261256776E-2</v>
      </c>
      <c r="H295" s="171">
        <v>43431</v>
      </c>
      <c r="I295" s="195">
        <f>VLOOKUP(H295,NAB!C:D,2,)</f>
        <v>1000.4275</v>
      </c>
      <c r="J295" s="175">
        <f t="shared" si="22"/>
        <v>4.2750000000002508E-4</v>
      </c>
      <c r="L295" s="171"/>
      <c r="P295" s="270"/>
      <c r="Q295" s="269"/>
      <c r="R295" s="269"/>
      <c r="S295" s="269"/>
      <c r="T295" s="269"/>
      <c r="U295" s="271"/>
      <c r="V295" s="271"/>
      <c r="W295" s="271"/>
    </row>
    <row r="296" spans="1:23" x14ac:dyDescent="0.3">
      <c r="A296" s="171">
        <v>43587</v>
      </c>
      <c r="B296" s="172">
        <f t="shared" si="20"/>
        <v>0.16581430000000008</v>
      </c>
      <c r="C296" s="198">
        <f t="shared" si="21"/>
        <v>-2.45524432088845E-2</v>
      </c>
      <c r="D296" s="170">
        <f>VLOOKUP(A296,Benchmark!A:C,3,)</f>
        <v>6374.4219999999996</v>
      </c>
      <c r="E296" s="173">
        <f t="shared" si="23"/>
        <v>975.44755679111552</v>
      </c>
      <c r="F296" s="176">
        <f t="shared" si="24"/>
        <v>-2.45524432088845E-2</v>
      </c>
      <c r="H296" s="171">
        <v>43432</v>
      </c>
      <c r="I296" s="195">
        <f>VLOOKUP(H296,NAB!C:D,2,)</f>
        <v>1000.4275</v>
      </c>
      <c r="J296" s="175">
        <f t="shared" si="22"/>
        <v>4.2750000000002508E-4</v>
      </c>
      <c r="L296" s="171"/>
      <c r="P296" s="270"/>
      <c r="Q296" s="269"/>
      <c r="R296" s="269"/>
      <c r="S296" s="269"/>
      <c r="T296" s="269"/>
      <c r="U296" s="271"/>
      <c r="V296" s="271"/>
      <c r="W296" s="271"/>
    </row>
    <row r="297" spans="1:23" x14ac:dyDescent="0.3">
      <c r="A297" s="171">
        <v>43588</v>
      </c>
      <c r="B297" s="172">
        <f t="shared" si="20"/>
        <v>0.15241609999999994</v>
      </c>
      <c r="C297" s="198">
        <f t="shared" si="21"/>
        <v>-3.2963170340522541E-2</v>
      </c>
      <c r="D297" s="170">
        <f>VLOOKUP(A297,Benchmark!A:C,3,)</f>
        <v>6319.4589999999998</v>
      </c>
      <c r="E297" s="173">
        <f t="shared" si="23"/>
        <v>967.03682965947746</v>
      </c>
      <c r="F297" s="176">
        <f t="shared" si="24"/>
        <v>-3.2963170340522541E-2</v>
      </c>
      <c r="H297" s="171">
        <v>43433</v>
      </c>
      <c r="I297" s="195">
        <f>VLOOKUP(H297,NAB!C:D,2,)</f>
        <v>1000.4275</v>
      </c>
      <c r="J297" s="175">
        <f t="shared" si="22"/>
        <v>4.2750000000002508E-4</v>
      </c>
      <c r="L297" s="171"/>
      <c r="P297" s="270"/>
      <c r="Q297" s="269"/>
      <c r="R297" s="269"/>
      <c r="S297" s="269"/>
      <c r="T297" s="269"/>
      <c r="U297" s="271"/>
      <c r="V297" s="271"/>
      <c r="W297" s="271"/>
    </row>
    <row r="298" spans="1:23" x14ac:dyDescent="0.3">
      <c r="A298" s="171">
        <v>43591</v>
      </c>
      <c r="B298" s="172">
        <f t="shared" si="20"/>
        <v>0.13559549999999998</v>
      </c>
      <c r="C298" s="198">
        <f t="shared" si="21"/>
        <v>-4.2620135154966321E-2</v>
      </c>
      <c r="D298" s="170">
        <f>VLOOKUP(A298,Benchmark!A:C,3,)</f>
        <v>6256.3519999999999</v>
      </c>
      <c r="E298" s="173">
        <f t="shared" si="23"/>
        <v>957.37986484503369</v>
      </c>
      <c r="F298" s="176">
        <f t="shared" si="24"/>
        <v>-4.2620135154966321E-2</v>
      </c>
      <c r="H298" s="171">
        <v>43434</v>
      </c>
      <c r="I298" s="195">
        <f>VLOOKUP(H298,NAB!C:D,2,)</f>
        <v>1000.4275</v>
      </c>
      <c r="J298" s="175">
        <f t="shared" si="22"/>
        <v>4.2750000000002508E-4</v>
      </c>
      <c r="L298" s="171"/>
      <c r="P298" s="270"/>
      <c r="Q298" s="269"/>
      <c r="R298" s="269"/>
      <c r="S298" s="269"/>
      <c r="T298" s="269"/>
      <c r="U298" s="271"/>
      <c r="V298" s="271"/>
      <c r="W298" s="271"/>
    </row>
    <row r="299" spans="1:23" x14ac:dyDescent="0.3">
      <c r="A299" s="171">
        <v>43592</v>
      </c>
      <c r="B299" s="172">
        <f t="shared" si="20"/>
        <v>0.14548119999999987</v>
      </c>
      <c r="C299" s="198">
        <f t="shared" si="21"/>
        <v>-3.6351302528023099E-2</v>
      </c>
      <c r="D299" s="170">
        <f>VLOOKUP(A299,Benchmark!A:C,3,)</f>
        <v>6297.3180000000002</v>
      </c>
      <c r="E299" s="173">
        <f t="shared" si="23"/>
        <v>963.6486974719769</v>
      </c>
      <c r="F299" s="176">
        <f t="shared" si="24"/>
        <v>-3.6351302528023099E-2</v>
      </c>
      <c r="H299" s="171">
        <v>43435</v>
      </c>
      <c r="I299" s="195">
        <f>VLOOKUP(H299,NAB!C:D,2,)</f>
        <v>1000.4275</v>
      </c>
      <c r="J299" s="175">
        <f t="shared" si="22"/>
        <v>4.2750000000002508E-4</v>
      </c>
      <c r="L299" s="171"/>
      <c r="P299" s="270"/>
      <c r="Q299" s="269"/>
      <c r="R299" s="269"/>
      <c r="S299" s="269"/>
      <c r="T299" s="269"/>
      <c r="U299" s="271"/>
      <c r="V299" s="271"/>
      <c r="W299" s="271"/>
    </row>
    <row r="300" spans="1:23" x14ac:dyDescent="0.3">
      <c r="A300" s="171">
        <v>43593</v>
      </c>
      <c r="B300" s="172">
        <f t="shared" si="20"/>
        <v>0.14653629999999995</v>
      </c>
      <c r="C300" s="198">
        <f t="shared" si="21"/>
        <v>-4.0500735362866358E-2</v>
      </c>
      <c r="D300" s="170">
        <f>VLOOKUP(A300,Benchmark!A:C,3,)</f>
        <v>6270.2020000000002</v>
      </c>
      <c r="E300" s="173">
        <f t="shared" si="23"/>
        <v>959.49926463713359</v>
      </c>
      <c r="F300" s="176">
        <f t="shared" si="24"/>
        <v>-4.0500735362866358E-2</v>
      </c>
      <c r="H300" s="171">
        <v>43436</v>
      </c>
      <c r="I300" s="195">
        <f>VLOOKUP(H300,NAB!C:D,2,)</f>
        <v>1000.4275</v>
      </c>
      <c r="J300" s="175">
        <f t="shared" si="22"/>
        <v>4.2750000000002508E-4</v>
      </c>
      <c r="L300" s="171"/>
      <c r="P300" s="270"/>
      <c r="Q300" s="269"/>
      <c r="R300" s="269"/>
      <c r="S300" s="269"/>
      <c r="T300" s="269"/>
      <c r="U300" s="271"/>
      <c r="V300" s="271"/>
      <c r="W300" s="271"/>
    </row>
    <row r="301" spans="1:23" x14ac:dyDescent="0.3">
      <c r="A301" s="171">
        <v>43594</v>
      </c>
      <c r="B301" s="172">
        <f t="shared" si="20"/>
        <v>0.12764910000000018</v>
      </c>
      <c r="C301" s="198">
        <f t="shared" si="21"/>
        <v>-5.1426432572711067E-2</v>
      </c>
      <c r="D301" s="170">
        <f>VLOOKUP(A301,Benchmark!A:C,3,)</f>
        <v>6198.8040000000001</v>
      </c>
      <c r="E301" s="173">
        <f t="shared" si="23"/>
        <v>948.57356742728894</v>
      </c>
      <c r="F301" s="176">
        <f t="shared" si="24"/>
        <v>-5.1426432572711067E-2</v>
      </c>
      <c r="H301" s="171">
        <v>43437</v>
      </c>
      <c r="I301" s="195">
        <f>VLOOKUP(H301,NAB!C:D,2,)</f>
        <v>1000.4275</v>
      </c>
      <c r="J301" s="175">
        <f t="shared" si="22"/>
        <v>4.2750000000002508E-4</v>
      </c>
      <c r="L301" s="171"/>
      <c r="P301" s="270"/>
      <c r="Q301" s="269"/>
      <c r="R301" s="269"/>
      <c r="S301" s="269"/>
      <c r="T301" s="269"/>
      <c r="U301" s="271"/>
      <c r="V301" s="271"/>
      <c r="W301" s="271"/>
    </row>
    <row r="302" spans="1:23" x14ac:dyDescent="0.3">
      <c r="A302" s="171">
        <v>43595</v>
      </c>
      <c r="B302" s="172">
        <f t="shared" si="20"/>
        <v>0.12538439999999995</v>
      </c>
      <c r="C302" s="198">
        <f t="shared" si="21"/>
        <v>-4.9848130084933495E-2</v>
      </c>
      <c r="D302" s="170">
        <f>VLOOKUP(A302,Benchmark!A:C,3,)</f>
        <v>6209.1180000000004</v>
      </c>
      <c r="E302" s="173">
        <f t="shared" si="23"/>
        <v>950.15186991506653</v>
      </c>
      <c r="F302" s="176">
        <f t="shared" si="24"/>
        <v>-4.9848130084933495E-2</v>
      </c>
      <c r="H302" s="171">
        <v>43438</v>
      </c>
      <c r="I302" s="195">
        <f>VLOOKUP(H302,NAB!C:D,2,)</f>
        <v>1000.4275</v>
      </c>
      <c r="J302" s="175">
        <f t="shared" si="22"/>
        <v>4.2750000000002508E-4</v>
      </c>
      <c r="L302" s="171"/>
      <c r="P302" s="270"/>
      <c r="Q302" s="269"/>
      <c r="R302" s="269"/>
      <c r="S302" s="269"/>
      <c r="T302" s="269"/>
      <c r="U302" s="271"/>
      <c r="V302" s="271"/>
      <c r="W302" s="271"/>
    </row>
    <row r="303" spans="1:23" x14ac:dyDescent="0.3">
      <c r="A303" s="171">
        <v>43598</v>
      </c>
      <c r="B303" s="172">
        <f t="shared" si="20"/>
        <v>9.8405599999999982E-2</v>
      </c>
      <c r="C303" s="198">
        <f t="shared" si="21"/>
        <v>-6.1129457989134939E-2</v>
      </c>
      <c r="D303" s="170">
        <f>VLOOKUP(A303,Benchmark!A:C,3,)</f>
        <v>6135.3959999999997</v>
      </c>
      <c r="E303" s="173">
        <f t="shared" si="23"/>
        <v>938.87054201086505</v>
      </c>
      <c r="F303" s="176">
        <f t="shared" si="24"/>
        <v>-6.1129457989134939E-2</v>
      </c>
      <c r="H303" s="171">
        <v>43439</v>
      </c>
      <c r="I303" s="195">
        <f>VLOOKUP(H303,NAB!C:D,2,)</f>
        <v>1000.4275</v>
      </c>
      <c r="J303" s="175">
        <f t="shared" si="22"/>
        <v>4.2750000000002508E-4</v>
      </c>
      <c r="L303" s="171"/>
      <c r="P303" s="270"/>
      <c r="Q303" s="269"/>
      <c r="R303" s="269"/>
      <c r="S303" s="269"/>
      <c r="T303" s="269"/>
      <c r="U303" s="271"/>
      <c r="V303" s="271"/>
      <c r="W303" s="271"/>
    </row>
    <row r="304" spans="1:23" x14ac:dyDescent="0.3">
      <c r="A304" s="171">
        <v>43599</v>
      </c>
      <c r="B304" s="172">
        <f t="shared" si="20"/>
        <v>8.3026199999999939E-2</v>
      </c>
      <c r="C304" s="198">
        <f t="shared" si="21"/>
        <v>-7.0952761256576014E-2</v>
      </c>
      <c r="D304" s="170">
        <f>VLOOKUP(A304,Benchmark!A:C,3,)</f>
        <v>6071.2020000000002</v>
      </c>
      <c r="E304" s="173">
        <f t="shared" si="23"/>
        <v>929.04723874342403</v>
      </c>
      <c r="F304" s="176">
        <f t="shared" si="24"/>
        <v>-7.0952761256576014E-2</v>
      </c>
      <c r="H304" s="171">
        <v>43440</v>
      </c>
      <c r="I304" s="195">
        <f>VLOOKUP(H304,NAB!C:D,2,)</f>
        <v>1000.4275</v>
      </c>
      <c r="J304" s="175">
        <f t="shared" si="22"/>
        <v>4.2750000000002508E-4</v>
      </c>
      <c r="L304" s="171"/>
      <c r="P304" s="270"/>
      <c r="Q304" s="269"/>
      <c r="R304" s="269"/>
      <c r="S304" s="269"/>
      <c r="T304" s="269"/>
      <c r="U304" s="271"/>
      <c r="V304" s="271"/>
      <c r="W304" s="271"/>
    </row>
    <row r="305" spans="1:23" x14ac:dyDescent="0.3">
      <c r="A305" s="171">
        <v>43600</v>
      </c>
      <c r="B305" s="172">
        <f t="shared" si="20"/>
        <v>6.7642900000000061E-2</v>
      </c>
      <c r="C305" s="198">
        <f t="shared" si="21"/>
        <v>-8.4773543279903496E-2</v>
      </c>
      <c r="D305" s="170">
        <f>VLOOKUP(A305,Benchmark!A:C,3,)</f>
        <v>5980.8850000000002</v>
      </c>
      <c r="E305" s="173">
        <f t="shared" si="23"/>
        <v>915.22645672009651</v>
      </c>
      <c r="F305" s="176">
        <f t="shared" si="24"/>
        <v>-8.4773543279903496E-2</v>
      </c>
      <c r="H305" s="171">
        <v>43441</v>
      </c>
      <c r="I305" s="195">
        <f>VLOOKUP(H305,NAB!C:D,2,)</f>
        <v>1000.4275</v>
      </c>
      <c r="J305" s="175">
        <f t="shared" si="22"/>
        <v>4.2750000000002508E-4</v>
      </c>
      <c r="L305" s="171"/>
      <c r="P305" s="270"/>
      <c r="Q305" s="269"/>
      <c r="R305" s="269"/>
      <c r="S305" s="269"/>
      <c r="T305" s="269"/>
      <c r="U305" s="271"/>
      <c r="V305" s="271"/>
      <c r="W305" s="271"/>
    </row>
    <row r="306" spans="1:23" x14ac:dyDescent="0.3">
      <c r="A306" s="171">
        <v>43601</v>
      </c>
      <c r="B306" s="172">
        <f t="shared" si="20"/>
        <v>5.2855499999999944E-2</v>
      </c>
      <c r="C306" s="198">
        <f t="shared" si="21"/>
        <v>-9.7803184731017456E-2</v>
      </c>
      <c r="D306" s="170">
        <f>VLOOKUP(A306,Benchmark!A:C,3,)</f>
        <v>5895.7380000000003</v>
      </c>
      <c r="E306" s="173">
        <f t="shared" si="23"/>
        <v>902.1968152689825</v>
      </c>
      <c r="F306" s="176">
        <f t="shared" si="24"/>
        <v>-9.7803184731017456E-2</v>
      </c>
      <c r="H306" s="171">
        <v>43442</v>
      </c>
      <c r="I306" s="195">
        <f>VLOOKUP(H306,NAB!C:D,2,)</f>
        <v>1000.4275</v>
      </c>
      <c r="J306" s="175">
        <f t="shared" si="22"/>
        <v>4.2750000000002508E-4</v>
      </c>
      <c r="L306" s="171"/>
      <c r="P306" s="270"/>
      <c r="Q306" s="269"/>
      <c r="R306" s="269"/>
      <c r="S306" s="269"/>
      <c r="T306" s="269"/>
      <c r="U306" s="271"/>
      <c r="V306" s="271"/>
      <c r="W306" s="271"/>
    </row>
    <row r="307" spans="1:23" x14ac:dyDescent="0.3">
      <c r="A307" s="171">
        <v>43602</v>
      </c>
      <c r="B307" s="172">
        <f t="shared" si="20"/>
        <v>3.8014699999999957E-2</v>
      </c>
      <c r="C307" s="198">
        <f t="shared" si="21"/>
        <v>-0.10834203409433296</v>
      </c>
      <c r="D307" s="170">
        <f>VLOOKUP(A307,Benchmark!A:C,3,)</f>
        <v>5826.8680000000004</v>
      </c>
      <c r="E307" s="173">
        <f t="shared" si="23"/>
        <v>891.65796590566708</v>
      </c>
      <c r="F307" s="176">
        <f t="shared" si="24"/>
        <v>-0.10834203409433296</v>
      </c>
      <c r="H307" s="171">
        <v>43443</v>
      </c>
      <c r="I307" s="195">
        <f>VLOOKUP(H307,NAB!C:D,2,)</f>
        <v>1000.4275</v>
      </c>
      <c r="J307" s="175">
        <f t="shared" si="22"/>
        <v>4.2750000000002508E-4</v>
      </c>
      <c r="L307" s="171"/>
      <c r="P307" s="270"/>
      <c r="Q307" s="269"/>
      <c r="R307" s="269"/>
      <c r="S307" s="269"/>
      <c r="T307" s="269"/>
      <c r="U307" s="271"/>
      <c r="V307" s="271"/>
      <c r="W307" s="271"/>
    </row>
    <row r="308" spans="1:23" x14ac:dyDescent="0.3">
      <c r="A308" s="171">
        <v>43605</v>
      </c>
      <c r="B308" s="172">
        <f t="shared" si="20"/>
        <v>5.9541599999999972E-2</v>
      </c>
      <c r="C308" s="198">
        <f t="shared" si="21"/>
        <v>-9.6061298244846216E-2</v>
      </c>
      <c r="D308" s="170">
        <f>VLOOKUP(A308,Benchmark!A:C,3,)</f>
        <v>5907.1210000000001</v>
      </c>
      <c r="E308" s="173">
        <f t="shared" si="23"/>
        <v>903.93870175515383</v>
      </c>
      <c r="F308" s="176">
        <f t="shared" si="24"/>
        <v>-9.6061298244846216E-2</v>
      </c>
      <c r="H308" s="171">
        <v>43444</v>
      </c>
      <c r="I308" s="195">
        <f>VLOOKUP(H308,NAB!C:D,2,)</f>
        <v>1000.4275</v>
      </c>
      <c r="J308" s="175">
        <f t="shared" si="22"/>
        <v>4.2750000000002508E-4</v>
      </c>
      <c r="L308" s="171"/>
      <c r="P308" s="270"/>
      <c r="Q308" s="269"/>
      <c r="R308" s="269"/>
      <c r="S308" s="269"/>
      <c r="T308" s="269"/>
      <c r="U308" s="271"/>
      <c r="V308" s="271"/>
      <c r="W308" s="271"/>
    </row>
    <row r="309" spans="1:23" x14ac:dyDescent="0.3">
      <c r="A309" s="171">
        <v>43606</v>
      </c>
      <c r="B309" s="172">
        <f t="shared" si="20"/>
        <v>6.5500399999999903E-2</v>
      </c>
      <c r="C309" s="198">
        <f t="shared" si="21"/>
        <v>-8.9289777652773017E-2</v>
      </c>
      <c r="D309" s="170">
        <f>VLOOKUP(A309,Benchmark!A:C,3,)</f>
        <v>5951.3720000000003</v>
      </c>
      <c r="E309" s="173">
        <f t="shared" si="23"/>
        <v>910.71022234722693</v>
      </c>
      <c r="F309" s="176">
        <f t="shared" si="24"/>
        <v>-8.9289777652773017E-2</v>
      </c>
      <c r="H309" s="171">
        <v>43445</v>
      </c>
      <c r="I309" s="195">
        <f>VLOOKUP(H309,NAB!C:D,2,)</f>
        <v>1000.4275</v>
      </c>
      <c r="J309" s="175">
        <f t="shared" si="22"/>
        <v>4.2750000000002508E-4</v>
      </c>
      <c r="L309" s="171"/>
      <c r="P309" s="270"/>
      <c r="Q309" s="269"/>
      <c r="R309" s="269"/>
      <c r="S309" s="269"/>
      <c r="T309" s="269"/>
      <c r="U309" s="271"/>
      <c r="V309" s="271"/>
      <c r="W309" s="271"/>
    </row>
    <row r="310" spans="1:23" x14ac:dyDescent="0.3">
      <c r="A310" s="171">
        <v>43607</v>
      </c>
      <c r="B310" s="172">
        <f t="shared" si="20"/>
        <v>5.6022500000000086E-2</v>
      </c>
      <c r="C310" s="198">
        <f t="shared" si="21"/>
        <v>-9.1085682054223183E-2</v>
      </c>
      <c r="D310" s="170">
        <f>VLOOKUP(A310,Benchmark!A:C,3,)</f>
        <v>5939.6360000000004</v>
      </c>
      <c r="E310" s="173">
        <f t="shared" si="23"/>
        <v>908.91431794577682</v>
      </c>
      <c r="F310" s="176">
        <f t="shared" si="24"/>
        <v>-9.1085682054223183E-2</v>
      </c>
      <c r="H310" s="171">
        <v>43446</v>
      </c>
      <c r="I310" s="195">
        <f>VLOOKUP(H310,NAB!C:D,2,)</f>
        <v>1000.4275</v>
      </c>
      <c r="J310" s="175">
        <f t="shared" si="22"/>
        <v>4.2750000000002508E-4</v>
      </c>
      <c r="L310" s="171"/>
      <c r="P310" s="270"/>
      <c r="Q310" s="269"/>
      <c r="R310" s="269"/>
      <c r="S310" s="269"/>
      <c r="T310" s="269"/>
      <c r="U310" s="271"/>
      <c r="V310" s="271"/>
      <c r="W310" s="271"/>
    </row>
    <row r="311" spans="1:23" x14ac:dyDescent="0.3">
      <c r="A311" s="171">
        <v>43608</v>
      </c>
      <c r="B311" s="172">
        <f t="shared" si="20"/>
        <v>7.8772200000000181E-2</v>
      </c>
      <c r="C311" s="198">
        <f t="shared" si="21"/>
        <v>-7.6845151754381003E-2</v>
      </c>
      <c r="D311" s="170">
        <f>VLOOKUP(A311,Benchmark!A:C,3,)</f>
        <v>6032.6959999999999</v>
      </c>
      <c r="E311" s="173">
        <f t="shared" si="23"/>
        <v>923.15484824561895</v>
      </c>
      <c r="F311" s="176">
        <f t="shared" si="24"/>
        <v>-7.6845151754381003E-2</v>
      </c>
      <c r="H311" s="171">
        <v>43447</v>
      </c>
      <c r="I311" s="195">
        <f>VLOOKUP(H311,NAB!C:D,2,)</f>
        <v>998.81709999999998</v>
      </c>
      <c r="J311" s="175">
        <f t="shared" si="22"/>
        <v>-1.1828999999999867E-3</v>
      </c>
      <c r="L311" s="171"/>
      <c r="P311" s="270"/>
      <c r="Q311" s="269"/>
      <c r="R311" s="269"/>
      <c r="S311" s="269"/>
      <c r="T311" s="269"/>
      <c r="U311" s="271"/>
      <c r="V311" s="271"/>
      <c r="W311" s="271"/>
    </row>
    <row r="312" spans="1:23" x14ac:dyDescent="0.3">
      <c r="A312" s="171">
        <v>43609</v>
      </c>
      <c r="B312" s="172">
        <f t="shared" si="20"/>
        <v>8.4508699999999992E-2</v>
      </c>
      <c r="C312" s="198">
        <f t="shared" si="21"/>
        <v>-7.3072008023420176E-2</v>
      </c>
      <c r="D312" s="170">
        <f>VLOOKUP(A312,Benchmark!A:C,3,)</f>
        <v>6057.3530000000001</v>
      </c>
      <c r="E312" s="173">
        <f t="shared" si="23"/>
        <v>926.92799197657985</v>
      </c>
      <c r="F312" s="176">
        <f t="shared" si="24"/>
        <v>-7.3072008023420176E-2</v>
      </c>
      <c r="H312" s="171">
        <v>43448</v>
      </c>
      <c r="I312" s="195">
        <f>VLOOKUP(H312,NAB!C:D,2,)</f>
        <v>998.31420000000003</v>
      </c>
      <c r="J312" s="175">
        <f t="shared" si="22"/>
        <v>-1.6857999999999596E-3</v>
      </c>
      <c r="L312" s="171"/>
      <c r="P312" s="270"/>
      <c r="Q312" s="269"/>
      <c r="R312" s="269"/>
      <c r="S312" s="269"/>
      <c r="T312" s="269"/>
      <c r="U312" s="271"/>
      <c r="V312" s="271"/>
      <c r="W312" s="271"/>
    </row>
    <row r="313" spans="1:23" x14ac:dyDescent="0.3">
      <c r="A313" s="171">
        <v>43612</v>
      </c>
      <c r="B313" s="172">
        <f t="shared" si="20"/>
        <v>9.4625799999999982E-2</v>
      </c>
      <c r="C313" s="198">
        <f t="shared" si="21"/>
        <v>-6.6702943853962471E-2</v>
      </c>
      <c r="D313" s="170">
        <f>VLOOKUP(A313,Benchmark!A:C,3,)</f>
        <v>6098.9740000000002</v>
      </c>
      <c r="E313" s="173">
        <f t="shared" si="23"/>
        <v>933.29705614603756</v>
      </c>
      <c r="F313" s="176">
        <f t="shared" si="24"/>
        <v>-6.6702943853962471E-2</v>
      </c>
      <c r="H313" s="171">
        <v>43449</v>
      </c>
      <c r="I313" s="195">
        <f>VLOOKUP(H313,NAB!C:D,2,)</f>
        <v>998.31420000000003</v>
      </c>
      <c r="J313" s="175">
        <f t="shared" si="22"/>
        <v>-1.6857999999999596E-3</v>
      </c>
      <c r="L313" s="171"/>
      <c r="P313" s="270"/>
      <c r="Q313" s="269"/>
      <c r="R313" s="269"/>
      <c r="S313" s="269"/>
      <c r="T313" s="269"/>
      <c r="U313" s="271"/>
      <c r="V313" s="271"/>
      <c r="W313" s="271"/>
    </row>
    <row r="314" spans="1:23" x14ac:dyDescent="0.3">
      <c r="A314" s="171">
        <v>43613</v>
      </c>
      <c r="B314" s="172">
        <f t="shared" si="20"/>
        <v>7.3787900000000128E-2</v>
      </c>
      <c r="C314" s="198">
        <f t="shared" si="21"/>
        <v>-7.6776902490317656E-2</v>
      </c>
      <c r="D314" s="170">
        <f>VLOOKUP(A314,Benchmark!A:C,3,)</f>
        <v>6033.1419999999998</v>
      </c>
      <c r="E314" s="173">
        <f t="shared" si="23"/>
        <v>923.22309750968236</v>
      </c>
      <c r="F314" s="176">
        <f t="shared" si="24"/>
        <v>-7.6776902490317656E-2</v>
      </c>
      <c r="H314" s="171">
        <v>43450</v>
      </c>
      <c r="I314" s="195">
        <f>VLOOKUP(H314,NAB!C:D,2,)</f>
        <v>998.31420000000003</v>
      </c>
      <c r="J314" s="175">
        <f t="shared" si="22"/>
        <v>-1.6857999999999596E-3</v>
      </c>
      <c r="L314" s="171"/>
      <c r="P314" s="270"/>
      <c r="Q314" s="269"/>
      <c r="R314" s="269"/>
      <c r="S314" s="269"/>
      <c r="T314" s="269"/>
      <c r="U314" s="271"/>
      <c r="V314" s="271"/>
      <c r="W314" s="271"/>
    </row>
    <row r="315" spans="1:23" x14ac:dyDescent="0.3">
      <c r="A315" s="171">
        <v>43614</v>
      </c>
      <c r="B315" s="172">
        <f t="shared" si="20"/>
        <v>8.6755200000000032E-2</v>
      </c>
      <c r="C315" s="198">
        <f t="shared" si="21"/>
        <v>-6.5917618241467468E-2</v>
      </c>
      <c r="D315" s="170">
        <f>VLOOKUP(A315,Benchmark!A:C,3,)</f>
        <v>6104.1059999999998</v>
      </c>
      <c r="E315" s="173">
        <f t="shared" si="23"/>
        <v>934.08238175853251</v>
      </c>
      <c r="F315" s="176">
        <f t="shared" si="24"/>
        <v>-6.5917618241467468E-2</v>
      </c>
      <c r="H315" s="171">
        <v>43451</v>
      </c>
      <c r="I315" s="195">
        <f>VLOOKUP(H315,NAB!C:D,2,)</f>
        <v>984.46879999999999</v>
      </c>
      <c r="J315" s="175">
        <f t="shared" si="22"/>
        <v>-1.5531199999999967E-2</v>
      </c>
      <c r="L315" s="171"/>
      <c r="P315" s="270"/>
      <c r="Q315" s="269"/>
      <c r="R315" s="269"/>
      <c r="S315" s="269"/>
      <c r="T315" s="269"/>
      <c r="U315" s="271"/>
      <c r="V315" s="271"/>
      <c r="W315" s="271"/>
    </row>
    <row r="316" spans="1:23" x14ac:dyDescent="0.3">
      <c r="A316" s="171">
        <v>43616</v>
      </c>
      <c r="B316" s="172">
        <f t="shared" si="20"/>
        <v>0.11502639999999986</v>
      </c>
      <c r="C316" s="198">
        <f t="shared" si="21"/>
        <v>-4.9848283110189295E-2</v>
      </c>
      <c r="D316" s="170">
        <f>VLOOKUP(A316,Benchmark!A:C,3,)</f>
        <v>6209.1170000000002</v>
      </c>
      <c r="E316" s="173">
        <f t="shared" si="23"/>
        <v>950.1517168898107</v>
      </c>
      <c r="F316" s="176">
        <f t="shared" si="24"/>
        <v>-4.9848283110189295E-2</v>
      </c>
      <c r="H316" s="171">
        <v>43452</v>
      </c>
      <c r="I316" s="195">
        <f>VLOOKUP(H316,NAB!C:D,2,)</f>
        <v>983.90070000000003</v>
      </c>
      <c r="J316" s="175">
        <f t="shared" si="22"/>
        <v>-1.6099299999999928E-2</v>
      </c>
      <c r="L316" s="171"/>
      <c r="P316" s="270"/>
      <c r="Q316" s="269"/>
      <c r="R316" s="269"/>
      <c r="S316" s="269"/>
      <c r="T316" s="269"/>
      <c r="U316" s="271"/>
      <c r="V316" s="271"/>
      <c r="W316" s="271"/>
    </row>
    <row r="317" spans="1:23" x14ac:dyDescent="0.3">
      <c r="A317" s="171">
        <v>43626</v>
      </c>
      <c r="B317" s="172">
        <f t="shared" si="20"/>
        <v>0.1335135999999999</v>
      </c>
      <c r="C317" s="198">
        <f t="shared" si="21"/>
        <v>-3.7530821199323161E-2</v>
      </c>
      <c r="D317" s="170">
        <f>VLOOKUP(A317,Benchmark!A:C,3,)</f>
        <v>6289.61</v>
      </c>
      <c r="E317" s="173">
        <f t="shared" si="23"/>
        <v>962.46917880067679</v>
      </c>
      <c r="F317" s="176">
        <f t="shared" si="24"/>
        <v>-3.7530821199323161E-2</v>
      </c>
      <c r="H317" s="171">
        <v>43453</v>
      </c>
      <c r="I317" s="195">
        <f>VLOOKUP(H317,NAB!C:D,2,)</f>
        <v>998.56579999999997</v>
      </c>
      <c r="J317" s="175">
        <f t="shared" si="22"/>
        <v>-1.4342000000000521E-3</v>
      </c>
      <c r="L317" s="171"/>
      <c r="P317" s="270"/>
      <c r="Q317" s="269"/>
      <c r="R317" s="269"/>
      <c r="S317" s="269"/>
      <c r="T317" s="269"/>
      <c r="U317" s="271"/>
      <c r="V317" s="271"/>
      <c r="W317" s="271"/>
    </row>
    <row r="318" spans="1:23" x14ac:dyDescent="0.3">
      <c r="A318" s="171">
        <v>43627</v>
      </c>
      <c r="B318" s="172">
        <f t="shared" si="20"/>
        <v>0.13345030000000002</v>
      </c>
      <c r="C318" s="198">
        <f t="shared" si="21"/>
        <v>-3.5023961459671127E-2</v>
      </c>
      <c r="D318" s="170">
        <f>VLOOKUP(A318,Benchmark!A:C,3,)</f>
        <v>6305.9920000000002</v>
      </c>
      <c r="E318" s="173">
        <f t="shared" si="23"/>
        <v>964.97603854032889</v>
      </c>
      <c r="F318" s="176">
        <f t="shared" si="24"/>
        <v>-3.5023961459671127E-2</v>
      </c>
      <c r="H318" s="171">
        <v>43454</v>
      </c>
      <c r="I318" s="195">
        <f>VLOOKUP(H318,NAB!C:D,2,)</f>
        <v>995.60040000000004</v>
      </c>
      <c r="J318" s="175">
        <f t="shared" si="22"/>
        <v>-4.399599999999948E-3</v>
      </c>
      <c r="L318" s="171"/>
      <c r="P318" s="270"/>
      <c r="Q318" s="269"/>
      <c r="R318" s="269"/>
      <c r="S318" s="269"/>
      <c r="T318" s="269"/>
      <c r="U318" s="271"/>
      <c r="V318" s="271"/>
      <c r="W318" s="271"/>
    </row>
    <row r="319" spans="1:23" x14ac:dyDescent="0.3">
      <c r="A319" s="171">
        <v>43628</v>
      </c>
      <c r="B319" s="172">
        <f t="shared" si="20"/>
        <v>0.13144180000000016</v>
      </c>
      <c r="C319" s="198">
        <f t="shared" si="21"/>
        <v>-3.9586409459776428E-2</v>
      </c>
      <c r="D319" s="170">
        <f>VLOOKUP(A319,Benchmark!A:C,3,)</f>
        <v>6276.1769999999997</v>
      </c>
      <c r="E319" s="173">
        <f t="shared" si="23"/>
        <v>960.41359054022359</v>
      </c>
      <c r="F319" s="176">
        <f t="shared" si="24"/>
        <v>-3.9586409459776428E-2</v>
      </c>
      <c r="H319" s="171">
        <v>43455</v>
      </c>
      <c r="I319" s="195">
        <f>VLOOKUP(H319,NAB!C:D,2,)</f>
        <v>997.8877</v>
      </c>
      <c r="J319" s="175">
        <f t="shared" si="22"/>
        <v>-2.1122999999999559E-3</v>
      </c>
      <c r="L319" s="171"/>
      <c r="P319" s="270"/>
      <c r="Q319" s="269"/>
      <c r="R319" s="269"/>
      <c r="S319" s="269"/>
      <c r="T319" s="269"/>
      <c r="U319" s="271"/>
      <c r="V319" s="271"/>
      <c r="W319" s="271"/>
    </row>
    <row r="320" spans="1:23" x14ac:dyDescent="0.3">
      <c r="A320" s="171">
        <v>43629</v>
      </c>
      <c r="B320" s="172">
        <f t="shared" si="20"/>
        <v>0.13185619999999987</v>
      </c>
      <c r="C320" s="198">
        <f t="shared" si="21"/>
        <v>-4.0060022626314251E-2</v>
      </c>
      <c r="D320" s="170">
        <f>VLOOKUP(A320,Benchmark!A:C,3,)</f>
        <v>6273.0820000000003</v>
      </c>
      <c r="E320" s="173">
        <f t="shared" si="23"/>
        <v>959.93997737368579</v>
      </c>
      <c r="F320" s="176">
        <f t="shared" si="24"/>
        <v>-4.0060022626314251E-2</v>
      </c>
      <c r="H320" s="171">
        <v>43456</v>
      </c>
      <c r="I320" s="195">
        <f>VLOOKUP(H320,NAB!C:D,2,)</f>
        <v>997.8877</v>
      </c>
      <c r="J320" s="175">
        <f t="shared" si="22"/>
        <v>-2.1122999999999559E-3</v>
      </c>
      <c r="L320" s="171"/>
      <c r="P320" s="270"/>
      <c r="Q320" s="269"/>
      <c r="R320" s="269"/>
      <c r="S320" s="269"/>
      <c r="T320" s="269"/>
      <c r="U320" s="271"/>
      <c r="V320" s="271"/>
      <c r="W320" s="271"/>
    </row>
    <row r="321" spans="1:23" x14ac:dyDescent="0.3">
      <c r="A321" s="171">
        <v>43630</v>
      </c>
      <c r="B321" s="172">
        <f t="shared" si="20"/>
        <v>0.13063500000000006</v>
      </c>
      <c r="C321" s="198">
        <f t="shared" si="21"/>
        <v>-4.3551599886699988E-2</v>
      </c>
      <c r="D321" s="170">
        <f>VLOOKUP(A321,Benchmark!A:C,3,)</f>
        <v>6250.2650000000003</v>
      </c>
      <c r="E321" s="173">
        <f t="shared" si="23"/>
        <v>956.44840011330007</v>
      </c>
      <c r="F321" s="176">
        <f t="shared" si="24"/>
        <v>-4.3551599886699988E-2</v>
      </c>
      <c r="H321" s="171">
        <v>43457</v>
      </c>
      <c r="I321" s="195">
        <f>VLOOKUP(H321,NAB!C:D,2,)</f>
        <v>997.8877</v>
      </c>
      <c r="J321" s="175">
        <f t="shared" si="22"/>
        <v>-2.1122999999999559E-3</v>
      </c>
      <c r="L321" s="171"/>
      <c r="P321" s="270"/>
      <c r="Q321" s="269"/>
      <c r="R321" s="269"/>
      <c r="S321" s="269"/>
      <c r="T321" s="269"/>
      <c r="U321" s="271"/>
      <c r="V321" s="271"/>
      <c r="W321" s="271"/>
    </row>
    <row r="322" spans="1:23" x14ac:dyDescent="0.3">
      <c r="A322" s="171">
        <v>43633</v>
      </c>
      <c r="B322" s="172">
        <f t="shared" si="20"/>
        <v>0.12446010000000007</v>
      </c>
      <c r="C322" s="198">
        <f t="shared" si="21"/>
        <v>-5.2693328665042838E-2</v>
      </c>
      <c r="D322" s="170">
        <f>VLOOKUP(A322,Benchmark!A:C,3,)</f>
        <v>6190.5249999999996</v>
      </c>
      <c r="E322" s="173">
        <f t="shared" si="23"/>
        <v>947.30667133495717</v>
      </c>
      <c r="F322" s="176">
        <f t="shared" si="24"/>
        <v>-5.2693328665042838E-2</v>
      </c>
      <c r="H322" s="171">
        <v>43458</v>
      </c>
      <c r="I322" s="195">
        <f>VLOOKUP(H322,NAB!C:D,2,)</f>
        <v>997.8877</v>
      </c>
      <c r="J322" s="175">
        <f t="shared" si="22"/>
        <v>-2.1122999999999559E-3</v>
      </c>
      <c r="L322" s="171"/>
      <c r="P322" s="270"/>
      <c r="Q322" s="269"/>
      <c r="R322" s="269"/>
      <c r="S322" s="269"/>
      <c r="T322" s="269"/>
      <c r="U322" s="271"/>
      <c r="V322" s="271"/>
      <c r="W322" s="271"/>
    </row>
    <row r="323" spans="1:23" x14ac:dyDescent="0.3">
      <c r="A323" s="171">
        <v>43634</v>
      </c>
      <c r="B323" s="172">
        <f t="shared" ref="B323:B376" si="25">VLOOKUP(A323,H:J,3)</f>
        <v>0.14075660000000001</v>
      </c>
      <c r="C323" s="198">
        <f t="shared" ref="C323:C386" si="26">D323/$D$2-1</f>
        <v>-4.2470476454845474E-2</v>
      </c>
      <c r="D323" s="170">
        <f>VLOOKUP(A323,Benchmark!A:C,3,)</f>
        <v>6257.33</v>
      </c>
      <c r="E323" s="173">
        <f t="shared" si="23"/>
        <v>957.52952354515458</v>
      </c>
      <c r="F323" s="176">
        <f t="shared" si="24"/>
        <v>-4.2470476454845474E-2</v>
      </c>
      <c r="H323" s="171">
        <v>43459</v>
      </c>
      <c r="I323" s="195">
        <f>VLOOKUP(H323,NAB!C:D,2,)</f>
        <v>997.8877</v>
      </c>
      <c r="J323" s="175">
        <f t="shared" ref="J323:J386" si="27">I323/$I$2-1</f>
        <v>-2.1122999999999559E-3</v>
      </c>
      <c r="L323" s="171"/>
      <c r="P323" s="270"/>
      <c r="Q323" s="269"/>
      <c r="R323" s="269"/>
      <c r="S323" s="269"/>
      <c r="T323" s="269"/>
      <c r="U323" s="271"/>
      <c r="V323" s="271"/>
      <c r="W323" s="271"/>
    </row>
    <row r="324" spans="1:23" x14ac:dyDescent="0.3">
      <c r="A324" s="171">
        <v>43635</v>
      </c>
      <c r="B324" s="172">
        <f t="shared" si="25"/>
        <v>0.15855559999999991</v>
      </c>
      <c r="C324" s="198">
        <f t="shared" si="26"/>
        <v>-2.9932811200959031E-2</v>
      </c>
      <c r="D324" s="170">
        <f>VLOOKUP(A324,Benchmark!A:C,3,)</f>
        <v>6339.2619999999997</v>
      </c>
      <c r="E324" s="173">
        <f t="shared" ref="E324:E331" si="28">(C324+1)*$E$2</f>
        <v>970.06718879904099</v>
      </c>
      <c r="F324" s="176">
        <f t="shared" ref="F324:F331" si="29">+E324/$E$2-1</f>
        <v>-2.9932811200959031E-2</v>
      </c>
      <c r="H324" s="171">
        <v>43460</v>
      </c>
      <c r="I324" s="195">
        <f>VLOOKUP(H324,NAB!C:D,2,)</f>
        <v>987.38319999999999</v>
      </c>
      <c r="J324" s="175">
        <f t="shared" si="27"/>
        <v>-1.2616799999999984E-2</v>
      </c>
      <c r="L324" s="171"/>
      <c r="P324" s="270"/>
      <c r="Q324" s="269"/>
      <c r="R324" s="269"/>
      <c r="S324" s="269"/>
      <c r="T324" s="269"/>
      <c r="U324" s="271"/>
      <c r="V324" s="271"/>
      <c r="W324" s="271"/>
    </row>
    <row r="325" spans="1:23" x14ac:dyDescent="0.3">
      <c r="A325" s="171">
        <v>43636</v>
      </c>
      <c r="B325" s="172">
        <f t="shared" si="25"/>
        <v>0.15758709999999998</v>
      </c>
      <c r="C325" s="198">
        <f t="shared" si="26"/>
        <v>-3.0478193212442273E-2</v>
      </c>
      <c r="D325" s="170">
        <f>VLOOKUP(A325,Benchmark!A:C,3,)</f>
        <v>6335.6980000000003</v>
      </c>
      <c r="E325" s="173">
        <f t="shared" si="28"/>
        <v>969.52180678755769</v>
      </c>
      <c r="F325" s="176">
        <f t="shared" si="29"/>
        <v>-3.0478193212442273E-2</v>
      </c>
      <c r="H325" s="171">
        <v>43461</v>
      </c>
      <c r="I325" s="195">
        <f>VLOOKUP(H325,NAB!C:D,2,)</f>
        <v>997.68290000000002</v>
      </c>
      <c r="J325" s="175">
        <f t="shared" si="27"/>
        <v>-2.3170999999999609E-3</v>
      </c>
      <c r="L325" s="171"/>
      <c r="P325" s="270"/>
      <c r="Q325" s="269"/>
      <c r="R325" s="269"/>
      <c r="S325" s="269"/>
      <c r="T325" s="269"/>
      <c r="U325" s="271"/>
      <c r="V325" s="271"/>
      <c r="W325" s="271"/>
    </row>
    <row r="326" spans="1:23" x14ac:dyDescent="0.3">
      <c r="A326" s="171">
        <v>43637</v>
      </c>
      <c r="B326" s="172">
        <f t="shared" si="25"/>
        <v>0.15122299999999989</v>
      </c>
      <c r="C326" s="198">
        <f t="shared" si="26"/>
        <v>-3.3578790944393866E-2</v>
      </c>
      <c r="D326" s="170">
        <f>VLOOKUP(A326,Benchmark!A:C,3,)</f>
        <v>6315.4359999999997</v>
      </c>
      <c r="E326" s="173">
        <f t="shared" si="28"/>
        <v>966.42120905560614</v>
      </c>
      <c r="F326" s="176">
        <f t="shared" si="29"/>
        <v>-3.3578790944393866E-2</v>
      </c>
      <c r="H326" s="171">
        <v>43462</v>
      </c>
      <c r="I326" s="195">
        <f>VLOOKUP(H326,NAB!C:D,2,)</f>
        <v>1023.2651</v>
      </c>
      <c r="J326" s="175">
        <f t="shared" si="27"/>
        <v>2.3265099999999928E-2</v>
      </c>
      <c r="L326" s="171"/>
      <c r="P326" s="270"/>
      <c r="Q326" s="269"/>
      <c r="R326" s="269"/>
      <c r="S326" s="269"/>
      <c r="T326" s="269"/>
      <c r="U326" s="271"/>
      <c r="V326" s="271"/>
      <c r="W326" s="271"/>
    </row>
    <row r="327" spans="1:23" x14ac:dyDescent="0.3">
      <c r="A327" s="171">
        <v>43640</v>
      </c>
      <c r="B327" s="172">
        <f t="shared" si="25"/>
        <v>0.14127240000000008</v>
      </c>
      <c r="C327" s="198">
        <f t="shared" si="26"/>
        <v>-3.7706035117153758E-2</v>
      </c>
      <c r="D327" s="170">
        <f>VLOOKUP(A327,Benchmark!A:C,3,)</f>
        <v>6288.4650000000001</v>
      </c>
      <c r="E327" s="173">
        <f t="shared" si="28"/>
        <v>962.29396488284624</v>
      </c>
      <c r="F327" s="176">
        <f t="shared" si="29"/>
        <v>-3.7706035117153758E-2</v>
      </c>
      <c r="H327" s="171">
        <v>43463</v>
      </c>
      <c r="I327" s="195">
        <f>VLOOKUP(H327,NAB!C:D,2,)</f>
        <v>1023.2651</v>
      </c>
      <c r="J327" s="175">
        <f t="shared" si="27"/>
        <v>2.3265099999999928E-2</v>
      </c>
      <c r="L327" s="171"/>
      <c r="P327" s="270"/>
      <c r="Q327" s="269"/>
      <c r="R327" s="269"/>
      <c r="S327" s="269"/>
      <c r="T327" s="269"/>
      <c r="U327" s="271"/>
      <c r="V327" s="271"/>
      <c r="W327" s="271"/>
    </row>
    <row r="328" spans="1:23" x14ac:dyDescent="0.3">
      <c r="A328" s="171">
        <v>43641</v>
      </c>
      <c r="B328" s="172">
        <f t="shared" si="25"/>
        <v>0.14994470000000004</v>
      </c>
      <c r="C328" s="198">
        <f t="shared" si="26"/>
        <v>-3.2812287438355736E-2</v>
      </c>
      <c r="D328" s="170">
        <f>VLOOKUP(A328,Benchmark!A:C,3,)</f>
        <v>6320.4449999999997</v>
      </c>
      <c r="E328" s="173">
        <f t="shared" si="28"/>
        <v>967.18771256164428</v>
      </c>
      <c r="F328" s="176">
        <f t="shared" si="29"/>
        <v>-3.2812287438355736E-2</v>
      </c>
      <c r="H328" s="171">
        <v>43464</v>
      </c>
      <c r="I328" s="195">
        <f>VLOOKUP(H328,NAB!C:D,2,)</f>
        <v>1023.2651</v>
      </c>
      <c r="J328" s="175">
        <f t="shared" si="27"/>
        <v>2.3265099999999928E-2</v>
      </c>
      <c r="L328" s="171"/>
      <c r="P328" s="270"/>
      <c r="Q328" s="269"/>
      <c r="R328" s="269"/>
      <c r="S328" s="269"/>
      <c r="T328" s="269"/>
      <c r="U328" s="271"/>
      <c r="V328" s="271"/>
      <c r="W328" s="271"/>
    </row>
    <row r="329" spans="1:23" x14ac:dyDescent="0.3">
      <c r="A329" s="171">
        <v>43642</v>
      </c>
      <c r="B329" s="172">
        <f t="shared" si="25"/>
        <v>0.1491053</v>
      </c>
      <c r="C329" s="198">
        <f t="shared" si="26"/>
        <v>-3.4335806884575715E-2</v>
      </c>
      <c r="D329" s="170">
        <f>VLOOKUP(A329,Benchmark!A:C,3,)</f>
        <v>6310.4889999999996</v>
      </c>
      <c r="E329" s="173">
        <f t="shared" si="28"/>
        <v>965.66419311542427</v>
      </c>
      <c r="F329" s="176">
        <f t="shared" si="29"/>
        <v>-3.4335806884575715E-2</v>
      </c>
      <c r="H329" s="171">
        <v>43465</v>
      </c>
      <c r="I329" s="195">
        <f>VLOOKUP(H329,NAB!C:D,2,)</f>
        <v>1023.2651</v>
      </c>
      <c r="J329" s="175">
        <f t="shared" si="27"/>
        <v>2.3265099999999928E-2</v>
      </c>
      <c r="L329" s="171"/>
      <c r="P329" s="270"/>
      <c r="Q329" s="269"/>
      <c r="R329" s="269"/>
      <c r="S329" s="269"/>
      <c r="T329" s="269"/>
      <c r="U329" s="271"/>
      <c r="V329" s="271"/>
      <c r="W329" s="271"/>
    </row>
    <row r="330" spans="1:23" x14ac:dyDescent="0.3">
      <c r="A330" s="171">
        <v>43643</v>
      </c>
      <c r="B330" s="172">
        <f t="shared" si="25"/>
        <v>0.16465439999999987</v>
      </c>
      <c r="C330" s="198">
        <f t="shared" si="26"/>
        <v>-2.7874927561669538E-2</v>
      </c>
      <c r="D330" s="170">
        <f>VLOOKUP(A330,Benchmark!A:C,3,)</f>
        <v>6352.71</v>
      </c>
      <c r="E330" s="173">
        <f t="shared" si="28"/>
        <v>972.12507243833045</v>
      </c>
      <c r="F330" s="176">
        <f t="shared" si="29"/>
        <v>-2.7874927561669538E-2</v>
      </c>
      <c r="H330" s="171">
        <v>43466</v>
      </c>
      <c r="I330" s="195">
        <f>VLOOKUP(H330,NAB!C:D,2,)</f>
        <v>1023.2651</v>
      </c>
      <c r="J330" s="175">
        <f t="shared" si="27"/>
        <v>2.3265099999999928E-2</v>
      </c>
      <c r="L330" s="171"/>
      <c r="P330" s="270"/>
      <c r="Q330" s="269"/>
      <c r="R330" s="269"/>
      <c r="S330" s="269"/>
      <c r="T330" s="269"/>
      <c r="U330" s="271"/>
      <c r="V330" s="271"/>
      <c r="W330" s="271"/>
    </row>
    <row r="331" spans="1:23" x14ac:dyDescent="0.3">
      <c r="A331" s="171">
        <v>43644</v>
      </c>
      <c r="B331" s="172">
        <f t="shared" si="25"/>
        <v>0.16514180000000001</v>
      </c>
      <c r="C331" s="198">
        <f t="shared" si="26"/>
        <v>-2.696917107290131E-2</v>
      </c>
      <c r="D331" s="170">
        <f>VLOOKUP(A331,Benchmark!A:C,3,)</f>
        <v>6358.6289999999999</v>
      </c>
      <c r="E331" s="173">
        <f t="shared" si="28"/>
        <v>973.0308289270987</v>
      </c>
      <c r="F331" s="176">
        <f t="shared" si="29"/>
        <v>-2.696917107290131E-2</v>
      </c>
      <c r="H331" s="171">
        <v>43467</v>
      </c>
      <c r="I331" s="195">
        <f>VLOOKUP(H331,NAB!C:D,2,)</f>
        <v>1024.7463</v>
      </c>
      <c r="J331" s="175">
        <f t="shared" si="27"/>
        <v>2.474630000000011E-2</v>
      </c>
      <c r="L331" s="171"/>
      <c r="P331" s="270"/>
      <c r="Q331" s="269"/>
      <c r="R331" s="269"/>
      <c r="S331" s="269"/>
      <c r="T331" s="269"/>
      <c r="U331" s="271"/>
      <c r="V331" s="271"/>
      <c r="W331" s="271"/>
    </row>
    <row r="332" spans="1:23" x14ac:dyDescent="0.3">
      <c r="A332" s="171">
        <v>43647</v>
      </c>
      <c r="B332" s="172">
        <f t="shared" si="25"/>
        <v>0.17332199999999998</v>
      </c>
      <c r="C332" s="198">
        <f t="shared" si="26"/>
        <v>-2.3746612212119267E-2</v>
      </c>
      <c r="D332" s="170">
        <f>VLOOKUP(A332,Benchmark!A:C,3,)</f>
        <v>6379.6880000000001</v>
      </c>
      <c r="E332" s="173">
        <f t="shared" ref="E332:E354" si="30">(C332+1)*$E$2</f>
        <v>976.25338778788068</v>
      </c>
      <c r="F332" s="176">
        <f t="shared" ref="F332:F354" si="31">+E332/$E$2-1</f>
        <v>-2.3746612212119267E-2</v>
      </c>
      <c r="H332" s="171">
        <v>43468</v>
      </c>
      <c r="I332" s="195">
        <f>VLOOKUP(H332,NAB!C:D,2,)</f>
        <v>1036.3161</v>
      </c>
      <c r="J332" s="175">
        <f t="shared" si="27"/>
        <v>3.6316100000000073E-2</v>
      </c>
      <c r="L332" s="171"/>
      <c r="P332" s="270"/>
      <c r="Q332" s="269"/>
      <c r="R332" s="269"/>
      <c r="S332" s="269"/>
      <c r="T332" s="269"/>
      <c r="U332" s="271"/>
      <c r="V332" s="271"/>
      <c r="W332" s="271"/>
    </row>
    <row r="333" spans="1:23" x14ac:dyDescent="0.3">
      <c r="A333" s="171">
        <v>43648</v>
      </c>
      <c r="B333" s="172">
        <f t="shared" si="25"/>
        <v>0.17357739999999988</v>
      </c>
      <c r="C333" s="198">
        <f t="shared" si="26"/>
        <v>-2.2949350629675958E-2</v>
      </c>
      <c r="D333" s="170">
        <f>VLOOKUP(A333,Benchmark!A:C,3,)</f>
        <v>6384.8980000000001</v>
      </c>
      <c r="E333" s="173">
        <f t="shared" si="30"/>
        <v>977.05064937032409</v>
      </c>
      <c r="F333" s="176">
        <f t="shared" si="31"/>
        <v>-2.2949350629675958E-2</v>
      </c>
      <c r="H333" s="171">
        <v>43469</v>
      </c>
      <c r="I333" s="195">
        <f>VLOOKUP(H333,NAB!C:D,2,)</f>
        <v>1051.1611</v>
      </c>
      <c r="J333" s="175">
        <f t="shared" si="27"/>
        <v>5.116110000000007E-2</v>
      </c>
      <c r="L333" s="171"/>
      <c r="P333" s="270"/>
      <c r="Q333" s="269"/>
      <c r="R333" s="269"/>
      <c r="S333" s="269"/>
      <c r="T333" s="269"/>
      <c r="U333" s="271"/>
      <c r="V333" s="271"/>
      <c r="W333" s="271"/>
    </row>
    <row r="334" spans="1:23" x14ac:dyDescent="0.3">
      <c r="A334" s="171">
        <v>43649</v>
      </c>
      <c r="B334" s="172">
        <f t="shared" si="25"/>
        <v>0.16849960000000008</v>
      </c>
      <c r="C334" s="198">
        <f t="shared" si="26"/>
        <v>-2.6358141226702436E-2</v>
      </c>
      <c r="D334" s="170">
        <f>VLOOKUP(A334,Benchmark!A:C,3,)</f>
        <v>6362.6220000000003</v>
      </c>
      <c r="E334" s="173">
        <f t="shared" si="30"/>
        <v>973.6418587732976</v>
      </c>
      <c r="F334" s="176">
        <f t="shared" si="31"/>
        <v>-2.6358141226702436E-2</v>
      </c>
      <c r="H334" s="171">
        <v>43470</v>
      </c>
      <c r="I334" s="195">
        <f>VLOOKUP(H334,NAB!C:D,2,)</f>
        <v>1051.1611</v>
      </c>
      <c r="J334" s="175">
        <f t="shared" si="27"/>
        <v>5.116110000000007E-2</v>
      </c>
      <c r="L334" s="171"/>
      <c r="P334" s="270"/>
      <c r="Q334" s="269"/>
      <c r="R334" s="269"/>
      <c r="S334" s="269"/>
      <c r="T334" s="269"/>
      <c r="U334" s="271"/>
      <c r="V334" s="271"/>
      <c r="W334" s="271"/>
    </row>
    <row r="335" spans="1:23" x14ac:dyDescent="0.3">
      <c r="A335" s="171">
        <v>43650</v>
      </c>
      <c r="B335" s="172">
        <f t="shared" si="25"/>
        <v>0.16430359999999999</v>
      </c>
      <c r="C335" s="198">
        <f t="shared" si="26"/>
        <v>-2.4316019188754923E-2</v>
      </c>
      <c r="D335" s="170">
        <f>VLOOKUP(A335,Benchmark!A:C,3,)</f>
        <v>6375.9669999999996</v>
      </c>
      <c r="E335" s="173">
        <f t="shared" si="30"/>
        <v>975.68398081124508</v>
      </c>
      <c r="F335" s="176">
        <f t="shared" si="31"/>
        <v>-2.4316019188754923E-2</v>
      </c>
      <c r="H335" s="171">
        <v>43471</v>
      </c>
      <c r="I335" s="195">
        <f>VLOOKUP(H335,NAB!C:D,2,)</f>
        <v>1051.1611</v>
      </c>
      <c r="J335" s="175">
        <f t="shared" si="27"/>
        <v>5.116110000000007E-2</v>
      </c>
      <c r="L335" s="171"/>
      <c r="P335" s="270"/>
      <c r="Q335" s="269"/>
      <c r="R335" s="269"/>
      <c r="S335" s="269"/>
      <c r="T335" s="269"/>
      <c r="U335" s="271"/>
      <c r="V335" s="271"/>
      <c r="W335" s="271"/>
    </row>
    <row r="336" spans="1:23" x14ac:dyDescent="0.3">
      <c r="A336" s="171">
        <v>43651</v>
      </c>
      <c r="B336" s="172">
        <f t="shared" si="25"/>
        <v>0.16120630000000014</v>
      </c>
      <c r="C336" s="198">
        <f t="shared" si="26"/>
        <v>-2.4697052075565717E-2</v>
      </c>
      <c r="D336" s="170">
        <f>VLOOKUP(A336,Benchmark!A:C,3,)</f>
        <v>6373.4769999999999</v>
      </c>
      <c r="E336" s="173">
        <f t="shared" si="30"/>
        <v>975.30294792443431</v>
      </c>
      <c r="F336" s="176">
        <f t="shared" si="31"/>
        <v>-2.4697052075565717E-2</v>
      </c>
      <c r="H336" s="171">
        <v>43472</v>
      </c>
      <c r="I336" s="195">
        <f>VLOOKUP(H336,NAB!C:D,2,)</f>
        <v>1056.1702</v>
      </c>
      <c r="J336" s="175">
        <f t="shared" si="27"/>
        <v>5.6170199999999948E-2</v>
      </c>
      <c r="L336" s="171"/>
      <c r="P336" s="270"/>
      <c r="Q336" s="269"/>
      <c r="R336" s="269"/>
      <c r="S336" s="269"/>
      <c r="T336" s="269"/>
      <c r="U336" s="271"/>
      <c r="V336" s="271"/>
      <c r="W336" s="271"/>
    </row>
    <row r="337" spans="1:23" x14ac:dyDescent="0.3">
      <c r="A337" s="171">
        <v>43654</v>
      </c>
      <c r="B337" s="172">
        <f t="shared" si="25"/>
        <v>0.17201600000000017</v>
      </c>
      <c r="C337" s="198">
        <f t="shared" si="26"/>
        <v>-2.8010048862494363E-2</v>
      </c>
      <c r="D337" s="170">
        <f>VLOOKUP(A337,Benchmark!A:C,3,)</f>
        <v>6351.8270000000002</v>
      </c>
      <c r="E337" s="173">
        <f t="shared" si="30"/>
        <v>971.98995113750561</v>
      </c>
      <c r="F337" s="176">
        <f t="shared" si="31"/>
        <v>-2.8010048862494363E-2</v>
      </c>
      <c r="H337" s="171">
        <v>43473</v>
      </c>
      <c r="I337" s="195">
        <f>VLOOKUP(H337,NAB!C:D,2,)</f>
        <v>1052.0291999999999</v>
      </c>
      <c r="J337" s="175">
        <f t="shared" si="27"/>
        <v>5.2029199999999998E-2</v>
      </c>
      <c r="L337" s="171"/>
      <c r="P337" s="270"/>
      <c r="Q337" s="269"/>
      <c r="R337" s="269"/>
      <c r="S337" s="269"/>
      <c r="T337" s="269"/>
      <c r="U337" s="271"/>
      <c r="V337" s="271"/>
      <c r="W337" s="271"/>
    </row>
    <row r="338" spans="1:23" x14ac:dyDescent="0.3">
      <c r="A338" s="171">
        <v>43655</v>
      </c>
      <c r="B338" s="172">
        <f t="shared" si="25"/>
        <v>0.18891039999999992</v>
      </c>
      <c r="C338" s="198">
        <f t="shared" si="26"/>
        <v>-2.2425239128741392E-2</v>
      </c>
      <c r="D338" s="170">
        <f>VLOOKUP(A338,Benchmark!A:C,3,)</f>
        <v>6388.3230000000003</v>
      </c>
      <c r="E338" s="173">
        <f t="shared" si="30"/>
        <v>977.5747608712586</v>
      </c>
      <c r="F338" s="176">
        <f t="shared" si="31"/>
        <v>-2.2425239128741392E-2</v>
      </c>
      <c r="H338" s="171">
        <v>43474</v>
      </c>
      <c r="I338" s="195">
        <f>VLOOKUP(H338,NAB!C:D,2,)</f>
        <v>1056.5817999999999</v>
      </c>
      <c r="J338" s="175">
        <f t="shared" si="27"/>
        <v>5.6581800000000015E-2</v>
      </c>
      <c r="L338" s="171"/>
      <c r="P338" s="270"/>
      <c r="Q338" s="269"/>
      <c r="R338" s="269"/>
      <c r="S338" s="269"/>
      <c r="T338" s="269"/>
      <c r="U338" s="271"/>
      <c r="V338" s="271"/>
      <c r="W338" s="271"/>
    </row>
    <row r="339" spans="1:23" x14ac:dyDescent="0.3">
      <c r="A339" s="171">
        <v>43656</v>
      </c>
      <c r="B339" s="172">
        <f t="shared" si="25"/>
        <v>0.18967139999999993</v>
      </c>
      <c r="C339" s="198">
        <f t="shared" si="26"/>
        <v>-1.900359441023225E-2</v>
      </c>
      <c r="D339" s="170">
        <f>VLOOKUP(A339,Benchmark!A:C,3,)</f>
        <v>6410.683</v>
      </c>
      <c r="E339" s="173">
        <f t="shared" si="30"/>
        <v>980.99640558976773</v>
      </c>
      <c r="F339" s="176">
        <f t="shared" si="31"/>
        <v>-1.900359441023225E-2</v>
      </c>
      <c r="H339" s="171">
        <v>43475</v>
      </c>
      <c r="I339" s="195">
        <f>VLOOKUP(H339,NAB!C:D,2,)</f>
        <v>1065.1876999999999</v>
      </c>
      <c r="J339" s="175">
        <f t="shared" si="27"/>
        <v>6.5187699999999849E-2</v>
      </c>
      <c r="L339" s="171"/>
      <c r="P339" s="270"/>
      <c r="Q339" s="269"/>
      <c r="R339" s="269"/>
      <c r="S339" s="269"/>
      <c r="T339" s="269"/>
      <c r="U339" s="271"/>
      <c r="V339" s="271"/>
      <c r="W339" s="271"/>
    </row>
    <row r="340" spans="1:23" x14ac:dyDescent="0.3">
      <c r="A340" s="171">
        <v>43657</v>
      </c>
      <c r="B340" s="172">
        <f t="shared" si="25"/>
        <v>0.21865040000000002</v>
      </c>
      <c r="C340" s="198">
        <f t="shared" si="26"/>
        <v>-1.8026834202797271E-2</v>
      </c>
      <c r="D340" s="170">
        <f>VLOOKUP(A340,Benchmark!A:C,3,)</f>
        <v>6417.0659999999998</v>
      </c>
      <c r="E340" s="173">
        <f t="shared" si="30"/>
        <v>981.97316579720268</v>
      </c>
      <c r="F340" s="176">
        <f t="shared" si="31"/>
        <v>-1.8026834202797271E-2</v>
      </c>
      <c r="H340" s="171">
        <v>43476</v>
      </c>
      <c r="I340" s="195">
        <f>VLOOKUP(H340,NAB!C:D,2,)</f>
        <v>1071.1713</v>
      </c>
      <c r="J340" s="175">
        <f t="shared" si="27"/>
        <v>7.1171300000000048E-2</v>
      </c>
      <c r="L340" s="171"/>
      <c r="P340" s="270"/>
      <c r="Q340" s="269"/>
      <c r="R340" s="269"/>
      <c r="S340" s="269"/>
      <c r="T340" s="269"/>
      <c r="U340" s="271"/>
      <c r="V340" s="271"/>
      <c r="W340" s="271"/>
    </row>
    <row r="341" spans="1:23" x14ac:dyDescent="0.3">
      <c r="A341" s="171">
        <v>43658</v>
      </c>
      <c r="B341" s="172">
        <f t="shared" si="25"/>
        <v>0.21195710000000001</v>
      </c>
      <c r="C341" s="198">
        <f t="shared" si="26"/>
        <v>-2.4717251409324237E-2</v>
      </c>
      <c r="D341" s="170">
        <f>VLOOKUP(A341,Benchmark!A:C,3,)</f>
        <v>6373.3450000000003</v>
      </c>
      <c r="E341" s="173">
        <f t="shared" si="30"/>
        <v>975.28274859067574</v>
      </c>
      <c r="F341" s="176">
        <f t="shared" si="31"/>
        <v>-2.4717251409324237E-2</v>
      </c>
      <c r="H341" s="171">
        <v>43477</v>
      </c>
      <c r="I341" s="195">
        <f>VLOOKUP(H341,NAB!C:D,2,)</f>
        <v>1071.1713</v>
      </c>
      <c r="J341" s="175">
        <f t="shared" si="27"/>
        <v>7.1171300000000048E-2</v>
      </c>
      <c r="L341" s="171"/>
      <c r="P341" s="270"/>
      <c r="Q341" s="269"/>
      <c r="R341" s="269"/>
      <c r="S341" s="269"/>
      <c r="T341" s="269"/>
      <c r="U341" s="271"/>
      <c r="V341" s="271"/>
      <c r="W341" s="271"/>
    </row>
    <row r="342" spans="1:23" x14ac:dyDescent="0.3">
      <c r="A342" s="171">
        <v>43661</v>
      </c>
      <c r="B342" s="172">
        <f t="shared" si="25"/>
        <v>0.21935179999999987</v>
      </c>
      <c r="C342" s="198">
        <f t="shared" si="26"/>
        <v>-1.784810070408438E-2</v>
      </c>
      <c r="D342" s="170">
        <f>VLOOKUP(A342,Benchmark!A:C,3,)</f>
        <v>6418.2340000000004</v>
      </c>
      <c r="E342" s="173">
        <f t="shared" si="30"/>
        <v>982.15189929591565</v>
      </c>
      <c r="F342" s="176">
        <f t="shared" si="31"/>
        <v>-1.784810070408438E-2</v>
      </c>
      <c r="H342" s="171">
        <v>43478</v>
      </c>
      <c r="I342" s="195">
        <f>VLOOKUP(H342,NAB!C:D,2,)</f>
        <v>1071.1713</v>
      </c>
      <c r="J342" s="175">
        <f t="shared" si="27"/>
        <v>7.1171300000000048E-2</v>
      </c>
      <c r="L342" s="171"/>
      <c r="P342" s="270"/>
      <c r="Q342" s="269"/>
      <c r="R342" s="269"/>
      <c r="S342" s="269"/>
      <c r="T342" s="269"/>
      <c r="U342" s="271"/>
      <c r="V342" s="271"/>
      <c r="W342" s="271"/>
    </row>
    <row r="343" spans="1:23" x14ac:dyDescent="0.3">
      <c r="A343" s="171">
        <v>43662</v>
      </c>
      <c r="B343" s="172">
        <f t="shared" si="25"/>
        <v>0.2245048999999999</v>
      </c>
      <c r="C343" s="198">
        <f t="shared" si="26"/>
        <v>-2.0350675736575563E-2</v>
      </c>
      <c r="D343" s="170">
        <f>VLOOKUP(A343,Benchmark!A:C,3,)</f>
        <v>6401.88</v>
      </c>
      <c r="E343" s="173">
        <f t="shared" si="30"/>
        <v>979.64932426342443</v>
      </c>
      <c r="F343" s="176">
        <f t="shared" si="31"/>
        <v>-2.0350675736575563E-2</v>
      </c>
      <c r="H343" s="171">
        <v>43479</v>
      </c>
      <c r="I343" s="195">
        <f>VLOOKUP(H343,NAB!C:D,2,)</f>
        <v>1064.6418000000001</v>
      </c>
      <c r="J343" s="175">
        <f t="shared" si="27"/>
        <v>6.4641800000000194E-2</v>
      </c>
      <c r="L343" s="171"/>
      <c r="P343" s="270"/>
      <c r="Q343" s="269"/>
      <c r="R343" s="269"/>
      <c r="S343" s="269"/>
      <c r="T343" s="269"/>
      <c r="U343" s="271"/>
      <c r="V343" s="271"/>
      <c r="W343" s="271"/>
    </row>
    <row r="344" spans="1:23" x14ac:dyDescent="0.3">
      <c r="A344" s="171">
        <v>43663</v>
      </c>
      <c r="B344" s="172">
        <f t="shared" si="25"/>
        <v>0.22382239999999998</v>
      </c>
      <c r="C344" s="198">
        <f t="shared" si="26"/>
        <v>-2.1463322371114035E-2</v>
      </c>
      <c r="D344" s="170">
        <f>VLOOKUP(A344,Benchmark!A:C,3,)</f>
        <v>6394.6090000000004</v>
      </c>
      <c r="E344" s="173">
        <f t="shared" si="30"/>
        <v>978.53667762888597</v>
      </c>
      <c r="F344" s="176">
        <f t="shared" si="31"/>
        <v>-2.1463322371114035E-2</v>
      </c>
      <c r="H344" s="171">
        <v>43480</v>
      </c>
      <c r="I344" s="195">
        <f>VLOOKUP(H344,NAB!C:D,2,)</f>
        <v>1074.9069999999999</v>
      </c>
      <c r="J344" s="175">
        <f t="shared" si="27"/>
        <v>7.4906999999999835E-2</v>
      </c>
      <c r="L344" s="171"/>
      <c r="P344" s="270"/>
      <c r="Q344" s="269"/>
      <c r="R344" s="269"/>
      <c r="S344" s="269"/>
      <c r="T344" s="269"/>
      <c r="U344" s="271"/>
      <c r="V344" s="271"/>
      <c r="W344" s="271"/>
    </row>
    <row r="345" spans="1:23" x14ac:dyDescent="0.3">
      <c r="A345" s="171">
        <v>43664</v>
      </c>
      <c r="B345" s="172">
        <f t="shared" si="25"/>
        <v>0.22433609999999993</v>
      </c>
      <c r="C345" s="198">
        <f t="shared" si="26"/>
        <v>-2.0134298024948927E-2</v>
      </c>
      <c r="D345" s="170">
        <f>VLOOKUP(A345,Benchmark!A:C,3,)</f>
        <v>6403.2939999999999</v>
      </c>
      <c r="E345" s="173">
        <f t="shared" si="30"/>
        <v>979.86570197505102</v>
      </c>
      <c r="F345" s="176">
        <f t="shared" si="31"/>
        <v>-2.0134298024948927E-2</v>
      </c>
      <c r="H345" s="171">
        <v>43481</v>
      </c>
      <c r="I345" s="195">
        <f>VLOOKUP(H345,NAB!C:D,2,)</f>
        <v>1085.6903</v>
      </c>
      <c r="J345" s="175">
        <f t="shared" si="27"/>
        <v>8.5690299999999997E-2</v>
      </c>
      <c r="L345" s="171"/>
      <c r="P345" s="270"/>
      <c r="Q345" s="269"/>
      <c r="R345" s="269"/>
      <c r="S345" s="269"/>
      <c r="T345" s="269"/>
      <c r="U345" s="271"/>
      <c r="V345" s="271"/>
      <c r="W345" s="271"/>
    </row>
    <row r="346" spans="1:23" x14ac:dyDescent="0.3">
      <c r="A346" s="171">
        <v>43665</v>
      </c>
      <c r="B346" s="172">
        <f t="shared" si="25"/>
        <v>0.24189590000000005</v>
      </c>
      <c r="C346" s="198">
        <f t="shared" si="26"/>
        <v>-1.1986468282684792E-2</v>
      </c>
      <c r="D346" s="170">
        <f>VLOOKUP(A346,Benchmark!A:C,3,)</f>
        <v>6456.5389999999998</v>
      </c>
      <c r="E346" s="173">
        <f t="shared" si="30"/>
        <v>988.01353171731523</v>
      </c>
      <c r="F346" s="176">
        <f t="shared" si="31"/>
        <v>-1.1986468282684792E-2</v>
      </c>
      <c r="H346" s="171">
        <v>43482</v>
      </c>
      <c r="I346" s="195">
        <f>VLOOKUP(H346,NAB!C:D,2,)</f>
        <v>1089.0093999999999</v>
      </c>
      <c r="J346" s="175">
        <f t="shared" si="27"/>
        <v>8.9009399999999905E-2</v>
      </c>
      <c r="L346" s="171"/>
      <c r="P346" s="270"/>
      <c r="Q346" s="269"/>
      <c r="R346" s="269"/>
      <c r="S346" s="269"/>
      <c r="T346" s="269"/>
      <c r="U346" s="271"/>
      <c r="V346" s="271"/>
      <c r="W346" s="271"/>
    </row>
    <row r="347" spans="1:23" x14ac:dyDescent="0.3">
      <c r="A347" s="171">
        <v>43668</v>
      </c>
      <c r="B347" s="172">
        <f t="shared" si="25"/>
        <v>0.23832439999999999</v>
      </c>
      <c r="C347" s="198">
        <f t="shared" si="26"/>
        <v>-1.5504824962826347E-2</v>
      </c>
      <c r="D347" s="170">
        <f>VLOOKUP(A347,Benchmark!A:C,3,)</f>
        <v>6433.5469999999996</v>
      </c>
      <c r="E347" s="173">
        <f t="shared" si="30"/>
        <v>984.49517503717368</v>
      </c>
      <c r="F347" s="176">
        <f t="shared" si="31"/>
        <v>-1.5504824962826347E-2</v>
      </c>
      <c r="H347" s="171">
        <v>43483</v>
      </c>
      <c r="I347" s="195">
        <f>VLOOKUP(H347,NAB!C:D,2,)</f>
        <v>1096.3381999999999</v>
      </c>
      <c r="J347" s="175">
        <f t="shared" si="27"/>
        <v>9.6338199999999929E-2</v>
      </c>
      <c r="L347" s="171"/>
      <c r="P347" s="270"/>
      <c r="Q347" s="269"/>
      <c r="R347" s="269"/>
      <c r="S347" s="269"/>
      <c r="T347" s="269"/>
      <c r="U347" s="271"/>
      <c r="V347" s="271"/>
      <c r="W347" s="271"/>
    </row>
    <row r="348" spans="1:23" x14ac:dyDescent="0.3">
      <c r="A348" s="171">
        <v>43669</v>
      </c>
      <c r="B348" s="172">
        <f t="shared" si="25"/>
        <v>0.23313090000000014</v>
      </c>
      <c r="C348" s="198">
        <f t="shared" si="26"/>
        <v>-2.005533699298323E-2</v>
      </c>
      <c r="D348" s="170">
        <f>VLOOKUP(A348,Benchmark!A:C,3,)</f>
        <v>6403.81</v>
      </c>
      <c r="E348" s="173">
        <f t="shared" si="30"/>
        <v>979.94466300701674</v>
      </c>
      <c r="F348" s="176">
        <f t="shared" si="31"/>
        <v>-2.005533699298323E-2</v>
      </c>
      <c r="H348" s="171">
        <v>43484</v>
      </c>
      <c r="I348" s="195">
        <f>VLOOKUP(H348,NAB!C:D,2,)</f>
        <v>1096.3381999999999</v>
      </c>
      <c r="J348" s="175">
        <f t="shared" si="27"/>
        <v>9.6338199999999929E-2</v>
      </c>
      <c r="L348" s="171"/>
      <c r="P348" s="270"/>
      <c r="Q348" s="269"/>
      <c r="R348" s="269"/>
      <c r="S348" s="269"/>
      <c r="T348" s="269"/>
      <c r="U348" s="271"/>
      <c r="V348" s="271"/>
      <c r="W348" s="271"/>
    </row>
    <row r="349" spans="1:23" x14ac:dyDescent="0.3">
      <c r="A349" s="171">
        <v>43670</v>
      </c>
      <c r="B349" s="172">
        <f t="shared" si="25"/>
        <v>0.22677849999999999</v>
      </c>
      <c r="C349" s="198">
        <f t="shared" si="26"/>
        <v>-2.2935731381914404E-2</v>
      </c>
      <c r="D349" s="170">
        <f>VLOOKUP(A349,Benchmark!A:C,3,)</f>
        <v>6384.9870000000001</v>
      </c>
      <c r="E349" s="173">
        <f t="shared" si="30"/>
        <v>977.06426861808563</v>
      </c>
      <c r="F349" s="176">
        <f t="shared" si="31"/>
        <v>-2.2935731381914404E-2</v>
      </c>
      <c r="H349" s="171">
        <v>43485</v>
      </c>
      <c r="I349" s="195">
        <f>VLOOKUP(H349,NAB!C:D,2,)</f>
        <v>1096.3381999999999</v>
      </c>
      <c r="J349" s="175">
        <f t="shared" si="27"/>
        <v>9.6338199999999929E-2</v>
      </c>
      <c r="L349" s="171"/>
      <c r="P349" s="270"/>
      <c r="Q349" s="269"/>
      <c r="R349" s="269"/>
      <c r="S349" s="269"/>
      <c r="T349" s="269"/>
      <c r="U349" s="271"/>
      <c r="V349" s="271"/>
      <c r="W349" s="271"/>
    </row>
    <row r="350" spans="1:23" x14ac:dyDescent="0.3">
      <c r="A350" s="171">
        <v>43671</v>
      </c>
      <c r="B350" s="172">
        <f t="shared" si="25"/>
        <v>0.22719409999999995</v>
      </c>
      <c r="C350" s="198">
        <f t="shared" si="26"/>
        <v>-2.0429483743285459E-2</v>
      </c>
      <c r="D350" s="170">
        <f>VLOOKUP(A350,Benchmark!A:C,3,)</f>
        <v>6401.3649999999998</v>
      </c>
      <c r="E350" s="173">
        <f t="shared" si="30"/>
        <v>979.57051625671454</v>
      </c>
      <c r="F350" s="176">
        <f t="shared" si="31"/>
        <v>-2.0429483743285459E-2</v>
      </c>
      <c r="H350" s="171">
        <v>43486</v>
      </c>
      <c r="I350" s="195">
        <f>VLOOKUP(H350,NAB!C:D,2,)</f>
        <v>1093.3802000000001</v>
      </c>
      <c r="J350" s="175">
        <f t="shared" si="27"/>
        <v>9.3380200000000135E-2</v>
      </c>
      <c r="L350" s="171"/>
      <c r="P350" s="270"/>
      <c r="Q350" s="269"/>
      <c r="R350" s="269"/>
      <c r="S350" s="269"/>
      <c r="T350" s="269"/>
      <c r="U350" s="271"/>
      <c r="V350" s="271"/>
      <c r="W350" s="271"/>
    </row>
    <row r="351" spans="1:23" x14ac:dyDescent="0.3">
      <c r="A351" s="171">
        <v>43672</v>
      </c>
      <c r="B351" s="172">
        <f t="shared" si="25"/>
        <v>0.21168779999999998</v>
      </c>
      <c r="C351" s="198">
        <f t="shared" si="26"/>
        <v>-3.207899041281459E-2</v>
      </c>
      <c r="D351" s="170">
        <f>VLOOKUP(A351,Benchmark!A:C,3,)</f>
        <v>6325.2370000000001</v>
      </c>
      <c r="E351" s="173">
        <f t="shared" si="30"/>
        <v>967.92100958718538</v>
      </c>
      <c r="F351" s="176">
        <f t="shared" si="31"/>
        <v>-3.207899041281459E-2</v>
      </c>
      <c r="H351" s="171">
        <v>43487</v>
      </c>
      <c r="I351" s="195">
        <f>VLOOKUP(H351,NAB!C:D,2,)</f>
        <v>1091.6588999999999</v>
      </c>
      <c r="J351" s="175">
        <f t="shared" si="27"/>
        <v>9.1658899999999877E-2</v>
      </c>
      <c r="L351" s="171"/>
      <c r="P351" s="270"/>
      <c r="Q351" s="269"/>
      <c r="R351" s="269"/>
      <c r="S351" s="269"/>
      <c r="T351" s="269"/>
      <c r="U351" s="271"/>
      <c r="V351" s="271"/>
      <c r="W351" s="271"/>
    </row>
    <row r="352" spans="1:23" x14ac:dyDescent="0.3">
      <c r="A352" s="171">
        <v>43675</v>
      </c>
      <c r="B352" s="172">
        <f t="shared" si="25"/>
        <v>0.20381549999999993</v>
      </c>
      <c r="C352" s="198">
        <f t="shared" si="26"/>
        <v>-3.6088558163904993E-2</v>
      </c>
      <c r="D352" s="170">
        <f>VLOOKUP(A352,Benchmark!A:C,3,)</f>
        <v>6299.0349999999999</v>
      </c>
      <c r="E352" s="173">
        <f t="shared" si="30"/>
        <v>963.91144183609504</v>
      </c>
      <c r="F352" s="176">
        <f t="shared" si="31"/>
        <v>-3.6088558163904993E-2</v>
      </c>
      <c r="H352" s="171">
        <v>43488</v>
      </c>
      <c r="I352" s="195">
        <f>VLOOKUP(H352,NAB!C:D,2,)</f>
        <v>1083.3279</v>
      </c>
      <c r="J352" s="175">
        <f t="shared" si="27"/>
        <v>8.332790000000001E-2</v>
      </c>
      <c r="L352" s="171"/>
      <c r="P352" s="270"/>
      <c r="Q352" s="269"/>
      <c r="R352" s="269"/>
      <c r="S352" s="269"/>
      <c r="T352" s="269"/>
      <c r="U352" s="271"/>
      <c r="V352" s="271"/>
      <c r="W352" s="271"/>
    </row>
    <row r="353" spans="1:23" x14ac:dyDescent="0.3">
      <c r="A353" s="171">
        <v>43676</v>
      </c>
      <c r="B353" s="172">
        <f t="shared" si="25"/>
        <v>0.22148260000000008</v>
      </c>
      <c r="C353" s="198">
        <f t="shared" si="26"/>
        <v>-2.415855620059093E-2</v>
      </c>
      <c r="D353" s="170">
        <f>VLOOKUP(A353,Benchmark!A:C,3,)</f>
        <v>6376.9960000000001</v>
      </c>
      <c r="E353" s="173">
        <f t="shared" si="30"/>
        <v>975.84144379940903</v>
      </c>
      <c r="F353" s="176">
        <f t="shared" si="31"/>
        <v>-2.415855620059093E-2</v>
      </c>
      <c r="H353" s="171">
        <v>43489</v>
      </c>
      <c r="I353" s="195">
        <f>VLOOKUP(H353,NAB!C:D,2,)</f>
        <v>1090.3879999999999</v>
      </c>
      <c r="J353" s="175">
        <f t="shared" si="27"/>
        <v>9.0387999999999913E-2</v>
      </c>
      <c r="L353" s="171"/>
      <c r="P353" s="270"/>
      <c r="Q353" s="269"/>
      <c r="R353" s="269"/>
      <c r="S353" s="269"/>
      <c r="T353" s="269"/>
      <c r="U353" s="271"/>
      <c r="V353" s="271"/>
      <c r="W353" s="271"/>
    </row>
    <row r="354" spans="1:23" x14ac:dyDescent="0.3">
      <c r="A354" s="171">
        <v>43677</v>
      </c>
      <c r="B354" s="172">
        <f t="shared" si="25"/>
        <v>0.22466819999999998</v>
      </c>
      <c r="C354" s="198">
        <f t="shared" si="26"/>
        <v>-2.2091338020700846E-2</v>
      </c>
      <c r="D354" s="170">
        <f>VLOOKUP(A354,Benchmark!A:C,3,)</f>
        <v>6390.5050000000001</v>
      </c>
      <c r="E354" s="173">
        <f t="shared" si="30"/>
        <v>977.90866197929915</v>
      </c>
      <c r="F354" s="176">
        <f t="shared" si="31"/>
        <v>-2.2091338020700846E-2</v>
      </c>
      <c r="H354" s="171">
        <v>43490</v>
      </c>
      <c r="I354" s="195">
        <f>VLOOKUP(H354,NAB!C:D,2,)</f>
        <v>1093.8945000000001</v>
      </c>
      <c r="J354" s="175">
        <f t="shared" si="27"/>
        <v>9.3894500000000214E-2</v>
      </c>
      <c r="L354" s="171"/>
      <c r="P354" s="270"/>
      <c r="Q354" s="269"/>
      <c r="R354" s="269"/>
      <c r="S354" s="269"/>
      <c r="T354" s="269"/>
      <c r="U354" s="271"/>
      <c r="V354" s="271"/>
      <c r="W354" s="271"/>
    </row>
    <row r="355" spans="1:23" x14ac:dyDescent="0.3">
      <c r="A355" s="171">
        <v>43678</v>
      </c>
      <c r="B355" s="172">
        <f t="shared" si="25"/>
        <v>0.22355170000000002</v>
      </c>
      <c r="C355" s="198">
        <f t="shared" si="26"/>
        <v>-2.3462903387963752E-2</v>
      </c>
      <c r="D355" s="170">
        <f>VLOOKUP(A355,Benchmark!A:C,3,)</f>
        <v>6381.5420000000004</v>
      </c>
      <c r="E355" s="173">
        <f t="shared" ref="E355:E376" si="32">(C355+1)*$E$2</f>
        <v>976.53709661203629</v>
      </c>
      <c r="F355" s="176">
        <f t="shared" ref="F355:F376" si="33">+E355/$E$2-1</f>
        <v>-2.3462903387963752E-2</v>
      </c>
      <c r="H355" s="171">
        <v>43491</v>
      </c>
      <c r="I355" s="195">
        <f>VLOOKUP(H355,NAB!C:D,2,)</f>
        <v>1093.8945000000001</v>
      </c>
      <c r="J355" s="175">
        <f t="shared" si="27"/>
        <v>9.3894500000000214E-2</v>
      </c>
      <c r="L355" s="171"/>
      <c r="P355" s="270"/>
      <c r="Q355" s="269"/>
      <c r="R355" s="269"/>
      <c r="S355" s="269"/>
      <c r="T355" s="269"/>
      <c r="U355" s="271"/>
      <c r="V355" s="271"/>
      <c r="W355" s="271"/>
    </row>
    <row r="356" spans="1:23" x14ac:dyDescent="0.3">
      <c r="A356" s="171">
        <v>43679</v>
      </c>
      <c r="B356" s="172">
        <f t="shared" si="25"/>
        <v>0.21411290000000016</v>
      </c>
      <c r="C356" s="198">
        <f t="shared" si="26"/>
        <v>-2.9792334016182975E-2</v>
      </c>
      <c r="D356" s="170">
        <f>VLOOKUP(A356,Benchmark!A:C,3,)</f>
        <v>6340.18</v>
      </c>
      <c r="E356" s="173">
        <f t="shared" si="32"/>
        <v>970.20766598381704</v>
      </c>
      <c r="F356" s="176">
        <f t="shared" si="33"/>
        <v>-2.9792334016182975E-2</v>
      </c>
      <c r="H356" s="171">
        <v>43492</v>
      </c>
      <c r="I356" s="195">
        <f>VLOOKUP(H356,NAB!C:D,2,)</f>
        <v>1093.8945000000001</v>
      </c>
      <c r="J356" s="175">
        <f t="shared" si="27"/>
        <v>9.3894500000000214E-2</v>
      </c>
      <c r="L356" s="171"/>
      <c r="P356" s="270"/>
      <c r="Q356" s="269"/>
      <c r="R356" s="269"/>
      <c r="S356" s="269"/>
      <c r="T356" s="269"/>
      <c r="U356" s="271"/>
      <c r="V356" s="271"/>
      <c r="W356" s="271"/>
    </row>
    <row r="357" spans="1:23" x14ac:dyDescent="0.3">
      <c r="A357" s="171">
        <v>43682</v>
      </c>
      <c r="B357" s="172">
        <f t="shared" si="25"/>
        <v>0.17460619999999993</v>
      </c>
      <c r="C357" s="198">
        <f t="shared" si="26"/>
        <v>-5.4961469005728958E-2</v>
      </c>
      <c r="D357" s="170">
        <f>VLOOKUP(A357,Benchmark!A:C,3,)</f>
        <v>6175.7030000000004</v>
      </c>
      <c r="E357" s="173">
        <f t="shared" si="32"/>
        <v>945.03853099427101</v>
      </c>
      <c r="F357" s="176">
        <f t="shared" si="33"/>
        <v>-5.4961469005728958E-2</v>
      </c>
      <c r="H357" s="171">
        <v>43493</v>
      </c>
      <c r="I357" s="195">
        <f>VLOOKUP(H357,NAB!C:D,2,)</f>
        <v>1091.2701</v>
      </c>
      <c r="J357" s="175">
        <f t="shared" si="27"/>
        <v>9.1270100000000021E-2</v>
      </c>
      <c r="L357" s="171"/>
      <c r="P357" s="270"/>
      <c r="Q357" s="269"/>
      <c r="R357" s="269"/>
      <c r="S357" s="269"/>
      <c r="T357" s="269"/>
      <c r="U357" s="271"/>
      <c r="V357" s="271"/>
      <c r="W357" s="271"/>
    </row>
    <row r="358" spans="1:23" x14ac:dyDescent="0.3">
      <c r="A358" s="171">
        <v>43683</v>
      </c>
      <c r="B358" s="172">
        <f t="shared" si="25"/>
        <v>0.16924510000000015</v>
      </c>
      <c r="C358" s="198">
        <f t="shared" si="26"/>
        <v>-6.3566385186910379E-2</v>
      </c>
      <c r="D358" s="170">
        <f>VLOOKUP(A358,Benchmark!A:C,3,)</f>
        <v>6119.4709999999995</v>
      </c>
      <c r="E358" s="173">
        <f t="shared" si="32"/>
        <v>936.43361481308966</v>
      </c>
      <c r="F358" s="176">
        <f t="shared" si="33"/>
        <v>-6.3566385186910379E-2</v>
      </c>
      <c r="H358" s="171">
        <v>43494</v>
      </c>
      <c r="I358" s="195">
        <f>VLOOKUP(H358,NAB!C:D,2,)</f>
        <v>1083.1062999999999</v>
      </c>
      <c r="J358" s="175">
        <f t="shared" si="27"/>
        <v>8.3106299999999855E-2</v>
      </c>
      <c r="L358" s="171"/>
      <c r="P358" s="270"/>
      <c r="Q358" s="269"/>
      <c r="R358" s="269"/>
      <c r="S358" s="269"/>
      <c r="T358" s="269"/>
      <c r="U358" s="271"/>
      <c r="V358" s="271"/>
      <c r="W358" s="271"/>
    </row>
    <row r="359" spans="1:23" x14ac:dyDescent="0.3">
      <c r="A359" s="171">
        <v>43684</v>
      </c>
      <c r="B359" s="172">
        <f t="shared" si="25"/>
        <v>0.18897260000000005</v>
      </c>
      <c r="C359" s="198">
        <f t="shared" si="26"/>
        <v>-5.0601473418977472E-2</v>
      </c>
      <c r="D359" s="170">
        <f>VLOOKUP(A359,Benchmark!A:C,3,)</f>
        <v>6204.1949999999997</v>
      </c>
      <c r="E359" s="173">
        <f t="shared" si="32"/>
        <v>949.39852658102257</v>
      </c>
      <c r="F359" s="176">
        <f t="shared" si="33"/>
        <v>-5.0601473418977472E-2</v>
      </c>
      <c r="H359" s="171">
        <v>43495</v>
      </c>
      <c r="I359" s="195">
        <f>VLOOKUP(H359,NAB!C:D,2,)</f>
        <v>1086.029</v>
      </c>
      <c r="J359" s="175">
        <f t="shared" si="27"/>
        <v>8.6028999999999911E-2</v>
      </c>
      <c r="L359" s="171"/>
      <c r="P359" s="270"/>
      <c r="Q359" s="269"/>
      <c r="R359" s="269"/>
      <c r="S359" s="269"/>
      <c r="T359" s="269"/>
      <c r="U359" s="271"/>
      <c r="V359" s="271"/>
      <c r="W359" s="271"/>
    </row>
    <row r="360" spans="1:23" x14ac:dyDescent="0.3">
      <c r="A360" s="171">
        <v>43685</v>
      </c>
      <c r="B360" s="172">
        <f t="shared" si="25"/>
        <v>0.21233550000000001</v>
      </c>
      <c r="C360" s="198">
        <f t="shared" si="26"/>
        <v>-3.9816865494931797E-2</v>
      </c>
      <c r="D360" s="170">
        <f>VLOOKUP(A360,Benchmark!A:C,3,)</f>
        <v>6274.6710000000003</v>
      </c>
      <c r="E360" s="173">
        <f t="shared" si="32"/>
        <v>960.18313450506821</v>
      </c>
      <c r="F360" s="176">
        <f t="shared" si="33"/>
        <v>-3.9816865494931797E-2</v>
      </c>
      <c r="H360" s="171">
        <v>43496</v>
      </c>
      <c r="I360" s="195">
        <f>VLOOKUP(H360,NAB!C:D,2,)</f>
        <v>1096.8603000000001</v>
      </c>
      <c r="J360" s="175">
        <f t="shared" si="27"/>
        <v>9.6860300000000121E-2</v>
      </c>
      <c r="L360" s="171"/>
      <c r="P360" s="270"/>
      <c r="Q360" s="269"/>
      <c r="R360" s="269"/>
      <c r="S360" s="269"/>
      <c r="T360" s="269"/>
      <c r="U360" s="271"/>
      <c r="V360" s="271"/>
      <c r="W360" s="271"/>
    </row>
    <row r="361" spans="1:23" x14ac:dyDescent="0.3">
      <c r="A361" s="171">
        <v>43686</v>
      </c>
      <c r="B361" s="172">
        <f t="shared" si="25"/>
        <v>0.21266220000000002</v>
      </c>
      <c r="C361" s="198">
        <f t="shared" si="26"/>
        <v>-3.8675144061801392E-2</v>
      </c>
      <c r="D361" s="170">
        <f>VLOOKUP(A361,Benchmark!A:C,3,)</f>
        <v>6282.1319999999996</v>
      </c>
      <c r="E361" s="173">
        <f t="shared" si="32"/>
        <v>961.32485593819865</v>
      </c>
      <c r="F361" s="176">
        <f t="shared" si="33"/>
        <v>-3.8675144061801392E-2</v>
      </c>
      <c r="H361" s="171">
        <v>43497</v>
      </c>
      <c r="I361" s="195">
        <f>VLOOKUP(H361,NAB!C:D,2,)</f>
        <v>1103.3742</v>
      </c>
      <c r="J361" s="175">
        <f t="shared" si="27"/>
        <v>0.10337419999999997</v>
      </c>
      <c r="L361" s="171"/>
      <c r="P361" s="270"/>
      <c r="Q361" s="269"/>
      <c r="R361" s="269"/>
      <c r="S361" s="269"/>
      <c r="T361" s="269"/>
      <c r="U361" s="271"/>
      <c r="V361" s="271"/>
      <c r="W361" s="271"/>
    </row>
    <row r="362" spans="1:23" x14ac:dyDescent="0.3">
      <c r="A362" s="171">
        <v>43689</v>
      </c>
      <c r="B362" s="172">
        <f t="shared" si="25"/>
        <v>0.20548379999999988</v>
      </c>
      <c r="C362" s="198">
        <f t="shared" si="26"/>
        <v>-4.3501101552303467E-2</v>
      </c>
      <c r="D362" s="170">
        <f>VLOOKUP(A362,Benchmark!A:C,3,)</f>
        <v>6250.5950000000003</v>
      </c>
      <c r="E362" s="173">
        <f t="shared" si="32"/>
        <v>956.49889844769655</v>
      </c>
      <c r="F362" s="176">
        <f t="shared" si="33"/>
        <v>-4.3501101552303467E-2</v>
      </c>
      <c r="H362" s="171">
        <v>43498</v>
      </c>
      <c r="I362" s="195">
        <f>VLOOKUP(H362,NAB!C:D,2,)</f>
        <v>1103.3742</v>
      </c>
      <c r="J362" s="175">
        <f t="shared" si="27"/>
        <v>0.10337419999999997</v>
      </c>
      <c r="L362" s="171"/>
      <c r="P362" s="270"/>
      <c r="Q362" s="269"/>
      <c r="R362" s="269"/>
      <c r="S362" s="269"/>
      <c r="T362" s="269"/>
      <c r="U362" s="271"/>
      <c r="V362" s="271"/>
      <c r="W362" s="271"/>
    </row>
    <row r="363" spans="1:23" x14ac:dyDescent="0.3">
      <c r="A363" s="171">
        <v>43690</v>
      </c>
      <c r="B363" s="172">
        <f t="shared" si="25"/>
        <v>0.19207660000000004</v>
      </c>
      <c r="C363" s="198">
        <f t="shared" si="26"/>
        <v>-4.9565951513335538E-2</v>
      </c>
      <c r="D363" s="170">
        <f>VLOOKUP(A363,Benchmark!A:C,3,)</f>
        <v>6210.9620000000004</v>
      </c>
      <c r="E363" s="173">
        <f t="shared" si="32"/>
        <v>950.43404848666444</v>
      </c>
      <c r="F363" s="176">
        <f t="shared" si="33"/>
        <v>-4.9565951513335538E-2</v>
      </c>
      <c r="H363" s="171">
        <v>43499</v>
      </c>
      <c r="I363" s="195">
        <f>VLOOKUP(H363,NAB!C:D,2,)</f>
        <v>1103.3742</v>
      </c>
      <c r="J363" s="175">
        <f t="shared" si="27"/>
        <v>0.10337419999999997</v>
      </c>
      <c r="L363" s="171"/>
      <c r="P363" s="270"/>
      <c r="Q363" s="269"/>
      <c r="R363" s="269"/>
      <c r="S363" s="269"/>
      <c r="T363" s="269"/>
      <c r="U363" s="271"/>
      <c r="V363" s="271"/>
      <c r="W363" s="271"/>
    </row>
    <row r="364" spans="1:23" x14ac:dyDescent="0.3">
      <c r="A364" s="171">
        <v>43691</v>
      </c>
      <c r="B364" s="172">
        <f t="shared" si="25"/>
        <v>0.20386879999999996</v>
      </c>
      <c r="C364" s="198">
        <f t="shared" si="26"/>
        <v>-4.0939458771093951E-2</v>
      </c>
      <c r="D364" s="170">
        <f>VLOOKUP(A364,Benchmark!A:C,3,)</f>
        <v>6267.335</v>
      </c>
      <c r="E364" s="173">
        <f t="shared" si="32"/>
        <v>959.060541228906</v>
      </c>
      <c r="F364" s="176">
        <f t="shared" si="33"/>
        <v>-4.0939458771093951E-2</v>
      </c>
      <c r="H364" s="171">
        <v>43500</v>
      </c>
      <c r="I364" s="195">
        <f>VLOOKUP(H364,NAB!C:D,2,)</f>
        <v>1091.2782</v>
      </c>
      <c r="J364" s="175">
        <f t="shared" si="27"/>
        <v>9.1278199999999865E-2</v>
      </c>
      <c r="L364" s="171"/>
      <c r="P364" s="270"/>
      <c r="Q364" s="269"/>
      <c r="R364" s="269"/>
      <c r="S364" s="269"/>
      <c r="T364" s="269"/>
      <c r="U364" s="271"/>
      <c r="V364" s="271"/>
      <c r="W364" s="271"/>
    </row>
    <row r="365" spans="1:23" x14ac:dyDescent="0.3">
      <c r="A365" s="171">
        <v>43692</v>
      </c>
      <c r="B365" s="172">
        <f t="shared" si="25"/>
        <v>0.19993850000000002</v>
      </c>
      <c r="C365" s="198">
        <f t="shared" si="26"/>
        <v>-4.2431301989374171E-2</v>
      </c>
      <c r="D365" s="170">
        <f>VLOOKUP(A365,Benchmark!A:C,3,)</f>
        <v>6257.5860000000002</v>
      </c>
      <c r="E365" s="173">
        <f t="shared" si="32"/>
        <v>957.56869801062578</v>
      </c>
      <c r="F365" s="176">
        <f t="shared" si="33"/>
        <v>-4.2431301989374171E-2</v>
      </c>
      <c r="H365" s="171">
        <v>43501</v>
      </c>
      <c r="I365" s="195">
        <f>VLOOKUP(H365,NAB!C:D,2,)</f>
        <v>1091.2782</v>
      </c>
      <c r="J365" s="175">
        <f t="shared" si="27"/>
        <v>9.1278199999999865E-2</v>
      </c>
      <c r="L365" s="171"/>
      <c r="P365" s="270"/>
      <c r="Q365" s="269"/>
      <c r="R365" s="269"/>
      <c r="S365" s="269"/>
      <c r="T365" s="269"/>
      <c r="U365" s="271"/>
      <c r="V365" s="271"/>
      <c r="W365" s="271"/>
    </row>
    <row r="366" spans="1:23" x14ac:dyDescent="0.3">
      <c r="A366" s="171">
        <v>43693</v>
      </c>
      <c r="B366" s="172">
        <f t="shared" si="25"/>
        <v>0.19890529999999984</v>
      </c>
      <c r="C366" s="198">
        <f t="shared" si="26"/>
        <v>-3.7982704779544907E-2</v>
      </c>
      <c r="D366" s="170">
        <f>VLOOKUP(A366,Benchmark!A:C,3,)</f>
        <v>6286.6570000000002</v>
      </c>
      <c r="E366" s="173">
        <f t="shared" si="32"/>
        <v>962.01729522045514</v>
      </c>
      <c r="F366" s="176">
        <f t="shared" si="33"/>
        <v>-3.7982704779544907E-2</v>
      </c>
      <c r="H366" s="171">
        <v>43502</v>
      </c>
      <c r="I366" s="195">
        <f>VLOOKUP(H366,NAB!C:D,2,)</f>
        <v>1102.3223</v>
      </c>
      <c r="J366" s="175">
        <f t="shared" si="27"/>
        <v>0.10232229999999998</v>
      </c>
      <c r="L366" s="171"/>
      <c r="P366" s="270"/>
      <c r="Q366" s="269"/>
      <c r="R366" s="269"/>
      <c r="S366" s="269"/>
      <c r="T366" s="269"/>
      <c r="U366" s="271"/>
      <c r="V366" s="271"/>
      <c r="W366" s="271"/>
    </row>
    <row r="367" spans="1:23" x14ac:dyDescent="0.3">
      <c r="A367" s="171">
        <v>43696</v>
      </c>
      <c r="B367" s="172">
        <f t="shared" si="25"/>
        <v>0.20496160000000008</v>
      </c>
      <c r="C367" s="198">
        <f t="shared" si="26"/>
        <v>-3.6443576757238638E-2</v>
      </c>
      <c r="D367" s="170">
        <f>VLOOKUP(A367,Benchmark!A:C,3,)</f>
        <v>6296.7150000000001</v>
      </c>
      <c r="E367" s="173">
        <f t="shared" si="32"/>
        <v>963.55642324276141</v>
      </c>
      <c r="F367" s="176">
        <f t="shared" si="33"/>
        <v>-3.6443576757238638E-2</v>
      </c>
      <c r="H367" s="171">
        <v>43503</v>
      </c>
      <c r="I367" s="195">
        <f>VLOOKUP(H367,NAB!C:D,2,)</f>
        <v>1109.2285999999999</v>
      </c>
      <c r="J367" s="175">
        <f t="shared" si="27"/>
        <v>0.10922860000000001</v>
      </c>
      <c r="L367" s="171"/>
      <c r="P367" s="270"/>
      <c r="Q367" s="269"/>
      <c r="R367" s="269"/>
      <c r="S367" s="269"/>
      <c r="T367" s="269"/>
      <c r="U367" s="271"/>
      <c r="V367" s="271"/>
      <c r="W367" s="271"/>
    </row>
    <row r="368" spans="1:23" x14ac:dyDescent="0.3">
      <c r="A368" s="171">
        <v>43697</v>
      </c>
      <c r="B368" s="172">
        <f t="shared" si="25"/>
        <v>0.20926929999999988</v>
      </c>
      <c r="C368" s="198">
        <f t="shared" si="26"/>
        <v>-3.6593082432103796E-2</v>
      </c>
      <c r="D368" s="170">
        <f>VLOOKUP(A368,Benchmark!A:C,3,)</f>
        <v>6295.7380000000003</v>
      </c>
      <c r="E368" s="173">
        <f t="shared" si="32"/>
        <v>963.40691756789624</v>
      </c>
      <c r="F368" s="176">
        <f t="shared" si="33"/>
        <v>-3.6593082432103796E-2</v>
      </c>
      <c r="H368" s="171">
        <v>43504</v>
      </c>
      <c r="I368" s="195">
        <f>VLOOKUP(H368,NAB!C:D,2,)</f>
        <v>1105.3297</v>
      </c>
      <c r="J368" s="175">
        <f t="shared" si="27"/>
        <v>0.10532969999999997</v>
      </c>
      <c r="L368" s="171"/>
      <c r="P368" s="270"/>
      <c r="Q368" s="269"/>
      <c r="R368" s="269"/>
      <c r="S368" s="269"/>
      <c r="T368" s="269"/>
      <c r="U368" s="271"/>
      <c r="V368" s="271"/>
      <c r="W368" s="271"/>
    </row>
    <row r="369" spans="1:23" x14ac:dyDescent="0.3">
      <c r="A369" s="171">
        <v>43698</v>
      </c>
      <c r="B369" s="172">
        <f t="shared" si="25"/>
        <v>0.19772809999999996</v>
      </c>
      <c r="C369" s="198">
        <f t="shared" si="26"/>
        <v>-4.3138125645670988E-2</v>
      </c>
      <c r="D369" s="170">
        <f>VLOOKUP(A369,Benchmark!A:C,3,)</f>
        <v>6252.9669999999996</v>
      </c>
      <c r="E369" s="173">
        <f t="shared" si="32"/>
        <v>956.86187435432896</v>
      </c>
      <c r="F369" s="176">
        <f t="shared" si="33"/>
        <v>-4.3138125645670988E-2</v>
      </c>
      <c r="H369" s="171">
        <v>43505</v>
      </c>
      <c r="I369" s="195">
        <f>VLOOKUP(H369,NAB!C:D,2,)</f>
        <v>1105.3297</v>
      </c>
      <c r="J369" s="175">
        <f t="shared" si="27"/>
        <v>0.10532969999999997</v>
      </c>
      <c r="L369" s="171"/>
      <c r="P369" s="270"/>
      <c r="Q369" s="269"/>
      <c r="R369" s="269"/>
      <c r="S369" s="269"/>
      <c r="T369" s="269"/>
      <c r="U369" s="271"/>
      <c r="V369" s="271"/>
      <c r="W369" s="271"/>
    </row>
    <row r="370" spans="1:23" x14ac:dyDescent="0.3">
      <c r="A370" s="171">
        <v>43699</v>
      </c>
      <c r="B370" s="172">
        <f t="shared" si="25"/>
        <v>0.19226579999999993</v>
      </c>
      <c r="C370" s="198">
        <f t="shared" si="26"/>
        <v>-4.5237938205035189E-2</v>
      </c>
      <c r="D370" s="170">
        <f>VLOOKUP(A370,Benchmark!A:C,3,)</f>
        <v>6239.2449999999999</v>
      </c>
      <c r="E370" s="173">
        <f t="shared" si="32"/>
        <v>954.76206179496478</v>
      </c>
      <c r="F370" s="176">
        <f t="shared" si="33"/>
        <v>-4.5237938205035189E-2</v>
      </c>
      <c r="H370" s="171">
        <v>43506</v>
      </c>
      <c r="I370" s="195">
        <f>VLOOKUP(H370,NAB!C:D,2,)</f>
        <v>1105.3297</v>
      </c>
      <c r="J370" s="175">
        <f t="shared" si="27"/>
        <v>0.10532969999999997</v>
      </c>
      <c r="L370" s="171"/>
      <c r="P370" s="270"/>
      <c r="Q370" s="269"/>
      <c r="R370" s="269"/>
      <c r="S370" s="269"/>
      <c r="T370" s="269"/>
      <c r="U370" s="271"/>
      <c r="V370" s="271"/>
      <c r="W370" s="271"/>
    </row>
    <row r="371" spans="1:23" x14ac:dyDescent="0.3">
      <c r="A371" s="171">
        <v>43700</v>
      </c>
      <c r="B371" s="172">
        <f t="shared" si="25"/>
        <v>0.19833539999999994</v>
      </c>
      <c r="C371" s="198">
        <f t="shared" si="26"/>
        <v>-4.2735669223055606E-2</v>
      </c>
      <c r="D371" s="170">
        <f>VLOOKUP(A371,Benchmark!A:C,3,)</f>
        <v>6255.5969999999998</v>
      </c>
      <c r="E371" s="173">
        <f t="shared" si="32"/>
        <v>957.26433077694435</v>
      </c>
      <c r="F371" s="176">
        <f t="shared" si="33"/>
        <v>-4.2735669223055606E-2</v>
      </c>
      <c r="H371" s="171">
        <v>43507</v>
      </c>
      <c r="I371" s="195">
        <f>VLOOKUP(H371,NAB!C:D,2,)</f>
        <v>1105.4947999999999</v>
      </c>
      <c r="J371" s="175">
        <f t="shared" si="27"/>
        <v>0.1054948</v>
      </c>
      <c r="L371" s="171"/>
      <c r="P371" s="270"/>
      <c r="Q371" s="269"/>
      <c r="R371" s="269"/>
      <c r="S371" s="269"/>
      <c r="T371" s="269"/>
      <c r="U371" s="271"/>
      <c r="V371" s="271"/>
      <c r="W371" s="271"/>
    </row>
    <row r="372" spans="1:23" x14ac:dyDescent="0.3">
      <c r="A372" s="171">
        <v>43703</v>
      </c>
      <c r="B372" s="172">
        <f t="shared" si="25"/>
        <v>0.1873587000000001</v>
      </c>
      <c r="C372" s="198">
        <f t="shared" si="26"/>
        <v>-4.9023017905944211E-2</v>
      </c>
      <c r="D372" s="170">
        <f>VLOOKUP(A372,Benchmark!A:C,3,)</f>
        <v>6214.51</v>
      </c>
      <c r="E372" s="173">
        <f t="shared" si="32"/>
        <v>950.97698209405576</v>
      </c>
      <c r="F372" s="176">
        <f t="shared" si="33"/>
        <v>-4.9023017905944211E-2</v>
      </c>
      <c r="H372" s="171">
        <v>43508</v>
      </c>
      <c r="I372" s="195">
        <f>VLOOKUP(H372,NAB!C:D,2,)</f>
        <v>1105.3314</v>
      </c>
      <c r="J372" s="175">
        <f t="shared" si="27"/>
        <v>0.10533140000000007</v>
      </c>
      <c r="L372" s="171"/>
      <c r="P372" s="270"/>
      <c r="Q372" s="269"/>
      <c r="R372" s="269"/>
      <c r="S372" s="269"/>
      <c r="T372" s="269"/>
      <c r="U372" s="271"/>
      <c r="V372" s="271"/>
      <c r="W372" s="271"/>
    </row>
    <row r="373" spans="1:23" x14ac:dyDescent="0.3">
      <c r="A373" s="171">
        <v>43704</v>
      </c>
      <c r="B373" s="172">
        <f t="shared" si="25"/>
        <v>0.20817569999999996</v>
      </c>
      <c r="C373" s="198">
        <f t="shared" si="26"/>
        <v>-3.9281277099816325E-2</v>
      </c>
      <c r="D373" s="170">
        <f>VLOOKUP(A373,Benchmark!A:C,3,)</f>
        <v>6278.1710000000003</v>
      </c>
      <c r="E373" s="173">
        <f t="shared" si="32"/>
        <v>960.71872290018371</v>
      </c>
      <c r="F373" s="176">
        <f t="shared" si="33"/>
        <v>-3.9281277099816325E-2</v>
      </c>
      <c r="H373" s="171">
        <v>43509</v>
      </c>
      <c r="I373" s="195">
        <f>VLOOKUP(H373,NAB!C:D,2,)</f>
        <v>1112.4068</v>
      </c>
      <c r="J373" s="175">
        <f t="shared" si="27"/>
        <v>0.11240680000000003</v>
      </c>
      <c r="L373" s="171"/>
      <c r="P373" s="270"/>
      <c r="Q373" s="269"/>
      <c r="R373" s="269"/>
      <c r="S373" s="269"/>
      <c r="T373" s="269"/>
      <c r="U373" s="271"/>
      <c r="V373" s="271"/>
      <c r="W373" s="271"/>
    </row>
    <row r="374" spans="1:23" x14ac:dyDescent="0.3">
      <c r="A374" s="171">
        <v>43705</v>
      </c>
      <c r="B374" s="172">
        <f t="shared" si="25"/>
        <v>0.20977109999999999</v>
      </c>
      <c r="C374" s="198">
        <f t="shared" si="26"/>
        <v>-3.8749514336094526E-2</v>
      </c>
      <c r="D374" s="170">
        <f>VLOOKUP(A374,Benchmark!A:C,3,)</f>
        <v>6281.6459999999997</v>
      </c>
      <c r="E374" s="173">
        <f t="shared" si="32"/>
        <v>961.25048566390547</v>
      </c>
      <c r="F374" s="176">
        <f t="shared" si="33"/>
        <v>-3.8749514336094526E-2</v>
      </c>
      <c r="H374" s="171">
        <v>43510</v>
      </c>
      <c r="I374" s="195">
        <f>VLOOKUP(H374,NAB!C:D,2,)</f>
        <v>1113.6119000000001</v>
      </c>
      <c r="J374" s="175">
        <f t="shared" si="27"/>
        <v>0.11361190000000021</v>
      </c>
      <c r="L374" s="171"/>
      <c r="P374" s="270"/>
      <c r="Q374" s="269"/>
      <c r="R374" s="269"/>
      <c r="S374" s="269"/>
      <c r="T374" s="269"/>
      <c r="U374" s="271"/>
      <c r="V374" s="271"/>
      <c r="W374" s="271"/>
    </row>
    <row r="375" spans="1:23" x14ac:dyDescent="0.3">
      <c r="A375" s="171">
        <v>43706</v>
      </c>
      <c r="B375" s="172">
        <f t="shared" si="25"/>
        <v>0.20991669999999996</v>
      </c>
      <c r="C375" s="198">
        <f t="shared" si="26"/>
        <v>-3.7605956599895074E-2</v>
      </c>
      <c r="D375" s="170">
        <f>VLOOKUP(A375,Benchmark!A:C,3,)</f>
        <v>6289.1189999999997</v>
      </c>
      <c r="E375" s="173">
        <f t="shared" si="32"/>
        <v>962.39404340010492</v>
      </c>
      <c r="F375" s="176">
        <f t="shared" si="33"/>
        <v>-3.7605956599895074E-2</v>
      </c>
      <c r="H375" s="171">
        <v>43511</v>
      </c>
      <c r="I375" s="195">
        <f>VLOOKUP(H375,NAB!C:D,2,)</f>
        <v>1110.348</v>
      </c>
      <c r="J375" s="175">
        <f t="shared" si="27"/>
        <v>0.11034799999999989</v>
      </c>
      <c r="L375" s="171"/>
      <c r="P375" s="270"/>
      <c r="Q375" s="269"/>
      <c r="R375" s="269"/>
      <c r="S375" s="269"/>
      <c r="T375" s="269"/>
      <c r="U375" s="271"/>
      <c r="V375" s="271"/>
      <c r="W375" s="271"/>
    </row>
    <row r="376" spans="1:23" x14ac:dyDescent="0.3">
      <c r="A376" s="171">
        <v>43707</v>
      </c>
      <c r="B376" s="172">
        <f t="shared" si="25"/>
        <v>0.22072150000000001</v>
      </c>
      <c r="C376" s="198">
        <f t="shared" si="26"/>
        <v>-3.1584259760983668E-2</v>
      </c>
      <c r="D376" s="170">
        <f>VLOOKUP(A376,Benchmark!A:C,3,)</f>
        <v>6328.47</v>
      </c>
      <c r="E376" s="173">
        <f t="shared" si="32"/>
        <v>968.41574023901637</v>
      </c>
      <c r="F376" s="176">
        <f t="shared" si="33"/>
        <v>-3.1584259760983668E-2</v>
      </c>
      <c r="H376" s="171">
        <v>43512</v>
      </c>
      <c r="I376" s="195">
        <f>VLOOKUP(H376,NAB!C:D,2,)</f>
        <v>1110.348</v>
      </c>
      <c r="J376" s="175">
        <f t="shared" si="27"/>
        <v>0.11034799999999989</v>
      </c>
      <c r="L376" s="171"/>
      <c r="P376" s="270"/>
      <c r="Q376" s="269"/>
      <c r="R376" s="269"/>
      <c r="S376" s="269"/>
      <c r="T376" s="269"/>
      <c r="U376" s="271"/>
      <c r="V376" s="271"/>
      <c r="W376" s="271"/>
    </row>
    <row r="377" spans="1:23" x14ac:dyDescent="0.3">
      <c r="A377" s="171">
        <v>43710</v>
      </c>
      <c r="B377" s="172" t="e">
        <f t="shared" ref="B377:B397" si="34">VLOOKUP(A377,H:J,3)</f>
        <v>#N/A</v>
      </c>
      <c r="C377" s="198">
        <f t="shared" si="26"/>
        <v>-3.7387589559943701E-2</v>
      </c>
      <c r="D377" s="170">
        <f>VLOOKUP(A377,Benchmark!A:C,3,)</f>
        <v>6290.5460000000003</v>
      </c>
      <c r="E377" s="173">
        <f t="shared" ref="E377:E397" si="35">(C377+1)*$E$2</f>
        <v>962.61241044005635</v>
      </c>
      <c r="F377" s="176">
        <f t="shared" ref="F377:F397" si="36">+E377/$E$2-1</f>
        <v>-3.7387589559943701E-2</v>
      </c>
      <c r="H377" s="171">
        <v>43513</v>
      </c>
      <c r="I377" s="195">
        <f>VLOOKUP(H377,NAB!C:D,2,)</f>
        <v>1110.348</v>
      </c>
      <c r="J377" s="175">
        <f t="shared" si="27"/>
        <v>0.11034799999999989</v>
      </c>
      <c r="L377" s="171"/>
      <c r="P377" s="270"/>
      <c r="Q377" s="269"/>
      <c r="R377" s="269"/>
      <c r="S377" s="269"/>
      <c r="T377" s="269"/>
      <c r="U377" s="271"/>
      <c r="V377" s="271"/>
      <c r="W377" s="271"/>
    </row>
    <row r="378" spans="1:23" x14ac:dyDescent="0.3">
      <c r="A378" s="171">
        <v>43711</v>
      </c>
      <c r="B378" s="172" t="e">
        <f t="shared" si="34"/>
        <v>#N/A</v>
      </c>
      <c r="C378" s="198">
        <f t="shared" si="26"/>
        <v>-4.181858886536205E-2</v>
      </c>
      <c r="D378" s="170">
        <f>VLOOKUP(A378,Benchmark!A:C,3,)</f>
        <v>6261.59</v>
      </c>
      <c r="E378" s="173">
        <f t="shared" si="35"/>
        <v>958.18141113463798</v>
      </c>
      <c r="F378" s="176">
        <f t="shared" si="36"/>
        <v>-4.181858886536205E-2</v>
      </c>
      <c r="H378" s="171">
        <v>43514</v>
      </c>
      <c r="I378" s="195">
        <f>VLOOKUP(H378,NAB!C:D,2,)</f>
        <v>1127.4368999999999</v>
      </c>
      <c r="J378" s="175">
        <f t="shared" si="27"/>
        <v>0.12743689999999996</v>
      </c>
      <c r="L378" s="171"/>
      <c r="P378" s="270"/>
      <c r="Q378" s="269"/>
      <c r="R378" s="269"/>
      <c r="S378" s="269"/>
      <c r="T378" s="269"/>
      <c r="U378" s="271"/>
      <c r="V378" s="271"/>
      <c r="W378" s="271"/>
    </row>
    <row r="379" spans="1:23" x14ac:dyDescent="0.3">
      <c r="A379" s="171">
        <v>43712</v>
      </c>
      <c r="B379" s="172" t="e">
        <f t="shared" si="34"/>
        <v>#N/A</v>
      </c>
      <c r="C379" s="198">
        <f t="shared" si="26"/>
        <v>-4.0583062950458548E-2</v>
      </c>
      <c r="D379" s="170">
        <f>VLOOKUP(A379,Benchmark!A:C,3,)</f>
        <v>6269.6639999999998</v>
      </c>
      <c r="E379" s="173">
        <f t="shared" si="35"/>
        <v>959.4169370495415</v>
      </c>
      <c r="F379" s="176">
        <f t="shared" si="36"/>
        <v>-4.0583062950458548E-2</v>
      </c>
      <c r="H379" s="171">
        <v>43515</v>
      </c>
      <c r="I379" s="195">
        <f>VLOOKUP(H379,NAB!C:D,2,)</f>
        <v>1120.3182999999999</v>
      </c>
      <c r="J379" s="175">
        <f t="shared" si="27"/>
        <v>0.12031829999999988</v>
      </c>
      <c r="L379" s="171"/>
      <c r="P379" s="270"/>
      <c r="Q379" s="269"/>
      <c r="R379" s="269"/>
      <c r="S379" s="269"/>
      <c r="T379" s="269"/>
      <c r="U379" s="271"/>
      <c r="V379" s="271"/>
      <c r="W379" s="271"/>
    </row>
    <row r="380" spans="1:23" x14ac:dyDescent="0.3">
      <c r="A380" s="171">
        <v>43713</v>
      </c>
      <c r="B380" s="172" t="e">
        <f t="shared" si="34"/>
        <v>#N/A</v>
      </c>
      <c r="C380" s="198">
        <f t="shared" si="26"/>
        <v>-3.489985797726014E-2</v>
      </c>
      <c r="D380" s="170">
        <f>VLOOKUP(A380,Benchmark!A:C,3,)</f>
        <v>6306.8029999999999</v>
      </c>
      <c r="E380" s="173">
        <f t="shared" si="35"/>
        <v>965.10014202273987</v>
      </c>
      <c r="F380" s="176">
        <f t="shared" si="36"/>
        <v>-3.489985797726014E-2</v>
      </c>
      <c r="H380" s="171">
        <v>43516</v>
      </c>
      <c r="I380" s="195">
        <f>VLOOKUP(H380,NAB!C:D,2,)</f>
        <v>1119.8524</v>
      </c>
      <c r="J380" s="175">
        <f t="shared" si="27"/>
        <v>0.11985240000000008</v>
      </c>
      <c r="L380" s="171"/>
      <c r="P380" s="270"/>
      <c r="Q380" s="269"/>
      <c r="R380" s="269"/>
      <c r="S380" s="269"/>
      <c r="T380" s="269"/>
      <c r="U380" s="271"/>
      <c r="V380" s="271"/>
      <c r="W380" s="271"/>
    </row>
    <row r="381" spans="1:23" x14ac:dyDescent="0.3">
      <c r="A381" s="171">
        <v>43714</v>
      </c>
      <c r="B381" s="172" t="e">
        <f t="shared" si="34"/>
        <v>#N/A</v>
      </c>
      <c r="C381" s="198">
        <f t="shared" si="26"/>
        <v>-3.4571312753170713E-2</v>
      </c>
      <c r="D381" s="170">
        <f>VLOOKUP(A381,Benchmark!A:C,3,)</f>
        <v>6308.95</v>
      </c>
      <c r="E381" s="173">
        <f t="shared" si="35"/>
        <v>965.42868724682933</v>
      </c>
      <c r="F381" s="176">
        <f t="shared" si="36"/>
        <v>-3.4571312753170713E-2</v>
      </c>
      <c r="H381" s="171">
        <v>43517</v>
      </c>
      <c r="I381" s="195">
        <f>VLOOKUP(H381,NAB!C:D,2,)</f>
        <v>1134.3453999999999</v>
      </c>
      <c r="J381" s="175">
        <f t="shared" si="27"/>
        <v>0.13434539999999995</v>
      </c>
      <c r="L381" s="171"/>
      <c r="P381" s="270"/>
      <c r="Q381" s="269"/>
      <c r="R381" s="269"/>
      <c r="S381" s="269"/>
      <c r="T381" s="269"/>
      <c r="U381" s="271"/>
      <c r="V381" s="271"/>
      <c r="W381" s="271"/>
    </row>
    <row r="382" spans="1:23" x14ac:dyDescent="0.3">
      <c r="A382" s="171">
        <v>43717</v>
      </c>
      <c r="B382" s="172" t="e">
        <f t="shared" si="34"/>
        <v>#N/A</v>
      </c>
      <c r="C382" s="198">
        <f t="shared" si="26"/>
        <v>-3.1929637763205343E-2</v>
      </c>
      <c r="D382" s="170">
        <f>VLOOKUP(A382,Benchmark!A:C,3,)</f>
        <v>6326.2129999999997</v>
      </c>
      <c r="E382" s="173">
        <f t="shared" si="35"/>
        <v>968.07036223679461</v>
      </c>
      <c r="F382" s="176">
        <f t="shared" si="36"/>
        <v>-3.1929637763205343E-2</v>
      </c>
      <c r="H382" s="171">
        <v>43518</v>
      </c>
      <c r="I382" s="195">
        <f>VLOOKUP(H382,NAB!C:D,2,)</f>
        <v>1127.152</v>
      </c>
      <c r="J382" s="175">
        <f t="shared" si="27"/>
        <v>0.12715200000000015</v>
      </c>
      <c r="L382" s="171"/>
      <c r="P382" s="270"/>
      <c r="Q382" s="269"/>
      <c r="R382" s="269"/>
      <c r="S382" s="269"/>
      <c r="T382" s="269"/>
      <c r="U382" s="271"/>
      <c r="V382" s="271"/>
      <c r="W382" s="271"/>
    </row>
    <row r="383" spans="1:23" x14ac:dyDescent="0.3">
      <c r="A383" s="171">
        <v>43718</v>
      </c>
      <c r="B383" s="172" t="e">
        <f t="shared" si="34"/>
        <v>#N/A</v>
      </c>
      <c r="C383" s="198">
        <f t="shared" si="26"/>
        <v>-3.0328993588088715E-2</v>
      </c>
      <c r="D383" s="170">
        <f>VLOOKUP(A383,Benchmark!A:C,3,)</f>
        <v>6336.6729999999998</v>
      </c>
      <c r="E383" s="173">
        <f t="shared" si="35"/>
        <v>969.67100641191132</v>
      </c>
      <c r="F383" s="176">
        <f t="shared" si="36"/>
        <v>-3.0328993588088715E-2</v>
      </c>
      <c r="H383" s="171">
        <v>43519</v>
      </c>
      <c r="I383" s="195">
        <f>VLOOKUP(H383,NAB!C:D,2,)</f>
        <v>1127.152</v>
      </c>
      <c r="J383" s="175">
        <f t="shared" si="27"/>
        <v>0.12715200000000015</v>
      </c>
      <c r="L383" s="171"/>
      <c r="P383" s="270"/>
      <c r="Q383" s="269"/>
      <c r="R383" s="269"/>
      <c r="S383" s="269"/>
      <c r="T383" s="269"/>
      <c r="U383" s="271"/>
      <c r="V383" s="271"/>
      <c r="W383" s="271"/>
    </row>
    <row r="384" spans="1:23" x14ac:dyDescent="0.3">
      <c r="A384" s="171">
        <v>43719</v>
      </c>
      <c r="B384" s="172" t="e">
        <f t="shared" si="34"/>
        <v>#N/A</v>
      </c>
      <c r="C384" s="198">
        <f t="shared" si="26"/>
        <v>-2.3399856982595946E-2</v>
      </c>
      <c r="D384" s="170">
        <f>VLOOKUP(A384,Benchmark!A:C,3,)</f>
        <v>6381.9539999999997</v>
      </c>
      <c r="E384" s="173">
        <f t="shared" si="35"/>
        <v>976.60014301740409</v>
      </c>
      <c r="F384" s="176">
        <f t="shared" si="36"/>
        <v>-2.3399856982595946E-2</v>
      </c>
      <c r="H384" s="171">
        <v>43520</v>
      </c>
      <c r="I384" s="195">
        <f>VLOOKUP(H384,NAB!C:D,2,)</f>
        <v>1127.152</v>
      </c>
      <c r="J384" s="175">
        <f t="shared" si="27"/>
        <v>0.12715200000000015</v>
      </c>
      <c r="L384" s="171"/>
      <c r="P384" s="270"/>
      <c r="Q384" s="269"/>
      <c r="R384" s="269"/>
      <c r="S384" s="269"/>
      <c r="T384" s="269"/>
      <c r="U384" s="271"/>
      <c r="V384" s="271"/>
      <c r="W384" s="271"/>
    </row>
    <row r="385" spans="1:23" x14ac:dyDescent="0.3">
      <c r="A385" s="171">
        <v>43720</v>
      </c>
      <c r="B385" s="172" t="e">
        <f t="shared" si="34"/>
        <v>#N/A</v>
      </c>
      <c r="C385" s="198">
        <f t="shared" si="26"/>
        <v>-2.9487201656222872E-2</v>
      </c>
      <c r="D385" s="170">
        <f>VLOOKUP(A385,Benchmark!A:C,3,)</f>
        <v>6342.174</v>
      </c>
      <c r="E385" s="173">
        <f t="shared" si="35"/>
        <v>970.51279834377715</v>
      </c>
      <c r="F385" s="176">
        <f t="shared" si="36"/>
        <v>-2.9487201656222872E-2</v>
      </c>
      <c r="H385" s="171">
        <v>43521</v>
      </c>
      <c r="I385" s="195">
        <f>VLOOKUP(H385,NAB!C:D,2,)</f>
        <v>1136.0907</v>
      </c>
      <c r="J385" s="175">
        <f t="shared" si="27"/>
        <v>0.13609070000000001</v>
      </c>
      <c r="L385" s="171"/>
      <c r="P385" s="270"/>
      <c r="Q385" s="269"/>
      <c r="R385" s="269"/>
      <c r="S385" s="269"/>
      <c r="T385" s="269"/>
      <c r="U385" s="271"/>
      <c r="V385" s="271"/>
      <c r="W385" s="271"/>
    </row>
    <row r="386" spans="1:23" x14ac:dyDescent="0.3">
      <c r="A386" s="171">
        <v>43721</v>
      </c>
      <c r="B386" s="172" t="e">
        <f t="shared" si="34"/>
        <v>#N/A</v>
      </c>
      <c r="C386" s="198">
        <f t="shared" si="26"/>
        <v>-3.0609029806106247E-2</v>
      </c>
      <c r="D386" s="170">
        <f>VLOOKUP(A386,Benchmark!A:C,3,)</f>
        <v>6334.8429999999998</v>
      </c>
      <c r="E386" s="173">
        <f t="shared" si="35"/>
        <v>969.39097019389374</v>
      </c>
      <c r="F386" s="176">
        <f t="shared" si="36"/>
        <v>-3.0609029806106247E-2</v>
      </c>
      <c r="H386" s="171">
        <v>43522</v>
      </c>
      <c r="I386" s="195">
        <f>VLOOKUP(H386,NAB!C:D,2,)</f>
        <v>1145.7463</v>
      </c>
      <c r="J386" s="175">
        <f t="shared" si="27"/>
        <v>0.14574630000000011</v>
      </c>
      <c r="L386" s="171"/>
      <c r="P386" s="270"/>
      <c r="Q386" s="269"/>
      <c r="R386" s="269"/>
      <c r="S386" s="269"/>
      <c r="T386" s="269"/>
      <c r="U386" s="271"/>
      <c r="V386" s="271"/>
      <c r="W386" s="271"/>
    </row>
    <row r="387" spans="1:23" x14ac:dyDescent="0.3">
      <c r="A387" s="171">
        <v>43724</v>
      </c>
      <c r="B387" s="172" t="e">
        <f t="shared" si="34"/>
        <v>#N/A</v>
      </c>
      <c r="C387" s="198">
        <f t="shared" ref="C387:C397" si="37">D387/$D$2-1</f>
        <v>-4.8269368521388745E-2</v>
      </c>
      <c r="D387" s="170">
        <f>VLOOKUP(A387,Benchmark!A:C,3,)</f>
        <v>6219.4350000000004</v>
      </c>
      <c r="E387" s="173">
        <f t="shared" si="35"/>
        <v>951.73063147861126</v>
      </c>
      <c r="F387" s="176">
        <f t="shared" si="36"/>
        <v>-4.8269368521388745E-2</v>
      </c>
      <c r="H387" s="171">
        <v>43523</v>
      </c>
      <c r="I387" s="195">
        <f>VLOOKUP(H387,NAB!C:D,2,)</f>
        <v>1138.3626999999999</v>
      </c>
      <c r="J387" s="175">
        <f t="shared" ref="J387:J417" si="38">I387/$I$2-1</f>
        <v>0.13836269999999984</v>
      </c>
      <c r="L387" s="171"/>
      <c r="P387" s="270"/>
      <c r="Q387" s="269"/>
      <c r="R387" s="269"/>
      <c r="S387" s="269"/>
      <c r="T387" s="269"/>
      <c r="U387" s="271"/>
      <c r="V387" s="271"/>
      <c r="W387" s="271"/>
    </row>
    <row r="388" spans="1:23" x14ac:dyDescent="0.3">
      <c r="A388" s="171">
        <v>43725</v>
      </c>
      <c r="B388" s="172" t="e">
        <f t="shared" si="34"/>
        <v>#N/A</v>
      </c>
      <c r="C388" s="198">
        <f t="shared" si="37"/>
        <v>-4.5628917733469554E-2</v>
      </c>
      <c r="D388" s="170">
        <f>VLOOKUP(A388,Benchmark!A:C,3,)</f>
        <v>6236.69</v>
      </c>
      <c r="E388" s="173">
        <f t="shared" si="35"/>
        <v>954.37108226653049</v>
      </c>
      <c r="F388" s="176">
        <f t="shared" si="36"/>
        <v>-4.5628917733469554E-2</v>
      </c>
      <c r="H388" s="171">
        <v>43524</v>
      </c>
      <c r="I388" s="195">
        <f>VLOOKUP(H388,NAB!C:D,2,)</f>
        <v>1121.5317</v>
      </c>
      <c r="J388" s="175">
        <f t="shared" si="38"/>
        <v>0.12153170000000002</v>
      </c>
      <c r="L388" s="171"/>
      <c r="P388" s="270"/>
      <c r="Q388" s="269"/>
      <c r="R388" s="269"/>
      <c r="S388" s="269"/>
      <c r="T388" s="269"/>
      <c r="U388" s="271"/>
      <c r="V388" s="271"/>
      <c r="W388" s="271"/>
    </row>
    <row r="389" spans="1:23" x14ac:dyDescent="0.3">
      <c r="A389" s="171">
        <v>43726</v>
      </c>
      <c r="B389" s="172" t="e">
        <f t="shared" si="34"/>
        <v>#N/A</v>
      </c>
      <c r="C389" s="198">
        <f t="shared" si="37"/>
        <v>-3.9516629943155746E-2</v>
      </c>
      <c r="D389" s="170">
        <f>VLOOKUP(A389,Benchmark!A:C,3,)</f>
        <v>6276.6329999999998</v>
      </c>
      <c r="E389" s="173">
        <f t="shared" si="35"/>
        <v>960.48337005684425</v>
      </c>
      <c r="F389" s="176">
        <f t="shared" si="36"/>
        <v>-3.9516629943155746E-2</v>
      </c>
      <c r="H389" s="171">
        <v>43525</v>
      </c>
      <c r="I389" s="195">
        <f>VLOOKUP(H389,NAB!C:D,2,)</f>
        <v>1133.6655000000001</v>
      </c>
      <c r="J389" s="175">
        <f t="shared" si="38"/>
        <v>0.13366549999999999</v>
      </c>
      <c r="L389" s="171"/>
      <c r="P389" s="270"/>
      <c r="Q389" s="269"/>
      <c r="R389" s="269"/>
      <c r="S389" s="269"/>
      <c r="T389" s="269"/>
      <c r="U389" s="271"/>
      <c r="V389" s="271"/>
      <c r="W389" s="271"/>
    </row>
    <row r="390" spans="1:23" x14ac:dyDescent="0.3">
      <c r="A390" s="171">
        <v>43727</v>
      </c>
      <c r="B390" s="172" t="e">
        <f t="shared" si="34"/>
        <v>#N/A</v>
      </c>
      <c r="C390" s="198">
        <f t="shared" si="37"/>
        <v>-4.4438381243755543E-2</v>
      </c>
      <c r="D390" s="170">
        <f>VLOOKUP(A390,Benchmark!A:C,3,)</f>
        <v>6244.47</v>
      </c>
      <c r="E390" s="173">
        <f t="shared" si="35"/>
        <v>955.56161875624446</v>
      </c>
      <c r="F390" s="176">
        <f t="shared" si="36"/>
        <v>-4.4438381243755543E-2</v>
      </c>
      <c r="H390" s="171">
        <v>43526</v>
      </c>
      <c r="I390" s="195">
        <f>VLOOKUP(H390,NAB!C:D,2,)</f>
        <v>1133.6655000000001</v>
      </c>
      <c r="J390" s="175">
        <f t="shared" si="38"/>
        <v>0.13366549999999999</v>
      </c>
      <c r="L390" s="171"/>
      <c r="P390" s="270"/>
      <c r="Q390" s="269"/>
      <c r="R390" s="269"/>
      <c r="S390" s="269"/>
      <c r="T390" s="269"/>
      <c r="U390" s="271"/>
      <c r="V390" s="271"/>
      <c r="W390" s="271"/>
    </row>
    <row r="391" spans="1:23" x14ac:dyDescent="0.3">
      <c r="A391" s="171">
        <v>43728</v>
      </c>
      <c r="B391" s="172" t="e">
        <f t="shared" si="34"/>
        <v>#N/A</v>
      </c>
      <c r="C391" s="198">
        <f t="shared" si="37"/>
        <v>-4.6427250492703021E-2</v>
      </c>
      <c r="D391" s="170">
        <f>VLOOKUP(A391,Benchmark!A:C,3,)</f>
        <v>6231.473</v>
      </c>
      <c r="E391" s="173">
        <f t="shared" si="35"/>
        <v>953.57274950729698</v>
      </c>
      <c r="F391" s="176">
        <f t="shared" si="36"/>
        <v>-4.6427250492703021E-2</v>
      </c>
      <c r="H391" s="171">
        <v>43527</v>
      </c>
      <c r="I391" s="195">
        <f>VLOOKUP(H391,NAB!C:D,2,)</f>
        <v>1133.6655000000001</v>
      </c>
      <c r="J391" s="175">
        <f t="shared" si="38"/>
        <v>0.13366549999999999</v>
      </c>
      <c r="L391" s="171"/>
      <c r="P391" s="270"/>
      <c r="Q391" s="269"/>
      <c r="R391" s="269"/>
      <c r="S391" s="269"/>
      <c r="T391" s="269"/>
      <c r="U391" s="271"/>
      <c r="V391" s="271"/>
      <c r="W391" s="271"/>
    </row>
    <row r="392" spans="1:23" x14ac:dyDescent="0.3">
      <c r="A392" s="171">
        <v>43731</v>
      </c>
      <c r="B392" s="172" t="e">
        <f t="shared" si="34"/>
        <v>#N/A</v>
      </c>
      <c r="C392" s="198">
        <f t="shared" si="37"/>
        <v>-5.0294810806459922E-2</v>
      </c>
      <c r="D392" s="170">
        <f>VLOOKUP(A392,Benchmark!A:C,3,)</f>
        <v>6206.1989999999996</v>
      </c>
      <c r="E392" s="173">
        <f t="shared" si="35"/>
        <v>949.70518919354004</v>
      </c>
      <c r="F392" s="176">
        <f t="shared" si="36"/>
        <v>-5.0294810806459922E-2</v>
      </c>
      <c r="H392" s="171">
        <v>43528</v>
      </c>
      <c r="I392" s="195">
        <f>VLOOKUP(H392,NAB!C:D,2,)</f>
        <v>1136.9534000000001</v>
      </c>
      <c r="J392" s="175">
        <f t="shared" si="38"/>
        <v>0.13695340000000011</v>
      </c>
      <c r="L392" s="171"/>
      <c r="P392" s="270"/>
      <c r="Q392" s="269"/>
      <c r="R392" s="269"/>
      <c r="S392" s="269"/>
      <c r="T392" s="269"/>
      <c r="U392" s="271"/>
      <c r="V392" s="271"/>
      <c r="W392" s="271"/>
    </row>
    <row r="393" spans="1:23" x14ac:dyDescent="0.3">
      <c r="A393" s="171">
        <v>43732</v>
      </c>
      <c r="B393" s="172" t="e">
        <f t="shared" si="34"/>
        <v>#N/A</v>
      </c>
      <c r="C393" s="198">
        <f t="shared" si="37"/>
        <v>-6.079096612342183E-2</v>
      </c>
      <c r="D393" s="170">
        <f>VLOOKUP(A393,Benchmark!A:C,3,)</f>
        <v>6137.6080000000002</v>
      </c>
      <c r="E393" s="173">
        <f t="shared" si="35"/>
        <v>939.20903387657813</v>
      </c>
      <c r="F393" s="176">
        <f t="shared" si="36"/>
        <v>-6.079096612342183E-2</v>
      </c>
      <c r="H393" s="171">
        <v>43529</v>
      </c>
      <c r="I393" s="195">
        <f>VLOOKUP(H393,NAB!C:D,2,)</f>
        <v>1142.1451</v>
      </c>
      <c r="J393" s="175">
        <f t="shared" si="38"/>
        <v>0.14214510000000002</v>
      </c>
      <c r="L393" s="171"/>
      <c r="P393" s="270"/>
      <c r="Q393" s="269"/>
      <c r="R393" s="269"/>
      <c r="S393" s="269"/>
      <c r="T393" s="269"/>
      <c r="U393" s="271"/>
      <c r="V393" s="271"/>
      <c r="W393" s="271"/>
    </row>
    <row r="394" spans="1:23" x14ac:dyDescent="0.3">
      <c r="A394" s="171">
        <v>43733</v>
      </c>
      <c r="B394" s="172" t="e">
        <f t="shared" si="34"/>
        <v>#N/A</v>
      </c>
      <c r="C394" s="198">
        <f t="shared" si="37"/>
        <v>-5.9444955973868674E-2</v>
      </c>
      <c r="D394" s="170">
        <f>VLOOKUP(A394,Benchmark!A:C,3,)</f>
        <v>6146.4040000000005</v>
      </c>
      <c r="E394" s="173">
        <f t="shared" si="35"/>
        <v>940.55504402613133</v>
      </c>
      <c r="F394" s="176">
        <f t="shared" si="36"/>
        <v>-5.9444955973868674E-2</v>
      </c>
      <c r="H394" s="171">
        <v>43530</v>
      </c>
      <c r="I394" s="195">
        <f>VLOOKUP(H394,NAB!C:D,2,)</f>
        <v>1158.3142</v>
      </c>
      <c r="J394" s="175">
        <f t="shared" si="38"/>
        <v>0.15831419999999996</v>
      </c>
      <c r="L394" s="171"/>
      <c r="P394" s="270"/>
      <c r="Q394" s="269"/>
      <c r="R394" s="269"/>
      <c r="S394" s="269"/>
      <c r="T394" s="269"/>
      <c r="U394" s="271"/>
      <c r="V394" s="271"/>
      <c r="W394" s="271"/>
    </row>
    <row r="395" spans="1:23" x14ac:dyDescent="0.3">
      <c r="A395" s="171">
        <v>43734</v>
      </c>
      <c r="B395" s="172" t="e">
        <f t="shared" si="34"/>
        <v>#N/A</v>
      </c>
      <c r="C395" s="198">
        <f t="shared" si="37"/>
        <v>-4.6601546258999149E-2</v>
      </c>
      <c r="D395" s="170">
        <f>VLOOKUP(A395,Benchmark!A:C,3,)</f>
        <v>6230.3339999999998</v>
      </c>
      <c r="E395" s="173">
        <f t="shared" si="35"/>
        <v>953.39845374100082</v>
      </c>
      <c r="F395" s="176">
        <f t="shared" si="36"/>
        <v>-4.6601546258999149E-2</v>
      </c>
      <c r="H395" s="171">
        <v>43531</v>
      </c>
      <c r="I395" s="195">
        <f>VLOOKUP(H395,NAB!C:D,2,)</f>
        <v>1158.3142</v>
      </c>
      <c r="J395" s="175">
        <f t="shared" si="38"/>
        <v>0.15831419999999996</v>
      </c>
      <c r="L395" s="171"/>
      <c r="P395" s="270"/>
      <c r="Q395" s="269"/>
      <c r="R395" s="269"/>
      <c r="S395" s="269"/>
      <c r="T395" s="269"/>
      <c r="U395" s="271"/>
      <c r="V395" s="271"/>
      <c r="W395" s="271"/>
    </row>
    <row r="396" spans="1:23" x14ac:dyDescent="0.3">
      <c r="A396" s="171">
        <v>43735</v>
      </c>
      <c r="B396" s="172" t="e">
        <f t="shared" si="34"/>
        <v>#N/A</v>
      </c>
      <c r="C396" s="198">
        <f t="shared" si="37"/>
        <v>-5.1719475937467063E-2</v>
      </c>
      <c r="D396" s="170">
        <f>VLOOKUP(A396,Benchmark!A:C,3,)</f>
        <v>6196.8890000000001</v>
      </c>
      <c r="E396" s="173">
        <f t="shared" si="35"/>
        <v>948.28052406253289</v>
      </c>
      <c r="F396" s="176">
        <f t="shared" si="36"/>
        <v>-5.1719475937467063E-2</v>
      </c>
      <c r="H396" s="171">
        <v>43532</v>
      </c>
      <c r="I396" s="195">
        <f>VLOOKUP(H396,NAB!C:D,2,)</f>
        <v>1143.8603000000001</v>
      </c>
      <c r="J396" s="175">
        <f t="shared" si="38"/>
        <v>0.14386030000000005</v>
      </c>
      <c r="L396" s="171"/>
      <c r="P396" s="270"/>
      <c r="Q396" s="269"/>
      <c r="R396" s="269"/>
      <c r="S396" s="269"/>
      <c r="T396" s="269"/>
      <c r="U396" s="271"/>
      <c r="V396" s="271"/>
      <c r="W396" s="271"/>
    </row>
    <row r="397" spans="1:23" x14ac:dyDescent="0.3">
      <c r="A397" s="171">
        <v>43738</v>
      </c>
      <c r="B397" s="172" t="e">
        <f t="shared" si="34"/>
        <v>#N/A</v>
      </c>
      <c r="C397" s="198">
        <f t="shared" si="37"/>
        <v>-5.5971588718916943E-2</v>
      </c>
      <c r="D397" s="170">
        <f>VLOOKUP(A397,Benchmark!A:C,3,)</f>
        <v>6169.1019999999999</v>
      </c>
      <c r="E397" s="173">
        <f t="shared" si="35"/>
        <v>944.02841128108309</v>
      </c>
      <c r="F397" s="176">
        <f t="shared" si="36"/>
        <v>-5.5971588718916943E-2</v>
      </c>
      <c r="H397" s="171">
        <v>43533</v>
      </c>
      <c r="I397" s="195">
        <f>VLOOKUP(H397,NAB!C:D,2,)</f>
        <v>1143.8603000000001</v>
      </c>
      <c r="J397" s="175">
        <f t="shared" si="38"/>
        <v>0.14386030000000005</v>
      </c>
      <c r="L397" s="171"/>
      <c r="P397" s="270"/>
      <c r="Q397" s="269"/>
      <c r="R397" s="269"/>
      <c r="S397" s="269"/>
      <c r="T397" s="269"/>
      <c r="U397" s="271"/>
      <c r="V397" s="271"/>
      <c r="W397" s="271"/>
    </row>
    <row r="398" spans="1:23" x14ac:dyDescent="0.3">
      <c r="A398" s="171"/>
      <c r="B398" s="172"/>
      <c r="E398" s="173"/>
      <c r="F398" s="176"/>
      <c r="H398" s="171">
        <v>43534</v>
      </c>
      <c r="I398" s="195">
        <f>VLOOKUP(H398,NAB!C:D,2,)</f>
        <v>1143.8603000000001</v>
      </c>
      <c r="J398" s="175">
        <f t="shared" si="38"/>
        <v>0.14386030000000005</v>
      </c>
      <c r="L398" s="171"/>
      <c r="P398" s="270"/>
      <c r="Q398" s="269"/>
      <c r="R398" s="269"/>
      <c r="S398" s="269"/>
      <c r="T398" s="269"/>
      <c r="U398" s="271"/>
      <c r="V398" s="271"/>
      <c r="W398" s="271"/>
    </row>
    <row r="399" spans="1:23" x14ac:dyDescent="0.3">
      <c r="A399" s="171"/>
      <c r="B399" s="172"/>
      <c r="E399" s="173"/>
      <c r="F399" s="176"/>
      <c r="H399" s="171">
        <v>43535</v>
      </c>
      <c r="I399" s="195">
        <f>VLOOKUP(H399,NAB!C:D,2,)</f>
        <v>1147.0360000000001</v>
      </c>
      <c r="J399" s="175">
        <f t="shared" si="38"/>
        <v>0.14703600000000017</v>
      </c>
      <c r="L399" s="171"/>
      <c r="P399" s="270"/>
      <c r="Q399" s="269"/>
      <c r="R399" s="269"/>
      <c r="S399" s="269"/>
      <c r="T399" s="269"/>
      <c r="U399" s="271"/>
      <c r="V399" s="271"/>
      <c r="W399" s="271"/>
    </row>
    <row r="400" spans="1:23" x14ac:dyDescent="0.3">
      <c r="A400" s="171"/>
      <c r="B400" s="172"/>
      <c r="E400" s="173"/>
      <c r="F400" s="176"/>
      <c r="H400" s="171">
        <v>43536</v>
      </c>
      <c r="I400" s="195">
        <f>VLOOKUP(H400,NAB!C:D,2,)</f>
        <v>1155.2583</v>
      </c>
      <c r="J400" s="175">
        <f t="shared" si="38"/>
        <v>0.15525830000000007</v>
      </c>
      <c r="L400" s="171"/>
      <c r="P400" s="270"/>
      <c r="Q400" s="269"/>
      <c r="R400" s="269"/>
      <c r="S400" s="269"/>
      <c r="T400" s="269"/>
      <c r="U400" s="271"/>
      <c r="V400" s="271"/>
      <c r="W400" s="271"/>
    </row>
    <row r="401" spans="1:23" x14ac:dyDescent="0.3">
      <c r="A401" s="171"/>
      <c r="B401" s="172"/>
      <c r="E401" s="173"/>
      <c r="F401" s="176"/>
      <c r="H401" s="171">
        <v>43537</v>
      </c>
      <c r="I401" s="195">
        <f>VLOOKUP(H401,NAB!C:D,2,)</f>
        <v>1152.8204000000001</v>
      </c>
      <c r="J401" s="175">
        <f t="shared" si="38"/>
        <v>0.15282039999999997</v>
      </c>
      <c r="L401" s="171"/>
      <c r="P401" s="270"/>
      <c r="Q401" s="269"/>
      <c r="R401" s="269"/>
      <c r="S401" s="269"/>
      <c r="T401" s="269"/>
      <c r="U401" s="271"/>
      <c r="V401" s="271"/>
      <c r="W401" s="271"/>
    </row>
    <row r="402" spans="1:23" x14ac:dyDescent="0.3">
      <c r="A402" s="171"/>
      <c r="B402" s="172"/>
      <c r="E402" s="173"/>
      <c r="F402" s="176"/>
      <c r="H402" s="171">
        <v>43538</v>
      </c>
      <c r="I402" s="195">
        <f>VLOOKUP(H402,NAB!C:D,2,)</f>
        <v>1165.4486999999999</v>
      </c>
      <c r="J402" s="175">
        <f t="shared" si="38"/>
        <v>0.1654487</v>
      </c>
      <c r="L402" s="171"/>
      <c r="P402" s="270"/>
      <c r="Q402" s="269"/>
      <c r="R402" s="269"/>
      <c r="S402" s="269"/>
      <c r="T402" s="269"/>
      <c r="U402" s="271"/>
      <c r="V402" s="271"/>
      <c r="W402" s="271"/>
    </row>
    <row r="403" spans="1:23" x14ac:dyDescent="0.3">
      <c r="A403" s="171"/>
      <c r="B403" s="172"/>
      <c r="E403" s="173"/>
      <c r="F403" s="176"/>
      <c r="H403" s="171">
        <v>43539</v>
      </c>
      <c r="I403" s="195">
        <f>VLOOKUP(H403,NAB!C:D,2,)</f>
        <v>1172.0576000000001</v>
      </c>
      <c r="J403" s="175">
        <f t="shared" si="38"/>
        <v>0.17205760000000003</v>
      </c>
      <c r="L403" s="171"/>
      <c r="P403" s="270"/>
      <c r="Q403" s="269"/>
      <c r="R403" s="269"/>
      <c r="S403" s="269"/>
      <c r="T403" s="269"/>
      <c r="U403" s="271"/>
      <c r="V403" s="271"/>
      <c r="W403" s="271"/>
    </row>
    <row r="404" spans="1:23" x14ac:dyDescent="0.3">
      <c r="A404" s="171"/>
      <c r="B404" s="172"/>
      <c r="E404" s="173"/>
      <c r="F404" s="176"/>
      <c r="H404" s="171">
        <v>43540</v>
      </c>
      <c r="I404" s="195">
        <f>VLOOKUP(H404,NAB!C:D,2,)</f>
        <v>1172.0576000000001</v>
      </c>
      <c r="J404" s="175">
        <f t="shared" si="38"/>
        <v>0.17205760000000003</v>
      </c>
      <c r="L404" s="171"/>
      <c r="P404" s="270"/>
      <c r="Q404" s="269"/>
      <c r="R404" s="269"/>
      <c r="S404" s="269"/>
      <c r="T404" s="269"/>
      <c r="U404" s="271"/>
      <c r="V404" s="271"/>
      <c r="W404" s="271"/>
    </row>
    <row r="405" spans="1:23" x14ac:dyDescent="0.3">
      <c r="A405" s="171"/>
      <c r="B405" s="172"/>
      <c r="E405" s="173"/>
      <c r="F405" s="176"/>
      <c r="H405" s="171">
        <v>43541</v>
      </c>
      <c r="I405" s="195">
        <f>VLOOKUP(H405,NAB!C:D,2,)</f>
        <v>1172.0576000000001</v>
      </c>
      <c r="J405" s="175">
        <f t="shared" si="38"/>
        <v>0.17205760000000003</v>
      </c>
      <c r="L405" s="171"/>
      <c r="P405" s="270"/>
      <c r="Q405" s="269"/>
      <c r="R405" s="269"/>
      <c r="S405" s="269"/>
      <c r="T405" s="269"/>
      <c r="U405" s="271"/>
      <c r="V405" s="271"/>
      <c r="W405" s="271"/>
    </row>
    <row r="406" spans="1:23" x14ac:dyDescent="0.3">
      <c r="A406" s="171"/>
      <c r="B406" s="172"/>
      <c r="E406" s="173"/>
      <c r="F406" s="176"/>
      <c r="H406" s="171">
        <v>43542</v>
      </c>
      <c r="I406" s="195">
        <f>VLOOKUP(H406,NAB!C:D,2,)</f>
        <v>1180.9976999999999</v>
      </c>
      <c r="J406" s="175">
        <f t="shared" si="38"/>
        <v>0.18099769999999982</v>
      </c>
      <c r="L406" s="171"/>
      <c r="P406" s="270"/>
      <c r="Q406" s="269"/>
      <c r="R406" s="269"/>
      <c r="S406" s="269"/>
      <c r="T406" s="269"/>
      <c r="U406" s="271"/>
      <c r="V406" s="271"/>
      <c r="W406" s="271"/>
    </row>
    <row r="407" spans="1:23" x14ac:dyDescent="0.3">
      <c r="A407" s="171"/>
      <c r="B407" s="172"/>
      <c r="E407" s="173"/>
      <c r="F407" s="176"/>
      <c r="H407" s="171">
        <v>43543</v>
      </c>
      <c r="I407" s="195">
        <f>VLOOKUP(H407,NAB!C:D,2,)</f>
        <v>1175.4937</v>
      </c>
      <c r="J407" s="175">
        <f t="shared" si="38"/>
        <v>0.17549370000000009</v>
      </c>
      <c r="L407" s="171"/>
      <c r="P407" s="270"/>
      <c r="Q407" s="269"/>
      <c r="R407" s="269"/>
      <c r="S407" s="269"/>
      <c r="T407" s="269"/>
      <c r="U407" s="271"/>
      <c r="V407" s="271"/>
      <c r="W407" s="271"/>
    </row>
    <row r="408" spans="1:23" x14ac:dyDescent="0.3">
      <c r="A408" s="171"/>
      <c r="B408" s="172"/>
      <c r="E408" s="173"/>
      <c r="F408" s="176"/>
      <c r="H408" s="171">
        <v>43544</v>
      </c>
      <c r="I408" s="195">
        <f>VLOOKUP(H408,NAB!C:D,2,)</f>
        <v>1179.2592</v>
      </c>
      <c r="J408" s="175">
        <f t="shared" si="38"/>
        <v>0.17925919999999995</v>
      </c>
      <c r="L408" s="171"/>
      <c r="P408" s="270"/>
      <c r="Q408" s="269"/>
      <c r="R408" s="269"/>
      <c r="S408" s="269"/>
      <c r="T408" s="269"/>
      <c r="U408" s="271"/>
      <c r="V408" s="271"/>
      <c r="W408" s="271"/>
    </row>
    <row r="409" spans="1:23" x14ac:dyDescent="0.3">
      <c r="A409" s="171"/>
      <c r="B409" s="172"/>
      <c r="E409" s="173"/>
      <c r="F409" s="176"/>
      <c r="H409" s="171">
        <v>43545</v>
      </c>
      <c r="I409" s="195">
        <f>VLOOKUP(H409,NAB!C:D,2,)</f>
        <v>1187.0099</v>
      </c>
      <c r="J409" s="175">
        <f t="shared" si="38"/>
        <v>0.18700990000000006</v>
      </c>
      <c r="L409" s="171"/>
      <c r="P409" s="270"/>
      <c r="Q409" s="269"/>
      <c r="R409" s="269"/>
      <c r="S409" s="269"/>
      <c r="T409" s="269"/>
      <c r="U409" s="271"/>
      <c r="V409" s="271"/>
      <c r="W409" s="271"/>
    </row>
    <row r="410" spans="1:23" x14ac:dyDescent="0.3">
      <c r="A410" s="171"/>
      <c r="B410" s="172"/>
      <c r="E410" s="173"/>
      <c r="F410" s="176"/>
      <c r="H410" s="171">
        <v>43546</v>
      </c>
      <c r="I410" s="195">
        <f>VLOOKUP(H410,NAB!C:D,2,)</f>
        <v>1194.6628000000001</v>
      </c>
      <c r="J410" s="175">
        <f t="shared" si="38"/>
        <v>0.19466280000000014</v>
      </c>
      <c r="L410" s="171"/>
      <c r="P410" s="270"/>
      <c r="Q410" s="269"/>
      <c r="R410" s="269"/>
      <c r="S410" s="269"/>
      <c r="T410" s="269"/>
      <c r="U410" s="271"/>
      <c r="V410" s="271"/>
      <c r="W410" s="271"/>
    </row>
    <row r="411" spans="1:23" x14ac:dyDescent="0.3">
      <c r="A411" s="171"/>
      <c r="B411" s="172"/>
      <c r="E411" s="173"/>
      <c r="F411" s="176"/>
      <c r="H411" s="171">
        <v>43547</v>
      </c>
      <c r="I411" s="195">
        <f>VLOOKUP(H411,NAB!C:D,2,)</f>
        <v>1194.6628000000001</v>
      </c>
      <c r="J411" s="175">
        <f t="shared" si="38"/>
        <v>0.19466280000000014</v>
      </c>
      <c r="L411" s="171"/>
      <c r="P411" s="270"/>
      <c r="Q411" s="269"/>
      <c r="R411" s="269"/>
      <c r="S411" s="269"/>
      <c r="T411" s="269"/>
      <c r="U411" s="271"/>
      <c r="V411" s="271"/>
      <c r="W411" s="271"/>
    </row>
    <row r="412" spans="1:23" x14ac:dyDescent="0.3">
      <c r="A412" s="171"/>
      <c r="B412" s="172"/>
      <c r="E412" s="173"/>
      <c r="F412" s="176"/>
      <c r="H412" s="171">
        <v>43548</v>
      </c>
      <c r="I412" s="195">
        <f>VLOOKUP(H412,NAB!C:D,2,)</f>
        <v>1194.6628000000001</v>
      </c>
      <c r="J412" s="175">
        <f t="shared" si="38"/>
        <v>0.19466280000000014</v>
      </c>
      <c r="L412" s="171"/>
      <c r="P412" s="270"/>
      <c r="Q412" s="269"/>
      <c r="R412" s="269"/>
      <c r="S412" s="269"/>
      <c r="T412" s="269"/>
      <c r="U412" s="271"/>
      <c r="V412" s="271"/>
      <c r="W412" s="271"/>
    </row>
    <row r="413" spans="1:23" x14ac:dyDescent="0.3">
      <c r="A413" s="171"/>
      <c r="B413" s="172"/>
      <c r="E413" s="173"/>
      <c r="F413" s="176"/>
      <c r="H413" s="171">
        <v>43549</v>
      </c>
      <c r="I413" s="195">
        <f>VLOOKUP(H413,NAB!C:D,2,)</f>
        <v>1169.8693000000001</v>
      </c>
      <c r="J413" s="175">
        <f t="shared" si="38"/>
        <v>0.1698693</v>
      </c>
      <c r="L413" s="171"/>
      <c r="P413" s="270"/>
      <c r="Q413" s="269"/>
      <c r="R413" s="269"/>
      <c r="S413" s="269"/>
      <c r="T413" s="269"/>
      <c r="U413" s="271"/>
      <c r="V413" s="271"/>
      <c r="W413" s="271"/>
    </row>
    <row r="414" spans="1:23" x14ac:dyDescent="0.3">
      <c r="A414" s="171"/>
      <c r="B414" s="172"/>
      <c r="E414" s="173"/>
      <c r="F414" s="176"/>
      <c r="H414" s="171">
        <v>43550</v>
      </c>
      <c r="I414" s="195">
        <f>VLOOKUP(H414,NAB!C:D,2,)</f>
        <v>1187.9386</v>
      </c>
      <c r="J414" s="175">
        <f t="shared" si="38"/>
        <v>0.18793859999999984</v>
      </c>
      <c r="L414" s="171"/>
      <c r="P414" s="270"/>
      <c r="Q414" s="269"/>
      <c r="R414" s="269"/>
      <c r="S414" s="269"/>
      <c r="T414" s="269"/>
      <c r="U414" s="271"/>
      <c r="V414" s="271"/>
      <c r="W414" s="271"/>
    </row>
    <row r="415" spans="1:23" x14ac:dyDescent="0.3">
      <c r="A415" s="171"/>
      <c r="B415" s="172"/>
      <c r="E415" s="173"/>
      <c r="F415" s="176"/>
      <c r="H415" s="171">
        <v>43551</v>
      </c>
      <c r="I415" s="195">
        <f>VLOOKUP(H415,NAB!C:D,2,)</f>
        <v>1183.1973</v>
      </c>
      <c r="J415" s="175">
        <f t="shared" si="38"/>
        <v>0.18319730000000001</v>
      </c>
      <c r="L415" s="171"/>
      <c r="P415" s="270"/>
      <c r="Q415" s="269"/>
      <c r="R415" s="269"/>
      <c r="S415" s="269"/>
      <c r="T415" s="269"/>
      <c r="U415" s="271"/>
      <c r="V415" s="271"/>
      <c r="W415" s="271"/>
    </row>
    <row r="416" spans="1:23" x14ac:dyDescent="0.3">
      <c r="A416" s="171"/>
      <c r="B416" s="172"/>
      <c r="E416" s="173"/>
      <c r="F416" s="176"/>
      <c r="H416" s="171">
        <v>43552</v>
      </c>
      <c r="I416" s="195">
        <f>VLOOKUP(H416,NAB!C:D,2,)</f>
        <v>1194.9185</v>
      </c>
      <c r="J416" s="175">
        <f t="shared" si="38"/>
        <v>0.19491849999999999</v>
      </c>
      <c r="L416" s="171"/>
      <c r="P416" s="270"/>
      <c r="Q416" s="269"/>
      <c r="R416" s="269"/>
      <c r="S416" s="269"/>
      <c r="T416" s="269"/>
      <c r="U416" s="271"/>
      <c r="V416" s="271"/>
      <c r="W416" s="271"/>
    </row>
    <row r="417" spans="1:23" x14ac:dyDescent="0.3">
      <c r="A417" s="171"/>
      <c r="B417" s="172"/>
      <c r="E417" s="173"/>
      <c r="F417" s="176"/>
      <c r="H417" s="171">
        <v>43553</v>
      </c>
      <c r="I417" s="195">
        <f>VLOOKUP(H417,NAB!C:D,2,)</f>
        <v>1195.5391999999999</v>
      </c>
      <c r="J417" s="175">
        <f t="shared" si="38"/>
        <v>0.19553920000000002</v>
      </c>
      <c r="L417" s="171"/>
      <c r="P417" s="270"/>
      <c r="Q417" s="269"/>
      <c r="R417" s="269"/>
      <c r="S417" s="269"/>
      <c r="T417" s="269"/>
      <c r="U417" s="271"/>
      <c r="V417" s="271"/>
      <c r="W417" s="271"/>
    </row>
    <row r="418" spans="1:23" x14ac:dyDescent="0.3">
      <c r="E418" s="173"/>
      <c r="F418" s="176"/>
      <c r="H418" s="171">
        <v>43554</v>
      </c>
      <c r="I418" s="195">
        <f>VLOOKUP(H418,NAB!C:D,2,)</f>
        <v>1195.5391999999999</v>
      </c>
      <c r="J418" s="175">
        <f t="shared" ref="J418:J438" si="39">I418/$I$2-1</f>
        <v>0.19553920000000002</v>
      </c>
      <c r="L418" s="171"/>
      <c r="P418" s="270"/>
      <c r="Q418" s="269"/>
      <c r="R418" s="269"/>
      <c r="S418" s="269"/>
      <c r="T418" s="269"/>
      <c r="U418" s="271"/>
      <c r="V418" s="271"/>
      <c r="W418" s="271"/>
    </row>
    <row r="419" spans="1:23" x14ac:dyDescent="0.3">
      <c r="E419" s="173"/>
      <c r="F419" s="176"/>
      <c r="H419" s="171">
        <v>43555</v>
      </c>
      <c r="I419" s="195">
        <f>VLOOKUP(H419,NAB!C:D,2,)</f>
        <v>1195.5391999999999</v>
      </c>
      <c r="J419" s="175">
        <f t="shared" si="39"/>
        <v>0.19553920000000002</v>
      </c>
      <c r="L419" s="171"/>
      <c r="P419" s="270"/>
      <c r="Q419" s="269"/>
      <c r="R419" s="269"/>
      <c r="S419" s="269"/>
      <c r="T419" s="269"/>
      <c r="U419" s="271"/>
      <c r="V419" s="271"/>
      <c r="W419" s="271"/>
    </row>
    <row r="420" spans="1:23" x14ac:dyDescent="0.3">
      <c r="E420" s="173"/>
      <c r="F420" s="176"/>
      <c r="H420" s="171">
        <v>43556</v>
      </c>
      <c r="I420" s="195">
        <f>VLOOKUP(H420,NAB!C:D,2,)</f>
        <v>1194.6532999999999</v>
      </c>
      <c r="J420" s="175">
        <f t="shared" si="39"/>
        <v>0.19465329999999992</v>
      </c>
      <c r="L420" s="171"/>
      <c r="P420" s="270"/>
      <c r="Q420" s="269"/>
      <c r="R420" s="269"/>
      <c r="S420" s="269"/>
      <c r="T420" s="269"/>
      <c r="U420" s="271"/>
      <c r="V420" s="271"/>
      <c r="W420" s="271"/>
    </row>
    <row r="421" spans="1:23" x14ac:dyDescent="0.3">
      <c r="E421" s="173"/>
      <c r="F421" s="176"/>
      <c r="H421" s="171">
        <v>43557</v>
      </c>
      <c r="I421" s="195">
        <f>VLOOKUP(H421,NAB!C:D,2,)</f>
        <v>1199.1991</v>
      </c>
      <c r="J421" s="175">
        <f t="shared" si="39"/>
        <v>0.19919909999999996</v>
      </c>
      <c r="L421" s="171"/>
      <c r="P421" s="270"/>
      <c r="Q421" s="269"/>
      <c r="R421" s="269"/>
      <c r="S421" s="269"/>
      <c r="T421" s="269"/>
      <c r="U421" s="271"/>
      <c r="V421" s="271"/>
      <c r="W421" s="271"/>
    </row>
    <row r="422" spans="1:23" x14ac:dyDescent="0.3">
      <c r="E422" s="173"/>
      <c r="F422" s="176"/>
      <c r="H422" s="171">
        <v>43558</v>
      </c>
      <c r="I422" s="195">
        <f>VLOOKUP(H422,NAB!C:D,2,)</f>
        <v>1199.1991</v>
      </c>
      <c r="J422" s="175">
        <f t="shared" si="39"/>
        <v>0.19919909999999996</v>
      </c>
      <c r="L422" s="171"/>
      <c r="P422" s="270"/>
      <c r="Q422" s="269"/>
      <c r="R422" s="269"/>
      <c r="S422" s="269"/>
      <c r="T422" s="269"/>
      <c r="U422" s="271"/>
      <c r="V422" s="271"/>
      <c r="W422" s="271"/>
    </row>
    <row r="423" spans="1:23" x14ac:dyDescent="0.3">
      <c r="E423" s="173"/>
      <c r="F423" s="176"/>
      <c r="H423" s="171">
        <v>43559</v>
      </c>
      <c r="I423" s="195">
        <f>VLOOKUP(H423,NAB!C:D,2,)</f>
        <v>1211.8342</v>
      </c>
      <c r="J423" s="175">
        <f t="shared" si="39"/>
        <v>0.21183419999999997</v>
      </c>
      <c r="L423" s="171"/>
      <c r="P423" s="270"/>
      <c r="Q423" s="269"/>
      <c r="R423" s="269"/>
      <c r="S423" s="269"/>
      <c r="T423" s="269"/>
      <c r="U423" s="271"/>
      <c r="V423" s="271"/>
      <c r="W423" s="271"/>
    </row>
    <row r="424" spans="1:23" x14ac:dyDescent="0.3">
      <c r="E424" s="173"/>
      <c r="F424" s="176"/>
      <c r="H424" s="171">
        <v>43560</v>
      </c>
      <c r="I424" s="195">
        <f>VLOOKUP(H424,NAB!C:D,2,)</f>
        <v>1210.3702000000001</v>
      </c>
      <c r="J424" s="175">
        <f t="shared" si="39"/>
        <v>0.21037020000000006</v>
      </c>
      <c r="L424" s="171"/>
      <c r="P424" s="270"/>
      <c r="Q424" s="269"/>
      <c r="R424" s="269"/>
      <c r="S424" s="269"/>
      <c r="T424" s="269"/>
      <c r="U424" s="271"/>
      <c r="V424" s="271"/>
      <c r="W424" s="271"/>
    </row>
    <row r="425" spans="1:23" x14ac:dyDescent="0.3">
      <c r="E425" s="173"/>
      <c r="F425" s="176"/>
      <c r="H425" s="171">
        <v>43561</v>
      </c>
      <c r="I425" s="195">
        <f>VLOOKUP(H425,NAB!C:D,2,)</f>
        <v>1210.3702000000001</v>
      </c>
      <c r="J425" s="175">
        <f t="shared" si="39"/>
        <v>0.21037020000000006</v>
      </c>
      <c r="L425" s="171"/>
      <c r="P425" s="270"/>
      <c r="Q425" s="269"/>
      <c r="R425" s="269"/>
      <c r="S425" s="269"/>
      <c r="T425" s="269"/>
      <c r="U425" s="271"/>
      <c r="V425" s="271"/>
      <c r="W425" s="271"/>
    </row>
    <row r="426" spans="1:23" x14ac:dyDescent="0.3">
      <c r="E426" s="173"/>
      <c r="F426" s="176"/>
      <c r="H426" s="171">
        <v>43562</v>
      </c>
      <c r="I426" s="195">
        <f>VLOOKUP(H426,NAB!C:D,2,)</f>
        <v>1210.3702000000001</v>
      </c>
      <c r="J426" s="175">
        <f t="shared" si="39"/>
        <v>0.21037020000000006</v>
      </c>
      <c r="L426" s="171"/>
      <c r="P426" s="270"/>
      <c r="Q426" s="269"/>
      <c r="R426" s="269"/>
      <c r="S426" s="269"/>
      <c r="T426" s="269"/>
      <c r="U426" s="271"/>
      <c r="V426" s="271"/>
      <c r="W426" s="271"/>
    </row>
    <row r="427" spans="1:23" x14ac:dyDescent="0.3">
      <c r="E427" s="173"/>
      <c r="F427" s="176"/>
      <c r="H427" s="171">
        <v>43563</v>
      </c>
      <c r="I427" s="195">
        <f>VLOOKUP(H427,NAB!C:D,2,)</f>
        <v>1203.2887000000001</v>
      </c>
      <c r="J427" s="175">
        <f t="shared" si="39"/>
        <v>0.2032887000000001</v>
      </c>
      <c r="L427" s="171"/>
      <c r="P427" s="270"/>
      <c r="Q427" s="269"/>
      <c r="R427" s="269"/>
      <c r="S427" s="269"/>
      <c r="T427" s="269"/>
      <c r="U427" s="271"/>
      <c r="V427" s="271"/>
      <c r="W427" s="271"/>
    </row>
    <row r="428" spans="1:23" x14ac:dyDescent="0.3">
      <c r="E428" s="173"/>
      <c r="F428" s="176"/>
      <c r="H428" s="171">
        <v>43564</v>
      </c>
      <c r="I428" s="195">
        <f>VLOOKUP(H428,NAB!C:D,2,)</f>
        <v>1204.4118000000001</v>
      </c>
      <c r="J428" s="175">
        <f t="shared" si="39"/>
        <v>0.20441180000000014</v>
      </c>
      <c r="L428" s="171"/>
      <c r="P428" s="270"/>
      <c r="Q428" s="269"/>
      <c r="R428" s="269"/>
      <c r="S428" s="269"/>
      <c r="T428" s="269"/>
      <c r="U428" s="271"/>
      <c r="V428" s="271"/>
      <c r="W428" s="271"/>
    </row>
    <row r="429" spans="1:23" x14ac:dyDescent="0.3">
      <c r="E429" s="173"/>
      <c r="F429" s="176"/>
      <c r="H429" s="171">
        <v>43565</v>
      </c>
      <c r="I429" s="195">
        <f>VLOOKUP(H429,NAB!C:D,2,)</f>
        <v>1202.7180000000001</v>
      </c>
      <c r="J429" s="175">
        <f t="shared" si="39"/>
        <v>0.20271800000000018</v>
      </c>
      <c r="L429" s="171"/>
      <c r="P429" s="270"/>
      <c r="Q429" s="269"/>
      <c r="R429" s="269"/>
      <c r="S429" s="269"/>
      <c r="T429" s="269"/>
      <c r="U429" s="271"/>
      <c r="V429" s="271"/>
      <c r="W429" s="271"/>
    </row>
    <row r="430" spans="1:23" x14ac:dyDescent="0.3">
      <c r="E430" s="173"/>
      <c r="F430" s="176"/>
      <c r="H430" s="171">
        <v>43566</v>
      </c>
      <c r="I430" s="195">
        <f>VLOOKUP(H430,NAB!C:D,2,)</f>
        <v>1187.7186999999999</v>
      </c>
      <c r="J430" s="175">
        <f t="shared" si="39"/>
        <v>0.18771869999999979</v>
      </c>
      <c r="L430" s="171"/>
      <c r="P430" s="270"/>
      <c r="Q430" s="269"/>
      <c r="R430" s="269"/>
      <c r="S430" s="269"/>
      <c r="T430" s="269"/>
      <c r="U430" s="271"/>
      <c r="V430" s="271"/>
      <c r="W430" s="271"/>
    </row>
    <row r="431" spans="1:23" x14ac:dyDescent="0.3">
      <c r="E431" s="173"/>
      <c r="F431" s="176"/>
      <c r="H431" s="171">
        <v>43567</v>
      </c>
      <c r="I431" s="195">
        <f>VLOOKUP(H431,NAB!C:D,2,)</f>
        <v>1183.8050000000001</v>
      </c>
      <c r="J431" s="175">
        <f t="shared" si="39"/>
        <v>0.183805</v>
      </c>
      <c r="L431" s="171"/>
      <c r="P431" s="270"/>
      <c r="Q431" s="269"/>
      <c r="R431" s="269"/>
      <c r="S431" s="269"/>
      <c r="T431" s="269"/>
      <c r="U431" s="271"/>
      <c r="V431" s="271"/>
      <c r="W431" s="271"/>
    </row>
    <row r="432" spans="1:23" x14ac:dyDescent="0.3">
      <c r="E432" s="173"/>
      <c r="F432" s="176"/>
      <c r="H432" s="171">
        <v>43568</v>
      </c>
      <c r="I432" s="195">
        <f>VLOOKUP(H432,NAB!C:D,2,)</f>
        <v>1183.8050000000001</v>
      </c>
      <c r="J432" s="175">
        <f t="shared" si="39"/>
        <v>0.183805</v>
      </c>
      <c r="L432" s="171"/>
      <c r="P432" s="270"/>
      <c r="Q432" s="269"/>
      <c r="R432" s="269"/>
      <c r="S432" s="269"/>
      <c r="T432" s="269"/>
      <c r="U432" s="271"/>
      <c r="V432" s="271"/>
      <c r="W432" s="271"/>
    </row>
    <row r="433" spans="5:23" x14ac:dyDescent="0.3">
      <c r="E433" s="173"/>
      <c r="F433" s="176"/>
      <c r="H433" s="171">
        <v>43569</v>
      </c>
      <c r="I433" s="195">
        <f>VLOOKUP(H433,NAB!C:D,2,)</f>
        <v>1183.8050000000001</v>
      </c>
      <c r="J433" s="175">
        <f t="shared" si="39"/>
        <v>0.183805</v>
      </c>
      <c r="L433" s="171"/>
      <c r="P433" s="270"/>
      <c r="Q433" s="269"/>
      <c r="R433" s="269"/>
      <c r="S433" s="269"/>
      <c r="T433" s="269"/>
      <c r="U433" s="271"/>
      <c r="V433" s="271"/>
      <c r="W433" s="271"/>
    </row>
    <row r="434" spans="5:23" x14ac:dyDescent="0.3">
      <c r="E434" s="173"/>
      <c r="F434" s="176"/>
      <c r="H434" s="171">
        <v>43570</v>
      </c>
      <c r="I434" s="195">
        <f>VLOOKUP(H434,NAB!C:D,2,)</f>
        <v>1183.0930000000001</v>
      </c>
      <c r="J434" s="175">
        <f t="shared" si="39"/>
        <v>0.18309300000000017</v>
      </c>
      <c r="L434" s="171"/>
      <c r="P434" s="270"/>
      <c r="Q434" s="269"/>
      <c r="R434" s="269"/>
      <c r="S434" s="269"/>
      <c r="T434" s="269"/>
      <c r="U434" s="271"/>
      <c r="V434" s="271"/>
      <c r="W434" s="271"/>
    </row>
    <row r="435" spans="5:23" x14ac:dyDescent="0.3">
      <c r="E435" s="173"/>
      <c r="F435" s="176"/>
      <c r="H435" s="171">
        <v>43571</v>
      </c>
      <c r="I435" s="195">
        <f>VLOOKUP(H435,NAB!C:D,2,)</f>
        <v>1182.1085</v>
      </c>
      <c r="J435" s="175">
        <f t="shared" si="39"/>
        <v>0.18210850000000001</v>
      </c>
      <c r="L435" s="171"/>
      <c r="P435" s="270"/>
      <c r="Q435" s="269"/>
      <c r="R435" s="269"/>
      <c r="S435" s="269"/>
      <c r="T435" s="269"/>
      <c r="U435" s="271"/>
      <c r="V435" s="271"/>
      <c r="W435" s="271"/>
    </row>
    <row r="436" spans="5:23" x14ac:dyDescent="0.3">
      <c r="E436" s="173"/>
      <c r="F436" s="176"/>
      <c r="H436" s="171">
        <v>43572</v>
      </c>
      <c r="I436" s="195">
        <f>VLOOKUP(H436,NAB!C:D,2,)</f>
        <v>1182.1085</v>
      </c>
      <c r="J436" s="175">
        <f t="shared" si="39"/>
        <v>0.18210850000000001</v>
      </c>
      <c r="L436" s="171"/>
      <c r="P436" s="270"/>
      <c r="Q436" s="269"/>
      <c r="R436" s="269"/>
      <c r="S436" s="269"/>
      <c r="T436" s="269"/>
      <c r="U436" s="271"/>
      <c r="V436" s="271"/>
      <c r="W436" s="271"/>
    </row>
    <row r="437" spans="5:23" x14ac:dyDescent="0.3">
      <c r="E437" s="173"/>
      <c r="F437" s="176"/>
      <c r="H437" s="171">
        <v>43573</v>
      </c>
      <c r="I437" s="195">
        <f>VLOOKUP(H437,NAB!C:D,2,)</f>
        <v>1193.4472000000001</v>
      </c>
      <c r="J437" s="175">
        <f t="shared" si="39"/>
        <v>0.19344720000000004</v>
      </c>
      <c r="L437" s="171"/>
      <c r="P437" s="270"/>
      <c r="Q437" s="269"/>
      <c r="R437" s="269"/>
      <c r="S437" s="269"/>
      <c r="T437" s="269"/>
      <c r="U437" s="271"/>
      <c r="V437" s="271"/>
      <c r="W437" s="271"/>
    </row>
    <row r="438" spans="5:23" x14ac:dyDescent="0.3">
      <c r="E438" s="173"/>
      <c r="F438" s="176"/>
      <c r="H438" s="171">
        <v>43574</v>
      </c>
      <c r="I438" s="195">
        <f>VLOOKUP(H438,NAB!C:D,2,)</f>
        <v>1193.4472000000001</v>
      </c>
      <c r="J438" s="175">
        <f t="shared" si="39"/>
        <v>0.19344720000000004</v>
      </c>
      <c r="L438" s="171"/>
      <c r="P438" s="270"/>
      <c r="Q438" s="269"/>
      <c r="R438" s="269"/>
      <c r="S438" s="269"/>
      <c r="T438" s="269"/>
      <c r="U438" s="271"/>
      <c r="V438" s="271"/>
      <c r="W438" s="271"/>
    </row>
    <row r="439" spans="5:23" x14ac:dyDescent="0.3">
      <c r="E439" s="173"/>
      <c r="F439" s="176"/>
      <c r="H439" s="171">
        <v>43575</v>
      </c>
      <c r="I439" s="195">
        <f>VLOOKUP(H439,NAB!C:D,2,)</f>
        <v>1193.4472000000001</v>
      </c>
      <c r="J439" s="175">
        <f t="shared" ref="J439:J449" si="40">I439/$I$2-1</f>
        <v>0.19344720000000004</v>
      </c>
      <c r="L439" s="171"/>
      <c r="P439" s="270"/>
      <c r="Q439" s="269"/>
      <c r="R439" s="269"/>
      <c r="S439" s="269"/>
      <c r="T439" s="269"/>
      <c r="U439" s="271"/>
      <c r="V439" s="271"/>
      <c r="W439" s="271"/>
    </row>
    <row r="440" spans="5:23" x14ac:dyDescent="0.3">
      <c r="E440" s="173"/>
      <c r="F440" s="176"/>
      <c r="H440" s="171">
        <v>43576</v>
      </c>
      <c r="I440" s="195">
        <f>VLOOKUP(H440,NAB!C:D,2,)</f>
        <v>1193.4472000000001</v>
      </c>
      <c r="J440" s="175">
        <f t="shared" si="40"/>
        <v>0.19344720000000004</v>
      </c>
      <c r="L440" s="171"/>
      <c r="P440" s="270"/>
      <c r="Q440" s="269"/>
      <c r="R440" s="269"/>
      <c r="S440" s="269"/>
      <c r="T440" s="269"/>
      <c r="U440" s="271"/>
      <c r="V440" s="271"/>
      <c r="W440" s="271"/>
    </row>
    <row r="441" spans="5:23" x14ac:dyDescent="0.3">
      <c r="E441" s="173"/>
      <c r="F441" s="176"/>
      <c r="H441" s="171">
        <v>43577</v>
      </c>
      <c r="I441" s="195">
        <f>VLOOKUP(H441,NAB!C:D,2,)</f>
        <v>1174.8942999999999</v>
      </c>
      <c r="J441" s="175">
        <f t="shared" si="40"/>
        <v>0.17489429999999984</v>
      </c>
      <c r="L441" s="171"/>
      <c r="P441" s="270"/>
      <c r="Q441" s="269"/>
      <c r="R441" s="269"/>
      <c r="S441" s="269"/>
      <c r="T441" s="269"/>
      <c r="U441" s="271"/>
      <c r="V441" s="271"/>
      <c r="W441" s="271"/>
    </row>
    <row r="442" spans="5:23" x14ac:dyDescent="0.3">
      <c r="E442" s="173"/>
      <c r="F442" s="176"/>
      <c r="H442" s="171">
        <v>43578</v>
      </c>
      <c r="I442" s="195">
        <f>VLOOKUP(H442,NAB!C:D,2,)</f>
        <v>1202.2414000000001</v>
      </c>
      <c r="J442" s="175">
        <f t="shared" si="40"/>
        <v>0.20224140000000013</v>
      </c>
      <c r="L442" s="171"/>
      <c r="P442" s="270"/>
      <c r="Q442" s="269"/>
      <c r="R442" s="269"/>
      <c r="S442" s="269"/>
      <c r="T442" s="269"/>
      <c r="U442" s="271"/>
      <c r="V442" s="271"/>
      <c r="W442" s="271"/>
    </row>
    <row r="443" spans="5:23" x14ac:dyDescent="0.3">
      <c r="E443" s="173"/>
      <c r="F443" s="176"/>
      <c r="H443" s="171">
        <v>43579</v>
      </c>
      <c r="I443" s="195">
        <f>VLOOKUP(H443,NAB!C:D,2,)</f>
        <v>1202.2462</v>
      </c>
      <c r="J443" s="175">
        <f t="shared" si="40"/>
        <v>0.20224620000000004</v>
      </c>
      <c r="L443" s="171"/>
      <c r="P443" s="270"/>
      <c r="Q443" s="269"/>
      <c r="R443" s="269"/>
      <c r="S443" s="269"/>
      <c r="T443" s="269"/>
      <c r="U443" s="271"/>
      <c r="V443" s="271"/>
      <c r="W443" s="271"/>
    </row>
    <row r="444" spans="5:23" x14ac:dyDescent="0.3">
      <c r="E444" s="173"/>
      <c r="F444" s="176"/>
      <c r="H444" s="171">
        <v>43580</v>
      </c>
      <c r="I444" s="195">
        <f>VLOOKUP(H444,NAB!C:D,2,)</f>
        <v>1189.1690000000001</v>
      </c>
      <c r="J444" s="175">
        <f t="shared" si="40"/>
        <v>0.18916900000000014</v>
      </c>
      <c r="L444" s="171"/>
      <c r="P444" s="270"/>
      <c r="Q444" s="269"/>
      <c r="R444" s="269"/>
      <c r="S444" s="269"/>
      <c r="T444" s="269"/>
      <c r="U444" s="271"/>
      <c r="V444" s="271"/>
      <c r="W444" s="271"/>
    </row>
    <row r="445" spans="5:23" x14ac:dyDescent="0.3">
      <c r="E445" s="173"/>
      <c r="F445" s="176"/>
      <c r="H445" s="171">
        <v>43581</v>
      </c>
      <c r="I445" s="195">
        <f>VLOOKUP(H445,NAB!C:D,2,)</f>
        <v>1192.8398</v>
      </c>
      <c r="J445" s="175">
        <f t="shared" si="40"/>
        <v>0.19283980000000001</v>
      </c>
      <c r="L445" s="171"/>
      <c r="P445" s="270"/>
      <c r="Q445" s="269"/>
      <c r="R445" s="269"/>
      <c r="S445" s="269"/>
      <c r="T445" s="269"/>
      <c r="U445" s="271"/>
      <c r="V445" s="271"/>
      <c r="W445" s="271"/>
    </row>
    <row r="446" spans="5:23" x14ac:dyDescent="0.3">
      <c r="E446" s="173"/>
      <c r="F446" s="176"/>
      <c r="H446" s="171">
        <v>43582</v>
      </c>
      <c r="I446" s="195">
        <f>VLOOKUP(H446,NAB!C:D,2,)</f>
        <v>1192.8398</v>
      </c>
      <c r="J446" s="175">
        <f t="shared" si="40"/>
        <v>0.19283980000000001</v>
      </c>
      <c r="L446" s="171"/>
      <c r="P446" s="270"/>
      <c r="Q446" s="269"/>
      <c r="R446" s="269"/>
      <c r="S446" s="269"/>
      <c r="T446" s="269"/>
      <c r="U446" s="271"/>
      <c r="V446" s="271"/>
      <c r="W446" s="271"/>
    </row>
    <row r="447" spans="5:23" x14ac:dyDescent="0.3">
      <c r="E447" s="173"/>
      <c r="F447" s="176"/>
      <c r="H447" s="171">
        <v>43583</v>
      </c>
      <c r="I447" s="195">
        <f>VLOOKUP(H447,NAB!C:D,2,)</f>
        <v>1192.8398</v>
      </c>
      <c r="J447" s="175">
        <f t="shared" si="40"/>
        <v>0.19283980000000001</v>
      </c>
      <c r="L447" s="171"/>
      <c r="P447" s="270"/>
      <c r="Q447" s="269"/>
      <c r="R447" s="269"/>
      <c r="S447" s="269"/>
      <c r="T447" s="269"/>
      <c r="U447" s="271"/>
      <c r="V447" s="271"/>
      <c r="W447" s="271"/>
    </row>
    <row r="448" spans="5:23" x14ac:dyDescent="0.3">
      <c r="E448" s="173"/>
      <c r="F448" s="176"/>
      <c r="H448" s="171">
        <v>43584</v>
      </c>
      <c r="I448" s="195">
        <f>VLOOKUP(H448,NAB!C:D,2,)</f>
        <v>1193.9631999999999</v>
      </c>
      <c r="J448" s="175">
        <f t="shared" si="40"/>
        <v>0.1939632</v>
      </c>
      <c r="L448" s="171"/>
      <c r="P448" s="270"/>
      <c r="Q448" s="269"/>
      <c r="R448" s="269"/>
      <c r="S448" s="269"/>
      <c r="T448" s="269"/>
      <c r="U448" s="271"/>
      <c r="V448" s="271"/>
      <c r="W448" s="271"/>
    </row>
    <row r="449" spans="5:23" x14ac:dyDescent="0.3">
      <c r="E449" s="173"/>
      <c r="F449" s="176"/>
      <c r="H449" s="171">
        <v>43585</v>
      </c>
      <c r="I449" s="195">
        <f>VLOOKUP(H449,NAB!C:D,2,)</f>
        <v>1188.2711999999999</v>
      </c>
      <c r="J449" s="175">
        <f t="shared" si="40"/>
        <v>0.18827119999999997</v>
      </c>
      <c r="L449" s="171"/>
      <c r="P449" s="270"/>
      <c r="Q449" s="269"/>
      <c r="R449" s="269"/>
      <c r="S449" s="269"/>
      <c r="T449" s="269"/>
      <c r="U449" s="271"/>
      <c r="V449" s="271"/>
      <c r="W449" s="271"/>
    </row>
    <row r="450" spans="5:23" x14ac:dyDescent="0.3">
      <c r="E450" s="173"/>
      <c r="F450" s="176"/>
      <c r="H450" s="171">
        <v>43586</v>
      </c>
      <c r="I450" s="195">
        <f>VLOOKUP(H450,NAB!C:D,2,)</f>
        <v>1188.2711999999999</v>
      </c>
      <c r="J450" s="175">
        <f t="shared" ref="J450:J480" si="41">I450/$I$2-1</f>
        <v>0.18827119999999997</v>
      </c>
      <c r="L450" s="171"/>
      <c r="P450" s="270"/>
      <c r="Q450" s="269"/>
      <c r="R450" s="269"/>
      <c r="S450" s="269"/>
      <c r="T450" s="269"/>
      <c r="U450" s="271"/>
      <c r="V450" s="271"/>
      <c r="W450" s="271"/>
    </row>
    <row r="451" spans="5:23" x14ac:dyDescent="0.3">
      <c r="E451" s="173"/>
      <c r="F451" s="176"/>
      <c r="H451" s="171">
        <v>43587</v>
      </c>
      <c r="I451" s="195">
        <f>VLOOKUP(H451,NAB!C:D,2,)</f>
        <v>1165.8143</v>
      </c>
      <c r="J451" s="175">
        <f t="shared" si="41"/>
        <v>0.16581430000000008</v>
      </c>
      <c r="L451" s="171"/>
      <c r="P451" s="270"/>
      <c r="Q451" s="269"/>
      <c r="R451" s="269"/>
      <c r="S451" s="269"/>
      <c r="T451" s="269"/>
      <c r="U451" s="271"/>
      <c r="V451" s="271"/>
      <c r="W451" s="271"/>
    </row>
    <row r="452" spans="5:23" x14ac:dyDescent="0.3">
      <c r="E452" s="173"/>
      <c r="F452" s="176"/>
      <c r="H452" s="171">
        <v>43588</v>
      </c>
      <c r="I452" s="195">
        <f>VLOOKUP(H452,NAB!C:D,2,)</f>
        <v>1152.4160999999999</v>
      </c>
      <c r="J452" s="175">
        <f t="shared" si="41"/>
        <v>0.15241609999999994</v>
      </c>
      <c r="L452" s="171"/>
      <c r="P452" s="270"/>
      <c r="Q452" s="269"/>
      <c r="R452" s="269"/>
      <c r="S452" s="269"/>
      <c r="T452" s="269"/>
      <c r="U452" s="271"/>
      <c r="V452" s="271"/>
      <c r="W452" s="271"/>
    </row>
    <row r="453" spans="5:23" x14ac:dyDescent="0.3">
      <c r="E453" s="173"/>
      <c r="F453" s="176"/>
      <c r="H453" s="171">
        <v>43589</v>
      </c>
      <c r="I453" s="195">
        <f>VLOOKUP(H453,NAB!C:D,2,)</f>
        <v>1152.4160999999999</v>
      </c>
      <c r="J453" s="175">
        <f t="shared" si="41"/>
        <v>0.15241609999999994</v>
      </c>
      <c r="L453" s="171"/>
      <c r="P453" s="270"/>
      <c r="Q453" s="269"/>
      <c r="R453" s="269"/>
      <c r="S453" s="269"/>
      <c r="T453" s="269"/>
      <c r="U453" s="271"/>
      <c r="V453" s="271"/>
      <c r="W453" s="271"/>
    </row>
    <row r="454" spans="5:23" x14ac:dyDescent="0.3">
      <c r="E454" s="173"/>
      <c r="F454" s="176"/>
      <c r="H454" s="171">
        <v>43590</v>
      </c>
      <c r="I454" s="195">
        <f>VLOOKUP(H454,NAB!C:D,2,)</f>
        <v>1152.4160999999999</v>
      </c>
      <c r="J454" s="175">
        <f t="shared" si="41"/>
        <v>0.15241609999999994</v>
      </c>
      <c r="L454" s="171"/>
      <c r="P454" s="270"/>
      <c r="Q454" s="269"/>
      <c r="R454" s="269"/>
      <c r="S454" s="269"/>
      <c r="T454" s="269"/>
      <c r="U454" s="271"/>
      <c r="V454" s="271"/>
      <c r="W454" s="271"/>
    </row>
    <row r="455" spans="5:23" x14ac:dyDescent="0.3">
      <c r="E455" s="173"/>
      <c r="F455" s="176"/>
      <c r="H455" s="171">
        <v>43591</v>
      </c>
      <c r="I455" s="195">
        <f>VLOOKUP(H455,NAB!C:D,2,)</f>
        <v>1135.5954999999999</v>
      </c>
      <c r="J455" s="175">
        <f t="shared" si="41"/>
        <v>0.13559549999999998</v>
      </c>
      <c r="L455" s="171"/>
      <c r="P455" s="270"/>
      <c r="Q455" s="269"/>
      <c r="R455" s="269"/>
      <c r="S455" s="269"/>
      <c r="T455" s="269"/>
      <c r="U455" s="271"/>
      <c r="V455" s="271"/>
      <c r="W455" s="271"/>
    </row>
    <row r="456" spans="5:23" x14ac:dyDescent="0.3">
      <c r="E456" s="173"/>
      <c r="F456" s="176"/>
      <c r="H456" s="171">
        <v>43592</v>
      </c>
      <c r="I456" s="195">
        <f>VLOOKUP(H456,NAB!C:D,2,)</f>
        <v>1145.4811999999999</v>
      </c>
      <c r="J456" s="175">
        <f t="shared" si="41"/>
        <v>0.14548119999999987</v>
      </c>
      <c r="L456" s="171"/>
      <c r="P456" s="270"/>
      <c r="Q456" s="269"/>
      <c r="R456" s="269"/>
      <c r="S456" s="269"/>
      <c r="T456" s="269"/>
      <c r="U456" s="271"/>
      <c r="V456" s="271"/>
      <c r="W456" s="271"/>
    </row>
    <row r="457" spans="5:23" x14ac:dyDescent="0.3">
      <c r="E457" s="173"/>
      <c r="F457" s="176"/>
      <c r="H457" s="171">
        <v>43593</v>
      </c>
      <c r="I457" s="195">
        <f>VLOOKUP(H457,NAB!C:D,2,)</f>
        <v>1146.5363</v>
      </c>
      <c r="J457" s="175">
        <f t="shared" si="41"/>
        <v>0.14653629999999995</v>
      </c>
      <c r="L457" s="171"/>
      <c r="P457" s="270"/>
      <c r="Q457" s="269"/>
      <c r="R457" s="269"/>
      <c r="S457" s="269"/>
      <c r="T457" s="269"/>
      <c r="U457" s="271"/>
      <c r="V457" s="271"/>
      <c r="W457" s="271"/>
    </row>
    <row r="458" spans="5:23" x14ac:dyDescent="0.3">
      <c r="E458" s="173"/>
      <c r="F458" s="176"/>
      <c r="H458" s="171">
        <v>43594</v>
      </c>
      <c r="I458" s="195">
        <f>VLOOKUP(H458,NAB!C:D,2,)</f>
        <v>1127.6491000000001</v>
      </c>
      <c r="J458" s="175">
        <f t="shared" si="41"/>
        <v>0.12764910000000018</v>
      </c>
      <c r="L458" s="171"/>
      <c r="P458" s="270"/>
      <c r="Q458" s="269"/>
      <c r="R458" s="269"/>
      <c r="S458" s="269"/>
      <c r="T458" s="269"/>
      <c r="U458" s="271"/>
      <c r="V458" s="271"/>
      <c r="W458" s="271"/>
    </row>
    <row r="459" spans="5:23" x14ac:dyDescent="0.3">
      <c r="E459" s="173"/>
      <c r="F459" s="176"/>
      <c r="H459" s="171">
        <v>43595</v>
      </c>
      <c r="I459" s="195">
        <f>VLOOKUP(H459,NAB!C:D,2,)</f>
        <v>1125.3843999999999</v>
      </c>
      <c r="J459" s="175">
        <f t="shared" si="41"/>
        <v>0.12538439999999995</v>
      </c>
      <c r="L459" s="171"/>
      <c r="P459" s="270"/>
      <c r="Q459" s="269"/>
      <c r="R459" s="269"/>
      <c r="S459" s="269"/>
      <c r="T459" s="269"/>
      <c r="U459" s="271"/>
      <c r="V459" s="271"/>
      <c r="W459" s="271"/>
    </row>
    <row r="460" spans="5:23" x14ac:dyDescent="0.3">
      <c r="E460" s="173"/>
      <c r="F460" s="176"/>
      <c r="H460" s="171">
        <v>43596</v>
      </c>
      <c r="I460" s="195">
        <f>VLOOKUP(H460,NAB!C:D,2,)</f>
        <v>1125.3843999999999</v>
      </c>
      <c r="J460" s="175">
        <f t="shared" si="41"/>
        <v>0.12538439999999995</v>
      </c>
      <c r="L460" s="171"/>
      <c r="P460" s="270"/>
      <c r="Q460" s="269"/>
      <c r="R460" s="269"/>
      <c r="S460" s="269"/>
      <c r="T460" s="269"/>
      <c r="U460" s="271"/>
      <c r="V460" s="271"/>
      <c r="W460" s="271"/>
    </row>
    <row r="461" spans="5:23" x14ac:dyDescent="0.3">
      <c r="E461" s="173"/>
      <c r="F461" s="176"/>
      <c r="H461" s="171">
        <v>43597</v>
      </c>
      <c r="I461" s="195">
        <f>VLOOKUP(H461,NAB!C:D,2,)</f>
        <v>1125.3843999999999</v>
      </c>
      <c r="J461" s="175">
        <f t="shared" si="41"/>
        <v>0.12538439999999995</v>
      </c>
      <c r="L461" s="171"/>
      <c r="P461" s="270"/>
      <c r="Q461" s="269"/>
      <c r="R461" s="269"/>
      <c r="S461" s="269"/>
      <c r="T461" s="269"/>
      <c r="U461" s="271"/>
      <c r="V461" s="271"/>
      <c r="W461" s="271"/>
    </row>
    <row r="462" spans="5:23" x14ac:dyDescent="0.3">
      <c r="E462" s="173"/>
      <c r="F462" s="176"/>
      <c r="H462" s="171">
        <v>43598</v>
      </c>
      <c r="I462" s="195">
        <f>VLOOKUP(H462,NAB!C:D,2,)</f>
        <v>1098.4056</v>
      </c>
      <c r="J462" s="175">
        <f t="shared" si="41"/>
        <v>9.8405599999999982E-2</v>
      </c>
      <c r="L462" s="171"/>
      <c r="P462" s="270"/>
      <c r="Q462" s="269"/>
      <c r="R462" s="269"/>
      <c r="S462" s="269"/>
      <c r="T462" s="269"/>
      <c r="U462" s="271"/>
      <c r="V462" s="271"/>
      <c r="W462" s="271"/>
    </row>
    <row r="463" spans="5:23" x14ac:dyDescent="0.3">
      <c r="E463" s="173"/>
      <c r="F463" s="176"/>
      <c r="H463" s="171">
        <v>43599</v>
      </c>
      <c r="I463" s="195">
        <f>VLOOKUP(H463,NAB!C:D,2,)</f>
        <v>1083.0262</v>
      </c>
      <c r="J463" s="175">
        <f t="shared" si="41"/>
        <v>8.3026199999999939E-2</v>
      </c>
      <c r="L463" s="171"/>
      <c r="P463" s="270"/>
      <c r="Q463" s="269"/>
      <c r="R463" s="269"/>
      <c r="S463" s="269"/>
      <c r="T463" s="269"/>
      <c r="U463" s="271"/>
      <c r="V463" s="271"/>
      <c r="W463" s="271"/>
    </row>
    <row r="464" spans="5:23" x14ac:dyDescent="0.3">
      <c r="E464" s="173"/>
      <c r="F464" s="176"/>
      <c r="H464" s="171">
        <v>43600</v>
      </c>
      <c r="I464" s="195">
        <f>VLOOKUP(H464,NAB!C:D,2,)</f>
        <v>1067.6429000000001</v>
      </c>
      <c r="J464" s="175">
        <f t="shared" si="41"/>
        <v>6.7642900000000061E-2</v>
      </c>
      <c r="L464" s="171"/>
      <c r="P464" s="270"/>
      <c r="Q464" s="269"/>
      <c r="R464" s="269"/>
      <c r="S464" s="269"/>
      <c r="T464" s="269"/>
      <c r="U464" s="271"/>
      <c r="V464" s="271"/>
      <c r="W464" s="271"/>
    </row>
    <row r="465" spans="5:23" x14ac:dyDescent="0.3">
      <c r="E465" s="173"/>
      <c r="F465" s="176"/>
      <c r="H465" s="171">
        <v>43601</v>
      </c>
      <c r="I465" s="195">
        <f>VLOOKUP(H465,NAB!C:D,2,)</f>
        <v>1052.8554999999999</v>
      </c>
      <c r="J465" s="175">
        <f t="shared" si="41"/>
        <v>5.2855499999999944E-2</v>
      </c>
      <c r="L465" s="171"/>
      <c r="P465" s="270"/>
      <c r="Q465" s="269"/>
      <c r="R465" s="269"/>
      <c r="S465" s="269"/>
      <c r="T465" s="269"/>
      <c r="U465" s="271"/>
      <c r="V465" s="271"/>
      <c r="W465" s="271"/>
    </row>
    <row r="466" spans="5:23" x14ac:dyDescent="0.3">
      <c r="E466" s="173"/>
      <c r="F466" s="176"/>
      <c r="H466" s="171">
        <v>43602</v>
      </c>
      <c r="I466" s="195">
        <f>VLOOKUP(H466,NAB!C:D,2,)</f>
        <v>1038.0146999999999</v>
      </c>
      <c r="J466" s="175">
        <f t="shared" si="41"/>
        <v>3.8014699999999957E-2</v>
      </c>
      <c r="L466" s="171"/>
      <c r="P466" s="270"/>
      <c r="Q466" s="269"/>
      <c r="R466" s="269"/>
      <c r="S466" s="269"/>
      <c r="T466" s="269"/>
      <c r="U466" s="271"/>
      <c r="V466" s="271"/>
      <c r="W466" s="271"/>
    </row>
    <row r="467" spans="5:23" x14ac:dyDescent="0.3">
      <c r="E467" s="173"/>
      <c r="F467" s="176"/>
      <c r="H467" s="171">
        <v>43603</v>
      </c>
      <c r="I467" s="195">
        <f>VLOOKUP(H467,NAB!C:D,2,)</f>
        <v>1038.0146999999999</v>
      </c>
      <c r="J467" s="175">
        <f t="shared" si="41"/>
        <v>3.8014699999999957E-2</v>
      </c>
      <c r="L467" s="171"/>
      <c r="P467" s="270"/>
      <c r="Q467" s="269"/>
      <c r="R467" s="269"/>
      <c r="S467" s="269"/>
      <c r="T467" s="269"/>
      <c r="U467" s="271"/>
      <c r="V467" s="271"/>
      <c r="W467" s="271"/>
    </row>
    <row r="468" spans="5:23" x14ac:dyDescent="0.3">
      <c r="E468" s="173"/>
      <c r="F468" s="176"/>
      <c r="H468" s="171">
        <v>43604</v>
      </c>
      <c r="I468" s="195">
        <f>VLOOKUP(H468,NAB!C:D,2,)</f>
        <v>1038.0146999999999</v>
      </c>
      <c r="J468" s="175">
        <f t="shared" si="41"/>
        <v>3.8014699999999957E-2</v>
      </c>
      <c r="L468" s="171"/>
      <c r="P468" s="270"/>
      <c r="Q468" s="269"/>
      <c r="R468" s="269"/>
      <c r="S468" s="269"/>
      <c r="T468" s="269"/>
      <c r="U468" s="271"/>
      <c r="V468" s="271"/>
      <c r="W468" s="271"/>
    </row>
    <row r="469" spans="5:23" x14ac:dyDescent="0.3">
      <c r="E469" s="173"/>
      <c r="F469" s="176"/>
      <c r="H469" s="171">
        <v>43605</v>
      </c>
      <c r="I469" s="195">
        <f>VLOOKUP(H469,NAB!C:D,2,)</f>
        <v>1059.5416</v>
      </c>
      <c r="J469" s="175">
        <f t="shared" si="41"/>
        <v>5.9541599999999972E-2</v>
      </c>
      <c r="L469" s="171"/>
      <c r="P469" s="270"/>
      <c r="Q469" s="269"/>
      <c r="R469" s="269"/>
      <c r="S469" s="269"/>
      <c r="T469" s="269"/>
      <c r="U469" s="271"/>
      <c r="V469" s="271"/>
      <c r="W469" s="271"/>
    </row>
    <row r="470" spans="5:23" x14ac:dyDescent="0.3">
      <c r="E470" s="173"/>
      <c r="F470" s="176"/>
      <c r="H470" s="171">
        <v>43606</v>
      </c>
      <c r="I470" s="195">
        <f>VLOOKUP(H470,NAB!C:D,2,)</f>
        <v>1065.5003999999999</v>
      </c>
      <c r="J470" s="175">
        <f t="shared" si="41"/>
        <v>6.5500399999999903E-2</v>
      </c>
      <c r="L470" s="171"/>
      <c r="P470" s="270"/>
      <c r="Q470" s="269"/>
      <c r="R470" s="269"/>
      <c r="S470" s="269"/>
      <c r="T470" s="269"/>
      <c r="U470" s="271"/>
      <c r="V470" s="271"/>
      <c r="W470" s="271"/>
    </row>
    <row r="471" spans="5:23" x14ac:dyDescent="0.3">
      <c r="E471" s="173"/>
      <c r="F471" s="176"/>
      <c r="H471" s="171">
        <v>43607</v>
      </c>
      <c r="I471" s="195">
        <f>VLOOKUP(H471,NAB!C:D,2,)</f>
        <v>1056.0225</v>
      </c>
      <c r="J471" s="175">
        <f t="shared" si="41"/>
        <v>5.6022500000000086E-2</v>
      </c>
      <c r="L471" s="171"/>
      <c r="P471" s="270"/>
      <c r="Q471" s="269"/>
      <c r="R471" s="269"/>
      <c r="S471" s="269"/>
      <c r="T471" s="269"/>
      <c r="U471" s="271"/>
      <c r="V471" s="271"/>
      <c r="W471" s="271"/>
    </row>
    <row r="472" spans="5:23" x14ac:dyDescent="0.3">
      <c r="E472" s="173"/>
      <c r="F472" s="176"/>
      <c r="H472" s="171">
        <v>43608</v>
      </c>
      <c r="I472" s="195">
        <f>VLOOKUP(H472,NAB!C:D,2,)</f>
        <v>1078.7722000000001</v>
      </c>
      <c r="J472" s="175">
        <f t="shared" si="41"/>
        <v>7.8772200000000181E-2</v>
      </c>
      <c r="L472" s="171"/>
      <c r="P472" s="270"/>
      <c r="Q472" s="269"/>
      <c r="R472" s="269"/>
      <c r="S472" s="269"/>
      <c r="T472" s="269"/>
      <c r="U472" s="271"/>
      <c r="V472" s="271"/>
      <c r="W472" s="271"/>
    </row>
    <row r="473" spans="5:23" x14ac:dyDescent="0.3">
      <c r="E473" s="173"/>
      <c r="F473" s="176"/>
      <c r="H473" s="171">
        <v>43609</v>
      </c>
      <c r="I473" s="195">
        <f>VLOOKUP(H473,NAB!C:D,2,)</f>
        <v>1084.5087000000001</v>
      </c>
      <c r="J473" s="175">
        <f t="shared" si="41"/>
        <v>8.4508699999999992E-2</v>
      </c>
      <c r="L473" s="171"/>
      <c r="P473" s="270"/>
      <c r="Q473" s="269"/>
      <c r="R473" s="269"/>
      <c r="S473" s="269"/>
      <c r="T473" s="269"/>
      <c r="U473" s="271"/>
      <c r="V473" s="271"/>
      <c r="W473" s="271"/>
    </row>
    <row r="474" spans="5:23" x14ac:dyDescent="0.3">
      <c r="E474" s="173"/>
      <c r="F474" s="176"/>
      <c r="H474" s="171">
        <v>43610</v>
      </c>
      <c r="I474" s="195">
        <f>VLOOKUP(H474,NAB!C:D,2,)</f>
        <v>1084.5087000000001</v>
      </c>
      <c r="J474" s="175">
        <f t="shared" si="41"/>
        <v>8.4508699999999992E-2</v>
      </c>
      <c r="L474" s="171"/>
      <c r="P474" s="270"/>
      <c r="Q474" s="269"/>
      <c r="R474" s="269"/>
      <c r="S474" s="269"/>
      <c r="T474" s="269"/>
      <c r="U474" s="271"/>
      <c r="V474" s="271"/>
      <c r="W474" s="271"/>
    </row>
    <row r="475" spans="5:23" x14ac:dyDescent="0.3">
      <c r="E475" s="173"/>
      <c r="F475" s="176"/>
      <c r="H475" s="171">
        <v>43611</v>
      </c>
      <c r="I475" s="195">
        <f>VLOOKUP(H475,NAB!C:D,2,)</f>
        <v>1084.5087000000001</v>
      </c>
      <c r="J475" s="175">
        <f t="shared" si="41"/>
        <v>8.4508699999999992E-2</v>
      </c>
      <c r="L475" s="171"/>
      <c r="P475" s="270"/>
      <c r="Q475" s="269"/>
      <c r="R475" s="269"/>
      <c r="S475" s="269"/>
      <c r="T475" s="269"/>
      <c r="U475" s="271"/>
      <c r="V475" s="271"/>
      <c r="W475" s="271"/>
    </row>
    <row r="476" spans="5:23" x14ac:dyDescent="0.3">
      <c r="E476" s="173"/>
      <c r="F476" s="176"/>
      <c r="H476" s="171">
        <v>43612</v>
      </c>
      <c r="I476" s="195">
        <f>VLOOKUP(H476,NAB!C:D,2,)</f>
        <v>1094.6258</v>
      </c>
      <c r="J476" s="175">
        <f t="shared" si="41"/>
        <v>9.4625799999999982E-2</v>
      </c>
      <c r="L476" s="171"/>
      <c r="P476" s="270"/>
      <c r="Q476" s="269"/>
      <c r="R476" s="269"/>
      <c r="S476" s="269"/>
      <c r="T476" s="269"/>
      <c r="U476" s="271"/>
      <c r="V476" s="271"/>
      <c r="W476" s="271"/>
    </row>
    <row r="477" spans="5:23" x14ac:dyDescent="0.3">
      <c r="E477" s="173"/>
      <c r="F477" s="176"/>
      <c r="H477" s="171">
        <v>43613</v>
      </c>
      <c r="I477" s="195">
        <f>VLOOKUP(H477,NAB!C:D,2,)</f>
        <v>1073.7879</v>
      </c>
      <c r="J477" s="175">
        <f t="shared" si="41"/>
        <v>7.3787900000000128E-2</v>
      </c>
      <c r="L477" s="171"/>
      <c r="P477" s="270"/>
      <c r="Q477" s="269"/>
      <c r="R477" s="269"/>
      <c r="S477" s="269"/>
      <c r="T477" s="269"/>
      <c r="U477" s="271"/>
      <c r="V477" s="271"/>
      <c r="W477" s="271"/>
    </row>
    <row r="478" spans="5:23" x14ac:dyDescent="0.3">
      <c r="E478" s="173"/>
      <c r="F478" s="176"/>
      <c r="H478" s="171">
        <v>43614</v>
      </c>
      <c r="I478" s="195">
        <f>VLOOKUP(H478,NAB!C:D,2,)</f>
        <v>1086.7552000000001</v>
      </c>
      <c r="J478" s="175">
        <f t="shared" si="41"/>
        <v>8.6755200000000032E-2</v>
      </c>
      <c r="L478" s="171"/>
      <c r="P478" s="270"/>
      <c r="Q478" s="269"/>
      <c r="R478" s="269"/>
      <c r="S478" s="269"/>
      <c r="T478" s="269"/>
      <c r="U478" s="271"/>
      <c r="V478" s="271"/>
      <c r="W478" s="271"/>
    </row>
    <row r="479" spans="5:23" x14ac:dyDescent="0.3">
      <c r="E479" s="173"/>
      <c r="F479" s="176"/>
      <c r="H479" s="171">
        <v>43615</v>
      </c>
      <c r="I479" s="195">
        <f>VLOOKUP(H479,NAB!C:D,2,)</f>
        <v>1086.7552000000001</v>
      </c>
      <c r="J479" s="175">
        <f t="shared" si="41"/>
        <v>8.6755200000000032E-2</v>
      </c>
      <c r="L479" s="171"/>
      <c r="P479" s="270"/>
      <c r="Q479" s="269"/>
      <c r="R479" s="269"/>
      <c r="S479" s="269"/>
      <c r="T479" s="269"/>
      <c r="U479" s="271"/>
      <c r="V479" s="271"/>
      <c r="W479" s="271"/>
    </row>
    <row r="480" spans="5:23" x14ac:dyDescent="0.3">
      <c r="E480" s="173"/>
      <c r="F480" s="176"/>
      <c r="H480" s="171">
        <v>43616</v>
      </c>
      <c r="I480" s="195">
        <f>VLOOKUP(H480,NAB!C:D,2,)</f>
        <v>1115.0264</v>
      </c>
      <c r="J480" s="175">
        <f t="shared" si="41"/>
        <v>0.11502639999999986</v>
      </c>
      <c r="L480" s="171"/>
      <c r="P480" s="270"/>
      <c r="Q480" s="269"/>
      <c r="R480" s="269"/>
      <c r="S480" s="269"/>
      <c r="T480" s="269"/>
      <c r="U480" s="271"/>
      <c r="V480" s="271"/>
      <c r="W480" s="271"/>
    </row>
    <row r="481" spans="5:23" x14ac:dyDescent="0.3">
      <c r="E481" s="173"/>
      <c r="F481" s="176"/>
      <c r="H481" s="171">
        <v>43617</v>
      </c>
      <c r="I481" s="195">
        <f>VLOOKUP(H481,NAB!C:D,2,)</f>
        <v>1115.0264</v>
      </c>
      <c r="J481" s="175">
        <f t="shared" ref="J481:J508" si="42">I481/$I$2-1</f>
        <v>0.11502639999999986</v>
      </c>
      <c r="L481" s="171"/>
      <c r="P481" s="270"/>
      <c r="Q481" s="269"/>
      <c r="R481" s="269"/>
      <c r="S481" s="269"/>
      <c r="T481" s="269"/>
      <c r="U481" s="271"/>
      <c r="V481" s="271"/>
      <c r="W481" s="271"/>
    </row>
    <row r="482" spans="5:23" x14ac:dyDescent="0.3">
      <c r="E482" s="173"/>
      <c r="F482" s="176"/>
      <c r="H482" s="171">
        <v>43618</v>
      </c>
      <c r="I482" s="195">
        <f>VLOOKUP(H482,NAB!C:D,2,)</f>
        <v>1115.0264</v>
      </c>
      <c r="J482" s="175">
        <f t="shared" si="42"/>
        <v>0.11502639999999986</v>
      </c>
      <c r="L482" s="171"/>
      <c r="P482" s="270"/>
      <c r="Q482" s="269"/>
      <c r="R482" s="269"/>
      <c r="S482" s="269"/>
      <c r="T482" s="269"/>
      <c r="U482" s="271"/>
      <c r="V482" s="271"/>
      <c r="W482" s="271"/>
    </row>
    <row r="483" spans="5:23" x14ac:dyDescent="0.3">
      <c r="E483" s="173"/>
      <c r="F483" s="176"/>
      <c r="H483" s="171">
        <v>43619</v>
      </c>
      <c r="I483" s="195">
        <f>VLOOKUP(H483,NAB!C:D,2,)</f>
        <v>1115.0264</v>
      </c>
      <c r="J483" s="175">
        <f t="shared" si="42"/>
        <v>0.11502639999999986</v>
      </c>
      <c r="L483" s="171"/>
      <c r="P483" s="270"/>
      <c r="Q483" s="269"/>
      <c r="R483" s="269"/>
      <c r="S483" s="269"/>
      <c r="T483" s="269"/>
      <c r="U483" s="271"/>
      <c r="V483" s="271"/>
      <c r="W483" s="271"/>
    </row>
    <row r="484" spans="5:23" x14ac:dyDescent="0.3">
      <c r="E484" s="173"/>
      <c r="F484" s="176"/>
      <c r="H484" s="171">
        <v>43620</v>
      </c>
      <c r="I484" s="195">
        <f>VLOOKUP(H484,NAB!C:D,2,)</f>
        <v>1115.0264</v>
      </c>
      <c r="J484" s="175">
        <f t="shared" si="42"/>
        <v>0.11502639999999986</v>
      </c>
      <c r="L484" s="171"/>
      <c r="P484" s="270"/>
      <c r="Q484" s="269"/>
      <c r="R484" s="269"/>
      <c r="S484" s="269"/>
      <c r="T484" s="269"/>
      <c r="U484" s="271"/>
      <c r="V484" s="271"/>
      <c r="W484" s="271"/>
    </row>
    <row r="485" spans="5:23" x14ac:dyDescent="0.3">
      <c r="E485" s="173"/>
      <c r="F485" s="176"/>
      <c r="H485" s="171">
        <v>43621</v>
      </c>
      <c r="I485" s="195">
        <f>VLOOKUP(H485,NAB!C:D,2,)</f>
        <v>1115.0264</v>
      </c>
      <c r="J485" s="175">
        <f t="shared" si="42"/>
        <v>0.11502639999999986</v>
      </c>
      <c r="L485" s="171"/>
      <c r="P485" s="270"/>
      <c r="Q485" s="269"/>
      <c r="R485" s="269"/>
      <c r="S485" s="269"/>
      <c r="T485" s="269"/>
      <c r="U485" s="271"/>
      <c r="V485" s="271"/>
      <c r="W485" s="271"/>
    </row>
    <row r="486" spans="5:23" x14ac:dyDescent="0.3">
      <c r="E486" s="173"/>
      <c r="F486" s="176"/>
      <c r="H486" s="171">
        <v>43622</v>
      </c>
      <c r="I486" s="195">
        <f>VLOOKUP(H486,NAB!C:D,2,)</f>
        <v>1115.0264</v>
      </c>
      <c r="J486" s="175">
        <f t="shared" si="42"/>
        <v>0.11502639999999986</v>
      </c>
      <c r="L486" s="171"/>
      <c r="P486" s="270"/>
      <c r="Q486" s="269"/>
      <c r="R486" s="269"/>
      <c r="S486" s="269"/>
      <c r="T486" s="269"/>
      <c r="U486" s="271"/>
      <c r="V486" s="271"/>
      <c r="W486" s="271"/>
    </row>
    <row r="487" spans="5:23" x14ac:dyDescent="0.3">
      <c r="E487" s="173"/>
      <c r="F487" s="176"/>
      <c r="H487" s="171">
        <v>43623</v>
      </c>
      <c r="I487" s="195">
        <f>VLOOKUP(H487,NAB!C:D,2,)</f>
        <v>1115.0264</v>
      </c>
      <c r="J487" s="175">
        <f t="shared" si="42"/>
        <v>0.11502639999999986</v>
      </c>
      <c r="L487" s="171"/>
      <c r="P487" s="270"/>
      <c r="Q487" s="269"/>
      <c r="R487" s="269"/>
      <c r="S487" s="269"/>
      <c r="T487" s="269"/>
      <c r="U487" s="271"/>
      <c r="V487" s="271"/>
      <c r="W487" s="271"/>
    </row>
    <row r="488" spans="5:23" x14ac:dyDescent="0.3">
      <c r="E488" s="173"/>
      <c r="F488" s="176"/>
      <c r="H488" s="171">
        <v>43624</v>
      </c>
      <c r="I488" s="195">
        <f>VLOOKUP(H488,NAB!C:D,2,)</f>
        <v>1115.0264</v>
      </c>
      <c r="J488" s="175">
        <f t="shared" si="42"/>
        <v>0.11502639999999986</v>
      </c>
      <c r="L488" s="171"/>
      <c r="P488" s="270"/>
      <c r="Q488" s="269"/>
      <c r="R488" s="269"/>
      <c r="S488" s="269"/>
      <c r="T488" s="269"/>
      <c r="U488" s="271"/>
      <c r="V488" s="271"/>
      <c r="W488" s="271"/>
    </row>
    <row r="489" spans="5:23" x14ac:dyDescent="0.3">
      <c r="E489" s="173"/>
      <c r="F489" s="176"/>
      <c r="H489" s="171">
        <v>43625</v>
      </c>
      <c r="I489" s="195">
        <f>VLOOKUP(H489,NAB!C:D,2,)</f>
        <v>1115.0264</v>
      </c>
      <c r="J489" s="175">
        <f t="shared" si="42"/>
        <v>0.11502639999999986</v>
      </c>
      <c r="L489" s="171"/>
      <c r="P489" s="270"/>
      <c r="Q489" s="269"/>
      <c r="R489" s="269"/>
      <c r="S489" s="269"/>
      <c r="T489" s="269"/>
      <c r="U489" s="271"/>
      <c r="V489" s="271"/>
      <c r="W489" s="271"/>
    </row>
    <row r="490" spans="5:23" x14ac:dyDescent="0.3">
      <c r="E490" s="173"/>
      <c r="F490" s="176"/>
      <c r="H490" s="171">
        <v>43626</v>
      </c>
      <c r="I490" s="195">
        <f>VLOOKUP(H490,NAB!C:D,2,)</f>
        <v>1133.5136</v>
      </c>
      <c r="J490" s="175">
        <f t="shared" si="42"/>
        <v>0.1335135999999999</v>
      </c>
      <c r="L490" s="171"/>
      <c r="P490" s="270"/>
      <c r="Q490" s="269"/>
      <c r="R490" s="269"/>
      <c r="S490" s="269"/>
      <c r="T490" s="269"/>
      <c r="U490" s="271"/>
      <c r="V490" s="271"/>
      <c r="W490" s="271"/>
    </row>
    <row r="491" spans="5:23" x14ac:dyDescent="0.3">
      <c r="E491" s="173"/>
      <c r="F491" s="176"/>
      <c r="H491" s="171">
        <v>43627</v>
      </c>
      <c r="I491" s="195">
        <f>VLOOKUP(H491,NAB!C:D,2,)</f>
        <v>1133.4503</v>
      </c>
      <c r="J491" s="175">
        <f t="shared" si="42"/>
        <v>0.13345030000000002</v>
      </c>
      <c r="L491" s="171"/>
      <c r="P491" s="270"/>
      <c r="Q491" s="269"/>
      <c r="R491" s="269"/>
      <c r="S491" s="269"/>
      <c r="T491" s="269"/>
      <c r="U491" s="271"/>
      <c r="V491" s="271"/>
      <c r="W491" s="271"/>
    </row>
    <row r="492" spans="5:23" x14ac:dyDescent="0.3">
      <c r="E492" s="173"/>
      <c r="F492" s="176"/>
      <c r="H492" s="171">
        <v>43628</v>
      </c>
      <c r="I492" s="195">
        <f>VLOOKUP(H492,NAB!C:D,2,)</f>
        <v>1131.4418000000001</v>
      </c>
      <c r="J492" s="175">
        <f t="shared" si="42"/>
        <v>0.13144180000000016</v>
      </c>
      <c r="L492" s="171"/>
      <c r="P492" s="270"/>
      <c r="Q492" s="269"/>
      <c r="R492" s="269"/>
      <c r="S492" s="269"/>
      <c r="T492" s="269"/>
      <c r="U492" s="271"/>
      <c r="V492" s="271"/>
      <c r="W492" s="271"/>
    </row>
    <row r="493" spans="5:23" x14ac:dyDescent="0.3">
      <c r="E493" s="173"/>
      <c r="F493" s="176"/>
      <c r="H493" s="171">
        <v>43629</v>
      </c>
      <c r="I493" s="195">
        <f>VLOOKUP(H493,NAB!C:D,2,)</f>
        <v>1131.8561999999999</v>
      </c>
      <c r="J493" s="175">
        <f t="shared" si="42"/>
        <v>0.13185619999999987</v>
      </c>
      <c r="L493" s="171"/>
      <c r="P493" s="270"/>
      <c r="Q493" s="269"/>
      <c r="R493" s="269"/>
      <c r="S493" s="269"/>
      <c r="T493" s="269"/>
      <c r="U493" s="271"/>
      <c r="V493" s="271"/>
      <c r="W493" s="271"/>
    </row>
    <row r="494" spans="5:23" x14ac:dyDescent="0.3">
      <c r="E494" s="173"/>
      <c r="F494" s="176"/>
      <c r="H494" s="171">
        <v>43630</v>
      </c>
      <c r="I494" s="195">
        <f>VLOOKUP(H494,NAB!C:D,2,)</f>
        <v>1130.635</v>
      </c>
      <c r="J494" s="175">
        <f t="shared" si="42"/>
        <v>0.13063500000000006</v>
      </c>
      <c r="L494" s="171"/>
      <c r="P494" s="270"/>
      <c r="Q494" s="269"/>
      <c r="R494" s="269"/>
      <c r="S494" s="269"/>
      <c r="T494" s="269"/>
      <c r="U494" s="271"/>
      <c r="V494" s="271"/>
      <c r="W494" s="271"/>
    </row>
    <row r="495" spans="5:23" x14ac:dyDescent="0.3">
      <c r="E495" s="173"/>
      <c r="F495" s="176"/>
      <c r="H495" s="171">
        <v>43631</v>
      </c>
      <c r="I495" s="195">
        <f>VLOOKUP(H495,NAB!C:D,2,)</f>
        <v>1130.635</v>
      </c>
      <c r="J495" s="175">
        <f t="shared" si="42"/>
        <v>0.13063500000000006</v>
      </c>
      <c r="L495" s="171"/>
      <c r="P495" s="270"/>
      <c r="Q495" s="269"/>
      <c r="R495" s="269"/>
      <c r="S495" s="269"/>
      <c r="T495" s="269"/>
      <c r="U495" s="271"/>
      <c r="V495" s="271"/>
      <c r="W495" s="271"/>
    </row>
    <row r="496" spans="5:23" x14ac:dyDescent="0.3">
      <c r="E496" s="173"/>
      <c r="F496" s="176"/>
      <c r="H496" s="171">
        <v>43632</v>
      </c>
      <c r="I496" s="195">
        <f>VLOOKUP(H496,NAB!C:D,2,)</f>
        <v>1130.635</v>
      </c>
      <c r="J496" s="175">
        <f t="shared" si="42"/>
        <v>0.13063500000000006</v>
      </c>
      <c r="L496" s="171"/>
      <c r="P496" s="270"/>
      <c r="Q496" s="269"/>
      <c r="R496" s="269"/>
      <c r="S496" s="269"/>
      <c r="T496" s="269"/>
      <c r="U496" s="271"/>
      <c r="V496" s="271"/>
      <c r="W496" s="271"/>
    </row>
    <row r="497" spans="5:23" x14ac:dyDescent="0.3">
      <c r="E497" s="173"/>
      <c r="F497" s="176"/>
      <c r="H497" s="171">
        <v>43633</v>
      </c>
      <c r="I497" s="195">
        <f>VLOOKUP(H497,NAB!C:D,2,)</f>
        <v>1124.4601</v>
      </c>
      <c r="J497" s="175">
        <f t="shared" si="42"/>
        <v>0.12446010000000007</v>
      </c>
      <c r="L497" s="171"/>
      <c r="P497" s="270"/>
      <c r="Q497" s="269"/>
      <c r="R497" s="269"/>
      <c r="S497" s="269"/>
      <c r="T497" s="269"/>
      <c r="U497" s="271"/>
      <c r="V497" s="271"/>
      <c r="W497" s="271"/>
    </row>
    <row r="498" spans="5:23" x14ac:dyDescent="0.3">
      <c r="E498" s="173"/>
      <c r="F498" s="176"/>
      <c r="H498" s="171">
        <v>43634</v>
      </c>
      <c r="I498" s="195">
        <f>VLOOKUP(H498,NAB!C:D,2,)</f>
        <v>1140.7565999999999</v>
      </c>
      <c r="J498" s="175">
        <f t="shared" si="42"/>
        <v>0.14075660000000001</v>
      </c>
      <c r="L498" s="171"/>
      <c r="P498" s="270"/>
      <c r="Q498" s="269"/>
      <c r="R498" s="269"/>
      <c r="S498" s="269"/>
      <c r="T498" s="269"/>
      <c r="U498" s="271"/>
      <c r="V498" s="271"/>
      <c r="W498" s="271"/>
    </row>
    <row r="499" spans="5:23" x14ac:dyDescent="0.3">
      <c r="E499" s="173"/>
      <c r="F499" s="176"/>
      <c r="H499" s="171">
        <v>43635</v>
      </c>
      <c r="I499" s="195">
        <f>VLOOKUP(H499,NAB!C:D,2,)</f>
        <v>1158.5555999999999</v>
      </c>
      <c r="J499" s="175">
        <f t="shared" si="42"/>
        <v>0.15855559999999991</v>
      </c>
      <c r="L499" s="171"/>
      <c r="P499" s="270"/>
      <c r="Q499" s="269"/>
      <c r="R499" s="269"/>
      <c r="S499" s="269"/>
      <c r="T499" s="269"/>
      <c r="U499" s="271"/>
      <c r="V499" s="271"/>
      <c r="W499" s="271"/>
    </row>
    <row r="500" spans="5:23" x14ac:dyDescent="0.3">
      <c r="E500" s="173"/>
      <c r="F500" s="176"/>
      <c r="H500" s="171">
        <v>43636</v>
      </c>
      <c r="I500" s="195">
        <f>VLOOKUP(H500,NAB!C:D,2,)</f>
        <v>1157.5871</v>
      </c>
      <c r="J500" s="175">
        <f t="shared" si="42"/>
        <v>0.15758709999999998</v>
      </c>
      <c r="L500" s="171"/>
      <c r="P500" s="270"/>
      <c r="Q500" s="269"/>
      <c r="R500" s="269"/>
      <c r="S500" s="269"/>
      <c r="T500" s="269"/>
      <c r="U500" s="271"/>
      <c r="V500" s="271"/>
      <c r="W500" s="271"/>
    </row>
    <row r="501" spans="5:23" x14ac:dyDescent="0.3">
      <c r="E501" s="173"/>
      <c r="F501" s="176"/>
      <c r="H501" s="171">
        <v>43637</v>
      </c>
      <c r="I501" s="195">
        <f>VLOOKUP(H501,NAB!C:D,2,)</f>
        <v>1151.223</v>
      </c>
      <c r="J501" s="175">
        <f t="shared" si="42"/>
        <v>0.15122299999999989</v>
      </c>
      <c r="L501" s="171"/>
      <c r="P501" s="270"/>
      <c r="Q501" s="269"/>
      <c r="R501" s="269"/>
      <c r="S501" s="269"/>
      <c r="T501" s="269"/>
      <c r="U501" s="271"/>
      <c r="V501" s="271"/>
      <c r="W501" s="271"/>
    </row>
    <row r="502" spans="5:23" x14ac:dyDescent="0.3">
      <c r="E502" s="173"/>
      <c r="F502" s="176"/>
      <c r="H502" s="171">
        <v>43638</v>
      </c>
      <c r="I502" s="195">
        <f>VLOOKUP(H502,NAB!C:D,2,)</f>
        <v>1151.223</v>
      </c>
      <c r="J502" s="175">
        <f t="shared" si="42"/>
        <v>0.15122299999999989</v>
      </c>
      <c r="L502" s="171"/>
      <c r="P502" s="270"/>
      <c r="Q502" s="269"/>
      <c r="R502" s="269"/>
      <c r="S502" s="269"/>
      <c r="T502" s="269"/>
      <c r="U502" s="271"/>
      <c r="V502" s="271"/>
      <c r="W502" s="271"/>
    </row>
    <row r="503" spans="5:23" x14ac:dyDescent="0.3">
      <c r="E503" s="173"/>
      <c r="F503" s="176"/>
      <c r="H503" s="171">
        <v>43639</v>
      </c>
      <c r="I503" s="195">
        <f>VLOOKUP(H503,NAB!C:D,2,)</f>
        <v>1151.223</v>
      </c>
      <c r="J503" s="175">
        <f t="shared" si="42"/>
        <v>0.15122299999999989</v>
      </c>
      <c r="L503" s="171"/>
      <c r="P503" s="270"/>
      <c r="Q503" s="269"/>
      <c r="R503" s="269"/>
      <c r="S503" s="269"/>
      <c r="T503" s="269"/>
      <c r="U503" s="271"/>
      <c r="V503" s="271"/>
      <c r="W503" s="271"/>
    </row>
    <row r="504" spans="5:23" x14ac:dyDescent="0.3">
      <c r="E504" s="173"/>
      <c r="F504" s="176"/>
      <c r="H504" s="171">
        <v>43640</v>
      </c>
      <c r="I504" s="195">
        <f>VLOOKUP(H504,NAB!C:D,2,)</f>
        <v>1141.2724000000001</v>
      </c>
      <c r="J504" s="175">
        <f t="shared" si="42"/>
        <v>0.14127240000000008</v>
      </c>
      <c r="L504" s="171"/>
      <c r="P504" s="270"/>
      <c r="Q504" s="269"/>
      <c r="R504" s="269"/>
      <c r="S504" s="269"/>
      <c r="T504" s="269"/>
      <c r="U504" s="271"/>
      <c r="V504" s="271"/>
      <c r="W504" s="271"/>
    </row>
    <row r="505" spans="5:23" x14ac:dyDescent="0.3">
      <c r="E505" s="173"/>
      <c r="F505" s="176"/>
      <c r="H505" s="171">
        <v>43641</v>
      </c>
      <c r="I505" s="195">
        <f>VLOOKUP(H505,NAB!C:D,2,)</f>
        <v>1149.9447</v>
      </c>
      <c r="J505" s="175">
        <f t="shared" si="42"/>
        <v>0.14994470000000004</v>
      </c>
      <c r="L505" s="171"/>
      <c r="P505" s="270"/>
      <c r="Q505" s="269"/>
      <c r="R505" s="269"/>
      <c r="S505" s="269"/>
      <c r="T505" s="269"/>
      <c r="U505" s="271"/>
      <c r="V505" s="271"/>
      <c r="W505" s="271"/>
    </row>
    <row r="506" spans="5:23" x14ac:dyDescent="0.3">
      <c r="E506" s="173"/>
      <c r="F506" s="176"/>
      <c r="H506" s="171">
        <v>43642</v>
      </c>
      <c r="I506" s="195">
        <f>VLOOKUP(H506,NAB!C:D,2,)</f>
        <v>1149.1052999999999</v>
      </c>
      <c r="J506" s="175">
        <f t="shared" si="42"/>
        <v>0.1491053</v>
      </c>
      <c r="L506" s="171"/>
      <c r="P506" s="270"/>
      <c r="Q506" s="269"/>
      <c r="R506" s="269"/>
      <c r="S506" s="269"/>
      <c r="T506" s="269"/>
      <c r="U506" s="271"/>
      <c r="V506" s="271"/>
      <c r="W506" s="271"/>
    </row>
    <row r="507" spans="5:23" x14ac:dyDescent="0.3">
      <c r="E507" s="173"/>
      <c r="F507" s="176"/>
      <c r="H507" s="171">
        <v>43643</v>
      </c>
      <c r="I507" s="195">
        <f>VLOOKUP(H507,NAB!C:D,2,)</f>
        <v>1164.6543999999999</v>
      </c>
      <c r="J507" s="175">
        <f t="shared" si="42"/>
        <v>0.16465439999999987</v>
      </c>
      <c r="L507" s="171"/>
      <c r="P507" s="270"/>
      <c r="Q507" s="269"/>
      <c r="R507" s="269"/>
      <c r="S507" s="269"/>
      <c r="T507" s="269"/>
      <c r="U507" s="271"/>
      <c r="V507" s="271"/>
      <c r="W507" s="271"/>
    </row>
    <row r="508" spans="5:23" x14ac:dyDescent="0.3">
      <c r="E508" s="173"/>
      <c r="F508" s="176"/>
      <c r="H508" s="171">
        <v>43644</v>
      </c>
      <c r="I508" s="195">
        <f>VLOOKUP(H508,NAB!C:D,2,)</f>
        <v>1165.1418000000001</v>
      </c>
      <c r="J508" s="175">
        <f t="shared" si="42"/>
        <v>0.16514180000000001</v>
      </c>
      <c r="L508" s="171"/>
      <c r="P508" s="270"/>
      <c r="Q508" s="269"/>
      <c r="R508" s="269"/>
      <c r="S508" s="269"/>
      <c r="T508" s="269"/>
      <c r="U508" s="271"/>
      <c r="V508" s="271"/>
      <c r="W508" s="271"/>
    </row>
    <row r="509" spans="5:23" x14ac:dyDescent="0.3">
      <c r="E509" s="173"/>
      <c r="F509" s="176"/>
      <c r="H509" s="171">
        <v>43645</v>
      </c>
      <c r="I509" s="195">
        <f>VLOOKUP(H509,NAB!C:D,2,)</f>
        <v>1165.1418000000001</v>
      </c>
      <c r="J509" s="175">
        <f t="shared" ref="J509:J541" si="43">I509/$I$2-1</f>
        <v>0.16514180000000001</v>
      </c>
      <c r="L509" s="171"/>
      <c r="P509" s="270"/>
      <c r="Q509" s="269"/>
      <c r="R509" s="269"/>
      <c r="S509" s="269"/>
      <c r="T509" s="269"/>
      <c r="U509" s="271"/>
      <c r="V509" s="271"/>
      <c r="W509" s="271"/>
    </row>
    <row r="510" spans="5:23" x14ac:dyDescent="0.3">
      <c r="E510" s="173"/>
      <c r="F510" s="176"/>
      <c r="H510" s="171">
        <v>43646</v>
      </c>
      <c r="I510" s="195">
        <f>VLOOKUP(H510,NAB!C:D,2,)</f>
        <v>1165.1418000000001</v>
      </c>
      <c r="J510" s="175">
        <f t="shared" si="43"/>
        <v>0.16514180000000001</v>
      </c>
      <c r="L510" s="171"/>
      <c r="P510" s="270"/>
      <c r="Q510" s="269"/>
      <c r="R510" s="269"/>
      <c r="S510" s="269"/>
      <c r="T510" s="269"/>
      <c r="U510" s="271"/>
      <c r="V510" s="271"/>
      <c r="W510" s="271"/>
    </row>
    <row r="511" spans="5:23" x14ac:dyDescent="0.3">
      <c r="E511" s="173"/>
      <c r="F511" s="176"/>
      <c r="H511" s="171">
        <v>43647</v>
      </c>
      <c r="I511" s="195">
        <f>VLOOKUP(H511,NAB!C:D,2,)</f>
        <v>1173.3219999999999</v>
      </c>
      <c r="J511" s="175">
        <f t="shared" si="43"/>
        <v>0.17332199999999998</v>
      </c>
      <c r="L511" s="171"/>
      <c r="P511" s="270"/>
      <c r="Q511" s="269"/>
      <c r="R511" s="269"/>
      <c r="S511" s="269"/>
      <c r="T511" s="269"/>
      <c r="U511" s="271"/>
      <c r="V511" s="271"/>
      <c r="W511" s="271"/>
    </row>
    <row r="512" spans="5:23" x14ac:dyDescent="0.3">
      <c r="E512" s="173"/>
      <c r="F512" s="176"/>
      <c r="H512" s="171">
        <v>43648</v>
      </c>
      <c r="I512" s="195">
        <f>VLOOKUP(H512,NAB!C:D,2,)</f>
        <v>1173.5773999999999</v>
      </c>
      <c r="J512" s="175">
        <f t="shared" si="43"/>
        <v>0.17357739999999988</v>
      </c>
      <c r="L512" s="171"/>
      <c r="P512" s="270"/>
      <c r="Q512" s="269"/>
      <c r="R512" s="269"/>
      <c r="S512" s="269"/>
      <c r="T512" s="269"/>
      <c r="U512" s="271"/>
      <c r="V512" s="271"/>
      <c r="W512" s="271"/>
    </row>
    <row r="513" spans="5:23" x14ac:dyDescent="0.3">
      <c r="E513" s="173"/>
      <c r="F513" s="176"/>
      <c r="H513" s="171">
        <v>43649</v>
      </c>
      <c r="I513" s="195">
        <f>VLOOKUP(H513,NAB!C:D,2,)</f>
        <v>1168.4996000000001</v>
      </c>
      <c r="J513" s="175">
        <f t="shared" si="43"/>
        <v>0.16849960000000008</v>
      </c>
      <c r="L513" s="171"/>
      <c r="P513" s="270"/>
      <c r="Q513" s="269"/>
      <c r="R513" s="269"/>
      <c r="S513" s="269"/>
      <c r="T513" s="269"/>
      <c r="U513" s="271"/>
      <c r="V513" s="271"/>
      <c r="W513" s="271"/>
    </row>
    <row r="514" spans="5:23" x14ac:dyDescent="0.3">
      <c r="E514" s="173"/>
      <c r="F514" s="176"/>
      <c r="H514" s="171">
        <v>43650</v>
      </c>
      <c r="I514" s="195">
        <f>VLOOKUP(H514,NAB!C:D,2,)</f>
        <v>1164.3036</v>
      </c>
      <c r="J514" s="175">
        <f t="shared" si="43"/>
        <v>0.16430359999999999</v>
      </c>
      <c r="L514" s="171"/>
      <c r="P514" s="270"/>
      <c r="Q514" s="269"/>
      <c r="R514" s="269"/>
      <c r="S514" s="269"/>
      <c r="T514" s="269"/>
      <c r="U514" s="271"/>
      <c r="V514" s="271"/>
      <c r="W514" s="271"/>
    </row>
    <row r="515" spans="5:23" x14ac:dyDescent="0.3">
      <c r="E515" s="173"/>
      <c r="F515" s="176"/>
      <c r="H515" s="171">
        <v>43651</v>
      </c>
      <c r="I515" s="195">
        <f>VLOOKUP(H515,NAB!C:D,2,)</f>
        <v>1161.2063000000001</v>
      </c>
      <c r="J515" s="175">
        <f t="shared" si="43"/>
        <v>0.16120630000000014</v>
      </c>
      <c r="L515" s="171"/>
      <c r="P515" s="270"/>
      <c r="Q515" s="269"/>
      <c r="R515" s="269"/>
      <c r="S515" s="269"/>
      <c r="T515" s="269"/>
      <c r="U515" s="271"/>
      <c r="V515" s="271"/>
      <c r="W515" s="271"/>
    </row>
    <row r="516" spans="5:23" x14ac:dyDescent="0.3">
      <c r="E516" s="173"/>
      <c r="F516" s="176"/>
      <c r="H516" s="171">
        <v>43652</v>
      </c>
      <c r="I516" s="195">
        <f>VLOOKUP(H516,NAB!C:D,2,)</f>
        <v>1161.2063000000001</v>
      </c>
      <c r="J516" s="175">
        <f t="shared" si="43"/>
        <v>0.16120630000000014</v>
      </c>
      <c r="L516" s="171"/>
      <c r="P516" s="270"/>
      <c r="Q516" s="269"/>
      <c r="R516" s="269"/>
      <c r="S516" s="269"/>
      <c r="T516" s="269"/>
      <c r="U516" s="271"/>
      <c r="V516" s="271"/>
      <c r="W516" s="271"/>
    </row>
    <row r="517" spans="5:23" x14ac:dyDescent="0.3">
      <c r="E517" s="173"/>
      <c r="F517" s="176"/>
      <c r="H517" s="171">
        <v>43653</v>
      </c>
      <c r="I517" s="195">
        <f>VLOOKUP(H517,NAB!C:D,2,)</f>
        <v>1161.2063000000001</v>
      </c>
      <c r="J517" s="175">
        <f t="shared" si="43"/>
        <v>0.16120630000000014</v>
      </c>
      <c r="L517" s="171"/>
      <c r="P517" s="270"/>
      <c r="Q517" s="269"/>
      <c r="R517" s="269"/>
      <c r="S517" s="269"/>
      <c r="T517" s="269"/>
      <c r="U517" s="271"/>
      <c r="V517" s="271"/>
      <c r="W517" s="271"/>
    </row>
    <row r="518" spans="5:23" x14ac:dyDescent="0.3">
      <c r="E518" s="173"/>
      <c r="F518" s="176"/>
      <c r="H518" s="171">
        <v>43654</v>
      </c>
      <c r="I518" s="195">
        <f>VLOOKUP(H518,NAB!C:D,2,)</f>
        <v>1172.0160000000001</v>
      </c>
      <c r="J518" s="175">
        <f t="shared" si="43"/>
        <v>0.17201600000000017</v>
      </c>
      <c r="L518" s="171"/>
      <c r="P518" s="270"/>
      <c r="Q518" s="269"/>
      <c r="R518" s="269"/>
      <c r="S518" s="269"/>
      <c r="T518" s="269"/>
      <c r="U518" s="271"/>
      <c r="V518" s="271"/>
      <c r="W518" s="271"/>
    </row>
    <row r="519" spans="5:23" x14ac:dyDescent="0.3">
      <c r="E519" s="173"/>
      <c r="F519" s="176"/>
      <c r="H519" s="171">
        <v>43655</v>
      </c>
      <c r="I519" s="195">
        <f>VLOOKUP(H519,NAB!C:D,2,)</f>
        <v>1188.9104</v>
      </c>
      <c r="J519" s="175">
        <f t="shared" si="43"/>
        <v>0.18891039999999992</v>
      </c>
      <c r="L519" s="171"/>
      <c r="P519" s="270"/>
      <c r="Q519" s="269"/>
      <c r="R519" s="269"/>
      <c r="S519" s="269"/>
      <c r="T519" s="269"/>
      <c r="U519" s="271"/>
      <c r="V519" s="271"/>
      <c r="W519" s="271"/>
    </row>
    <row r="520" spans="5:23" x14ac:dyDescent="0.3">
      <c r="E520" s="173"/>
      <c r="F520" s="176"/>
      <c r="H520" s="171">
        <v>43656</v>
      </c>
      <c r="I520" s="195">
        <f>VLOOKUP(H520,NAB!C:D,2,)</f>
        <v>1189.6713999999999</v>
      </c>
      <c r="J520" s="175">
        <f t="shared" si="43"/>
        <v>0.18967139999999993</v>
      </c>
      <c r="L520" s="171"/>
      <c r="P520" s="270"/>
      <c r="Q520" s="269"/>
      <c r="R520" s="269"/>
      <c r="S520" s="269"/>
      <c r="T520" s="269"/>
      <c r="U520" s="271"/>
      <c r="V520" s="271"/>
      <c r="W520" s="271"/>
    </row>
    <row r="521" spans="5:23" x14ac:dyDescent="0.3">
      <c r="E521" s="173"/>
      <c r="F521" s="176"/>
      <c r="H521" s="171">
        <v>43657</v>
      </c>
      <c r="I521" s="195">
        <f>VLOOKUP(H521,NAB!C:D,2,)</f>
        <v>1218.6504</v>
      </c>
      <c r="J521" s="175">
        <f t="shared" si="43"/>
        <v>0.21865040000000002</v>
      </c>
      <c r="L521" s="171"/>
      <c r="P521" s="270"/>
      <c r="Q521" s="269"/>
      <c r="R521" s="269"/>
      <c r="S521" s="269"/>
      <c r="T521" s="269"/>
      <c r="U521" s="271"/>
      <c r="V521" s="271"/>
      <c r="W521" s="271"/>
    </row>
    <row r="522" spans="5:23" x14ac:dyDescent="0.3">
      <c r="E522" s="173"/>
      <c r="F522" s="176"/>
      <c r="H522" s="171">
        <v>43658</v>
      </c>
      <c r="I522" s="195">
        <f>VLOOKUP(H522,NAB!C:D,2,)</f>
        <v>1211.9571000000001</v>
      </c>
      <c r="J522" s="175">
        <f t="shared" si="43"/>
        <v>0.21195710000000001</v>
      </c>
      <c r="L522" s="171"/>
      <c r="P522" s="270"/>
      <c r="Q522" s="269"/>
      <c r="R522" s="269"/>
      <c r="S522" s="269"/>
      <c r="T522" s="269"/>
      <c r="U522" s="271"/>
      <c r="V522" s="271"/>
      <c r="W522" s="271"/>
    </row>
    <row r="523" spans="5:23" x14ac:dyDescent="0.3">
      <c r="E523" s="173"/>
      <c r="F523" s="176"/>
      <c r="H523" s="171">
        <v>43659</v>
      </c>
      <c r="I523" s="195">
        <f>VLOOKUP(H523,NAB!C:D,2,)</f>
        <v>1211.9571000000001</v>
      </c>
      <c r="J523" s="175">
        <f t="shared" si="43"/>
        <v>0.21195710000000001</v>
      </c>
      <c r="L523" s="171"/>
      <c r="P523" s="270"/>
      <c r="Q523" s="269"/>
      <c r="R523" s="269"/>
      <c r="S523" s="269"/>
      <c r="T523" s="269"/>
      <c r="U523" s="271"/>
      <c r="V523" s="271"/>
      <c r="W523" s="271"/>
    </row>
    <row r="524" spans="5:23" x14ac:dyDescent="0.3">
      <c r="E524" s="173"/>
      <c r="F524" s="176"/>
      <c r="H524" s="171">
        <v>43660</v>
      </c>
      <c r="I524" s="195">
        <f>VLOOKUP(H524,NAB!C:D,2,)</f>
        <v>1211.9571000000001</v>
      </c>
      <c r="J524" s="175">
        <f t="shared" si="43"/>
        <v>0.21195710000000001</v>
      </c>
      <c r="L524" s="171"/>
      <c r="P524" s="270"/>
      <c r="Q524" s="269"/>
      <c r="R524" s="269"/>
      <c r="S524" s="269"/>
      <c r="T524" s="269"/>
      <c r="U524" s="271"/>
      <c r="V524" s="271"/>
      <c r="W524" s="271"/>
    </row>
    <row r="525" spans="5:23" x14ac:dyDescent="0.3">
      <c r="E525" s="173"/>
      <c r="F525" s="176"/>
      <c r="H525" s="171">
        <v>43661</v>
      </c>
      <c r="I525" s="195">
        <f>VLOOKUP(H525,NAB!C:D,2,)</f>
        <v>1219.3517999999999</v>
      </c>
      <c r="J525" s="175">
        <f t="shared" si="43"/>
        <v>0.21935179999999987</v>
      </c>
      <c r="L525" s="171"/>
      <c r="P525" s="270"/>
      <c r="Q525" s="269"/>
      <c r="R525" s="269"/>
      <c r="S525" s="269"/>
      <c r="T525" s="269"/>
      <c r="U525" s="271"/>
      <c r="V525" s="271"/>
      <c r="W525" s="271"/>
    </row>
    <row r="526" spans="5:23" x14ac:dyDescent="0.3">
      <c r="E526" s="173"/>
      <c r="F526" s="176"/>
      <c r="H526" s="171">
        <v>43662</v>
      </c>
      <c r="I526" s="195">
        <f>VLOOKUP(H526,NAB!C:D,2,)</f>
        <v>1224.5048999999999</v>
      </c>
      <c r="J526" s="175">
        <f t="shared" si="43"/>
        <v>0.2245048999999999</v>
      </c>
      <c r="L526" s="171"/>
      <c r="P526" s="270"/>
      <c r="Q526" s="269"/>
      <c r="R526" s="269"/>
      <c r="S526" s="269"/>
      <c r="T526" s="269"/>
      <c r="U526" s="271"/>
      <c r="V526" s="271"/>
      <c r="W526" s="271"/>
    </row>
    <row r="527" spans="5:23" x14ac:dyDescent="0.3">
      <c r="E527" s="173"/>
      <c r="F527" s="176"/>
      <c r="H527" s="171">
        <v>43663</v>
      </c>
      <c r="I527" s="195">
        <f>VLOOKUP(H527,NAB!C:D,2,)</f>
        <v>1223.8224</v>
      </c>
      <c r="J527" s="175">
        <f t="shared" si="43"/>
        <v>0.22382239999999998</v>
      </c>
      <c r="L527" s="171"/>
      <c r="P527" s="270"/>
      <c r="Q527" s="269"/>
      <c r="R527" s="269"/>
      <c r="S527" s="269"/>
      <c r="T527" s="269"/>
      <c r="U527" s="271"/>
      <c r="V527" s="271"/>
      <c r="W527" s="271"/>
    </row>
    <row r="528" spans="5:23" x14ac:dyDescent="0.3">
      <c r="E528" s="173"/>
      <c r="F528" s="176"/>
      <c r="H528" s="171">
        <v>43664</v>
      </c>
      <c r="I528" s="195">
        <f>VLOOKUP(H528,NAB!C:D,2,)</f>
        <v>1224.3361</v>
      </c>
      <c r="J528" s="175">
        <f t="shared" si="43"/>
        <v>0.22433609999999993</v>
      </c>
      <c r="L528" s="171"/>
      <c r="P528" s="270"/>
      <c r="Q528" s="269"/>
      <c r="R528" s="269"/>
      <c r="S528" s="269"/>
      <c r="T528" s="269"/>
      <c r="U528" s="271"/>
      <c r="V528" s="271"/>
      <c r="W528" s="271"/>
    </row>
    <row r="529" spans="5:23" x14ac:dyDescent="0.3">
      <c r="E529" s="173"/>
      <c r="F529" s="176"/>
      <c r="H529" s="171">
        <v>43665</v>
      </c>
      <c r="I529" s="195">
        <f>VLOOKUP(H529,NAB!C:D,2,)</f>
        <v>1241.8959</v>
      </c>
      <c r="J529" s="175">
        <f t="shared" si="43"/>
        <v>0.24189590000000005</v>
      </c>
      <c r="L529" s="171"/>
      <c r="P529" s="270"/>
      <c r="Q529" s="269"/>
      <c r="R529" s="269"/>
      <c r="S529" s="269"/>
      <c r="T529" s="269"/>
      <c r="U529" s="271"/>
      <c r="V529" s="271"/>
      <c r="W529" s="271"/>
    </row>
    <row r="530" spans="5:23" x14ac:dyDescent="0.3">
      <c r="E530" s="173"/>
      <c r="F530" s="176"/>
      <c r="H530" s="171">
        <v>43666</v>
      </c>
      <c r="I530" s="195">
        <f>VLOOKUP(H530,NAB!C:D,2,)</f>
        <v>1241.8959</v>
      </c>
      <c r="J530" s="175">
        <f t="shared" si="43"/>
        <v>0.24189590000000005</v>
      </c>
      <c r="L530" s="171"/>
      <c r="P530" s="270"/>
      <c r="Q530" s="269"/>
      <c r="R530" s="269"/>
      <c r="S530" s="269"/>
      <c r="T530" s="269"/>
      <c r="U530" s="271"/>
      <c r="V530" s="271"/>
      <c r="W530" s="271"/>
    </row>
    <row r="531" spans="5:23" x14ac:dyDescent="0.3">
      <c r="E531" s="173"/>
      <c r="F531" s="176"/>
      <c r="H531" s="171">
        <v>43667</v>
      </c>
      <c r="I531" s="195">
        <f>VLOOKUP(H531,NAB!C:D,2,)</f>
        <v>1241.8959</v>
      </c>
      <c r="J531" s="175">
        <f t="shared" si="43"/>
        <v>0.24189590000000005</v>
      </c>
      <c r="L531" s="171"/>
      <c r="P531" s="270"/>
      <c r="Q531" s="269"/>
      <c r="R531" s="269"/>
      <c r="S531" s="269"/>
      <c r="T531" s="269"/>
      <c r="U531" s="271"/>
      <c r="V531" s="271"/>
      <c r="W531" s="271"/>
    </row>
    <row r="532" spans="5:23" x14ac:dyDescent="0.3">
      <c r="E532" s="173"/>
      <c r="F532" s="176"/>
      <c r="H532" s="171">
        <v>43668</v>
      </c>
      <c r="I532" s="195">
        <f>VLOOKUP(H532,NAB!C:D,2,)</f>
        <v>1238.3244</v>
      </c>
      <c r="J532" s="175">
        <f t="shared" si="43"/>
        <v>0.23832439999999999</v>
      </c>
      <c r="L532" s="171"/>
      <c r="P532" s="270"/>
      <c r="Q532" s="269"/>
      <c r="R532" s="269"/>
      <c r="S532" s="269"/>
      <c r="T532" s="269"/>
      <c r="U532" s="271"/>
      <c r="V532" s="271"/>
      <c r="W532" s="271"/>
    </row>
    <row r="533" spans="5:23" x14ac:dyDescent="0.3">
      <c r="E533" s="173"/>
      <c r="F533" s="176"/>
      <c r="H533" s="171">
        <v>43669</v>
      </c>
      <c r="I533" s="195">
        <f>VLOOKUP(H533,NAB!C:D,2,)</f>
        <v>1233.1309000000001</v>
      </c>
      <c r="J533" s="175">
        <f t="shared" si="43"/>
        <v>0.23313090000000014</v>
      </c>
      <c r="L533" s="171"/>
      <c r="P533" s="270"/>
      <c r="Q533" s="269"/>
      <c r="R533" s="269"/>
      <c r="S533" s="269"/>
      <c r="T533" s="269"/>
      <c r="U533" s="271"/>
      <c r="V533" s="271"/>
      <c r="W533" s="271"/>
    </row>
    <row r="534" spans="5:23" x14ac:dyDescent="0.3">
      <c r="E534" s="173"/>
      <c r="F534" s="176"/>
      <c r="H534" s="171">
        <v>43670</v>
      </c>
      <c r="I534" s="195">
        <f>VLOOKUP(H534,NAB!C:D,2,)</f>
        <v>1226.7784999999999</v>
      </c>
      <c r="J534" s="175">
        <f t="shared" si="43"/>
        <v>0.22677849999999999</v>
      </c>
      <c r="L534" s="171"/>
      <c r="P534" s="270"/>
      <c r="Q534" s="269"/>
      <c r="R534" s="269"/>
      <c r="S534" s="269"/>
      <c r="T534" s="269"/>
      <c r="U534" s="271"/>
      <c r="V534" s="271"/>
      <c r="W534" s="271"/>
    </row>
    <row r="535" spans="5:23" x14ac:dyDescent="0.3">
      <c r="E535" s="173"/>
      <c r="F535" s="176"/>
      <c r="H535" s="171">
        <v>43671</v>
      </c>
      <c r="I535" s="195">
        <f>VLOOKUP(H535,NAB!C:D,2,)</f>
        <v>1227.1940999999999</v>
      </c>
      <c r="J535" s="175">
        <f t="shared" si="43"/>
        <v>0.22719409999999995</v>
      </c>
      <c r="L535" s="171"/>
      <c r="P535" s="270"/>
      <c r="Q535" s="269"/>
      <c r="R535" s="269"/>
      <c r="S535" s="269"/>
      <c r="T535" s="269"/>
      <c r="U535" s="271"/>
      <c r="V535" s="271"/>
      <c r="W535" s="271"/>
    </row>
    <row r="536" spans="5:23" x14ac:dyDescent="0.3">
      <c r="E536" s="173"/>
      <c r="F536" s="176"/>
      <c r="H536" s="171">
        <v>43672</v>
      </c>
      <c r="I536" s="195">
        <f>VLOOKUP(H536,NAB!C:D,2,)</f>
        <v>1211.6877999999999</v>
      </c>
      <c r="J536" s="175">
        <f t="shared" si="43"/>
        <v>0.21168779999999998</v>
      </c>
      <c r="L536" s="171"/>
      <c r="P536" s="270"/>
      <c r="Q536" s="269"/>
      <c r="R536" s="269"/>
      <c r="S536" s="269"/>
      <c r="T536" s="269"/>
      <c r="U536" s="271"/>
      <c r="V536" s="271"/>
      <c r="W536" s="271"/>
    </row>
    <row r="537" spans="5:23" x14ac:dyDescent="0.3">
      <c r="E537" s="173"/>
      <c r="F537" s="176"/>
      <c r="H537" s="171">
        <v>43673</v>
      </c>
      <c r="I537" s="195">
        <f>VLOOKUP(H537,NAB!C:D,2,)</f>
        <v>1211.6877999999999</v>
      </c>
      <c r="J537" s="175">
        <f t="shared" si="43"/>
        <v>0.21168779999999998</v>
      </c>
      <c r="L537" s="171"/>
      <c r="P537" s="270"/>
      <c r="Q537" s="269"/>
      <c r="R537" s="269"/>
      <c r="S537" s="269"/>
      <c r="T537" s="269"/>
      <c r="U537" s="271"/>
      <c r="V537" s="271"/>
      <c r="W537" s="271"/>
    </row>
    <row r="538" spans="5:23" x14ac:dyDescent="0.3">
      <c r="E538" s="173"/>
      <c r="F538" s="176"/>
      <c r="H538" s="171">
        <v>43674</v>
      </c>
      <c r="I538" s="195">
        <f>VLOOKUP(H538,NAB!C:D,2,)</f>
        <v>1211.6877999999999</v>
      </c>
      <c r="J538" s="175">
        <f t="shared" si="43"/>
        <v>0.21168779999999998</v>
      </c>
      <c r="L538" s="171"/>
      <c r="P538" s="270"/>
      <c r="Q538" s="269"/>
      <c r="R538" s="269"/>
      <c r="S538" s="269"/>
      <c r="T538" s="269"/>
      <c r="U538" s="271"/>
      <c r="V538" s="271"/>
      <c r="W538" s="271"/>
    </row>
    <row r="539" spans="5:23" x14ac:dyDescent="0.3">
      <c r="E539" s="173"/>
      <c r="F539" s="176"/>
      <c r="H539" s="171">
        <v>43675</v>
      </c>
      <c r="I539" s="195">
        <f>VLOOKUP(H539,NAB!C:D,2,)</f>
        <v>1203.8154999999999</v>
      </c>
      <c r="J539" s="175">
        <f t="shared" si="43"/>
        <v>0.20381549999999993</v>
      </c>
      <c r="L539" s="171"/>
      <c r="P539" s="270"/>
      <c r="Q539" s="269"/>
      <c r="R539" s="269"/>
      <c r="S539" s="269"/>
      <c r="T539" s="269"/>
      <c r="U539" s="271"/>
      <c r="V539" s="271"/>
      <c r="W539" s="271"/>
    </row>
    <row r="540" spans="5:23" x14ac:dyDescent="0.3">
      <c r="E540" s="173"/>
      <c r="F540" s="176"/>
      <c r="H540" s="171">
        <v>43676</v>
      </c>
      <c r="I540" s="195">
        <f>VLOOKUP(H540,NAB!C:D,2,)</f>
        <v>1221.4826</v>
      </c>
      <c r="J540" s="175">
        <f t="shared" si="43"/>
        <v>0.22148260000000008</v>
      </c>
      <c r="L540" s="171"/>
      <c r="P540" s="270"/>
      <c r="Q540" s="269"/>
      <c r="R540" s="269"/>
      <c r="S540" s="269"/>
      <c r="T540" s="269"/>
      <c r="U540" s="271"/>
      <c r="V540" s="271"/>
      <c r="W540" s="271"/>
    </row>
    <row r="541" spans="5:23" x14ac:dyDescent="0.3">
      <c r="E541" s="173"/>
      <c r="F541" s="176"/>
      <c r="H541" s="171">
        <v>43677</v>
      </c>
      <c r="I541" s="195">
        <f>VLOOKUP(H541,NAB!C:D,2,)</f>
        <v>1224.6682000000001</v>
      </c>
      <c r="J541" s="175">
        <f t="shared" si="43"/>
        <v>0.22466819999999998</v>
      </c>
      <c r="P541" s="270"/>
      <c r="Q541" s="269"/>
      <c r="R541" s="269"/>
      <c r="S541" s="269"/>
      <c r="T541" s="269"/>
      <c r="U541" s="271"/>
      <c r="V541" s="271"/>
      <c r="W541" s="271"/>
    </row>
    <row r="542" spans="5:23" x14ac:dyDescent="0.3">
      <c r="E542" s="173"/>
      <c r="F542" s="176"/>
      <c r="H542" s="171">
        <v>43678</v>
      </c>
      <c r="I542" s="195">
        <f>VLOOKUP(H542,NAB!C:D,2,)</f>
        <v>1223.5517</v>
      </c>
      <c r="J542" s="175">
        <f t="shared" ref="J542:J571" si="44">I542/$I$2-1</f>
        <v>0.22355170000000002</v>
      </c>
      <c r="P542" s="270"/>
      <c r="Q542" s="269"/>
      <c r="R542" s="269"/>
      <c r="S542" s="269"/>
      <c r="T542" s="269"/>
      <c r="U542" s="271"/>
      <c r="V542" s="271"/>
      <c r="W542" s="271"/>
    </row>
    <row r="543" spans="5:23" x14ac:dyDescent="0.3">
      <c r="E543" s="173"/>
      <c r="F543" s="176"/>
      <c r="H543" s="171">
        <v>43679</v>
      </c>
      <c r="I543" s="195">
        <f>VLOOKUP(H543,NAB!C:D,2,)</f>
        <v>1214.1129000000001</v>
      </c>
      <c r="J543" s="175">
        <f t="shared" si="44"/>
        <v>0.21411290000000016</v>
      </c>
      <c r="P543" s="270"/>
      <c r="Q543" s="269"/>
      <c r="R543" s="269"/>
      <c r="S543" s="269"/>
      <c r="T543" s="269"/>
      <c r="U543" s="271"/>
      <c r="V543" s="271"/>
      <c r="W543" s="271"/>
    </row>
    <row r="544" spans="5:23" x14ac:dyDescent="0.3">
      <c r="E544" s="173"/>
      <c r="F544" s="176"/>
      <c r="H544" s="171">
        <v>43680</v>
      </c>
      <c r="I544" s="195">
        <f>VLOOKUP(H544,NAB!C:D,2,)</f>
        <v>1214.1129000000001</v>
      </c>
      <c r="J544" s="175">
        <f t="shared" si="44"/>
        <v>0.21411290000000016</v>
      </c>
      <c r="P544" s="270"/>
      <c r="Q544" s="269"/>
      <c r="R544" s="269"/>
      <c r="S544" s="269"/>
      <c r="T544" s="269"/>
      <c r="U544" s="271"/>
      <c r="V544" s="271"/>
      <c r="W544" s="271"/>
    </row>
    <row r="545" spans="5:23" x14ac:dyDescent="0.3">
      <c r="E545" s="173"/>
      <c r="F545" s="176"/>
      <c r="H545" s="171">
        <v>43681</v>
      </c>
      <c r="I545" s="195">
        <f>VLOOKUP(H545,NAB!C:D,2,)</f>
        <v>1214.1129000000001</v>
      </c>
      <c r="J545" s="175">
        <f t="shared" si="44"/>
        <v>0.21411290000000016</v>
      </c>
      <c r="P545" s="270"/>
      <c r="Q545" s="269"/>
      <c r="R545" s="269"/>
      <c r="S545" s="269"/>
      <c r="T545" s="269"/>
      <c r="U545" s="271"/>
      <c r="V545" s="271"/>
      <c r="W545" s="271"/>
    </row>
    <row r="546" spans="5:23" x14ac:dyDescent="0.3">
      <c r="E546" s="173"/>
      <c r="F546" s="176"/>
      <c r="H546" s="171">
        <v>43682</v>
      </c>
      <c r="I546" s="195">
        <f>VLOOKUP(H546,NAB!C:D,2,)</f>
        <v>1174.6061999999999</v>
      </c>
      <c r="J546" s="175">
        <f t="shared" si="44"/>
        <v>0.17460619999999993</v>
      </c>
      <c r="P546" s="270"/>
      <c r="Q546" s="269"/>
      <c r="R546" s="269"/>
      <c r="S546" s="269"/>
      <c r="T546" s="269"/>
      <c r="U546" s="271"/>
      <c r="V546" s="271"/>
      <c r="W546" s="271"/>
    </row>
    <row r="547" spans="5:23" x14ac:dyDescent="0.3">
      <c r="E547" s="173"/>
      <c r="F547" s="176"/>
      <c r="H547" s="171">
        <v>43683</v>
      </c>
      <c r="I547" s="195">
        <f>VLOOKUP(H547,NAB!C:D,2,)</f>
        <v>1169.2451000000001</v>
      </c>
      <c r="J547" s="175">
        <f t="shared" si="44"/>
        <v>0.16924510000000015</v>
      </c>
      <c r="P547" s="270"/>
      <c r="Q547" s="269"/>
      <c r="R547" s="269"/>
      <c r="S547" s="269"/>
      <c r="T547" s="269"/>
      <c r="U547" s="271"/>
      <c r="V547" s="271"/>
      <c r="W547" s="271"/>
    </row>
    <row r="548" spans="5:23" x14ac:dyDescent="0.3">
      <c r="E548" s="173"/>
      <c r="F548" s="176"/>
      <c r="H548" s="171">
        <v>43684</v>
      </c>
      <c r="I548" s="195">
        <f>VLOOKUP(H548,NAB!C:D,2,)</f>
        <v>1188.9726000000001</v>
      </c>
      <c r="J548" s="175">
        <f t="shared" si="44"/>
        <v>0.18897260000000005</v>
      </c>
      <c r="P548" s="270"/>
      <c r="Q548" s="269"/>
      <c r="R548" s="269"/>
      <c r="S548" s="269"/>
      <c r="T548" s="269"/>
      <c r="U548" s="271"/>
      <c r="V548" s="271"/>
      <c r="W548" s="271"/>
    </row>
    <row r="549" spans="5:23" x14ac:dyDescent="0.3">
      <c r="E549" s="173"/>
      <c r="F549" s="176"/>
      <c r="H549" s="171">
        <v>43685</v>
      </c>
      <c r="I549" s="195">
        <f>VLOOKUP(H549,NAB!C:D,2,)</f>
        <v>1212.3354999999999</v>
      </c>
      <c r="J549" s="175">
        <f t="shared" si="44"/>
        <v>0.21233550000000001</v>
      </c>
      <c r="P549" s="270"/>
      <c r="Q549" s="269"/>
      <c r="R549" s="269"/>
      <c r="S549" s="269"/>
      <c r="T549" s="269"/>
      <c r="U549" s="271"/>
      <c r="V549" s="271"/>
      <c r="W549" s="271"/>
    </row>
    <row r="550" spans="5:23" x14ac:dyDescent="0.3">
      <c r="E550" s="173"/>
      <c r="F550" s="176"/>
      <c r="H550" s="171">
        <v>43686</v>
      </c>
      <c r="I550" s="195">
        <f>VLOOKUP(H550,NAB!C:D,2,)</f>
        <v>1212.6622</v>
      </c>
      <c r="J550" s="175">
        <f t="shared" si="44"/>
        <v>0.21266220000000002</v>
      </c>
      <c r="P550" s="270"/>
      <c r="Q550" s="269"/>
      <c r="R550" s="269"/>
      <c r="S550" s="269"/>
      <c r="T550" s="269"/>
      <c r="U550" s="271"/>
      <c r="V550" s="271"/>
      <c r="W550" s="271"/>
    </row>
    <row r="551" spans="5:23" x14ac:dyDescent="0.3">
      <c r="E551" s="173"/>
      <c r="F551" s="176"/>
      <c r="H551" s="171">
        <v>43687</v>
      </c>
      <c r="I551" s="195">
        <f>VLOOKUP(H551,NAB!C:D,2,)</f>
        <v>1212.6622</v>
      </c>
      <c r="J551" s="175">
        <f t="shared" si="44"/>
        <v>0.21266220000000002</v>
      </c>
      <c r="P551" s="270"/>
      <c r="Q551" s="269"/>
      <c r="R551" s="269"/>
      <c r="S551" s="269"/>
      <c r="T551" s="269"/>
      <c r="U551" s="271"/>
      <c r="V551" s="271"/>
      <c r="W551" s="271"/>
    </row>
    <row r="552" spans="5:23" x14ac:dyDescent="0.3">
      <c r="E552" s="173"/>
      <c r="F552" s="176"/>
      <c r="H552" s="171">
        <v>43688</v>
      </c>
      <c r="I552" s="195">
        <f>VLOOKUP(H552,NAB!C:D,2,)</f>
        <v>1212.6622</v>
      </c>
      <c r="J552" s="175">
        <f t="shared" si="44"/>
        <v>0.21266220000000002</v>
      </c>
      <c r="P552" s="270"/>
      <c r="Q552" s="269"/>
      <c r="R552" s="269"/>
      <c r="S552" s="269"/>
      <c r="T552" s="269"/>
      <c r="U552" s="271"/>
      <c r="V552" s="271"/>
      <c r="W552" s="271"/>
    </row>
    <row r="553" spans="5:23" x14ac:dyDescent="0.3">
      <c r="E553" s="173"/>
      <c r="F553" s="176"/>
      <c r="H553" s="171">
        <v>43689</v>
      </c>
      <c r="I553" s="195">
        <f>VLOOKUP(H553,NAB!C:D,2,)</f>
        <v>1205.4838</v>
      </c>
      <c r="J553" s="175">
        <f t="shared" si="44"/>
        <v>0.20548379999999988</v>
      </c>
      <c r="P553" s="270"/>
      <c r="Q553" s="269"/>
      <c r="R553" s="269"/>
      <c r="S553" s="269"/>
      <c r="T553" s="269"/>
      <c r="U553" s="271"/>
      <c r="V553" s="271"/>
      <c r="W553" s="271"/>
    </row>
    <row r="554" spans="5:23" x14ac:dyDescent="0.3">
      <c r="E554" s="173"/>
      <c r="F554" s="176"/>
      <c r="H554" s="171">
        <v>43690</v>
      </c>
      <c r="I554" s="195">
        <f>VLOOKUP(H554,NAB!C:D,2,)</f>
        <v>1192.0766000000001</v>
      </c>
      <c r="J554" s="175">
        <f t="shared" si="44"/>
        <v>0.19207660000000004</v>
      </c>
      <c r="P554" s="270"/>
      <c r="Q554" s="269"/>
      <c r="R554" s="269"/>
      <c r="S554" s="269"/>
      <c r="T554" s="269"/>
      <c r="U554" s="271"/>
      <c r="V554" s="271"/>
      <c r="W554" s="271"/>
    </row>
    <row r="555" spans="5:23" x14ac:dyDescent="0.3">
      <c r="E555" s="173"/>
      <c r="F555" s="176"/>
      <c r="H555" s="171">
        <v>43691</v>
      </c>
      <c r="I555" s="195">
        <f>VLOOKUP(H555,NAB!C:D,2,)</f>
        <v>1203.8688</v>
      </c>
      <c r="J555" s="175">
        <f t="shared" si="44"/>
        <v>0.20386879999999996</v>
      </c>
      <c r="P555" s="270"/>
      <c r="Q555" s="269"/>
      <c r="R555" s="269"/>
      <c r="S555" s="269"/>
      <c r="T555" s="269"/>
      <c r="U555" s="271"/>
      <c r="V555" s="271"/>
      <c r="W555" s="271"/>
    </row>
    <row r="556" spans="5:23" x14ac:dyDescent="0.3">
      <c r="E556" s="173"/>
      <c r="F556" s="176"/>
      <c r="H556" s="171">
        <v>43692</v>
      </c>
      <c r="I556" s="195">
        <f>VLOOKUP(H556,NAB!C:D,2,)</f>
        <v>1199.9385</v>
      </c>
      <c r="J556" s="175">
        <f t="shared" si="44"/>
        <v>0.19993850000000002</v>
      </c>
      <c r="P556" s="270"/>
      <c r="Q556" s="269"/>
      <c r="R556" s="269"/>
      <c r="S556" s="269"/>
      <c r="T556" s="269"/>
      <c r="U556" s="271"/>
      <c r="V556" s="271"/>
      <c r="W556" s="271"/>
    </row>
    <row r="557" spans="5:23" x14ac:dyDescent="0.3">
      <c r="E557" s="173"/>
      <c r="F557" s="176"/>
      <c r="H557" s="171">
        <v>43693</v>
      </c>
      <c r="I557" s="195">
        <f>VLOOKUP(H557,NAB!C:D,2,)</f>
        <v>1198.9052999999999</v>
      </c>
      <c r="J557" s="175">
        <f t="shared" si="44"/>
        <v>0.19890529999999984</v>
      </c>
      <c r="P557" s="270"/>
      <c r="Q557" s="269"/>
      <c r="R557" s="269"/>
      <c r="S557" s="269"/>
      <c r="T557" s="269"/>
      <c r="U557" s="271"/>
      <c r="V557" s="271"/>
      <c r="W557" s="271"/>
    </row>
    <row r="558" spans="5:23" x14ac:dyDescent="0.3">
      <c r="E558" s="173"/>
      <c r="F558" s="176"/>
      <c r="H558" s="171">
        <v>43694</v>
      </c>
      <c r="I558" s="195">
        <f>VLOOKUP(H558,NAB!C:D,2,)</f>
        <v>1198.9052999999999</v>
      </c>
      <c r="J558" s="175">
        <f t="shared" si="44"/>
        <v>0.19890529999999984</v>
      </c>
      <c r="P558" s="270"/>
      <c r="Q558" s="269"/>
      <c r="R558" s="269"/>
      <c r="S558" s="269"/>
      <c r="T558" s="269"/>
      <c r="U558" s="271"/>
      <c r="V558" s="271"/>
      <c r="W558" s="271"/>
    </row>
    <row r="559" spans="5:23" x14ac:dyDescent="0.3">
      <c r="E559" s="173"/>
      <c r="F559" s="176"/>
      <c r="H559" s="171">
        <v>43695</v>
      </c>
      <c r="I559" s="195">
        <f>VLOOKUP(H559,NAB!C:D,2,)</f>
        <v>1198.9052999999999</v>
      </c>
      <c r="J559" s="175">
        <f t="shared" si="44"/>
        <v>0.19890529999999984</v>
      </c>
      <c r="P559" s="270"/>
      <c r="Q559" s="269"/>
      <c r="R559" s="269"/>
      <c r="S559" s="269"/>
      <c r="T559" s="269"/>
      <c r="U559" s="271"/>
      <c r="V559" s="271"/>
      <c r="W559" s="271"/>
    </row>
    <row r="560" spans="5:23" x14ac:dyDescent="0.3">
      <c r="E560" s="173"/>
      <c r="F560" s="176"/>
      <c r="H560" s="171">
        <v>43696</v>
      </c>
      <c r="I560" s="195">
        <f>VLOOKUP(H560,NAB!C:D,2,)</f>
        <v>1204.9616000000001</v>
      </c>
      <c r="J560" s="175">
        <f t="shared" si="44"/>
        <v>0.20496160000000008</v>
      </c>
      <c r="P560" s="270"/>
      <c r="Q560" s="269"/>
      <c r="R560" s="269"/>
      <c r="S560" s="269"/>
      <c r="T560" s="269"/>
      <c r="U560" s="271"/>
      <c r="V560" s="271"/>
      <c r="W560" s="271"/>
    </row>
    <row r="561" spans="5:23" x14ac:dyDescent="0.3">
      <c r="E561" s="173"/>
      <c r="F561" s="176"/>
      <c r="H561" s="171">
        <v>43697</v>
      </c>
      <c r="I561" s="195">
        <f>VLOOKUP(H561,NAB!C:D,2,)</f>
        <v>1209.2692999999999</v>
      </c>
      <c r="J561" s="175">
        <f t="shared" si="44"/>
        <v>0.20926929999999988</v>
      </c>
      <c r="P561" s="270"/>
      <c r="Q561" s="269"/>
      <c r="R561" s="269"/>
      <c r="S561" s="269"/>
      <c r="T561" s="269"/>
      <c r="U561" s="271"/>
      <c r="V561" s="271"/>
      <c r="W561" s="271"/>
    </row>
    <row r="562" spans="5:23" x14ac:dyDescent="0.3">
      <c r="E562" s="173"/>
      <c r="F562" s="176"/>
      <c r="H562" s="171">
        <v>43698</v>
      </c>
      <c r="I562" s="195">
        <f>VLOOKUP(H562,NAB!C:D,2,)</f>
        <v>1197.7281</v>
      </c>
      <c r="J562" s="175">
        <f t="shared" si="44"/>
        <v>0.19772809999999996</v>
      </c>
      <c r="P562" s="270"/>
      <c r="Q562" s="269"/>
      <c r="R562" s="269"/>
      <c r="S562" s="269"/>
      <c r="T562" s="269"/>
      <c r="U562" s="271"/>
      <c r="V562" s="271"/>
      <c r="W562" s="271"/>
    </row>
    <row r="563" spans="5:23" x14ac:dyDescent="0.3">
      <c r="E563" s="173"/>
      <c r="F563" s="176"/>
      <c r="H563" s="171">
        <v>43699</v>
      </c>
      <c r="I563" s="195">
        <f>VLOOKUP(H563,NAB!C:D,2,)</f>
        <v>1192.2657999999999</v>
      </c>
      <c r="J563" s="175">
        <f t="shared" si="44"/>
        <v>0.19226579999999993</v>
      </c>
      <c r="P563" s="270"/>
      <c r="Q563" s="269"/>
      <c r="R563" s="269"/>
      <c r="S563" s="269"/>
      <c r="T563" s="269"/>
      <c r="U563" s="271"/>
      <c r="V563" s="271"/>
      <c r="W563" s="271"/>
    </row>
    <row r="564" spans="5:23" x14ac:dyDescent="0.3">
      <c r="E564" s="173"/>
      <c r="F564" s="176"/>
      <c r="H564" s="171">
        <v>43700</v>
      </c>
      <c r="I564" s="195">
        <f>VLOOKUP(H564,NAB!C:D,2,)</f>
        <v>1198.3353999999999</v>
      </c>
      <c r="J564" s="175">
        <f t="shared" si="44"/>
        <v>0.19833539999999994</v>
      </c>
      <c r="P564" s="270"/>
      <c r="Q564" s="269"/>
      <c r="R564" s="269"/>
      <c r="S564" s="269"/>
      <c r="T564" s="269"/>
      <c r="U564" s="271"/>
      <c r="V564" s="271"/>
      <c r="W564" s="271"/>
    </row>
    <row r="565" spans="5:23" x14ac:dyDescent="0.3">
      <c r="E565" s="173"/>
      <c r="F565" s="176"/>
      <c r="H565" s="171">
        <v>43701</v>
      </c>
      <c r="I565" s="195">
        <f>VLOOKUP(H565,NAB!C:D,2,)</f>
        <v>1198.3353999999999</v>
      </c>
      <c r="J565" s="175">
        <f t="shared" si="44"/>
        <v>0.19833539999999994</v>
      </c>
      <c r="P565" s="270"/>
      <c r="Q565" s="269"/>
      <c r="R565" s="269"/>
      <c r="S565" s="269"/>
      <c r="T565" s="269"/>
      <c r="U565" s="271"/>
      <c r="V565" s="271"/>
      <c r="W565" s="271"/>
    </row>
    <row r="566" spans="5:23" x14ac:dyDescent="0.3">
      <c r="E566" s="173"/>
      <c r="F566" s="176"/>
      <c r="H566" s="171">
        <v>43702</v>
      </c>
      <c r="I566" s="195">
        <f>VLOOKUP(H566,NAB!C:D,2,)</f>
        <v>1198.3353999999999</v>
      </c>
      <c r="J566" s="175">
        <f t="shared" si="44"/>
        <v>0.19833539999999994</v>
      </c>
      <c r="P566" s="270"/>
      <c r="Q566" s="269"/>
      <c r="R566" s="269"/>
      <c r="S566" s="269"/>
      <c r="T566" s="269"/>
      <c r="U566" s="271"/>
      <c r="V566" s="271"/>
      <c r="W566" s="271"/>
    </row>
    <row r="567" spans="5:23" x14ac:dyDescent="0.3">
      <c r="E567" s="173"/>
      <c r="F567" s="176"/>
      <c r="H567" s="171">
        <v>43703</v>
      </c>
      <c r="I567" s="195">
        <f>VLOOKUP(H567,NAB!C:D,2,)</f>
        <v>1187.3587</v>
      </c>
      <c r="J567" s="175">
        <f t="shared" si="44"/>
        <v>0.1873587000000001</v>
      </c>
      <c r="P567" s="270"/>
      <c r="Q567" s="269"/>
      <c r="R567" s="269"/>
      <c r="S567" s="269"/>
      <c r="T567" s="269"/>
      <c r="U567" s="271"/>
      <c r="V567" s="271"/>
      <c r="W567" s="271"/>
    </row>
    <row r="568" spans="5:23" x14ac:dyDescent="0.3">
      <c r="E568" s="173"/>
      <c r="F568" s="176"/>
      <c r="H568" s="171">
        <v>43704</v>
      </c>
      <c r="I568" s="195">
        <f>VLOOKUP(H568,NAB!C:D,2,)</f>
        <v>1208.1757</v>
      </c>
      <c r="J568" s="175">
        <f t="shared" si="44"/>
        <v>0.20817569999999996</v>
      </c>
      <c r="P568" s="270"/>
      <c r="Q568" s="269"/>
      <c r="R568" s="269"/>
      <c r="S568" s="269"/>
      <c r="T568" s="269"/>
      <c r="U568" s="271"/>
      <c r="V568" s="271"/>
      <c r="W568" s="271"/>
    </row>
    <row r="569" spans="5:23" x14ac:dyDescent="0.3">
      <c r="E569" s="173"/>
      <c r="F569" s="176"/>
      <c r="H569" s="171">
        <v>43705</v>
      </c>
      <c r="I569" s="195">
        <f>VLOOKUP(H569,NAB!C:D,2,)</f>
        <v>1209.7710999999999</v>
      </c>
      <c r="J569" s="175">
        <f t="shared" si="44"/>
        <v>0.20977109999999999</v>
      </c>
      <c r="P569" s="270"/>
      <c r="Q569" s="269"/>
      <c r="R569" s="269"/>
      <c r="S569" s="269"/>
      <c r="T569" s="269"/>
      <c r="U569" s="271"/>
      <c r="V569" s="271"/>
      <c r="W569" s="271"/>
    </row>
    <row r="570" spans="5:23" x14ac:dyDescent="0.3">
      <c r="E570" s="173"/>
      <c r="F570" s="176"/>
      <c r="H570" s="171">
        <v>43706</v>
      </c>
      <c r="I570" s="195">
        <f>VLOOKUP(H570,NAB!C:D,2,)</f>
        <v>1209.9167</v>
      </c>
      <c r="J570" s="175">
        <f t="shared" si="44"/>
        <v>0.20991669999999996</v>
      </c>
      <c r="P570" s="270"/>
      <c r="Q570" s="269"/>
      <c r="R570" s="269"/>
      <c r="S570" s="269"/>
      <c r="T570" s="269"/>
      <c r="U570" s="271"/>
      <c r="V570" s="271"/>
      <c r="W570" s="271"/>
    </row>
    <row r="571" spans="5:23" x14ac:dyDescent="0.3">
      <c r="E571" s="173"/>
      <c r="F571" s="176"/>
      <c r="H571" s="171">
        <v>43707</v>
      </c>
      <c r="I571" s="195">
        <f>VLOOKUP(H571,NAB!C:D,2,)</f>
        <v>1220.7215000000001</v>
      </c>
      <c r="J571" s="175">
        <f t="shared" si="44"/>
        <v>0.22072150000000001</v>
      </c>
      <c r="P571" s="270"/>
      <c r="Q571" s="269"/>
      <c r="R571" s="269"/>
      <c r="S571" s="269"/>
      <c r="T571" s="269"/>
      <c r="U571" s="271"/>
      <c r="V571" s="271"/>
      <c r="W571" s="271"/>
    </row>
    <row r="572" spans="5:23" x14ac:dyDescent="0.3">
      <c r="E572" s="173"/>
      <c r="F572" s="176"/>
      <c r="H572" s="171">
        <v>43708</v>
      </c>
      <c r="I572" s="195">
        <f>VLOOKUP(H572,NAB!C:D,2,)</f>
        <v>1220.7215000000001</v>
      </c>
      <c r="J572" s="175">
        <f t="shared" ref="J572:J602" si="45">I572/$I$2-1</f>
        <v>0.22072150000000001</v>
      </c>
      <c r="P572" s="270"/>
      <c r="Q572" s="269"/>
      <c r="R572" s="269"/>
      <c r="S572" s="269"/>
      <c r="T572" s="269"/>
      <c r="U572" s="271"/>
      <c r="V572" s="271"/>
      <c r="W572" s="271"/>
    </row>
    <row r="573" spans="5:23" x14ac:dyDescent="0.3">
      <c r="E573" s="173"/>
      <c r="F573" s="176"/>
      <c r="H573" s="171">
        <v>43709</v>
      </c>
      <c r="I573" s="195" t="e">
        <f>VLOOKUP(H573,NAB!C:D,2,)</f>
        <v>#N/A</v>
      </c>
      <c r="J573" s="175" t="e">
        <f t="shared" si="45"/>
        <v>#N/A</v>
      </c>
      <c r="P573" s="270"/>
      <c r="Q573" s="269"/>
      <c r="R573" s="269"/>
      <c r="S573" s="269"/>
      <c r="T573" s="269"/>
      <c r="U573" s="271"/>
      <c r="V573" s="271"/>
      <c r="W573" s="271"/>
    </row>
    <row r="574" spans="5:23" x14ac:dyDescent="0.3">
      <c r="E574" s="173"/>
      <c r="F574" s="176"/>
      <c r="H574" s="171">
        <v>43710</v>
      </c>
      <c r="I574" s="195" t="e">
        <f>VLOOKUP(H574,NAB!C:D,2,)</f>
        <v>#N/A</v>
      </c>
      <c r="J574" s="175" t="e">
        <f t="shared" si="45"/>
        <v>#N/A</v>
      </c>
      <c r="P574" s="270"/>
      <c r="Q574" s="269"/>
      <c r="R574" s="269"/>
      <c r="S574" s="269"/>
      <c r="T574" s="269"/>
      <c r="U574" s="271"/>
      <c r="V574" s="271"/>
      <c r="W574" s="271"/>
    </row>
    <row r="575" spans="5:23" x14ac:dyDescent="0.3">
      <c r="E575" s="173"/>
      <c r="F575" s="176"/>
      <c r="H575" s="171">
        <v>43711</v>
      </c>
      <c r="I575" s="195" t="e">
        <f>VLOOKUP(H575,NAB!C:D,2,)</f>
        <v>#N/A</v>
      </c>
      <c r="J575" s="175" t="e">
        <f t="shared" si="45"/>
        <v>#N/A</v>
      </c>
      <c r="P575" s="270"/>
      <c r="Q575" s="269"/>
      <c r="R575" s="269"/>
      <c r="S575" s="269"/>
      <c r="T575" s="269"/>
      <c r="U575" s="271"/>
      <c r="V575" s="271"/>
      <c r="W575" s="271"/>
    </row>
    <row r="576" spans="5:23" x14ac:dyDescent="0.3">
      <c r="E576" s="173"/>
      <c r="F576" s="176"/>
      <c r="H576" s="171">
        <v>43712</v>
      </c>
      <c r="I576" s="195" t="e">
        <f>VLOOKUP(H576,NAB!C:D,2,)</f>
        <v>#N/A</v>
      </c>
      <c r="J576" s="175" t="e">
        <f t="shared" si="45"/>
        <v>#N/A</v>
      </c>
      <c r="P576" s="270"/>
      <c r="Q576" s="269"/>
      <c r="R576" s="269"/>
      <c r="S576" s="269"/>
      <c r="T576" s="269"/>
      <c r="U576" s="271"/>
      <c r="V576" s="271"/>
      <c r="W576" s="271"/>
    </row>
    <row r="577" spans="5:23" x14ac:dyDescent="0.3">
      <c r="E577" s="173"/>
      <c r="F577" s="176"/>
      <c r="H577" s="171">
        <v>43713</v>
      </c>
      <c r="I577" s="195" t="e">
        <f>VLOOKUP(H577,NAB!C:D,2,)</f>
        <v>#N/A</v>
      </c>
      <c r="J577" s="175" t="e">
        <f t="shared" si="45"/>
        <v>#N/A</v>
      </c>
      <c r="P577" s="270"/>
      <c r="Q577" s="269"/>
      <c r="R577" s="269"/>
      <c r="S577" s="269"/>
      <c r="T577" s="269"/>
      <c r="U577" s="271"/>
      <c r="V577" s="271"/>
      <c r="W577" s="271"/>
    </row>
    <row r="578" spans="5:23" x14ac:dyDescent="0.3">
      <c r="E578" s="173"/>
      <c r="F578" s="176"/>
      <c r="H578" s="171">
        <v>43714</v>
      </c>
      <c r="I578" s="195" t="e">
        <f>VLOOKUP(H578,NAB!C:D,2,)</f>
        <v>#N/A</v>
      </c>
      <c r="J578" s="175" t="e">
        <f t="shared" si="45"/>
        <v>#N/A</v>
      </c>
      <c r="P578" s="270"/>
      <c r="Q578" s="269"/>
      <c r="R578" s="269"/>
      <c r="S578" s="269"/>
      <c r="T578" s="269"/>
      <c r="U578" s="271"/>
      <c r="V578" s="271"/>
      <c r="W578" s="271"/>
    </row>
    <row r="579" spans="5:23" x14ac:dyDescent="0.3">
      <c r="E579" s="173"/>
      <c r="F579" s="176"/>
      <c r="H579" s="171">
        <v>43715</v>
      </c>
      <c r="I579" s="195" t="e">
        <f>VLOOKUP(H579,NAB!C:D,2,)</f>
        <v>#N/A</v>
      </c>
      <c r="J579" s="175" t="e">
        <f t="shared" si="45"/>
        <v>#N/A</v>
      </c>
      <c r="P579" s="270"/>
      <c r="Q579" s="269"/>
      <c r="R579" s="269"/>
      <c r="S579" s="269"/>
      <c r="T579" s="269"/>
      <c r="U579" s="271"/>
      <c r="V579" s="271"/>
      <c r="W579" s="271"/>
    </row>
    <row r="580" spans="5:23" x14ac:dyDescent="0.3">
      <c r="E580" s="173"/>
      <c r="F580" s="176"/>
      <c r="H580" s="171">
        <v>43716</v>
      </c>
      <c r="I580" s="195" t="e">
        <f>VLOOKUP(H580,NAB!C:D,2,)</f>
        <v>#N/A</v>
      </c>
      <c r="J580" s="175" t="e">
        <f t="shared" si="45"/>
        <v>#N/A</v>
      </c>
      <c r="P580" s="270"/>
      <c r="Q580" s="269"/>
      <c r="R580" s="269"/>
      <c r="S580" s="269"/>
      <c r="T580" s="269"/>
      <c r="U580" s="271"/>
      <c r="V580" s="271"/>
      <c r="W580" s="271"/>
    </row>
    <row r="581" spans="5:23" x14ac:dyDescent="0.3">
      <c r="E581" s="173"/>
      <c r="F581" s="176"/>
      <c r="H581" s="171">
        <v>43717</v>
      </c>
      <c r="I581" s="195" t="e">
        <f>VLOOKUP(H581,NAB!C:D,2,)</f>
        <v>#N/A</v>
      </c>
      <c r="J581" s="175" t="e">
        <f t="shared" si="45"/>
        <v>#N/A</v>
      </c>
      <c r="P581" s="270"/>
      <c r="Q581" s="269"/>
      <c r="R581" s="269"/>
      <c r="S581" s="269"/>
      <c r="T581" s="269"/>
      <c r="U581" s="271"/>
      <c r="V581" s="271"/>
      <c r="W581" s="271"/>
    </row>
    <row r="582" spans="5:23" x14ac:dyDescent="0.3">
      <c r="E582" s="173"/>
      <c r="F582" s="176"/>
      <c r="H582" s="171">
        <v>43718</v>
      </c>
      <c r="I582" s="195" t="e">
        <f>VLOOKUP(H582,NAB!C:D,2,)</f>
        <v>#N/A</v>
      </c>
      <c r="J582" s="175" t="e">
        <f t="shared" si="45"/>
        <v>#N/A</v>
      </c>
      <c r="P582" s="270"/>
      <c r="Q582" s="269"/>
      <c r="R582" s="269"/>
      <c r="S582" s="269"/>
      <c r="T582" s="269"/>
      <c r="U582" s="271"/>
      <c r="V582" s="271"/>
      <c r="W582" s="271"/>
    </row>
    <row r="583" spans="5:23" x14ac:dyDescent="0.3">
      <c r="E583" s="173"/>
      <c r="F583" s="176"/>
      <c r="H583" s="171">
        <v>43719</v>
      </c>
      <c r="I583" s="195" t="e">
        <f>VLOOKUP(H583,NAB!C:D,2,)</f>
        <v>#N/A</v>
      </c>
      <c r="J583" s="175" t="e">
        <f t="shared" si="45"/>
        <v>#N/A</v>
      </c>
      <c r="P583" s="270"/>
      <c r="Q583" s="269"/>
      <c r="R583" s="269"/>
      <c r="S583" s="269"/>
      <c r="T583" s="269"/>
      <c r="U583" s="271"/>
      <c r="V583" s="271"/>
      <c r="W583" s="271"/>
    </row>
    <row r="584" spans="5:23" x14ac:dyDescent="0.3">
      <c r="E584" s="173"/>
      <c r="F584" s="176"/>
      <c r="H584" s="171">
        <v>43720</v>
      </c>
      <c r="I584" s="195" t="e">
        <f>VLOOKUP(H584,NAB!C:D,2,)</f>
        <v>#N/A</v>
      </c>
      <c r="J584" s="175" t="e">
        <f t="shared" si="45"/>
        <v>#N/A</v>
      </c>
      <c r="P584" s="270"/>
      <c r="Q584" s="269"/>
      <c r="R584" s="269"/>
      <c r="S584" s="269"/>
      <c r="T584" s="269"/>
      <c r="U584" s="271"/>
      <c r="V584" s="271"/>
      <c r="W584" s="271"/>
    </row>
    <row r="585" spans="5:23" x14ac:dyDescent="0.3">
      <c r="E585" s="173"/>
      <c r="F585" s="176"/>
      <c r="H585" s="171">
        <v>43721</v>
      </c>
      <c r="I585" s="195" t="e">
        <f>VLOOKUP(H585,NAB!C:D,2,)</f>
        <v>#N/A</v>
      </c>
      <c r="J585" s="175" t="e">
        <f t="shared" si="45"/>
        <v>#N/A</v>
      </c>
      <c r="P585" s="270"/>
      <c r="Q585" s="269"/>
      <c r="R585" s="269"/>
      <c r="S585" s="269"/>
      <c r="T585" s="269"/>
      <c r="U585" s="271"/>
      <c r="V585" s="271"/>
      <c r="W585" s="271"/>
    </row>
    <row r="586" spans="5:23" x14ac:dyDescent="0.3">
      <c r="E586" s="173"/>
      <c r="F586" s="176"/>
      <c r="H586" s="171">
        <v>43722</v>
      </c>
      <c r="I586" s="195" t="e">
        <f>VLOOKUP(H586,NAB!C:D,2,)</f>
        <v>#N/A</v>
      </c>
      <c r="J586" s="175" t="e">
        <f t="shared" si="45"/>
        <v>#N/A</v>
      </c>
      <c r="P586" s="270"/>
      <c r="Q586" s="269"/>
      <c r="R586" s="269"/>
      <c r="S586" s="269"/>
      <c r="T586" s="269"/>
      <c r="U586" s="271"/>
      <c r="V586" s="271"/>
      <c r="W586" s="271"/>
    </row>
    <row r="587" spans="5:23" x14ac:dyDescent="0.3">
      <c r="E587" s="173"/>
      <c r="F587" s="176"/>
      <c r="H587" s="171">
        <v>43723</v>
      </c>
      <c r="I587" s="195" t="e">
        <f>VLOOKUP(H587,NAB!C:D,2,)</f>
        <v>#N/A</v>
      </c>
      <c r="J587" s="175" t="e">
        <f t="shared" si="45"/>
        <v>#N/A</v>
      </c>
      <c r="P587" s="270"/>
      <c r="Q587" s="269"/>
      <c r="R587" s="269"/>
      <c r="S587" s="269"/>
      <c r="T587" s="269"/>
      <c r="U587" s="271"/>
      <c r="V587" s="271"/>
      <c r="W587" s="271"/>
    </row>
    <row r="588" spans="5:23" x14ac:dyDescent="0.3">
      <c r="E588" s="173"/>
      <c r="F588" s="176"/>
      <c r="H588" s="171">
        <v>43724</v>
      </c>
      <c r="I588" s="195" t="e">
        <f>VLOOKUP(H588,NAB!C:D,2,)</f>
        <v>#N/A</v>
      </c>
      <c r="J588" s="175" t="e">
        <f t="shared" si="45"/>
        <v>#N/A</v>
      </c>
      <c r="P588" s="270"/>
      <c r="Q588" s="269"/>
      <c r="R588" s="269"/>
      <c r="S588" s="269"/>
      <c r="T588" s="269"/>
      <c r="U588" s="271"/>
      <c r="V588" s="271"/>
      <c r="W588" s="271"/>
    </row>
    <row r="589" spans="5:23" x14ac:dyDescent="0.3">
      <c r="E589" s="173"/>
      <c r="F589" s="176"/>
      <c r="H589" s="171">
        <v>43725</v>
      </c>
      <c r="I589" s="195" t="e">
        <f>VLOOKUP(H589,NAB!C:D,2,)</f>
        <v>#N/A</v>
      </c>
      <c r="J589" s="175" t="e">
        <f t="shared" si="45"/>
        <v>#N/A</v>
      </c>
      <c r="P589" s="270"/>
      <c r="Q589" s="269"/>
      <c r="R589" s="269"/>
      <c r="S589" s="269"/>
      <c r="T589" s="269"/>
      <c r="U589" s="271"/>
      <c r="V589" s="271"/>
      <c r="W589" s="271"/>
    </row>
    <row r="590" spans="5:23" x14ac:dyDescent="0.3">
      <c r="E590" s="173"/>
      <c r="F590" s="176"/>
      <c r="H590" s="171">
        <v>43726</v>
      </c>
      <c r="I590" s="195" t="e">
        <f>VLOOKUP(H590,NAB!C:D,2,)</f>
        <v>#N/A</v>
      </c>
      <c r="J590" s="175" t="e">
        <f t="shared" si="45"/>
        <v>#N/A</v>
      </c>
      <c r="P590" s="270"/>
      <c r="Q590" s="269"/>
      <c r="R590" s="269"/>
      <c r="S590" s="269"/>
      <c r="T590" s="269"/>
      <c r="U590" s="271"/>
      <c r="V590" s="271"/>
      <c r="W590" s="271"/>
    </row>
    <row r="591" spans="5:23" x14ac:dyDescent="0.3">
      <c r="E591" s="173"/>
      <c r="F591" s="176"/>
      <c r="H591" s="171">
        <v>43727</v>
      </c>
      <c r="I591" s="195" t="e">
        <f>VLOOKUP(H591,NAB!C:D,2,)</f>
        <v>#N/A</v>
      </c>
      <c r="J591" s="175" t="e">
        <f t="shared" si="45"/>
        <v>#N/A</v>
      </c>
      <c r="P591" s="270"/>
      <c r="Q591" s="269"/>
      <c r="R591" s="269"/>
      <c r="S591" s="269"/>
      <c r="T591" s="269"/>
      <c r="U591" s="271"/>
      <c r="V591" s="271"/>
      <c r="W591" s="271"/>
    </row>
    <row r="592" spans="5:23" x14ac:dyDescent="0.3">
      <c r="E592" s="173"/>
      <c r="F592" s="176"/>
      <c r="H592" s="171">
        <v>43728</v>
      </c>
      <c r="I592" s="195" t="e">
        <f>VLOOKUP(H592,NAB!C:D,2,)</f>
        <v>#N/A</v>
      </c>
      <c r="J592" s="175" t="e">
        <f t="shared" si="45"/>
        <v>#N/A</v>
      </c>
      <c r="P592" s="270"/>
      <c r="Q592" s="269"/>
      <c r="R592" s="269"/>
      <c r="S592" s="269"/>
      <c r="T592" s="269"/>
      <c r="U592" s="271"/>
      <c r="V592" s="271"/>
      <c r="W592" s="271"/>
    </row>
    <row r="593" spans="5:23" x14ac:dyDescent="0.3">
      <c r="E593" s="173"/>
      <c r="F593" s="176"/>
      <c r="H593" s="171">
        <v>43729</v>
      </c>
      <c r="I593" s="195" t="e">
        <f>VLOOKUP(H593,NAB!C:D,2,)</f>
        <v>#N/A</v>
      </c>
      <c r="J593" s="175" t="e">
        <f t="shared" si="45"/>
        <v>#N/A</v>
      </c>
      <c r="P593" s="270"/>
      <c r="Q593" s="269"/>
      <c r="R593" s="269"/>
      <c r="S593" s="269"/>
      <c r="T593" s="269"/>
      <c r="U593" s="271"/>
      <c r="V593" s="271"/>
      <c r="W593" s="271"/>
    </row>
    <row r="594" spans="5:23" x14ac:dyDescent="0.3">
      <c r="E594" s="173"/>
      <c r="F594" s="176"/>
      <c r="H594" s="171">
        <v>43730</v>
      </c>
      <c r="I594" s="195" t="e">
        <f>VLOOKUP(H594,NAB!C:D,2,)</f>
        <v>#N/A</v>
      </c>
      <c r="J594" s="175" t="e">
        <f t="shared" si="45"/>
        <v>#N/A</v>
      </c>
      <c r="P594" s="270"/>
      <c r="Q594" s="269"/>
      <c r="R594" s="269"/>
      <c r="S594" s="269"/>
      <c r="T594" s="269"/>
      <c r="U594" s="271"/>
      <c r="V594" s="271"/>
      <c r="W594" s="271"/>
    </row>
    <row r="595" spans="5:23" x14ac:dyDescent="0.3">
      <c r="E595" s="173"/>
      <c r="F595" s="176"/>
      <c r="H595" s="171">
        <v>43731</v>
      </c>
      <c r="I595" s="195" t="e">
        <f>VLOOKUP(H595,NAB!C:D,2,)</f>
        <v>#N/A</v>
      </c>
      <c r="J595" s="175" t="e">
        <f t="shared" si="45"/>
        <v>#N/A</v>
      </c>
      <c r="P595" s="270"/>
      <c r="Q595" s="269"/>
      <c r="R595" s="269"/>
      <c r="S595" s="269"/>
      <c r="T595" s="269"/>
      <c r="U595" s="271"/>
      <c r="V595" s="271"/>
      <c r="W595" s="271"/>
    </row>
    <row r="596" spans="5:23" x14ac:dyDescent="0.3">
      <c r="E596" s="173"/>
      <c r="F596" s="176"/>
      <c r="H596" s="171">
        <v>43732</v>
      </c>
      <c r="I596" s="195" t="e">
        <f>VLOOKUP(H596,NAB!C:D,2,)</f>
        <v>#N/A</v>
      </c>
      <c r="J596" s="175" t="e">
        <f t="shared" si="45"/>
        <v>#N/A</v>
      </c>
      <c r="P596" s="270"/>
      <c r="Q596" s="269"/>
      <c r="R596" s="269"/>
      <c r="S596" s="269"/>
      <c r="T596" s="269"/>
      <c r="U596" s="271"/>
      <c r="V596" s="271"/>
      <c r="W596" s="271"/>
    </row>
    <row r="597" spans="5:23" x14ac:dyDescent="0.3">
      <c r="E597" s="173"/>
      <c r="F597" s="176"/>
      <c r="H597" s="171">
        <v>43733</v>
      </c>
      <c r="I597" s="195" t="e">
        <f>VLOOKUP(H597,NAB!C:D,2,)</f>
        <v>#N/A</v>
      </c>
      <c r="J597" s="175" t="e">
        <f t="shared" si="45"/>
        <v>#N/A</v>
      </c>
      <c r="P597" s="270"/>
      <c r="Q597" s="269"/>
      <c r="R597" s="269"/>
      <c r="S597" s="269"/>
      <c r="T597" s="269"/>
      <c r="U597" s="271"/>
      <c r="V597" s="271"/>
      <c r="W597" s="271"/>
    </row>
    <row r="598" spans="5:23" x14ac:dyDescent="0.3">
      <c r="E598" s="173"/>
      <c r="F598" s="176"/>
      <c r="H598" s="171">
        <v>43734</v>
      </c>
      <c r="I598" s="195" t="e">
        <f>VLOOKUP(H598,NAB!C:D,2,)</f>
        <v>#N/A</v>
      </c>
      <c r="J598" s="175" t="e">
        <f t="shared" si="45"/>
        <v>#N/A</v>
      </c>
      <c r="P598" s="270"/>
      <c r="Q598" s="269"/>
      <c r="R598" s="269"/>
      <c r="S598" s="269"/>
      <c r="T598" s="269"/>
      <c r="U598" s="271"/>
      <c r="V598" s="271"/>
      <c r="W598" s="271"/>
    </row>
    <row r="599" spans="5:23" x14ac:dyDescent="0.3">
      <c r="E599" s="173"/>
      <c r="F599" s="176"/>
      <c r="H599" s="171">
        <v>43735</v>
      </c>
      <c r="I599" s="195" t="e">
        <f>VLOOKUP(H599,NAB!C:D,2,)</f>
        <v>#N/A</v>
      </c>
      <c r="J599" s="175" t="e">
        <f t="shared" si="45"/>
        <v>#N/A</v>
      </c>
      <c r="P599" s="270"/>
      <c r="Q599" s="269"/>
      <c r="R599" s="269"/>
      <c r="S599" s="269"/>
      <c r="T599" s="269"/>
      <c r="U599" s="271"/>
      <c r="V599" s="271"/>
      <c r="W599" s="271"/>
    </row>
    <row r="600" spans="5:23" x14ac:dyDescent="0.3">
      <c r="E600" s="173"/>
      <c r="F600" s="176"/>
      <c r="H600" s="171">
        <v>43736</v>
      </c>
      <c r="I600" s="195" t="e">
        <f>VLOOKUP(H600,NAB!C:D,2,)</f>
        <v>#N/A</v>
      </c>
      <c r="J600" s="175" t="e">
        <f t="shared" si="45"/>
        <v>#N/A</v>
      </c>
      <c r="P600" s="270"/>
      <c r="Q600" s="269"/>
      <c r="R600" s="269"/>
      <c r="S600" s="269"/>
      <c r="T600" s="269"/>
      <c r="U600" s="271"/>
      <c r="V600" s="271"/>
      <c r="W600" s="271"/>
    </row>
    <row r="601" spans="5:23" x14ac:dyDescent="0.3">
      <c r="E601" s="173"/>
      <c r="F601" s="176"/>
      <c r="H601" s="171">
        <v>43737</v>
      </c>
      <c r="I601" s="195" t="e">
        <f>VLOOKUP(H601,NAB!C:D,2,)</f>
        <v>#N/A</v>
      </c>
      <c r="J601" s="175" t="e">
        <f t="shared" si="45"/>
        <v>#N/A</v>
      </c>
      <c r="P601" s="270"/>
      <c r="Q601" s="269"/>
      <c r="R601" s="269"/>
      <c r="S601" s="269"/>
      <c r="T601" s="269"/>
      <c r="U601" s="271"/>
      <c r="V601" s="271"/>
      <c r="W601" s="271"/>
    </row>
    <row r="602" spans="5:23" x14ac:dyDescent="0.3">
      <c r="E602" s="173"/>
      <c r="F602" s="176"/>
      <c r="H602" s="171">
        <v>43738</v>
      </c>
      <c r="I602" s="195" t="e">
        <f>VLOOKUP(H602,NAB!C:D,2,)</f>
        <v>#N/A</v>
      </c>
      <c r="J602" s="175" t="e">
        <f t="shared" si="45"/>
        <v>#N/A</v>
      </c>
      <c r="P602" s="270"/>
      <c r="Q602" s="269"/>
      <c r="R602" s="269"/>
      <c r="S602" s="269"/>
      <c r="T602" s="269"/>
      <c r="U602" s="271"/>
      <c r="V602" s="271"/>
      <c r="W602" s="271"/>
    </row>
    <row r="603" spans="5:23" x14ac:dyDescent="0.3">
      <c r="E603" s="173"/>
      <c r="F603" s="176"/>
      <c r="H603" s="171"/>
      <c r="I603" s="195"/>
      <c r="J603" s="175"/>
      <c r="P603" s="270"/>
      <c r="Q603" s="269"/>
      <c r="R603" s="269"/>
      <c r="S603" s="269"/>
      <c r="T603" s="269"/>
      <c r="U603" s="271"/>
      <c r="V603" s="271"/>
      <c r="W603" s="271"/>
    </row>
    <row r="604" spans="5:23" x14ac:dyDescent="0.3">
      <c r="E604" s="173"/>
      <c r="F604" s="176"/>
      <c r="H604" s="171"/>
      <c r="I604" s="195"/>
      <c r="J604" s="175"/>
      <c r="P604" s="270"/>
      <c r="Q604" s="269"/>
      <c r="R604" s="269"/>
      <c r="S604" s="269"/>
      <c r="T604" s="269"/>
      <c r="U604" s="271"/>
      <c r="V604" s="271"/>
      <c r="W604" s="271"/>
    </row>
    <row r="605" spans="5:23" x14ac:dyDescent="0.3">
      <c r="E605" s="173"/>
      <c r="F605" s="176"/>
      <c r="H605" s="171"/>
      <c r="I605" s="195"/>
      <c r="J605" s="175"/>
      <c r="P605" s="270"/>
      <c r="Q605" s="269"/>
      <c r="R605" s="269"/>
      <c r="S605" s="269"/>
      <c r="T605" s="269"/>
      <c r="U605" s="271"/>
      <c r="V605" s="271"/>
      <c r="W605" s="271"/>
    </row>
    <row r="606" spans="5:23" x14ac:dyDescent="0.3">
      <c r="E606" s="173"/>
      <c r="F606" s="176"/>
      <c r="H606" s="171"/>
      <c r="I606" s="195"/>
      <c r="J606" s="175"/>
      <c r="P606" s="270"/>
      <c r="Q606" s="269"/>
      <c r="R606" s="269"/>
      <c r="S606" s="269"/>
      <c r="T606" s="269"/>
      <c r="U606" s="271"/>
      <c r="V606" s="271"/>
      <c r="W606" s="271"/>
    </row>
    <row r="607" spans="5:23" x14ac:dyDescent="0.3">
      <c r="E607" s="173"/>
      <c r="F607" s="176"/>
      <c r="H607" s="171"/>
      <c r="I607" s="195"/>
      <c r="J607" s="175"/>
      <c r="P607" s="270"/>
      <c r="Q607" s="269"/>
      <c r="R607" s="269"/>
      <c r="S607" s="269"/>
      <c r="T607" s="269"/>
      <c r="U607" s="271"/>
      <c r="V607" s="271"/>
      <c r="W607" s="271"/>
    </row>
    <row r="608" spans="5:23" x14ac:dyDescent="0.3">
      <c r="E608" s="173"/>
      <c r="F608" s="176"/>
      <c r="H608" s="171"/>
      <c r="I608" s="195"/>
      <c r="J608" s="175"/>
      <c r="P608" s="270"/>
      <c r="Q608" s="269"/>
      <c r="R608" s="269"/>
      <c r="S608" s="269"/>
      <c r="T608" s="269"/>
      <c r="U608" s="271"/>
      <c r="V608" s="271"/>
      <c r="W608" s="271"/>
    </row>
    <row r="609" spans="5:23" x14ac:dyDescent="0.3">
      <c r="E609" s="173"/>
      <c r="F609" s="176"/>
      <c r="H609" s="171"/>
      <c r="I609" s="195"/>
      <c r="J609" s="175"/>
      <c r="P609" s="270"/>
      <c r="Q609" s="269"/>
      <c r="R609" s="269"/>
      <c r="S609" s="269"/>
      <c r="T609" s="269"/>
      <c r="U609" s="271"/>
      <c r="V609" s="271"/>
      <c r="W609" s="271"/>
    </row>
    <row r="610" spans="5:23" x14ac:dyDescent="0.3">
      <c r="E610" s="173"/>
      <c r="F610" s="176"/>
      <c r="H610" s="171"/>
      <c r="I610" s="195"/>
      <c r="J610" s="175"/>
      <c r="P610" s="270"/>
      <c r="Q610" s="269"/>
      <c r="R610" s="269"/>
      <c r="S610" s="269"/>
      <c r="T610" s="269"/>
      <c r="U610" s="271"/>
      <c r="V610" s="271"/>
      <c r="W610" s="271"/>
    </row>
    <row r="611" spans="5:23" x14ac:dyDescent="0.3">
      <c r="E611" s="173"/>
      <c r="F611" s="176"/>
      <c r="H611" s="171"/>
      <c r="I611" s="195"/>
      <c r="J611" s="175"/>
      <c r="P611" s="270"/>
      <c r="Q611" s="269"/>
      <c r="R611" s="269"/>
      <c r="S611" s="269"/>
      <c r="T611" s="269"/>
      <c r="U611" s="271"/>
      <c r="V611" s="271"/>
      <c r="W611" s="271"/>
    </row>
    <row r="612" spans="5:23" x14ac:dyDescent="0.3">
      <c r="E612" s="173"/>
      <c r="F612" s="176"/>
      <c r="H612" s="171"/>
      <c r="I612" s="195"/>
      <c r="J612" s="175"/>
      <c r="P612" s="270"/>
      <c r="Q612" s="269"/>
      <c r="R612" s="269"/>
      <c r="S612" s="269"/>
      <c r="T612" s="269"/>
      <c r="U612" s="271"/>
      <c r="V612" s="271"/>
      <c r="W612" s="271"/>
    </row>
    <row r="613" spans="5:23" x14ac:dyDescent="0.3">
      <c r="E613" s="173"/>
      <c r="F613" s="176"/>
      <c r="H613" s="171"/>
      <c r="I613" s="195"/>
      <c r="J613" s="175"/>
      <c r="P613" s="270"/>
      <c r="Q613" s="269"/>
      <c r="R613" s="269"/>
      <c r="S613" s="269"/>
      <c r="T613" s="269"/>
      <c r="U613" s="271"/>
      <c r="V613" s="271"/>
      <c r="W613" s="271"/>
    </row>
    <row r="614" spans="5:23" x14ac:dyDescent="0.3">
      <c r="E614" s="173"/>
      <c r="F614" s="176"/>
      <c r="H614" s="171"/>
      <c r="I614" s="195"/>
      <c r="J614" s="175"/>
      <c r="P614" s="270"/>
      <c r="Q614" s="269"/>
      <c r="R614" s="269"/>
      <c r="S614" s="269"/>
      <c r="T614" s="269"/>
      <c r="U614" s="271"/>
      <c r="V614" s="271"/>
      <c r="W614" s="271"/>
    </row>
    <row r="615" spans="5:23" x14ac:dyDescent="0.3">
      <c r="E615" s="173"/>
      <c r="F615" s="176"/>
      <c r="P615" s="270"/>
      <c r="Q615" s="269"/>
      <c r="R615" s="269"/>
      <c r="S615" s="269"/>
      <c r="T615" s="269"/>
      <c r="U615" s="271"/>
      <c r="V615" s="271"/>
      <c r="W615" s="271"/>
    </row>
    <row r="616" spans="5:23" x14ac:dyDescent="0.3">
      <c r="E616" s="173"/>
      <c r="F616" s="176"/>
      <c r="P616" s="270"/>
      <c r="Q616" s="269"/>
      <c r="R616" s="269"/>
      <c r="S616" s="269"/>
      <c r="T616" s="269"/>
      <c r="U616" s="271"/>
      <c r="V616" s="271"/>
      <c r="W616" s="271"/>
    </row>
    <row r="617" spans="5:23" x14ac:dyDescent="0.3">
      <c r="E617" s="173"/>
      <c r="F617" s="176"/>
      <c r="P617" s="270"/>
      <c r="Q617" s="269"/>
      <c r="R617" s="269"/>
      <c r="S617" s="269"/>
      <c r="T617" s="269"/>
      <c r="U617" s="271"/>
      <c r="V617" s="271"/>
      <c r="W617" s="271"/>
    </row>
    <row r="618" spans="5:23" x14ac:dyDescent="0.3">
      <c r="E618" s="173"/>
      <c r="F618" s="176"/>
      <c r="P618" s="270"/>
      <c r="Q618" s="269"/>
      <c r="R618" s="269"/>
      <c r="S618" s="269"/>
      <c r="T618" s="269"/>
      <c r="U618" s="271"/>
      <c r="V618" s="271"/>
      <c r="W618" s="271"/>
    </row>
    <row r="619" spans="5:23" x14ac:dyDescent="0.3">
      <c r="E619" s="173"/>
      <c r="F619" s="176"/>
      <c r="P619" s="270"/>
      <c r="Q619" s="269"/>
      <c r="R619" s="269"/>
      <c r="S619" s="269"/>
      <c r="T619" s="269"/>
      <c r="U619" s="271"/>
      <c r="V619" s="271"/>
      <c r="W619" s="271"/>
    </row>
    <row r="620" spans="5:23" x14ac:dyDescent="0.3">
      <c r="E620" s="173"/>
      <c r="F620" s="176"/>
      <c r="P620" s="270"/>
      <c r="Q620" s="269"/>
      <c r="R620" s="269"/>
      <c r="S620" s="269"/>
      <c r="T620" s="269"/>
      <c r="U620" s="271"/>
      <c r="V620" s="271"/>
      <c r="W620" s="271"/>
    </row>
    <row r="621" spans="5:23" x14ac:dyDescent="0.3">
      <c r="E621" s="173"/>
      <c r="F621" s="176"/>
      <c r="P621" s="270"/>
      <c r="Q621" s="269"/>
      <c r="R621" s="269"/>
      <c r="S621" s="269"/>
      <c r="T621" s="269"/>
      <c r="U621" s="271"/>
      <c r="V621" s="271"/>
      <c r="W621" s="271"/>
    </row>
    <row r="622" spans="5:23" x14ac:dyDescent="0.3">
      <c r="E622" s="173"/>
      <c r="F622" s="176"/>
      <c r="P622" s="270"/>
      <c r="Q622" s="269"/>
      <c r="R622" s="269"/>
      <c r="S622" s="269"/>
      <c r="T622" s="269"/>
      <c r="U622" s="271"/>
      <c r="V622" s="271"/>
      <c r="W622" s="271"/>
    </row>
    <row r="623" spans="5:23" x14ac:dyDescent="0.3">
      <c r="E623" s="173"/>
      <c r="F623" s="176"/>
      <c r="P623" s="270"/>
      <c r="Q623" s="269"/>
      <c r="R623" s="269"/>
      <c r="S623" s="269"/>
      <c r="T623" s="269"/>
      <c r="U623" s="271"/>
      <c r="V623" s="271"/>
      <c r="W623" s="271"/>
    </row>
    <row r="624" spans="5:23" x14ac:dyDescent="0.3">
      <c r="E624" s="173"/>
      <c r="F624" s="176"/>
      <c r="P624" s="270"/>
      <c r="Q624" s="269"/>
      <c r="R624" s="269"/>
      <c r="S624" s="269"/>
      <c r="T624" s="269"/>
      <c r="U624" s="271"/>
      <c r="V624" s="271"/>
      <c r="W624" s="271"/>
    </row>
    <row r="625" spans="5:23" x14ac:dyDescent="0.3">
      <c r="E625" s="173"/>
      <c r="F625" s="176"/>
      <c r="P625" s="270"/>
      <c r="Q625" s="269"/>
      <c r="R625" s="269"/>
      <c r="S625" s="269"/>
      <c r="T625" s="269"/>
      <c r="U625" s="271"/>
      <c r="V625" s="271"/>
      <c r="W625" s="271"/>
    </row>
    <row r="626" spans="5:23" x14ac:dyDescent="0.3">
      <c r="E626" s="173"/>
      <c r="F626" s="176"/>
      <c r="P626" s="270"/>
      <c r="Q626" s="269"/>
      <c r="R626" s="269"/>
      <c r="S626" s="269"/>
      <c r="T626" s="269"/>
      <c r="U626" s="271"/>
      <c r="V626" s="271"/>
      <c r="W626" s="271"/>
    </row>
    <row r="627" spans="5:23" x14ac:dyDescent="0.3">
      <c r="E627" s="173"/>
      <c r="F627" s="176"/>
      <c r="P627" s="270"/>
      <c r="Q627" s="269"/>
      <c r="R627" s="269"/>
      <c r="S627" s="269"/>
      <c r="T627" s="269"/>
      <c r="U627" s="271"/>
      <c r="V627" s="271"/>
      <c r="W627" s="271"/>
    </row>
    <row r="628" spans="5:23" x14ac:dyDescent="0.3">
      <c r="E628" s="173"/>
      <c r="F628" s="176"/>
      <c r="P628" s="270"/>
      <c r="Q628" s="269"/>
      <c r="R628" s="269"/>
      <c r="S628" s="269"/>
      <c r="T628" s="269"/>
      <c r="U628" s="271"/>
      <c r="V628" s="271"/>
      <c r="W628" s="271"/>
    </row>
    <row r="629" spans="5:23" x14ac:dyDescent="0.3">
      <c r="E629" s="173"/>
      <c r="F629" s="176"/>
      <c r="P629" s="270"/>
      <c r="Q629" s="269"/>
      <c r="R629" s="269"/>
      <c r="S629" s="269"/>
      <c r="T629" s="269"/>
      <c r="U629" s="271"/>
      <c r="V629" s="271"/>
      <c r="W629" s="271"/>
    </row>
    <row r="630" spans="5:23" x14ac:dyDescent="0.3">
      <c r="E630" s="173"/>
      <c r="F630" s="176"/>
      <c r="P630" s="270"/>
      <c r="Q630" s="269"/>
      <c r="R630" s="269"/>
      <c r="S630" s="269"/>
      <c r="T630" s="269"/>
      <c r="U630" s="271"/>
      <c r="V630" s="271"/>
      <c r="W630" s="271"/>
    </row>
    <row r="631" spans="5:23" x14ac:dyDescent="0.3">
      <c r="E631" s="173"/>
      <c r="F631" s="176"/>
      <c r="P631" s="270"/>
      <c r="Q631" s="269"/>
      <c r="R631" s="269"/>
      <c r="S631" s="269"/>
      <c r="T631" s="269"/>
      <c r="U631" s="271"/>
      <c r="V631" s="271"/>
      <c r="W631" s="271"/>
    </row>
    <row r="632" spans="5:23" x14ac:dyDescent="0.3">
      <c r="E632" s="173"/>
      <c r="F632" s="176"/>
      <c r="P632" s="270"/>
      <c r="Q632" s="269"/>
      <c r="R632" s="269"/>
      <c r="S632" s="269"/>
      <c r="T632" s="269"/>
      <c r="U632" s="271"/>
      <c r="V632" s="271"/>
      <c r="W632" s="271"/>
    </row>
    <row r="633" spans="5:23" x14ac:dyDescent="0.3">
      <c r="E633" s="173"/>
      <c r="F633" s="176"/>
      <c r="P633" s="270"/>
      <c r="Q633" s="269"/>
      <c r="R633" s="269"/>
      <c r="S633" s="269"/>
      <c r="T633" s="269"/>
      <c r="U633" s="271"/>
      <c r="V633" s="271"/>
      <c r="W633" s="271"/>
    </row>
    <row r="634" spans="5:23" x14ac:dyDescent="0.3">
      <c r="E634" s="173"/>
      <c r="F634" s="176"/>
      <c r="P634" s="270"/>
      <c r="Q634" s="269"/>
      <c r="R634" s="269"/>
      <c r="S634" s="269"/>
      <c r="T634" s="269"/>
      <c r="U634" s="271"/>
      <c r="V634" s="271"/>
      <c r="W634" s="271"/>
    </row>
    <row r="635" spans="5:23" x14ac:dyDescent="0.3">
      <c r="E635" s="173"/>
      <c r="F635" s="176"/>
      <c r="P635" s="270"/>
      <c r="Q635" s="269"/>
      <c r="R635" s="269"/>
      <c r="S635" s="269"/>
      <c r="T635" s="269"/>
      <c r="U635" s="271"/>
      <c r="V635" s="271"/>
      <c r="W635" s="271"/>
    </row>
    <row r="636" spans="5:23" x14ac:dyDescent="0.3">
      <c r="E636" s="173"/>
      <c r="F636" s="176"/>
      <c r="P636" s="270"/>
      <c r="Q636" s="269"/>
      <c r="R636" s="269"/>
      <c r="S636" s="269"/>
      <c r="T636" s="269"/>
      <c r="U636" s="271"/>
      <c r="V636" s="271"/>
      <c r="W636" s="271"/>
    </row>
    <row r="637" spans="5:23" x14ac:dyDescent="0.3">
      <c r="E637" s="173"/>
      <c r="F637" s="176"/>
      <c r="P637" s="270"/>
      <c r="Q637" s="269"/>
      <c r="R637" s="269"/>
      <c r="S637" s="269"/>
      <c r="T637" s="269"/>
      <c r="U637" s="271"/>
      <c r="V637" s="271"/>
      <c r="W637" s="271"/>
    </row>
    <row r="638" spans="5:23" x14ac:dyDescent="0.3">
      <c r="E638" s="173"/>
      <c r="F638" s="176"/>
      <c r="P638" s="270"/>
      <c r="Q638" s="269"/>
      <c r="R638" s="269"/>
      <c r="S638" s="269"/>
      <c r="T638" s="269"/>
      <c r="U638" s="271"/>
      <c r="V638" s="271"/>
      <c r="W638" s="271"/>
    </row>
    <row r="639" spans="5:23" x14ac:dyDescent="0.3">
      <c r="E639" s="173"/>
      <c r="F639" s="176"/>
      <c r="P639" s="270"/>
      <c r="Q639" s="269"/>
      <c r="R639" s="269"/>
      <c r="S639" s="269"/>
      <c r="T639" s="269"/>
      <c r="U639" s="271"/>
      <c r="V639" s="271"/>
      <c r="W639" s="271"/>
    </row>
    <row r="640" spans="5:23" x14ac:dyDescent="0.3">
      <c r="E640" s="173"/>
      <c r="F640" s="176"/>
      <c r="P640" s="270"/>
      <c r="Q640" s="269"/>
      <c r="R640" s="269"/>
      <c r="S640" s="269"/>
      <c r="T640" s="269"/>
      <c r="U640" s="271"/>
      <c r="V640" s="271"/>
      <c r="W640" s="271"/>
    </row>
    <row r="641" spans="5:23" x14ac:dyDescent="0.3">
      <c r="E641" s="173"/>
      <c r="F641" s="176"/>
      <c r="P641" s="270"/>
      <c r="Q641" s="269"/>
      <c r="R641" s="269"/>
      <c r="S641" s="269"/>
      <c r="T641" s="269"/>
      <c r="U641" s="271"/>
      <c r="V641" s="271"/>
      <c r="W641" s="271"/>
    </row>
    <row r="642" spans="5:23" x14ac:dyDescent="0.3">
      <c r="E642" s="173"/>
      <c r="F642" s="176"/>
      <c r="P642" s="270"/>
      <c r="Q642" s="269"/>
      <c r="R642" s="269"/>
      <c r="S642" s="269"/>
      <c r="T642" s="269"/>
      <c r="U642" s="271"/>
      <c r="V642" s="271"/>
      <c r="W642" s="271"/>
    </row>
    <row r="643" spans="5:23" x14ac:dyDescent="0.3">
      <c r="E643" s="173"/>
      <c r="F643" s="176"/>
      <c r="P643" s="270"/>
      <c r="Q643" s="269"/>
      <c r="R643" s="269"/>
      <c r="S643" s="269"/>
      <c r="T643" s="269"/>
      <c r="U643" s="271"/>
      <c r="V643" s="271"/>
      <c r="W643" s="271"/>
    </row>
    <row r="644" spans="5:23" x14ac:dyDescent="0.3">
      <c r="E644" s="173"/>
      <c r="F644" s="176"/>
      <c r="P644" s="270"/>
      <c r="Q644" s="269"/>
      <c r="R644" s="269"/>
      <c r="S644" s="269"/>
      <c r="T644" s="269"/>
      <c r="U644" s="271"/>
      <c r="V644" s="271"/>
      <c r="W644" s="271"/>
    </row>
    <row r="645" spans="5:23" x14ac:dyDescent="0.3">
      <c r="E645" s="173"/>
      <c r="F645" s="176"/>
      <c r="P645" s="270"/>
      <c r="Q645" s="269"/>
      <c r="R645" s="269"/>
      <c r="S645" s="269"/>
      <c r="T645" s="269"/>
      <c r="U645" s="271"/>
      <c r="V645" s="271"/>
      <c r="W645" s="271"/>
    </row>
    <row r="646" spans="5:23" x14ac:dyDescent="0.3">
      <c r="E646" s="173"/>
      <c r="F646" s="176"/>
      <c r="P646" s="270"/>
      <c r="Q646" s="269"/>
      <c r="R646" s="269"/>
      <c r="S646" s="269"/>
      <c r="T646" s="269"/>
      <c r="U646" s="271"/>
      <c r="V646" s="271"/>
      <c r="W646" s="271"/>
    </row>
    <row r="647" spans="5:23" x14ac:dyDescent="0.3">
      <c r="E647" s="173"/>
      <c r="F647" s="176"/>
      <c r="P647" s="270"/>
      <c r="Q647" s="269"/>
      <c r="R647" s="269"/>
      <c r="S647" s="269"/>
      <c r="T647" s="269"/>
      <c r="U647" s="271"/>
      <c r="V647" s="271"/>
      <c r="W647" s="271"/>
    </row>
    <row r="648" spans="5:23" x14ac:dyDescent="0.3">
      <c r="E648" s="173"/>
      <c r="F648" s="176"/>
      <c r="P648" s="270"/>
      <c r="Q648" s="269"/>
      <c r="R648" s="269"/>
      <c r="S648" s="269"/>
      <c r="T648" s="269"/>
      <c r="U648" s="271"/>
      <c r="V648" s="271"/>
      <c r="W648" s="271"/>
    </row>
    <row r="649" spans="5:23" x14ac:dyDescent="0.3">
      <c r="E649" s="173"/>
      <c r="F649" s="176"/>
      <c r="P649" s="270"/>
      <c r="Q649" s="269"/>
      <c r="R649" s="269"/>
      <c r="S649" s="269"/>
      <c r="T649" s="269"/>
      <c r="U649" s="271"/>
      <c r="V649" s="271"/>
      <c r="W649" s="271"/>
    </row>
    <row r="650" spans="5:23" x14ac:dyDescent="0.3">
      <c r="E650" s="173"/>
      <c r="F650" s="176"/>
      <c r="P650" s="270"/>
      <c r="Q650" s="269"/>
      <c r="R650" s="269"/>
      <c r="S650" s="269"/>
      <c r="T650" s="269"/>
      <c r="U650" s="271"/>
      <c r="V650" s="271"/>
      <c r="W650" s="271"/>
    </row>
    <row r="651" spans="5:23" x14ac:dyDescent="0.3">
      <c r="E651" s="173"/>
      <c r="F651" s="176"/>
      <c r="P651" s="270"/>
      <c r="Q651" s="269"/>
      <c r="R651" s="269"/>
      <c r="S651" s="269"/>
      <c r="T651" s="269"/>
      <c r="U651" s="271"/>
      <c r="V651" s="271"/>
      <c r="W651" s="271"/>
    </row>
    <row r="652" spans="5:23" x14ac:dyDescent="0.3">
      <c r="E652" s="173"/>
      <c r="F652" s="176"/>
      <c r="P652" s="270"/>
      <c r="Q652" s="269"/>
      <c r="R652" s="269"/>
      <c r="S652" s="269"/>
      <c r="T652" s="269"/>
      <c r="U652" s="271"/>
      <c r="V652" s="271"/>
      <c r="W652" s="271"/>
    </row>
    <row r="653" spans="5:23" x14ac:dyDescent="0.3">
      <c r="E653" s="173"/>
      <c r="F653" s="176"/>
      <c r="P653" s="270"/>
      <c r="Q653" s="269"/>
      <c r="R653" s="269"/>
      <c r="S653" s="269"/>
      <c r="T653" s="269"/>
      <c r="U653" s="271"/>
      <c r="V653" s="271"/>
      <c r="W653" s="271"/>
    </row>
    <row r="654" spans="5:23" x14ac:dyDescent="0.3">
      <c r="E654" s="173"/>
      <c r="F654" s="176"/>
      <c r="P654" s="270"/>
      <c r="Q654" s="269"/>
      <c r="R654" s="269"/>
      <c r="S654" s="269"/>
      <c r="T654" s="269"/>
      <c r="U654" s="271"/>
      <c r="V654" s="271"/>
      <c r="W654" s="271"/>
    </row>
    <row r="655" spans="5:23" x14ac:dyDescent="0.3">
      <c r="E655" s="173"/>
      <c r="F655" s="176"/>
      <c r="P655" s="270"/>
      <c r="Q655" s="269"/>
      <c r="R655" s="269"/>
      <c r="S655" s="269"/>
      <c r="T655" s="269"/>
      <c r="U655" s="271"/>
      <c r="V655" s="271"/>
      <c r="W655" s="271"/>
    </row>
    <row r="656" spans="5:23" x14ac:dyDescent="0.3">
      <c r="E656" s="173"/>
      <c r="F656" s="176"/>
      <c r="P656" s="270"/>
      <c r="Q656" s="269"/>
      <c r="R656" s="269"/>
      <c r="S656" s="269"/>
      <c r="T656" s="269"/>
      <c r="U656" s="271"/>
      <c r="V656" s="271"/>
      <c r="W656" s="271"/>
    </row>
    <row r="657" spans="5:23" x14ac:dyDescent="0.3">
      <c r="E657" s="173"/>
      <c r="F657" s="176"/>
      <c r="P657" s="270"/>
      <c r="Q657" s="269"/>
      <c r="R657" s="269"/>
      <c r="S657" s="269"/>
      <c r="T657" s="269"/>
      <c r="U657" s="271"/>
      <c r="V657" s="271"/>
      <c r="W657" s="271"/>
    </row>
    <row r="658" spans="5:23" x14ac:dyDescent="0.3">
      <c r="E658" s="173"/>
      <c r="F658" s="176"/>
      <c r="P658" s="270"/>
      <c r="Q658" s="269"/>
      <c r="R658" s="269"/>
      <c r="S658" s="269"/>
      <c r="T658" s="269"/>
      <c r="U658" s="271"/>
      <c r="V658" s="271"/>
      <c r="W658" s="271"/>
    </row>
    <row r="659" spans="5:23" x14ac:dyDescent="0.3">
      <c r="E659" s="173"/>
      <c r="F659" s="176"/>
      <c r="P659" s="270"/>
      <c r="Q659" s="269"/>
      <c r="R659" s="269"/>
      <c r="S659" s="269"/>
      <c r="T659" s="269"/>
      <c r="U659" s="271"/>
      <c r="V659" s="271"/>
      <c r="W659" s="271"/>
    </row>
    <row r="660" spans="5:23" x14ac:dyDescent="0.3">
      <c r="E660" s="173"/>
      <c r="F660" s="176"/>
      <c r="P660" s="270"/>
      <c r="Q660" s="269"/>
      <c r="R660" s="269"/>
      <c r="S660" s="269"/>
      <c r="T660" s="269"/>
      <c r="U660" s="271"/>
      <c r="V660" s="271"/>
      <c r="W660" s="271"/>
    </row>
    <row r="661" spans="5:23" x14ac:dyDescent="0.3">
      <c r="E661" s="173"/>
      <c r="F661" s="176"/>
      <c r="P661" s="270"/>
      <c r="Q661" s="269"/>
      <c r="R661" s="269"/>
      <c r="S661" s="269"/>
      <c r="T661" s="269"/>
      <c r="U661" s="271"/>
      <c r="V661" s="271"/>
      <c r="W661" s="271"/>
    </row>
    <row r="662" spans="5:23" x14ac:dyDescent="0.3">
      <c r="E662" s="173"/>
      <c r="F662" s="176"/>
      <c r="P662" s="270"/>
      <c r="Q662" s="269"/>
      <c r="R662" s="269"/>
      <c r="S662" s="269"/>
      <c r="T662" s="269"/>
      <c r="U662" s="271"/>
      <c r="V662" s="271"/>
      <c r="W662" s="271"/>
    </row>
    <row r="663" spans="5:23" x14ac:dyDescent="0.3">
      <c r="E663" s="173"/>
      <c r="F663" s="176"/>
      <c r="P663" s="270"/>
      <c r="Q663" s="269"/>
      <c r="R663" s="269"/>
      <c r="S663" s="269"/>
      <c r="T663" s="269"/>
      <c r="U663" s="271"/>
      <c r="V663" s="271"/>
      <c r="W663" s="271"/>
    </row>
    <row r="664" spans="5:23" x14ac:dyDescent="0.3">
      <c r="E664" s="173"/>
      <c r="F664" s="176"/>
      <c r="P664" s="270"/>
      <c r="Q664" s="269"/>
      <c r="R664" s="269"/>
      <c r="S664" s="269"/>
      <c r="T664" s="269"/>
      <c r="U664" s="271"/>
      <c r="V664" s="271"/>
      <c r="W664" s="271"/>
    </row>
    <row r="665" spans="5:23" x14ac:dyDescent="0.3">
      <c r="E665" s="173"/>
      <c r="F665" s="176"/>
      <c r="P665" s="270"/>
      <c r="Q665" s="269"/>
      <c r="R665" s="269"/>
      <c r="S665" s="269"/>
      <c r="T665" s="269"/>
      <c r="U665" s="271"/>
      <c r="V665" s="271"/>
      <c r="W665" s="271"/>
    </row>
    <row r="666" spans="5:23" x14ac:dyDescent="0.3">
      <c r="E666" s="173"/>
      <c r="F666" s="176"/>
      <c r="P666" s="270"/>
      <c r="Q666" s="269"/>
      <c r="R666" s="269"/>
      <c r="S666" s="269"/>
      <c r="T666" s="269"/>
      <c r="U666" s="271"/>
      <c r="V666" s="271"/>
      <c r="W666" s="271"/>
    </row>
    <row r="667" spans="5:23" x14ac:dyDescent="0.3">
      <c r="E667" s="173"/>
      <c r="F667" s="176"/>
      <c r="P667" s="270"/>
      <c r="Q667" s="269"/>
      <c r="R667" s="269"/>
      <c r="S667" s="269"/>
      <c r="T667" s="269"/>
      <c r="U667" s="271"/>
      <c r="V667" s="271"/>
      <c r="W667" s="271"/>
    </row>
    <row r="668" spans="5:23" x14ac:dyDescent="0.3">
      <c r="E668" s="173"/>
      <c r="F668" s="176"/>
      <c r="P668" s="270"/>
      <c r="Q668" s="269"/>
      <c r="R668" s="269"/>
      <c r="S668" s="269"/>
      <c r="T668" s="269"/>
      <c r="U668" s="271"/>
      <c r="V668" s="271"/>
      <c r="W668" s="271"/>
    </row>
    <row r="669" spans="5:23" x14ac:dyDescent="0.3">
      <c r="E669" s="173"/>
      <c r="F669" s="176"/>
      <c r="P669" s="270"/>
      <c r="Q669" s="269"/>
      <c r="R669" s="269"/>
      <c r="S669" s="269"/>
      <c r="T669" s="269"/>
      <c r="U669" s="271"/>
      <c r="V669" s="271"/>
      <c r="W669" s="271"/>
    </row>
    <row r="670" spans="5:23" x14ac:dyDescent="0.3">
      <c r="E670" s="173"/>
      <c r="F670" s="176"/>
      <c r="P670" s="270"/>
      <c r="Q670" s="269"/>
      <c r="R670" s="269"/>
      <c r="S670" s="269"/>
      <c r="T670" s="269"/>
      <c r="U670" s="271"/>
      <c r="V670" s="271"/>
      <c r="W670" s="271"/>
    </row>
    <row r="671" spans="5:23" x14ac:dyDescent="0.3">
      <c r="E671" s="173"/>
      <c r="F671" s="176"/>
      <c r="P671" s="270"/>
      <c r="Q671" s="269"/>
      <c r="R671" s="269"/>
      <c r="S671" s="269"/>
      <c r="T671" s="269"/>
      <c r="U671" s="271"/>
      <c r="V671" s="271"/>
      <c r="W671" s="271"/>
    </row>
    <row r="672" spans="5:23" x14ac:dyDescent="0.3">
      <c r="E672" s="173"/>
      <c r="F672" s="176"/>
      <c r="P672" s="270"/>
      <c r="Q672" s="269"/>
      <c r="R672" s="269"/>
      <c r="S672" s="269"/>
      <c r="T672" s="269"/>
      <c r="U672" s="271"/>
      <c r="V672" s="271"/>
      <c r="W672" s="271"/>
    </row>
    <row r="673" spans="5:23" x14ac:dyDescent="0.3">
      <c r="E673" s="173"/>
      <c r="F673" s="176"/>
      <c r="P673" s="270"/>
      <c r="Q673" s="269"/>
      <c r="R673" s="269"/>
      <c r="S673" s="269"/>
      <c r="T673" s="269"/>
      <c r="U673" s="271"/>
      <c r="V673" s="271"/>
      <c r="W673" s="271"/>
    </row>
    <row r="674" spans="5:23" x14ac:dyDescent="0.3">
      <c r="E674" s="173"/>
      <c r="F674" s="176"/>
      <c r="P674" s="270"/>
      <c r="Q674" s="269"/>
      <c r="R674" s="269"/>
      <c r="S674" s="269"/>
      <c r="T674" s="269"/>
      <c r="U674" s="271"/>
      <c r="V674" s="271"/>
      <c r="W674" s="271"/>
    </row>
    <row r="675" spans="5:23" x14ac:dyDescent="0.3">
      <c r="E675" s="173"/>
      <c r="F675" s="176"/>
      <c r="P675" s="270"/>
      <c r="Q675" s="269"/>
      <c r="R675" s="269"/>
      <c r="S675" s="269"/>
      <c r="T675" s="269"/>
      <c r="U675" s="271"/>
      <c r="V675" s="271"/>
      <c r="W675" s="271"/>
    </row>
    <row r="676" spans="5:23" x14ac:dyDescent="0.3">
      <c r="E676" s="173"/>
      <c r="F676" s="176"/>
      <c r="P676" s="270"/>
      <c r="Q676" s="269"/>
      <c r="R676" s="269"/>
      <c r="S676" s="269"/>
      <c r="T676" s="269"/>
      <c r="U676" s="271"/>
      <c r="V676" s="271"/>
      <c r="W676" s="271"/>
    </row>
    <row r="677" spans="5:23" x14ac:dyDescent="0.3">
      <c r="E677" s="173"/>
      <c r="F677" s="176"/>
      <c r="P677" s="270"/>
      <c r="Q677" s="269"/>
      <c r="R677" s="269"/>
      <c r="S677" s="269"/>
      <c r="T677" s="269"/>
      <c r="U677" s="271"/>
      <c r="V677" s="271"/>
      <c r="W677" s="271"/>
    </row>
    <row r="678" spans="5:23" x14ac:dyDescent="0.3">
      <c r="E678" s="173"/>
      <c r="F678" s="176"/>
      <c r="P678" s="270"/>
      <c r="Q678" s="269"/>
      <c r="R678" s="269"/>
      <c r="S678" s="269"/>
      <c r="T678" s="269"/>
      <c r="U678" s="271"/>
      <c r="V678" s="271"/>
      <c r="W678" s="271"/>
    </row>
    <row r="679" spans="5:23" x14ac:dyDescent="0.3">
      <c r="E679" s="173"/>
      <c r="F679" s="176"/>
      <c r="P679" s="270"/>
      <c r="Q679" s="269"/>
      <c r="R679" s="269"/>
      <c r="S679" s="269"/>
      <c r="T679" s="269"/>
      <c r="U679" s="271"/>
      <c r="V679" s="271"/>
      <c r="W679" s="271"/>
    </row>
    <row r="680" spans="5:23" x14ac:dyDescent="0.3">
      <c r="E680" s="173"/>
      <c r="F680" s="176"/>
      <c r="P680" s="270"/>
      <c r="Q680" s="269"/>
      <c r="R680" s="269"/>
      <c r="S680" s="269"/>
      <c r="T680" s="269"/>
      <c r="U680" s="271"/>
      <c r="V680" s="271"/>
      <c r="W680" s="271"/>
    </row>
    <row r="681" spans="5:23" x14ac:dyDescent="0.3">
      <c r="E681" s="173"/>
      <c r="F681" s="176"/>
      <c r="P681" s="270"/>
      <c r="Q681" s="269"/>
      <c r="R681" s="269"/>
      <c r="S681" s="269"/>
      <c r="T681" s="269"/>
      <c r="U681" s="271"/>
      <c r="V681" s="271"/>
      <c r="W681" s="271"/>
    </row>
    <row r="682" spans="5:23" x14ac:dyDescent="0.3">
      <c r="E682" s="173"/>
      <c r="F682" s="176"/>
      <c r="P682" s="270"/>
      <c r="Q682" s="269"/>
      <c r="R682" s="269"/>
      <c r="S682" s="269"/>
      <c r="T682" s="269"/>
      <c r="U682" s="271"/>
      <c r="V682" s="271"/>
      <c r="W682" s="271"/>
    </row>
    <row r="683" spans="5:23" x14ac:dyDescent="0.3">
      <c r="E683" s="173"/>
      <c r="F683" s="176"/>
      <c r="P683" s="270"/>
      <c r="Q683" s="269"/>
      <c r="R683" s="269"/>
      <c r="S683" s="269"/>
      <c r="T683" s="269"/>
      <c r="U683" s="271"/>
      <c r="V683" s="271"/>
      <c r="W683" s="271"/>
    </row>
    <row r="684" spans="5:23" x14ac:dyDescent="0.3">
      <c r="E684" s="173"/>
      <c r="F684" s="176"/>
      <c r="P684" s="270"/>
      <c r="Q684" s="269"/>
      <c r="R684" s="269"/>
      <c r="S684" s="269"/>
      <c r="T684" s="269"/>
      <c r="U684" s="271"/>
      <c r="V684" s="271"/>
      <c r="W684" s="271"/>
    </row>
    <row r="685" spans="5:23" x14ac:dyDescent="0.3">
      <c r="E685" s="173"/>
      <c r="F685" s="176"/>
      <c r="P685" s="270"/>
      <c r="Q685" s="269"/>
      <c r="R685" s="269"/>
      <c r="S685" s="269"/>
      <c r="T685" s="269"/>
      <c r="U685" s="271"/>
      <c r="V685" s="271"/>
      <c r="W685" s="271"/>
    </row>
    <row r="686" spans="5:23" x14ac:dyDescent="0.3">
      <c r="E686" s="173"/>
      <c r="F686" s="176"/>
      <c r="P686" s="270"/>
      <c r="Q686" s="269"/>
      <c r="R686" s="269"/>
      <c r="S686" s="269"/>
      <c r="T686" s="269"/>
      <c r="U686" s="271"/>
      <c r="V686" s="271"/>
      <c r="W686" s="271"/>
    </row>
    <row r="687" spans="5:23" x14ac:dyDescent="0.3">
      <c r="E687" s="173"/>
      <c r="F687" s="176"/>
      <c r="P687" s="270"/>
      <c r="Q687" s="269"/>
      <c r="R687" s="269"/>
      <c r="S687" s="269"/>
      <c r="T687" s="269"/>
      <c r="U687" s="271"/>
      <c r="V687" s="271"/>
      <c r="W687" s="271"/>
    </row>
    <row r="688" spans="5:23" x14ac:dyDescent="0.3">
      <c r="E688" s="173"/>
      <c r="F688" s="176"/>
      <c r="P688" s="270"/>
      <c r="Q688" s="269"/>
      <c r="R688" s="269"/>
      <c r="S688" s="269"/>
      <c r="T688" s="269"/>
      <c r="U688" s="271"/>
      <c r="V688" s="271"/>
      <c r="W688" s="271"/>
    </row>
    <row r="689" spans="5:23" x14ac:dyDescent="0.3">
      <c r="E689" s="173"/>
      <c r="F689" s="176"/>
      <c r="P689" s="270"/>
      <c r="Q689" s="269"/>
      <c r="R689" s="269"/>
      <c r="S689" s="269"/>
      <c r="T689" s="269"/>
      <c r="U689" s="271"/>
      <c r="V689" s="271"/>
      <c r="W689" s="271"/>
    </row>
    <row r="690" spans="5:23" x14ac:dyDescent="0.3">
      <c r="E690" s="173"/>
      <c r="F690" s="176"/>
      <c r="P690" s="270"/>
      <c r="Q690" s="269"/>
      <c r="R690" s="269"/>
      <c r="S690" s="269"/>
      <c r="T690" s="269"/>
      <c r="U690" s="271"/>
      <c r="V690" s="271"/>
      <c r="W690" s="271"/>
    </row>
    <row r="691" spans="5:23" x14ac:dyDescent="0.3">
      <c r="E691" s="173"/>
      <c r="F691" s="176"/>
      <c r="P691" s="270"/>
      <c r="Q691" s="269"/>
      <c r="R691" s="269"/>
      <c r="S691" s="269"/>
      <c r="T691" s="269"/>
      <c r="U691" s="271"/>
      <c r="V691" s="271"/>
      <c r="W691" s="271"/>
    </row>
    <row r="692" spans="5:23" x14ac:dyDescent="0.3">
      <c r="E692" s="173"/>
      <c r="F692" s="176"/>
      <c r="P692" s="270"/>
      <c r="Q692" s="269"/>
      <c r="R692" s="269"/>
      <c r="S692" s="269"/>
      <c r="T692" s="269"/>
      <c r="U692" s="271"/>
      <c r="V692" s="271"/>
      <c r="W692" s="271"/>
    </row>
    <row r="693" spans="5:23" x14ac:dyDescent="0.3">
      <c r="E693" s="173"/>
      <c r="F693" s="176"/>
      <c r="P693" s="270"/>
      <c r="Q693" s="269"/>
      <c r="R693" s="269"/>
      <c r="S693" s="269"/>
      <c r="T693" s="269"/>
      <c r="U693" s="271"/>
      <c r="V693" s="271"/>
      <c r="W693" s="271"/>
    </row>
    <row r="694" spans="5:23" x14ac:dyDescent="0.3">
      <c r="E694" s="173"/>
      <c r="F694" s="176"/>
      <c r="P694" s="270"/>
      <c r="Q694" s="269"/>
      <c r="R694" s="269"/>
      <c r="S694" s="269"/>
      <c r="T694" s="269"/>
      <c r="U694" s="271"/>
      <c r="V694" s="271"/>
      <c r="W694" s="271"/>
    </row>
    <row r="695" spans="5:23" x14ac:dyDescent="0.3">
      <c r="E695" s="173"/>
      <c r="F695" s="176"/>
      <c r="P695" s="270"/>
      <c r="Q695" s="269"/>
      <c r="R695" s="269"/>
      <c r="S695" s="269"/>
      <c r="T695" s="269"/>
      <c r="U695" s="271"/>
      <c r="V695" s="271"/>
      <c r="W695" s="271"/>
    </row>
    <row r="696" spans="5:23" x14ac:dyDescent="0.3">
      <c r="E696" s="173"/>
      <c r="F696" s="176"/>
      <c r="P696" s="270"/>
      <c r="Q696" s="269"/>
      <c r="R696" s="269"/>
      <c r="S696" s="269"/>
      <c r="T696" s="269"/>
      <c r="U696" s="271"/>
      <c r="V696" s="271"/>
      <c r="W696" s="271"/>
    </row>
    <row r="697" spans="5:23" x14ac:dyDescent="0.3">
      <c r="E697" s="173"/>
      <c r="F697" s="176"/>
      <c r="P697" s="270"/>
      <c r="Q697" s="269"/>
      <c r="R697" s="269"/>
      <c r="S697" s="269"/>
      <c r="T697" s="269"/>
      <c r="U697" s="271"/>
      <c r="V697" s="271"/>
      <c r="W697" s="271"/>
    </row>
    <row r="698" spans="5:23" x14ac:dyDescent="0.3">
      <c r="E698" s="173"/>
      <c r="F698" s="176"/>
      <c r="P698" s="270"/>
      <c r="Q698" s="269"/>
      <c r="R698" s="269"/>
      <c r="S698" s="269"/>
      <c r="T698" s="269"/>
      <c r="U698" s="271"/>
      <c r="V698" s="271"/>
      <c r="W698" s="271"/>
    </row>
    <row r="699" spans="5:23" x14ac:dyDescent="0.3">
      <c r="E699" s="173"/>
      <c r="F699" s="176"/>
      <c r="P699" s="270"/>
      <c r="Q699" s="269"/>
      <c r="R699" s="269"/>
      <c r="S699" s="269"/>
      <c r="T699" s="269"/>
      <c r="U699" s="271"/>
      <c r="V699" s="271"/>
      <c r="W699" s="271"/>
    </row>
    <row r="700" spans="5:23" x14ac:dyDescent="0.3">
      <c r="E700" s="173"/>
      <c r="F700" s="176"/>
      <c r="P700" s="270"/>
      <c r="Q700" s="269"/>
      <c r="R700" s="269"/>
      <c r="S700" s="269"/>
      <c r="T700" s="269"/>
      <c r="U700" s="271"/>
      <c r="V700" s="271"/>
      <c r="W700" s="271"/>
    </row>
    <row r="701" spans="5:23" x14ac:dyDescent="0.3">
      <c r="E701" s="173"/>
      <c r="F701" s="176"/>
      <c r="P701" s="270"/>
      <c r="Q701" s="269"/>
      <c r="R701" s="269"/>
      <c r="S701" s="269"/>
      <c r="T701" s="269"/>
      <c r="U701" s="271"/>
      <c r="V701" s="271"/>
      <c r="W701" s="271"/>
    </row>
    <row r="702" spans="5:23" x14ac:dyDescent="0.3">
      <c r="E702" s="173"/>
      <c r="F702" s="176"/>
      <c r="P702" s="270"/>
      <c r="Q702" s="269"/>
      <c r="R702" s="269"/>
      <c r="S702" s="269"/>
      <c r="T702" s="269"/>
      <c r="U702" s="271"/>
      <c r="V702" s="271"/>
      <c r="W702" s="271"/>
    </row>
    <row r="703" spans="5:23" x14ac:dyDescent="0.3">
      <c r="E703" s="173"/>
      <c r="F703" s="176"/>
      <c r="P703" s="270"/>
      <c r="Q703" s="269"/>
      <c r="R703" s="269"/>
      <c r="S703" s="269"/>
      <c r="T703" s="269"/>
      <c r="U703" s="271"/>
      <c r="V703" s="271"/>
      <c r="W703" s="271"/>
    </row>
    <row r="704" spans="5:23" x14ac:dyDescent="0.3">
      <c r="E704" s="173"/>
      <c r="F704" s="176"/>
      <c r="P704" s="270"/>
      <c r="Q704" s="269"/>
      <c r="R704" s="269"/>
      <c r="S704" s="269"/>
      <c r="T704" s="269"/>
      <c r="U704" s="271"/>
      <c r="V704" s="271"/>
      <c r="W704" s="271"/>
    </row>
    <row r="705" spans="5:23" x14ac:dyDescent="0.3">
      <c r="E705" s="173"/>
      <c r="F705" s="176"/>
      <c r="P705" s="270"/>
      <c r="Q705" s="269"/>
      <c r="R705" s="269"/>
      <c r="S705" s="269"/>
      <c r="T705" s="269"/>
      <c r="U705" s="271"/>
      <c r="V705" s="271"/>
      <c r="W705" s="271"/>
    </row>
    <row r="706" spans="5:23" x14ac:dyDescent="0.3">
      <c r="E706" s="173"/>
      <c r="F706" s="176"/>
      <c r="P706" s="270"/>
      <c r="Q706" s="269"/>
      <c r="R706" s="269"/>
      <c r="S706" s="269"/>
      <c r="T706" s="269"/>
      <c r="U706" s="271"/>
      <c r="V706" s="271"/>
      <c r="W706" s="271"/>
    </row>
    <row r="707" spans="5:23" x14ac:dyDescent="0.3">
      <c r="E707" s="173"/>
      <c r="F707" s="176"/>
      <c r="P707" s="270"/>
      <c r="Q707" s="269"/>
      <c r="R707" s="269"/>
      <c r="S707" s="269"/>
      <c r="T707" s="269"/>
      <c r="U707" s="271"/>
      <c r="V707" s="271"/>
      <c r="W707" s="271"/>
    </row>
    <row r="708" spans="5:23" x14ac:dyDescent="0.3">
      <c r="E708" s="173"/>
      <c r="F708" s="176"/>
      <c r="P708" s="270"/>
      <c r="Q708" s="269"/>
      <c r="R708" s="269"/>
      <c r="S708" s="269"/>
      <c r="T708" s="269"/>
      <c r="U708" s="271"/>
      <c r="V708" s="271"/>
      <c r="W708" s="271"/>
    </row>
    <row r="709" spans="5:23" x14ac:dyDescent="0.3">
      <c r="E709" s="173"/>
      <c r="F709" s="176"/>
      <c r="P709" s="270"/>
      <c r="Q709" s="269"/>
      <c r="R709" s="269"/>
      <c r="S709" s="269"/>
      <c r="T709" s="269"/>
      <c r="U709" s="271"/>
      <c r="V709" s="271"/>
      <c r="W709" s="271"/>
    </row>
    <row r="710" spans="5:23" x14ac:dyDescent="0.3">
      <c r="E710" s="173"/>
      <c r="F710" s="176"/>
      <c r="P710" s="270"/>
      <c r="Q710" s="269"/>
      <c r="R710" s="269"/>
      <c r="S710" s="269"/>
      <c r="T710" s="269"/>
      <c r="U710" s="271"/>
      <c r="V710" s="271"/>
      <c r="W710" s="271"/>
    </row>
    <row r="711" spans="5:23" x14ac:dyDescent="0.3">
      <c r="E711" s="173"/>
      <c r="F711" s="176"/>
      <c r="P711" s="270"/>
      <c r="Q711" s="269"/>
      <c r="R711" s="269"/>
      <c r="S711" s="269"/>
      <c r="T711" s="269"/>
      <c r="U711" s="271"/>
      <c r="V711" s="271"/>
      <c r="W711" s="271"/>
    </row>
    <row r="712" spans="5:23" x14ac:dyDescent="0.3">
      <c r="E712" s="173"/>
      <c r="F712" s="176"/>
      <c r="P712" s="270"/>
      <c r="Q712" s="269"/>
      <c r="R712" s="269"/>
      <c r="S712" s="269"/>
      <c r="T712" s="269"/>
      <c r="U712" s="271"/>
      <c r="V712" s="271"/>
      <c r="W712" s="271"/>
    </row>
    <row r="713" spans="5:23" x14ac:dyDescent="0.3">
      <c r="E713" s="173"/>
      <c r="F713" s="176"/>
      <c r="P713" s="270"/>
      <c r="Q713" s="269"/>
      <c r="R713" s="269"/>
      <c r="S713" s="269"/>
      <c r="T713" s="269"/>
      <c r="U713" s="271"/>
      <c r="V713" s="271"/>
      <c r="W713" s="271"/>
    </row>
    <row r="714" spans="5:23" x14ac:dyDescent="0.3">
      <c r="E714" s="173"/>
      <c r="F714" s="176"/>
      <c r="P714" s="270"/>
      <c r="Q714" s="269"/>
      <c r="R714" s="269"/>
      <c r="S714" s="269"/>
      <c r="T714" s="269"/>
      <c r="U714" s="271"/>
      <c r="V714" s="271"/>
      <c r="W714" s="271"/>
    </row>
    <row r="715" spans="5:23" x14ac:dyDescent="0.3">
      <c r="E715" s="173"/>
      <c r="F715" s="176"/>
      <c r="P715" s="270"/>
      <c r="Q715" s="269"/>
      <c r="R715" s="269"/>
      <c r="S715" s="269"/>
      <c r="T715" s="269"/>
      <c r="U715" s="271"/>
      <c r="V715" s="271"/>
      <c r="W715" s="271"/>
    </row>
    <row r="716" spans="5:23" x14ac:dyDescent="0.3">
      <c r="E716" s="173"/>
      <c r="F716" s="176"/>
      <c r="P716" s="270"/>
      <c r="Q716" s="269"/>
      <c r="R716" s="269"/>
      <c r="S716" s="269"/>
      <c r="T716" s="269"/>
      <c r="U716" s="271"/>
      <c r="V716" s="271"/>
      <c r="W716" s="271"/>
    </row>
    <row r="717" spans="5:23" x14ac:dyDescent="0.3">
      <c r="E717" s="173"/>
      <c r="F717" s="176"/>
      <c r="P717" s="270"/>
      <c r="Q717" s="269"/>
      <c r="R717" s="269"/>
      <c r="S717" s="269"/>
      <c r="T717" s="269"/>
      <c r="U717" s="271"/>
      <c r="V717" s="271"/>
      <c r="W717" s="271"/>
    </row>
    <row r="718" spans="5:23" x14ac:dyDescent="0.3">
      <c r="E718" s="173"/>
      <c r="F718" s="176"/>
      <c r="P718" s="270"/>
      <c r="Q718" s="269"/>
      <c r="R718" s="269"/>
      <c r="S718" s="269"/>
      <c r="T718" s="269"/>
      <c r="U718" s="271"/>
      <c r="V718" s="271"/>
      <c r="W718" s="271"/>
    </row>
    <row r="719" spans="5:23" x14ac:dyDescent="0.3">
      <c r="E719" s="173"/>
      <c r="F719" s="176"/>
      <c r="P719" s="270"/>
      <c r="Q719" s="269"/>
      <c r="R719" s="269"/>
      <c r="S719" s="269"/>
      <c r="T719" s="269"/>
      <c r="U719" s="271"/>
      <c r="V719" s="271"/>
      <c r="W719" s="271"/>
    </row>
    <row r="720" spans="5:23" x14ac:dyDescent="0.3">
      <c r="E720" s="173"/>
      <c r="F720" s="176"/>
      <c r="P720" s="270"/>
      <c r="Q720" s="269"/>
      <c r="R720" s="269"/>
      <c r="S720" s="269"/>
      <c r="T720" s="269"/>
      <c r="U720" s="271"/>
      <c r="V720" s="271"/>
      <c r="W720" s="271"/>
    </row>
    <row r="721" spans="5:23" x14ac:dyDescent="0.3">
      <c r="E721" s="173"/>
      <c r="F721" s="176"/>
      <c r="P721" s="270"/>
      <c r="Q721" s="269"/>
      <c r="R721" s="269"/>
      <c r="S721" s="269"/>
      <c r="T721" s="269"/>
      <c r="U721" s="271"/>
      <c r="V721" s="271"/>
      <c r="W721" s="271"/>
    </row>
    <row r="722" spans="5:23" x14ac:dyDescent="0.3">
      <c r="E722" s="173"/>
      <c r="F722" s="176"/>
      <c r="P722" s="270"/>
      <c r="Q722" s="269"/>
      <c r="R722" s="269"/>
      <c r="S722" s="269"/>
      <c r="T722" s="269"/>
      <c r="U722" s="271"/>
      <c r="V722" s="271"/>
      <c r="W722" s="271"/>
    </row>
    <row r="723" spans="5:23" x14ac:dyDescent="0.3">
      <c r="E723" s="173"/>
      <c r="F723" s="176"/>
      <c r="P723" s="270"/>
      <c r="Q723" s="269"/>
      <c r="R723" s="269"/>
      <c r="S723" s="269"/>
      <c r="T723" s="269"/>
      <c r="U723" s="271"/>
      <c r="V723" s="271"/>
      <c r="W723" s="271"/>
    </row>
    <row r="724" spans="5:23" x14ac:dyDescent="0.3">
      <c r="E724" s="173"/>
      <c r="F724" s="176"/>
      <c r="P724" s="270"/>
      <c r="Q724" s="269"/>
      <c r="R724" s="269"/>
      <c r="S724" s="269"/>
      <c r="T724" s="269"/>
      <c r="U724" s="271"/>
      <c r="V724" s="271"/>
      <c r="W724" s="271"/>
    </row>
    <row r="725" spans="5:23" x14ac:dyDescent="0.3">
      <c r="E725" s="173"/>
      <c r="F725" s="176"/>
      <c r="P725" s="270"/>
      <c r="Q725" s="269"/>
      <c r="R725" s="269"/>
      <c r="S725" s="269"/>
      <c r="T725" s="269"/>
      <c r="U725" s="271"/>
      <c r="V725" s="271"/>
      <c r="W725" s="271"/>
    </row>
    <row r="726" spans="5:23" x14ac:dyDescent="0.3">
      <c r="E726" s="173"/>
      <c r="F726" s="176"/>
      <c r="P726" s="270"/>
      <c r="Q726" s="269"/>
      <c r="R726" s="269"/>
      <c r="S726" s="269"/>
      <c r="T726" s="269"/>
      <c r="U726" s="271"/>
      <c r="V726" s="271"/>
      <c r="W726" s="271"/>
    </row>
    <row r="727" spans="5:23" x14ac:dyDescent="0.3">
      <c r="E727" s="173"/>
      <c r="F727" s="176"/>
      <c r="P727" s="270"/>
      <c r="Q727" s="269"/>
      <c r="R727" s="269"/>
      <c r="S727" s="269"/>
      <c r="T727" s="269"/>
      <c r="U727" s="271"/>
      <c r="V727" s="271"/>
      <c r="W727" s="271"/>
    </row>
    <row r="728" spans="5:23" x14ac:dyDescent="0.3">
      <c r="E728" s="173"/>
      <c r="F728" s="176"/>
      <c r="P728" s="270"/>
      <c r="Q728" s="269"/>
      <c r="R728" s="269"/>
      <c r="S728" s="269"/>
      <c r="T728" s="269"/>
      <c r="U728" s="271"/>
      <c r="V728" s="271"/>
      <c r="W728" s="271"/>
    </row>
    <row r="729" spans="5:23" x14ac:dyDescent="0.3">
      <c r="E729" s="173"/>
      <c r="F729" s="176"/>
      <c r="P729" s="270"/>
      <c r="Q729" s="269"/>
      <c r="R729" s="269"/>
      <c r="S729" s="269"/>
      <c r="T729" s="269"/>
      <c r="U729" s="271"/>
      <c r="V729" s="271"/>
      <c r="W729" s="271"/>
    </row>
    <row r="730" spans="5:23" x14ac:dyDescent="0.3">
      <c r="E730" s="173"/>
      <c r="F730" s="176"/>
      <c r="P730" s="270"/>
      <c r="Q730" s="269"/>
      <c r="R730" s="269"/>
      <c r="S730" s="269"/>
      <c r="T730" s="269"/>
      <c r="U730" s="271"/>
      <c r="V730" s="271"/>
      <c r="W730" s="271"/>
    </row>
    <row r="731" spans="5:23" x14ac:dyDescent="0.3">
      <c r="E731" s="173"/>
      <c r="F731" s="176"/>
      <c r="P731" s="270"/>
      <c r="Q731" s="269"/>
      <c r="R731" s="269"/>
      <c r="S731" s="269"/>
      <c r="T731" s="269"/>
      <c r="U731" s="271"/>
      <c r="V731" s="271"/>
      <c r="W731" s="271"/>
    </row>
    <row r="732" spans="5:23" x14ac:dyDescent="0.3">
      <c r="E732" s="173"/>
      <c r="F732" s="176"/>
      <c r="P732" s="270"/>
      <c r="Q732" s="269"/>
      <c r="R732" s="269"/>
      <c r="S732" s="269"/>
      <c r="T732" s="269"/>
      <c r="U732" s="271"/>
      <c r="V732" s="271"/>
      <c r="W732" s="271"/>
    </row>
    <row r="733" spans="5:23" x14ac:dyDescent="0.3">
      <c r="E733" s="173"/>
      <c r="F733" s="176"/>
      <c r="P733" s="270"/>
      <c r="Q733" s="269"/>
      <c r="R733" s="269"/>
      <c r="S733" s="269"/>
      <c r="T733" s="269"/>
      <c r="U733" s="271"/>
      <c r="V733" s="271"/>
      <c r="W733" s="271"/>
    </row>
    <row r="734" spans="5:23" x14ac:dyDescent="0.3">
      <c r="E734" s="173"/>
      <c r="F734" s="176"/>
      <c r="P734" s="270"/>
      <c r="Q734" s="269"/>
      <c r="R734" s="269"/>
      <c r="S734" s="269"/>
      <c r="T734" s="269"/>
      <c r="U734" s="271"/>
      <c r="V734" s="271"/>
      <c r="W734" s="271"/>
    </row>
    <row r="735" spans="5:23" x14ac:dyDescent="0.3">
      <c r="E735" s="173"/>
      <c r="F735" s="176"/>
      <c r="P735" s="270"/>
      <c r="Q735" s="269"/>
      <c r="R735" s="269"/>
      <c r="S735" s="269"/>
      <c r="T735" s="269"/>
      <c r="U735" s="271"/>
      <c r="V735" s="271"/>
      <c r="W735" s="271"/>
    </row>
    <row r="736" spans="5:23" x14ac:dyDescent="0.3">
      <c r="E736" s="173"/>
      <c r="F736" s="176"/>
      <c r="P736" s="270"/>
      <c r="Q736" s="269"/>
      <c r="R736" s="269"/>
      <c r="S736" s="269"/>
      <c r="T736" s="269"/>
      <c r="U736" s="271"/>
      <c r="V736" s="271"/>
      <c r="W736" s="271"/>
    </row>
    <row r="737" spans="5:23" x14ac:dyDescent="0.3">
      <c r="E737" s="173"/>
      <c r="F737" s="176"/>
      <c r="P737" s="270"/>
      <c r="Q737" s="269"/>
      <c r="R737" s="269"/>
      <c r="S737" s="269"/>
      <c r="T737" s="269"/>
      <c r="U737" s="271"/>
      <c r="V737" s="271"/>
      <c r="W737" s="271"/>
    </row>
    <row r="738" spans="5:23" x14ac:dyDescent="0.3">
      <c r="E738" s="173"/>
      <c r="F738" s="176"/>
      <c r="P738" s="270"/>
      <c r="Q738" s="269"/>
      <c r="R738" s="269"/>
      <c r="S738" s="269"/>
      <c r="T738" s="269"/>
      <c r="U738" s="271"/>
      <c r="V738" s="271"/>
      <c r="W738" s="271"/>
    </row>
    <row r="739" spans="5:23" x14ac:dyDescent="0.3">
      <c r="E739" s="173"/>
      <c r="F739" s="176"/>
      <c r="P739" s="270"/>
      <c r="Q739" s="269"/>
      <c r="R739" s="269"/>
      <c r="S739" s="269"/>
      <c r="T739" s="269"/>
      <c r="U739" s="271"/>
      <c r="V739" s="271"/>
      <c r="W739" s="271"/>
    </row>
    <row r="740" spans="5:23" x14ac:dyDescent="0.3">
      <c r="E740" s="173"/>
      <c r="F740" s="176"/>
      <c r="P740" s="270"/>
      <c r="Q740" s="269"/>
      <c r="R740" s="269"/>
      <c r="S740" s="269"/>
      <c r="T740" s="269"/>
      <c r="U740" s="271"/>
      <c r="V740" s="271"/>
      <c r="W740" s="271"/>
    </row>
    <row r="741" spans="5:23" x14ac:dyDescent="0.3">
      <c r="E741" s="173"/>
      <c r="F741" s="176"/>
      <c r="P741" s="270"/>
      <c r="Q741" s="269"/>
      <c r="R741" s="269"/>
      <c r="S741" s="269"/>
      <c r="T741" s="269"/>
      <c r="U741" s="271"/>
      <c r="V741" s="271"/>
      <c r="W741" s="271"/>
    </row>
    <row r="742" spans="5:23" x14ac:dyDescent="0.3">
      <c r="E742" s="173"/>
      <c r="F742" s="176"/>
      <c r="P742" s="270"/>
      <c r="Q742" s="269"/>
      <c r="R742" s="269"/>
      <c r="S742" s="269"/>
      <c r="T742" s="269"/>
      <c r="U742" s="271"/>
      <c r="V742" s="271"/>
      <c r="W742" s="271"/>
    </row>
    <row r="743" spans="5:23" x14ac:dyDescent="0.3">
      <c r="E743" s="173"/>
      <c r="F743" s="176"/>
      <c r="P743" s="270"/>
      <c r="Q743" s="269"/>
      <c r="R743" s="269"/>
      <c r="S743" s="269"/>
      <c r="T743" s="269"/>
      <c r="U743" s="271"/>
      <c r="V743" s="271"/>
      <c r="W743" s="271"/>
    </row>
    <row r="744" spans="5:23" x14ac:dyDescent="0.3">
      <c r="E744" s="173"/>
      <c r="F744" s="176"/>
      <c r="P744" s="270"/>
      <c r="Q744" s="269"/>
      <c r="R744" s="269"/>
      <c r="S744" s="269"/>
      <c r="T744" s="269"/>
      <c r="U744" s="271"/>
      <c r="V744" s="271"/>
      <c r="W744" s="271"/>
    </row>
    <row r="745" spans="5:23" x14ac:dyDescent="0.3">
      <c r="E745" s="173"/>
      <c r="F745" s="176"/>
      <c r="P745" s="270"/>
      <c r="Q745" s="269"/>
      <c r="R745" s="269"/>
      <c r="S745" s="269"/>
      <c r="T745" s="269"/>
      <c r="U745" s="271"/>
      <c r="V745" s="271"/>
      <c r="W745" s="271"/>
    </row>
    <row r="746" spans="5:23" x14ac:dyDescent="0.3">
      <c r="E746" s="173"/>
      <c r="F746" s="176"/>
      <c r="P746" s="270"/>
      <c r="Q746" s="269"/>
      <c r="R746" s="269"/>
      <c r="S746" s="269"/>
      <c r="T746" s="269"/>
      <c r="U746" s="271"/>
      <c r="V746" s="271"/>
      <c r="W746" s="271"/>
    </row>
    <row r="747" spans="5:23" x14ac:dyDescent="0.3">
      <c r="E747" s="173"/>
      <c r="F747" s="176"/>
      <c r="P747" s="270"/>
      <c r="Q747" s="269"/>
      <c r="R747" s="269"/>
      <c r="S747" s="269"/>
      <c r="T747" s="269"/>
      <c r="U747" s="271"/>
      <c r="V747" s="271"/>
      <c r="W747" s="271"/>
    </row>
    <row r="748" spans="5:23" x14ac:dyDescent="0.3">
      <c r="E748" s="173"/>
      <c r="F748" s="176"/>
      <c r="P748" s="270"/>
      <c r="Q748" s="269"/>
      <c r="R748" s="269"/>
      <c r="S748" s="269"/>
      <c r="T748" s="269"/>
      <c r="U748" s="271"/>
      <c r="V748" s="271"/>
      <c r="W748" s="271"/>
    </row>
    <row r="749" spans="5:23" x14ac:dyDescent="0.3">
      <c r="E749" s="173"/>
      <c r="F749" s="176"/>
      <c r="P749" s="270"/>
      <c r="Q749" s="269"/>
      <c r="R749" s="269"/>
      <c r="S749" s="269"/>
      <c r="T749" s="269"/>
      <c r="U749" s="271"/>
      <c r="V749" s="271"/>
      <c r="W749" s="271"/>
    </row>
    <row r="750" spans="5:23" x14ac:dyDescent="0.3">
      <c r="E750" s="173"/>
      <c r="F750" s="176"/>
      <c r="P750" s="270"/>
      <c r="Q750" s="269"/>
      <c r="R750" s="269"/>
      <c r="S750" s="269"/>
      <c r="T750" s="269"/>
      <c r="U750" s="271"/>
      <c r="V750" s="271"/>
      <c r="W750" s="271"/>
    </row>
    <row r="751" spans="5:23" x14ac:dyDescent="0.3">
      <c r="E751" s="173"/>
      <c r="F751" s="176"/>
      <c r="P751" s="270"/>
      <c r="Q751" s="269"/>
      <c r="R751" s="269"/>
      <c r="S751" s="269"/>
      <c r="T751" s="269"/>
      <c r="U751" s="271"/>
      <c r="V751" s="271"/>
      <c r="W751" s="271"/>
    </row>
    <row r="752" spans="5:23" x14ac:dyDescent="0.3">
      <c r="E752" s="173"/>
      <c r="F752" s="176"/>
      <c r="P752" s="270"/>
      <c r="Q752" s="269"/>
      <c r="R752" s="269"/>
      <c r="S752" s="269"/>
      <c r="T752" s="269"/>
      <c r="U752" s="271"/>
      <c r="V752" s="271"/>
      <c r="W752" s="271"/>
    </row>
    <row r="753" spans="5:23" x14ac:dyDescent="0.3">
      <c r="E753" s="173"/>
      <c r="F753" s="176"/>
      <c r="P753" s="270"/>
      <c r="Q753" s="269"/>
      <c r="R753" s="269"/>
      <c r="S753" s="269"/>
      <c r="T753" s="269"/>
      <c r="U753" s="271"/>
      <c r="V753" s="271"/>
      <c r="W753" s="271"/>
    </row>
    <row r="754" spans="5:23" x14ac:dyDescent="0.3">
      <c r="E754" s="173"/>
      <c r="F754" s="176"/>
      <c r="P754" s="270"/>
      <c r="Q754" s="269"/>
      <c r="R754" s="269"/>
      <c r="S754" s="269"/>
      <c r="T754" s="269"/>
      <c r="U754" s="271"/>
      <c r="V754" s="271"/>
      <c r="W754" s="271"/>
    </row>
    <row r="755" spans="5:23" x14ac:dyDescent="0.3">
      <c r="E755" s="173"/>
      <c r="F755" s="176"/>
      <c r="P755" s="270"/>
      <c r="Q755" s="269"/>
      <c r="R755" s="269"/>
      <c r="S755" s="269"/>
      <c r="T755" s="269"/>
      <c r="U755" s="271"/>
      <c r="V755" s="271"/>
      <c r="W755" s="271"/>
    </row>
    <row r="756" spans="5:23" x14ac:dyDescent="0.3">
      <c r="E756" s="173"/>
      <c r="F756" s="176"/>
      <c r="P756" s="270"/>
      <c r="Q756" s="269"/>
      <c r="R756" s="269"/>
      <c r="S756" s="269"/>
      <c r="T756" s="269"/>
      <c r="U756" s="271"/>
      <c r="V756" s="271"/>
      <c r="W756" s="271"/>
    </row>
    <row r="757" spans="5:23" x14ac:dyDescent="0.3">
      <c r="E757" s="173"/>
      <c r="F757" s="176"/>
      <c r="P757" s="270"/>
      <c r="Q757" s="269"/>
      <c r="R757" s="269"/>
      <c r="S757" s="269"/>
      <c r="T757" s="269"/>
      <c r="U757" s="271"/>
      <c r="V757" s="271"/>
      <c r="W757" s="271"/>
    </row>
    <row r="758" spans="5:23" x14ac:dyDescent="0.3">
      <c r="E758" s="173"/>
      <c r="F758" s="176"/>
      <c r="P758" s="270"/>
      <c r="Q758" s="269"/>
      <c r="R758" s="269"/>
      <c r="S758" s="269"/>
      <c r="T758" s="269"/>
      <c r="U758" s="271"/>
      <c r="V758" s="271"/>
      <c r="W758" s="271"/>
    </row>
    <row r="759" spans="5:23" x14ac:dyDescent="0.3">
      <c r="E759" s="173"/>
      <c r="F759" s="176"/>
      <c r="P759" s="270"/>
      <c r="Q759" s="269"/>
      <c r="R759" s="269"/>
      <c r="S759" s="269"/>
      <c r="T759" s="269"/>
      <c r="U759" s="271"/>
      <c r="V759" s="271"/>
      <c r="W759" s="271"/>
    </row>
    <row r="760" spans="5:23" x14ac:dyDescent="0.3">
      <c r="E760" s="173"/>
      <c r="F760" s="176"/>
      <c r="P760" s="270"/>
      <c r="Q760" s="269"/>
      <c r="R760" s="269"/>
      <c r="S760" s="269"/>
      <c r="T760" s="269"/>
      <c r="U760" s="271"/>
      <c r="V760" s="271"/>
      <c r="W760" s="271"/>
    </row>
    <row r="761" spans="5:23" x14ac:dyDescent="0.3">
      <c r="E761" s="173"/>
      <c r="F761" s="176"/>
      <c r="P761" s="270"/>
      <c r="Q761" s="269"/>
      <c r="R761" s="269"/>
      <c r="S761" s="269"/>
      <c r="T761" s="269"/>
      <c r="U761" s="271"/>
      <c r="V761" s="271"/>
      <c r="W761" s="271"/>
    </row>
    <row r="762" spans="5:23" x14ac:dyDescent="0.3">
      <c r="E762" s="173"/>
      <c r="F762" s="176"/>
      <c r="P762" s="270"/>
      <c r="Q762" s="269"/>
      <c r="R762" s="269"/>
      <c r="S762" s="269"/>
      <c r="T762" s="269"/>
      <c r="U762" s="271"/>
      <c r="V762" s="271"/>
      <c r="W762" s="271"/>
    </row>
    <row r="763" spans="5:23" x14ac:dyDescent="0.3">
      <c r="E763" s="173"/>
      <c r="F763" s="176"/>
      <c r="P763" s="270"/>
      <c r="Q763" s="269"/>
      <c r="R763" s="269"/>
      <c r="S763" s="269"/>
      <c r="T763" s="269"/>
      <c r="U763" s="271"/>
      <c r="V763" s="271"/>
      <c r="W763" s="271"/>
    </row>
    <row r="764" spans="5:23" x14ac:dyDescent="0.3">
      <c r="E764" s="173"/>
      <c r="F764" s="176"/>
      <c r="P764" s="270"/>
      <c r="Q764" s="269"/>
      <c r="R764" s="269"/>
      <c r="S764" s="269"/>
      <c r="T764" s="269"/>
      <c r="U764" s="271"/>
      <c r="V764" s="271"/>
      <c r="W764" s="271"/>
    </row>
    <row r="765" spans="5:23" x14ac:dyDescent="0.3">
      <c r="E765" s="173"/>
      <c r="F765" s="176"/>
      <c r="P765" s="270"/>
      <c r="Q765" s="269"/>
      <c r="R765" s="269"/>
      <c r="S765" s="269"/>
      <c r="T765" s="269"/>
      <c r="U765" s="271"/>
      <c r="V765" s="271"/>
      <c r="W765" s="271"/>
    </row>
    <row r="766" spans="5:23" x14ac:dyDescent="0.3">
      <c r="E766" s="173"/>
      <c r="F766" s="176"/>
      <c r="P766" s="270"/>
      <c r="Q766" s="269"/>
      <c r="R766" s="269"/>
      <c r="S766" s="269"/>
      <c r="T766" s="269"/>
      <c r="U766" s="271"/>
      <c r="V766" s="271"/>
      <c r="W766" s="271"/>
    </row>
    <row r="767" spans="5:23" x14ac:dyDescent="0.3">
      <c r="E767" s="173"/>
      <c r="F767" s="176"/>
      <c r="P767" s="270"/>
      <c r="Q767" s="269"/>
      <c r="R767" s="269"/>
      <c r="S767" s="269"/>
      <c r="T767" s="269"/>
      <c r="U767" s="271"/>
      <c r="V767" s="271"/>
      <c r="W767" s="271"/>
    </row>
    <row r="768" spans="5:23" x14ac:dyDescent="0.3">
      <c r="E768" s="173"/>
      <c r="F768" s="176"/>
      <c r="P768" s="270"/>
      <c r="Q768" s="269"/>
      <c r="R768" s="269"/>
      <c r="S768" s="269"/>
      <c r="T768" s="269"/>
      <c r="U768" s="271"/>
      <c r="V768" s="271"/>
      <c r="W768" s="271"/>
    </row>
    <row r="769" spans="4:23" x14ac:dyDescent="0.3">
      <c r="E769" s="173"/>
      <c r="F769" s="176"/>
      <c r="P769" s="270"/>
      <c r="Q769" s="269"/>
      <c r="R769" s="269"/>
      <c r="S769" s="269"/>
      <c r="T769" s="269"/>
      <c r="U769" s="271"/>
      <c r="V769" s="271"/>
      <c r="W769" s="271"/>
    </row>
    <row r="770" spans="4:23" x14ac:dyDescent="0.3">
      <c r="E770" s="173"/>
      <c r="F770" s="176"/>
      <c r="P770" s="270"/>
      <c r="Q770" s="269"/>
      <c r="R770" s="269"/>
      <c r="S770" s="269"/>
      <c r="T770" s="269"/>
      <c r="U770" s="271"/>
      <c r="V770" s="271"/>
      <c r="W770" s="271"/>
    </row>
    <row r="771" spans="4:23" x14ac:dyDescent="0.3">
      <c r="E771" s="173"/>
      <c r="F771" s="176"/>
      <c r="P771" s="270"/>
      <c r="Q771" s="269"/>
      <c r="R771" s="269"/>
      <c r="S771" s="269"/>
      <c r="T771" s="269"/>
      <c r="U771" s="271"/>
      <c r="V771" s="271"/>
      <c r="W771" s="271"/>
    </row>
    <row r="772" spans="4:23" x14ac:dyDescent="0.3">
      <c r="E772" s="173"/>
      <c r="F772" s="176"/>
      <c r="P772" s="270"/>
      <c r="Q772" s="269"/>
      <c r="R772" s="269"/>
      <c r="S772" s="269"/>
      <c r="T772" s="269"/>
      <c r="U772" s="271"/>
      <c r="V772" s="271"/>
      <c r="W772" s="271"/>
    </row>
    <row r="773" spans="4:23" x14ac:dyDescent="0.3">
      <c r="E773" s="173"/>
      <c r="F773" s="176"/>
      <c r="P773" s="270"/>
      <c r="Q773" s="269"/>
      <c r="R773" s="269"/>
      <c r="S773" s="269"/>
      <c r="T773" s="269"/>
      <c r="U773" s="271"/>
      <c r="V773" s="271"/>
      <c r="W773" s="271"/>
    </row>
    <row r="774" spans="4:23" x14ac:dyDescent="0.3">
      <c r="E774" s="173"/>
      <c r="F774" s="176"/>
      <c r="P774" s="270"/>
      <c r="Q774" s="269"/>
      <c r="R774" s="269"/>
      <c r="S774" s="269"/>
      <c r="T774" s="269"/>
      <c r="U774" s="271"/>
      <c r="V774" s="271"/>
      <c r="W774" s="271"/>
    </row>
    <row r="775" spans="4:23" x14ac:dyDescent="0.3">
      <c r="E775" s="173"/>
      <c r="F775" s="176"/>
      <c r="P775" s="270"/>
      <c r="Q775" s="269"/>
      <c r="R775" s="269"/>
      <c r="S775" s="269"/>
      <c r="T775" s="269"/>
      <c r="U775" s="271"/>
      <c r="V775" s="271"/>
      <c r="W775" s="271"/>
    </row>
    <row r="776" spans="4:23" x14ac:dyDescent="0.3">
      <c r="E776" s="173"/>
      <c r="F776" s="176"/>
      <c r="P776" s="270"/>
      <c r="Q776" s="269"/>
      <c r="R776" s="269"/>
      <c r="S776" s="269"/>
      <c r="T776" s="269"/>
      <c r="U776" s="271"/>
      <c r="V776" s="271"/>
      <c r="W776" s="271"/>
    </row>
    <row r="777" spans="4:23" x14ac:dyDescent="0.3">
      <c r="E777" s="173"/>
      <c r="F777" s="176"/>
      <c r="P777" s="270"/>
      <c r="Q777" s="269"/>
      <c r="R777" s="269"/>
      <c r="S777" s="269"/>
      <c r="T777" s="269"/>
      <c r="U777" s="271"/>
      <c r="V777" s="271"/>
      <c r="W777" s="271"/>
    </row>
    <row r="778" spans="4:23" x14ac:dyDescent="0.3">
      <c r="E778" s="173"/>
      <c r="F778" s="176"/>
      <c r="P778" s="270"/>
      <c r="Q778" s="269"/>
      <c r="R778" s="269"/>
      <c r="S778" s="269"/>
      <c r="T778" s="269"/>
      <c r="U778" s="271"/>
      <c r="V778" s="271"/>
      <c r="W778" s="271"/>
    </row>
    <row r="779" spans="4:23" x14ac:dyDescent="0.3">
      <c r="E779" s="173"/>
      <c r="F779" s="176"/>
      <c r="P779" s="270"/>
      <c r="Q779" s="269"/>
      <c r="R779" s="269"/>
      <c r="S779" s="269"/>
      <c r="T779" s="269"/>
      <c r="U779" s="271"/>
      <c r="V779" s="271"/>
      <c r="W779" s="271"/>
    </row>
    <row r="780" spans="4:23" x14ac:dyDescent="0.3">
      <c r="D780" s="178"/>
      <c r="E780" s="173"/>
      <c r="F780" s="176"/>
      <c r="P780" s="270"/>
      <c r="Q780" s="269"/>
      <c r="R780" s="269"/>
      <c r="S780" s="269"/>
      <c r="T780" s="269"/>
      <c r="U780" s="271"/>
      <c r="V780" s="271"/>
      <c r="W780" s="271"/>
    </row>
    <row r="781" spans="4:23" x14ac:dyDescent="0.3">
      <c r="D781" s="178"/>
      <c r="E781" s="173"/>
      <c r="F781" s="176"/>
      <c r="P781" s="270"/>
      <c r="Q781" s="269"/>
      <c r="R781" s="269"/>
      <c r="S781" s="269"/>
      <c r="T781" s="269"/>
      <c r="U781" s="271"/>
      <c r="V781" s="271"/>
      <c r="W781" s="271"/>
    </row>
    <row r="782" spans="4:23" x14ac:dyDescent="0.3">
      <c r="E782" s="173"/>
      <c r="F782" s="176"/>
      <c r="P782" s="270"/>
      <c r="Q782" s="269"/>
      <c r="R782" s="269"/>
      <c r="S782" s="269"/>
      <c r="T782" s="269"/>
      <c r="U782" s="271"/>
      <c r="V782" s="271"/>
      <c r="W782" s="271"/>
    </row>
    <row r="783" spans="4:23" x14ac:dyDescent="0.3">
      <c r="E783" s="173"/>
      <c r="F783" s="176"/>
      <c r="P783" s="270"/>
      <c r="Q783" s="269"/>
      <c r="R783" s="269"/>
      <c r="S783" s="269"/>
      <c r="T783" s="269"/>
      <c r="U783" s="271"/>
      <c r="V783" s="271"/>
      <c r="W783" s="271"/>
    </row>
    <row r="784" spans="4:23" x14ac:dyDescent="0.3">
      <c r="E784" s="173"/>
      <c r="F784" s="176"/>
      <c r="P784" s="270"/>
      <c r="Q784" s="269"/>
      <c r="R784" s="269"/>
      <c r="S784" s="269"/>
      <c r="T784" s="269"/>
      <c r="U784" s="271"/>
      <c r="V784" s="271"/>
      <c r="W784" s="271"/>
    </row>
    <row r="785" spans="5:23" x14ac:dyDescent="0.3">
      <c r="E785" s="173"/>
      <c r="F785" s="176"/>
      <c r="P785" s="270"/>
      <c r="Q785" s="269"/>
      <c r="R785" s="269"/>
      <c r="S785" s="269"/>
      <c r="T785" s="269"/>
      <c r="U785" s="271"/>
      <c r="V785" s="271"/>
      <c r="W785" s="271"/>
    </row>
    <row r="786" spans="5:23" x14ac:dyDescent="0.3">
      <c r="E786" s="173"/>
      <c r="F786" s="176"/>
      <c r="P786" s="270"/>
      <c r="Q786" s="269"/>
      <c r="R786" s="269"/>
      <c r="S786" s="269"/>
      <c r="T786" s="269"/>
      <c r="U786" s="271"/>
      <c r="V786" s="271"/>
      <c r="W786" s="271"/>
    </row>
    <row r="787" spans="5:23" x14ac:dyDescent="0.3">
      <c r="E787" s="173"/>
      <c r="F787" s="176"/>
      <c r="P787" s="270"/>
      <c r="Q787" s="269"/>
      <c r="R787" s="269"/>
      <c r="S787" s="269"/>
      <c r="T787" s="269"/>
      <c r="U787" s="271"/>
      <c r="V787" s="271"/>
      <c r="W787" s="271"/>
    </row>
    <row r="788" spans="5:23" x14ac:dyDescent="0.3">
      <c r="E788" s="173"/>
      <c r="F788" s="176"/>
      <c r="P788" s="270"/>
      <c r="Q788" s="269"/>
      <c r="R788" s="269"/>
      <c r="S788" s="269"/>
      <c r="T788" s="269"/>
      <c r="U788" s="271"/>
      <c r="V788" s="271"/>
      <c r="W788" s="271"/>
    </row>
    <row r="789" spans="5:23" x14ac:dyDescent="0.3">
      <c r="E789" s="173"/>
      <c r="F789" s="176"/>
      <c r="P789" s="270"/>
      <c r="Q789" s="269"/>
      <c r="R789" s="269"/>
      <c r="S789" s="269"/>
      <c r="T789" s="269"/>
      <c r="U789" s="271"/>
      <c r="V789" s="271"/>
      <c r="W789" s="271"/>
    </row>
    <row r="790" spans="5:23" x14ac:dyDescent="0.3">
      <c r="E790" s="173"/>
      <c r="F790" s="176"/>
      <c r="P790" s="270"/>
      <c r="Q790" s="269"/>
      <c r="R790" s="269"/>
      <c r="S790" s="269"/>
      <c r="T790" s="269"/>
      <c r="U790" s="271"/>
      <c r="V790" s="271"/>
      <c r="W790" s="271"/>
    </row>
    <row r="791" spans="5:23" x14ac:dyDescent="0.3">
      <c r="E791" s="173"/>
      <c r="F791" s="176"/>
      <c r="P791" s="270"/>
      <c r="Q791" s="269"/>
      <c r="R791" s="269"/>
      <c r="S791" s="269"/>
      <c r="T791" s="269"/>
      <c r="U791" s="271"/>
      <c r="V791" s="271"/>
      <c r="W791" s="271"/>
    </row>
    <row r="792" spans="5:23" x14ac:dyDescent="0.3">
      <c r="E792" s="173"/>
      <c r="F792" s="176"/>
      <c r="P792" s="270"/>
      <c r="Q792" s="269"/>
      <c r="R792" s="269"/>
      <c r="S792" s="269"/>
      <c r="T792" s="269"/>
      <c r="U792" s="271"/>
      <c r="V792" s="271"/>
      <c r="W792" s="271"/>
    </row>
    <row r="793" spans="5:23" x14ac:dyDescent="0.3">
      <c r="E793" s="173"/>
      <c r="F793" s="176"/>
      <c r="P793" s="270"/>
      <c r="Q793" s="269"/>
      <c r="R793" s="269"/>
      <c r="S793" s="269"/>
      <c r="T793" s="269"/>
      <c r="U793" s="271"/>
      <c r="V793" s="271"/>
      <c r="W793" s="271"/>
    </row>
    <row r="794" spans="5:23" x14ac:dyDescent="0.3">
      <c r="E794" s="173"/>
      <c r="F794" s="176"/>
      <c r="P794" s="270"/>
      <c r="Q794" s="269"/>
      <c r="R794" s="269"/>
      <c r="S794" s="269"/>
      <c r="T794" s="269"/>
      <c r="U794" s="271"/>
      <c r="V794" s="271"/>
      <c r="W794" s="271"/>
    </row>
    <row r="795" spans="5:23" x14ac:dyDescent="0.3">
      <c r="E795" s="173"/>
      <c r="F795" s="176"/>
      <c r="P795" s="270"/>
      <c r="Q795" s="269"/>
      <c r="R795" s="269"/>
      <c r="S795" s="269"/>
      <c r="T795" s="269"/>
      <c r="U795" s="271"/>
      <c r="V795" s="271"/>
      <c r="W795" s="271"/>
    </row>
    <row r="796" spans="5:23" x14ac:dyDescent="0.3">
      <c r="E796" s="173"/>
      <c r="F796" s="176"/>
      <c r="P796" s="270"/>
      <c r="Q796" s="269"/>
      <c r="R796" s="269"/>
      <c r="S796" s="269"/>
      <c r="T796" s="269"/>
      <c r="U796" s="271"/>
      <c r="V796" s="271"/>
      <c r="W796" s="271"/>
    </row>
    <row r="797" spans="5:23" x14ac:dyDescent="0.3">
      <c r="E797" s="173"/>
      <c r="F797" s="176"/>
      <c r="P797" s="270"/>
      <c r="Q797" s="269"/>
      <c r="R797" s="269"/>
      <c r="S797" s="269"/>
      <c r="T797" s="269"/>
      <c r="U797" s="271"/>
      <c r="V797" s="271"/>
      <c r="W797" s="271"/>
    </row>
    <row r="798" spans="5:23" x14ac:dyDescent="0.3">
      <c r="E798" s="173"/>
      <c r="F798" s="176"/>
      <c r="P798" s="270"/>
      <c r="Q798" s="269"/>
      <c r="R798" s="269"/>
      <c r="S798" s="269"/>
      <c r="T798" s="269"/>
      <c r="U798" s="271"/>
      <c r="V798" s="271"/>
      <c r="W798" s="271"/>
    </row>
    <row r="799" spans="5:23" x14ac:dyDescent="0.3">
      <c r="E799" s="173"/>
      <c r="F799" s="176"/>
      <c r="P799" s="270"/>
      <c r="Q799" s="269"/>
      <c r="R799" s="269"/>
      <c r="S799" s="269"/>
      <c r="T799" s="269"/>
      <c r="U799" s="271"/>
      <c r="V799" s="271"/>
      <c r="W799" s="271"/>
    </row>
    <row r="800" spans="5:23" x14ac:dyDescent="0.3">
      <c r="E800" s="173"/>
      <c r="F800" s="176"/>
      <c r="P800" s="270"/>
      <c r="Q800" s="269"/>
      <c r="R800" s="269"/>
      <c r="S800" s="269"/>
      <c r="T800" s="269"/>
      <c r="U800" s="271"/>
      <c r="V800" s="271"/>
      <c r="W800" s="271"/>
    </row>
    <row r="801" spans="5:23" x14ac:dyDescent="0.3">
      <c r="E801" s="173"/>
      <c r="F801" s="176"/>
      <c r="P801" s="270"/>
      <c r="Q801" s="269"/>
      <c r="R801" s="269"/>
      <c r="S801" s="269"/>
      <c r="T801" s="269"/>
      <c r="U801" s="271"/>
      <c r="V801" s="271"/>
      <c r="W801" s="271"/>
    </row>
    <row r="802" spans="5:23" x14ac:dyDescent="0.3">
      <c r="E802" s="173"/>
      <c r="F802" s="176"/>
      <c r="P802" s="270"/>
      <c r="Q802" s="269"/>
      <c r="R802" s="269"/>
      <c r="S802" s="269"/>
      <c r="T802" s="269"/>
      <c r="U802" s="271"/>
      <c r="V802" s="271"/>
      <c r="W802" s="271"/>
    </row>
    <row r="803" spans="5:23" x14ac:dyDescent="0.3">
      <c r="E803" s="173"/>
      <c r="F803" s="176"/>
      <c r="P803" s="270"/>
      <c r="Q803" s="269"/>
      <c r="R803" s="269"/>
      <c r="S803" s="269"/>
      <c r="T803" s="269"/>
      <c r="U803" s="271"/>
      <c r="V803" s="271"/>
      <c r="W803" s="271"/>
    </row>
    <row r="804" spans="5:23" x14ac:dyDescent="0.3">
      <c r="E804" s="173"/>
      <c r="F804" s="176"/>
      <c r="P804" s="270"/>
      <c r="Q804" s="269"/>
      <c r="R804" s="269"/>
      <c r="S804" s="269"/>
      <c r="T804" s="269"/>
      <c r="U804" s="271"/>
      <c r="V804" s="271"/>
      <c r="W804" s="271"/>
    </row>
    <row r="805" spans="5:23" x14ac:dyDescent="0.3">
      <c r="E805" s="173"/>
      <c r="F805" s="176"/>
      <c r="P805" s="270"/>
      <c r="Q805" s="269"/>
      <c r="R805" s="269"/>
      <c r="S805" s="269"/>
      <c r="T805" s="269"/>
      <c r="U805" s="271"/>
      <c r="V805" s="271"/>
      <c r="W805" s="271"/>
    </row>
    <row r="806" spans="5:23" x14ac:dyDescent="0.3">
      <c r="E806" s="173"/>
      <c r="F806" s="176"/>
      <c r="P806" s="270"/>
      <c r="Q806" s="269"/>
      <c r="R806" s="269"/>
      <c r="S806" s="269"/>
      <c r="T806" s="269"/>
      <c r="U806" s="271"/>
      <c r="V806" s="271"/>
      <c r="W806" s="271"/>
    </row>
    <row r="807" spans="5:23" x14ac:dyDescent="0.3">
      <c r="E807" s="173"/>
      <c r="F807" s="176"/>
      <c r="P807" s="270"/>
      <c r="Q807" s="269"/>
      <c r="R807" s="269"/>
      <c r="S807" s="269"/>
      <c r="T807" s="269"/>
      <c r="U807" s="271"/>
      <c r="V807" s="271"/>
      <c r="W807" s="271"/>
    </row>
    <row r="808" spans="5:23" x14ac:dyDescent="0.3">
      <c r="E808" s="173"/>
      <c r="F808" s="176"/>
      <c r="P808" s="270"/>
      <c r="Q808" s="269"/>
      <c r="R808" s="269"/>
      <c r="S808" s="269"/>
      <c r="T808" s="269"/>
      <c r="U808" s="271"/>
      <c r="V808" s="271"/>
      <c r="W808" s="271"/>
    </row>
    <row r="809" spans="5:23" x14ac:dyDescent="0.3">
      <c r="E809" s="173"/>
      <c r="F809" s="176"/>
      <c r="P809" s="270"/>
      <c r="Q809" s="269"/>
      <c r="R809" s="269"/>
      <c r="S809" s="269"/>
      <c r="T809" s="269"/>
      <c r="U809" s="271"/>
      <c r="V809" s="271"/>
      <c r="W809" s="271"/>
    </row>
    <row r="810" spans="5:23" x14ac:dyDescent="0.3">
      <c r="E810" s="173"/>
      <c r="F810" s="176"/>
      <c r="P810" s="270"/>
      <c r="Q810" s="269"/>
      <c r="R810" s="269"/>
      <c r="S810" s="269"/>
      <c r="T810" s="269"/>
      <c r="U810" s="271"/>
      <c r="V810" s="271"/>
      <c r="W810" s="271"/>
    </row>
    <row r="811" spans="5:23" x14ac:dyDescent="0.3">
      <c r="E811" s="173"/>
      <c r="F811" s="176"/>
      <c r="P811" s="270"/>
      <c r="Q811" s="269"/>
      <c r="R811" s="269"/>
      <c r="S811" s="269"/>
      <c r="T811" s="269"/>
      <c r="U811" s="271"/>
      <c r="V811" s="271"/>
      <c r="W811" s="271"/>
    </row>
    <row r="812" spans="5:23" x14ac:dyDescent="0.3">
      <c r="E812" s="173"/>
      <c r="F812" s="176"/>
      <c r="P812" s="270"/>
      <c r="Q812" s="269"/>
      <c r="R812" s="269"/>
      <c r="S812" s="269"/>
      <c r="T812" s="269"/>
      <c r="U812" s="271"/>
      <c r="V812" s="271"/>
      <c r="W812" s="271"/>
    </row>
    <row r="813" spans="5:23" x14ac:dyDescent="0.3">
      <c r="E813" s="173"/>
      <c r="F813" s="176"/>
      <c r="P813" s="270"/>
      <c r="Q813" s="269"/>
      <c r="R813" s="269"/>
      <c r="S813" s="269"/>
      <c r="T813" s="269"/>
      <c r="U813" s="271"/>
      <c r="V813" s="271"/>
      <c r="W813" s="271"/>
    </row>
    <row r="814" spans="5:23" x14ac:dyDescent="0.3">
      <c r="E814" s="173"/>
      <c r="F814" s="176"/>
      <c r="P814" s="270"/>
      <c r="Q814" s="269"/>
      <c r="R814" s="269"/>
      <c r="S814" s="269"/>
      <c r="T814" s="269"/>
      <c r="U814" s="271"/>
      <c r="V814" s="271"/>
      <c r="W814" s="271"/>
    </row>
    <row r="815" spans="5:23" x14ac:dyDescent="0.3">
      <c r="E815" s="173"/>
      <c r="F815" s="176"/>
      <c r="P815" s="270"/>
      <c r="Q815" s="269"/>
      <c r="R815" s="269"/>
      <c r="S815" s="269"/>
      <c r="T815" s="269"/>
      <c r="U815" s="271"/>
      <c r="V815" s="271"/>
      <c r="W815" s="271"/>
    </row>
    <row r="816" spans="5:23" x14ac:dyDescent="0.3">
      <c r="E816" s="173"/>
      <c r="F816" s="176"/>
      <c r="P816" s="270"/>
      <c r="Q816" s="269"/>
      <c r="R816" s="269"/>
      <c r="S816" s="269"/>
      <c r="T816" s="269"/>
      <c r="U816" s="271"/>
      <c r="V816" s="271"/>
      <c r="W816" s="271"/>
    </row>
    <row r="817" spans="5:23" x14ac:dyDescent="0.3">
      <c r="E817" s="173"/>
      <c r="F817" s="176"/>
      <c r="P817" s="270"/>
      <c r="Q817" s="269"/>
      <c r="R817" s="269"/>
      <c r="S817" s="269"/>
      <c r="T817" s="269"/>
      <c r="U817" s="271"/>
      <c r="V817" s="271"/>
      <c r="W817" s="271"/>
    </row>
    <row r="818" spans="5:23" x14ac:dyDescent="0.3">
      <c r="E818" s="173"/>
      <c r="F818" s="176"/>
      <c r="P818" s="270"/>
      <c r="Q818" s="269"/>
      <c r="R818" s="269"/>
      <c r="S818" s="269"/>
      <c r="T818" s="269"/>
      <c r="U818" s="271"/>
      <c r="V818" s="271"/>
      <c r="W818" s="271"/>
    </row>
    <row r="819" spans="5:23" x14ac:dyDescent="0.3">
      <c r="E819" s="173"/>
      <c r="F819" s="176"/>
      <c r="P819" s="270"/>
      <c r="Q819" s="269"/>
      <c r="R819" s="269"/>
      <c r="S819" s="269"/>
      <c r="T819" s="269"/>
      <c r="U819" s="271"/>
      <c r="V819" s="271"/>
      <c r="W819" s="271"/>
    </row>
    <row r="820" spans="5:23" x14ac:dyDescent="0.3">
      <c r="E820" s="173"/>
      <c r="F820" s="176"/>
      <c r="P820" s="270"/>
      <c r="Q820" s="269"/>
      <c r="R820" s="269"/>
      <c r="S820" s="269"/>
      <c r="T820" s="269"/>
      <c r="U820" s="271"/>
      <c r="V820" s="271"/>
      <c r="W820" s="271"/>
    </row>
    <row r="821" spans="5:23" x14ac:dyDescent="0.3">
      <c r="E821" s="173"/>
      <c r="F821" s="176"/>
      <c r="P821" s="270"/>
      <c r="Q821" s="269"/>
      <c r="R821" s="269"/>
      <c r="S821" s="269"/>
      <c r="T821" s="269"/>
      <c r="U821" s="271"/>
      <c r="V821" s="271"/>
      <c r="W821" s="271"/>
    </row>
    <row r="822" spans="5:23" x14ac:dyDescent="0.3">
      <c r="E822" s="173"/>
      <c r="F822" s="176"/>
      <c r="P822" s="270"/>
      <c r="Q822" s="269"/>
      <c r="R822" s="269"/>
      <c r="S822" s="269"/>
      <c r="T822" s="269"/>
      <c r="U822" s="271"/>
      <c r="V822" s="271"/>
      <c r="W822" s="271"/>
    </row>
    <row r="823" spans="5:23" x14ac:dyDescent="0.3">
      <c r="E823" s="173"/>
      <c r="F823" s="176"/>
      <c r="P823" s="270"/>
      <c r="Q823" s="269"/>
      <c r="R823" s="269"/>
      <c r="S823" s="269"/>
      <c r="T823" s="269"/>
      <c r="U823" s="271"/>
      <c r="V823" s="271"/>
      <c r="W823" s="271"/>
    </row>
    <row r="824" spans="5:23" x14ac:dyDescent="0.3">
      <c r="E824" s="173"/>
      <c r="F824" s="176"/>
      <c r="P824" s="270"/>
      <c r="Q824" s="269"/>
      <c r="R824" s="269"/>
      <c r="S824" s="269"/>
      <c r="T824" s="269"/>
      <c r="U824" s="271"/>
      <c r="V824" s="271"/>
      <c r="W824" s="271"/>
    </row>
    <row r="825" spans="5:23" x14ac:dyDescent="0.3">
      <c r="E825" s="173"/>
      <c r="F825" s="176"/>
      <c r="P825" s="270"/>
      <c r="Q825" s="269"/>
      <c r="R825" s="269"/>
      <c r="S825" s="269"/>
      <c r="T825" s="269"/>
      <c r="U825" s="271"/>
      <c r="V825" s="271"/>
      <c r="W825" s="271"/>
    </row>
    <row r="826" spans="5:23" x14ac:dyDescent="0.3">
      <c r="E826" s="173"/>
      <c r="F826" s="176"/>
      <c r="P826" s="270"/>
      <c r="Q826" s="269"/>
      <c r="R826" s="269"/>
      <c r="S826" s="269"/>
      <c r="T826" s="269"/>
      <c r="U826" s="271"/>
      <c r="V826" s="271"/>
      <c r="W826" s="271"/>
    </row>
    <row r="827" spans="5:23" x14ac:dyDescent="0.3">
      <c r="E827" s="173"/>
      <c r="F827" s="176"/>
      <c r="P827" s="270"/>
      <c r="Q827" s="269"/>
      <c r="R827" s="269"/>
      <c r="S827" s="269"/>
      <c r="T827" s="269"/>
      <c r="U827" s="271"/>
      <c r="V827" s="271"/>
      <c r="W827" s="271"/>
    </row>
    <row r="828" spans="5:23" x14ac:dyDescent="0.3">
      <c r="E828" s="173"/>
      <c r="F828" s="176"/>
      <c r="P828" s="270"/>
      <c r="Q828" s="269"/>
      <c r="R828" s="269"/>
      <c r="S828" s="269"/>
      <c r="T828" s="269"/>
      <c r="U828" s="271"/>
      <c r="V828" s="271"/>
      <c r="W828" s="271"/>
    </row>
    <row r="829" spans="5:23" x14ac:dyDescent="0.3">
      <c r="E829" s="173"/>
      <c r="F829" s="176"/>
      <c r="P829" s="270"/>
      <c r="Q829" s="269"/>
      <c r="R829" s="269"/>
      <c r="S829" s="269"/>
      <c r="T829" s="269"/>
      <c r="U829" s="271"/>
      <c r="V829" s="271"/>
      <c r="W829" s="271"/>
    </row>
    <row r="830" spans="5:23" x14ac:dyDescent="0.3">
      <c r="E830" s="173"/>
      <c r="F830" s="176"/>
      <c r="P830" s="270"/>
      <c r="Q830" s="269"/>
      <c r="R830" s="269"/>
      <c r="S830" s="269"/>
      <c r="T830" s="269"/>
      <c r="U830" s="271"/>
      <c r="V830" s="271"/>
      <c r="W830" s="271"/>
    </row>
    <row r="831" spans="5:23" x14ac:dyDescent="0.3">
      <c r="E831" s="173"/>
      <c r="F831" s="176"/>
      <c r="P831" s="270"/>
      <c r="Q831" s="269"/>
      <c r="R831" s="269"/>
      <c r="S831" s="269"/>
      <c r="T831" s="269"/>
      <c r="U831" s="271"/>
      <c r="V831" s="271"/>
      <c r="W831" s="271"/>
    </row>
    <row r="832" spans="5:23" x14ac:dyDescent="0.3">
      <c r="E832" s="173"/>
      <c r="F832" s="176"/>
      <c r="P832" s="270"/>
      <c r="Q832" s="269"/>
      <c r="R832" s="269"/>
      <c r="S832" s="269"/>
      <c r="T832" s="269"/>
      <c r="U832" s="271"/>
      <c r="V832" s="271"/>
      <c r="W832" s="271"/>
    </row>
    <row r="833" spans="5:23" x14ac:dyDescent="0.3">
      <c r="E833" s="173"/>
      <c r="F833" s="176"/>
      <c r="P833" s="270"/>
      <c r="Q833" s="269"/>
      <c r="R833" s="269"/>
      <c r="S833" s="269"/>
      <c r="T833" s="269"/>
      <c r="U833" s="271"/>
      <c r="V833" s="271"/>
      <c r="W833" s="271"/>
    </row>
    <row r="834" spans="5:23" x14ac:dyDescent="0.3">
      <c r="E834" s="173"/>
      <c r="F834" s="176"/>
      <c r="P834" s="270"/>
      <c r="Q834" s="269"/>
      <c r="R834" s="269"/>
      <c r="S834" s="269"/>
      <c r="T834" s="269"/>
      <c r="U834" s="271"/>
      <c r="V834" s="271"/>
      <c r="W834" s="271"/>
    </row>
    <row r="835" spans="5:23" x14ac:dyDescent="0.3">
      <c r="E835" s="173"/>
      <c r="F835" s="176"/>
      <c r="P835" s="270"/>
      <c r="Q835" s="269"/>
      <c r="R835" s="269"/>
      <c r="S835" s="269"/>
      <c r="T835" s="269"/>
      <c r="U835" s="271"/>
      <c r="V835" s="271"/>
      <c r="W835" s="271"/>
    </row>
    <row r="836" spans="5:23" x14ac:dyDescent="0.3">
      <c r="E836" s="173"/>
      <c r="F836" s="176"/>
      <c r="P836" s="270"/>
      <c r="Q836" s="269"/>
      <c r="R836" s="269"/>
      <c r="S836" s="269"/>
      <c r="T836" s="269"/>
      <c r="U836" s="271"/>
      <c r="V836" s="271"/>
      <c r="W836" s="271"/>
    </row>
    <row r="837" spans="5:23" x14ac:dyDescent="0.3">
      <c r="E837" s="173"/>
      <c r="F837" s="176"/>
      <c r="P837" s="270"/>
      <c r="Q837" s="269"/>
      <c r="R837" s="269"/>
      <c r="S837" s="269"/>
      <c r="T837" s="269"/>
      <c r="U837" s="271"/>
      <c r="V837" s="271"/>
      <c r="W837" s="271"/>
    </row>
    <row r="838" spans="5:23" x14ac:dyDescent="0.3">
      <c r="E838" s="173"/>
      <c r="F838" s="176"/>
      <c r="P838" s="270"/>
      <c r="Q838" s="269"/>
      <c r="R838" s="269"/>
      <c r="S838" s="269"/>
      <c r="T838" s="269"/>
      <c r="U838" s="271"/>
      <c r="V838" s="271"/>
      <c r="W838" s="271"/>
    </row>
    <row r="839" spans="5:23" x14ac:dyDescent="0.3">
      <c r="E839" s="173"/>
      <c r="F839" s="176"/>
      <c r="P839" s="270"/>
      <c r="Q839" s="269"/>
      <c r="R839" s="269"/>
      <c r="S839" s="269"/>
      <c r="T839" s="269"/>
      <c r="U839" s="271"/>
      <c r="V839" s="271"/>
      <c r="W839" s="271"/>
    </row>
    <row r="840" spans="5:23" x14ac:dyDescent="0.3">
      <c r="E840" s="173"/>
      <c r="F840" s="176"/>
      <c r="P840" s="270"/>
      <c r="Q840" s="269"/>
      <c r="R840" s="269"/>
      <c r="S840" s="269"/>
      <c r="T840" s="269"/>
      <c r="U840" s="271"/>
      <c r="V840" s="271"/>
      <c r="W840" s="271"/>
    </row>
    <row r="841" spans="5:23" x14ac:dyDescent="0.3">
      <c r="E841" s="173"/>
      <c r="F841" s="176"/>
      <c r="P841" s="270"/>
      <c r="Q841" s="269"/>
      <c r="R841" s="269"/>
      <c r="S841" s="269"/>
      <c r="T841" s="269"/>
      <c r="U841" s="271"/>
      <c r="V841" s="271"/>
      <c r="W841" s="271"/>
    </row>
    <row r="842" spans="5:23" x14ac:dyDescent="0.3">
      <c r="E842" s="173"/>
      <c r="F842" s="176"/>
      <c r="P842" s="270"/>
      <c r="Q842" s="269"/>
      <c r="R842" s="269"/>
      <c r="S842" s="269"/>
      <c r="T842" s="269"/>
      <c r="U842" s="271"/>
      <c r="V842" s="271"/>
      <c r="W842" s="271"/>
    </row>
    <row r="843" spans="5:23" x14ac:dyDescent="0.3">
      <c r="E843" s="173"/>
      <c r="F843" s="176"/>
      <c r="P843" s="270"/>
      <c r="Q843" s="269"/>
      <c r="R843" s="269"/>
      <c r="S843" s="269"/>
      <c r="T843" s="269"/>
      <c r="U843" s="271"/>
      <c r="V843" s="271"/>
      <c r="W843" s="271"/>
    </row>
    <row r="844" spans="5:23" x14ac:dyDescent="0.3">
      <c r="E844" s="173"/>
      <c r="F844" s="176"/>
      <c r="P844" s="270"/>
      <c r="Q844" s="269"/>
      <c r="R844" s="269"/>
      <c r="S844" s="269"/>
      <c r="T844" s="269"/>
      <c r="U844" s="271"/>
      <c r="V844" s="271"/>
      <c r="W844" s="271"/>
    </row>
    <row r="845" spans="5:23" x14ac:dyDescent="0.3">
      <c r="E845" s="173"/>
      <c r="F845" s="176"/>
      <c r="P845" s="270"/>
      <c r="Q845" s="269"/>
      <c r="R845" s="269"/>
      <c r="S845" s="269"/>
      <c r="T845" s="269"/>
      <c r="U845" s="271"/>
      <c r="V845" s="271"/>
      <c r="W845" s="271"/>
    </row>
    <row r="846" spans="5:23" x14ac:dyDescent="0.3">
      <c r="E846" s="173"/>
      <c r="F846" s="176"/>
      <c r="P846" s="270"/>
      <c r="Q846" s="269"/>
      <c r="R846" s="269"/>
      <c r="S846" s="269"/>
      <c r="T846" s="269"/>
      <c r="U846" s="271"/>
      <c r="V846" s="271"/>
      <c r="W846" s="271"/>
    </row>
    <row r="847" spans="5:23" x14ac:dyDescent="0.3">
      <c r="E847" s="173"/>
      <c r="F847" s="176"/>
      <c r="P847" s="270"/>
      <c r="Q847" s="269"/>
      <c r="R847" s="269"/>
      <c r="S847" s="269"/>
      <c r="T847" s="269"/>
      <c r="U847" s="271"/>
      <c r="V847" s="271"/>
      <c r="W847" s="271"/>
    </row>
    <row r="848" spans="5:23" x14ac:dyDescent="0.3">
      <c r="E848" s="173"/>
      <c r="F848" s="176"/>
      <c r="P848" s="270"/>
      <c r="Q848" s="269"/>
      <c r="R848" s="269"/>
      <c r="S848" s="269"/>
      <c r="T848" s="269"/>
      <c r="U848" s="271"/>
      <c r="V848" s="271"/>
      <c r="W848" s="271"/>
    </row>
    <row r="849" spans="5:23" x14ac:dyDescent="0.3">
      <c r="E849" s="173"/>
      <c r="F849" s="176"/>
      <c r="P849" s="270"/>
      <c r="Q849" s="269"/>
      <c r="R849" s="269"/>
      <c r="S849" s="269"/>
      <c r="T849" s="269"/>
      <c r="U849" s="271"/>
      <c r="V849" s="271"/>
      <c r="W849" s="271"/>
    </row>
    <row r="850" spans="5:23" x14ac:dyDescent="0.3">
      <c r="E850" s="173"/>
      <c r="F850" s="176"/>
      <c r="P850" s="270"/>
      <c r="Q850" s="269"/>
      <c r="R850" s="269"/>
      <c r="S850" s="269"/>
      <c r="T850" s="269"/>
      <c r="U850" s="271"/>
      <c r="V850" s="271"/>
      <c r="W850" s="271"/>
    </row>
    <row r="851" spans="5:23" x14ac:dyDescent="0.3">
      <c r="E851" s="173"/>
      <c r="F851" s="176"/>
      <c r="P851" s="270"/>
      <c r="Q851" s="269"/>
      <c r="R851" s="269"/>
      <c r="S851" s="269"/>
      <c r="T851" s="269"/>
      <c r="U851" s="271"/>
      <c r="V851" s="271"/>
      <c r="W851" s="271"/>
    </row>
    <row r="852" spans="5:23" x14ac:dyDescent="0.3">
      <c r="E852" s="173"/>
      <c r="F852" s="176"/>
      <c r="P852" s="270"/>
      <c r="Q852" s="269"/>
      <c r="R852" s="269"/>
      <c r="S852" s="269"/>
      <c r="T852" s="269"/>
      <c r="U852" s="271"/>
      <c r="V852" s="271"/>
      <c r="W852" s="271"/>
    </row>
    <row r="853" spans="5:23" x14ac:dyDescent="0.3">
      <c r="E853" s="173"/>
      <c r="F853" s="176"/>
      <c r="P853" s="270"/>
      <c r="Q853" s="269"/>
      <c r="R853" s="269"/>
      <c r="S853" s="269"/>
      <c r="T853" s="269"/>
      <c r="U853" s="271"/>
      <c r="V853" s="271"/>
      <c r="W853" s="271"/>
    </row>
    <row r="854" spans="5:23" x14ac:dyDescent="0.3">
      <c r="E854" s="173"/>
      <c r="F854" s="176"/>
      <c r="P854" s="270"/>
      <c r="Q854" s="269"/>
      <c r="R854" s="269"/>
      <c r="S854" s="269"/>
      <c r="T854" s="269"/>
      <c r="U854" s="271"/>
      <c r="V854" s="271"/>
      <c r="W854" s="271"/>
    </row>
    <row r="855" spans="5:23" x14ac:dyDescent="0.3">
      <c r="E855" s="173"/>
      <c r="F855" s="176"/>
      <c r="P855" s="270"/>
      <c r="Q855" s="269"/>
      <c r="R855" s="269"/>
      <c r="S855" s="269"/>
      <c r="T855" s="269"/>
      <c r="U855" s="271"/>
      <c r="V855" s="271"/>
      <c r="W855" s="271"/>
    </row>
    <row r="856" spans="5:23" x14ac:dyDescent="0.3">
      <c r="E856" s="173"/>
      <c r="F856" s="176"/>
      <c r="P856" s="270"/>
      <c r="Q856" s="269"/>
      <c r="R856" s="269"/>
      <c r="S856" s="269"/>
      <c r="T856" s="269"/>
      <c r="U856" s="271"/>
      <c r="V856" s="271"/>
      <c r="W856" s="271"/>
    </row>
    <row r="857" spans="5:23" x14ac:dyDescent="0.3">
      <c r="E857" s="173"/>
      <c r="F857" s="176"/>
      <c r="P857" s="270"/>
      <c r="Q857" s="269"/>
      <c r="R857" s="269"/>
      <c r="S857" s="269"/>
      <c r="T857" s="269"/>
      <c r="U857" s="271"/>
      <c r="V857" s="271"/>
      <c r="W857" s="271"/>
    </row>
    <row r="858" spans="5:23" x14ac:dyDescent="0.3">
      <c r="E858" s="173"/>
      <c r="F858" s="176"/>
      <c r="P858" s="270"/>
      <c r="Q858" s="269"/>
      <c r="R858" s="269"/>
      <c r="S858" s="269"/>
      <c r="T858" s="269"/>
      <c r="U858" s="271"/>
      <c r="V858" s="271"/>
      <c r="W858" s="271"/>
    </row>
    <row r="859" spans="5:23" x14ac:dyDescent="0.3">
      <c r="E859" s="173"/>
      <c r="F859" s="176"/>
      <c r="P859" s="270"/>
      <c r="Q859" s="269"/>
      <c r="R859" s="269"/>
      <c r="S859" s="269"/>
      <c r="T859" s="269"/>
      <c r="U859" s="271"/>
      <c r="V859" s="271"/>
      <c r="W859" s="271"/>
    </row>
    <row r="860" spans="5:23" x14ac:dyDescent="0.3">
      <c r="E860" s="173"/>
      <c r="F860" s="176"/>
      <c r="P860" s="270"/>
      <c r="Q860" s="269"/>
      <c r="R860" s="269"/>
      <c r="S860" s="269"/>
      <c r="T860" s="269"/>
      <c r="U860" s="271"/>
      <c r="V860" s="271"/>
      <c r="W860" s="271"/>
    </row>
    <row r="861" spans="5:23" x14ac:dyDescent="0.3">
      <c r="E861" s="173"/>
      <c r="F861" s="176"/>
      <c r="P861" s="270"/>
      <c r="Q861" s="269"/>
      <c r="R861" s="269"/>
      <c r="S861" s="269"/>
      <c r="T861" s="269"/>
      <c r="U861" s="271"/>
      <c r="V861" s="271"/>
      <c r="W861" s="271"/>
    </row>
    <row r="862" spans="5:23" x14ac:dyDescent="0.3">
      <c r="E862" s="173"/>
      <c r="F862" s="176"/>
      <c r="P862" s="270"/>
      <c r="Q862" s="269"/>
      <c r="R862" s="269"/>
      <c r="S862" s="269"/>
      <c r="T862" s="269"/>
      <c r="U862" s="271"/>
      <c r="V862" s="271"/>
      <c r="W862" s="271"/>
    </row>
    <row r="863" spans="5:23" x14ac:dyDescent="0.3">
      <c r="E863" s="173"/>
      <c r="F863" s="176"/>
      <c r="P863" s="270"/>
      <c r="Q863" s="269"/>
      <c r="R863" s="269"/>
      <c r="S863" s="269"/>
      <c r="T863" s="269"/>
      <c r="U863" s="271"/>
      <c r="V863" s="271"/>
      <c r="W863" s="271"/>
    </row>
    <row r="864" spans="5:23" x14ac:dyDescent="0.3">
      <c r="E864" s="173"/>
      <c r="F864" s="176"/>
      <c r="P864" s="270"/>
      <c r="Q864" s="269"/>
      <c r="R864" s="269"/>
      <c r="S864" s="269"/>
      <c r="T864" s="269"/>
      <c r="U864" s="271"/>
      <c r="V864" s="271"/>
      <c r="W864" s="271"/>
    </row>
    <row r="865" spans="5:23" x14ac:dyDescent="0.3">
      <c r="E865" s="173"/>
      <c r="F865" s="176"/>
      <c r="P865" s="270"/>
      <c r="Q865" s="269"/>
      <c r="R865" s="269"/>
      <c r="S865" s="269"/>
      <c r="T865" s="269"/>
      <c r="U865" s="271"/>
      <c r="V865" s="271"/>
      <c r="W865" s="271"/>
    </row>
    <row r="866" spans="5:23" x14ac:dyDescent="0.3">
      <c r="E866" s="173"/>
      <c r="F866" s="176"/>
      <c r="P866" s="270"/>
      <c r="Q866" s="269"/>
      <c r="R866" s="269"/>
      <c r="S866" s="269"/>
      <c r="T866" s="269"/>
      <c r="U866" s="271"/>
      <c r="V866" s="271"/>
      <c r="W866" s="271"/>
    </row>
    <row r="867" spans="5:23" x14ac:dyDescent="0.3">
      <c r="E867" s="173"/>
      <c r="F867" s="176"/>
      <c r="P867" s="270"/>
      <c r="Q867" s="269"/>
      <c r="R867" s="269"/>
      <c r="S867" s="269"/>
      <c r="T867" s="269"/>
      <c r="U867" s="271"/>
      <c r="V867" s="271"/>
      <c r="W867" s="271"/>
    </row>
    <row r="868" spans="5:23" x14ac:dyDescent="0.3">
      <c r="E868" s="173"/>
      <c r="F868" s="176"/>
      <c r="P868" s="270"/>
      <c r="Q868" s="269"/>
      <c r="R868" s="269"/>
      <c r="S868" s="269"/>
      <c r="T868" s="269"/>
      <c r="U868" s="271"/>
      <c r="V868" s="271"/>
      <c r="W868" s="271"/>
    </row>
    <row r="869" spans="5:23" x14ac:dyDescent="0.3">
      <c r="E869" s="173"/>
      <c r="F869" s="176"/>
      <c r="P869" s="270"/>
      <c r="Q869" s="269"/>
      <c r="R869" s="269"/>
      <c r="S869" s="269"/>
      <c r="T869" s="269"/>
      <c r="U869" s="271"/>
      <c r="V869" s="271"/>
      <c r="W869" s="271"/>
    </row>
    <row r="870" spans="5:23" x14ac:dyDescent="0.3">
      <c r="E870" s="173"/>
      <c r="F870" s="176"/>
      <c r="P870" s="270"/>
      <c r="Q870" s="269"/>
      <c r="R870" s="269"/>
      <c r="S870" s="269"/>
      <c r="T870" s="269"/>
      <c r="U870" s="271"/>
      <c r="V870" s="271"/>
      <c r="W870" s="271"/>
    </row>
    <row r="871" spans="5:23" x14ac:dyDescent="0.3">
      <c r="E871" s="173"/>
      <c r="F871" s="176"/>
      <c r="P871" s="270"/>
      <c r="Q871" s="269"/>
      <c r="R871" s="269"/>
      <c r="S871" s="269"/>
      <c r="T871" s="269"/>
      <c r="U871" s="271"/>
      <c r="V871" s="271"/>
      <c r="W871" s="271"/>
    </row>
    <row r="872" spans="5:23" x14ac:dyDescent="0.3">
      <c r="E872" s="173"/>
      <c r="F872" s="176"/>
      <c r="P872" s="270"/>
      <c r="Q872" s="269"/>
      <c r="R872" s="269"/>
      <c r="S872" s="269"/>
      <c r="T872" s="269"/>
      <c r="U872" s="271"/>
      <c r="V872" s="271"/>
      <c r="W872" s="271"/>
    </row>
    <row r="873" spans="5:23" x14ac:dyDescent="0.3">
      <c r="E873" s="173"/>
      <c r="F873" s="176"/>
      <c r="P873" s="270"/>
      <c r="Q873" s="269"/>
      <c r="R873" s="269"/>
      <c r="S873" s="269"/>
      <c r="T873" s="269"/>
      <c r="U873" s="271"/>
      <c r="V873" s="271"/>
      <c r="W873" s="271"/>
    </row>
    <row r="874" spans="5:23" x14ac:dyDescent="0.3">
      <c r="E874" s="173"/>
      <c r="F874" s="176"/>
      <c r="P874" s="270"/>
      <c r="Q874" s="269"/>
      <c r="R874" s="269"/>
      <c r="S874" s="269"/>
      <c r="T874" s="269"/>
      <c r="U874" s="271"/>
      <c r="V874" s="271"/>
      <c r="W874" s="271"/>
    </row>
    <row r="875" spans="5:23" x14ac:dyDescent="0.3">
      <c r="E875" s="173"/>
      <c r="F875" s="176"/>
      <c r="P875" s="270"/>
      <c r="Q875" s="269"/>
      <c r="R875" s="269"/>
      <c r="S875" s="269"/>
      <c r="T875" s="269"/>
      <c r="U875" s="271"/>
      <c r="V875" s="271"/>
      <c r="W875" s="271"/>
    </row>
    <row r="876" spans="5:23" x14ac:dyDescent="0.3">
      <c r="E876" s="173"/>
      <c r="F876" s="176"/>
      <c r="P876" s="270"/>
      <c r="Q876" s="269"/>
      <c r="R876" s="269"/>
      <c r="S876" s="269"/>
      <c r="T876" s="269"/>
      <c r="U876" s="271"/>
      <c r="V876" s="271"/>
      <c r="W876" s="271"/>
    </row>
    <row r="877" spans="5:23" x14ac:dyDescent="0.3">
      <c r="E877" s="173"/>
      <c r="F877" s="176"/>
      <c r="P877" s="270"/>
      <c r="Q877" s="269"/>
      <c r="R877" s="269"/>
      <c r="S877" s="269"/>
      <c r="T877" s="269"/>
      <c r="U877" s="271"/>
      <c r="V877" s="271"/>
      <c r="W877" s="271"/>
    </row>
    <row r="878" spans="5:23" x14ac:dyDescent="0.3">
      <c r="E878" s="173"/>
      <c r="F878" s="176"/>
      <c r="P878" s="270"/>
      <c r="Q878" s="269"/>
      <c r="R878" s="269"/>
      <c r="S878" s="269"/>
      <c r="T878" s="269"/>
      <c r="U878" s="271"/>
      <c r="V878" s="271"/>
      <c r="W878" s="271"/>
    </row>
    <row r="879" spans="5:23" x14ac:dyDescent="0.3">
      <c r="E879" s="173"/>
      <c r="F879" s="176"/>
      <c r="P879" s="270"/>
      <c r="Q879" s="269"/>
      <c r="R879" s="269"/>
      <c r="S879" s="269"/>
      <c r="T879" s="269"/>
      <c r="U879" s="271"/>
      <c r="V879" s="271"/>
      <c r="W879" s="271"/>
    </row>
    <row r="880" spans="5:23" x14ac:dyDescent="0.3">
      <c r="E880" s="173"/>
      <c r="F880" s="176"/>
      <c r="P880" s="270"/>
      <c r="Q880" s="269"/>
      <c r="R880" s="269"/>
      <c r="S880" s="269"/>
      <c r="T880" s="269"/>
      <c r="U880" s="271"/>
      <c r="V880" s="271"/>
      <c r="W880" s="271"/>
    </row>
    <row r="881" spans="5:23" x14ac:dyDescent="0.3">
      <c r="E881" s="173"/>
      <c r="F881" s="176"/>
      <c r="P881" s="270"/>
      <c r="Q881" s="269"/>
      <c r="R881" s="269"/>
      <c r="S881" s="269"/>
      <c r="T881" s="269"/>
      <c r="U881" s="271"/>
      <c r="V881" s="271"/>
      <c r="W881" s="271"/>
    </row>
    <row r="882" spans="5:23" x14ac:dyDescent="0.3">
      <c r="E882" s="173"/>
      <c r="F882" s="176"/>
      <c r="P882" s="270"/>
      <c r="Q882" s="269"/>
      <c r="R882" s="269"/>
      <c r="S882" s="269"/>
      <c r="T882" s="269"/>
      <c r="U882" s="271"/>
      <c r="V882" s="271"/>
      <c r="W882" s="271"/>
    </row>
    <row r="883" spans="5:23" x14ac:dyDescent="0.3">
      <c r="E883" s="173"/>
      <c r="F883" s="176"/>
      <c r="P883" s="270"/>
      <c r="Q883" s="269"/>
      <c r="R883" s="269"/>
      <c r="S883" s="269"/>
      <c r="T883" s="269"/>
      <c r="U883" s="271"/>
      <c r="V883" s="271"/>
      <c r="W883" s="271"/>
    </row>
    <row r="884" spans="5:23" x14ac:dyDescent="0.3">
      <c r="E884" s="173"/>
      <c r="F884" s="176"/>
      <c r="P884" s="270"/>
      <c r="Q884" s="269"/>
      <c r="R884" s="269"/>
      <c r="S884" s="269"/>
      <c r="T884" s="269"/>
      <c r="U884" s="271"/>
      <c r="V884" s="271"/>
      <c r="W884" s="271"/>
    </row>
    <row r="885" spans="5:23" x14ac:dyDescent="0.3">
      <c r="E885" s="173"/>
      <c r="F885" s="176"/>
      <c r="P885" s="270"/>
      <c r="Q885" s="269"/>
      <c r="R885" s="269"/>
      <c r="S885" s="269"/>
      <c r="T885" s="269"/>
      <c r="U885" s="271"/>
      <c r="V885" s="271"/>
      <c r="W885" s="271"/>
    </row>
    <row r="886" spans="5:23" x14ac:dyDescent="0.3">
      <c r="E886" s="173"/>
      <c r="F886" s="176"/>
      <c r="P886" s="270"/>
      <c r="Q886" s="269"/>
      <c r="R886" s="269"/>
      <c r="S886" s="269"/>
      <c r="T886" s="269"/>
      <c r="U886" s="271"/>
      <c r="V886" s="271"/>
      <c r="W886" s="271"/>
    </row>
    <row r="887" spans="5:23" x14ac:dyDescent="0.3">
      <c r="E887" s="173"/>
      <c r="F887" s="176"/>
      <c r="P887" s="270"/>
      <c r="Q887" s="269"/>
      <c r="R887" s="269"/>
      <c r="S887" s="269"/>
      <c r="T887" s="269"/>
      <c r="U887" s="271"/>
      <c r="V887" s="271"/>
      <c r="W887" s="271"/>
    </row>
    <row r="888" spans="5:23" x14ac:dyDescent="0.3">
      <c r="E888" s="173"/>
      <c r="F888" s="176"/>
      <c r="P888" s="270"/>
      <c r="Q888" s="269"/>
      <c r="R888" s="269"/>
      <c r="S888" s="269"/>
      <c r="T888" s="269"/>
      <c r="U888" s="271"/>
      <c r="V888" s="271"/>
      <c r="W888" s="271"/>
    </row>
    <row r="889" spans="5:23" x14ac:dyDescent="0.3">
      <c r="E889" s="173"/>
      <c r="F889" s="176"/>
      <c r="P889" s="270"/>
      <c r="Q889" s="269"/>
      <c r="R889" s="269"/>
      <c r="S889" s="269"/>
      <c r="T889" s="269"/>
      <c r="U889" s="271"/>
      <c r="V889" s="271"/>
      <c r="W889" s="271"/>
    </row>
    <row r="890" spans="5:23" x14ac:dyDescent="0.3">
      <c r="E890" s="173"/>
      <c r="F890" s="176"/>
      <c r="P890" s="270"/>
      <c r="Q890" s="269"/>
      <c r="R890" s="269"/>
      <c r="S890" s="269"/>
      <c r="T890" s="269"/>
      <c r="U890" s="271"/>
      <c r="V890" s="271"/>
      <c r="W890" s="271"/>
    </row>
    <row r="891" spans="5:23" x14ac:dyDescent="0.3">
      <c r="E891" s="173"/>
      <c r="F891" s="176"/>
      <c r="P891" s="270"/>
      <c r="Q891" s="269"/>
      <c r="R891" s="269"/>
      <c r="S891" s="269"/>
      <c r="T891" s="269"/>
      <c r="U891" s="271"/>
      <c r="V891" s="271"/>
      <c r="W891" s="271"/>
    </row>
    <row r="892" spans="5:23" x14ac:dyDescent="0.3">
      <c r="E892" s="173"/>
      <c r="F892" s="176"/>
      <c r="P892" s="270"/>
      <c r="Q892" s="269"/>
      <c r="R892" s="269"/>
      <c r="S892" s="269"/>
      <c r="T892" s="269"/>
      <c r="U892" s="271"/>
      <c r="V892" s="271"/>
      <c r="W892" s="271"/>
    </row>
    <row r="893" spans="5:23" x14ac:dyDescent="0.3">
      <c r="E893" s="173"/>
      <c r="F893" s="176"/>
      <c r="P893" s="270"/>
      <c r="Q893" s="269"/>
      <c r="R893" s="269"/>
      <c r="S893" s="269"/>
      <c r="T893" s="269"/>
      <c r="U893" s="271"/>
      <c r="V893" s="271"/>
      <c r="W893" s="271"/>
    </row>
    <row r="894" spans="5:23" x14ac:dyDescent="0.3">
      <c r="E894" s="173"/>
      <c r="F894" s="176"/>
      <c r="P894" s="270"/>
      <c r="Q894" s="269"/>
      <c r="R894" s="269"/>
      <c r="S894" s="269"/>
      <c r="T894" s="269"/>
      <c r="U894" s="271"/>
      <c r="V894" s="271"/>
      <c r="W894" s="271"/>
    </row>
    <row r="895" spans="5:23" x14ac:dyDescent="0.3">
      <c r="E895" s="173"/>
      <c r="F895" s="176"/>
      <c r="P895" s="270"/>
      <c r="Q895" s="269"/>
      <c r="R895" s="269"/>
      <c r="S895" s="269"/>
      <c r="T895" s="269"/>
      <c r="U895" s="271"/>
      <c r="V895" s="271"/>
      <c r="W895" s="271"/>
    </row>
    <row r="896" spans="5:23" x14ac:dyDescent="0.3">
      <c r="E896" s="173"/>
      <c r="F896" s="176"/>
      <c r="P896" s="270"/>
      <c r="Q896" s="269"/>
      <c r="R896" s="269"/>
      <c r="S896" s="269"/>
      <c r="T896" s="269"/>
      <c r="U896" s="271"/>
      <c r="V896" s="271"/>
      <c r="W896" s="271"/>
    </row>
    <row r="897" spans="5:23" x14ac:dyDescent="0.3">
      <c r="E897" s="173"/>
      <c r="F897" s="176"/>
      <c r="P897" s="270"/>
      <c r="Q897" s="269"/>
      <c r="R897" s="269"/>
      <c r="S897" s="269"/>
      <c r="T897" s="269"/>
      <c r="U897" s="271"/>
      <c r="V897" s="271"/>
      <c r="W897" s="271"/>
    </row>
    <row r="898" spans="5:23" x14ac:dyDescent="0.3">
      <c r="E898" s="173"/>
      <c r="F898" s="176"/>
      <c r="P898" s="270"/>
      <c r="Q898" s="269"/>
      <c r="R898" s="269"/>
      <c r="S898" s="269"/>
      <c r="T898" s="269"/>
      <c r="U898" s="271"/>
      <c r="V898" s="271"/>
      <c r="W898" s="271"/>
    </row>
    <row r="899" spans="5:23" x14ac:dyDescent="0.3">
      <c r="E899" s="173"/>
      <c r="F899" s="176"/>
      <c r="P899" s="270"/>
      <c r="Q899" s="269"/>
      <c r="R899" s="269"/>
      <c r="S899" s="269"/>
      <c r="T899" s="269"/>
      <c r="U899" s="271"/>
      <c r="V899" s="271"/>
      <c r="W899" s="271"/>
    </row>
    <row r="900" spans="5:23" x14ac:dyDescent="0.3">
      <c r="E900" s="173"/>
      <c r="F900" s="176"/>
      <c r="P900" s="270"/>
      <c r="Q900" s="269"/>
      <c r="R900" s="269"/>
      <c r="S900" s="269"/>
      <c r="T900" s="269"/>
      <c r="U900" s="271"/>
      <c r="V900" s="271"/>
      <c r="W900" s="271"/>
    </row>
    <row r="901" spans="5:23" x14ac:dyDescent="0.3">
      <c r="E901" s="173"/>
      <c r="F901" s="176"/>
      <c r="P901" s="270"/>
      <c r="Q901" s="269"/>
      <c r="R901" s="269"/>
      <c r="S901" s="269"/>
      <c r="T901" s="269"/>
      <c r="U901" s="271"/>
      <c r="V901" s="271"/>
      <c r="W901" s="271"/>
    </row>
    <row r="902" spans="5:23" x14ac:dyDescent="0.3">
      <c r="E902" s="173"/>
      <c r="F902" s="176"/>
      <c r="P902" s="270"/>
      <c r="Q902" s="269"/>
      <c r="R902" s="269"/>
      <c r="S902" s="269"/>
      <c r="T902" s="269"/>
      <c r="U902" s="271"/>
      <c r="V902" s="271"/>
      <c r="W902" s="271"/>
    </row>
    <row r="903" spans="5:23" x14ac:dyDescent="0.3">
      <c r="E903" s="173"/>
      <c r="F903" s="176"/>
      <c r="P903" s="270"/>
      <c r="Q903" s="269"/>
      <c r="R903" s="269"/>
      <c r="S903" s="269"/>
      <c r="T903" s="269"/>
      <c r="U903" s="271"/>
      <c r="V903" s="271"/>
      <c r="W903" s="271"/>
    </row>
    <row r="904" spans="5:23" x14ac:dyDescent="0.3">
      <c r="E904" s="173"/>
      <c r="F904" s="176"/>
      <c r="P904" s="270"/>
      <c r="Q904" s="269"/>
      <c r="R904" s="269"/>
      <c r="S904" s="269"/>
      <c r="T904" s="269"/>
      <c r="U904" s="271"/>
      <c r="V904" s="271"/>
      <c r="W904" s="271"/>
    </row>
    <row r="905" spans="5:23" x14ac:dyDescent="0.3">
      <c r="E905" s="173"/>
      <c r="F905" s="176"/>
      <c r="P905" s="270"/>
      <c r="Q905" s="269"/>
      <c r="R905" s="269"/>
      <c r="S905" s="269"/>
      <c r="T905" s="269"/>
      <c r="U905" s="271"/>
      <c r="V905" s="271"/>
      <c r="W905" s="271"/>
    </row>
    <row r="906" spans="5:23" x14ac:dyDescent="0.3">
      <c r="E906" s="173"/>
      <c r="F906" s="176"/>
      <c r="P906" s="270"/>
      <c r="Q906" s="269"/>
      <c r="R906" s="269"/>
      <c r="S906" s="269"/>
      <c r="T906" s="269"/>
      <c r="U906" s="271"/>
      <c r="V906" s="271"/>
      <c r="W906" s="271"/>
    </row>
    <row r="907" spans="5:23" x14ac:dyDescent="0.3">
      <c r="E907" s="173"/>
      <c r="F907" s="176"/>
      <c r="P907" s="270"/>
      <c r="Q907" s="269"/>
      <c r="R907" s="269"/>
      <c r="S907" s="269"/>
      <c r="T907" s="269"/>
      <c r="U907" s="271"/>
      <c r="V907" s="271"/>
      <c r="W907" s="271"/>
    </row>
    <row r="908" spans="5:23" x14ac:dyDescent="0.3">
      <c r="E908" s="173"/>
      <c r="F908" s="176"/>
      <c r="P908" s="270"/>
      <c r="Q908" s="269"/>
      <c r="R908" s="269"/>
      <c r="S908" s="269"/>
      <c r="T908" s="269"/>
      <c r="U908" s="271"/>
      <c r="V908" s="271"/>
      <c r="W908" s="271"/>
    </row>
    <row r="909" spans="5:23" x14ac:dyDescent="0.3">
      <c r="E909" s="173"/>
      <c r="F909" s="176"/>
      <c r="P909" s="270"/>
      <c r="Q909" s="269"/>
      <c r="R909" s="269"/>
      <c r="S909" s="269"/>
      <c r="T909" s="269"/>
      <c r="U909" s="271"/>
      <c r="V909" s="271"/>
      <c r="W909" s="271"/>
    </row>
    <row r="910" spans="5:23" x14ac:dyDescent="0.3">
      <c r="E910" s="173"/>
      <c r="F910" s="176"/>
      <c r="P910" s="270"/>
      <c r="Q910" s="269"/>
      <c r="R910" s="269"/>
      <c r="S910" s="269"/>
      <c r="T910" s="269"/>
      <c r="U910" s="271"/>
      <c r="V910" s="271"/>
      <c r="W910" s="271"/>
    </row>
    <row r="911" spans="5:23" x14ac:dyDescent="0.3">
      <c r="E911" s="173"/>
      <c r="F911" s="176"/>
      <c r="P911" s="270"/>
      <c r="Q911" s="269"/>
      <c r="R911" s="269"/>
      <c r="S911" s="269"/>
      <c r="T911" s="269"/>
      <c r="U911" s="271"/>
      <c r="V911" s="271"/>
      <c r="W911" s="271"/>
    </row>
    <row r="912" spans="5:23" x14ac:dyDescent="0.3">
      <c r="E912" s="173"/>
      <c r="F912" s="176"/>
      <c r="P912" s="270"/>
      <c r="Q912" s="269"/>
      <c r="R912" s="269"/>
      <c r="S912" s="269"/>
      <c r="T912" s="269"/>
      <c r="U912" s="271"/>
      <c r="V912" s="271"/>
      <c r="W912" s="271"/>
    </row>
    <row r="913" spans="5:23" x14ac:dyDescent="0.3">
      <c r="E913" s="173"/>
      <c r="F913" s="176"/>
      <c r="P913" s="270"/>
      <c r="Q913" s="269"/>
      <c r="R913" s="269"/>
      <c r="S913" s="269"/>
      <c r="T913" s="269"/>
      <c r="U913" s="271"/>
      <c r="V913" s="271"/>
      <c r="W913" s="271"/>
    </row>
    <row r="914" spans="5:23" x14ac:dyDescent="0.3">
      <c r="E914" s="173"/>
      <c r="F914" s="176"/>
      <c r="P914" s="270"/>
      <c r="Q914" s="269"/>
      <c r="R914" s="269"/>
      <c r="S914" s="269"/>
      <c r="T914" s="269"/>
      <c r="U914" s="271"/>
      <c r="V914" s="271"/>
      <c r="W914" s="271"/>
    </row>
    <row r="915" spans="5:23" x14ac:dyDescent="0.3">
      <c r="E915" s="173"/>
      <c r="F915" s="176"/>
      <c r="P915" s="270"/>
      <c r="Q915" s="269"/>
      <c r="R915" s="269"/>
      <c r="S915" s="269"/>
      <c r="T915" s="269"/>
      <c r="U915" s="271"/>
      <c r="V915" s="271"/>
      <c r="W915" s="271"/>
    </row>
    <row r="916" spans="5:23" x14ac:dyDescent="0.3">
      <c r="E916" s="173"/>
      <c r="F916" s="176"/>
      <c r="P916" s="270"/>
      <c r="Q916" s="269"/>
      <c r="R916" s="269"/>
      <c r="S916" s="269"/>
      <c r="T916" s="269"/>
      <c r="U916" s="271"/>
      <c r="V916" s="271"/>
      <c r="W916" s="271"/>
    </row>
    <row r="917" spans="5:23" x14ac:dyDescent="0.3">
      <c r="E917" s="173"/>
      <c r="F917" s="176"/>
      <c r="P917" s="270"/>
      <c r="Q917" s="269"/>
      <c r="R917" s="269"/>
      <c r="S917" s="269"/>
      <c r="T917" s="269"/>
      <c r="U917" s="271"/>
      <c r="V917" s="271"/>
      <c r="W917" s="271"/>
    </row>
    <row r="918" spans="5:23" x14ac:dyDescent="0.3">
      <c r="E918" s="173"/>
      <c r="F918" s="176"/>
      <c r="P918" s="270"/>
      <c r="Q918" s="269"/>
      <c r="R918" s="269"/>
      <c r="S918" s="269"/>
      <c r="T918" s="269"/>
      <c r="U918" s="271"/>
      <c r="V918" s="271"/>
      <c r="W918" s="271"/>
    </row>
    <row r="919" spans="5:23" x14ac:dyDescent="0.3">
      <c r="E919" s="173"/>
      <c r="F919" s="176"/>
      <c r="P919" s="270"/>
      <c r="Q919" s="269"/>
      <c r="R919" s="269"/>
      <c r="S919" s="269"/>
      <c r="T919" s="269"/>
      <c r="U919" s="271"/>
      <c r="V919" s="271"/>
      <c r="W919" s="271"/>
    </row>
    <row r="920" spans="5:23" x14ac:dyDescent="0.3">
      <c r="E920" s="173"/>
      <c r="F920" s="176"/>
      <c r="P920" s="270"/>
      <c r="Q920" s="269"/>
      <c r="R920" s="269"/>
      <c r="S920" s="269"/>
      <c r="T920" s="269"/>
      <c r="U920" s="271"/>
      <c r="V920" s="271"/>
      <c r="W920" s="271"/>
    </row>
    <row r="921" spans="5:23" x14ac:dyDescent="0.3">
      <c r="E921" s="173"/>
      <c r="F921" s="176"/>
      <c r="P921" s="270"/>
      <c r="Q921" s="269"/>
      <c r="R921" s="269"/>
      <c r="S921" s="269"/>
      <c r="T921" s="269"/>
      <c r="U921" s="271"/>
      <c r="V921" s="271"/>
      <c r="W921" s="271"/>
    </row>
    <row r="922" spans="5:23" x14ac:dyDescent="0.3">
      <c r="E922" s="173"/>
      <c r="F922" s="176"/>
      <c r="P922" s="270"/>
      <c r="Q922" s="269"/>
      <c r="R922" s="269"/>
      <c r="S922" s="269"/>
      <c r="T922" s="269"/>
      <c r="U922" s="271"/>
      <c r="V922" s="271"/>
      <c r="W922" s="271"/>
    </row>
    <row r="923" spans="5:23" x14ac:dyDescent="0.3">
      <c r="E923" s="173"/>
      <c r="F923" s="176"/>
      <c r="P923" s="270"/>
      <c r="Q923" s="269"/>
      <c r="R923" s="269"/>
      <c r="S923" s="269"/>
      <c r="T923" s="269"/>
      <c r="U923" s="271"/>
      <c r="V923" s="271"/>
      <c r="W923" s="271"/>
    </row>
    <row r="924" spans="5:23" x14ac:dyDescent="0.3">
      <c r="E924" s="173"/>
      <c r="F924" s="176"/>
      <c r="P924" s="270"/>
      <c r="Q924" s="269"/>
      <c r="R924" s="269"/>
      <c r="S924" s="269"/>
      <c r="T924" s="269"/>
      <c r="U924" s="271"/>
      <c r="V924" s="271"/>
      <c r="W924" s="271"/>
    </row>
    <row r="925" spans="5:23" x14ac:dyDescent="0.3">
      <c r="E925" s="173"/>
      <c r="F925" s="176"/>
      <c r="P925" s="270"/>
      <c r="Q925" s="269"/>
      <c r="R925" s="269"/>
      <c r="S925" s="269"/>
      <c r="T925" s="269"/>
      <c r="U925" s="271"/>
      <c r="V925" s="271"/>
      <c r="W925" s="271"/>
    </row>
    <row r="926" spans="5:23" x14ac:dyDescent="0.3">
      <c r="E926" s="173"/>
      <c r="F926" s="176"/>
      <c r="P926" s="270"/>
      <c r="Q926" s="269"/>
      <c r="R926" s="269"/>
      <c r="S926" s="269"/>
      <c r="T926" s="269"/>
      <c r="U926" s="271"/>
      <c r="V926" s="271"/>
      <c r="W926" s="271"/>
    </row>
    <row r="927" spans="5:23" x14ac:dyDescent="0.3">
      <c r="E927" s="173"/>
      <c r="F927" s="176"/>
      <c r="P927" s="270"/>
      <c r="Q927" s="269"/>
      <c r="R927" s="269"/>
      <c r="S927" s="269"/>
      <c r="T927" s="269"/>
      <c r="U927" s="271"/>
      <c r="V927" s="271"/>
      <c r="W927" s="271"/>
    </row>
    <row r="928" spans="5:23" x14ac:dyDescent="0.3">
      <c r="E928" s="173"/>
      <c r="F928" s="176"/>
      <c r="P928" s="270"/>
      <c r="Q928" s="269"/>
      <c r="R928" s="269"/>
      <c r="S928" s="269"/>
      <c r="T928" s="269"/>
      <c r="U928" s="271"/>
      <c r="V928" s="271"/>
      <c r="W928" s="271"/>
    </row>
    <row r="929" spans="5:23" x14ac:dyDescent="0.3">
      <c r="E929" s="173"/>
      <c r="F929" s="176"/>
      <c r="P929" s="270"/>
      <c r="Q929" s="269"/>
      <c r="R929" s="269"/>
      <c r="S929" s="269"/>
      <c r="T929" s="269"/>
      <c r="U929" s="271"/>
      <c r="V929" s="271"/>
      <c r="W929" s="271"/>
    </row>
    <row r="930" spans="5:23" x14ac:dyDescent="0.3">
      <c r="E930" s="173"/>
      <c r="F930" s="176"/>
      <c r="P930" s="270"/>
      <c r="Q930" s="269"/>
      <c r="R930" s="269"/>
      <c r="S930" s="269"/>
      <c r="T930" s="269"/>
      <c r="U930" s="271"/>
      <c r="V930" s="271"/>
      <c r="W930" s="271"/>
    </row>
    <row r="931" spans="5:23" x14ac:dyDescent="0.3">
      <c r="E931" s="173"/>
      <c r="F931" s="176"/>
      <c r="P931" s="270"/>
      <c r="Q931" s="269"/>
      <c r="R931" s="269"/>
      <c r="S931" s="269"/>
      <c r="T931" s="269"/>
      <c r="U931" s="271"/>
      <c r="V931" s="271"/>
      <c r="W931" s="271"/>
    </row>
    <row r="932" spans="5:23" x14ac:dyDescent="0.3">
      <c r="E932" s="173"/>
      <c r="F932" s="176"/>
      <c r="P932" s="270"/>
      <c r="Q932" s="269"/>
      <c r="R932" s="269"/>
      <c r="S932" s="269"/>
      <c r="T932" s="269"/>
      <c r="U932" s="271"/>
      <c r="V932" s="271"/>
      <c r="W932" s="271"/>
    </row>
    <row r="933" spans="5:23" x14ac:dyDescent="0.3">
      <c r="E933" s="173"/>
      <c r="F933" s="176"/>
      <c r="P933" s="270"/>
      <c r="Q933" s="269"/>
      <c r="R933" s="269"/>
      <c r="S933" s="269"/>
      <c r="T933" s="269"/>
      <c r="U933" s="271"/>
      <c r="V933" s="271"/>
      <c r="W933" s="271"/>
    </row>
    <row r="934" spans="5:23" x14ac:dyDescent="0.3">
      <c r="E934" s="173"/>
      <c r="F934" s="176"/>
      <c r="P934" s="270"/>
      <c r="Q934" s="269"/>
      <c r="R934" s="269"/>
      <c r="S934" s="269"/>
      <c r="T934" s="269"/>
      <c r="U934" s="271"/>
      <c r="V934" s="271"/>
      <c r="W934" s="271"/>
    </row>
    <row r="935" spans="5:23" x14ac:dyDescent="0.3">
      <c r="E935" s="173"/>
      <c r="F935" s="176"/>
      <c r="P935" s="270"/>
      <c r="Q935" s="269"/>
      <c r="R935" s="269"/>
      <c r="S935" s="269"/>
      <c r="T935" s="269"/>
      <c r="U935" s="271"/>
      <c r="V935" s="271"/>
      <c r="W935" s="271"/>
    </row>
    <row r="936" spans="5:23" x14ac:dyDescent="0.3">
      <c r="E936" s="173"/>
      <c r="F936" s="176"/>
      <c r="P936" s="270"/>
      <c r="Q936" s="269"/>
      <c r="R936" s="269"/>
      <c r="S936" s="269"/>
      <c r="T936" s="269"/>
      <c r="U936" s="271"/>
      <c r="V936" s="271"/>
      <c r="W936" s="271"/>
    </row>
    <row r="937" spans="5:23" x14ac:dyDescent="0.3">
      <c r="E937" s="173"/>
      <c r="F937" s="176"/>
      <c r="P937" s="270"/>
      <c r="Q937" s="269"/>
      <c r="R937" s="269"/>
      <c r="S937" s="269"/>
      <c r="T937" s="269"/>
      <c r="U937" s="271"/>
      <c r="V937" s="271"/>
      <c r="W937" s="271"/>
    </row>
    <row r="938" spans="5:23" x14ac:dyDescent="0.3">
      <c r="E938" s="173"/>
      <c r="F938" s="176"/>
      <c r="P938" s="270"/>
      <c r="Q938" s="269"/>
      <c r="R938" s="269"/>
      <c r="S938" s="269"/>
      <c r="T938" s="269"/>
      <c r="U938" s="271"/>
      <c r="V938" s="271"/>
      <c r="W938" s="271"/>
    </row>
    <row r="939" spans="5:23" x14ac:dyDescent="0.3">
      <c r="E939" s="173"/>
      <c r="F939" s="176"/>
      <c r="P939" s="270"/>
      <c r="Q939" s="269"/>
      <c r="R939" s="269"/>
      <c r="S939" s="269"/>
      <c r="T939" s="269"/>
      <c r="U939" s="271"/>
      <c r="V939" s="271"/>
      <c r="W939" s="271"/>
    </row>
    <row r="940" spans="5:23" x14ac:dyDescent="0.3">
      <c r="E940" s="173"/>
      <c r="F940" s="176"/>
      <c r="P940" s="270"/>
      <c r="Q940" s="269"/>
      <c r="R940" s="269"/>
      <c r="S940" s="269"/>
      <c r="T940" s="269"/>
      <c r="U940" s="271"/>
      <c r="V940" s="271"/>
      <c r="W940" s="271"/>
    </row>
    <row r="941" spans="5:23" x14ac:dyDescent="0.3">
      <c r="E941" s="173"/>
      <c r="F941" s="176"/>
      <c r="P941" s="270"/>
      <c r="Q941" s="269"/>
      <c r="R941" s="269"/>
      <c r="S941" s="269"/>
      <c r="T941" s="269"/>
      <c r="U941" s="271"/>
      <c r="V941" s="271"/>
      <c r="W941" s="271"/>
    </row>
    <row r="942" spans="5:23" x14ac:dyDescent="0.3">
      <c r="E942" s="173"/>
      <c r="F942" s="176"/>
      <c r="P942" s="270"/>
      <c r="Q942" s="269"/>
      <c r="R942" s="269"/>
      <c r="S942" s="269"/>
      <c r="T942" s="269"/>
      <c r="U942" s="271"/>
      <c r="V942" s="271"/>
      <c r="W942" s="271"/>
    </row>
    <row r="943" spans="5:23" x14ac:dyDescent="0.3">
      <c r="E943" s="173"/>
      <c r="F943" s="176"/>
      <c r="P943" s="270"/>
      <c r="Q943" s="269"/>
      <c r="R943" s="269"/>
      <c r="S943" s="269"/>
      <c r="T943" s="269"/>
      <c r="U943" s="271"/>
      <c r="V943" s="271"/>
      <c r="W943" s="271"/>
    </row>
    <row r="944" spans="5:23" x14ac:dyDescent="0.3">
      <c r="E944" s="173"/>
      <c r="F944" s="176"/>
      <c r="P944" s="270"/>
      <c r="Q944" s="269"/>
      <c r="R944" s="269"/>
      <c r="S944" s="269"/>
      <c r="T944" s="269"/>
      <c r="U944" s="271"/>
      <c r="V944" s="271"/>
      <c r="W944" s="271"/>
    </row>
    <row r="945" spans="5:23" x14ac:dyDescent="0.3">
      <c r="E945" s="173"/>
      <c r="F945" s="176"/>
      <c r="P945" s="270"/>
      <c r="Q945" s="269"/>
      <c r="R945" s="269"/>
      <c r="S945" s="269"/>
      <c r="T945" s="269"/>
      <c r="U945" s="271"/>
      <c r="V945" s="271"/>
      <c r="W945" s="271"/>
    </row>
    <row r="946" spans="5:23" x14ac:dyDescent="0.3">
      <c r="E946" s="173"/>
      <c r="F946" s="176"/>
      <c r="P946" s="270"/>
      <c r="Q946" s="269"/>
      <c r="R946" s="269"/>
      <c r="S946" s="269"/>
      <c r="T946" s="269"/>
      <c r="U946" s="271"/>
      <c r="V946" s="271"/>
      <c r="W946" s="271"/>
    </row>
    <row r="947" spans="5:23" x14ac:dyDescent="0.3">
      <c r="E947" s="173"/>
      <c r="F947" s="176"/>
      <c r="P947" s="270"/>
      <c r="Q947" s="269"/>
      <c r="R947" s="269"/>
      <c r="S947" s="269"/>
      <c r="T947" s="269"/>
      <c r="U947" s="271"/>
      <c r="V947" s="271"/>
      <c r="W947" s="271"/>
    </row>
    <row r="948" spans="5:23" x14ac:dyDescent="0.3">
      <c r="E948" s="173"/>
      <c r="F948" s="176"/>
      <c r="P948" s="270"/>
      <c r="Q948" s="269"/>
      <c r="R948" s="269"/>
      <c r="S948" s="269"/>
      <c r="T948" s="269"/>
      <c r="U948" s="271"/>
      <c r="V948" s="271"/>
      <c r="W948" s="271"/>
    </row>
    <row r="949" spans="5:23" x14ac:dyDescent="0.3">
      <c r="E949" s="173"/>
      <c r="F949" s="176"/>
      <c r="P949" s="270"/>
      <c r="Q949" s="269"/>
      <c r="R949" s="269"/>
      <c r="S949" s="269"/>
      <c r="T949" s="269"/>
      <c r="U949" s="271"/>
      <c r="V949" s="271"/>
      <c r="W949" s="271"/>
    </row>
    <row r="950" spans="5:23" x14ac:dyDescent="0.3">
      <c r="E950" s="173"/>
      <c r="F950" s="176"/>
      <c r="P950" s="270"/>
      <c r="Q950" s="269"/>
      <c r="R950" s="269"/>
      <c r="S950" s="269"/>
      <c r="T950" s="269"/>
      <c r="U950" s="271"/>
      <c r="V950" s="271"/>
      <c r="W950" s="271"/>
    </row>
    <row r="951" spans="5:23" x14ac:dyDescent="0.3">
      <c r="E951" s="173"/>
      <c r="F951" s="176"/>
      <c r="P951" s="270"/>
      <c r="Q951" s="269"/>
      <c r="R951" s="269"/>
      <c r="S951" s="269"/>
      <c r="T951" s="269"/>
      <c r="U951" s="271"/>
      <c r="V951" s="271"/>
      <c r="W951" s="271"/>
    </row>
    <row r="952" spans="5:23" x14ac:dyDescent="0.3">
      <c r="E952" s="173"/>
      <c r="F952" s="176"/>
      <c r="P952" s="270"/>
      <c r="Q952" s="269"/>
      <c r="R952" s="269"/>
      <c r="S952" s="269"/>
      <c r="T952" s="269"/>
      <c r="U952" s="271"/>
      <c r="V952" s="271"/>
      <c r="W952" s="271"/>
    </row>
    <row r="953" spans="5:23" x14ac:dyDescent="0.3">
      <c r="E953" s="173"/>
      <c r="F953" s="176"/>
      <c r="P953" s="270"/>
      <c r="Q953" s="269"/>
      <c r="R953" s="269"/>
      <c r="S953" s="269"/>
      <c r="T953" s="269"/>
      <c r="U953" s="271"/>
      <c r="V953" s="271"/>
      <c r="W953" s="271"/>
    </row>
    <row r="954" spans="5:23" x14ac:dyDescent="0.3">
      <c r="E954" s="173"/>
      <c r="F954" s="176"/>
      <c r="P954" s="270"/>
      <c r="Q954" s="269"/>
      <c r="R954" s="269"/>
      <c r="S954" s="269"/>
      <c r="T954" s="269"/>
      <c r="U954" s="271"/>
      <c r="V954" s="271"/>
      <c r="W954" s="271"/>
    </row>
    <row r="955" spans="5:23" x14ac:dyDescent="0.3">
      <c r="E955" s="173"/>
      <c r="F955" s="176"/>
      <c r="P955" s="270"/>
      <c r="Q955" s="269"/>
      <c r="R955" s="269"/>
      <c r="S955" s="269"/>
      <c r="T955" s="269"/>
      <c r="U955" s="271"/>
      <c r="V955" s="271"/>
      <c r="W955" s="271"/>
    </row>
    <row r="956" spans="5:23" x14ac:dyDescent="0.3">
      <c r="E956" s="173"/>
      <c r="F956" s="176"/>
      <c r="P956" s="270"/>
      <c r="Q956" s="269"/>
      <c r="R956" s="269"/>
      <c r="S956" s="269"/>
      <c r="T956" s="269"/>
      <c r="U956" s="271"/>
      <c r="V956" s="271"/>
      <c r="W956" s="271"/>
    </row>
    <row r="957" spans="5:23" x14ac:dyDescent="0.3">
      <c r="E957" s="173"/>
      <c r="F957" s="176"/>
      <c r="P957" s="270"/>
      <c r="Q957" s="269"/>
      <c r="R957" s="269"/>
      <c r="S957" s="269"/>
      <c r="T957" s="269"/>
      <c r="U957" s="271"/>
      <c r="V957" s="271"/>
      <c r="W957" s="271"/>
    </row>
    <row r="958" spans="5:23" x14ac:dyDescent="0.3">
      <c r="E958" s="173"/>
      <c r="F958" s="176"/>
      <c r="P958" s="270"/>
      <c r="Q958" s="269"/>
      <c r="R958" s="269"/>
      <c r="S958" s="269"/>
      <c r="T958" s="269"/>
      <c r="U958" s="271"/>
      <c r="V958" s="271"/>
      <c r="W958" s="271"/>
    </row>
    <row r="959" spans="5:23" x14ac:dyDescent="0.3">
      <c r="E959" s="173"/>
      <c r="F959" s="176"/>
      <c r="P959" s="270"/>
      <c r="Q959" s="269"/>
      <c r="R959" s="269"/>
      <c r="S959" s="269"/>
      <c r="T959" s="269"/>
      <c r="U959" s="271"/>
      <c r="V959" s="271"/>
      <c r="W959" s="271"/>
    </row>
    <row r="960" spans="5:23" x14ac:dyDescent="0.3">
      <c r="E960" s="173"/>
      <c r="F960" s="176"/>
      <c r="P960" s="270"/>
      <c r="Q960" s="269"/>
      <c r="R960" s="269"/>
      <c r="S960" s="269"/>
      <c r="T960" s="269"/>
      <c r="U960" s="271"/>
      <c r="V960" s="271"/>
      <c r="W960" s="271"/>
    </row>
    <row r="961" spans="5:23" x14ac:dyDescent="0.3">
      <c r="E961" s="173"/>
      <c r="F961" s="176"/>
      <c r="P961" s="270"/>
      <c r="Q961" s="269"/>
      <c r="R961" s="269"/>
      <c r="S961" s="269"/>
      <c r="T961" s="269"/>
      <c r="U961" s="271"/>
      <c r="V961" s="271"/>
      <c r="W961" s="271"/>
    </row>
    <row r="962" spans="5:23" x14ac:dyDescent="0.3">
      <c r="E962" s="173"/>
      <c r="F962" s="176"/>
      <c r="P962" s="270"/>
      <c r="Q962" s="269"/>
      <c r="R962" s="269"/>
      <c r="S962" s="269"/>
      <c r="T962" s="269"/>
      <c r="U962" s="271"/>
      <c r="V962" s="271"/>
      <c r="W962" s="271"/>
    </row>
    <row r="963" spans="5:23" x14ac:dyDescent="0.3">
      <c r="E963" s="173"/>
      <c r="F963" s="176"/>
      <c r="P963" s="270"/>
      <c r="Q963" s="269"/>
      <c r="R963" s="269"/>
      <c r="S963" s="269"/>
      <c r="T963" s="269"/>
      <c r="U963" s="271"/>
      <c r="V963" s="271"/>
      <c r="W963" s="271"/>
    </row>
    <row r="964" spans="5:23" x14ac:dyDescent="0.3">
      <c r="E964" s="173"/>
      <c r="F964" s="176"/>
      <c r="P964" s="270"/>
      <c r="Q964" s="269"/>
      <c r="R964" s="269"/>
      <c r="S964" s="269"/>
      <c r="T964" s="269"/>
      <c r="U964" s="271"/>
      <c r="V964" s="271"/>
      <c r="W964" s="271"/>
    </row>
    <row r="965" spans="5:23" x14ac:dyDescent="0.3">
      <c r="E965" s="173"/>
      <c r="F965" s="176"/>
      <c r="P965" s="270"/>
      <c r="Q965" s="269"/>
      <c r="R965" s="269"/>
      <c r="S965" s="269"/>
      <c r="T965" s="269"/>
      <c r="U965" s="271"/>
      <c r="V965" s="271"/>
      <c r="W965" s="271"/>
    </row>
    <row r="966" spans="5:23" x14ac:dyDescent="0.3">
      <c r="E966" s="173"/>
      <c r="F966" s="176"/>
      <c r="P966" s="270"/>
      <c r="Q966" s="269"/>
      <c r="R966" s="269"/>
      <c r="S966" s="269"/>
      <c r="T966" s="269"/>
      <c r="U966" s="271"/>
      <c r="V966" s="271"/>
      <c r="W966" s="271"/>
    </row>
    <row r="967" spans="5:23" x14ac:dyDescent="0.3">
      <c r="E967" s="173"/>
      <c r="F967" s="176"/>
      <c r="P967" s="270"/>
      <c r="Q967" s="269"/>
      <c r="R967" s="269"/>
      <c r="S967" s="269"/>
      <c r="T967" s="269"/>
      <c r="U967" s="271"/>
      <c r="V967" s="271"/>
      <c r="W967" s="271"/>
    </row>
    <row r="968" spans="5:23" x14ac:dyDescent="0.3">
      <c r="E968" s="173"/>
      <c r="F968" s="176"/>
      <c r="P968" s="270"/>
      <c r="Q968" s="269"/>
      <c r="R968" s="269"/>
      <c r="S968" s="269"/>
      <c r="T968" s="269"/>
      <c r="U968" s="271"/>
      <c r="V968" s="271"/>
      <c r="W968" s="271"/>
    </row>
    <row r="969" spans="5:23" x14ac:dyDescent="0.3">
      <c r="E969" s="173"/>
      <c r="F969" s="176"/>
      <c r="P969" s="270"/>
      <c r="Q969" s="269"/>
      <c r="R969" s="269"/>
      <c r="S969" s="269"/>
      <c r="T969" s="269"/>
      <c r="U969" s="271"/>
      <c r="V969" s="271"/>
      <c r="W969" s="271"/>
    </row>
    <row r="970" spans="5:23" x14ac:dyDescent="0.3">
      <c r="E970" s="173"/>
      <c r="F970" s="176"/>
      <c r="P970" s="270"/>
      <c r="Q970" s="269"/>
      <c r="R970" s="269"/>
      <c r="S970" s="269"/>
      <c r="T970" s="269"/>
      <c r="U970" s="271"/>
      <c r="V970" s="271"/>
      <c r="W970" s="271"/>
    </row>
    <row r="971" spans="5:23" x14ac:dyDescent="0.3">
      <c r="E971" s="173"/>
      <c r="F971" s="176"/>
      <c r="P971" s="270"/>
      <c r="Q971" s="269"/>
      <c r="R971" s="269"/>
      <c r="S971" s="269"/>
      <c r="T971" s="269"/>
      <c r="U971" s="271"/>
      <c r="V971" s="271"/>
      <c r="W971" s="271"/>
    </row>
    <row r="972" spans="5:23" x14ac:dyDescent="0.3">
      <c r="E972" s="173"/>
      <c r="F972" s="176"/>
      <c r="P972" s="270"/>
      <c r="Q972" s="269"/>
      <c r="R972" s="269"/>
      <c r="S972" s="269"/>
      <c r="T972" s="269"/>
      <c r="U972" s="271"/>
      <c r="V972" s="271"/>
      <c r="W972" s="271"/>
    </row>
    <row r="973" spans="5:23" x14ac:dyDescent="0.3">
      <c r="E973" s="173"/>
      <c r="F973" s="176"/>
      <c r="P973" s="270"/>
      <c r="Q973" s="269"/>
      <c r="R973" s="269"/>
      <c r="S973" s="269"/>
      <c r="T973" s="269"/>
      <c r="U973" s="271"/>
      <c r="V973" s="271"/>
      <c r="W973" s="271"/>
    </row>
    <row r="974" spans="5:23" x14ac:dyDescent="0.3">
      <c r="E974" s="173"/>
      <c r="F974" s="176"/>
      <c r="P974" s="270"/>
      <c r="Q974" s="269"/>
      <c r="R974" s="269"/>
      <c r="S974" s="269"/>
      <c r="T974" s="269"/>
      <c r="U974" s="271"/>
      <c r="V974" s="271"/>
      <c r="W974" s="271"/>
    </row>
    <row r="975" spans="5:23" x14ac:dyDescent="0.3">
      <c r="E975" s="173"/>
      <c r="F975" s="176"/>
      <c r="P975" s="270"/>
      <c r="Q975" s="269"/>
      <c r="R975" s="269"/>
      <c r="S975" s="269"/>
      <c r="T975" s="269"/>
      <c r="U975" s="271"/>
      <c r="V975" s="271"/>
      <c r="W975" s="271"/>
    </row>
    <row r="976" spans="5:23" x14ac:dyDescent="0.3">
      <c r="E976" s="173"/>
      <c r="F976" s="176"/>
      <c r="P976" s="270"/>
      <c r="Q976" s="269"/>
      <c r="R976" s="269"/>
      <c r="S976" s="269"/>
      <c r="T976" s="269"/>
      <c r="U976" s="271"/>
      <c r="V976" s="271"/>
      <c r="W976" s="271"/>
    </row>
    <row r="977" spans="5:23" x14ac:dyDescent="0.3">
      <c r="E977" s="173"/>
      <c r="F977" s="176"/>
      <c r="P977" s="270"/>
      <c r="Q977" s="269"/>
      <c r="R977" s="269"/>
      <c r="S977" s="269"/>
      <c r="T977" s="269"/>
      <c r="U977" s="271"/>
      <c r="V977" s="271"/>
      <c r="W977" s="271"/>
    </row>
    <row r="978" spans="5:23" x14ac:dyDescent="0.3">
      <c r="E978" s="173"/>
      <c r="F978" s="176"/>
      <c r="P978" s="270"/>
      <c r="Q978" s="269"/>
      <c r="R978" s="269"/>
      <c r="S978" s="269"/>
      <c r="T978" s="269"/>
      <c r="U978" s="271"/>
      <c r="V978" s="271"/>
      <c r="W978" s="271"/>
    </row>
    <row r="979" spans="5:23" x14ac:dyDescent="0.3">
      <c r="E979" s="173"/>
      <c r="F979" s="176"/>
      <c r="P979" s="270"/>
      <c r="Q979" s="269"/>
      <c r="R979" s="269"/>
      <c r="S979" s="269"/>
      <c r="T979" s="269"/>
      <c r="U979" s="271"/>
      <c r="V979" s="271"/>
      <c r="W979" s="271"/>
    </row>
    <row r="980" spans="5:23" x14ac:dyDescent="0.3">
      <c r="E980" s="173"/>
      <c r="F980" s="176"/>
      <c r="P980" s="270"/>
      <c r="Q980" s="269"/>
      <c r="R980" s="269"/>
      <c r="S980" s="269"/>
      <c r="T980" s="269"/>
      <c r="U980" s="271"/>
      <c r="V980" s="271"/>
      <c r="W980" s="271"/>
    </row>
    <row r="981" spans="5:23" x14ac:dyDescent="0.3">
      <c r="E981" s="173"/>
      <c r="F981" s="176"/>
      <c r="P981" s="270"/>
      <c r="Q981" s="269"/>
      <c r="R981" s="269"/>
      <c r="S981" s="269"/>
      <c r="T981" s="269"/>
      <c r="U981" s="271"/>
      <c r="V981" s="271"/>
      <c r="W981" s="271"/>
    </row>
    <row r="982" spans="5:23" x14ac:dyDescent="0.3">
      <c r="E982" s="173"/>
      <c r="F982" s="176"/>
      <c r="P982" s="270"/>
      <c r="Q982" s="269"/>
      <c r="R982" s="269"/>
      <c r="S982" s="269"/>
      <c r="T982" s="269"/>
      <c r="U982" s="271"/>
      <c r="V982" s="271"/>
      <c r="W982" s="271"/>
    </row>
    <row r="983" spans="5:23" x14ac:dyDescent="0.3">
      <c r="E983" s="173"/>
      <c r="F983" s="176"/>
      <c r="P983" s="270"/>
      <c r="Q983" s="269"/>
      <c r="R983" s="269"/>
      <c r="S983" s="269"/>
      <c r="T983" s="269"/>
      <c r="U983" s="271"/>
      <c r="V983" s="271"/>
      <c r="W983" s="271"/>
    </row>
    <row r="984" spans="5:23" x14ac:dyDescent="0.3">
      <c r="E984" s="173"/>
      <c r="F984" s="176"/>
      <c r="P984" s="270"/>
      <c r="Q984" s="269"/>
      <c r="R984" s="269"/>
      <c r="S984" s="269"/>
      <c r="T984" s="269"/>
      <c r="U984" s="271"/>
      <c r="V984" s="271"/>
      <c r="W984" s="271"/>
    </row>
    <row r="985" spans="5:23" x14ac:dyDescent="0.3">
      <c r="E985" s="173"/>
      <c r="F985" s="176"/>
      <c r="P985" s="270"/>
      <c r="Q985" s="269"/>
      <c r="R985" s="269"/>
      <c r="S985" s="269"/>
      <c r="T985" s="269"/>
      <c r="U985" s="271"/>
      <c r="V985" s="271"/>
      <c r="W985" s="271"/>
    </row>
    <row r="986" spans="5:23" x14ac:dyDescent="0.3">
      <c r="E986" s="173"/>
      <c r="F986" s="176"/>
      <c r="P986" s="270"/>
      <c r="Q986" s="269"/>
      <c r="R986" s="269"/>
      <c r="S986" s="269"/>
      <c r="T986" s="269"/>
      <c r="U986" s="271"/>
      <c r="V986" s="271"/>
      <c r="W986" s="271"/>
    </row>
    <row r="987" spans="5:23" x14ac:dyDescent="0.3">
      <c r="E987" s="173"/>
      <c r="F987" s="176"/>
      <c r="P987" s="270"/>
      <c r="Q987" s="269"/>
      <c r="R987" s="269"/>
      <c r="S987" s="269"/>
      <c r="T987" s="269"/>
      <c r="U987" s="271"/>
      <c r="V987" s="271"/>
      <c r="W987" s="271"/>
    </row>
    <row r="988" spans="5:23" x14ac:dyDescent="0.3">
      <c r="E988" s="173"/>
      <c r="F988" s="176"/>
      <c r="P988" s="270"/>
      <c r="Q988" s="269"/>
      <c r="R988" s="269"/>
      <c r="S988" s="269"/>
      <c r="T988" s="269"/>
      <c r="U988" s="271"/>
      <c r="V988" s="271"/>
      <c r="W988" s="271"/>
    </row>
    <row r="989" spans="5:23" x14ac:dyDescent="0.3">
      <c r="E989" s="173"/>
      <c r="F989" s="176"/>
      <c r="P989" s="270"/>
      <c r="Q989" s="269"/>
      <c r="R989" s="269"/>
      <c r="S989" s="269"/>
      <c r="T989" s="269"/>
      <c r="U989" s="271"/>
      <c r="V989" s="271"/>
      <c r="W989" s="271"/>
    </row>
    <row r="990" spans="5:23" x14ac:dyDescent="0.3">
      <c r="E990" s="173"/>
      <c r="F990" s="176"/>
      <c r="P990" s="270"/>
      <c r="Q990" s="269"/>
      <c r="R990" s="269"/>
      <c r="S990" s="269"/>
      <c r="T990" s="269"/>
      <c r="U990" s="271"/>
      <c r="V990" s="271"/>
      <c r="W990" s="271"/>
    </row>
    <row r="991" spans="5:23" x14ac:dyDescent="0.3">
      <c r="E991" s="173"/>
      <c r="F991" s="176"/>
      <c r="P991" s="270"/>
      <c r="Q991" s="269"/>
      <c r="R991" s="269"/>
      <c r="S991" s="269"/>
      <c r="T991" s="269"/>
      <c r="U991" s="271"/>
      <c r="V991" s="271"/>
      <c r="W991" s="271"/>
    </row>
    <row r="992" spans="5:23" x14ac:dyDescent="0.3">
      <c r="E992" s="173"/>
      <c r="F992" s="176"/>
      <c r="P992" s="270"/>
      <c r="Q992" s="269"/>
      <c r="R992" s="269"/>
      <c r="S992" s="269"/>
      <c r="T992" s="269"/>
      <c r="U992" s="271"/>
      <c r="V992" s="271"/>
      <c r="W992" s="271"/>
    </row>
    <row r="993" spans="5:23" x14ac:dyDescent="0.3">
      <c r="E993" s="173"/>
      <c r="F993" s="176"/>
      <c r="P993" s="270"/>
      <c r="Q993" s="269"/>
      <c r="R993" s="269"/>
      <c r="S993" s="269"/>
      <c r="T993" s="269"/>
      <c r="U993" s="271"/>
      <c r="V993" s="271"/>
      <c r="W993" s="271"/>
    </row>
    <row r="994" spans="5:23" x14ac:dyDescent="0.3">
      <c r="E994" s="173"/>
      <c r="F994" s="176"/>
      <c r="P994" s="270"/>
      <c r="Q994" s="269"/>
      <c r="R994" s="269"/>
      <c r="S994" s="269"/>
      <c r="T994" s="269"/>
      <c r="U994" s="271"/>
      <c r="V994" s="271"/>
      <c r="W994" s="271"/>
    </row>
    <row r="995" spans="5:23" x14ac:dyDescent="0.3">
      <c r="E995" s="173"/>
      <c r="F995" s="176"/>
      <c r="P995" s="270"/>
      <c r="Q995" s="269"/>
      <c r="R995" s="269"/>
      <c r="S995" s="269"/>
      <c r="T995" s="269"/>
      <c r="U995" s="271"/>
      <c r="V995" s="271"/>
      <c r="W995" s="271"/>
    </row>
    <row r="996" spans="5:23" x14ac:dyDescent="0.3">
      <c r="E996" s="173"/>
      <c r="F996" s="176"/>
      <c r="P996" s="270"/>
      <c r="Q996" s="269"/>
      <c r="R996" s="269"/>
      <c r="S996" s="269"/>
      <c r="T996" s="269"/>
      <c r="U996" s="271"/>
      <c r="V996" s="271"/>
      <c r="W996" s="271"/>
    </row>
    <row r="997" spans="5:23" x14ac:dyDescent="0.3">
      <c r="E997" s="173"/>
      <c r="F997" s="176"/>
      <c r="P997" s="270"/>
      <c r="Q997" s="269"/>
      <c r="R997" s="269"/>
      <c r="S997" s="269"/>
      <c r="T997" s="269"/>
      <c r="U997" s="271"/>
      <c r="V997" s="271"/>
      <c r="W997" s="271"/>
    </row>
    <row r="998" spans="5:23" x14ac:dyDescent="0.3">
      <c r="E998" s="173"/>
      <c r="F998" s="176"/>
      <c r="P998" s="270"/>
      <c r="Q998" s="269"/>
      <c r="R998" s="269"/>
      <c r="S998" s="269"/>
      <c r="T998" s="269"/>
      <c r="U998" s="271"/>
      <c r="V998" s="271"/>
      <c r="W998" s="271"/>
    </row>
    <row r="999" spans="5:23" x14ac:dyDescent="0.3">
      <c r="E999" s="173"/>
      <c r="F999" s="176"/>
      <c r="P999" s="270"/>
      <c r="Q999" s="269"/>
      <c r="R999" s="269"/>
      <c r="S999" s="269"/>
      <c r="T999" s="269"/>
      <c r="U999" s="271"/>
      <c r="V999" s="271"/>
      <c r="W999" s="271"/>
    </row>
    <row r="1000" spans="5:23" x14ac:dyDescent="0.3">
      <c r="E1000" s="173"/>
      <c r="F1000" s="176"/>
      <c r="P1000" s="270"/>
      <c r="Q1000" s="269"/>
      <c r="R1000" s="269"/>
      <c r="S1000" s="269"/>
      <c r="T1000" s="269"/>
      <c r="U1000" s="271"/>
      <c r="V1000" s="271"/>
      <c r="W1000" s="271"/>
    </row>
    <row r="1001" spans="5:23" x14ac:dyDescent="0.3">
      <c r="E1001" s="173"/>
      <c r="F1001" s="176"/>
      <c r="P1001" s="270"/>
      <c r="Q1001" s="269"/>
      <c r="R1001" s="269"/>
      <c r="S1001" s="269"/>
      <c r="T1001" s="269"/>
      <c r="U1001" s="271"/>
      <c r="V1001" s="271"/>
      <c r="W1001" s="271"/>
    </row>
    <row r="1002" spans="5:23" x14ac:dyDescent="0.3">
      <c r="E1002" s="173"/>
      <c r="F1002" s="176"/>
      <c r="P1002" s="270"/>
      <c r="Q1002" s="269"/>
      <c r="R1002" s="269"/>
      <c r="S1002" s="269"/>
      <c r="T1002" s="269"/>
      <c r="U1002" s="271"/>
      <c r="V1002" s="271"/>
      <c r="W1002" s="271"/>
    </row>
    <row r="1003" spans="5:23" x14ac:dyDescent="0.3">
      <c r="E1003" s="173"/>
      <c r="F1003" s="176"/>
      <c r="P1003" s="270"/>
      <c r="Q1003" s="269"/>
      <c r="R1003" s="269"/>
      <c r="S1003" s="269"/>
      <c r="T1003" s="269"/>
      <c r="U1003" s="271"/>
      <c r="V1003" s="271"/>
      <c r="W1003" s="271"/>
    </row>
    <row r="1004" spans="5:23" x14ac:dyDescent="0.3">
      <c r="E1004" s="173"/>
      <c r="F1004" s="176"/>
      <c r="P1004" s="270"/>
      <c r="Q1004" s="269"/>
      <c r="R1004" s="269"/>
      <c r="S1004" s="269"/>
      <c r="T1004" s="269"/>
      <c r="U1004" s="271"/>
      <c r="V1004" s="271"/>
      <c r="W1004" s="271"/>
    </row>
  </sheetData>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13"/>
  <sheetViews>
    <sheetView workbookViewId="0">
      <selection sqref="A1:IV65536"/>
    </sheetView>
  </sheetViews>
  <sheetFormatPr defaultRowHeight="13.2" x14ac:dyDescent="0.25"/>
  <cols>
    <col min="1" max="1" width="65.109375" bestFit="1" customWidth="1"/>
    <col min="2" max="2" width="21" bestFit="1" customWidth="1"/>
    <col min="3" max="3" width="70.109375" bestFit="1" customWidth="1"/>
    <col min="4" max="4" width="36.88671875" bestFit="1" customWidth="1"/>
    <col min="5" max="5" width="13.88671875" bestFit="1" customWidth="1"/>
    <col min="6" max="6" width="12.5546875" bestFit="1" customWidth="1"/>
    <col min="7" max="7" width="11.5546875" bestFit="1" customWidth="1"/>
    <col min="8" max="8" width="12" bestFit="1" customWidth="1"/>
    <col min="9" max="15" width="12.6640625" bestFit="1" customWidth="1"/>
    <col min="16" max="16" width="12" bestFit="1" customWidth="1"/>
    <col min="17" max="18" width="12.6640625" bestFit="1" customWidth="1"/>
    <col min="19" max="19" width="29.88671875" bestFit="1" customWidth="1"/>
    <col min="20" max="22" width="30.33203125" bestFit="1" customWidth="1"/>
    <col min="23" max="23" width="20.88671875" bestFit="1" customWidth="1"/>
    <col min="24" max="24" width="20.109375" bestFit="1" customWidth="1"/>
    <col min="25" max="25" width="23.33203125" style="225" bestFit="1" customWidth="1"/>
    <col min="26" max="26" width="29.33203125" bestFit="1" customWidth="1"/>
  </cols>
  <sheetData>
    <row r="1" spans="1:26" x14ac:dyDescent="0.25">
      <c r="A1" t="s">
        <v>273</v>
      </c>
    </row>
    <row r="2" spans="1:26" s="214" customFormat="1" ht="14.4" x14ac:dyDescent="0.3">
      <c r="A2" s="214" t="s">
        <v>274</v>
      </c>
      <c r="B2" s="214" t="s">
        <v>275</v>
      </c>
      <c r="C2" s="214" t="s">
        <v>276</v>
      </c>
      <c r="D2" s="214" t="s">
        <v>277</v>
      </c>
      <c r="E2" s="214" t="s">
        <v>278</v>
      </c>
      <c r="F2" s="214" t="s">
        <v>279</v>
      </c>
      <c r="G2" s="214" t="s">
        <v>280</v>
      </c>
      <c r="H2" s="214" t="s">
        <v>281</v>
      </c>
      <c r="I2" s="214" t="s">
        <v>282</v>
      </c>
      <c r="J2" s="214" t="s">
        <v>283</v>
      </c>
      <c r="K2" s="214" t="s">
        <v>284</v>
      </c>
      <c r="L2" s="214" t="s">
        <v>285</v>
      </c>
      <c r="M2" s="214" t="s">
        <v>286</v>
      </c>
      <c r="N2" s="214" t="s">
        <v>287</v>
      </c>
      <c r="O2" s="214" t="s">
        <v>288</v>
      </c>
      <c r="P2" s="214" t="s">
        <v>289</v>
      </c>
      <c r="Q2" s="214" t="s">
        <v>290</v>
      </c>
      <c r="R2" s="214" t="s">
        <v>291</v>
      </c>
      <c r="S2" s="214" t="s">
        <v>292</v>
      </c>
      <c r="T2" s="214" t="s">
        <v>293</v>
      </c>
      <c r="U2" s="214" t="s">
        <v>294</v>
      </c>
      <c r="V2" s="214" t="s">
        <v>295</v>
      </c>
      <c r="W2" s="214" t="s">
        <v>296</v>
      </c>
      <c r="X2" s="214" t="s">
        <v>297</v>
      </c>
      <c r="Y2" s="227" t="s">
        <v>298</v>
      </c>
      <c r="Z2" s="214" t="s">
        <v>299</v>
      </c>
    </row>
    <row r="3" spans="1:26" x14ac:dyDescent="0.25">
      <c r="A3" t="s">
        <v>300</v>
      </c>
      <c r="B3" t="s">
        <v>166</v>
      </c>
      <c r="C3" t="s">
        <v>301</v>
      </c>
      <c r="D3" t="s">
        <v>302</v>
      </c>
      <c r="E3" t="s">
        <v>303</v>
      </c>
      <c r="F3" t="s">
        <v>304</v>
      </c>
      <c r="G3" t="s">
        <v>305</v>
      </c>
      <c r="H3">
        <v>1860.41</v>
      </c>
      <c r="I3">
        <v>-0.1245</v>
      </c>
      <c r="J3">
        <v>-0.48409999999999997</v>
      </c>
      <c r="K3">
        <v>-1.9226000000000001</v>
      </c>
      <c r="L3">
        <v>-1.9226000000000001</v>
      </c>
      <c r="M3">
        <v>-2.6941999999999999</v>
      </c>
      <c r="N3">
        <v>-0.20599999999999999</v>
      </c>
      <c r="O3">
        <v>4.4745999999999997</v>
      </c>
      <c r="P3">
        <v>7.6333000000000002</v>
      </c>
      <c r="Q3">
        <v>9.3727999999999998</v>
      </c>
      <c r="R3">
        <v>11.6478</v>
      </c>
      <c r="S3" t="s">
        <v>306</v>
      </c>
      <c r="T3" t="s">
        <v>306</v>
      </c>
      <c r="U3" t="s">
        <v>307</v>
      </c>
      <c r="V3" t="s">
        <v>307</v>
      </c>
      <c r="W3">
        <v>31997013926.360001</v>
      </c>
      <c r="X3">
        <v>16868251.059999999</v>
      </c>
      <c r="Y3" s="225">
        <v>1093641551799.15</v>
      </c>
      <c r="Z3">
        <v>36353887.229999997</v>
      </c>
    </row>
    <row r="4" spans="1:26" x14ac:dyDescent="0.25">
      <c r="A4" t="s">
        <v>308</v>
      </c>
      <c r="B4" t="s">
        <v>171</v>
      </c>
      <c r="C4" t="s">
        <v>301</v>
      </c>
      <c r="D4" t="s">
        <v>309</v>
      </c>
      <c r="E4" t="s">
        <v>303</v>
      </c>
      <c r="F4" t="s">
        <v>304</v>
      </c>
      <c r="G4" t="s">
        <v>305</v>
      </c>
      <c r="H4">
        <v>2211.29</v>
      </c>
      <c r="I4">
        <v>8.2799999999999999E-2</v>
      </c>
      <c r="J4">
        <v>5.2900000000000003E-2</v>
      </c>
      <c r="K4">
        <v>0.56759999999999999</v>
      </c>
      <c r="L4">
        <v>0.56759999999999999</v>
      </c>
      <c r="M4">
        <v>1.8361000000000001</v>
      </c>
      <c r="N4">
        <v>4.2062999999999997</v>
      </c>
      <c r="O4">
        <v>7.5933000000000002</v>
      </c>
      <c r="P4">
        <v>10.124599999999999</v>
      </c>
      <c r="Q4">
        <v>17.983298999999999</v>
      </c>
      <c r="R4">
        <v>45.237800999999997</v>
      </c>
      <c r="S4" t="s">
        <v>306</v>
      </c>
      <c r="T4" t="s">
        <v>310</v>
      </c>
      <c r="U4" t="s">
        <v>306</v>
      </c>
      <c r="V4" t="s">
        <v>306</v>
      </c>
      <c r="W4">
        <v>31220051262.700001</v>
      </c>
      <c r="X4">
        <v>14198601.800000001</v>
      </c>
      <c r="Y4" s="225">
        <v>1093641551799.15</v>
      </c>
      <c r="Z4">
        <v>36353887.229999997</v>
      </c>
    </row>
    <row r="5" spans="1:26" x14ac:dyDescent="0.25">
      <c r="A5" t="s">
        <v>311</v>
      </c>
      <c r="B5" t="s">
        <v>74</v>
      </c>
      <c r="C5" t="s">
        <v>301</v>
      </c>
      <c r="D5" t="s">
        <v>312</v>
      </c>
      <c r="E5" t="s">
        <v>303</v>
      </c>
      <c r="F5" t="s">
        <v>304</v>
      </c>
      <c r="G5" t="s">
        <v>305</v>
      </c>
      <c r="H5">
        <v>1926.8412000000001</v>
      </c>
      <c r="I5">
        <v>-0.14319999999999999</v>
      </c>
      <c r="J5">
        <v>-0.74550000000000005</v>
      </c>
      <c r="K5">
        <v>-2.8233000000000001</v>
      </c>
      <c r="L5">
        <v>-2.8233000000000001</v>
      </c>
      <c r="M5">
        <v>-4.3608000000000002</v>
      </c>
      <c r="N5">
        <v>-2.6909000000000001</v>
      </c>
      <c r="O5">
        <v>1.1826000000000001</v>
      </c>
      <c r="P5">
        <v>5.3186</v>
      </c>
      <c r="Q5">
        <v>4.8400999999999996</v>
      </c>
      <c r="R5">
        <v>1.2043999999999999</v>
      </c>
      <c r="S5" t="s">
        <v>310</v>
      </c>
      <c r="T5" t="s">
        <v>313</v>
      </c>
      <c r="U5" t="s">
        <v>306</v>
      </c>
      <c r="V5" t="s">
        <v>307</v>
      </c>
      <c r="W5">
        <v>166855860503.60001</v>
      </c>
      <c r="X5">
        <v>84150657.010000005</v>
      </c>
      <c r="Y5" s="225">
        <v>1093641551799.15</v>
      </c>
      <c r="Z5">
        <v>36353887.229999997</v>
      </c>
    </row>
    <row r="6" spans="1:26" x14ac:dyDescent="0.25">
      <c r="A6" t="s">
        <v>314</v>
      </c>
      <c r="B6" t="s">
        <v>171</v>
      </c>
      <c r="C6" t="s">
        <v>301</v>
      </c>
      <c r="D6" t="s">
        <v>309</v>
      </c>
      <c r="E6" t="s">
        <v>303</v>
      </c>
      <c r="F6" t="s">
        <v>304</v>
      </c>
      <c r="G6" t="s">
        <v>305</v>
      </c>
      <c r="H6">
        <v>1939.59</v>
      </c>
      <c r="I6">
        <v>0.15179999999999999</v>
      </c>
      <c r="J6">
        <v>-5.7700000000000001E-2</v>
      </c>
      <c r="K6">
        <v>0.87370000000000003</v>
      </c>
      <c r="L6">
        <v>0.87370000000000003</v>
      </c>
      <c r="M6">
        <v>1.7682</v>
      </c>
      <c r="N6">
        <v>4.9493999999999998</v>
      </c>
      <c r="O6">
        <v>9.0680999999999994</v>
      </c>
      <c r="P6">
        <v>11.744300000000001</v>
      </c>
      <c r="Q6">
        <v>15.161099999999999</v>
      </c>
      <c r="R6">
        <v>41.543900000000001</v>
      </c>
      <c r="S6" t="s">
        <v>307</v>
      </c>
      <c r="T6" t="s">
        <v>307</v>
      </c>
      <c r="U6" t="s">
        <v>307</v>
      </c>
      <c r="V6" t="s">
        <v>307</v>
      </c>
      <c r="W6">
        <v>125659560414.11</v>
      </c>
      <c r="X6">
        <v>65352622.590000004</v>
      </c>
      <c r="Y6" s="225">
        <v>1093641551799.15</v>
      </c>
      <c r="Z6">
        <v>36353887.229999997</v>
      </c>
    </row>
    <row r="7" spans="1:26" x14ac:dyDescent="0.25">
      <c r="A7" t="s">
        <v>315</v>
      </c>
      <c r="B7" t="s">
        <v>178</v>
      </c>
      <c r="C7" t="s">
        <v>301</v>
      </c>
      <c r="D7" t="s">
        <v>316</v>
      </c>
      <c r="E7" t="s">
        <v>303</v>
      </c>
      <c r="F7" t="s">
        <v>304</v>
      </c>
      <c r="G7" t="s">
        <v>305</v>
      </c>
      <c r="H7">
        <v>1370.67</v>
      </c>
      <c r="I7">
        <v>5.6899999999999999E-2</v>
      </c>
      <c r="J7">
        <v>0.1439</v>
      </c>
      <c r="K7">
        <v>0.59589999999999999</v>
      </c>
      <c r="L7">
        <v>0.59589999999999999</v>
      </c>
      <c r="M7">
        <v>1.6305000000000001</v>
      </c>
      <c r="N7">
        <v>3.1153</v>
      </c>
      <c r="O7">
        <v>4.7207999999999997</v>
      </c>
      <c r="P7">
        <v>6.2206000000000001</v>
      </c>
      <c r="Q7">
        <v>14.806100000000001</v>
      </c>
      <c r="R7">
        <v>26.440901</v>
      </c>
      <c r="S7" t="s">
        <v>306</v>
      </c>
      <c r="T7" t="s">
        <v>307</v>
      </c>
      <c r="U7" t="s">
        <v>317</v>
      </c>
      <c r="V7" t="s">
        <v>317</v>
      </c>
      <c r="W7">
        <v>52386486312.910004</v>
      </c>
      <c r="X7">
        <v>38447407.969999999</v>
      </c>
      <c r="Y7" s="225">
        <v>1093641551799.15</v>
      </c>
      <c r="Z7">
        <v>36353887.229999997</v>
      </c>
    </row>
    <row r="8" spans="1:26" x14ac:dyDescent="0.25">
      <c r="A8" t="s">
        <v>318</v>
      </c>
      <c r="B8" t="s">
        <v>207</v>
      </c>
      <c r="C8" t="s">
        <v>301</v>
      </c>
      <c r="D8" t="s">
        <v>223</v>
      </c>
      <c r="E8" t="s">
        <v>303</v>
      </c>
      <c r="F8" t="s">
        <v>304</v>
      </c>
      <c r="G8" t="s">
        <v>305</v>
      </c>
      <c r="H8">
        <v>938.94</v>
      </c>
      <c r="I8">
        <v>0</v>
      </c>
      <c r="J8">
        <v>0</v>
      </c>
      <c r="K8">
        <v>0</v>
      </c>
      <c r="L8">
        <v>0.38</v>
      </c>
      <c r="M8">
        <v>0</v>
      </c>
      <c r="N8">
        <v>0</v>
      </c>
      <c r="O8">
        <v>0</v>
      </c>
      <c r="P8">
        <v>4.6500000000000004</v>
      </c>
      <c r="Q8">
        <v>0</v>
      </c>
      <c r="R8">
        <v>0</v>
      </c>
      <c r="S8" t="s">
        <v>319</v>
      </c>
      <c r="T8" t="s">
        <v>319</v>
      </c>
      <c r="U8" t="s">
        <v>319</v>
      </c>
      <c r="V8" t="s">
        <v>319</v>
      </c>
      <c r="W8">
        <v>119372377047.36</v>
      </c>
      <c r="X8">
        <v>124000000</v>
      </c>
      <c r="Y8" s="225">
        <v>1093641551799.15</v>
      </c>
      <c r="Z8">
        <v>36353887.229999997</v>
      </c>
    </row>
    <row r="9" spans="1:26" x14ac:dyDescent="0.25">
      <c r="A9" t="s">
        <v>320</v>
      </c>
      <c r="B9" t="s">
        <v>207</v>
      </c>
      <c r="C9" t="s">
        <v>301</v>
      </c>
      <c r="D9" t="s">
        <v>227</v>
      </c>
      <c r="E9" t="s">
        <v>303</v>
      </c>
      <c r="F9" t="s">
        <v>304</v>
      </c>
      <c r="G9" t="s">
        <v>305</v>
      </c>
      <c r="H9">
        <v>805.75</v>
      </c>
      <c r="I9">
        <v>0</v>
      </c>
      <c r="J9">
        <v>0</v>
      </c>
      <c r="K9">
        <v>0</v>
      </c>
      <c r="L9">
        <v>0.6</v>
      </c>
      <c r="M9">
        <v>0</v>
      </c>
      <c r="N9">
        <v>0</v>
      </c>
      <c r="O9">
        <v>0</v>
      </c>
      <c r="P9">
        <v>-2.69</v>
      </c>
      <c r="Q9">
        <v>0</v>
      </c>
      <c r="R9">
        <v>0</v>
      </c>
      <c r="S9" t="s">
        <v>319</v>
      </c>
      <c r="T9" t="s">
        <v>319</v>
      </c>
      <c r="U9" t="s">
        <v>319</v>
      </c>
      <c r="V9" t="s">
        <v>319</v>
      </c>
      <c r="W9">
        <v>85245419308.860001</v>
      </c>
      <c r="X9">
        <v>106432569.87</v>
      </c>
      <c r="Y9" s="225">
        <v>1093641551799.15</v>
      </c>
      <c r="Z9">
        <v>36353887.229999997</v>
      </c>
    </row>
    <row r="10" spans="1:26" x14ac:dyDescent="0.25">
      <c r="A10" t="s">
        <v>321</v>
      </c>
      <c r="B10" t="s">
        <v>207</v>
      </c>
      <c r="C10" t="s">
        <v>301</v>
      </c>
      <c r="D10" t="s">
        <v>223</v>
      </c>
      <c r="E10" t="s">
        <v>303</v>
      </c>
      <c r="F10" t="s">
        <v>304</v>
      </c>
      <c r="G10" t="s">
        <v>305</v>
      </c>
      <c r="H10">
        <v>965.26</v>
      </c>
      <c r="I10">
        <v>0</v>
      </c>
      <c r="J10">
        <v>0</v>
      </c>
      <c r="K10">
        <v>0</v>
      </c>
      <c r="L10">
        <v>0.66</v>
      </c>
      <c r="M10">
        <v>0</v>
      </c>
      <c r="N10">
        <v>0</v>
      </c>
      <c r="O10">
        <v>0</v>
      </c>
      <c r="P10">
        <v>7.69</v>
      </c>
      <c r="Q10">
        <v>0</v>
      </c>
      <c r="R10">
        <v>0</v>
      </c>
      <c r="S10" t="s">
        <v>319</v>
      </c>
      <c r="T10" t="s">
        <v>319</v>
      </c>
      <c r="U10" t="s">
        <v>319</v>
      </c>
      <c r="V10" t="s">
        <v>319</v>
      </c>
      <c r="W10">
        <v>93126623888.649994</v>
      </c>
      <c r="X10">
        <v>95042487.010000005</v>
      </c>
      <c r="Y10" s="225">
        <v>1093641551799.15</v>
      </c>
      <c r="Z10">
        <v>36353887.229999997</v>
      </c>
    </row>
    <row r="11" spans="1:26" x14ac:dyDescent="0.25">
      <c r="A11" t="s">
        <v>322</v>
      </c>
      <c r="B11" t="s">
        <v>207</v>
      </c>
      <c r="C11" t="s">
        <v>301</v>
      </c>
      <c r="D11" t="s">
        <v>309</v>
      </c>
      <c r="E11" t="s">
        <v>323</v>
      </c>
      <c r="F11" t="s">
        <v>304</v>
      </c>
      <c r="G11" t="s">
        <v>305</v>
      </c>
      <c r="H11">
        <v>1.1033230000000001</v>
      </c>
      <c r="I11">
        <v>0</v>
      </c>
      <c r="J11">
        <v>0</v>
      </c>
      <c r="K11">
        <v>0</v>
      </c>
      <c r="L11">
        <v>-1.59</v>
      </c>
      <c r="M11">
        <v>0</v>
      </c>
      <c r="N11">
        <v>0</v>
      </c>
      <c r="O11">
        <v>0</v>
      </c>
      <c r="P11">
        <v>21.559999000000001</v>
      </c>
      <c r="Q11">
        <v>0</v>
      </c>
      <c r="R11">
        <v>0</v>
      </c>
      <c r="S11" t="s">
        <v>319</v>
      </c>
      <c r="T11" t="s">
        <v>319</v>
      </c>
      <c r="U11" t="s">
        <v>319</v>
      </c>
      <c r="V11" t="s">
        <v>319</v>
      </c>
      <c r="W11">
        <v>27407195.600000001</v>
      </c>
      <c r="X11">
        <v>24445000</v>
      </c>
      <c r="Y11" s="225">
        <v>1093641551799.15</v>
      </c>
      <c r="Z11">
        <v>36353887.229999997</v>
      </c>
    </row>
    <row r="12" spans="1:26" x14ac:dyDescent="0.25">
      <c r="A12" t="s">
        <v>324</v>
      </c>
      <c r="B12" t="s">
        <v>207</v>
      </c>
      <c r="C12" t="s">
        <v>301</v>
      </c>
      <c r="D12" t="s">
        <v>202</v>
      </c>
      <c r="E12" t="s">
        <v>303</v>
      </c>
      <c r="F12" t="s">
        <v>304</v>
      </c>
      <c r="G12" t="s">
        <v>305</v>
      </c>
      <c r="H12">
        <v>1003.0181</v>
      </c>
      <c r="I12">
        <v>0</v>
      </c>
      <c r="J12">
        <v>0</v>
      </c>
      <c r="K12">
        <v>0</v>
      </c>
      <c r="L12">
        <v>0.72</v>
      </c>
      <c r="M12">
        <v>0</v>
      </c>
      <c r="N12">
        <v>0</v>
      </c>
      <c r="O12">
        <v>0</v>
      </c>
      <c r="P12">
        <v>0</v>
      </c>
      <c r="Q12">
        <v>0</v>
      </c>
      <c r="R12">
        <v>0</v>
      </c>
      <c r="S12" t="s">
        <v>319</v>
      </c>
      <c r="T12" t="s">
        <v>319</v>
      </c>
      <c r="U12" t="s">
        <v>319</v>
      </c>
      <c r="V12" t="s">
        <v>319</v>
      </c>
      <c r="W12">
        <v>298740801114.21002</v>
      </c>
      <c r="X12">
        <v>300000000</v>
      </c>
      <c r="Y12" s="225">
        <v>1093641551799.15</v>
      </c>
      <c r="Z12">
        <v>36353887.229999997</v>
      </c>
    </row>
    <row r="13" spans="1:26" x14ac:dyDescent="0.25">
      <c r="A13" t="s">
        <v>325</v>
      </c>
      <c r="B13" t="s">
        <v>74</v>
      </c>
      <c r="C13" t="s">
        <v>301</v>
      </c>
      <c r="D13" t="s">
        <v>316</v>
      </c>
      <c r="E13" t="s">
        <v>323</v>
      </c>
      <c r="F13" t="s">
        <v>304</v>
      </c>
      <c r="G13" t="s">
        <v>280</v>
      </c>
      <c r="H13">
        <v>1.0088999999999999</v>
      </c>
      <c r="I13">
        <v>-6.93E-2</v>
      </c>
      <c r="J13">
        <v>-1.3108</v>
      </c>
      <c r="K13">
        <v>2.6244000000000001</v>
      </c>
      <c r="L13">
        <v>2.6244000000000001</v>
      </c>
      <c r="M13">
        <v>-2.1435</v>
      </c>
      <c r="N13">
        <v>-0.64990000000000003</v>
      </c>
      <c r="O13">
        <v>7.8345000000000002</v>
      </c>
      <c r="P13">
        <v>-4.3243</v>
      </c>
      <c r="Q13">
        <v>-5.6749999999999998</v>
      </c>
      <c r="R13">
        <v>0</v>
      </c>
      <c r="S13" t="s">
        <v>319</v>
      </c>
      <c r="T13" t="s">
        <v>319</v>
      </c>
      <c r="U13" t="s">
        <v>319</v>
      </c>
      <c r="V13" t="s">
        <v>319</v>
      </c>
      <c r="W13">
        <v>8946691.6300000008</v>
      </c>
      <c r="X13">
        <v>9100567.5</v>
      </c>
      <c r="Y13" s="225">
        <v>1093641551799.15</v>
      </c>
      <c r="Z13">
        <v>36353887.229999997</v>
      </c>
    </row>
    <row r="14" spans="1:26" x14ac:dyDescent="0.25">
      <c r="A14" t="s">
        <v>326</v>
      </c>
      <c r="B14" t="s">
        <v>207</v>
      </c>
      <c r="C14" t="s">
        <v>301</v>
      </c>
      <c r="D14" t="s">
        <v>227</v>
      </c>
      <c r="E14" t="s">
        <v>303</v>
      </c>
      <c r="F14" t="s">
        <v>304</v>
      </c>
      <c r="G14" t="s">
        <v>280</v>
      </c>
      <c r="H14">
        <v>1002.53</v>
      </c>
      <c r="I14">
        <v>0</v>
      </c>
      <c r="J14">
        <v>0</v>
      </c>
      <c r="K14">
        <v>0</v>
      </c>
      <c r="L14">
        <v>-0.62</v>
      </c>
      <c r="M14">
        <v>0</v>
      </c>
      <c r="N14">
        <v>0</v>
      </c>
      <c r="O14">
        <v>0</v>
      </c>
      <c r="P14">
        <v>1.5</v>
      </c>
      <c r="Q14">
        <v>0</v>
      </c>
      <c r="R14">
        <v>0</v>
      </c>
      <c r="S14" t="s">
        <v>319</v>
      </c>
      <c r="T14" t="s">
        <v>319</v>
      </c>
      <c r="U14" t="s">
        <v>319</v>
      </c>
      <c r="V14" t="s">
        <v>319</v>
      </c>
      <c r="W14">
        <v>58561914781.550003</v>
      </c>
      <c r="X14">
        <v>58054175.280000001</v>
      </c>
      <c r="Y14" s="225">
        <v>1093641551799.15</v>
      </c>
      <c r="Z14">
        <v>36353887.229999997</v>
      </c>
    </row>
    <row r="15" spans="1:26" x14ac:dyDescent="0.25">
      <c r="A15" t="s">
        <v>327</v>
      </c>
      <c r="B15" t="s">
        <v>328</v>
      </c>
      <c r="C15" t="s">
        <v>329</v>
      </c>
      <c r="D15" t="s">
        <v>302</v>
      </c>
      <c r="E15" t="s">
        <v>303</v>
      </c>
      <c r="F15" t="s">
        <v>304</v>
      </c>
      <c r="G15" t="s">
        <v>305</v>
      </c>
      <c r="H15">
        <v>38686.707000000002</v>
      </c>
      <c r="I15">
        <v>0.1245</v>
      </c>
      <c r="J15">
        <v>4.7000000000000002E-3</v>
      </c>
      <c r="K15">
        <v>0.99299999999999999</v>
      </c>
      <c r="L15">
        <v>0.99299999999999999</v>
      </c>
      <c r="M15">
        <v>2.2523</v>
      </c>
      <c r="N15">
        <v>5.8612000000000002</v>
      </c>
      <c r="O15">
        <v>10.2958</v>
      </c>
      <c r="P15">
        <v>13.564299999999999</v>
      </c>
      <c r="Q15">
        <v>20.382401000000002</v>
      </c>
      <c r="R15">
        <v>52.881698999999998</v>
      </c>
      <c r="S15" t="s">
        <v>319</v>
      </c>
      <c r="T15" t="s">
        <v>319</v>
      </c>
      <c r="U15" t="s">
        <v>319</v>
      </c>
      <c r="V15" t="s">
        <v>319</v>
      </c>
      <c r="W15">
        <v>4340998195985</v>
      </c>
      <c r="X15">
        <v>113323247.89</v>
      </c>
      <c r="Y15" s="225">
        <v>40354919631850.383</v>
      </c>
      <c r="Z15">
        <v>100845413.5757</v>
      </c>
    </row>
    <row r="16" spans="1:26" x14ac:dyDescent="0.25">
      <c r="A16" t="s">
        <v>330</v>
      </c>
      <c r="B16" t="s">
        <v>166</v>
      </c>
      <c r="C16" t="s">
        <v>331</v>
      </c>
      <c r="D16" t="s">
        <v>170</v>
      </c>
      <c r="E16" t="s">
        <v>303</v>
      </c>
      <c r="F16" t="s">
        <v>304</v>
      </c>
      <c r="G16" t="s">
        <v>280</v>
      </c>
      <c r="H16">
        <v>2748.5378000000001</v>
      </c>
      <c r="I16">
        <v>-9.2700000000000005E-2</v>
      </c>
      <c r="J16">
        <v>-0.89800000000000002</v>
      </c>
      <c r="K16">
        <v>-1.2991999999999999</v>
      </c>
      <c r="L16">
        <v>-1.2991999999999999</v>
      </c>
      <c r="M16">
        <v>-1.2723</v>
      </c>
      <c r="N16">
        <v>5.7200000000000001E-2</v>
      </c>
      <c r="O16">
        <v>4.1546000000000003</v>
      </c>
      <c r="P16">
        <v>4.4827000000000004</v>
      </c>
      <c r="Q16">
        <v>1.5687</v>
      </c>
      <c r="R16">
        <v>12.4169</v>
      </c>
      <c r="S16" t="s">
        <v>332</v>
      </c>
      <c r="T16" t="s">
        <v>332</v>
      </c>
      <c r="U16" t="s">
        <v>332</v>
      </c>
      <c r="V16" t="s">
        <v>332</v>
      </c>
      <c r="W16">
        <v>11720639648.940001</v>
      </c>
      <c r="X16">
        <v>4208915.32</v>
      </c>
      <c r="Y16" s="225">
        <v>491611342842.60999</v>
      </c>
      <c r="Z16">
        <v>0</v>
      </c>
    </row>
    <row r="17" spans="1:26" x14ac:dyDescent="0.25">
      <c r="A17" t="s">
        <v>333</v>
      </c>
      <c r="B17" t="s">
        <v>166</v>
      </c>
      <c r="C17" t="s">
        <v>331</v>
      </c>
      <c r="D17" t="s">
        <v>170</v>
      </c>
      <c r="E17" t="s">
        <v>303</v>
      </c>
      <c r="F17" t="s">
        <v>304</v>
      </c>
      <c r="G17" t="s">
        <v>305</v>
      </c>
      <c r="H17">
        <v>1301.5335</v>
      </c>
      <c r="I17">
        <v>7.3000000000000001E-3</v>
      </c>
      <c r="J17">
        <v>-1.2677</v>
      </c>
      <c r="K17">
        <v>-0.35160000000000002</v>
      </c>
      <c r="L17">
        <v>-0.35160000000000002</v>
      </c>
      <c r="M17">
        <v>-4.7812000000000001</v>
      </c>
      <c r="N17">
        <v>-4.2347000000000001</v>
      </c>
      <c r="O17">
        <v>-2.2917000000000001</v>
      </c>
      <c r="P17">
        <v>-1.7837000000000001</v>
      </c>
      <c r="Q17">
        <v>-71.987701000000001</v>
      </c>
      <c r="R17">
        <v>-70.024497999999994</v>
      </c>
      <c r="S17" t="s">
        <v>317</v>
      </c>
      <c r="T17" t="s">
        <v>317</v>
      </c>
      <c r="U17" t="s">
        <v>334</v>
      </c>
      <c r="V17" t="s">
        <v>334</v>
      </c>
      <c r="W17">
        <v>13167945159.860001</v>
      </c>
      <c r="X17">
        <v>10081685.6</v>
      </c>
      <c r="Y17" s="225">
        <v>491611342842.60999</v>
      </c>
      <c r="Z17">
        <v>0</v>
      </c>
    </row>
    <row r="18" spans="1:26" x14ac:dyDescent="0.25">
      <c r="A18" t="s">
        <v>335</v>
      </c>
      <c r="B18" t="s">
        <v>207</v>
      </c>
      <c r="C18" t="s">
        <v>331</v>
      </c>
      <c r="D18" t="s">
        <v>336</v>
      </c>
      <c r="E18" t="s">
        <v>303</v>
      </c>
      <c r="F18" t="s">
        <v>304</v>
      </c>
      <c r="G18" t="s">
        <v>305</v>
      </c>
      <c r="H18">
        <v>1031.5023000000001</v>
      </c>
      <c r="I18">
        <v>0</v>
      </c>
      <c r="J18">
        <v>0</v>
      </c>
      <c r="K18">
        <v>0</v>
      </c>
      <c r="L18">
        <v>0.9</v>
      </c>
      <c r="M18">
        <v>0</v>
      </c>
      <c r="N18">
        <v>0</v>
      </c>
      <c r="O18">
        <v>0</v>
      </c>
      <c r="P18">
        <v>0.43</v>
      </c>
      <c r="Q18">
        <v>0</v>
      </c>
      <c r="R18">
        <v>0</v>
      </c>
      <c r="S18" t="s">
        <v>319</v>
      </c>
      <c r="T18" t="s">
        <v>319</v>
      </c>
      <c r="U18" t="s">
        <v>319</v>
      </c>
      <c r="V18" t="s">
        <v>319</v>
      </c>
      <c r="W18">
        <v>107445924734.09</v>
      </c>
      <c r="X18">
        <v>105100000</v>
      </c>
      <c r="Y18" s="225">
        <v>491611342842.60999</v>
      </c>
      <c r="Z18">
        <v>0</v>
      </c>
    </row>
    <row r="19" spans="1:26" x14ac:dyDescent="0.25">
      <c r="A19" t="s">
        <v>337</v>
      </c>
      <c r="B19" t="s">
        <v>74</v>
      </c>
      <c r="C19" t="s">
        <v>331</v>
      </c>
      <c r="D19" t="s">
        <v>309</v>
      </c>
      <c r="E19" t="s">
        <v>303</v>
      </c>
      <c r="F19" t="s">
        <v>304</v>
      </c>
      <c r="G19" t="s">
        <v>305</v>
      </c>
      <c r="H19">
        <v>1080.8190999999999</v>
      </c>
      <c r="I19">
        <v>-1.8465</v>
      </c>
      <c r="J19">
        <v>-2.5428999999999999</v>
      </c>
      <c r="K19">
        <v>-7.4333</v>
      </c>
      <c r="L19">
        <v>-7.4333</v>
      </c>
      <c r="M19">
        <v>-10.597099999999999</v>
      </c>
      <c r="N19">
        <v>-2.8856999999999999</v>
      </c>
      <c r="O19">
        <v>8.9503000000000004</v>
      </c>
      <c r="P19">
        <v>-3.0164</v>
      </c>
      <c r="Q19">
        <v>-8.9750999999999994</v>
      </c>
      <c r="R19">
        <v>-11.3383</v>
      </c>
      <c r="S19" t="s">
        <v>338</v>
      </c>
      <c r="T19" t="s">
        <v>332</v>
      </c>
      <c r="U19" t="s">
        <v>334</v>
      </c>
      <c r="V19" t="s">
        <v>339</v>
      </c>
      <c r="W19">
        <v>17357175280.09</v>
      </c>
      <c r="X19">
        <v>14865549.32</v>
      </c>
      <c r="Y19" s="225">
        <v>491611342842.60999</v>
      </c>
      <c r="Z19">
        <v>0</v>
      </c>
    </row>
    <row r="20" spans="1:26" x14ac:dyDescent="0.25">
      <c r="A20" t="s">
        <v>340</v>
      </c>
      <c r="B20" t="s">
        <v>74</v>
      </c>
      <c r="C20" t="s">
        <v>331</v>
      </c>
      <c r="D20" t="s">
        <v>336</v>
      </c>
      <c r="E20" t="s">
        <v>303</v>
      </c>
      <c r="F20" t="s">
        <v>304</v>
      </c>
      <c r="G20" t="s">
        <v>280</v>
      </c>
      <c r="H20">
        <v>830.94650000000001</v>
      </c>
      <c r="I20">
        <v>-2.3955000000000002</v>
      </c>
      <c r="J20">
        <v>-4.7413999999999996</v>
      </c>
      <c r="K20">
        <v>-3.9245000000000001</v>
      </c>
      <c r="L20">
        <v>-3.9245000000000001</v>
      </c>
      <c r="M20">
        <v>-8.6948000000000008</v>
      </c>
      <c r="N20">
        <v>-16.932898999999999</v>
      </c>
      <c r="O20">
        <v>0</v>
      </c>
      <c r="P20">
        <v>0</v>
      </c>
      <c r="Q20">
        <v>0</v>
      </c>
      <c r="R20">
        <v>0</v>
      </c>
      <c r="S20" t="s">
        <v>317</v>
      </c>
      <c r="T20" t="s">
        <v>319</v>
      </c>
      <c r="U20" t="s">
        <v>319</v>
      </c>
      <c r="V20" t="s">
        <v>319</v>
      </c>
      <c r="W20">
        <v>63072951206.860001</v>
      </c>
      <c r="X20">
        <v>72926050.159999996</v>
      </c>
      <c r="Y20" s="225">
        <v>491611342842.60999</v>
      </c>
      <c r="Z20">
        <v>0</v>
      </c>
    </row>
    <row r="21" spans="1:26" x14ac:dyDescent="0.25">
      <c r="A21" t="s">
        <v>341</v>
      </c>
      <c r="B21" t="s">
        <v>171</v>
      </c>
      <c r="C21" t="s">
        <v>331</v>
      </c>
      <c r="D21" t="s">
        <v>342</v>
      </c>
      <c r="E21" t="s">
        <v>303</v>
      </c>
      <c r="F21" t="s">
        <v>304</v>
      </c>
      <c r="G21" t="s">
        <v>305</v>
      </c>
      <c r="H21">
        <v>1199.0157999999999</v>
      </c>
      <c r="I21">
        <v>0.1206</v>
      </c>
      <c r="J21">
        <v>6.8099999999999994E-2</v>
      </c>
      <c r="K21">
        <v>1.0182</v>
      </c>
      <c r="L21">
        <v>1.0182</v>
      </c>
      <c r="M21">
        <v>1.9215</v>
      </c>
      <c r="N21">
        <v>4.5651000000000002</v>
      </c>
      <c r="O21">
        <v>8.5915999999999997</v>
      </c>
      <c r="P21">
        <v>10.9696</v>
      </c>
      <c r="Q21">
        <v>14.155099999999999</v>
      </c>
      <c r="R21">
        <v>0</v>
      </c>
      <c r="S21" t="s">
        <v>332</v>
      </c>
      <c r="T21" t="s">
        <v>307</v>
      </c>
      <c r="U21" t="s">
        <v>307</v>
      </c>
      <c r="V21" t="s">
        <v>319</v>
      </c>
      <c r="W21">
        <v>19529085126.41</v>
      </c>
      <c r="X21">
        <v>16453444.300000001</v>
      </c>
      <c r="Y21" s="225">
        <v>491611342842.60999</v>
      </c>
      <c r="Z21">
        <v>0</v>
      </c>
    </row>
    <row r="22" spans="1:26" x14ac:dyDescent="0.25">
      <c r="A22" t="s">
        <v>343</v>
      </c>
      <c r="B22" t="s">
        <v>171</v>
      </c>
      <c r="C22" t="s">
        <v>331</v>
      </c>
      <c r="D22" t="s">
        <v>336</v>
      </c>
      <c r="E22" t="s">
        <v>303</v>
      </c>
      <c r="F22" t="s">
        <v>304</v>
      </c>
      <c r="G22" t="s">
        <v>280</v>
      </c>
      <c r="H22">
        <v>1156.6826000000001</v>
      </c>
      <c r="I22">
        <v>4.0599999999999997E-2</v>
      </c>
      <c r="J22">
        <v>4.0899999999999999E-2</v>
      </c>
      <c r="K22">
        <v>0.63139999999999996</v>
      </c>
      <c r="L22">
        <v>0.63139999999999996</v>
      </c>
      <c r="M22">
        <v>1.6241000000000001</v>
      </c>
      <c r="N22">
        <v>4.1361999999999997</v>
      </c>
      <c r="O22">
        <v>8.3932000000000002</v>
      </c>
      <c r="P22">
        <v>11.149699999999999</v>
      </c>
      <c r="Q22">
        <v>15.3032</v>
      </c>
      <c r="R22">
        <v>0</v>
      </c>
      <c r="S22" t="s">
        <v>306</v>
      </c>
      <c r="T22" t="s">
        <v>306</v>
      </c>
      <c r="U22" t="s">
        <v>307</v>
      </c>
      <c r="V22" t="s">
        <v>319</v>
      </c>
      <c r="W22">
        <v>12210774075.450001</v>
      </c>
      <c r="X22">
        <v>10623379.52</v>
      </c>
      <c r="Y22" s="225">
        <v>491611342842.60999</v>
      </c>
      <c r="Z22">
        <v>0</v>
      </c>
    </row>
    <row r="23" spans="1:26" x14ac:dyDescent="0.25">
      <c r="A23" t="s">
        <v>344</v>
      </c>
      <c r="B23" t="s">
        <v>178</v>
      </c>
      <c r="C23" t="s">
        <v>331</v>
      </c>
      <c r="D23" t="s">
        <v>336</v>
      </c>
      <c r="E23" t="s">
        <v>303</v>
      </c>
      <c r="F23" t="s">
        <v>304</v>
      </c>
      <c r="G23" t="s">
        <v>305</v>
      </c>
      <c r="H23">
        <v>1067.5563999999999</v>
      </c>
      <c r="I23">
        <v>4.2299999999999997E-2</v>
      </c>
      <c r="J23">
        <v>0.10009999999999999</v>
      </c>
      <c r="K23">
        <v>0.50339999999999996</v>
      </c>
      <c r="L23">
        <v>0.50339999999999996</v>
      </c>
      <c r="M23">
        <v>3.9729999999999999</v>
      </c>
      <c r="N23">
        <v>6.6185</v>
      </c>
      <c r="O23">
        <v>7.1856999999999998</v>
      </c>
      <c r="P23">
        <v>7.7263000000000002</v>
      </c>
      <c r="Q23">
        <v>5.5340999999999996</v>
      </c>
      <c r="R23">
        <v>0</v>
      </c>
      <c r="S23" t="s">
        <v>307</v>
      </c>
      <c r="T23" t="s">
        <v>307</v>
      </c>
      <c r="U23" t="s">
        <v>334</v>
      </c>
      <c r="V23" t="s">
        <v>319</v>
      </c>
      <c r="W23">
        <v>10308602437.379999</v>
      </c>
      <c r="X23">
        <v>9704867.9399999995</v>
      </c>
      <c r="Y23" s="225">
        <v>491611342842.60999</v>
      </c>
      <c r="Z23">
        <v>0</v>
      </c>
    </row>
    <row r="24" spans="1:26" x14ac:dyDescent="0.25">
      <c r="A24" t="s">
        <v>345</v>
      </c>
      <c r="B24" t="s">
        <v>74</v>
      </c>
      <c r="C24" t="s">
        <v>346</v>
      </c>
      <c r="D24" t="s">
        <v>302</v>
      </c>
      <c r="E24" t="s">
        <v>303</v>
      </c>
      <c r="F24" t="s">
        <v>304</v>
      </c>
      <c r="G24" t="s">
        <v>305</v>
      </c>
      <c r="H24">
        <v>1459.42</v>
      </c>
      <c r="I24">
        <v>-0.34139999999999998</v>
      </c>
      <c r="J24">
        <v>-1.1213</v>
      </c>
      <c r="K24">
        <v>-5.1191000000000004</v>
      </c>
      <c r="L24">
        <v>-5.1191000000000004</v>
      </c>
      <c r="M24">
        <v>-7.7945000000000002</v>
      </c>
      <c r="N24">
        <v>-7.8758999999999997</v>
      </c>
      <c r="O24">
        <v>-5.3620999999999999</v>
      </c>
      <c r="P24">
        <v>-2.0747</v>
      </c>
      <c r="Q24">
        <v>4.7184999999999997</v>
      </c>
      <c r="R24">
        <v>17.951000000000001</v>
      </c>
      <c r="S24" t="s">
        <v>332</v>
      </c>
      <c r="T24" t="s">
        <v>307</v>
      </c>
      <c r="U24" t="s">
        <v>338</v>
      </c>
      <c r="V24" t="s">
        <v>310</v>
      </c>
      <c r="W24">
        <v>5595508060913</v>
      </c>
      <c r="X24">
        <v>3637786780</v>
      </c>
      <c r="Y24" s="225">
        <v>15342366801451.939</v>
      </c>
      <c r="Z24">
        <v>57440059.469999999</v>
      </c>
    </row>
    <row r="25" spans="1:26" x14ac:dyDescent="0.25">
      <c r="A25" t="s">
        <v>347</v>
      </c>
      <c r="B25" t="s">
        <v>171</v>
      </c>
      <c r="C25" t="s">
        <v>346</v>
      </c>
      <c r="D25" t="s">
        <v>302</v>
      </c>
      <c r="E25" t="s">
        <v>303</v>
      </c>
      <c r="F25" t="s">
        <v>304</v>
      </c>
      <c r="G25" t="s">
        <v>305</v>
      </c>
      <c r="H25">
        <v>1402.46</v>
      </c>
      <c r="I25">
        <v>0.25159999999999999</v>
      </c>
      <c r="J25">
        <v>7.4899999999999994E-2</v>
      </c>
      <c r="K25">
        <v>0.73409999999999997</v>
      </c>
      <c r="L25">
        <v>0.73409999999999997</v>
      </c>
      <c r="M25">
        <v>1.6436999999999999</v>
      </c>
      <c r="N25">
        <v>3.6524999999999999</v>
      </c>
      <c r="O25">
        <v>7.4673999999999996</v>
      </c>
      <c r="P25">
        <v>10.2797</v>
      </c>
      <c r="Q25">
        <v>13.7936</v>
      </c>
      <c r="R25">
        <v>42.680098999999998</v>
      </c>
      <c r="S25" t="s">
        <v>332</v>
      </c>
      <c r="T25" t="s">
        <v>307</v>
      </c>
      <c r="U25" t="s">
        <v>332</v>
      </c>
      <c r="V25" t="s">
        <v>306</v>
      </c>
      <c r="W25">
        <v>1339415456601</v>
      </c>
      <c r="X25">
        <v>962055132.99000001</v>
      </c>
      <c r="Y25" s="225">
        <v>15342366801451.939</v>
      </c>
      <c r="Z25">
        <v>57440059.469999999</v>
      </c>
    </row>
    <row r="26" spans="1:26" x14ac:dyDescent="0.25">
      <c r="A26" t="s">
        <v>348</v>
      </c>
      <c r="B26" t="s">
        <v>171</v>
      </c>
      <c r="C26" t="s">
        <v>346</v>
      </c>
      <c r="D26" t="s">
        <v>227</v>
      </c>
      <c r="E26" t="s">
        <v>303</v>
      </c>
      <c r="F26" t="s">
        <v>304</v>
      </c>
      <c r="G26" t="s">
        <v>305</v>
      </c>
      <c r="H26">
        <v>1068.22</v>
      </c>
      <c r="I26">
        <v>8.6199999999999999E-2</v>
      </c>
      <c r="J26">
        <v>-0.74060000000000004</v>
      </c>
      <c r="K26">
        <v>6.93E-2</v>
      </c>
      <c r="L26">
        <v>6.93E-2</v>
      </c>
      <c r="M26">
        <v>0.105</v>
      </c>
      <c r="N26">
        <v>1.7343</v>
      </c>
      <c r="O26">
        <v>4.6085000000000003</v>
      </c>
      <c r="P26">
        <v>6.9568000000000003</v>
      </c>
      <c r="Q26">
        <v>0</v>
      </c>
      <c r="R26">
        <v>0</v>
      </c>
      <c r="S26" t="s">
        <v>332</v>
      </c>
      <c r="T26" t="s">
        <v>307</v>
      </c>
      <c r="U26" t="s">
        <v>319</v>
      </c>
      <c r="V26" t="s">
        <v>319</v>
      </c>
      <c r="W26">
        <v>121257134289.09</v>
      </c>
      <c r="X26">
        <v>113591563.61</v>
      </c>
      <c r="Y26" s="225">
        <v>15342366801451.939</v>
      </c>
      <c r="Z26">
        <v>57440059.469999999</v>
      </c>
    </row>
    <row r="27" spans="1:26" x14ac:dyDescent="0.25">
      <c r="A27" t="s">
        <v>349</v>
      </c>
      <c r="B27" t="s">
        <v>171</v>
      </c>
      <c r="C27" t="s">
        <v>346</v>
      </c>
      <c r="D27" t="s">
        <v>312</v>
      </c>
      <c r="E27" t="s">
        <v>303</v>
      </c>
      <c r="F27" t="s">
        <v>304</v>
      </c>
      <c r="G27" t="s">
        <v>305</v>
      </c>
      <c r="H27">
        <v>1017.71</v>
      </c>
      <c r="I27">
        <v>0.21759999999999999</v>
      </c>
      <c r="J27">
        <v>-8.7400000000000005E-2</v>
      </c>
      <c r="K27">
        <v>0.72650000000000003</v>
      </c>
      <c r="L27">
        <v>0.72650000000000003</v>
      </c>
      <c r="M27">
        <v>1.8199000000000001</v>
      </c>
      <c r="N27">
        <v>0</v>
      </c>
      <c r="O27">
        <v>0</v>
      </c>
      <c r="P27">
        <v>0</v>
      </c>
      <c r="Q27">
        <v>0</v>
      </c>
      <c r="R27">
        <v>0</v>
      </c>
      <c r="S27" t="s">
        <v>319</v>
      </c>
      <c r="T27" t="s">
        <v>319</v>
      </c>
      <c r="U27" t="s">
        <v>319</v>
      </c>
      <c r="V27" t="s">
        <v>319</v>
      </c>
      <c r="W27">
        <v>249811854851.85001</v>
      </c>
      <c r="X27">
        <v>247248232.96000001</v>
      </c>
      <c r="Y27" s="225">
        <v>15342366801451.939</v>
      </c>
      <c r="Z27">
        <v>57440059.469999999</v>
      </c>
    </row>
    <row r="28" spans="1:26" x14ac:dyDescent="0.25">
      <c r="A28" t="s">
        <v>350</v>
      </c>
      <c r="B28" t="s">
        <v>171</v>
      </c>
      <c r="C28" t="s">
        <v>346</v>
      </c>
      <c r="D28" t="s">
        <v>302</v>
      </c>
      <c r="E28" t="s">
        <v>303</v>
      </c>
      <c r="F28" t="s">
        <v>304</v>
      </c>
      <c r="G28" t="s">
        <v>305</v>
      </c>
      <c r="H28">
        <v>1051.1300000000001</v>
      </c>
      <c r="I28">
        <v>8.5699999999999998E-2</v>
      </c>
      <c r="J28">
        <v>4.3799999999999999E-2</v>
      </c>
      <c r="K28">
        <v>0.41649999999999998</v>
      </c>
      <c r="L28">
        <v>0.41649999999999998</v>
      </c>
      <c r="M28">
        <v>0.83750000000000002</v>
      </c>
      <c r="N28">
        <v>1.5467</v>
      </c>
      <c r="O28">
        <v>3.6882999999999999</v>
      </c>
      <c r="P28">
        <v>4.2477</v>
      </c>
      <c r="Q28">
        <v>0</v>
      </c>
      <c r="R28">
        <v>0</v>
      </c>
      <c r="S28" t="s">
        <v>317</v>
      </c>
      <c r="T28" t="s">
        <v>332</v>
      </c>
      <c r="U28" t="s">
        <v>319</v>
      </c>
      <c r="V28" t="s">
        <v>319</v>
      </c>
      <c r="W28">
        <v>331707792084</v>
      </c>
      <c r="X28">
        <v>316884533.79000002</v>
      </c>
      <c r="Y28" s="225">
        <v>15342366801451.939</v>
      </c>
      <c r="Z28">
        <v>57440059.469999999</v>
      </c>
    </row>
    <row r="29" spans="1:26" x14ac:dyDescent="0.25">
      <c r="A29" t="s">
        <v>351</v>
      </c>
      <c r="B29" t="s">
        <v>178</v>
      </c>
      <c r="C29" t="s">
        <v>346</v>
      </c>
      <c r="D29" t="s">
        <v>302</v>
      </c>
      <c r="E29" t="s">
        <v>303</v>
      </c>
      <c r="F29" t="s">
        <v>304</v>
      </c>
      <c r="G29" t="s">
        <v>305</v>
      </c>
      <c r="H29">
        <v>1094.75</v>
      </c>
      <c r="I29">
        <v>1.37E-2</v>
      </c>
      <c r="J29">
        <v>3.4700000000000002E-2</v>
      </c>
      <c r="K29">
        <v>0.15090000000000001</v>
      </c>
      <c r="L29">
        <v>0.15090000000000001</v>
      </c>
      <c r="M29">
        <v>0.52710000000000001</v>
      </c>
      <c r="N29">
        <v>1.1859</v>
      </c>
      <c r="O29">
        <v>1.8543000000000001</v>
      </c>
      <c r="P29">
        <v>2.7963</v>
      </c>
      <c r="Q29">
        <v>9.3460000000000001</v>
      </c>
      <c r="R29">
        <v>0</v>
      </c>
      <c r="S29" t="s">
        <v>317</v>
      </c>
      <c r="T29" t="s">
        <v>352</v>
      </c>
      <c r="U29" t="s">
        <v>319</v>
      </c>
      <c r="V29" t="s">
        <v>319</v>
      </c>
      <c r="W29">
        <v>57056627148</v>
      </c>
      <c r="X29">
        <v>52196797.219999999</v>
      </c>
      <c r="Y29" s="225">
        <v>15342366801451.939</v>
      </c>
      <c r="Z29">
        <v>57440059.469999999</v>
      </c>
    </row>
    <row r="30" spans="1:26" x14ac:dyDescent="0.25">
      <c r="A30" t="s">
        <v>353</v>
      </c>
      <c r="B30" t="s">
        <v>74</v>
      </c>
      <c r="C30" t="s">
        <v>346</v>
      </c>
      <c r="D30" t="s">
        <v>302</v>
      </c>
      <c r="E30" t="s">
        <v>303</v>
      </c>
      <c r="F30" t="s">
        <v>304</v>
      </c>
      <c r="G30" t="s">
        <v>305</v>
      </c>
      <c r="H30">
        <v>1591.4</v>
      </c>
      <c r="I30">
        <v>-0.29759999999999998</v>
      </c>
      <c r="J30">
        <v>-1.0107999999999999</v>
      </c>
      <c r="K30">
        <v>-4.0648999999999997</v>
      </c>
      <c r="L30">
        <v>-4.0648999999999997</v>
      </c>
      <c r="M30">
        <v>-6.8517999999999999</v>
      </c>
      <c r="N30">
        <v>-6.2359999999999998</v>
      </c>
      <c r="O30">
        <v>2.5154999999999998</v>
      </c>
      <c r="P30">
        <v>3.5629</v>
      </c>
      <c r="Q30">
        <v>4.8864000000000001</v>
      </c>
      <c r="R30">
        <v>14.3042</v>
      </c>
      <c r="S30" t="s">
        <v>307</v>
      </c>
      <c r="T30" t="s">
        <v>306</v>
      </c>
      <c r="U30" t="s">
        <v>306</v>
      </c>
      <c r="V30" t="s">
        <v>338</v>
      </c>
      <c r="W30">
        <v>2742749039438</v>
      </c>
      <c r="X30">
        <v>1653414154.3699999</v>
      </c>
      <c r="Y30" s="225">
        <v>15342366801451.939</v>
      </c>
      <c r="Z30">
        <v>57440059.469999999</v>
      </c>
    </row>
    <row r="31" spans="1:26" x14ac:dyDescent="0.25">
      <c r="A31" t="s">
        <v>354</v>
      </c>
      <c r="B31" t="s">
        <v>207</v>
      </c>
      <c r="C31" t="s">
        <v>346</v>
      </c>
      <c r="D31" t="s">
        <v>316</v>
      </c>
      <c r="E31" t="s">
        <v>303</v>
      </c>
      <c r="F31" t="s">
        <v>304</v>
      </c>
      <c r="G31" t="s">
        <v>305</v>
      </c>
      <c r="H31">
        <v>1063.72</v>
      </c>
      <c r="I31">
        <v>0</v>
      </c>
      <c r="J31">
        <v>0</v>
      </c>
      <c r="K31">
        <v>0</v>
      </c>
      <c r="L31">
        <v>3.07</v>
      </c>
      <c r="M31">
        <v>0</v>
      </c>
      <c r="N31">
        <v>0</v>
      </c>
      <c r="O31">
        <v>0</v>
      </c>
      <c r="P31">
        <v>10.58</v>
      </c>
      <c r="Q31">
        <v>0</v>
      </c>
      <c r="R31">
        <v>0</v>
      </c>
      <c r="S31" t="s">
        <v>319</v>
      </c>
      <c r="T31" t="s">
        <v>319</v>
      </c>
      <c r="U31" t="s">
        <v>319</v>
      </c>
      <c r="V31" t="s">
        <v>319</v>
      </c>
      <c r="W31">
        <v>481707909544.39001</v>
      </c>
      <c r="X31">
        <v>453986000</v>
      </c>
      <c r="Y31" s="225">
        <v>15342366801451.939</v>
      </c>
      <c r="Z31">
        <v>57440059.469999999</v>
      </c>
    </row>
    <row r="32" spans="1:26" x14ac:dyDescent="0.25">
      <c r="A32" t="s">
        <v>355</v>
      </c>
      <c r="B32" t="s">
        <v>74</v>
      </c>
      <c r="C32" t="s">
        <v>346</v>
      </c>
      <c r="D32" t="s">
        <v>302</v>
      </c>
      <c r="E32" t="s">
        <v>323</v>
      </c>
      <c r="F32" t="s">
        <v>304</v>
      </c>
      <c r="G32" t="s">
        <v>305</v>
      </c>
      <c r="H32">
        <v>1.3307</v>
      </c>
      <c r="I32">
        <v>-8.2600000000000007E-2</v>
      </c>
      <c r="J32">
        <v>-1.6046</v>
      </c>
      <c r="K32">
        <v>-3.3904000000000001</v>
      </c>
      <c r="L32">
        <v>-3.3904000000000001</v>
      </c>
      <c r="M32">
        <v>-2.8614999999999999</v>
      </c>
      <c r="N32">
        <v>-1.5317000000000001</v>
      </c>
      <c r="O32">
        <v>14.340999999999999</v>
      </c>
      <c r="P32">
        <v>18.579599000000002</v>
      </c>
      <c r="Q32">
        <v>17.584199999999999</v>
      </c>
      <c r="R32">
        <v>0</v>
      </c>
      <c r="S32" t="s">
        <v>319</v>
      </c>
      <c r="T32" t="s">
        <v>319</v>
      </c>
      <c r="U32" t="s">
        <v>319</v>
      </c>
      <c r="V32" t="s">
        <v>319</v>
      </c>
      <c r="W32">
        <v>11233038.289999999</v>
      </c>
      <c r="X32">
        <v>8155069.9199999999</v>
      </c>
      <c r="Y32" s="225">
        <v>15342366801451.939</v>
      </c>
      <c r="Z32">
        <v>57440059.469999999</v>
      </c>
    </row>
    <row r="33" spans="1:26" x14ac:dyDescent="0.25">
      <c r="A33" t="s">
        <v>356</v>
      </c>
      <c r="B33" t="s">
        <v>171</v>
      </c>
      <c r="C33" t="s">
        <v>346</v>
      </c>
      <c r="D33" t="s">
        <v>302</v>
      </c>
      <c r="E33" t="s">
        <v>323</v>
      </c>
      <c r="F33" t="s">
        <v>304</v>
      </c>
      <c r="G33" t="s">
        <v>305</v>
      </c>
      <c r="H33">
        <v>1.3551</v>
      </c>
      <c r="I33">
        <v>-0.1106</v>
      </c>
      <c r="J33">
        <v>-1.2749999999999999</v>
      </c>
      <c r="K33">
        <v>-1.7045999999999999</v>
      </c>
      <c r="L33">
        <v>-1.7045999999999999</v>
      </c>
      <c r="M33">
        <v>3.5691999999999999</v>
      </c>
      <c r="N33">
        <v>6.2656999999999998</v>
      </c>
      <c r="O33">
        <v>12.8874</v>
      </c>
      <c r="P33">
        <v>13.7974</v>
      </c>
      <c r="Q33">
        <v>13.369</v>
      </c>
      <c r="R33">
        <v>33.153198000000003</v>
      </c>
      <c r="S33" t="s">
        <v>357</v>
      </c>
      <c r="T33" t="s">
        <v>357</v>
      </c>
      <c r="U33" t="s">
        <v>357</v>
      </c>
      <c r="V33" t="s">
        <v>357</v>
      </c>
      <c r="W33">
        <v>46207021.18</v>
      </c>
      <c r="X33">
        <v>33515486.629999999</v>
      </c>
      <c r="Y33" s="225">
        <v>15342366801451.939</v>
      </c>
      <c r="Z33">
        <v>57440059.469999999</v>
      </c>
    </row>
    <row r="34" spans="1:26" x14ac:dyDescent="0.25">
      <c r="A34" t="s">
        <v>358</v>
      </c>
      <c r="B34" t="s">
        <v>328</v>
      </c>
      <c r="C34" t="s">
        <v>346</v>
      </c>
      <c r="D34" t="s">
        <v>316</v>
      </c>
      <c r="E34" t="s">
        <v>303</v>
      </c>
      <c r="F34" t="s">
        <v>304</v>
      </c>
      <c r="G34" t="s">
        <v>305</v>
      </c>
      <c r="H34">
        <v>941.73720000000003</v>
      </c>
      <c r="I34">
        <v>-0.49730000000000002</v>
      </c>
      <c r="J34">
        <v>-1.2402</v>
      </c>
      <c r="K34">
        <v>-3.2281</v>
      </c>
      <c r="L34">
        <v>-3.2281</v>
      </c>
      <c r="M34">
        <v>0</v>
      </c>
      <c r="N34">
        <v>0</v>
      </c>
      <c r="O34">
        <v>0</v>
      </c>
      <c r="P34">
        <v>0</v>
      </c>
      <c r="Q34">
        <v>0</v>
      </c>
      <c r="R34">
        <v>0</v>
      </c>
      <c r="S34" t="s">
        <v>319</v>
      </c>
      <c r="T34" t="s">
        <v>319</v>
      </c>
      <c r="U34" t="s">
        <v>319</v>
      </c>
      <c r="V34" t="s">
        <v>319</v>
      </c>
      <c r="W34">
        <v>6325486977.4399996</v>
      </c>
      <c r="X34">
        <v>6500000</v>
      </c>
      <c r="Y34" s="225">
        <v>15342366801451.939</v>
      </c>
      <c r="Z34">
        <v>57440059.469999999</v>
      </c>
    </row>
    <row r="35" spans="1:26" x14ac:dyDescent="0.25">
      <c r="A35" t="s">
        <v>359</v>
      </c>
      <c r="B35" t="s">
        <v>166</v>
      </c>
      <c r="C35" t="s">
        <v>346</v>
      </c>
      <c r="D35" t="s">
        <v>302</v>
      </c>
      <c r="E35" t="s">
        <v>303</v>
      </c>
      <c r="F35" t="s">
        <v>304</v>
      </c>
      <c r="G35" t="s">
        <v>305</v>
      </c>
      <c r="H35">
        <v>983.63</v>
      </c>
      <c r="I35">
        <v>-0.15229999999999999</v>
      </c>
      <c r="J35">
        <v>-0.56910000000000005</v>
      </c>
      <c r="K35">
        <v>-1.7294</v>
      </c>
      <c r="L35">
        <v>-1.7294</v>
      </c>
      <c r="M35">
        <v>-2.2061999999999999</v>
      </c>
      <c r="N35">
        <v>0</v>
      </c>
      <c r="O35">
        <v>0</v>
      </c>
      <c r="P35">
        <v>0</v>
      </c>
      <c r="Q35">
        <v>0</v>
      </c>
      <c r="R35">
        <v>0</v>
      </c>
      <c r="S35" t="s">
        <v>319</v>
      </c>
      <c r="T35" t="s">
        <v>319</v>
      </c>
      <c r="U35" t="s">
        <v>319</v>
      </c>
      <c r="V35" t="s">
        <v>319</v>
      </c>
      <c r="W35">
        <v>39997089863</v>
      </c>
      <c r="X35">
        <v>39959228.310000002</v>
      </c>
      <c r="Y35" s="225">
        <v>15342366801451.939</v>
      </c>
      <c r="Z35">
        <v>57440059.469999999</v>
      </c>
    </row>
    <row r="36" spans="1:26" x14ac:dyDescent="0.25">
      <c r="A36" t="s">
        <v>360</v>
      </c>
      <c r="B36" t="s">
        <v>74</v>
      </c>
      <c r="C36" t="s">
        <v>346</v>
      </c>
      <c r="D36" t="s">
        <v>312</v>
      </c>
      <c r="E36" t="s">
        <v>303</v>
      </c>
      <c r="F36" t="s">
        <v>304</v>
      </c>
      <c r="G36" t="s">
        <v>305</v>
      </c>
      <c r="H36">
        <v>980.64</v>
      </c>
      <c r="I36">
        <v>-0.41639999999999999</v>
      </c>
      <c r="J36">
        <v>-1.1442000000000001</v>
      </c>
      <c r="K36">
        <v>-5.0945</v>
      </c>
      <c r="L36">
        <v>-5.0945</v>
      </c>
      <c r="M36">
        <v>-7.0148000000000001</v>
      </c>
      <c r="N36">
        <v>-7.4055999999999997</v>
      </c>
      <c r="O36">
        <v>-3.7418</v>
      </c>
      <c r="P36">
        <v>-0.95750000000000002</v>
      </c>
      <c r="Q36">
        <v>0</v>
      </c>
      <c r="R36">
        <v>0</v>
      </c>
      <c r="S36" t="s">
        <v>307</v>
      </c>
      <c r="T36" t="s">
        <v>306</v>
      </c>
      <c r="U36" t="s">
        <v>319</v>
      </c>
      <c r="V36" t="s">
        <v>319</v>
      </c>
      <c r="W36">
        <v>669440135951.47998</v>
      </c>
      <c r="X36">
        <v>647876808.69000006</v>
      </c>
      <c r="Y36" s="225">
        <v>15342366801451.939</v>
      </c>
      <c r="Z36">
        <v>57440059.469999999</v>
      </c>
    </row>
    <row r="37" spans="1:26" x14ac:dyDescent="0.25">
      <c r="A37" t="s">
        <v>361</v>
      </c>
      <c r="B37" t="s">
        <v>74</v>
      </c>
      <c r="C37" t="s">
        <v>346</v>
      </c>
      <c r="D37" t="s">
        <v>302</v>
      </c>
      <c r="E37" t="s">
        <v>303</v>
      </c>
      <c r="F37" t="s">
        <v>304</v>
      </c>
      <c r="G37" t="s">
        <v>305</v>
      </c>
      <c r="H37">
        <v>966.13</v>
      </c>
      <c r="I37">
        <v>-0.35070000000000001</v>
      </c>
      <c r="J37">
        <v>-0.91690000000000005</v>
      </c>
      <c r="K37">
        <v>-4.5335999999999999</v>
      </c>
      <c r="L37">
        <v>-4.5335999999999999</v>
      </c>
      <c r="M37">
        <v>-5.4084000000000003</v>
      </c>
      <c r="N37">
        <v>-4.6860999999999997</v>
      </c>
      <c r="O37">
        <v>0</v>
      </c>
      <c r="P37">
        <v>0</v>
      </c>
      <c r="Q37">
        <v>0</v>
      </c>
      <c r="R37">
        <v>0</v>
      </c>
      <c r="S37" t="s">
        <v>319</v>
      </c>
      <c r="T37" t="s">
        <v>319</v>
      </c>
      <c r="U37" t="s">
        <v>319</v>
      </c>
      <c r="V37" t="s">
        <v>319</v>
      </c>
      <c r="W37">
        <v>57986085678</v>
      </c>
      <c r="X37">
        <v>57297561</v>
      </c>
      <c r="Y37" s="225">
        <v>15342366801451.939</v>
      </c>
      <c r="Z37">
        <v>57440059.469999999</v>
      </c>
    </row>
    <row r="38" spans="1:26" x14ac:dyDescent="0.25">
      <c r="A38" t="s">
        <v>362</v>
      </c>
      <c r="B38" t="s">
        <v>74</v>
      </c>
      <c r="C38" t="s">
        <v>346</v>
      </c>
      <c r="D38" t="s">
        <v>302</v>
      </c>
      <c r="E38" t="s">
        <v>303</v>
      </c>
      <c r="F38" t="s">
        <v>304</v>
      </c>
      <c r="G38" t="s">
        <v>305</v>
      </c>
      <c r="H38">
        <v>984.01</v>
      </c>
      <c r="I38">
        <v>-0.40279999999999999</v>
      </c>
      <c r="J38">
        <v>-1.2018</v>
      </c>
      <c r="K38">
        <v>-4.9779999999999998</v>
      </c>
      <c r="L38">
        <v>-4.9779999999999998</v>
      </c>
      <c r="M38">
        <v>-7.2790999999999997</v>
      </c>
      <c r="N38">
        <v>-7.1908000000000003</v>
      </c>
      <c r="O38">
        <v>-3.8856000000000002</v>
      </c>
      <c r="P38">
        <v>-2.1110000000000002</v>
      </c>
      <c r="Q38">
        <v>0</v>
      </c>
      <c r="R38">
        <v>0</v>
      </c>
      <c r="S38" t="s">
        <v>307</v>
      </c>
      <c r="T38" t="s">
        <v>307</v>
      </c>
      <c r="U38" t="s">
        <v>319</v>
      </c>
      <c r="V38" t="s">
        <v>319</v>
      </c>
      <c r="W38">
        <v>2641224814069</v>
      </c>
      <c r="X38">
        <v>2550504915.3499999</v>
      </c>
      <c r="Y38" s="225">
        <v>15342366801451.939</v>
      </c>
      <c r="Z38">
        <v>57440059.469999999</v>
      </c>
    </row>
    <row r="39" spans="1:26" x14ac:dyDescent="0.25">
      <c r="A39" t="s">
        <v>363</v>
      </c>
      <c r="B39" t="s">
        <v>74</v>
      </c>
      <c r="C39" t="s">
        <v>346</v>
      </c>
      <c r="D39" t="s">
        <v>302</v>
      </c>
      <c r="E39" t="s">
        <v>303</v>
      </c>
      <c r="F39" t="s">
        <v>304</v>
      </c>
      <c r="G39" t="s">
        <v>305</v>
      </c>
      <c r="H39">
        <v>1039.6500000000001</v>
      </c>
      <c r="I39">
        <v>-0.45190000000000002</v>
      </c>
      <c r="J39">
        <v>-1.2462</v>
      </c>
      <c r="K39">
        <v>-3.6871</v>
      </c>
      <c r="L39">
        <v>-3.6871</v>
      </c>
      <c r="M39">
        <v>-5.4958</v>
      </c>
      <c r="N39">
        <v>-4.9809999999999999</v>
      </c>
      <c r="O39">
        <v>1.8674999999999999</v>
      </c>
      <c r="P39">
        <v>4.6294000000000004</v>
      </c>
      <c r="Q39">
        <v>0</v>
      </c>
      <c r="R39">
        <v>0</v>
      </c>
      <c r="S39" t="s">
        <v>306</v>
      </c>
      <c r="T39" t="s">
        <v>364</v>
      </c>
      <c r="U39" t="s">
        <v>319</v>
      </c>
      <c r="V39" t="s">
        <v>319</v>
      </c>
      <c r="W39">
        <v>741887311814</v>
      </c>
      <c r="X39">
        <v>687277736.40999997</v>
      </c>
      <c r="Y39" s="225">
        <v>15342366801451.939</v>
      </c>
      <c r="Z39">
        <v>57440059.469999999</v>
      </c>
    </row>
    <row r="40" spans="1:26" x14ac:dyDescent="0.25">
      <c r="A40" t="s">
        <v>365</v>
      </c>
      <c r="B40" t="s">
        <v>74</v>
      </c>
      <c r="C40" t="s">
        <v>346</v>
      </c>
      <c r="D40" t="s">
        <v>342</v>
      </c>
      <c r="E40" t="s">
        <v>303</v>
      </c>
      <c r="F40" t="s">
        <v>304</v>
      </c>
      <c r="G40" t="s">
        <v>305</v>
      </c>
      <c r="H40">
        <v>1170.9232999999999</v>
      </c>
      <c r="I40">
        <v>-4.19E-2</v>
      </c>
      <c r="J40">
        <v>-0.43120000000000003</v>
      </c>
      <c r="K40">
        <v>-3.3525</v>
      </c>
      <c r="L40">
        <v>-3.3525</v>
      </c>
      <c r="M40">
        <v>6.6100000000000006E-2</v>
      </c>
      <c r="N40">
        <v>0.96279999999999999</v>
      </c>
      <c r="O40">
        <v>12.9621</v>
      </c>
      <c r="P40">
        <v>14.0883</v>
      </c>
      <c r="Q40">
        <v>0</v>
      </c>
      <c r="R40">
        <v>0</v>
      </c>
      <c r="S40" t="s">
        <v>364</v>
      </c>
      <c r="T40" t="s">
        <v>313</v>
      </c>
      <c r="U40" t="s">
        <v>319</v>
      </c>
      <c r="V40" t="s">
        <v>319</v>
      </c>
      <c r="W40">
        <v>197765449983.69</v>
      </c>
      <c r="X40">
        <v>163234736.71000001</v>
      </c>
      <c r="Y40" s="225">
        <v>15342366801451.939</v>
      </c>
      <c r="Z40">
        <v>57440059.469999999</v>
      </c>
    </row>
    <row r="41" spans="1:26" x14ac:dyDescent="0.25">
      <c r="A41" t="s">
        <v>366</v>
      </c>
      <c r="B41" t="s">
        <v>367</v>
      </c>
      <c r="C41" t="s">
        <v>368</v>
      </c>
      <c r="D41" t="s">
        <v>177</v>
      </c>
      <c r="E41" t="s">
        <v>303</v>
      </c>
      <c r="F41" t="s">
        <v>304</v>
      </c>
      <c r="G41" t="s">
        <v>280</v>
      </c>
      <c r="H41">
        <v>1068.5088000000001</v>
      </c>
      <c r="I41">
        <v>0</v>
      </c>
      <c r="J41">
        <v>0</v>
      </c>
      <c r="K41">
        <v>0</v>
      </c>
      <c r="L41">
        <v>0</v>
      </c>
      <c r="M41">
        <v>0</v>
      </c>
      <c r="N41">
        <v>0.22040000000000001</v>
      </c>
      <c r="O41">
        <v>0.66200000000000003</v>
      </c>
      <c r="P41">
        <v>1.1383000000000001</v>
      </c>
      <c r="Q41">
        <v>0</v>
      </c>
      <c r="R41">
        <v>0</v>
      </c>
      <c r="S41" t="s">
        <v>369</v>
      </c>
      <c r="T41" t="s">
        <v>369</v>
      </c>
      <c r="U41" t="s">
        <v>369</v>
      </c>
      <c r="V41" t="s">
        <v>369</v>
      </c>
      <c r="W41">
        <v>0</v>
      </c>
      <c r="X41">
        <v>0</v>
      </c>
      <c r="Y41" s="225">
        <v>1762243408658.6702</v>
      </c>
      <c r="Z41">
        <v>0</v>
      </c>
    </row>
    <row r="42" spans="1:26" x14ac:dyDescent="0.25">
      <c r="A42" t="s">
        <v>370</v>
      </c>
      <c r="B42" t="s">
        <v>74</v>
      </c>
      <c r="C42" t="s">
        <v>368</v>
      </c>
      <c r="D42" t="s">
        <v>177</v>
      </c>
      <c r="E42" t="s">
        <v>303</v>
      </c>
      <c r="F42" t="s">
        <v>304</v>
      </c>
      <c r="G42" t="s">
        <v>280</v>
      </c>
      <c r="H42">
        <v>978.23770000000002</v>
      </c>
      <c r="I42">
        <v>-1.9041999999999999</v>
      </c>
      <c r="J42">
        <v>-4.4397000000000002</v>
      </c>
      <c r="K42">
        <v>-6.2422000000000004</v>
      </c>
      <c r="L42">
        <v>-6.2422000000000004</v>
      </c>
      <c r="M42">
        <v>-1.1435</v>
      </c>
      <c r="N42">
        <v>0</v>
      </c>
      <c r="O42">
        <v>0</v>
      </c>
      <c r="P42">
        <v>0</v>
      </c>
      <c r="Q42">
        <v>0</v>
      </c>
      <c r="R42">
        <v>0</v>
      </c>
      <c r="S42" t="s">
        <v>319</v>
      </c>
      <c r="T42" t="s">
        <v>319</v>
      </c>
      <c r="U42" t="s">
        <v>319</v>
      </c>
      <c r="V42" t="s">
        <v>319</v>
      </c>
      <c r="W42">
        <v>116729205161.48</v>
      </c>
      <c r="X42">
        <v>111877391.5</v>
      </c>
      <c r="Y42" s="225">
        <v>1762243408658.6702</v>
      </c>
      <c r="Z42">
        <v>0</v>
      </c>
    </row>
    <row r="43" spans="1:26" x14ac:dyDescent="0.25">
      <c r="A43" t="s">
        <v>371</v>
      </c>
      <c r="B43" t="s">
        <v>74</v>
      </c>
      <c r="C43" t="s">
        <v>368</v>
      </c>
      <c r="D43" t="s">
        <v>177</v>
      </c>
      <c r="E43" t="s">
        <v>303</v>
      </c>
      <c r="F43" t="s">
        <v>304</v>
      </c>
      <c r="G43" t="s">
        <v>305</v>
      </c>
      <c r="H43">
        <v>656.89459999999997</v>
      </c>
      <c r="I43">
        <v>-1.0408999999999999</v>
      </c>
      <c r="J43">
        <v>-2.3742999999999999</v>
      </c>
      <c r="K43">
        <v>-2.1128</v>
      </c>
      <c r="L43">
        <v>-2.1128</v>
      </c>
      <c r="M43">
        <v>-6.6001000000000003</v>
      </c>
      <c r="N43">
        <v>-10.1793</v>
      </c>
      <c r="O43">
        <v>-21.404301</v>
      </c>
      <c r="P43">
        <v>-22.521601</v>
      </c>
      <c r="Q43">
        <v>0</v>
      </c>
      <c r="R43">
        <v>0</v>
      </c>
      <c r="S43" t="s">
        <v>317</v>
      </c>
      <c r="T43" t="s">
        <v>317</v>
      </c>
      <c r="U43" t="s">
        <v>319</v>
      </c>
      <c r="V43" t="s">
        <v>319</v>
      </c>
      <c r="W43">
        <v>624556151195.92004</v>
      </c>
      <c r="X43">
        <v>930683303.11000001</v>
      </c>
      <c r="Y43" s="225">
        <v>1762243408658.6702</v>
      </c>
      <c r="Z43">
        <v>0</v>
      </c>
    </row>
    <row r="44" spans="1:26" x14ac:dyDescent="0.25">
      <c r="A44" t="s">
        <v>372</v>
      </c>
      <c r="B44" t="s">
        <v>74</v>
      </c>
      <c r="C44" t="s">
        <v>368</v>
      </c>
      <c r="D44" t="s">
        <v>177</v>
      </c>
      <c r="E44" t="s">
        <v>303</v>
      </c>
      <c r="F44" t="s">
        <v>304</v>
      </c>
      <c r="G44" t="s">
        <v>280</v>
      </c>
      <c r="H44">
        <v>798.4135</v>
      </c>
      <c r="I44">
        <v>-2.6779000000000002</v>
      </c>
      <c r="J44">
        <v>-5.3738000000000001</v>
      </c>
      <c r="K44">
        <v>-3.88</v>
      </c>
      <c r="L44">
        <v>-3.88</v>
      </c>
      <c r="M44">
        <v>-2.4369000000000001</v>
      </c>
      <c r="N44">
        <v>-19.195699999999999</v>
      </c>
      <c r="O44">
        <v>-26.402999999999999</v>
      </c>
      <c r="P44">
        <v>-15.2286</v>
      </c>
      <c r="Q44">
        <v>0</v>
      </c>
      <c r="R44">
        <v>0</v>
      </c>
      <c r="S44" t="s">
        <v>317</v>
      </c>
      <c r="T44" t="s">
        <v>319</v>
      </c>
      <c r="U44" t="s">
        <v>319</v>
      </c>
      <c r="V44" t="s">
        <v>319</v>
      </c>
      <c r="W44">
        <v>138177627948.51999</v>
      </c>
      <c r="X44">
        <v>166350329.65000001</v>
      </c>
      <c r="Y44" s="225">
        <v>1762243408658.6702</v>
      </c>
      <c r="Z44">
        <v>0</v>
      </c>
    </row>
    <row r="45" spans="1:26" x14ac:dyDescent="0.25">
      <c r="A45" t="s">
        <v>373</v>
      </c>
      <c r="B45" t="s">
        <v>166</v>
      </c>
      <c r="C45" t="s">
        <v>368</v>
      </c>
      <c r="D45" t="s">
        <v>374</v>
      </c>
      <c r="E45" t="s">
        <v>303</v>
      </c>
      <c r="F45" t="s">
        <v>304</v>
      </c>
      <c r="G45" t="s">
        <v>280</v>
      </c>
      <c r="H45">
        <v>711.43799999999999</v>
      </c>
      <c r="I45">
        <v>-1.2887</v>
      </c>
      <c r="J45">
        <v>-2.7410999999999999</v>
      </c>
      <c r="K45">
        <v>-3.1953</v>
      </c>
      <c r="L45">
        <v>-3.1953</v>
      </c>
      <c r="M45">
        <v>-6.8456000000000001</v>
      </c>
      <c r="N45">
        <v>-18.200299999999999</v>
      </c>
      <c r="O45">
        <v>-19.052098999999998</v>
      </c>
      <c r="P45">
        <v>-16.880600000000001</v>
      </c>
      <c r="Q45">
        <v>0</v>
      </c>
      <c r="R45">
        <v>0</v>
      </c>
      <c r="S45" t="s">
        <v>352</v>
      </c>
      <c r="T45" t="s">
        <v>375</v>
      </c>
      <c r="U45" t="s">
        <v>319</v>
      </c>
      <c r="V45" t="s">
        <v>319</v>
      </c>
      <c r="W45">
        <v>549900027804.18005</v>
      </c>
      <c r="X45">
        <v>748243391.15999997</v>
      </c>
      <c r="Y45" s="225">
        <v>1762243408658.6702</v>
      </c>
      <c r="Z45">
        <v>0</v>
      </c>
    </row>
    <row r="46" spans="1:26" x14ac:dyDescent="0.25">
      <c r="A46" t="s">
        <v>376</v>
      </c>
      <c r="B46" t="s">
        <v>178</v>
      </c>
      <c r="C46" t="s">
        <v>368</v>
      </c>
      <c r="D46" t="s">
        <v>177</v>
      </c>
      <c r="E46" t="s">
        <v>303</v>
      </c>
      <c r="F46" t="s">
        <v>304</v>
      </c>
      <c r="G46" t="s">
        <v>280</v>
      </c>
      <c r="H46">
        <v>928.96939999999995</v>
      </c>
      <c r="I46">
        <v>-7.51E-2</v>
      </c>
      <c r="J46">
        <v>-0.17499999999999999</v>
      </c>
      <c r="K46">
        <v>-1.125</v>
      </c>
      <c r="L46">
        <v>-1.125</v>
      </c>
      <c r="M46">
        <v>-2.5813000000000001</v>
      </c>
      <c r="N46">
        <v>-3.7471000000000001</v>
      </c>
      <c r="O46">
        <v>0</v>
      </c>
      <c r="P46">
        <v>0</v>
      </c>
      <c r="Q46">
        <v>0</v>
      </c>
      <c r="R46">
        <v>0</v>
      </c>
      <c r="S46" t="s">
        <v>319</v>
      </c>
      <c r="T46" t="s">
        <v>319</v>
      </c>
      <c r="U46" t="s">
        <v>319</v>
      </c>
      <c r="V46" t="s">
        <v>319</v>
      </c>
      <c r="W46">
        <v>98605349.370000005</v>
      </c>
      <c r="X46">
        <v>104950.74</v>
      </c>
      <c r="Y46" s="225">
        <v>1762243408658.6702</v>
      </c>
      <c r="Z46">
        <v>0</v>
      </c>
    </row>
    <row r="47" spans="1:26" x14ac:dyDescent="0.25">
      <c r="A47" t="s">
        <v>377</v>
      </c>
      <c r="B47" t="s">
        <v>74</v>
      </c>
      <c r="C47" t="s">
        <v>368</v>
      </c>
      <c r="D47" t="s">
        <v>374</v>
      </c>
      <c r="E47" t="s">
        <v>303</v>
      </c>
      <c r="F47" t="s">
        <v>304</v>
      </c>
      <c r="G47" t="s">
        <v>280</v>
      </c>
      <c r="H47">
        <v>1000</v>
      </c>
      <c r="I47">
        <v>0</v>
      </c>
      <c r="J47">
        <v>0</v>
      </c>
      <c r="K47">
        <v>0</v>
      </c>
      <c r="L47">
        <v>0</v>
      </c>
      <c r="M47">
        <v>0</v>
      </c>
      <c r="N47">
        <v>0</v>
      </c>
      <c r="O47">
        <v>0</v>
      </c>
      <c r="P47">
        <v>0</v>
      </c>
      <c r="Q47">
        <v>0</v>
      </c>
      <c r="R47">
        <v>0</v>
      </c>
      <c r="S47" t="s">
        <v>369</v>
      </c>
      <c r="T47" t="s">
        <v>369</v>
      </c>
      <c r="U47" t="s">
        <v>369</v>
      </c>
      <c r="V47" t="s">
        <v>369</v>
      </c>
      <c r="W47">
        <v>0</v>
      </c>
      <c r="X47">
        <v>0</v>
      </c>
      <c r="Y47" s="225">
        <v>1762243408658.6702</v>
      </c>
      <c r="Z47">
        <v>0</v>
      </c>
    </row>
    <row r="48" spans="1:26" x14ac:dyDescent="0.25">
      <c r="A48" t="s">
        <v>378</v>
      </c>
      <c r="B48" t="s">
        <v>74</v>
      </c>
      <c r="C48" t="s">
        <v>368</v>
      </c>
      <c r="D48" t="s">
        <v>177</v>
      </c>
      <c r="E48" t="s">
        <v>303</v>
      </c>
      <c r="F48" t="s">
        <v>304</v>
      </c>
      <c r="G48" t="s">
        <v>280</v>
      </c>
      <c r="H48">
        <v>862.54250000000002</v>
      </c>
      <c r="I48">
        <v>-2.4925000000000002</v>
      </c>
      <c r="J48">
        <v>-5.7233999999999998</v>
      </c>
      <c r="K48">
        <v>-5.6055999999999999</v>
      </c>
      <c r="L48">
        <v>-5.6055999999999999</v>
      </c>
      <c r="M48">
        <v>-11.5372</v>
      </c>
      <c r="N48">
        <v>-21.388500000000001</v>
      </c>
      <c r="O48">
        <v>-21.876498999999999</v>
      </c>
      <c r="P48">
        <v>-12.7239</v>
      </c>
      <c r="Q48">
        <v>0</v>
      </c>
      <c r="R48">
        <v>0</v>
      </c>
      <c r="S48" t="s">
        <v>332</v>
      </c>
      <c r="T48" t="s">
        <v>332</v>
      </c>
      <c r="U48" t="s">
        <v>319</v>
      </c>
      <c r="V48" t="s">
        <v>319</v>
      </c>
      <c r="W48">
        <v>298099807356.45001</v>
      </c>
      <c r="X48">
        <v>326232776.17000002</v>
      </c>
      <c r="Y48" s="225">
        <v>1762243408658.6702</v>
      </c>
      <c r="Z48">
        <v>0</v>
      </c>
    </row>
    <row r="49" spans="1:26" x14ac:dyDescent="0.25">
      <c r="A49" t="s">
        <v>379</v>
      </c>
      <c r="B49" t="s">
        <v>166</v>
      </c>
      <c r="C49" t="s">
        <v>368</v>
      </c>
      <c r="D49" t="s">
        <v>336</v>
      </c>
      <c r="E49" t="s">
        <v>303</v>
      </c>
      <c r="F49" t="s">
        <v>304</v>
      </c>
      <c r="G49" t="s">
        <v>280</v>
      </c>
      <c r="H49">
        <v>1162.4826</v>
      </c>
      <c r="I49">
        <v>-8.9700000000000002E-2</v>
      </c>
      <c r="J49">
        <v>0.48730000000000001</v>
      </c>
      <c r="K49">
        <v>2.4744000000000002</v>
      </c>
      <c r="L49">
        <v>2.4744000000000002</v>
      </c>
      <c r="M49">
        <v>4.6310000000000002</v>
      </c>
      <c r="N49">
        <v>6.3868999999999998</v>
      </c>
      <c r="O49">
        <v>15.093999999999999</v>
      </c>
      <c r="P49">
        <v>26.823298999999999</v>
      </c>
      <c r="Q49">
        <v>14.1585</v>
      </c>
      <c r="R49">
        <v>0</v>
      </c>
      <c r="S49" t="s">
        <v>306</v>
      </c>
      <c r="T49" t="s">
        <v>364</v>
      </c>
      <c r="U49" t="s">
        <v>319</v>
      </c>
      <c r="V49" t="s">
        <v>319</v>
      </c>
      <c r="W49">
        <v>34681983842.75</v>
      </c>
      <c r="X49">
        <v>30572623.789999999</v>
      </c>
      <c r="Y49" s="225">
        <v>1762243408658.6702</v>
      </c>
      <c r="Z49">
        <v>0</v>
      </c>
    </row>
    <row r="50" spans="1:26" x14ac:dyDescent="0.25">
      <c r="A50" t="s">
        <v>380</v>
      </c>
      <c r="B50" t="s">
        <v>166</v>
      </c>
      <c r="C50" t="s">
        <v>381</v>
      </c>
      <c r="D50" t="s">
        <v>336</v>
      </c>
      <c r="E50" t="s">
        <v>303</v>
      </c>
      <c r="F50" t="s">
        <v>304</v>
      </c>
      <c r="G50" t="s">
        <v>305</v>
      </c>
      <c r="H50">
        <v>907.39520000000005</v>
      </c>
      <c r="I50">
        <v>0.54969999999999997</v>
      </c>
      <c r="J50">
        <v>-0.61270000000000002</v>
      </c>
      <c r="K50">
        <v>2.8569</v>
      </c>
      <c r="L50">
        <v>2.8569</v>
      </c>
      <c r="M50">
        <v>-8.3460000000000001</v>
      </c>
      <c r="N50">
        <v>0</v>
      </c>
      <c r="O50">
        <v>0</v>
      </c>
      <c r="P50">
        <v>0</v>
      </c>
      <c r="Q50">
        <v>0</v>
      </c>
      <c r="R50">
        <v>0</v>
      </c>
      <c r="S50" t="s">
        <v>319</v>
      </c>
      <c r="T50" t="s">
        <v>319</v>
      </c>
      <c r="U50" t="s">
        <v>319</v>
      </c>
      <c r="V50" t="s">
        <v>319</v>
      </c>
      <c r="W50">
        <v>32687160249.450001</v>
      </c>
      <c r="X50">
        <v>37052202.149999999</v>
      </c>
      <c r="Y50" s="225">
        <v>1144510259548.9299</v>
      </c>
      <c r="Z50">
        <v>0</v>
      </c>
    </row>
    <row r="51" spans="1:26" x14ac:dyDescent="0.25">
      <c r="A51" t="s">
        <v>382</v>
      </c>
      <c r="B51" t="s">
        <v>166</v>
      </c>
      <c r="C51" t="s">
        <v>381</v>
      </c>
      <c r="D51" t="s">
        <v>202</v>
      </c>
      <c r="E51" t="s">
        <v>303</v>
      </c>
      <c r="F51" t="s">
        <v>304</v>
      </c>
      <c r="G51" t="s">
        <v>305</v>
      </c>
      <c r="H51">
        <v>669.91629999999998</v>
      </c>
      <c r="I51">
        <v>0.79110000000000003</v>
      </c>
      <c r="J51">
        <v>-1.2094</v>
      </c>
      <c r="K51">
        <v>0.74580000000000002</v>
      </c>
      <c r="L51">
        <v>0.74580000000000002</v>
      </c>
      <c r="M51">
        <v>-16.150400000000001</v>
      </c>
      <c r="N51">
        <v>-26.154900000000001</v>
      </c>
      <c r="O51">
        <v>-35.541302000000002</v>
      </c>
      <c r="P51">
        <v>-32.656101</v>
      </c>
      <c r="Q51">
        <v>0</v>
      </c>
      <c r="R51">
        <v>0</v>
      </c>
      <c r="S51" t="s">
        <v>375</v>
      </c>
      <c r="T51" t="s">
        <v>334</v>
      </c>
      <c r="U51" t="s">
        <v>319</v>
      </c>
      <c r="V51" t="s">
        <v>319</v>
      </c>
      <c r="W51">
        <v>55647407219.110001</v>
      </c>
      <c r="X51">
        <v>83685746.650000006</v>
      </c>
      <c r="Y51" s="225">
        <v>1144510259548.9299</v>
      </c>
      <c r="Z51">
        <v>0</v>
      </c>
    </row>
    <row r="52" spans="1:26" x14ac:dyDescent="0.25">
      <c r="A52" t="s">
        <v>383</v>
      </c>
      <c r="B52" t="s">
        <v>207</v>
      </c>
      <c r="C52" t="s">
        <v>381</v>
      </c>
      <c r="D52" t="s">
        <v>374</v>
      </c>
      <c r="E52" t="s">
        <v>303</v>
      </c>
      <c r="F52" t="s">
        <v>304</v>
      </c>
      <c r="G52" t="s">
        <v>305</v>
      </c>
      <c r="H52">
        <v>1039.3489999999999</v>
      </c>
      <c r="I52">
        <v>0</v>
      </c>
      <c r="J52">
        <v>0</v>
      </c>
      <c r="K52">
        <v>0</v>
      </c>
      <c r="L52">
        <v>-0.67</v>
      </c>
      <c r="M52">
        <v>0</v>
      </c>
      <c r="N52">
        <v>0</v>
      </c>
      <c r="O52">
        <v>0</v>
      </c>
      <c r="P52">
        <v>0</v>
      </c>
      <c r="Q52">
        <v>0</v>
      </c>
      <c r="R52">
        <v>0</v>
      </c>
      <c r="S52" t="s">
        <v>319</v>
      </c>
      <c r="T52" t="s">
        <v>319</v>
      </c>
      <c r="U52" t="s">
        <v>319</v>
      </c>
      <c r="V52" t="s">
        <v>319</v>
      </c>
      <c r="W52">
        <v>10881771603.67</v>
      </c>
      <c r="X52">
        <v>10400000</v>
      </c>
      <c r="Y52" s="225">
        <v>1144510259548.9299</v>
      </c>
      <c r="Z52">
        <v>0</v>
      </c>
    </row>
    <row r="53" spans="1:26" x14ac:dyDescent="0.25">
      <c r="A53" t="s">
        <v>384</v>
      </c>
      <c r="B53" t="s">
        <v>74</v>
      </c>
      <c r="C53" t="s">
        <v>381</v>
      </c>
      <c r="D53" t="s">
        <v>177</v>
      </c>
      <c r="E53" t="s">
        <v>303</v>
      </c>
      <c r="F53" t="s">
        <v>304</v>
      </c>
      <c r="G53" t="s">
        <v>305</v>
      </c>
      <c r="H53">
        <v>492.5711</v>
      </c>
      <c r="I53">
        <v>-0.22650000000000001</v>
      </c>
      <c r="J53">
        <v>-1.2428999999999999</v>
      </c>
      <c r="K53">
        <v>-3.4944000000000002</v>
      </c>
      <c r="L53">
        <v>-3.4944000000000002</v>
      </c>
      <c r="M53">
        <v>-23.9389</v>
      </c>
      <c r="N53">
        <v>-42.186000999999997</v>
      </c>
      <c r="O53">
        <v>-50.308799999999998</v>
      </c>
      <c r="P53">
        <v>-50.791801</v>
      </c>
      <c r="Q53">
        <v>0</v>
      </c>
      <c r="R53">
        <v>0</v>
      </c>
      <c r="S53" t="s">
        <v>339</v>
      </c>
      <c r="T53" t="s">
        <v>339</v>
      </c>
      <c r="U53" t="s">
        <v>319</v>
      </c>
      <c r="V53" t="s">
        <v>319</v>
      </c>
      <c r="W53">
        <v>30590358166.990002</v>
      </c>
      <c r="X53">
        <v>59933309.210000001</v>
      </c>
      <c r="Y53" s="225">
        <v>1144510259548.9299</v>
      </c>
      <c r="Z53">
        <v>0</v>
      </c>
    </row>
    <row r="54" spans="1:26" x14ac:dyDescent="0.25">
      <c r="A54" t="s">
        <v>385</v>
      </c>
      <c r="B54" t="s">
        <v>74</v>
      </c>
      <c r="C54" t="s">
        <v>381</v>
      </c>
      <c r="D54" t="s">
        <v>202</v>
      </c>
      <c r="E54" t="s">
        <v>303</v>
      </c>
      <c r="F54" t="s">
        <v>304</v>
      </c>
      <c r="G54" t="s">
        <v>305</v>
      </c>
      <c r="H54">
        <v>553.78880000000004</v>
      </c>
      <c r="I54">
        <v>0.4632</v>
      </c>
      <c r="J54">
        <v>-1.0407</v>
      </c>
      <c r="K54">
        <v>1.5679000000000001</v>
      </c>
      <c r="L54">
        <v>1.5679000000000001</v>
      </c>
      <c r="M54">
        <v>-16.954201000000001</v>
      </c>
      <c r="N54">
        <v>-32.807200999999999</v>
      </c>
      <c r="O54">
        <v>-45.088402000000002</v>
      </c>
      <c r="P54">
        <v>-41.884300000000003</v>
      </c>
      <c r="Q54">
        <v>0</v>
      </c>
      <c r="R54">
        <v>0</v>
      </c>
      <c r="S54" t="s">
        <v>317</v>
      </c>
      <c r="T54" t="s">
        <v>317</v>
      </c>
      <c r="U54" t="s">
        <v>319</v>
      </c>
      <c r="V54" t="s">
        <v>319</v>
      </c>
      <c r="W54">
        <v>386027747405.02002</v>
      </c>
      <c r="X54">
        <v>707995926.34000003</v>
      </c>
      <c r="Y54" s="225">
        <v>1144510259548.9299</v>
      </c>
      <c r="Z54">
        <v>0</v>
      </c>
    </row>
    <row r="55" spans="1:26" x14ac:dyDescent="0.25">
      <c r="A55" t="s">
        <v>386</v>
      </c>
      <c r="B55" t="s">
        <v>178</v>
      </c>
      <c r="C55" t="s">
        <v>381</v>
      </c>
      <c r="D55" t="s">
        <v>202</v>
      </c>
      <c r="E55" t="s">
        <v>303</v>
      </c>
      <c r="F55" t="s">
        <v>304</v>
      </c>
      <c r="G55" t="s">
        <v>305</v>
      </c>
      <c r="H55">
        <v>1057.1527000000001</v>
      </c>
      <c r="I55">
        <v>1.9400000000000001E-2</v>
      </c>
      <c r="J55">
        <v>4.5400000000000003E-2</v>
      </c>
      <c r="K55">
        <v>0.1968</v>
      </c>
      <c r="L55">
        <v>0.1968</v>
      </c>
      <c r="M55">
        <v>0.82630000000000003</v>
      </c>
      <c r="N55">
        <v>1.9734</v>
      </c>
      <c r="O55">
        <v>2.2231999999999998</v>
      </c>
      <c r="P55">
        <v>3.3929</v>
      </c>
      <c r="Q55">
        <v>0</v>
      </c>
      <c r="R55">
        <v>0</v>
      </c>
      <c r="S55" t="s">
        <v>387</v>
      </c>
      <c r="T55" t="s">
        <v>387</v>
      </c>
      <c r="U55" t="s">
        <v>319</v>
      </c>
      <c r="V55" t="s">
        <v>319</v>
      </c>
      <c r="W55">
        <v>1174509882.47</v>
      </c>
      <c r="X55">
        <v>1113198.55</v>
      </c>
      <c r="Y55" s="225">
        <v>1144510259548.9299</v>
      </c>
      <c r="Z55">
        <v>0</v>
      </c>
    </row>
    <row r="56" spans="1:26" x14ac:dyDescent="0.25">
      <c r="A56" t="s">
        <v>388</v>
      </c>
      <c r="B56" t="s">
        <v>178</v>
      </c>
      <c r="C56" t="s">
        <v>381</v>
      </c>
      <c r="D56" t="s">
        <v>336</v>
      </c>
      <c r="E56" t="s">
        <v>303</v>
      </c>
      <c r="F56" t="s">
        <v>304</v>
      </c>
      <c r="G56" t="s">
        <v>280</v>
      </c>
      <c r="H56">
        <v>1006.2798</v>
      </c>
      <c r="I56">
        <v>-2E-3</v>
      </c>
      <c r="J56">
        <v>-4.7000000000000002E-3</v>
      </c>
      <c r="K56">
        <v>-4.5699999999999998E-2</v>
      </c>
      <c r="L56">
        <v>-4.5699999999999998E-2</v>
      </c>
      <c r="M56">
        <v>0</v>
      </c>
      <c r="N56">
        <v>0</v>
      </c>
      <c r="O56">
        <v>0</v>
      </c>
      <c r="P56">
        <v>0</v>
      </c>
      <c r="Q56">
        <v>0</v>
      </c>
      <c r="R56">
        <v>0</v>
      </c>
      <c r="S56" t="s">
        <v>319</v>
      </c>
      <c r="T56" t="s">
        <v>319</v>
      </c>
      <c r="U56" t="s">
        <v>319</v>
      </c>
      <c r="V56" t="s">
        <v>319</v>
      </c>
      <c r="W56">
        <v>15101102.550000001</v>
      </c>
      <c r="X56">
        <v>15000</v>
      </c>
      <c r="Y56" s="225">
        <v>1144510259548.9299</v>
      </c>
      <c r="Z56">
        <v>0</v>
      </c>
    </row>
    <row r="57" spans="1:26" x14ac:dyDescent="0.25">
      <c r="A57" t="s">
        <v>389</v>
      </c>
      <c r="B57" t="s">
        <v>74</v>
      </c>
      <c r="C57" t="s">
        <v>381</v>
      </c>
      <c r="D57" t="s">
        <v>202</v>
      </c>
      <c r="E57" t="s">
        <v>303</v>
      </c>
      <c r="F57" t="s">
        <v>304</v>
      </c>
      <c r="G57" t="s">
        <v>305</v>
      </c>
      <c r="H57">
        <v>975.17930000000001</v>
      </c>
      <c r="I57">
        <v>-9.9699999999999997E-2</v>
      </c>
      <c r="J57">
        <v>-2.4992999999999999</v>
      </c>
      <c r="K57">
        <v>0.1769</v>
      </c>
      <c r="L57">
        <v>0.1769</v>
      </c>
      <c r="M57">
        <v>-4.13</v>
      </c>
      <c r="N57">
        <v>-3.1339999999999999</v>
      </c>
      <c r="O57">
        <v>-2.1913</v>
      </c>
      <c r="P57">
        <v>-2.4821</v>
      </c>
      <c r="Q57">
        <v>0</v>
      </c>
      <c r="R57">
        <v>0</v>
      </c>
      <c r="S57" t="s">
        <v>387</v>
      </c>
      <c r="T57" t="s">
        <v>319</v>
      </c>
      <c r="U57" t="s">
        <v>319</v>
      </c>
      <c r="V57" t="s">
        <v>319</v>
      </c>
      <c r="W57">
        <v>9703871164.1299992</v>
      </c>
      <c r="X57">
        <v>9968459.9900000002</v>
      </c>
      <c r="Y57" s="225">
        <v>1144510259548.9299</v>
      </c>
      <c r="Z57">
        <v>0</v>
      </c>
    </row>
    <row r="58" spans="1:26" x14ac:dyDescent="0.25">
      <c r="A58" t="s">
        <v>390</v>
      </c>
      <c r="B58" t="s">
        <v>74</v>
      </c>
      <c r="C58" t="s">
        <v>381</v>
      </c>
      <c r="D58" t="s">
        <v>202</v>
      </c>
      <c r="E58" t="s">
        <v>303</v>
      </c>
      <c r="F58" t="s">
        <v>304</v>
      </c>
      <c r="G58" t="s">
        <v>305</v>
      </c>
      <c r="H58">
        <v>955.51220000000001</v>
      </c>
      <c r="I58">
        <v>0.2014</v>
      </c>
      <c r="J58">
        <v>-0.73019999999999996</v>
      </c>
      <c r="K58">
        <v>-2.0857999999999999</v>
      </c>
      <c r="L58">
        <v>-2.0857999999999999</v>
      </c>
      <c r="M58">
        <v>0</v>
      </c>
      <c r="N58">
        <v>0</v>
      </c>
      <c r="O58">
        <v>0</v>
      </c>
      <c r="P58">
        <v>0</v>
      </c>
      <c r="Q58">
        <v>0</v>
      </c>
      <c r="R58">
        <v>0</v>
      </c>
      <c r="S58" t="s">
        <v>319</v>
      </c>
      <c r="T58" t="s">
        <v>319</v>
      </c>
      <c r="U58" t="s">
        <v>319</v>
      </c>
      <c r="V58" t="s">
        <v>319</v>
      </c>
      <c r="W58">
        <v>7870690746.1300001</v>
      </c>
      <c r="X58">
        <v>8065332.4000000004</v>
      </c>
      <c r="Y58" s="225">
        <v>1144510259548.9299</v>
      </c>
      <c r="Z58">
        <v>0</v>
      </c>
    </row>
    <row r="59" spans="1:26" x14ac:dyDescent="0.25">
      <c r="A59" t="s">
        <v>391</v>
      </c>
      <c r="B59" t="s">
        <v>74</v>
      </c>
      <c r="C59" t="s">
        <v>381</v>
      </c>
      <c r="D59" t="s">
        <v>170</v>
      </c>
      <c r="E59" t="s">
        <v>303</v>
      </c>
      <c r="F59" t="s">
        <v>304</v>
      </c>
      <c r="G59" t="s">
        <v>280</v>
      </c>
      <c r="H59">
        <v>425.34589999999997</v>
      </c>
      <c r="I59">
        <v>0.44469999999999998</v>
      </c>
      <c r="J59">
        <v>1.488</v>
      </c>
      <c r="K59">
        <v>0.31630000000000003</v>
      </c>
      <c r="L59">
        <v>0.31630000000000003</v>
      </c>
      <c r="M59">
        <v>-30.2134</v>
      </c>
      <c r="N59">
        <v>-55.248900999999996</v>
      </c>
      <c r="O59">
        <v>-64.675301000000005</v>
      </c>
      <c r="P59">
        <v>-59.585498999999999</v>
      </c>
      <c r="Q59">
        <v>0</v>
      </c>
      <c r="R59">
        <v>0</v>
      </c>
      <c r="S59" t="s">
        <v>352</v>
      </c>
      <c r="T59" t="s">
        <v>334</v>
      </c>
      <c r="U59" t="s">
        <v>319</v>
      </c>
      <c r="V59" t="s">
        <v>319</v>
      </c>
      <c r="W59">
        <v>405349069288.89001</v>
      </c>
      <c r="X59">
        <v>956001261.33000004</v>
      </c>
      <c r="Y59" s="225">
        <v>1144510259548.9299</v>
      </c>
      <c r="Z59">
        <v>0</v>
      </c>
    </row>
    <row r="60" spans="1:26" x14ac:dyDescent="0.25">
      <c r="A60" t="s">
        <v>392</v>
      </c>
      <c r="B60" t="s">
        <v>74</v>
      </c>
      <c r="C60" t="s">
        <v>381</v>
      </c>
      <c r="D60" t="s">
        <v>202</v>
      </c>
      <c r="E60" t="s">
        <v>303</v>
      </c>
      <c r="F60" t="s">
        <v>304</v>
      </c>
      <c r="G60" t="s">
        <v>305</v>
      </c>
      <c r="H60">
        <v>559.35270000000003</v>
      </c>
      <c r="I60">
        <v>0.70399999999999996</v>
      </c>
      <c r="J60">
        <v>-0.96189999999999998</v>
      </c>
      <c r="K60">
        <v>-0.59260000000000002</v>
      </c>
      <c r="L60">
        <v>-0.59260000000000002</v>
      </c>
      <c r="M60">
        <v>-18.773800000000001</v>
      </c>
      <c r="N60">
        <v>-39.203499000000001</v>
      </c>
      <c r="O60">
        <v>-49.881599000000001</v>
      </c>
      <c r="P60">
        <v>-43.998199</v>
      </c>
      <c r="Q60">
        <v>0</v>
      </c>
      <c r="R60">
        <v>0</v>
      </c>
      <c r="S60" t="s">
        <v>375</v>
      </c>
      <c r="T60" t="s">
        <v>334</v>
      </c>
      <c r="U60" t="s">
        <v>319</v>
      </c>
      <c r="V60" t="s">
        <v>319</v>
      </c>
      <c r="W60">
        <v>178466840699.25</v>
      </c>
      <c r="X60">
        <v>317168886.22000003</v>
      </c>
      <c r="Y60" s="225">
        <v>1144510259548.9299</v>
      </c>
      <c r="Z60">
        <v>0</v>
      </c>
    </row>
    <row r="61" spans="1:26" x14ac:dyDescent="0.25">
      <c r="A61" t="s">
        <v>393</v>
      </c>
      <c r="B61" t="s">
        <v>74</v>
      </c>
      <c r="C61" t="s">
        <v>381</v>
      </c>
      <c r="D61" t="s">
        <v>170</v>
      </c>
      <c r="E61" t="s">
        <v>303</v>
      </c>
      <c r="F61" t="s">
        <v>304</v>
      </c>
      <c r="G61" t="s">
        <v>280</v>
      </c>
      <c r="H61">
        <v>632.55430000000001</v>
      </c>
      <c r="I61">
        <v>0.56569999999999998</v>
      </c>
      <c r="J61">
        <v>0.15260000000000001</v>
      </c>
      <c r="K61">
        <v>2.7481</v>
      </c>
      <c r="L61">
        <v>2.7481</v>
      </c>
      <c r="M61">
        <v>-12.103999999999999</v>
      </c>
      <c r="N61">
        <v>-32.695999</v>
      </c>
      <c r="O61">
        <v>-36.471600000000002</v>
      </c>
      <c r="P61">
        <v>-36.741501</v>
      </c>
      <c r="Q61">
        <v>0</v>
      </c>
      <c r="R61">
        <v>0</v>
      </c>
      <c r="S61" t="s">
        <v>317</v>
      </c>
      <c r="T61" t="s">
        <v>319</v>
      </c>
      <c r="U61" t="s">
        <v>319</v>
      </c>
      <c r="V61" t="s">
        <v>319</v>
      </c>
      <c r="W61">
        <v>26095732021.27</v>
      </c>
      <c r="X61">
        <v>42388236.229999997</v>
      </c>
      <c r="Y61" s="225">
        <v>1144510259548.9299</v>
      </c>
      <c r="Z61">
        <v>0</v>
      </c>
    </row>
    <row r="62" spans="1:26" x14ac:dyDescent="0.25">
      <c r="A62" t="s">
        <v>394</v>
      </c>
      <c r="B62" t="s">
        <v>178</v>
      </c>
      <c r="C62" t="s">
        <v>395</v>
      </c>
      <c r="D62" t="s">
        <v>191</v>
      </c>
      <c r="E62" t="s">
        <v>303</v>
      </c>
      <c r="F62" t="s">
        <v>304</v>
      </c>
      <c r="G62" t="s">
        <v>305</v>
      </c>
      <c r="H62">
        <v>1005.4131</v>
      </c>
      <c r="I62">
        <v>6.7299999999999999E-2</v>
      </c>
      <c r="J62">
        <v>0.1173</v>
      </c>
      <c r="K62">
        <v>2.8E-3</v>
      </c>
      <c r="L62">
        <v>2.8E-3</v>
      </c>
      <c r="M62">
        <v>3.3700000000000001E-2</v>
      </c>
      <c r="N62">
        <v>2.9600000000000001E-2</v>
      </c>
      <c r="O62">
        <v>0.1002</v>
      </c>
      <c r="P62">
        <v>0.1371</v>
      </c>
      <c r="Q62">
        <v>0</v>
      </c>
      <c r="R62">
        <v>0</v>
      </c>
      <c r="S62" t="s">
        <v>334</v>
      </c>
      <c r="T62" t="s">
        <v>317</v>
      </c>
      <c r="U62" t="s">
        <v>319</v>
      </c>
      <c r="V62" t="s">
        <v>319</v>
      </c>
      <c r="W62">
        <v>501758566692.53003</v>
      </c>
      <c r="X62">
        <v>499071340.80000001</v>
      </c>
      <c r="Y62" s="225">
        <v>4519246945428.0303</v>
      </c>
      <c r="Z62">
        <v>0</v>
      </c>
    </row>
    <row r="63" spans="1:26" x14ac:dyDescent="0.25">
      <c r="A63" t="s">
        <v>396</v>
      </c>
      <c r="B63" t="s">
        <v>178</v>
      </c>
      <c r="C63" t="s">
        <v>395</v>
      </c>
      <c r="D63" t="s">
        <v>309</v>
      </c>
      <c r="E63" t="s">
        <v>303</v>
      </c>
      <c r="F63" t="s">
        <v>304</v>
      </c>
      <c r="G63" t="s">
        <v>305</v>
      </c>
      <c r="H63">
        <v>1162.49</v>
      </c>
      <c r="I63">
        <v>4.99E-2</v>
      </c>
      <c r="J63">
        <v>0.1171</v>
      </c>
      <c r="K63">
        <v>0.52490000000000003</v>
      </c>
      <c r="L63">
        <v>0.52490000000000003</v>
      </c>
      <c r="M63">
        <v>1.6180000000000001</v>
      </c>
      <c r="N63">
        <v>3.1810999999999998</v>
      </c>
      <c r="O63">
        <v>4.8970000000000002</v>
      </c>
      <c r="P63">
        <v>6.5458999999999996</v>
      </c>
      <c r="Q63">
        <v>0</v>
      </c>
      <c r="R63">
        <v>0</v>
      </c>
      <c r="S63" t="s">
        <v>306</v>
      </c>
      <c r="T63" t="s">
        <v>338</v>
      </c>
      <c r="U63" t="s">
        <v>319</v>
      </c>
      <c r="V63" t="s">
        <v>319</v>
      </c>
      <c r="W63">
        <v>200731617177.89001</v>
      </c>
      <c r="X63">
        <v>173579502.62</v>
      </c>
      <c r="Y63" s="225">
        <v>4519246945428.0303</v>
      </c>
      <c r="Z63">
        <v>0</v>
      </c>
    </row>
    <row r="64" spans="1:26" x14ac:dyDescent="0.25">
      <c r="A64" t="s">
        <v>397</v>
      </c>
      <c r="B64" t="s">
        <v>178</v>
      </c>
      <c r="C64" t="s">
        <v>395</v>
      </c>
      <c r="D64" t="s">
        <v>309</v>
      </c>
      <c r="E64" t="s">
        <v>303</v>
      </c>
      <c r="F64" t="s">
        <v>304</v>
      </c>
      <c r="G64" t="s">
        <v>280</v>
      </c>
      <c r="H64">
        <v>1057.3</v>
      </c>
      <c r="I64">
        <v>4.9200000000000001E-2</v>
      </c>
      <c r="J64">
        <v>0.11459999999999999</v>
      </c>
      <c r="K64">
        <v>0.50280000000000002</v>
      </c>
      <c r="L64">
        <v>0.50280000000000002</v>
      </c>
      <c r="M64">
        <v>1.5833999999999999</v>
      </c>
      <c r="N64">
        <v>2.6095999999999999</v>
      </c>
      <c r="O64">
        <v>4.2435</v>
      </c>
      <c r="P64">
        <v>5.8400999999999996</v>
      </c>
      <c r="Q64">
        <v>0</v>
      </c>
      <c r="R64">
        <v>0</v>
      </c>
      <c r="S64" t="s">
        <v>307</v>
      </c>
      <c r="T64" t="s">
        <v>332</v>
      </c>
      <c r="U64" t="s">
        <v>319</v>
      </c>
      <c r="V64" t="s">
        <v>319</v>
      </c>
      <c r="W64">
        <v>662935446956.27002</v>
      </c>
      <c r="X64">
        <v>630158981.03999996</v>
      </c>
      <c r="Y64" s="225">
        <v>4519246945428.0303</v>
      </c>
      <c r="Z64">
        <v>0</v>
      </c>
    </row>
    <row r="65" spans="1:26" x14ac:dyDescent="0.25">
      <c r="A65" t="s">
        <v>398</v>
      </c>
      <c r="B65" t="s">
        <v>74</v>
      </c>
      <c r="C65" t="s">
        <v>395</v>
      </c>
      <c r="D65" t="s">
        <v>309</v>
      </c>
      <c r="E65" t="s">
        <v>303</v>
      </c>
      <c r="F65" t="s">
        <v>304</v>
      </c>
      <c r="G65" t="s">
        <v>305</v>
      </c>
      <c r="H65">
        <v>999.38</v>
      </c>
      <c r="I65">
        <v>-0.41649999999999998</v>
      </c>
      <c r="J65">
        <v>-1.0436000000000001</v>
      </c>
      <c r="K65">
        <v>-2.9822000000000002</v>
      </c>
      <c r="L65">
        <v>-2.9822000000000002</v>
      </c>
      <c r="M65">
        <v>-5.7694999999999999</v>
      </c>
      <c r="N65">
        <v>-5.4253</v>
      </c>
      <c r="O65">
        <v>-3.0339999999999998</v>
      </c>
      <c r="P65">
        <v>0.23569999999999999</v>
      </c>
      <c r="Q65">
        <v>0</v>
      </c>
      <c r="R65">
        <v>0</v>
      </c>
      <c r="S65" t="s">
        <v>307</v>
      </c>
      <c r="T65" t="s">
        <v>307</v>
      </c>
      <c r="U65" t="s">
        <v>319</v>
      </c>
      <c r="V65" t="s">
        <v>319</v>
      </c>
      <c r="W65">
        <v>684090858354.56006</v>
      </c>
      <c r="X65">
        <v>664102312.75</v>
      </c>
      <c r="Y65" s="225">
        <v>4519246945428.0303</v>
      </c>
      <c r="Z65">
        <v>0</v>
      </c>
    </row>
    <row r="66" spans="1:26" x14ac:dyDescent="0.25">
      <c r="A66" t="s">
        <v>399</v>
      </c>
      <c r="B66" t="s">
        <v>171</v>
      </c>
      <c r="C66" t="s">
        <v>395</v>
      </c>
      <c r="D66" t="s">
        <v>309</v>
      </c>
      <c r="E66" t="s">
        <v>303</v>
      </c>
      <c r="F66" t="s">
        <v>304</v>
      </c>
      <c r="G66" t="s">
        <v>280</v>
      </c>
      <c r="H66">
        <v>1037.32</v>
      </c>
      <c r="I66">
        <v>2.3099999999999999E-2</v>
      </c>
      <c r="J66">
        <v>0.1149</v>
      </c>
      <c r="K66">
        <v>0.14000000000000001</v>
      </c>
      <c r="L66">
        <v>0.14000000000000001</v>
      </c>
      <c r="M66">
        <v>1.2118</v>
      </c>
      <c r="N66">
        <v>2.0442</v>
      </c>
      <c r="O66">
        <v>7.8552999999999997</v>
      </c>
      <c r="P66">
        <v>0.68230000000000002</v>
      </c>
      <c r="Q66">
        <v>0</v>
      </c>
      <c r="R66">
        <v>0</v>
      </c>
      <c r="S66" t="s">
        <v>317</v>
      </c>
      <c r="T66" t="s">
        <v>319</v>
      </c>
      <c r="U66" t="s">
        <v>319</v>
      </c>
      <c r="V66" t="s">
        <v>319</v>
      </c>
      <c r="W66">
        <v>81765022979.940002</v>
      </c>
      <c r="X66">
        <v>78933834.689999998</v>
      </c>
      <c r="Y66" s="225">
        <v>4519246945428.0303</v>
      </c>
      <c r="Z66">
        <v>0</v>
      </c>
    </row>
    <row r="67" spans="1:26" x14ac:dyDescent="0.25">
      <c r="A67" t="s">
        <v>400</v>
      </c>
      <c r="B67" t="s">
        <v>166</v>
      </c>
      <c r="C67" t="s">
        <v>395</v>
      </c>
      <c r="D67" t="s">
        <v>316</v>
      </c>
      <c r="E67" t="s">
        <v>303</v>
      </c>
      <c r="F67" t="s">
        <v>304</v>
      </c>
      <c r="G67" t="s">
        <v>280</v>
      </c>
      <c r="H67">
        <v>1052.56</v>
      </c>
      <c r="I67">
        <v>-0.1366</v>
      </c>
      <c r="J67">
        <v>-0.35220000000000001</v>
      </c>
      <c r="K67">
        <v>-0.85060000000000002</v>
      </c>
      <c r="L67">
        <v>-0.85060000000000002</v>
      </c>
      <c r="M67">
        <v>1.1386000000000001</v>
      </c>
      <c r="N67">
        <v>1.2038</v>
      </c>
      <c r="O67">
        <v>3.2225000000000001</v>
      </c>
      <c r="P67">
        <v>6.1090999999999998</v>
      </c>
      <c r="Q67">
        <v>0.62619999999999998</v>
      </c>
      <c r="R67">
        <v>-0.68030000000000002</v>
      </c>
      <c r="S67" t="s">
        <v>307</v>
      </c>
      <c r="T67" t="s">
        <v>307</v>
      </c>
      <c r="U67" t="s">
        <v>317</v>
      </c>
      <c r="V67" t="s">
        <v>375</v>
      </c>
      <c r="W67">
        <v>24806138915.07</v>
      </c>
      <c r="X67">
        <v>23367070.489999998</v>
      </c>
      <c r="Y67" s="225">
        <v>4519246945428.0303</v>
      </c>
      <c r="Z67">
        <v>0</v>
      </c>
    </row>
    <row r="68" spans="1:26" x14ac:dyDescent="0.25">
      <c r="A68" t="s">
        <v>401</v>
      </c>
      <c r="B68" t="s">
        <v>171</v>
      </c>
      <c r="C68" t="s">
        <v>395</v>
      </c>
      <c r="D68" t="s">
        <v>223</v>
      </c>
      <c r="E68" t="s">
        <v>303</v>
      </c>
      <c r="F68" t="s">
        <v>304</v>
      </c>
      <c r="G68" t="s">
        <v>305</v>
      </c>
      <c r="H68">
        <v>1046.04</v>
      </c>
      <c r="I68">
        <v>-3.8E-3</v>
      </c>
      <c r="J68">
        <v>-0.19370000000000001</v>
      </c>
      <c r="K68">
        <v>0.55759999999999998</v>
      </c>
      <c r="L68">
        <v>0.55759999999999998</v>
      </c>
      <c r="M68">
        <v>1.7766</v>
      </c>
      <c r="N68">
        <v>4.3826999999999998</v>
      </c>
      <c r="O68">
        <v>0</v>
      </c>
      <c r="P68">
        <v>0</v>
      </c>
      <c r="Q68">
        <v>0</v>
      </c>
      <c r="R68">
        <v>0</v>
      </c>
      <c r="S68" t="s">
        <v>319</v>
      </c>
      <c r="T68" t="s">
        <v>319</v>
      </c>
      <c r="U68" t="s">
        <v>319</v>
      </c>
      <c r="V68" t="s">
        <v>319</v>
      </c>
      <c r="W68">
        <v>11704860553.950001</v>
      </c>
      <c r="X68">
        <v>11252064.68</v>
      </c>
      <c r="Y68" s="225">
        <v>4519246945428.0303</v>
      </c>
      <c r="Z68">
        <v>0</v>
      </c>
    </row>
    <row r="69" spans="1:26" x14ac:dyDescent="0.25">
      <c r="A69" t="s">
        <v>402</v>
      </c>
      <c r="B69" t="s">
        <v>171</v>
      </c>
      <c r="C69" t="s">
        <v>395</v>
      </c>
      <c r="D69" t="s">
        <v>223</v>
      </c>
      <c r="E69" t="s">
        <v>303</v>
      </c>
      <c r="F69" t="s">
        <v>304</v>
      </c>
      <c r="G69" t="s">
        <v>305</v>
      </c>
      <c r="H69">
        <v>1038.8</v>
      </c>
      <c r="I69">
        <v>0.1099</v>
      </c>
      <c r="J69">
        <v>0.189</v>
      </c>
      <c r="K69">
        <v>0.73899999999999999</v>
      </c>
      <c r="L69">
        <v>0.73899999999999999</v>
      </c>
      <c r="M69">
        <v>0.99560000000000004</v>
      </c>
      <c r="N69">
        <v>1.6617</v>
      </c>
      <c r="O69">
        <v>4.7282999999999999</v>
      </c>
      <c r="P69">
        <v>5.0289999999999999</v>
      </c>
      <c r="Q69">
        <v>0</v>
      </c>
      <c r="R69">
        <v>0</v>
      </c>
      <c r="S69" t="s">
        <v>317</v>
      </c>
      <c r="T69" t="s">
        <v>332</v>
      </c>
      <c r="U69" t="s">
        <v>319</v>
      </c>
      <c r="V69" t="s">
        <v>319</v>
      </c>
      <c r="W69">
        <v>64380278591.370003</v>
      </c>
      <c r="X69">
        <v>62433050.390000001</v>
      </c>
      <c r="Y69" s="225">
        <v>4519246945428.0303</v>
      </c>
      <c r="Z69">
        <v>0</v>
      </c>
    </row>
    <row r="70" spans="1:26" x14ac:dyDescent="0.25">
      <c r="A70" t="s">
        <v>403</v>
      </c>
      <c r="B70" t="s">
        <v>207</v>
      </c>
      <c r="C70" t="s">
        <v>395</v>
      </c>
      <c r="D70" t="s">
        <v>177</v>
      </c>
      <c r="E70" t="s">
        <v>303</v>
      </c>
      <c r="F70" t="s">
        <v>304</v>
      </c>
      <c r="G70" t="s">
        <v>305</v>
      </c>
      <c r="H70">
        <v>981.49310000000003</v>
      </c>
      <c r="I70">
        <v>0</v>
      </c>
      <c r="J70">
        <v>0</v>
      </c>
      <c r="K70">
        <v>0</v>
      </c>
      <c r="L70">
        <v>1.1000000000000001</v>
      </c>
      <c r="M70">
        <v>0</v>
      </c>
      <c r="N70">
        <v>0</v>
      </c>
      <c r="O70">
        <v>0</v>
      </c>
      <c r="P70">
        <v>8.0500000000000007</v>
      </c>
      <c r="Q70">
        <v>0</v>
      </c>
      <c r="R70">
        <v>0</v>
      </c>
      <c r="S70" t="s">
        <v>319</v>
      </c>
      <c r="T70" t="s">
        <v>319</v>
      </c>
      <c r="U70" t="s">
        <v>319</v>
      </c>
      <c r="V70" t="s">
        <v>319</v>
      </c>
      <c r="W70">
        <v>34896860733.120003</v>
      </c>
      <c r="X70">
        <v>35945001</v>
      </c>
      <c r="Y70" s="225">
        <v>4519246945428.0303</v>
      </c>
      <c r="Z70">
        <v>0</v>
      </c>
    </row>
    <row r="71" spans="1:26" x14ac:dyDescent="0.25">
      <c r="A71" t="s">
        <v>404</v>
      </c>
      <c r="B71" t="s">
        <v>207</v>
      </c>
      <c r="C71" t="s">
        <v>395</v>
      </c>
      <c r="D71" t="s">
        <v>177</v>
      </c>
      <c r="E71" t="s">
        <v>303</v>
      </c>
      <c r="F71" t="s">
        <v>304</v>
      </c>
      <c r="G71" t="s">
        <v>305</v>
      </c>
      <c r="H71">
        <v>1039.5207</v>
      </c>
      <c r="I71">
        <v>0</v>
      </c>
      <c r="J71">
        <v>0</v>
      </c>
      <c r="K71">
        <v>0</v>
      </c>
      <c r="L71">
        <v>0.86</v>
      </c>
      <c r="M71">
        <v>0</v>
      </c>
      <c r="N71">
        <v>0</v>
      </c>
      <c r="O71">
        <v>0</v>
      </c>
      <c r="P71">
        <v>0</v>
      </c>
      <c r="Q71">
        <v>0</v>
      </c>
      <c r="R71">
        <v>0</v>
      </c>
      <c r="S71" t="s">
        <v>319</v>
      </c>
      <c r="T71" t="s">
        <v>319</v>
      </c>
      <c r="U71" t="s">
        <v>319</v>
      </c>
      <c r="V71" t="s">
        <v>319</v>
      </c>
      <c r="W71">
        <v>48918975000.709999</v>
      </c>
      <c r="X71">
        <v>46415155.600000001</v>
      </c>
      <c r="Y71" s="225">
        <v>4519246945428.0303</v>
      </c>
      <c r="Z71">
        <v>0</v>
      </c>
    </row>
    <row r="72" spans="1:26" x14ac:dyDescent="0.25">
      <c r="A72" t="s">
        <v>405</v>
      </c>
      <c r="B72" t="s">
        <v>207</v>
      </c>
      <c r="C72" t="s">
        <v>395</v>
      </c>
      <c r="D72" t="s">
        <v>177</v>
      </c>
      <c r="E72" t="s">
        <v>303</v>
      </c>
      <c r="F72" t="s">
        <v>304</v>
      </c>
      <c r="G72" t="s">
        <v>280</v>
      </c>
      <c r="H72">
        <v>1089.0782999999999</v>
      </c>
      <c r="I72">
        <v>0</v>
      </c>
      <c r="J72">
        <v>0</v>
      </c>
      <c r="K72">
        <v>0</v>
      </c>
      <c r="L72">
        <v>1.47</v>
      </c>
      <c r="M72">
        <v>0</v>
      </c>
      <c r="N72">
        <v>0</v>
      </c>
      <c r="O72">
        <v>0</v>
      </c>
      <c r="P72">
        <v>0</v>
      </c>
      <c r="Q72">
        <v>0</v>
      </c>
      <c r="R72">
        <v>0</v>
      </c>
      <c r="S72" t="s">
        <v>319</v>
      </c>
      <c r="T72" t="s">
        <v>319</v>
      </c>
      <c r="U72" t="s">
        <v>319</v>
      </c>
      <c r="V72" t="s">
        <v>319</v>
      </c>
      <c r="W72">
        <v>25218335406</v>
      </c>
      <c r="X72">
        <v>23495000</v>
      </c>
      <c r="Y72" s="225">
        <v>4519246945428.0303</v>
      </c>
      <c r="Z72">
        <v>0</v>
      </c>
    </row>
    <row r="73" spans="1:26" x14ac:dyDescent="0.25">
      <c r="A73" t="s">
        <v>406</v>
      </c>
      <c r="B73" t="s">
        <v>207</v>
      </c>
      <c r="C73" t="s">
        <v>395</v>
      </c>
      <c r="D73" t="s">
        <v>202</v>
      </c>
      <c r="E73" t="s">
        <v>303</v>
      </c>
      <c r="F73" t="s">
        <v>304</v>
      </c>
      <c r="G73" t="s">
        <v>305</v>
      </c>
      <c r="H73">
        <v>1034.8972000000001</v>
      </c>
      <c r="I73">
        <v>0</v>
      </c>
      <c r="J73">
        <v>0</v>
      </c>
      <c r="K73">
        <v>0</v>
      </c>
      <c r="L73">
        <v>1.36</v>
      </c>
      <c r="M73">
        <v>0</v>
      </c>
      <c r="N73">
        <v>0</v>
      </c>
      <c r="O73">
        <v>0</v>
      </c>
      <c r="P73">
        <v>23.98</v>
      </c>
      <c r="Q73">
        <v>0</v>
      </c>
      <c r="R73">
        <v>0</v>
      </c>
      <c r="S73" t="s">
        <v>319</v>
      </c>
      <c r="T73" t="s">
        <v>319</v>
      </c>
      <c r="U73" t="s">
        <v>319</v>
      </c>
      <c r="V73" t="s">
        <v>319</v>
      </c>
      <c r="W73">
        <v>61128632080.040001</v>
      </c>
      <c r="X73">
        <v>59870001</v>
      </c>
      <c r="Y73" s="225">
        <v>4519246945428.0303</v>
      </c>
      <c r="Z73">
        <v>0</v>
      </c>
    </row>
    <row r="74" spans="1:26" x14ac:dyDescent="0.25">
      <c r="A74" t="s">
        <v>407</v>
      </c>
      <c r="B74" t="s">
        <v>207</v>
      </c>
      <c r="C74" t="s">
        <v>395</v>
      </c>
      <c r="D74" t="s">
        <v>202</v>
      </c>
      <c r="E74" t="s">
        <v>303</v>
      </c>
      <c r="F74" t="s">
        <v>304</v>
      </c>
      <c r="G74" t="s">
        <v>305</v>
      </c>
      <c r="H74">
        <v>1024.2304999999999</v>
      </c>
      <c r="I74">
        <v>0</v>
      </c>
      <c r="J74">
        <v>0</v>
      </c>
      <c r="K74">
        <v>0</v>
      </c>
      <c r="L74">
        <v>1.17</v>
      </c>
      <c r="M74">
        <v>0</v>
      </c>
      <c r="N74">
        <v>0</v>
      </c>
      <c r="O74">
        <v>0</v>
      </c>
      <c r="P74">
        <v>12.33</v>
      </c>
      <c r="Q74">
        <v>0</v>
      </c>
      <c r="R74">
        <v>0</v>
      </c>
      <c r="S74" t="s">
        <v>319</v>
      </c>
      <c r="T74" t="s">
        <v>319</v>
      </c>
      <c r="U74" t="s">
        <v>319</v>
      </c>
      <c r="V74" t="s">
        <v>319</v>
      </c>
      <c r="W74">
        <v>225470369879.67999</v>
      </c>
      <c r="X74">
        <v>217835000</v>
      </c>
      <c r="Y74" s="225">
        <v>4519246945428.0303</v>
      </c>
      <c r="Z74">
        <v>0</v>
      </c>
    </row>
    <row r="75" spans="1:26" x14ac:dyDescent="0.25">
      <c r="A75" t="s">
        <v>408</v>
      </c>
      <c r="B75" t="s">
        <v>207</v>
      </c>
      <c r="C75" t="s">
        <v>395</v>
      </c>
      <c r="D75" t="s">
        <v>170</v>
      </c>
      <c r="E75" t="s">
        <v>303</v>
      </c>
      <c r="F75" t="s">
        <v>304</v>
      </c>
      <c r="G75" t="s">
        <v>305</v>
      </c>
      <c r="H75">
        <v>989.63</v>
      </c>
      <c r="I75">
        <v>0</v>
      </c>
      <c r="J75">
        <v>0</v>
      </c>
      <c r="K75">
        <v>0</v>
      </c>
      <c r="L75">
        <v>0.8</v>
      </c>
      <c r="M75">
        <v>0</v>
      </c>
      <c r="N75">
        <v>0</v>
      </c>
      <c r="O75">
        <v>0</v>
      </c>
      <c r="P75">
        <v>-0.25</v>
      </c>
      <c r="Q75">
        <v>0</v>
      </c>
      <c r="R75">
        <v>0</v>
      </c>
      <c r="S75" t="s">
        <v>319</v>
      </c>
      <c r="T75" t="s">
        <v>319</v>
      </c>
      <c r="U75" t="s">
        <v>319</v>
      </c>
      <c r="V75" t="s">
        <v>319</v>
      </c>
      <c r="W75">
        <v>12861389257.65</v>
      </c>
      <c r="X75">
        <v>13100000</v>
      </c>
      <c r="Y75" s="225">
        <v>4519246945428.0303</v>
      </c>
      <c r="Z75">
        <v>0</v>
      </c>
    </row>
    <row r="76" spans="1:26" x14ac:dyDescent="0.25">
      <c r="A76" t="s">
        <v>409</v>
      </c>
      <c r="B76" t="s">
        <v>207</v>
      </c>
      <c r="C76" t="s">
        <v>395</v>
      </c>
      <c r="D76" t="s">
        <v>191</v>
      </c>
      <c r="E76" t="s">
        <v>303</v>
      </c>
      <c r="F76" t="s">
        <v>304</v>
      </c>
      <c r="G76" t="s">
        <v>305</v>
      </c>
      <c r="H76">
        <v>1048.6908000000001</v>
      </c>
      <c r="I76">
        <v>0</v>
      </c>
      <c r="J76">
        <v>0</v>
      </c>
      <c r="K76">
        <v>0</v>
      </c>
      <c r="L76">
        <v>-0.47120000000000001</v>
      </c>
      <c r="M76">
        <v>0</v>
      </c>
      <c r="N76">
        <v>0</v>
      </c>
      <c r="O76">
        <v>0</v>
      </c>
      <c r="P76">
        <v>4.3400999999999996</v>
      </c>
      <c r="Q76">
        <v>0</v>
      </c>
      <c r="R76">
        <v>0</v>
      </c>
      <c r="S76" t="s">
        <v>319</v>
      </c>
      <c r="T76" t="s">
        <v>319</v>
      </c>
      <c r="U76" t="s">
        <v>319</v>
      </c>
      <c r="V76" t="s">
        <v>319</v>
      </c>
      <c r="W76">
        <v>37803046484.800003</v>
      </c>
      <c r="X76">
        <v>35878000</v>
      </c>
      <c r="Y76" s="225">
        <v>4519246945428.0303</v>
      </c>
      <c r="Z76">
        <v>0</v>
      </c>
    </row>
    <row r="77" spans="1:26" x14ac:dyDescent="0.25">
      <c r="A77" t="s">
        <v>410</v>
      </c>
      <c r="B77" t="s">
        <v>207</v>
      </c>
      <c r="C77" t="s">
        <v>395</v>
      </c>
      <c r="D77" t="s">
        <v>191</v>
      </c>
      <c r="E77" t="s">
        <v>303</v>
      </c>
      <c r="F77" t="s">
        <v>304</v>
      </c>
      <c r="G77" t="s">
        <v>305</v>
      </c>
      <c r="H77">
        <v>1017.6513</v>
      </c>
      <c r="I77">
        <v>0</v>
      </c>
      <c r="J77">
        <v>0</v>
      </c>
      <c r="K77">
        <v>0</v>
      </c>
      <c r="L77">
        <v>0.74119999999999997</v>
      </c>
      <c r="M77">
        <v>0</v>
      </c>
      <c r="N77">
        <v>0</v>
      </c>
      <c r="O77">
        <v>0</v>
      </c>
      <c r="P77">
        <v>0</v>
      </c>
      <c r="Q77">
        <v>0</v>
      </c>
      <c r="R77">
        <v>0</v>
      </c>
      <c r="S77" t="s">
        <v>319</v>
      </c>
      <c r="T77" t="s">
        <v>319</v>
      </c>
      <c r="U77" t="s">
        <v>319</v>
      </c>
      <c r="V77" t="s">
        <v>319</v>
      </c>
      <c r="W77">
        <v>18193058460.439999</v>
      </c>
      <c r="X77">
        <v>18010000</v>
      </c>
      <c r="Y77" s="225">
        <v>4519246945428.0303</v>
      </c>
      <c r="Z77">
        <v>0</v>
      </c>
    </row>
    <row r="78" spans="1:26" x14ac:dyDescent="0.25">
      <c r="A78" t="s">
        <v>411</v>
      </c>
      <c r="B78" t="s">
        <v>207</v>
      </c>
      <c r="C78" t="s">
        <v>395</v>
      </c>
      <c r="D78" t="s">
        <v>223</v>
      </c>
      <c r="E78" t="s">
        <v>303</v>
      </c>
      <c r="F78" t="s">
        <v>304</v>
      </c>
      <c r="G78" t="s">
        <v>305</v>
      </c>
      <c r="H78">
        <v>1028.83</v>
      </c>
      <c r="I78">
        <v>0</v>
      </c>
      <c r="J78">
        <v>0</v>
      </c>
      <c r="K78">
        <v>0</v>
      </c>
      <c r="L78">
        <v>0.59</v>
      </c>
      <c r="M78">
        <v>0</v>
      </c>
      <c r="N78">
        <v>0</v>
      </c>
      <c r="O78">
        <v>0</v>
      </c>
      <c r="P78">
        <v>0</v>
      </c>
      <c r="Q78">
        <v>0</v>
      </c>
      <c r="R78">
        <v>0</v>
      </c>
      <c r="S78" t="s">
        <v>319</v>
      </c>
      <c r="T78" t="s">
        <v>319</v>
      </c>
      <c r="U78" t="s">
        <v>319</v>
      </c>
      <c r="V78" t="s">
        <v>319</v>
      </c>
      <c r="W78">
        <v>32466436192.77</v>
      </c>
      <c r="X78">
        <v>31055000</v>
      </c>
      <c r="Y78" s="225">
        <v>4519246945428.0303</v>
      </c>
      <c r="Z78">
        <v>0</v>
      </c>
    </row>
    <row r="79" spans="1:26" x14ac:dyDescent="0.25">
      <c r="A79" t="s">
        <v>412</v>
      </c>
      <c r="B79" t="s">
        <v>207</v>
      </c>
      <c r="C79" t="s">
        <v>395</v>
      </c>
      <c r="D79" t="s">
        <v>309</v>
      </c>
      <c r="E79" t="s">
        <v>303</v>
      </c>
      <c r="F79" t="s">
        <v>304</v>
      </c>
      <c r="G79" t="s">
        <v>280</v>
      </c>
      <c r="H79">
        <v>1025.2</v>
      </c>
      <c r="I79">
        <v>0</v>
      </c>
      <c r="J79">
        <v>0</v>
      </c>
      <c r="K79">
        <v>0</v>
      </c>
      <c r="L79">
        <v>0.87</v>
      </c>
      <c r="M79">
        <v>0</v>
      </c>
      <c r="N79">
        <v>0</v>
      </c>
      <c r="O79">
        <v>0</v>
      </c>
      <c r="P79">
        <v>10.45</v>
      </c>
      <c r="Q79">
        <v>0</v>
      </c>
      <c r="R79">
        <v>0</v>
      </c>
      <c r="S79" t="s">
        <v>319</v>
      </c>
      <c r="T79" t="s">
        <v>319</v>
      </c>
      <c r="U79" t="s">
        <v>319</v>
      </c>
      <c r="V79" t="s">
        <v>319</v>
      </c>
      <c r="W79">
        <v>77378549083.559998</v>
      </c>
      <c r="X79">
        <v>76133347.980000004</v>
      </c>
      <c r="Y79" s="225">
        <v>4519246945428.0303</v>
      </c>
      <c r="Z79">
        <v>0</v>
      </c>
    </row>
    <row r="80" spans="1:26" x14ac:dyDescent="0.25">
      <c r="A80" t="s">
        <v>413</v>
      </c>
      <c r="B80" t="s">
        <v>74</v>
      </c>
      <c r="C80" t="s">
        <v>395</v>
      </c>
      <c r="D80" t="s">
        <v>316</v>
      </c>
      <c r="E80" t="s">
        <v>303</v>
      </c>
      <c r="F80" t="s">
        <v>304</v>
      </c>
      <c r="G80" t="s">
        <v>280</v>
      </c>
      <c r="H80">
        <v>889.6</v>
      </c>
      <c r="I80">
        <v>-0.29920000000000002</v>
      </c>
      <c r="J80">
        <v>-0.90339999999999998</v>
      </c>
      <c r="K80">
        <v>-2.3576000000000001</v>
      </c>
      <c r="L80">
        <v>-2.3576000000000001</v>
      </c>
      <c r="M80">
        <v>-2.47E-2</v>
      </c>
      <c r="N80">
        <v>-2.0135000000000001</v>
      </c>
      <c r="O80">
        <v>0.22420000000000001</v>
      </c>
      <c r="P80">
        <v>3.1229</v>
      </c>
      <c r="Q80">
        <v>-13.1004</v>
      </c>
      <c r="R80">
        <v>-18.898001000000001</v>
      </c>
      <c r="S80" t="s">
        <v>338</v>
      </c>
      <c r="T80" t="s">
        <v>306</v>
      </c>
      <c r="U80" t="s">
        <v>375</v>
      </c>
      <c r="V80" t="s">
        <v>375</v>
      </c>
      <c r="W80">
        <v>11093493513.290001</v>
      </c>
      <c r="X80">
        <v>12176216.6</v>
      </c>
      <c r="Y80" s="225">
        <v>4519246945428.0303</v>
      </c>
      <c r="Z80">
        <v>0</v>
      </c>
    </row>
    <row r="81" spans="1:26" x14ac:dyDescent="0.25">
      <c r="A81" t="s">
        <v>414</v>
      </c>
      <c r="B81" t="s">
        <v>74</v>
      </c>
      <c r="C81" t="s">
        <v>395</v>
      </c>
      <c r="D81" t="s">
        <v>316</v>
      </c>
      <c r="E81" t="s">
        <v>303</v>
      </c>
      <c r="F81" t="s">
        <v>304</v>
      </c>
      <c r="G81" t="s">
        <v>305</v>
      </c>
      <c r="H81">
        <v>841.9</v>
      </c>
      <c r="I81">
        <v>-0.53049999999999997</v>
      </c>
      <c r="J81">
        <v>-0.98440000000000005</v>
      </c>
      <c r="K81">
        <v>-3.7928000000000002</v>
      </c>
      <c r="L81">
        <v>-3.7928000000000002</v>
      </c>
      <c r="M81">
        <v>-7.2858999999999998</v>
      </c>
      <c r="N81">
        <v>-9.4001000000000001</v>
      </c>
      <c r="O81">
        <v>8.6926000000000005</v>
      </c>
      <c r="P81">
        <v>10.6584</v>
      </c>
      <c r="Q81">
        <v>5.0496999999999996</v>
      </c>
      <c r="R81">
        <v>-0.82230000000000003</v>
      </c>
      <c r="S81" t="s">
        <v>387</v>
      </c>
      <c r="T81" t="s">
        <v>387</v>
      </c>
      <c r="U81" t="s">
        <v>387</v>
      </c>
      <c r="V81" t="s">
        <v>387</v>
      </c>
      <c r="W81">
        <v>3434746314.6100001</v>
      </c>
      <c r="X81">
        <v>3925023.26</v>
      </c>
      <c r="Y81" s="225">
        <v>4519246945428.0303</v>
      </c>
      <c r="Z81">
        <v>0</v>
      </c>
    </row>
    <row r="82" spans="1:26" x14ac:dyDescent="0.25">
      <c r="A82" t="s">
        <v>415</v>
      </c>
      <c r="B82" t="s">
        <v>203</v>
      </c>
      <c r="C82" t="s">
        <v>395</v>
      </c>
      <c r="D82" t="s">
        <v>309</v>
      </c>
      <c r="E82" t="s">
        <v>303</v>
      </c>
      <c r="F82" t="s">
        <v>304</v>
      </c>
      <c r="G82" t="s">
        <v>305</v>
      </c>
      <c r="H82">
        <v>940.89</v>
      </c>
      <c r="I82">
        <v>-0.56640000000000001</v>
      </c>
      <c r="J82">
        <v>-0.96519999999999995</v>
      </c>
      <c r="K82">
        <v>-3.05</v>
      </c>
      <c r="L82">
        <v>-3.05</v>
      </c>
      <c r="M82">
        <v>-5.383</v>
      </c>
      <c r="N82">
        <v>-4.1561000000000003</v>
      </c>
      <c r="O82">
        <v>-1.4816</v>
      </c>
      <c r="P82">
        <v>2.6701999999999999</v>
      </c>
      <c r="Q82">
        <v>0</v>
      </c>
      <c r="R82">
        <v>0</v>
      </c>
      <c r="S82" t="s">
        <v>319</v>
      </c>
      <c r="T82" t="s">
        <v>319</v>
      </c>
      <c r="U82" t="s">
        <v>319</v>
      </c>
      <c r="V82" t="s">
        <v>319</v>
      </c>
      <c r="W82">
        <v>87476838097.970001</v>
      </c>
      <c r="X82">
        <v>90137175.040000007</v>
      </c>
      <c r="Y82" s="225">
        <v>4519246945428.0303</v>
      </c>
      <c r="Z82">
        <v>0</v>
      </c>
    </row>
    <row r="83" spans="1:26" x14ac:dyDescent="0.25">
      <c r="A83" t="s">
        <v>416</v>
      </c>
      <c r="B83" t="s">
        <v>203</v>
      </c>
      <c r="C83" t="s">
        <v>395</v>
      </c>
      <c r="D83" t="s">
        <v>223</v>
      </c>
      <c r="E83" t="s">
        <v>303</v>
      </c>
      <c r="F83" t="s">
        <v>304</v>
      </c>
      <c r="G83" t="s">
        <v>305</v>
      </c>
      <c r="H83">
        <v>980.82</v>
      </c>
      <c r="I83">
        <v>-0.45469999999999999</v>
      </c>
      <c r="J83">
        <v>-0.93030000000000002</v>
      </c>
      <c r="K83">
        <v>-2.8862000000000001</v>
      </c>
      <c r="L83">
        <v>-2.8862000000000001</v>
      </c>
      <c r="M83">
        <v>-4.9114000000000004</v>
      </c>
      <c r="N83">
        <v>-4.1428000000000003</v>
      </c>
      <c r="O83">
        <v>0</v>
      </c>
      <c r="P83">
        <v>0</v>
      </c>
      <c r="Q83">
        <v>0</v>
      </c>
      <c r="R83">
        <v>0</v>
      </c>
      <c r="S83" t="s">
        <v>319</v>
      </c>
      <c r="T83" t="s">
        <v>319</v>
      </c>
      <c r="U83" t="s">
        <v>319</v>
      </c>
      <c r="V83" t="s">
        <v>319</v>
      </c>
      <c r="W83">
        <v>316823953018.40002</v>
      </c>
      <c r="X83">
        <v>313695172.41000003</v>
      </c>
      <c r="Y83" s="225">
        <v>4519246945428.0303</v>
      </c>
      <c r="Z83">
        <v>0</v>
      </c>
    </row>
    <row r="84" spans="1:26" x14ac:dyDescent="0.25">
      <c r="A84" t="s">
        <v>417</v>
      </c>
      <c r="B84" t="s">
        <v>178</v>
      </c>
      <c r="C84" t="s">
        <v>395</v>
      </c>
      <c r="D84" t="s">
        <v>223</v>
      </c>
      <c r="E84" t="s">
        <v>303</v>
      </c>
      <c r="F84" t="s">
        <v>304</v>
      </c>
      <c r="G84" t="s">
        <v>305</v>
      </c>
      <c r="H84">
        <v>1034.3800000000001</v>
      </c>
      <c r="I84">
        <v>4.6399999999999997E-2</v>
      </c>
      <c r="J84">
        <v>0.1132</v>
      </c>
      <c r="K84">
        <v>0.5131</v>
      </c>
      <c r="L84">
        <v>0.5131</v>
      </c>
      <c r="M84">
        <v>1.5263</v>
      </c>
      <c r="N84">
        <v>3.0413000000000001</v>
      </c>
      <c r="O84">
        <v>0</v>
      </c>
      <c r="P84">
        <v>0</v>
      </c>
      <c r="Q84">
        <v>0</v>
      </c>
      <c r="R84">
        <v>0</v>
      </c>
      <c r="S84" t="s">
        <v>319</v>
      </c>
      <c r="T84" t="s">
        <v>319</v>
      </c>
      <c r="U84" t="s">
        <v>319</v>
      </c>
      <c r="V84" t="s">
        <v>319</v>
      </c>
      <c r="W84">
        <v>110526585685.86</v>
      </c>
      <c r="X84">
        <v>107401093.04000001</v>
      </c>
      <c r="Y84" s="225">
        <v>4519246945428.0303</v>
      </c>
      <c r="Z84">
        <v>0</v>
      </c>
    </row>
    <row r="85" spans="1:26" x14ac:dyDescent="0.25">
      <c r="A85" t="s">
        <v>418</v>
      </c>
      <c r="B85" t="s">
        <v>171</v>
      </c>
      <c r="C85" t="s">
        <v>395</v>
      </c>
      <c r="D85" t="s">
        <v>309</v>
      </c>
      <c r="E85" t="s">
        <v>303</v>
      </c>
      <c r="F85" t="s">
        <v>304</v>
      </c>
      <c r="G85" t="s">
        <v>305</v>
      </c>
      <c r="H85">
        <v>1420.7</v>
      </c>
      <c r="I85">
        <v>0.18190000000000001</v>
      </c>
      <c r="J85">
        <v>-5.1400000000000001E-2</v>
      </c>
      <c r="K85">
        <v>0.87690000000000001</v>
      </c>
      <c r="L85">
        <v>0.87690000000000001</v>
      </c>
      <c r="M85">
        <v>1.6448</v>
      </c>
      <c r="N85">
        <v>4.3650000000000002</v>
      </c>
      <c r="O85">
        <v>8.3536000000000001</v>
      </c>
      <c r="P85">
        <v>10.6257</v>
      </c>
      <c r="Q85">
        <v>15.7544</v>
      </c>
      <c r="R85">
        <v>40.671700000000001</v>
      </c>
      <c r="S85" t="s">
        <v>307</v>
      </c>
      <c r="T85" t="s">
        <v>306</v>
      </c>
      <c r="U85" t="s">
        <v>307</v>
      </c>
      <c r="V85" t="s">
        <v>307</v>
      </c>
      <c r="W85">
        <v>511971138991.40997</v>
      </c>
      <c r="X85">
        <v>363524239.24000001</v>
      </c>
      <c r="Y85" s="225">
        <v>4519246945428.0303</v>
      </c>
      <c r="Z85">
        <v>0</v>
      </c>
    </row>
    <row r="86" spans="1:26" x14ac:dyDescent="0.25">
      <c r="A86" t="s">
        <v>419</v>
      </c>
      <c r="B86" t="s">
        <v>171</v>
      </c>
      <c r="C86" t="s">
        <v>395</v>
      </c>
      <c r="D86" t="s">
        <v>227</v>
      </c>
      <c r="E86" t="s">
        <v>303</v>
      </c>
      <c r="F86" t="s">
        <v>304</v>
      </c>
      <c r="G86" t="s">
        <v>305</v>
      </c>
      <c r="H86">
        <v>1074.05</v>
      </c>
      <c r="I86">
        <v>4.5600000000000002E-2</v>
      </c>
      <c r="J86">
        <v>0.12870000000000001</v>
      </c>
      <c r="K86">
        <v>0.63719999999999999</v>
      </c>
      <c r="L86">
        <v>0.63719999999999999</v>
      </c>
      <c r="M86">
        <v>0.1268</v>
      </c>
      <c r="N86">
        <v>0.371</v>
      </c>
      <c r="O86">
        <v>2.9089</v>
      </c>
      <c r="P86">
        <v>3.9980000000000002</v>
      </c>
      <c r="Q86">
        <v>0.1333</v>
      </c>
      <c r="R86">
        <v>0</v>
      </c>
      <c r="S86" t="s">
        <v>375</v>
      </c>
      <c r="T86" t="s">
        <v>334</v>
      </c>
      <c r="U86" t="s">
        <v>317</v>
      </c>
      <c r="V86" t="s">
        <v>319</v>
      </c>
      <c r="W86">
        <v>415075025104.85999</v>
      </c>
      <c r="X86">
        <v>388919858.74000001</v>
      </c>
      <c r="Y86" s="225">
        <v>4519246945428.0303</v>
      </c>
      <c r="Z86">
        <v>0</v>
      </c>
    </row>
    <row r="87" spans="1:26" x14ac:dyDescent="0.25">
      <c r="A87" t="s">
        <v>420</v>
      </c>
      <c r="B87" t="s">
        <v>207</v>
      </c>
      <c r="C87" t="s">
        <v>395</v>
      </c>
      <c r="D87" t="s">
        <v>227</v>
      </c>
      <c r="E87" t="s">
        <v>303</v>
      </c>
      <c r="F87" t="s">
        <v>304</v>
      </c>
      <c r="G87" t="s">
        <v>305</v>
      </c>
      <c r="H87">
        <v>1012.08</v>
      </c>
      <c r="I87">
        <v>0</v>
      </c>
      <c r="J87">
        <v>0</v>
      </c>
      <c r="K87">
        <v>0</v>
      </c>
      <c r="L87">
        <v>0.56999999999999995</v>
      </c>
      <c r="M87">
        <v>0</v>
      </c>
      <c r="N87">
        <v>0</v>
      </c>
      <c r="O87">
        <v>0</v>
      </c>
      <c r="P87">
        <v>-1.17</v>
      </c>
      <c r="Q87">
        <v>0</v>
      </c>
      <c r="R87">
        <v>0</v>
      </c>
      <c r="S87" t="s">
        <v>319</v>
      </c>
      <c r="T87" t="s">
        <v>319</v>
      </c>
      <c r="U87" t="s">
        <v>319</v>
      </c>
      <c r="V87" t="s">
        <v>319</v>
      </c>
      <c r="W87">
        <v>72421691219.089996</v>
      </c>
      <c r="X87">
        <v>71583885.790000007</v>
      </c>
      <c r="Y87" s="225">
        <v>4519246945428.0303</v>
      </c>
      <c r="Z87">
        <v>0</v>
      </c>
    </row>
    <row r="88" spans="1:26" x14ac:dyDescent="0.25">
      <c r="A88" t="s">
        <v>421</v>
      </c>
      <c r="B88" t="s">
        <v>207</v>
      </c>
      <c r="C88" t="s">
        <v>395</v>
      </c>
      <c r="D88" t="s">
        <v>199</v>
      </c>
      <c r="E88" t="s">
        <v>303</v>
      </c>
      <c r="F88" t="s">
        <v>304</v>
      </c>
      <c r="G88" t="s">
        <v>305</v>
      </c>
      <c r="H88">
        <v>1036.7952</v>
      </c>
      <c r="I88">
        <v>0</v>
      </c>
      <c r="J88">
        <v>0</v>
      </c>
      <c r="K88">
        <v>0</v>
      </c>
      <c r="L88">
        <v>1.37</v>
      </c>
      <c r="M88">
        <v>0</v>
      </c>
      <c r="N88">
        <v>0</v>
      </c>
      <c r="O88">
        <v>0</v>
      </c>
      <c r="P88">
        <v>0</v>
      </c>
      <c r="Q88">
        <v>0</v>
      </c>
      <c r="R88">
        <v>0</v>
      </c>
      <c r="S88" t="s">
        <v>319</v>
      </c>
      <c r="T88" t="s">
        <v>319</v>
      </c>
      <c r="U88" t="s">
        <v>319</v>
      </c>
      <c r="V88" t="s">
        <v>319</v>
      </c>
      <c r="W88">
        <v>53150666696.889999</v>
      </c>
      <c r="X88">
        <v>51965000</v>
      </c>
      <c r="Y88" s="225">
        <v>4519246945428.0303</v>
      </c>
      <c r="Z88">
        <v>0</v>
      </c>
    </row>
    <row r="89" spans="1:26" x14ac:dyDescent="0.25">
      <c r="A89" t="s">
        <v>422</v>
      </c>
      <c r="B89" t="s">
        <v>207</v>
      </c>
      <c r="C89" t="s">
        <v>395</v>
      </c>
      <c r="D89" t="s">
        <v>227</v>
      </c>
      <c r="E89" t="s">
        <v>303</v>
      </c>
      <c r="F89" t="s">
        <v>304</v>
      </c>
      <c r="G89" t="s">
        <v>305</v>
      </c>
      <c r="H89">
        <v>1002.2</v>
      </c>
      <c r="I89">
        <v>0</v>
      </c>
      <c r="J89">
        <v>0</v>
      </c>
      <c r="K89">
        <v>0</v>
      </c>
      <c r="L89">
        <v>0</v>
      </c>
      <c r="M89">
        <v>0</v>
      </c>
      <c r="N89">
        <v>0</v>
      </c>
      <c r="O89">
        <v>0</v>
      </c>
      <c r="P89">
        <v>0</v>
      </c>
      <c r="Q89">
        <v>0</v>
      </c>
      <c r="R89">
        <v>0</v>
      </c>
      <c r="S89" t="s">
        <v>319</v>
      </c>
      <c r="T89" t="s">
        <v>319</v>
      </c>
      <c r="U89" t="s">
        <v>319</v>
      </c>
      <c r="V89" t="s">
        <v>319</v>
      </c>
      <c r="W89">
        <v>0</v>
      </c>
      <c r="X89">
        <v>0</v>
      </c>
      <c r="Y89" s="225">
        <v>4519246945428.0303</v>
      </c>
      <c r="Z89">
        <v>0</v>
      </c>
    </row>
    <row r="90" spans="1:26" x14ac:dyDescent="0.25">
      <c r="A90" t="s">
        <v>423</v>
      </c>
      <c r="B90" t="s">
        <v>207</v>
      </c>
      <c r="C90" t="s">
        <v>395</v>
      </c>
      <c r="D90" t="s">
        <v>227</v>
      </c>
      <c r="E90" t="s">
        <v>303</v>
      </c>
      <c r="F90" t="s">
        <v>304</v>
      </c>
      <c r="G90" t="s">
        <v>305</v>
      </c>
      <c r="H90">
        <v>1031.56</v>
      </c>
      <c r="I90">
        <v>0</v>
      </c>
      <c r="J90">
        <v>0</v>
      </c>
      <c r="K90">
        <v>0</v>
      </c>
      <c r="L90">
        <v>1.38</v>
      </c>
      <c r="M90">
        <v>0</v>
      </c>
      <c r="N90">
        <v>0</v>
      </c>
      <c r="O90">
        <v>0</v>
      </c>
      <c r="P90">
        <v>0</v>
      </c>
      <c r="Q90">
        <v>0</v>
      </c>
      <c r="R90">
        <v>0</v>
      </c>
      <c r="S90" t="s">
        <v>319</v>
      </c>
      <c r="T90" t="s">
        <v>319</v>
      </c>
      <c r="U90" t="s">
        <v>319</v>
      </c>
      <c r="V90" t="s">
        <v>319</v>
      </c>
      <c r="W90">
        <v>35633799855.459999</v>
      </c>
      <c r="X90">
        <v>35020000</v>
      </c>
      <c r="Y90" s="225">
        <v>4519246945428.0303</v>
      </c>
      <c r="Z90">
        <v>0</v>
      </c>
    </row>
    <row r="91" spans="1:26" x14ac:dyDescent="0.25">
      <c r="A91" t="s">
        <v>424</v>
      </c>
      <c r="B91" t="s">
        <v>207</v>
      </c>
      <c r="C91" t="s">
        <v>395</v>
      </c>
      <c r="D91" t="s">
        <v>227</v>
      </c>
      <c r="E91" t="s">
        <v>303</v>
      </c>
      <c r="F91" t="s">
        <v>304</v>
      </c>
      <c r="G91" t="s">
        <v>280</v>
      </c>
      <c r="H91">
        <v>1022.57</v>
      </c>
      <c r="I91">
        <v>0</v>
      </c>
      <c r="J91">
        <v>0</v>
      </c>
      <c r="K91">
        <v>0</v>
      </c>
      <c r="L91">
        <v>1.36</v>
      </c>
      <c r="M91">
        <v>0</v>
      </c>
      <c r="N91">
        <v>0</v>
      </c>
      <c r="O91">
        <v>0</v>
      </c>
      <c r="P91">
        <v>0</v>
      </c>
      <c r="Q91">
        <v>0</v>
      </c>
      <c r="R91">
        <v>0</v>
      </c>
      <c r="S91" t="s">
        <v>319</v>
      </c>
      <c r="T91" t="s">
        <v>319</v>
      </c>
      <c r="U91" t="s">
        <v>319</v>
      </c>
      <c r="V91" t="s">
        <v>319</v>
      </c>
      <c r="W91">
        <v>22215518435.900002</v>
      </c>
      <c r="X91">
        <v>22020000</v>
      </c>
      <c r="Y91" s="225">
        <v>4519246945428.0303</v>
      </c>
      <c r="Z91">
        <v>0</v>
      </c>
    </row>
    <row r="92" spans="1:26" x14ac:dyDescent="0.25">
      <c r="A92" t="s">
        <v>425</v>
      </c>
      <c r="B92" t="s">
        <v>171</v>
      </c>
      <c r="C92" t="s">
        <v>395</v>
      </c>
      <c r="D92" t="s">
        <v>227</v>
      </c>
      <c r="E92" t="s">
        <v>303</v>
      </c>
      <c r="F92" t="s">
        <v>304</v>
      </c>
      <c r="G92" t="s">
        <v>280</v>
      </c>
      <c r="H92">
        <v>1017.22</v>
      </c>
      <c r="I92">
        <v>-2E-3</v>
      </c>
      <c r="J92">
        <v>2.5600000000000001E-2</v>
      </c>
      <c r="K92">
        <v>1.0580000000000001</v>
      </c>
      <c r="L92">
        <v>1.0580000000000001</v>
      </c>
      <c r="M92">
        <v>2.1398000000000001</v>
      </c>
      <c r="N92">
        <v>3.0440999999999998</v>
      </c>
      <c r="O92">
        <v>5.9151999999999996</v>
      </c>
      <c r="P92">
        <v>5.8733000000000004</v>
      </c>
      <c r="Q92">
        <v>1.722</v>
      </c>
      <c r="R92">
        <v>0</v>
      </c>
      <c r="S92" t="s">
        <v>332</v>
      </c>
      <c r="T92" t="s">
        <v>332</v>
      </c>
      <c r="U92" t="s">
        <v>319</v>
      </c>
      <c r="V92" t="s">
        <v>319</v>
      </c>
      <c r="W92">
        <v>47978797811.410004</v>
      </c>
      <c r="X92">
        <v>47665770.329999998</v>
      </c>
      <c r="Y92" s="225">
        <v>4519246945428.0303</v>
      </c>
      <c r="Z92">
        <v>0</v>
      </c>
    </row>
    <row r="93" spans="1:26" x14ac:dyDescent="0.25">
      <c r="A93" t="s">
        <v>426</v>
      </c>
      <c r="B93" t="s">
        <v>74</v>
      </c>
      <c r="C93" t="s">
        <v>427</v>
      </c>
      <c r="D93" t="s">
        <v>316</v>
      </c>
      <c r="E93" t="s">
        <v>303</v>
      </c>
      <c r="F93" t="s">
        <v>304</v>
      </c>
      <c r="G93" t="s">
        <v>305</v>
      </c>
      <c r="H93">
        <v>5036.82</v>
      </c>
      <c r="I93">
        <v>-0.55930000000000002</v>
      </c>
      <c r="J93">
        <v>-1.2255</v>
      </c>
      <c r="K93">
        <v>-3.1966999999999999</v>
      </c>
      <c r="L93">
        <v>-3.1966999999999999</v>
      </c>
      <c r="M93">
        <v>-6.1059000000000001</v>
      </c>
      <c r="N93">
        <v>-5.9188999999999998</v>
      </c>
      <c r="O93">
        <v>-3.1722000000000001</v>
      </c>
      <c r="P93">
        <v>0.16550000000000001</v>
      </c>
      <c r="Q93">
        <v>1.2568999999999999</v>
      </c>
      <c r="R93">
        <v>8.1844999999999999</v>
      </c>
      <c r="S93" t="s">
        <v>307</v>
      </c>
      <c r="T93" t="s">
        <v>307</v>
      </c>
      <c r="U93" t="s">
        <v>307</v>
      </c>
      <c r="V93" t="s">
        <v>307</v>
      </c>
      <c r="W93">
        <v>20860173062.450001</v>
      </c>
      <c r="X93">
        <v>4009141.36</v>
      </c>
      <c r="Y93" s="225">
        <v>597076807608.48999</v>
      </c>
      <c r="Z93">
        <v>3278613.76</v>
      </c>
    </row>
    <row r="94" spans="1:26" x14ac:dyDescent="0.25">
      <c r="A94" t="s">
        <v>428</v>
      </c>
      <c r="B94" t="s">
        <v>171</v>
      </c>
      <c r="C94" t="s">
        <v>427</v>
      </c>
      <c r="D94" t="s">
        <v>312</v>
      </c>
      <c r="E94" t="s">
        <v>303</v>
      </c>
      <c r="F94" t="s">
        <v>304</v>
      </c>
      <c r="G94" t="s">
        <v>305</v>
      </c>
      <c r="H94">
        <v>1567.2648999999999</v>
      </c>
      <c r="I94">
        <v>0.12640000000000001</v>
      </c>
      <c r="J94">
        <v>3.5000000000000003E-2</v>
      </c>
      <c r="K94">
        <v>1.0045999999999999</v>
      </c>
      <c r="L94">
        <v>1.0045999999999999</v>
      </c>
      <c r="M94">
        <v>2.2322000000000002</v>
      </c>
      <c r="N94">
        <v>4.9771999999999998</v>
      </c>
      <c r="O94">
        <v>8.6635000000000009</v>
      </c>
      <c r="P94">
        <v>11.0641</v>
      </c>
      <c r="Q94">
        <v>18.2026</v>
      </c>
      <c r="R94">
        <v>45.537601000000002</v>
      </c>
      <c r="S94" t="s">
        <v>307</v>
      </c>
      <c r="T94" t="s">
        <v>307</v>
      </c>
      <c r="U94" t="s">
        <v>307</v>
      </c>
      <c r="V94" t="s">
        <v>306</v>
      </c>
      <c r="W94">
        <v>75855768406.259995</v>
      </c>
      <c r="X94">
        <v>48886335.009999998</v>
      </c>
      <c r="Y94" s="225">
        <v>597076807608.48999</v>
      </c>
      <c r="Z94">
        <v>3278613.76</v>
      </c>
    </row>
    <row r="95" spans="1:26" x14ac:dyDescent="0.25">
      <c r="A95" t="s">
        <v>429</v>
      </c>
      <c r="B95" t="s">
        <v>74</v>
      </c>
      <c r="C95" t="s">
        <v>427</v>
      </c>
      <c r="D95" t="s">
        <v>312</v>
      </c>
      <c r="E95" t="s">
        <v>303</v>
      </c>
      <c r="F95" t="s">
        <v>304</v>
      </c>
      <c r="G95" t="s">
        <v>305</v>
      </c>
      <c r="H95">
        <v>1375.86</v>
      </c>
      <c r="I95">
        <v>-0.54500000000000004</v>
      </c>
      <c r="J95">
        <v>-1.1808000000000001</v>
      </c>
      <c r="K95">
        <v>-3.0907</v>
      </c>
      <c r="L95">
        <v>-3.0907</v>
      </c>
      <c r="M95">
        <v>-5.569</v>
      </c>
      <c r="N95">
        <v>-4.7076000000000002</v>
      </c>
      <c r="O95">
        <v>-1.3062</v>
      </c>
      <c r="P95">
        <v>2.4535999999999998</v>
      </c>
      <c r="Q95">
        <v>8.0045999999999999</v>
      </c>
      <c r="R95">
        <v>19.979099000000001</v>
      </c>
      <c r="S95" t="s">
        <v>306</v>
      </c>
      <c r="T95" t="s">
        <v>338</v>
      </c>
      <c r="U95" t="s">
        <v>338</v>
      </c>
      <c r="V95" t="s">
        <v>310</v>
      </c>
      <c r="W95">
        <v>401559416046.94</v>
      </c>
      <c r="X95">
        <v>282840138.73000002</v>
      </c>
      <c r="Y95" s="225">
        <v>597076807608.48999</v>
      </c>
      <c r="Z95">
        <v>3278613.76</v>
      </c>
    </row>
    <row r="96" spans="1:26" x14ac:dyDescent="0.25">
      <c r="A96" t="s">
        <v>430</v>
      </c>
      <c r="B96" t="s">
        <v>166</v>
      </c>
      <c r="C96" t="s">
        <v>431</v>
      </c>
      <c r="D96" t="s">
        <v>336</v>
      </c>
      <c r="E96" t="s">
        <v>303</v>
      </c>
      <c r="F96" t="s">
        <v>304</v>
      </c>
      <c r="G96" t="s">
        <v>305</v>
      </c>
      <c r="H96">
        <v>939.40570000000002</v>
      </c>
      <c r="I96">
        <v>-0.6613</v>
      </c>
      <c r="J96">
        <v>-0.82150000000000001</v>
      </c>
      <c r="K96">
        <v>-4.4257999999999997</v>
      </c>
      <c r="L96">
        <v>-4.4257999999999997</v>
      </c>
      <c r="M96">
        <v>-8.2067999999999994</v>
      </c>
      <c r="N96">
        <v>0</v>
      </c>
      <c r="O96">
        <v>0</v>
      </c>
      <c r="P96">
        <v>0</v>
      </c>
      <c r="Q96">
        <v>0</v>
      </c>
      <c r="R96">
        <v>0</v>
      </c>
      <c r="S96" t="s">
        <v>319</v>
      </c>
      <c r="T96" t="s">
        <v>319</v>
      </c>
      <c r="U96" t="s">
        <v>319</v>
      </c>
      <c r="V96" t="s">
        <v>319</v>
      </c>
      <c r="W96">
        <v>3521447492.5</v>
      </c>
      <c r="X96">
        <v>3582686.94</v>
      </c>
      <c r="Y96" s="225">
        <v>39039026315.779999</v>
      </c>
      <c r="Z96">
        <v>0</v>
      </c>
    </row>
    <row r="97" spans="1:26" x14ac:dyDescent="0.25">
      <c r="A97" t="s">
        <v>432</v>
      </c>
      <c r="B97" t="s">
        <v>203</v>
      </c>
      <c r="C97" t="s">
        <v>431</v>
      </c>
      <c r="D97" t="s">
        <v>336</v>
      </c>
      <c r="E97" t="s">
        <v>303</v>
      </c>
      <c r="F97" t="s">
        <v>304</v>
      </c>
      <c r="G97" t="s">
        <v>305</v>
      </c>
      <c r="H97">
        <v>1105.9186999999999</v>
      </c>
      <c r="I97">
        <v>-0.49149999999999999</v>
      </c>
      <c r="J97">
        <v>-0.48909999999999998</v>
      </c>
      <c r="K97">
        <v>-2.7623000000000002</v>
      </c>
      <c r="L97">
        <v>-2.7623000000000002</v>
      </c>
      <c r="M97">
        <v>-4.6121999999999996</v>
      </c>
      <c r="N97">
        <v>-2.0409000000000002</v>
      </c>
      <c r="O97">
        <v>2.6212</v>
      </c>
      <c r="P97">
        <v>6.5556000000000001</v>
      </c>
      <c r="Q97">
        <v>0</v>
      </c>
      <c r="R97">
        <v>0</v>
      </c>
      <c r="S97" t="s">
        <v>319</v>
      </c>
      <c r="T97" t="s">
        <v>319</v>
      </c>
      <c r="U97" t="s">
        <v>319</v>
      </c>
      <c r="V97" t="s">
        <v>319</v>
      </c>
      <c r="W97">
        <v>19452205084.41</v>
      </c>
      <c r="X97">
        <v>17103308.620000001</v>
      </c>
      <c r="Y97" s="225">
        <v>39039026315.779999</v>
      </c>
      <c r="Z97">
        <v>0</v>
      </c>
    </row>
    <row r="98" spans="1:26" x14ac:dyDescent="0.25">
      <c r="A98" t="s">
        <v>433</v>
      </c>
      <c r="B98" t="s">
        <v>171</v>
      </c>
      <c r="C98" t="s">
        <v>431</v>
      </c>
      <c r="D98" t="s">
        <v>336</v>
      </c>
      <c r="E98" t="s">
        <v>303</v>
      </c>
      <c r="F98" t="s">
        <v>304</v>
      </c>
      <c r="G98" t="s">
        <v>305</v>
      </c>
      <c r="H98">
        <v>1090.0398</v>
      </c>
      <c r="I98">
        <v>5.5100000000000003E-2</v>
      </c>
      <c r="J98">
        <v>0.12</v>
      </c>
      <c r="K98">
        <v>0.53129999999999999</v>
      </c>
      <c r="L98">
        <v>0.53129999999999999</v>
      </c>
      <c r="M98">
        <v>1.7295</v>
      </c>
      <c r="N98">
        <v>4.1134000000000004</v>
      </c>
      <c r="O98">
        <v>6.2293000000000003</v>
      </c>
      <c r="P98">
        <v>7.4086999999999996</v>
      </c>
      <c r="Q98">
        <v>0</v>
      </c>
      <c r="R98">
        <v>0</v>
      </c>
      <c r="S98" t="s">
        <v>387</v>
      </c>
      <c r="T98" t="s">
        <v>387</v>
      </c>
      <c r="U98" t="s">
        <v>319</v>
      </c>
      <c r="V98" t="s">
        <v>319</v>
      </c>
      <c r="W98">
        <v>6306594112.04</v>
      </c>
      <c r="X98">
        <v>5816394.8499999996</v>
      </c>
      <c r="Y98" s="225">
        <v>39039026315.779999</v>
      </c>
      <c r="Z98">
        <v>0</v>
      </c>
    </row>
    <row r="99" spans="1:26" x14ac:dyDescent="0.25">
      <c r="A99" t="s">
        <v>434</v>
      </c>
      <c r="B99" t="s">
        <v>178</v>
      </c>
      <c r="C99" t="s">
        <v>431</v>
      </c>
      <c r="D99" t="s">
        <v>336</v>
      </c>
      <c r="E99" t="s">
        <v>303</v>
      </c>
      <c r="F99" t="s">
        <v>304</v>
      </c>
      <c r="G99" t="s">
        <v>305</v>
      </c>
      <c r="H99">
        <v>1077.0627999999999</v>
      </c>
      <c r="I99">
        <v>4.9299999999999997E-2</v>
      </c>
      <c r="J99">
        <v>0.1147</v>
      </c>
      <c r="K99">
        <v>0.48130000000000001</v>
      </c>
      <c r="L99">
        <v>0.48130000000000001</v>
      </c>
      <c r="M99">
        <v>1.3541000000000001</v>
      </c>
      <c r="N99">
        <v>2.6377999999999999</v>
      </c>
      <c r="O99">
        <v>4.0450999999999997</v>
      </c>
      <c r="P99">
        <v>5.3140999999999998</v>
      </c>
      <c r="Q99">
        <v>0</v>
      </c>
      <c r="R99">
        <v>0</v>
      </c>
      <c r="S99" t="s">
        <v>387</v>
      </c>
      <c r="T99" t="s">
        <v>387</v>
      </c>
      <c r="U99" t="s">
        <v>319</v>
      </c>
      <c r="V99" t="s">
        <v>319</v>
      </c>
      <c r="W99">
        <v>9758779626.8299999</v>
      </c>
      <c r="X99">
        <v>9104153.0999999996</v>
      </c>
      <c r="Y99" s="225">
        <v>39039026315.779999</v>
      </c>
      <c r="Z99">
        <v>0</v>
      </c>
    </row>
    <row r="100" spans="1:26" x14ac:dyDescent="0.25">
      <c r="A100" t="s">
        <v>435</v>
      </c>
      <c r="B100" t="s">
        <v>207</v>
      </c>
      <c r="C100" t="s">
        <v>329</v>
      </c>
      <c r="D100" t="s">
        <v>177</v>
      </c>
      <c r="E100" t="s">
        <v>303</v>
      </c>
      <c r="F100" t="s">
        <v>304</v>
      </c>
      <c r="G100" t="s">
        <v>305</v>
      </c>
      <c r="H100">
        <v>1019.8434999999999</v>
      </c>
      <c r="I100">
        <v>0</v>
      </c>
      <c r="J100">
        <v>0</v>
      </c>
      <c r="K100">
        <v>0</v>
      </c>
      <c r="L100">
        <v>0.77</v>
      </c>
      <c r="M100">
        <v>0</v>
      </c>
      <c r="N100">
        <v>0</v>
      </c>
      <c r="O100">
        <v>0</v>
      </c>
      <c r="P100">
        <v>7.88</v>
      </c>
      <c r="Q100">
        <v>0</v>
      </c>
      <c r="R100">
        <v>0</v>
      </c>
      <c r="S100" t="s">
        <v>319</v>
      </c>
      <c r="T100" t="s">
        <v>319</v>
      </c>
      <c r="U100" t="s">
        <v>319</v>
      </c>
      <c r="V100" t="s">
        <v>319</v>
      </c>
      <c r="W100">
        <v>49569833197.910004</v>
      </c>
      <c r="X100">
        <v>48000000</v>
      </c>
      <c r="Y100" s="225">
        <v>40354919631850.383</v>
      </c>
      <c r="Z100">
        <v>100845413.5757</v>
      </c>
    </row>
    <row r="101" spans="1:26" x14ac:dyDescent="0.25">
      <c r="A101" t="s">
        <v>436</v>
      </c>
      <c r="B101" t="s">
        <v>171</v>
      </c>
      <c r="C101" t="s">
        <v>329</v>
      </c>
      <c r="D101" t="s">
        <v>309</v>
      </c>
      <c r="E101" t="s">
        <v>303</v>
      </c>
      <c r="F101" t="s">
        <v>304</v>
      </c>
      <c r="G101" t="s">
        <v>305</v>
      </c>
      <c r="H101">
        <v>934.4</v>
      </c>
      <c r="I101">
        <v>0.1114</v>
      </c>
      <c r="J101">
        <v>0.18759999999999999</v>
      </c>
      <c r="K101">
        <v>1.1792</v>
      </c>
      <c r="L101">
        <v>1.1792</v>
      </c>
      <c r="M101">
        <v>1.5145</v>
      </c>
      <c r="N101">
        <v>3.6345000000000001</v>
      </c>
      <c r="O101">
        <v>2.9041000000000001</v>
      </c>
      <c r="P101">
        <v>-5.9023000000000003</v>
      </c>
      <c r="Q101">
        <v>0</v>
      </c>
      <c r="R101">
        <v>0</v>
      </c>
      <c r="S101" t="s">
        <v>307</v>
      </c>
      <c r="T101" t="s">
        <v>334</v>
      </c>
      <c r="U101" t="s">
        <v>319</v>
      </c>
      <c r="V101" t="s">
        <v>319</v>
      </c>
      <c r="W101">
        <v>102335860106.3</v>
      </c>
      <c r="X101">
        <v>110811918.93000001</v>
      </c>
      <c r="Y101" s="225">
        <v>40354919631850.383</v>
      </c>
      <c r="Z101">
        <v>100845413.5757</v>
      </c>
    </row>
    <row r="102" spans="1:26" x14ac:dyDescent="0.25">
      <c r="A102" t="s">
        <v>437</v>
      </c>
      <c r="B102" t="s">
        <v>207</v>
      </c>
      <c r="C102" t="s">
        <v>329</v>
      </c>
      <c r="D102" t="s">
        <v>309</v>
      </c>
      <c r="E102" t="s">
        <v>303</v>
      </c>
      <c r="F102" t="s">
        <v>304</v>
      </c>
      <c r="G102" t="s">
        <v>305</v>
      </c>
      <c r="H102">
        <v>1032.3499999999999</v>
      </c>
      <c r="I102">
        <v>0</v>
      </c>
      <c r="J102">
        <v>0</v>
      </c>
      <c r="K102">
        <v>0</v>
      </c>
      <c r="L102">
        <v>1.1499999999999999</v>
      </c>
      <c r="M102">
        <v>0</v>
      </c>
      <c r="N102">
        <v>0</v>
      </c>
      <c r="O102">
        <v>0</v>
      </c>
      <c r="P102">
        <v>13.61</v>
      </c>
      <c r="Q102">
        <v>0</v>
      </c>
      <c r="R102">
        <v>0</v>
      </c>
      <c r="S102" t="s">
        <v>319</v>
      </c>
      <c r="T102" t="s">
        <v>319</v>
      </c>
      <c r="U102" t="s">
        <v>319</v>
      </c>
      <c r="V102" t="s">
        <v>319</v>
      </c>
      <c r="W102">
        <v>51032918658.120003</v>
      </c>
      <c r="X102">
        <v>50000000</v>
      </c>
      <c r="Y102" s="225">
        <v>40354919631850.383</v>
      </c>
      <c r="Z102">
        <v>100845413.5757</v>
      </c>
    </row>
    <row r="103" spans="1:26" x14ac:dyDescent="0.25">
      <c r="A103" t="s">
        <v>438</v>
      </c>
      <c r="B103" t="s">
        <v>207</v>
      </c>
      <c r="C103" t="s">
        <v>329</v>
      </c>
      <c r="D103" t="s">
        <v>309</v>
      </c>
      <c r="E103" t="s">
        <v>303</v>
      </c>
      <c r="F103" t="s">
        <v>304</v>
      </c>
      <c r="G103" t="s">
        <v>305</v>
      </c>
      <c r="H103">
        <v>1045.3599999999999</v>
      </c>
      <c r="I103">
        <v>0</v>
      </c>
      <c r="J103">
        <v>0</v>
      </c>
      <c r="K103">
        <v>0</v>
      </c>
      <c r="L103">
        <v>1.34</v>
      </c>
      <c r="M103">
        <v>0</v>
      </c>
      <c r="N103">
        <v>0</v>
      </c>
      <c r="O103">
        <v>0</v>
      </c>
      <c r="P103">
        <v>15.6</v>
      </c>
      <c r="Q103">
        <v>0</v>
      </c>
      <c r="R103">
        <v>0</v>
      </c>
      <c r="S103" t="s">
        <v>319</v>
      </c>
      <c r="T103" t="s">
        <v>319</v>
      </c>
      <c r="U103" t="s">
        <v>319</v>
      </c>
      <c r="V103" t="s">
        <v>319</v>
      </c>
      <c r="W103">
        <v>51574273775.400002</v>
      </c>
      <c r="X103">
        <v>50000000</v>
      </c>
      <c r="Y103" s="225">
        <v>40354919631850.383</v>
      </c>
      <c r="Z103">
        <v>100845413.5757</v>
      </c>
    </row>
    <row r="104" spans="1:26" x14ac:dyDescent="0.25">
      <c r="A104" t="s">
        <v>439</v>
      </c>
      <c r="B104" t="s">
        <v>166</v>
      </c>
      <c r="C104" t="s">
        <v>329</v>
      </c>
      <c r="D104" t="s">
        <v>170</v>
      </c>
      <c r="E104" t="s">
        <v>303</v>
      </c>
      <c r="F104" t="s">
        <v>304</v>
      </c>
      <c r="G104" t="s">
        <v>305</v>
      </c>
      <c r="H104">
        <v>3651.0709999999999</v>
      </c>
      <c r="I104">
        <v>-0.18079999999999999</v>
      </c>
      <c r="J104">
        <v>-0.31619999999999998</v>
      </c>
      <c r="K104">
        <v>-0.8387</v>
      </c>
      <c r="L104">
        <v>-0.8387</v>
      </c>
      <c r="M104">
        <v>-2.6389</v>
      </c>
      <c r="N104">
        <v>-0.6623</v>
      </c>
      <c r="O104">
        <v>2.3778999999999999</v>
      </c>
      <c r="P104">
        <v>0.5534</v>
      </c>
      <c r="Q104">
        <v>-1.3322000000000001</v>
      </c>
      <c r="R104">
        <v>8.5899000000000001</v>
      </c>
      <c r="S104" t="s">
        <v>307</v>
      </c>
      <c r="T104" t="s">
        <v>307</v>
      </c>
      <c r="U104" t="s">
        <v>317</v>
      </c>
      <c r="V104" t="s">
        <v>334</v>
      </c>
      <c r="W104">
        <v>10736580655.459999</v>
      </c>
      <c r="X104">
        <v>2916004</v>
      </c>
      <c r="Y104" s="225">
        <v>40354919631850.383</v>
      </c>
      <c r="Z104">
        <v>100845413.5757</v>
      </c>
    </row>
    <row r="105" spans="1:26" x14ac:dyDescent="0.25">
      <c r="A105" t="s">
        <v>440</v>
      </c>
      <c r="B105" t="s">
        <v>207</v>
      </c>
      <c r="C105" t="s">
        <v>329</v>
      </c>
      <c r="D105" t="s">
        <v>177</v>
      </c>
      <c r="E105" t="s">
        <v>303</v>
      </c>
      <c r="F105" t="s">
        <v>304</v>
      </c>
      <c r="G105" t="s">
        <v>305</v>
      </c>
      <c r="H105">
        <v>1052.9617000000001</v>
      </c>
      <c r="I105">
        <v>0</v>
      </c>
      <c r="J105">
        <v>0</v>
      </c>
      <c r="K105">
        <v>0</v>
      </c>
      <c r="L105">
        <v>0.65</v>
      </c>
      <c r="M105">
        <v>0</v>
      </c>
      <c r="N105">
        <v>0</v>
      </c>
      <c r="O105">
        <v>0</v>
      </c>
      <c r="P105">
        <v>7.35</v>
      </c>
      <c r="Q105">
        <v>0</v>
      </c>
      <c r="R105">
        <v>0</v>
      </c>
      <c r="S105" t="s">
        <v>319</v>
      </c>
      <c r="T105" t="s">
        <v>319</v>
      </c>
      <c r="U105" t="s">
        <v>319</v>
      </c>
      <c r="V105" t="s">
        <v>319</v>
      </c>
      <c r="W105">
        <v>106358942183.74001</v>
      </c>
      <c r="X105">
        <v>99377305.290000007</v>
      </c>
      <c r="Y105" s="225">
        <v>40354919631850.383</v>
      </c>
      <c r="Z105">
        <v>100845413.5757</v>
      </c>
    </row>
    <row r="106" spans="1:26" x14ac:dyDescent="0.25">
      <c r="A106" t="s">
        <v>441</v>
      </c>
      <c r="B106" t="s">
        <v>207</v>
      </c>
      <c r="C106" t="s">
        <v>329</v>
      </c>
      <c r="D106" t="s">
        <v>177</v>
      </c>
      <c r="E106" t="s">
        <v>303</v>
      </c>
      <c r="F106" t="s">
        <v>304</v>
      </c>
      <c r="G106" t="s">
        <v>305</v>
      </c>
      <c r="H106">
        <v>1016.0396</v>
      </c>
      <c r="I106">
        <v>0</v>
      </c>
      <c r="J106">
        <v>0</v>
      </c>
      <c r="K106">
        <v>0</v>
      </c>
      <c r="L106">
        <v>0.68</v>
      </c>
      <c r="M106">
        <v>0</v>
      </c>
      <c r="N106">
        <v>0</v>
      </c>
      <c r="O106">
        <v>0</v>
      </c>
      <c r="P106">
        <v>8.23</v>
      </c>
      <c r="Q106">
        <v>0</v>
      </c>
      <c r="R106">
        <v>0</v>
      </c>
      <c r="S106" t="s">
        <v>319</v>
      </c>
      <c r="T106" t="s">
        <v>319</v>
      </c>
      <c r="U106" t="s">
        <v>319</v>
      </c>
      <c r="V106" t="s">
        <v>319</v>
      </c>
      <c r="W106">
        <v>153707134858.47</v>
      </c>
      <c r="X106">
        <v>150000000</v>
      </c>
      <c r="Y106" s="225">
        <v>40354919631850.383</v>
      </c>
      <c r="Z106">
        <v>100845413.5757</v>
      </c>
    </row>
    <row r="107" spans="1:26" x14ac:dyDescent="0.25">
      <c r="A107" t="s">
        <v>442</v>
      </c>
      <c r="B107" t="s">
        <v>178</v>
      </c>
      <c r="C107" t="s">
        <v>329</v>
      </c>
      <c r="D107" t="s">
        <v>170</v>
      </c>
      <c r="E107" t="s">
        <v>303</v>
      </c>
      <c r="F107" t="s">
        <v>304</v>
      </c>
      <c r="G107" t="s">
        <v>305</v>
      </c>
      <c r="H107">
        <v>1662.61</v>
      </c>
      <c r="I107">
        <v>4.8099999999999997E-2</v>
      </c>
      <c r="J107">
        <v>0.11260000000000001</v>
      </c>
      <c r="K107">
        <v>0.50049999999999994</v>
      </c>
      <c r="L107">
        <v>0.50049999999999994</v>
      </c>
      <c r="M107">
        <v>1.3385</v>
      </c>
      <c r="N107">
        <v>2.0977000000000001</v>
      </c>
      <c r="O107">
        <v>4.6154000000000002</v>
      </c>
      <c r="P107">
        <v>3.8858999999999999</v>
      </c>
      <c r="Q107">
        <v>0</v>
      </c>
      <c r="R107">
        <v>0</v>
      </c>
      <c r="S107" t="s">
        <v>332</v>
      </c>
      <c r="T107" t="s">
        <v>334</v>
      </c>
      <c r="U107" t="s">
        <v>319</v>
      </c>
      <c r="V107" t="s">
        <v>319</v>
      </c>
      <c r="W107">
        <v>201439502634.56</v>
      </c>
      <c r="X107">
        <v>121764859.88</v>
      </c>
      <c r="Y107" s="225">
        <v>40354919631850.383</v>
      </c>
      <c r="Z107">
        <v>100845413.5757</v>
      </c>
    </row>
    <row r="108" spans="1:26" x14ac:dyDescent="0.25">
      <c r="A108" t="s">
        <v>443</v>
      </c>
      <c r="B108" t="s">
        <v>207</v>
      </c>
      <c r="C108" t="s">
        <v>329</v>
      </c>
      <c r="D108" t="s">
        <v>202</v>
      </c>
      <c r="E108" t="s">
        <v>303</v>
      </c>
      <c r="F108" t="s">
        <v>304</v>
      </c>
      <c r="G108" t="s">
        <v>305</v>
      </c>
      <c r="H108">
        <v>997.68</v>
      </c>
      <c r="I108">
        <v>0</v>
      </c>
      <c r="J108">
        <v>0</v>
      </c>
      <c r="K108">
        <v>0</v>
      </c>
      <c r="L108">
        <v>0.78</v>
      </c>
      <c r="M108">
        <v>0</v>
      </c>
      <c r="N108">
        <v>0</v>
      </c>
      <c r="O108">
        <v>0</v>
      </c>
      <c r="P108">
        <v>9.26</v>
      </c>
      <c r="Q108">
        <v>0</v>
      </c>
      <c r="R108">
        <v>0</v>
      </c>
      <c r="S108" t="s">
        <v>319</v>
      </c>
      <c r="T108" t="s">
        <v>319</v>
      </c>
      <c r="U108" t="s">
        <v>319</v>
      </c>
      <c r="V108" t="s">
        <v>319</v>
      </c>
      <c r="W108">
        <v>295480325989.38</v>
      </c>
      <c r="X108">
        <v>296820236.69999999</v>
      </c>
      <c r="Y108" s="225">
        <v>40354919631850.383</v>
      </c>
      <c r="Z108">
        <v>100845413.5757</v>
      </c>
    </row>
    <row r="109" spans="1:26" x14ac:dyDescent="0.25">
      <c r="A109" t="s">
        <v>444</v>
      </c>
      <c r="B109" t="s">
        <v>207</v>
      </c>
      <c r="C109" t="s">
        <v>329</v>
      </c>
      <c r="D109" t="s">
        <v>202</v>
      </c>
      <c r="E109" t="s">
        <v>303</v>
      </c>
      <c r="F109" t="s">
        <v>304</v>
      </c>
      <c r="G109" t="s">
        <v>305</v>
      </c>
      <c r="H109">
        <v>989.63</v>
      </c>
      <c r="I109">
        <v>0</v>
      </c>
      <c r="J109">
        <v>0</v>
      </c>
      <c r="K109">
        <v>0</v>
      </c>
      <c r="L109">
        <v>0.76</v>
      </c>
      <c r="M109">
        <v>0</v>
      </c>
      <c r="N109">
        <v>0</v>
      </c>
      <c r="O109">
        <v>0</v>
      </c>
      <c r="P109">
        <v>9.5</v>
      </c>
      <c r="Q109">
        <v>0</v>
      </c>
      <c r="R109">
        <v>0</v>
      </c>
      <c r="S109" t="s">
        <v>319</v>
      </c>
      <c r="T109" t="s">
        <v>319</v>
      </c>
      <c r="U109" t="s">
        <v>319</v>
      </c>
      <c r="V109" t="s">
        <v>319</v>
      </c>
      <c r="W109">
        <v>105059490970.36</v>
      </c>
      <c r="X109">
        <v>105000000</v>
      </c>
      <c r="Y109" s="225">
        <v>40354919631850.383</v>
      </c>
      <c r="Z109">
        <v>100845413.5757</v>
      </c>
    </row>
    <row r="110" spans="1:26" x14ac:dyDescent="0.25">
      <c r="A110" t="s">
        <v>445</v>
      </c>
      <c r="B110" t="s">
        <v>207</v>
      </c>
      <c r="C110" t="s">
        <v>329</v>
      </c>
      <c r="D110" t="s">
        <v>202</v>
      </c>
      <c r="E110" t="s">
        <v>303</v>
      </c>
      <c r="F110" t="s">
        <v>304</v>
      </c>
      <c r="G110" t="s">
        <v>305</v>
      </c>
      <c r="H110">
        <v>1016.93</v>
      </c>
      <c r="I110">
        <v>0</v>
      </c>
      <c r="J110">
        <v>0</v>
      </c>
      <c r="K110">
        <v>0</v>
      </c>
      <c r="L110">
        <v>0.65</v>
      </c>
      <c r="M110">
        <v>0</v>
      </c>
      <c r="N110">
        <v>0</v>
      </c>
      <c r="O110">
        <v>0</v>
      </c>
      <c r="P110">
        <v>8.74</v>
      </c>
      <c r="Q110">
        <v>0</v>
      </c>
      <c r="R110">
        <v>0</v>
      </c>
      <c r="S110" t="s">
        <v>319</v>
      </c>
      <c r="T110" t="s">
        <v>319</v>
      </c>
      <c r="U110" t="s">
        <v>319</v>
      </c>
      <c r="V110" t="s">
        <v>319</v>
      </c>
      <c r="W110">
        <v>440242594727.97998</v>
      </c>
      <c r="X110">
        <v>431823426.92000002</v>
      </c>
      <c r="Y110" s="225">
        <v>40354919631850.383</v>
      </c>
      <c r="Z110">
        <v>100845413.5757</v>
      </c>
    </row>
    <row r="111" spans="1:26" x14ac:dyDescent="0.25">
      <c r="A111" t="s">
        <v>446</v>
      </c>
      <c r="B111" t="s">
        <v>207</v>
      </c>
      <c r="C111" t="s">
        <v>329</v>
      </c>
      <c r="D111" t="s">
        <v>202</v>
      </c>
      <c r="E111" t="s">
        <v>303</v>
      </c>
      <c r="F111" t="s">
        <v>304</v>
      </c>
      <c r="G111" t="s">
        <v>305</v>
      </c>
      <c r="H111">
        <v>1018.83</v>
      </c>
      <c r="I111">
        <v>0</v>
      </c>
      <c r="J111">
        <v>0</v>
      </c>
      <c r="K111">
        <v>0</v>
      </c>
      <c r="L111">
        <v>0.69</v>
      </c>
      <c r="M111">
        <v>0</v>
      </c>
      <c r="N111">
        <v>0</v>
      </c>
      <c r="O111">
        <v>0</v>
      </c>
      <c r="P111">
        <v>0</v>
      </c>
      <c r="Q111">
        <v>0</v>
      </c>
      <c r="R111">
        <v>0</v>
      </c>
      <c r="S111" t="s">
        <v>319</v>
      </c>
      <c r="T111" t="s">
        <v>319</v>
      </c>
      <c r="U111" t="s">
        <v>319</v>
      </c>
      <c r="V111" t="s">
        <v>319</v>
      </c>
      <c r="W111">
        <v>105114272886.59</v>
      </c>
      <c r="X111">
        <v>101710000</v>
      </c>
      <c r="Y111" s="225">
        <v>40354919631850.383</v>
      </c>
      <c r="Z111">
        <v>100845413.5757</v>
      </c>
    </row>
    <row r="112" spans="1:26" x14ac:dyDescent="0.25">
      <c r="A112" t="s">
        <v>447</v>
      </c>
      <c r="B112" t="s">
        <v>207</v>
      </c>
      <c r="C112" t="s">
        <v>329</v>
      </c>
      <c r="D112" t="s">
        <v>202</v>
      </c>
      <c r="E112" t="s">
        <v>303</v>
      </c>
      <c r="F112" t="s">
        <v>304</v>
      </c>
      <c r="G112" t="s">
        <v>305</v>
      </c>
      <c r="H112">
        <v>1009.24</v>
      </c>
      <c r="I112">
        <v>0</v>
      </c>
      <c r="J112">
        <v>0</v>
      </c>
      <c r="K112">
        <v>0</v>
      </c>
      <c r="L112">
        <v>0.73</v>
      </c>
      <c r="M112">
        <v>0</v>
      </c>
      <c r="N112">
        <v>0</v>
      </c>
      <c r="O112">
        <v>0</v>
      </c>
      <c r="P112">
        <v>0</v>
      </c>
      <c r="Q112">
        <v>0</v>
      </c>
      <c r="R112">
        <v>0</v>
      </c>
      <c r="S112" t="s">
        <v>319</v>
      </c>
      <c r="T112" t="s">
        <v>319</v>
      </c>
      <c r="U112" t="s">
        <v>319</v>
      </c>
      <c r="V112" t="s">
        <v>319</v>
      </c>
      <c r="W112">
        <v>500983823645.90002</v>
      </c>
      <c r="X112">
        <v>500000000</v>
      </c>
      <c r="Y112" s="225">
        <v>40354919631850.383</v>
      </c>
      <c r="Z112">
        <v>100845413.5757</v>
      </c>
    </row>
    <row r="113" spans="1:26" x14ac:dyDescent="0.25">
      <c r="A113" t="s">
        <v>448</v>
      </c>
      <c r="B113" t="s">
        <v>207</v>
      </c>
      <c r="C113" t="s">
        <v>329</v>
      </c>
      <c r="D113" t="s">
        <v>202</v>
      </c>
      <c r="E113" t="s">
        <v>303</v>
      </c>
      <c r="F113" t="s">
        <v>304</v>
      </c>
      <c r="G113" t="s">
        <v>305</v>
      </c>
      <c r="H113">
        <v>1020.8782</v>
      </c>
      <c r="I113">
        <v>0</v>
      </c>
      <c r="J113">
        <v>0</v>
      </c>
      <c r="K113">
        <v>0</v>
      </c>
      <c r="L113">
        <v>0</v>
      </c>
      <c r="M113">
        <v>0</v>
      </c>
      <c r="N113">
        <v>0</v>
      </c>
      <c r="O113">
        <v>0</v>
      </c>
      <c r="P113">
        <v>0</v>
      </c>
      <c r="Q113">
        <v>0</v>
      </c>
      <c r="R113">
        <v>0</v>
      </c>
      <c r="S113" t="s">
        <v>369</v>
      </c>
      <c r="T113" t="s">
        <v>369</v>
      </c>
      <c r="U113" t="s">
        <v>369</v>
      </c>
      <c r="V113" t="s">
        <v>369</v>
      </c>
      <c r="W113">
        <v>0</v>
      </c>
      <c r="X113">
        <v>0</v>
      </c>
      <c r="Y113" s="225">
        <v>40354919631850.383</v>
      </c>
      <c r="Z113">
        <v>100845413.5757</v>
      </c>
    </row>
    <row r="114" spans="1:26" x14ac:dyDescent="0.25">
      <c r="A114" t="s">
        <v>449</v>
      </c>
      <c r="B114" t="s">
        <v>207</v>
      </c>
      <c r="C114" t="s">
        <v>329</v>
      </c>
      <c r="D114" t="s">
        <v>223</v>
      </c>
      <c r="E114" t="s">
        <v>303</v>
      </c>
      <c r="F114" t="s">
        <v>304</v>
      </c>
      <c r="G114" t="s">
        <v>305</v>
      </c>
      <c r="H114">
        <v>991.76</v>
      </c>
      <c r="I114">
        <v>0</v>
      </c>
      <c r="J114">
        <v>0</v>
      </c>
      <c r="K114">
        <v>0</v>
      </c>
      <c r="L114">
        <v>0.92</v>
      </c>
      <c r="M114">
        <v>0</v>
      </c>
      <c r="N114">
        <v>0</v>
      </c>
      <c r="O114">
        <v>0</v>
      </c>
      <c r="P114">
        <v>12.16</v>
      </c>
      <c r="Q114">
        <v>0</v>
      </c>
      <c r="R114">
        <v>0</v>
      </c>
      <c r="S114" t="s">
        <v>319</v>
      </c>
      <c r="T114" t="s">
        <v>319</v>
      </c>
      <c r="U114" t="s">
        <v>319</v>
      </c>
      <c r="V114" t="s">
        <v>319</v>
      </c>
      <c r="W114">
        <v>171454751637.84</v>
      </c>
      <c r="X114">
        <v>171200000</v>
      </c>
      <c r="Y114" s="225">
        <v>40354919631850.383</v>
      </c>
      <c r="Z114">
        <v>100845413.5757</v>
      </c>
    </row>
    <row r="115" spans="1:26" x14ac:dyDescent="0.25">
      <c r="A115" t="s">
        <v>450</v>
      </c>
      <c r="B115" t="s">
        <v>207</v>
      </c>
      <c r="C115" t="s">
        <v>329</v>
      </c>
      <c r="D115" t="s">
        <v>223</v>
      </c>
      <c r="E115" t="s">
        <v>303</v>
      </c>
      <c r="F115" t="s">
        <v>304</v>
      </c>
      <c r="G115" t="s">
        <v>305</v>
      </c>
      <c r="H115">
        <v>1009.12</v>
      </c>
      <c r="I115">
        <v>0</v>
      </c>
      <c r="J115">
        <v>0</v>
      </c>
      <c r="K115">
        <v>0</v>
      </c>
      <c r="L115">
        <v>0.76</v>
      </c>
      <c r="M115">
        <v>0</v>
      </c>
      <c r="N115">
        <v>0</v>
      </c>
      <c r="O115">
        <v>0</v>
      </c>
      <c r="P115">
        <v>9.6999999999999993</v>
      </c>
      <c r="Q115">
        <v>0</v>
      </c>
      <c r="R115">
        <v>0</v>
      </c>
      <c r="S115" t="s">
        <v>319</v>
      </c>
      <c r="T115" t="s">
        <v>319</v>
      </c>
      <c r="U115" t="s">
        <v>319</v>
      </c>
      <c r="V115" t="s">
        <v>319</v>
      </c>
      <c r="W115">
        <v>26154142828.029999</v>
      </c>
      <c r="X115">
        <v>25600000</v>
      </c>
      <c r="Y115" s="225">
        <v>40354919631850.383</v>
      </c>
      <c r="Z115">
        <v>100845413.5757</v>
      </c>
    </row>
    <row r="116" spans="1:26" x14ac:dyDescent="0.25">
      <c r="A116" t="s">
        <v>451</v>
      </c>
      <c r="B116" t="s">
        <v>207</v>
      </c>
      <c r="C116" t="s">
        <v>329</v>
      </c>
      <c r="D116" t="s">
        <v>223</v>
      </c>
      <c r="E116" t="s">
        <v>303</v>
      </c>
      <c r="F116" t="s">
        <v>304</v>
      </c>
      <c r="G116" t="s">
        <v>305</v>
      </c>
      <c r="H116">
        <v>1009.66</v>
      </c>
      <c r="I116">
        <v>0</v>
      </c>
      <c r="J116">
        <v>0</v>
      </c>
      <c r="K116">
        <v>0</v>
      </c>
      <c r="L116">
        <v>0.63</v>
      </c>
      <c r="M116">
        <v>0</v>
      </c>
      <c r="N116">
        <v>0</v>
      </c>
      <c r="O116">
        <v>0</v>
      </c>
      <c r="P116">
        <v>10.54</v>
      </c>
      <c r="Q116">
        <v>0</v>
      </c>
      <c r="R116">
        <v>0</v>
      </c>
      <c r="S116" t="s">
        <v>319</v>
      </c>
      <c r="T116" t="s">
        <v>319</v>
      </c>
      <c r="U116" t="s">
        <v>319</v>
      </c>
      <c r="V116" t="s">
        <v>319</v>
      </c>
      <c r="W116">
        <v>238048944015.70001</v>
      </c>
      <c r="X116">
        <v>237260000</v>
      </c>
      <c r="Y116" s="225">
        <v>40354919631850.383</v>
      </c>
      <c r="Z116">
        <v>100845413.5757</v>
      </c>
    </row>
    <row r="117" spans="1:26" x14ac:dyDescent="0.25">
      <c r="A117" t="s">
        <v>452</v>
      </c>
      <c r="B117" t="s">
        <v>207</v>
      </c>
      <c r="C117" t="s">
        <v>329</v>
      </c>
      <c r="D117" t="s">
        <v>223</v>
      </c>
      <c r="E117" t="s">
        <v>303</v>
      </c>
      <c r="F117" t="s">
        <v>304</v>
      </c>
      <c r="G117" t="s">
        <v>305</v>
      </c>
      <c r="H117">
        <v>992.36</v>
      </c>
      <c r="I117">
        <v>0</v>
      </c>
      <c r="J117">
        <v>0</v>
      </c>
      <c r="K117">
        <v>0</v>
      </c>
      <c r="L117">
        <v>0.72</v>
      </c>
      <c r="M117">
        <v>0</v>
      </c>
      <c r="N117">
        <v>0</v>
      </c>
      <c r="O117">
        <v>0</v>
      </c>
      <c r="P117">
        <v>11.78</v>
      </c>
      <c r="Q117">
        <v>0</v>
      </c>
      <c r="R117">
        <v>0</v>
      </c>
      <c r="S117" t="s">
        <v>319</v>
      </c>
      <c r="T117" t="s">
        <v>319</v>
      </c>
      <c r="U117" t="s">
        <v>319</v>
      </c>
      <c r="V117" t="s">
        <v>319</v>
      </c>
      <c r="W117">
        <v>72763100895.720001</v>
      </c>
      <c r="X117">
        <v>73850000</v>
      </c>
      <c r="Y117" s="225">
        <v>40354919631850.383</v>
      </c>
      <c r="Z117">
        <v>100845413.5757</v>
      </c>
    </row>
    <row r="118" spans="1:26" x14ac:dyDescent="0.25">
      <c r="A118" t="s">
        <v>453</v>
      </c>
      <c r="B118" t="s">
        <v>207</v>
      </c>
      <c r="C118" t="s">
        <v>329</v>
      </c>
      <c r="D118" t="s">
        <v>223</v>
      </c>
      <c r="E118" t="s">
        <v>303</v>
      </c>
      <c r="F118" t="s">
        <v>304</v>
      </c>
      <c r="G118" t="s">
        <v>305</v>
      </c>
      <c r="H118">
        <v>1015.19</v>
      </c>
      <c r="I118">
        <v>0</v>
      </c>
      <c r="J118">
        <v>0</v>
      </c>
      <c r="K118">
        <v>0</v>
      </c>
      <c r="L118">
        <v>0.73</v>
      </c>
      <c r="M118">
        <v>0</v>
      </c>
      <c r="N118">
        <v>0</v>
      </c>
      <c r="O118">
        <v>0</v>
      </c>
      <c r="P118">
        <v>14.3</v>
      </c>
      <c r="Q118">
        <v>0</v>
      </c>
      <c r="R118">
        <v>0</v>
      </c>
      <c r="S118" t="s">
        <v>319</v>
      </c>
      <c r="T118" t="s">
        <v>319</v>
      </c>
      <c r="U118" t="s">
        <v>319</v>
      </c>
      <c r="V118" t="s">
        <v>319</v>
      </c>
      <c r="W118">
        <v>119004647740.14999</v>
      </c>
      <c r="X118">
        <v>115500000</v>
      </c>
      <c r="Y118" s="225">
        <v>40354919631850.383</v>
      </c>
      <c r="Z118">
        <v>100845413.5757</v>
      </c>
    </row>
    <row r="119" spans="1:26" x14ac:dyDescent="0.25">
      <c r="A119" t="s">
        <v>454</v>
      </c>
      <c r="B119" t="s">
        <v>207</v>
      </c>
      <c r="C119" t="s">
        <v>329</v>
      </c>
      <c r="D119" t="s">
        <v>223</v>
      </c>
      <c r="E119" t="s">
        <v>303</v>
      </c>
      <c r="F119" t="s">
        <v>304</v>
      </c>
      <c r="G119" t="s">
        <v>305</v>
      </c>
      <c r="H119">
        <v>1006.89</v>
      </c>
      <c r="I119">
        <v>0</v>
      </c>
      <c r="J119">
        <v>0</v>
      </c>
      <c r="K119">
        <v>0</v>
      </c>
      <c r="L119">
        <v>-0.96</v>
      </c>
      <c r="M119">
        <v>0</v>
      </c>
      <c r="N119">
        <v>0</v>
      </c>
      <c r="O119">
        <v>0</v>
      </c>
      <c r="P119">
        <v>4.99</v>
      </c>
      <c r="Q119">
        <v>0</v>
      </c>
      <c r="R119">
        <v>0</v>
      </c>
      <c r="S119" t="s">
        <v>319</v>
      </c>
      <c r="T119" t="s">
        <v>319</v>
      </c>
      <c r="U119" t="s">
        <v>319</v>
      </c>
      <c r="V119" t="s">
        <v>319</v>
      </c>
      <c r="W119">
        <v>204593524628.01999</v>
      </c>
      <c r="X119">
        <v>201245000</v>
      </c>
      <c r="Y119" s="225">
        <v>40354919631850.383</v>
      </c>
      <c r="Z119">
        <v>100845413.5757</v>
      </c>
    </row>
    <row r="120" spans="1:26" x14ac:dyDescent="0.25">
      <c r="A120" t="s">
        <v>455</v>
      </c>
      <c r="B120" t="s">
        <v>207</v>
      </c>
      <c r="C120" t="s">
        <v>329</v>
      </c>
      <c r="D120" t="s">
        <v>223</v>
      </c>
      <c r="E120" t="s">
        <v>303</v>
      </c>
      <c r="F120" t="s">
        <v>304</v>
      </c>
      <c r="G120" t="s">
        <v>305</v>
      </c>
      <c r="H120">
        <v>1010.73</v>
      </c>
      <c r="I120">
        <v>0</v>
      </c>
      <c r="J120">
        <v>0</v>
      </c>
      <c r="K120">
        <v>0</v>
      </c>
      <c r="L120">
        <v>0.83</v>
      </c>
      <c r="M120">
        <v>0</v>
      </c>
      <c r="N120">
        <v>0</v>
      </c>
      <c r="O120">
        <v>0</v>
      </c>
      <c r="P120">
        <v>9.64</v>
      </c>
      <c r="Q120">
        <v>0</v>
      </c>
      <c r="R120">
        <v>0</v>
      </c>
      <c r="S120" t="s">
        <v>319</v>
      </c>
      <c r="T120" t="s">
        <v>319</v>
      </c>
      <c r="U120" t="s">
        <v>319</v>
      </c>
      <c r="V120" t="s">
        <v>319</v>
      </c>
      <c r="W120">
        <v>479374659250.41998</v>
      </c>
      <c r="X120">
        <v>478217964.69999999</v>
      </c>
      <c r="Y120" s="225">
        <v>40354919631850.383</v>
      </c>
      <c r="Z120">
        <v>100845413.5757</v>
      </c>
    </row>
    <row r="121" spans="1:26" x14ac:dyDescent="0.25">
      <c r="A121" t="s">
        <v>456</v>
      </c>
      <c r="B121" t="s">
        <v>207</v>
      </c>
      <c r="C121" t="s">
        <v>329</v>
      </c>
      <c r="D121" t="s">
        <v>223</v>
      </c>
      <c r="E121" t="s">
        <v>323</v>
      </c>
      <c r="F121" t="s">
        <v>304</v>
      </c>
      <c r="G121" t="s">
        <v>305</v>
      </c>
      <c r="H121">
        <v>1.0026349999999999</v>
      </c>
      <c r="I121">
        <v>0</v>
      </c>
      <c r="J121">
        <v>0</v>
      </c>
      <c r="K121">
        <v>0</v>
      </c>
      <c r="L121">
        <v>0.43</v>
      </c>
      <c r="M121">
        <v>0</v>
      </c>
      <c r="N121">
        <v>0</v>
      </c>
      <c r="O121">
        <v>0</v>
      </c>
      <c r="P121">
        <v>3.1</v>
      </c>
      <c r="Q121">
        <v>0</v>
      </c>
      <c r="R121">
        <v>0</v>
      </c>
      <c r="S121" t="s">
        <v>319</v>
      </c>
      <c r="T121" t="s">
        <v>319</v>
      </c>
      <c r="U121" t="s">
        <v>319</v>
      </c>
      <c r="V121" t="s">
        <v>319</v>
      </c>
      <c r="W121">
        <v>13690036.24</v>
      </c>
      <c r="X121">
        <v>13713000</v>
      </c>
      <c r="Y121" s="225">
        <v>40354919631850.383</v>
      </c>
      <c r="Z121">
        <v>100845413.5757</v>
      </c>
    </row>
    <row r="122" spans="1:26" x14ac:dyDescent="0.25">
      <c r="A122" t="s">
        <v>457</v>
      </c>
      <c r="B122" t="s">
        <v>207</v>
      </c>
      <c r="C122" t="s">
        <v>329</v>
      </c>
      <c r="D122" t="s">
        <v>223</v>
      </c>
      <c r="E122" t="s">
        <v>323</v>
      </c>
      <c r="F122" t="s">
        <v>304</v>
      </c>
      <c r="G122" t="s">
        <v>305</v>
      </c>
      <c r="H122">
        <v>1.004151</v>
      </c>
      <c r="I122">
        <v>0</v>
      </c>
      <c r="J122">
        <v>0</v>
      </c>
      <c r="K122">
        <v>0</v>
      </c>
      <c r="L122">
        <v>0.46</v>
      </c>
      <c r="M122">
        <v>0</v>
      </c>
      <c r="N122">
        <v>0</v>
      </c>
      <c r="O122">
        <v>0</v>
      </c>
      <c r="P122">
        <v>5.3</v>
      </c>
      <c r="Q122">
        <v>0</v>
      </c>
      <c r="R122">
        <v>0</v>
      </c>
      <c r="S122" t="s">
        <v>319</v>
      </c>
      <c r="T122" t="s">
        <v>319</v>
      </c>
      <c r="U122" t="s">
        <v>319</v>
      </c>
      <c r="V122" t="s">
        <v>319</v>
      </c>
      <c r="W122">
        <v>4139292.66</v>
      </c>
      <c r="X122">
        <v>4141000</v>
      </c>
      <c r="Y122" s="225">
        <v>40354919631850.383</v>
      </c>
      <c r="Z122">
        <v>100845413.5757</v>
      </c>
    </row>
    <row r="123" spans="1:26" x14ac:dyDescent="0.25">
      <c r="A123" t="s">
        <v>458</v>
      </c>
      <c r="B123" t="s">
        <v>207</v>
      </c>
      <c r="C123" t="s">
        <v>329</v>
      </c>
      <c r="D123" t="s">
        <v>223</v>
      </c>
      <c r="E123" t="s">
        <v>323</v>
      </c>
      <c r="F123" t="s">
        <v>304</v>
      </c>
      <c r="G123" t="s">
        <v>305</v>
      </c>
      <c r="H123">
        <v>1.0516110000000001</v>
      </c>
      <c r="I123">
        <v>0</v>
      </c>
      <c r="J123">
        <v>0</v>
      </c>
      <c r="K123">
        <v>0</v>
      </c>
      <c r="L123">
        <v>0.44</v>
      </c>
      <c r="M123">
        <v>0</v>
      </c>
      <c r="N123">
        <v>0</v>
      </c>
      <c r="O123">
        <v>0</v>
      </c>
      <c r="P123">
        <v>0</v>
      </c>
      <c r="Q123">
        <v>0</v>
      </c>
      <c r="R123">
        <v>0</v>
      </c>
      <c r="S123" t="s">
        <v>319</v>
      </c>
      <c r="T123" t="s">
        <v>319</v>
      </c>
      <c r="U123" t="s">
        <v>319</v>
      </c>
      <c r="V123" t="s">
        <v>319</v>
      </c>
      <c r="W123">
        <v>3434071.05</v>
      </c>
      <c r="X123">
        <v>3280000</v>
      </c>
      <c r="Y123" s="225">
        <v>40354919631850.383</v>
      </c>
      <c r="Z123">
        <v>100845413.5757</v>
      </c>
    </row>
    <row r="124" spans="1:26" x14ac:dyDescent="0.25">
      <c r="A124" t="s">
        <v>459</v>
      </c>
      <c r="B124" t="s">
        <v>207</v>
      </c>
      <c r="C124" t="s">
        <v>329</v>
      </c>
      <c r="D124" t="s">
        <v>309</v>
      </c>
      <c r="E124" t="s">
        <v>303</v>
      </c>
      <c r="F124" t="s">
        <v>304</v>
      </c>
      <c r="G124" t="s">
        <v>305</v>
      </c>
      <c r="H124">
        <v>1095.01</v>
      </c>
      <c r="I124">
        <v>0</v>
      </c>
      <c r="J124">
        <v>0</v>
      </c>
      <c r="K124">
        <v>0</v>
      </c>
      <c r="L124">
        <v>0.5</v>
      </c>
      <c r="M124">
        <v>0</v>
      </c>
      <c r="N124">
        <v>0</v>
      </c>
      <c r="O124">
        <v>0</v>
      </c>
      <c r="P124">
        <v>5.99</v>
      </c>
      <c r="Q124">
        <v>0</v>
      </c>
      <c r="R124">
        <v>0</v>
      </c>
      <c r="S124" t="s">
        <v>319</v>
      </c>
      <c r="T124" t="s">
        <v>319</v>
      </c>
      <c r="U124" t="s">
        <v>319</v>
      </c>
      <c r="V124" t="s">
        <v>319</v>
      </c>
      <c r="W124">
        <v>217910875378.88</v>
      </c>
      <c r="X124">
        <v>200000000</v>
      </c>
      <c r="Y124" s="225">
        <v>40354919631850.383</v>
      </c>
      <c r="Z124">
        <v>100845413.5757</v>
      </c>
    </row>
    <row r="125" spans="1:26" x14ac:dyDescent="0.25">
      <c r="A125" t="s">
        <v>460</v>
      </c>
      <c r="B125" t="s">
        <v>207</v>
      </c>
      <c r="C125" t="s">
        <v>329</v>
      </c>
      <c r="D125" t="s">
        <v>309</v>
      </c>
      <c r="E125" t="s">
        <v>303</v>
      </c>
      <c r="F125" t="s">
        <v>304</v>
      </c>
      <c r="G125" t="s">
        <v>305</v>
      </c>
      <c r="H125">
        <v>1095.5</v>
      </c>
      <c r="I125">
        <v>0</v>
      </c>
      <c r="J125">
        <v>0</v>
      </c>
      <c r="K125">
        <v>0</v>
      </c>
      <c r="L125">
        <v>0.5</v>
      </c>
      <c r="M125">
        <v>0</v>
      </c>
      <c r="N125">
        <v>0</v>
      </c>
      <c r="O125">
        <v>0</v>
      </c>
      <c r="P125">
        <v>5.97</v>
      </c>
      <c r="Q125">
        <v>0</v>
      </c>
      <c r="R125">
        <v>0</v>
      </c>
      <c r="S125" t="s">
        <v>319</v>
      </c>
      <c r="T125" t="s">
        <v>319</v>
      </c>
      <c r="U125" t="s">
        <v>319</v>
      </c>
      <c r="V125" t="s">
        <v>319</v>
      </c>
      <c r="W125">
        <v>272513875763.85999</v>
      </c>
      <c r="X125">
        <v>250000000</v>
      </c>
      <c r="Y125" s="225">
        <v>40354919631850.383</v>
      </c>
      <c r="Z125">
        <v>100845413.5757</v>
      </c>
    </row>
    <row r="126" spans="1:26" x14ac:dyDescent="0.25">
      <c r="A126" t="s">
        <v>461</v>
      </c>
      <c r="B126" t="s">
        <v>166</v>
      </c>
      <c r="C126" t="s">
        <v>329</v>
      </c>
      <c r="D126" t="s">
        <v>309</v>
      </c>
      <c r="E126" t="s">
        <v>303</v>
      </c>
      <c r="F126" t="s">
        <v>304</v>
      </c>
      <c r="G126" t="s">
        <v>305</v>
      </c>
      <c r="H126">
        <v>8609.33</v>
      </c>
      <c r="I126">
        <v>-0.26829999999999998</v>
      </c>
      <c r="J126">
        <v>-0.97140000000000004</v>
      </c>
      <c r="K126">
        <v>-2.0985</v>
      </c>
      <c r="L126">
        <v>-2.0985</v>
      </c>
      <c r="M126">
        <v>-5.1670999999999996</v>
      </c>
      <c r="N126">
        <v>-5.7115999999999998</v>
      </c>
      <c r="O126">
        <v>-4.7092000000000001</v>
      </c>
      <c r="P126">
        <v>-3.0848</v>
      </c>
      <c r="Q126">
        <v>-4.3091999999999997</v>
      </c>
      <c r="R126">
        <v>5.5819000000000001</v>
      </c>
      <c r="S126" t="s">
        <v>317</v>
      </c>
      <c r="T126" t="s">
        <v>317</v>
      </c>
      <c r="U126" t="s">
        <v>334</v>
      </c>
      <c r="V126" t="s">
        <v>375</v>
      </c>
      <c r="W126">
        <v>26810492915.639999</v>
      </c>
      <c r="X126">
        <v>3048770.18</v>
      </c>
      <c r="Y126" s="225">
        <v>40354919631850.383</v>
      </c>
      <c r="Z126">
        <v>100845413.5757</v>
      </c>
    </row>
    <row r="127" spans="1:26" x14ac:dyDescent="0.25">
      <c r="A127" t="s">
        <v>462</v>
      </c>
      <c r="B127" t="s">
        <v>178</v>
      </c>
      <c r="C127" t="s">
        <v>329</v>
      </c>
      <c r="D127" t="s">
        <v>309</v>
      </c>
      <c r="E127" t="s">
        <v>303</v>
      </c>
      <c r="F127" t="s">
        <v>304</v>
      </c>
      <c r="G127" t="s">
        <v>305</v>
      </c>
      <c r="H127">
        <v>1529.15</v>
      </c>
      <c r="I127">
        <v>4.9099999999999998E-2</v>
      </c>
      <c r="J127">
        <v>0.1061</v>
      </c>
      <c r="K127">
        <v>0.46850000000000003</v>
      </c>
      <c r="L127">
        <v>0.46850000000000003</v>
      </c>
      <c r="M127">
        <v>1.4542999999999999</v>
      </c>
      <c r="N127">
        <v>2.9155000000000002</v>
      </c>
      <c r="O127">
        <v>4.4922000000000004</v>
      </c>
      <c r="P127">
        <v>6.1379000000000001</v>
      </c>
      <c r="Q127">
        <v>18.848300999999999</v>
      </c>
      <c r="R127">
        <v>37.469002000000003</v>
      </c>
      <c r="S127" t="s">
        <v>307</v>
      </c>
      <c r="T127" t="s">
        <v>306</v>
      </c>
      <c r="U127" t="s">
        <v>310</v>
      </c>
      <c r="V127" t="s">
        <v>357</v>
      </c>
      <c r="W127">
        <v>4918784445434.5898</v>
      </c>
      <c r="X127">
        <v>3231750155.25</v>
      </c>
      <c r="Y127" s="225">
        <v>40354919631850.383</v>
      </c>
      <c r="Z127">
        <v>100845413.5757</v>
      </c>
    </row>
    <row r="128" spans="1:26" x14ac:dyDescent="0.25">
      <c r="A128" t="s">
        <v>463</v>
      </c>
      <c r="B128" t="s">
        <v>74</v>
      </c>
      <c r="C128" t="s">
        <v>329</v>
      </c>
      <c r="D128" t="s">
        <v>309</v>
      </c>
      <c r="E128" t="s">
        <v>303</v>
      </c>
      <c r="F128" t="s">
        <v>304</v>
      </c>
      <c r="G128" t="s">
        <v>305</v>
      </c>
      <c r="H128">
        <v>14862.26</v>
      </c>
      <c r="I128">
        <v>-0.4284</v>
      </c>
      <c r="J128">
        <v>-1.1041000000000001</v>
      </c>
      <c r="K128">
        <v>-4.1940999999999997</v>
      </c>
      <c r="L128">
        <v>-4.1940999999999997</v>
      </c>
      <c r="M128">
        <v>-7.7630999999999997</v>
      </c>
      <c r="N128">
        <v>-7.0426000000000002</v>
      </c>
      <c r="O128">
        <v>-4.5411999999999999</v>
      </c>
      <c r="P128">
        <v>-2.2869999999999999</v>
      </c>
      <c r="Q128">
        <v>-2.4803999999999999</v>
      </c>
      <c r="R128">
        <v>0.54590000000000005</v>
      </c>
      <c r="S128" t="s">
        <v>332</v>
      </c>
      <c r="T128" t="s">
        <v>332</v>
      </c>
      <c r="U128" t="s">
        <v>307</v>
      </c>
      <c r="V128" t="s">
        <v>307</v>
      </c>
      <c r="W128">
        <v>157743297092.10999</v>
      </c>
      <c r="X128">
        <v>10168538.18</v>
      </c>
      <c r="Y128" s="225">
        <v>40354919631850.383</v>
      </c>
      <c r="Z128">
        <v>100845413.5757</v>
      </c>
    </row>
    <row r="129" spans="1:26" x14ac:dyDescent="0.25">
      <c r="A129" t="s">
        <v>464</v>
      </c>
      <c r="B129" t="s">
        <v>171</v>
      </c>
      <c r="C129" t="s">
        <v>329</v>
      </c>
      <c r="D129" t="s">
        <v>309</v>
      </c>
      <c r="E129" t="s">
        <v>303</v>
      </c>
      <c r="F129" t="s">
        <v>304</v>
      </c>
      <c r="G129" t="s">
        <v>305</v>
      </c>
      <c r="H129">
        <v>1094.4100000000001</v>
      </c>
      <c r="I129">
        <v>4.2999999999999997E-2</v>
      </c>
      <c r="J129">
        <v>5.2999999999999999E-2</v>
      </c>
      <c r="K129">
        <v>0.73360000000000003</v>
      </c>
      <c r="L129">
        <v>0.73360000000000003</v>
      </c>
      <c r="M129">
        <v>-0.27429999999999999</v>
      </c>
      <c r="N129">
        <v>1.8567</v>
      </c>
      <c r="O129">
        <v>3.5990000000000002</v>
      </c>
      <c r="P129">
        <v>5.8494999999999999</v>
      </c>
      <c r="Q129">
        <v>2.9742000000000002</v>
      </c>
      <c r="R129">
        <v>0</v>
      </c>
      <c r="S129" t="s">
        <v>334</v>
      </c>
      <c r="T129" t="s">
        <v>332</v>
      </c>
      <c r="U129" t="s">
        <v>317</v>
      </c>
      <c r="V129" t="s">
        <v>319</v>
      </c>
      <c r="W129">
        <v>323786337769.94</v>
      </c>
      <c r="X129">
        <v>298025583.39999998</v>
      </c>
      <c r="Y129" s="225">
        <v>40354919631850.383</v>
      </c>
      <c r="Z129">
        <v>100845413.5757</v>
      </c>
    </row>
    <row r="130" spans="1:26" x14ac:dyDescent="0.25">
      <c r="A130" t="s">
        <v>465</v>
      </c>
      <c r="B130" t="s">
        <v>207</v>
      </c>
      <c r="C130" t="s">
        <v>329</v>
      </c>
      <c r="D130" t="s">
        <v>202</v>
      </c>
      <c r="E130" t="s">
        <v>303</v>
      </c>
      <c r="F130" t="s">
        <v>304</v>
      </c>
      <c r="G130" t="s">
        <v>305</v>
      </c>
      <c r="H130">
        <v>1005.18</v>
      </c>
      <c r="I130">
        <v>0</v>
      </c>
      <c r="J130">
        <v>0</v>
      </c>
      <c r="K130">
        <v>0</v>
      </c>
      <c r="L130">
        <v>0.65</v>
      </c>
      <c r="M130">
        <v>0</v>
      </c>
      <c r="N130">
        <v>0</v>
      </c>
      <c r="O130">
        <v>0</v>
      </c>
      <c r="P130">
        <v>7.8</v>
      </c>
      <c r="Q130">
        <v>0</v>
      </c>
      <c r="R130">
        <v>0</v>
      </c>
      <c r="S130" t="s">
        <v>319</v>
      </c>
      <c r="T130" t="s">
        <v>319</v>
      </c>
      <c r="U130" t="s">
        <v>319</v>
      </c>
      <c r="V130" t="s">
        <v>319</v>
      </c>
      <c r="W130">
        <v>182876134993.10001</v>
      </c>
      <c r="X130">
        <v>178014055.75999999</v>
      </c>
      <c r="Y130" s="225">
        <v>40354919631850.383</v>
      </c>
      <c r="Z130">
        <v>100845413.5757</v>
      </c>
    </row>
    <row r="131" spans="1:26" x14ac:dyDescent="0.25">
      <c r="A131" t="s">
        <v>466</v>
      </c>
      <c r="B131" t="s">
        <v>207</v>
      </c>
      <c r="C131" t="s">
        <v>329</v>
      </c>
      <c r="D131" t="s">
        <v>202</v>
      </c>
      <c r="E131" t="s">
        <v>303</v>
      </c>
      <c r="F131" t="s">
        <v>304</v>
      </c>
      <c r="G131" t="s">
        <v>305</v>
      </c>
      <c r="H131">
        <v>1028.3900000000001</v>
      </c>
      <c r="I131">
        <v>0</v>
      </c>
      <c r="J131">
        <v>0</v>
      </c>
      <c r="K131">
        <v>0</v>
      </c>
      <c r="L131">
        <v>1.6</v>
      </c>
      <c r="M131">
        <v>0</v>
      </c>
      <c r="N131">
        <v>0</v>
      </c>
      <c r="O131">
        <v>0</v>
      </c>
      <c r="P131">
        <v>17.450001</v>
      </c>
      <c r="Q131">
        <v>0</v>
      </c>
      <c r="R131">
        <v>0</v>
      </c>
      <c r="S131" t="s">
        <v>319</v>
      </c>
      <c r="T131" t="s">
        <v>319</v>
      </c>
      <c r="U131" t="s">
        <v>319</v>
      </c>
      <c r="V131" t="s">
        <v>319</v>
      </c>
      <c r="W131">
        <v>101221535408.82001</v>
      </c>
      <c r="X131">
        <v>100000000</v>
      </c>
      <c r="Y131" s="225">
        <v>40354919631850.383</v>
      </c>
      <c r="Z131">
        <v>100845413.5757</v>
      </c>
    </row>
    <row r="132" spans="1:26" x14ac:dyDescent="0.25">
      <c r="A132" t="s">
        <v>467</v>
      </c>
      <c r="B132" t="s">
        <v>207</v>
      </c>
      <c r="C132" t="s">
        <v>329</v>
      </c>
      <c r="D132" t="s">
        <v>202</v>
      </c>
      <c r="E132" t="s">
        <v>303</v>
      </c>
      <c r="F132" t="s">
        <v>304</v>
      </c>
      <c r="G132" t="s">
        <v>305</v>
      </c>
      <c r="H132">
        <v>1046.96</v>
      </c>
      <c r="I132">
        <v>0</v>
      </c>
      <c r="J132">
        <v>0</v>
      </c>
      <c r="K132">
        <v>0</v>
      </c>
      <c r="L132">
        <v>0.62</v>
      </c>
      <c r="M132">
        <v>0</v>
      </c>
      <c r="N132">
        <v>0</v>
      </c>
      <c r="O132">
        <v>0</v>
      </c>
      <c r="P132">
        <v>7.39</v>
      </c>
      <c r="Q132">
        <v>0</v>
      </c>
      <c r="R132">
        <v>0</v>
      </c>
      <c r="S132" t="s">
        <v>319</v>
      </c>
      <c r="T132" t="s">
        <v>319</v>
      </c>
      <c r="U132" t="s">
        <v>319</v>
      </c>
      <c r="V132" t="s">
        <v>319</v>
      </c>
      <c r="W132">
        <v>104048298752.56</v>
      </c>
      <c r="X132">
        <v>100000000</v>
      </c>
      <c r="Y132" s="225">
        <v>40354919631850.383</v>
      </c>
      <c r="Z132">
        <v>100845413.5757</v>
      </c>
    </row>
    <row r="133" spans="1:26" x14ac:dyDescent="0.25">
      <c r="A133" t="s">
        <v>468</v>
      </c>
      <c r="B133" t="s">
        <v>207</v>
      </c>
      <c r="C133" t="s">
        <v>329</v>
      </c>
      <c r="D133" t="s">
        <v>202</v>
      </c>
      <c r="E133" t="s">
        <v>303</v>
      </c>
      <c r="F133" t="s">
        <v>304</v>
      </c>
      <c r="G133" t="s">
        <v>305</v>
      </c>
      <c r="H133">
        <v>1010.56</v>
      </c>
      <c r="I133">
        <v>0</v>
      </c>
      <c r="J133">
        <v>0</v>
      </c>
      <c r="K133">
        <v>0</v>
      </c>
      <c r="L133">
        <v>0.69</v>
      </c>
      <c r="M133">
        <v>0</v>
      </c>
      <c r="N133">
        <v>0</v>
      </c>
      <c r="O133">
        <v>0</v>
      </c>
      <c r="P133">
        <v>9.32</v>
      </c>
      <c r="Q133">
        <v>0</v>
      </c>
      <c r="R133">
        <v>0</v>
      </c>
      <c r="S133" t="s">
        <v>319</v>
      </c>
      <c r="T133" t="s">
        <v>319</v>
      </c>
      <c r="U133" t="s">
        <v>319</v>
      </c>
      <c r="V133" t="s">
        <v>319</v>
      </c>
      <c r="W133">
        <v>62569654014.489998</v>
      </c>
      <c r="X133">
        <v>62343456.130000003</v>
      </c>
      <c r="Y133" s="225">
        <v>40354919631850.383</v>
      </c>
      <c r="Z133">
        <v>100845413.5757</v>
      </c>
    </row>
    <row r="134" spans="1:26" x14ac:dyDescent="0.25">
      <c r="A134" t="s">
        <v>469</v>
      </c>
      <c r="B134" t="s">
        <v>328</v>
      </c>
      <c r="C134" t="s">
        <v>329</v>
      </c>
      <c r="D134" t="s">
        <v>202</v>
      </c>
      <c r="E134" t="s">
        <v>303</v>
      </c>
      <c r="F134" t="s">
        <v>304</v>
      </c>
      <c r="G134" t="s">
        <v>305</v>
      </c>
      <c r="H134">
        <v>504.1447</v>
      </c>
      <c r="I134">
        <v>0</v>
      </c>
      <c r="J134">
        <v>0</v>
      </c>
      <c r="K134">
        <v>0</v>
      </c>
      <c r="L134">
        <v>0</v>
      </c>
      <c r="M134">
        <v>0</v>
      </c>
      <c r="N134">
        <v>0</v>
      </c>
      <c r="O134">
        <v>0</v>
      </c>
      <c r="P134">
        <v>0</v>
      </c>
      <c r="Q134">
        <v>0</v>
      </c>
      <c r="R134">
        <v>0</v>
      </c>
      <c r="S134" t="s">
        <v>369</v>
      </c>
      <c r="T134" t="s">
        <v>369</v>
      </c>
      <c r="U134" t="s">
        <v>369</v>
      </c>
      <c r="V134" t="s">
        <v>369</v>
      </c>
      <c r="W134">
        <v>0</v>
      </c>
      <c r="X134">
        <v>0</v>
      </c>
      <c r="Y134" s="225">
        <v>40354919631850.383</v>
      </c>
      <c r="Z134">
        <v>100845413.5757</v>
      </c>
    </row>
    <row r="135" spans="1:26" x14ac:dyDescent="0.25">
      <c r="A135" t="s">
        <v>470</v>
      </c>
      <c r="B135" t="s">
        <v>74</v>
      </c>
      <c r="C135" t="s">
        <v>329</v>
      </c>
      <c r="D135" t="s">
        <v>309</v>
      </c>
      <c r="E135" t="s">
        <v>303</v>
      </c>
      <c r="F135" t="s">
        <v>304</v>
      </c>
      <c r="G135" t="s">
        <v>305</v>
      </c>
      <c r="H135">
        <v>865.89</v>
      </c>
      <c r="I135">
        <v>-0.51359999999999995</v>
      </c>
      <c r="J135">
        <v>-1.0095000000000001</v>
      </c>
      <c r="K135">
        <v>-4.1192000000000002</v>
      </c>
      <c r="L135">
        <v>-4.1192000000000002</v>
      </c>
      <c r="M135">
        <v>-10.3531</v>
      </c>
      <c r="N135">
        <v>-8.5861999999999998</v>
      </c>
      <c r="O135">
        <v>-5.9683999999999999</v>
      </c>
      <c r="P135">
        <v>-1.8588</v>
      </c>
      <c r="Q135">
        <v>0</v>
      </c>
      <c r="R135">
        <v>0</v>
      </c>
      <c r="S135" t="s">
        <v>332</v>
      </c>
      <c r="T135" t="s">
        <v>307</v>
      </c>
      <c r="U135" t="s">
        <v>319</v>
      </c>
      <c r="V135" t="s">
        <v>319</v>
      </c>
      <c r="W135">
        <v>192917377786.98999</v>
      </c>
      <c r="X135">
        <v>213618820.22</v>
      </c>
      <c r="Y135" s="225">
        <v>40354919631850.383</v>
      </c>
      <c r="Z135">
        <v>100845413.5757</v>
      </c>
    </row>
    <row r="136" spans="1:26" x14ac:dyDescent="0.25">
      <c r="A136" t="s">
        <v>471</v>
      </c>
      <c r="B136" t="s">
        <v>207</v>
      </c>
      <c r="C136" t="s">
        <v>329</v>
      </c>
      <c r="D136" t="s">
        <v>312</v>
      </c>
      <c r="E136" t="s">
        <v>303</v>
      </c>
      <c r="F136" t="s">
        <v>304</v>
      </c>
      <c r="G136" t="s">
        <v>305</v>
      </c>
      <c r="H136">
        <v>1076.3800000000001</v>
      </c>
      <c r="I136">
        <v>0</v>
      </c>
      <c r="J136">
        <v>0</v>
      </c>
      <c r="K136">
        <v>0</v>
      </c>
      <c r="L136">
        <v>0.47</v>
      </c>
      <c r="M136">
        <v>0</v>
      </c>
      <c r="N136">
        <v>0</v>
      </c>
      <c r="O136">
        <v>0</v>
      </c>
      <c r="P136">
        <v>5.5</v>
      </c>
      <c r="Q136">
        <v>0</v>
      </c>
      <c r="R136">
        <v>0</v>
      </c>
      <c r="S136" t="s">
        <v>319</v>
      </c>
      <c r="T136" t="s">
        <v>319</v>
      </c>
      <c r="U136" t="s">
        <v>319</v>
      </c>
      <c r="V136" t="s">
        <v>319</v>
      </c>
      <c r="W136">
        <v>321400353038.40997</v>
      </c>
      <c r="X136">
        <v>300000000</v>
      </c>
      <c r="Y136" s="225">
        <v>40354919631850.383</v>
      </c>
      <c r="Z136">
        <v>100845413.5757</v>
      </c>
    </row>
    <row r="137" spans="1:26" x14ac:dyDescent="0.25">
      <c r="A137" t="s">
        <v>472</v>
      </c>
      <c r="B137" t="s">
        <v>207</v>
      </c>
      <c r="C137" t="s">
        <v>329</v>
      </c>
      <c r="D137" t="s">
        <v>312</v>
      </c>
      <c r="E137" t="s">
        <v>303</v>
      </c>
      <c r="F137" t="s">
        <v>304</v>
      </c>
      <c r="G137" t="s">
        <v>305</v>
      </c>
      <c r="H137">
        <v>1074.29</v>
      </c>
      <c r="I137">
        <v>0</v>
      </c>
      <c r="J137">
        <v>0</v>
      </c>
      <c r="K137">
        <v>0</v>
      </c>
      <c r="L137">
        <v>0.47</v>
      </c>
      <c r="M137">
        <v>0</v>
      </c>
      <c r="N137">
        <v>0</v>
      </c>
      <c r="O137">
        <v>0</v>
      </c>
      <c r="P137">
        <v>5.41</v>
      </c>
      <c r="Q137">
        <v>0</v>
      </c>
      <c r="R137">
        <v>0</v>
      </c>
      <c r="S137" t="s">
        <v>319</v>
      </c>
      <c r="T137" t="s">
        <v>319</v>
      </c>
      <c r="U137" t="s">
        <v>319</v>
      </c>
      <c r="V137" t="s">
        <v>319</v>
      </c>
      <c r="W137">
        <v>320785541772.65997</v>
      </c>
      <c r="X137">
        <v>300000000</v>
      </c>
      <c r="Y137" s="225">
        <v>40354919631850.383</v>
      </c>
      <c r="Z137">
        <v>100845413.5757</v>
      </c>
    </row>
    <row r="138" spans="1:26" x14ac:dyDescent="0.25">
      <c r="A138" t="s">
        <v>473</v>
      </c>
      <c r="B138" t="s">
        <v>74</v>
      </c>
      <c r="C138" t="s">
        <v>329</v>
      </c>
      <c r="D138" t="s">
        <v>312</v>
      </c>
      <c r="E138" t="s">
        <v>303</v>
      </c>
      <c r="F138" t="s">
        <v>304</v>
      </c>
      <c r="G138" t="s">
        <v>280</v>
      </c>
      <c r="H138">
        <v>910.63</v>
      </c>
      <c r="I138">
        <v>-0.29020000000000001</v>
      </c>
      <c r="J138">
        <v>-1.2042999999999999</v>
      </c>
      <c r="K138">
        <v>-3.0966</v>
      </c>
      <c r="L138">
        <v>-3.0966</v>
      </c>
      <c r="M138">
        <v>-4.3426</v>
      </c>
      <c r="N138">
        <v>-3.7776000000000001</v>
      </c>
      <c r="O138">
        <v>-2.4969000000000001</v>
      </c>
      <c r="P138">
        <v>-1.2439</v>
      </c>
      <c r="Q138">
        <v>-12.604100000000001</v>
      </c>
      <c r="R138">
        <v>0</v>
      </c>
      <c r="S138" t="s">
        <v>306</v>
      </c>
      <c r="T138" t="s">
        <v>307</v>
      </c>
      <c r="U138" t="s">
        <v>317</v>
      </c>
      <c r="V138" t="s">
        <v>319</v>
      </c>
      <c r="W138">
        <v>16399250238.85</v>
      </c>
      <c r="X138">
        <v>17450977.809999999</v>
      </c>
      <c r="Y138" s="225">
        <v>40354919631850.383</v>
      </c>
      <c r="Z138">
        <v>100845413.5757</v>
      </c>
    </row>
    <row r="139" spans="1:26" x14ac:dyDescent="0.25">
      <c r="A139" t="s">
        <v>474</v>
      </c>
      <c r="B139" t="s">
        <v>171</v>
      </c>
      <c r="C139" t="s">
        <v>329</v>
      </c>
      <c r="D139" t="s">
        <v>312</v>
      </c>
      <c r="E139" t="s">
        <v>303</v>
      </c>
      <c r="F139" t="s">
        <v>304</v>
      </c>
      <c r="G139" t="s">
        <v>305</v>
      </c>
      <c r="H139">
        <v>1301.1437000000001</v>
      </c>
      <c r="I139">
        <v>5.9799999999999999E-2</v>
      </c>
      <c r="J139">
        <v>0.2475</v>
      </c>
      <c r="K139">
        <v>1.409</v>
      </c>
      <c r="L139">
        <v>1.409</v>
      </c>
      <c r="M139">
        <v>2.5789</v>
      </c>
      <c r="N139">
        <v>5.5952000000000002</v>
      </c>
      <c r="O139">
        <v>10.0008</v>
      </c>
      <c r="P139">
        <v>13.736000000000001</v>
      </c>
      <c r="Q139">
        <v>24.826000000000001</v>
      </c>
      <c r="R139">
        <v>30.197700999999999</v>
      </c>
      <c r="S139" t="s">
        <v>306</v>
      </c>
      <c r="T139" t="s">
        <v>310</v>
      </c>
      <c r="U139" t="s">
        <v>310</v>
      </c>
      <c r="V139" t="s">
        <v>319</v>
      </c>
      <c r="W139">
        <v>370688887373.56</v>
      </c>
      <c r="X139">
        <v>288908687.97000003</v>
      </c>
      <c r="Y139" s="225">
        <v>40354919631850.383</v>
      </c>
      <c r="Z139">
        <v>100845413.5757</v>
      </c>
    </row>
    <row r="140" spans="1:26" x14ac:dyDescent="0.25">
      <c r="A140" t="s">
        <v>475</v>
      </c>
      <c r="B140" t="s">
        <v>171</v>
      </c>
      <c r="C140" t="s">
        <v>329</v>
      </c>
      <c r="D140" t="s">
        <v>177</v>
      </c>
      <c r="E140" t="s">
        <v>303</v>
      </c>
      <c r="F140" t="s">
        <v>304</v>
      </c>
      <c r="G140" t="s">
        <v>305</v>
      </c>
      <c r="H140">
        <v>1355.6169</v>
      </c>
      <c r="I140">
        <v>0.1239</v>
      </c>
      <c r="J140">
        <v>1.46E-2</v>
      </c>
      <c r="K140">
        <v>0.6089</v>
      </c>
      <c r="L140">
        <v>0.6089</v>
      </c>
      <c r="M140">
        <v>0.72860000000000003</v>
      </c>
      <c r="N140">
        <v>4.1851000000000003</v>
      </c>
      <c r="O140">
        <v>6.5277000000000003</v>
      </c>
      <c r="P140">
        <v>9.7454000000000001</v>
      </c>
      <c r="Q140">
        <v>14.087999999999999</v>
      </c>
      <c r="R140">
        <v>0</v>
      </c>
      <c r="S140" t="s">
        <v>332</v>
      </c>
      <c r="T140" t="s">
        <v>332</v>
      </c>
      <c r="U140" t="s">
        <v>307</v>
      </c>
      <c r="V140" t="s">
        <v>319</v>
      </c>
      <c r="W140">
        <v>1703257542495.8</v>
      </c>
      <c r="X140">
        <v>1264094513.6300001</v>
      </c>
      <c r="Y140" s="225">
        <v>40354919631850.383</v>
      </c>
      <c r="Z140">
        <v>100845413.5757</v>
      </c>
    </row>
    <row r="141" spans="1:26" x14ac:dyDescent="0.25">
      <c r="A141" t="s">
        <v>476</v>
      </c>
      <c r="B141" t="s">
        <v>171</v>
      </c>
      <c r="C141" t="s">
        <v>329</v>
      </c>
      <c r="D141" t="s">
        <v>170</v>
      </c>
      <c r="E141" t="s">
        <v>303</v>
      </c>
      <c r="F141" t="s">
        <v>304</v>
      </c>
      <c r="G141" t="s">
        <v>305</v>
      </c>
      <c r="H141">
        <v>1663.6172999999999</v>
      </c>
      <c r="I141">
        <v>0.1421</v>
      </c>
      <c r="J141">
        <v>-0.16370000000000001</v>
      </c>
      <c r="K141">
        <v>0.66290000000000004</v>
      </c>
      <c r="L141">
        <v>0.66290000000000004</v>
      </c>
      <c r="M141">
        <v>1.74</v>
      </c>
      <c r="N141">
        <v>5.2003000000000004</v>
      </c>
      <c r="O141">
        <v>9.1757000000000009</v>
      </c>
      <c r="P141">
        <v>12.002800000000001</v>
      </c>
      <c r="Q141">
        <v>21.702998999999998</v>
      </c>
      <c r="R141">
        <v>38.748900999999996</v>
      </c>
      <c r="S141" t="s">
        <v>306</v>
      </c>
      <c r="T141" t="s">
        <v>338</v>
      </c>
      <c r="U141" t="s">
        <v>306</v>
      </c>
      <c r="V141" t="s">
        <v>332</v>
      </c>
      <c r="W141">
        <v>291094327084.37</v>
      </c>
      <c r="X141">
        <v>176136615.72999999</v>
      </c>
      <c r="Y141" s="225">
        <v>40354919631850.383</v>
      </c>
      <c r="Z141">
        <v>100845413.5757</v>
      </c>
    </row>
    <row r="142" spans="1:26" x14ac:dyDescent="0.25">
      <c r="A142" t="s">
        <v>477</v>
      </c>
      <c r="B142" t="s">
        <v>178</v>
      </c>
      <c r="C142" t="s">
        <v>329</v>
      </c>
      <c r="D142" t="s">
        <v>170</v>
      </c>
      <c r="E142" t="s">
        <v>303</v>
      </c>
      <c r="F142" t="s">
        <v>304</v>
      </c>
      <c r="G142" t="s">
        <v>280</v>
      </c>
      <c r="H142">
        <v>1020.95</v>
      </c>
      <c r="I142">
        <v>4.3099999999999999E-2</v>
      </c>
      <c r="J142">
        <v>0.1</v>
      </c>
      <c r="K142">
        <v>0.41510000000000002</v>
      </c>
      <c r="L142">
        <v>0.41510000000000002</v>
      </c>
      <c r="M142">
        <v>1.2948</v>
      </c>
      <c r="N142">
        <v>0</v>
      </c>
      <c r="O142">
        <v>0</v>
      </c>
      <c r="P142">
        <v>0</v>
      </c>
      <c r="Q142">
        <v>0</v>
      </c>
      <c r="R142">
        <v>0</v>
      </c>
      <c r="S142" t="s">
        <v>319</v>
      </c>
      <c r="T142" t="s">
        <v>319</v>
      </c>
      <c r="U142" t="s">
        <v>319</v>
      </c>
      <c r="V142" t="s">
        <v>319</v>
      </c>
      <c r="W142">
        <v>10167342491.68</v>
      </c>
      <c r="X142">
        <v>10000000</v>
      </c>
      <c r="Y142" s="225">
        <v>40354919631850.383</v>
      </c>
      <c r="Z142">
        <v>100845413.5757</v>
      </c>
    </row>
    <row r="143" spans="1:26" x14ac:dyDescent="0.25">
      <c r="A143" t="s">
        <v>478</v>
      </c>
      <c r="B143" t="s">
        <v>178</v>
      </c>
      <c r="C143" t="s">
        <v>329</v>
      </c>
      <c r="D143" t="s">
        <v>202</v>
      </c>
      <c r="E143" t="s">
        <v>303</v>
      </c>
      <c r="F143" t="s">
        <v>304</v>
      </c>
      <c r="G143" t="s">
        <v>305</v>
      </c>
      <c r="H143">
        <v>1135.8399999999999</v>
      </c>
      <c r="I143">
        <v>4.7600000000000003E-2</v>
      </c>
      <c r="J143">
        <v>7.7499999999999999E-2</v>
      </c>
      <c r="K143">
        <v>0.48920000000000002</v>
      </c>
      <c r="L143">
        <v>0.48920000000000002</v>
      </c>
      <c r="M143">
        <v>1.5674999999999999</v>
      </c>
      <c r="N143">
        <v>3.1812999999999998</v>
      </c>
      <c r="O143">
        <v>4.9847000000000001</v>
      </c>
      <c r="P143">
        <v>6.7839999999999998</v>
      </c>
      <c r="Q143">
        <v>0</v>
      </c>
      <c r="R143">
        <v>0</v>
      </c>
      <c r="S143" t="s">
        <v>338</v>
      </c>
      <c r="T143" t="s">
        <v>313</v>
      </c>
      <c r="U143" t="s">
        <v>319</v>
      </c>
      <c r="V143" t="s">
        <v>319</v>
      </c>
      <c r="W143">
        <v>191914113870.59</v>
      </c>
      <c r="X143">
        <v>169788174.28</v>
      </c>
      <c r="Y143" s="225">
        <v>40354919631850.383</v>
      </c>
      <c r="Z143">
        <v>100845413.5757</v>
      </c>
    </row>
    <row r="144" spans="1:26" x14ac:dyDescent="0.25">
      <c r="A144" t="s">
        <v>479</v>
      </c>
      <c r="B144" t="s">
        <v>178</v>
      </c>
      <c r="C144" t="s">
        <v>329</v>
      </c>
      <c r="D144" t="s">
        <v>312</v>
      </c>
      <c r="E144" t="s">
        <v>303</v>
      </c>
      <c r="F144" t="s">
        <v>304</v>
      </c>
      <c r="G144" t="s">
        <v>280</v>
      </c>
      <c r="H144">
        <v>1321.73</v>
      </c>
      <c r="I144">
        <v>4.24E-2</v>
      </c>
      <c r="J144">
        <v>0.10680000000000001</v>
      </c>
      <c r="K144">
        <v>0.48280000000000001</v>
      </c>
      <c r="L144">
        <v>0.48280000000000001</v>
      </c>
      <c r="M144">
        <v>1.5044</v>
      </c>
      <c r="N144">
        <v>2.9794</v>
      </c>
      <c r="O144">
        <v>4.5308999999999999</v>
      </c>
      <c r="P144">
        <v>6.1749999999999998</v>
      </c>
      <c r="Q144">
        <v>18.209999</v>
      </c>
      <c r="R144">
        <v>0</v>
      </c>
      <c r="S144" t="s">
        <v>306</v>
      </c>
      <c r="T144" t="s">
        <v>338</v>
      </c>
      <c r="U144" t="s">
        <v>338</v>
      </c>
      <c r="V144" t="s">
        <v>319</v>
      </c>
      <c r="W144">
        <v>268965258714.69</v>
      </c>
      <c r="X144">
        <v>204476813.56</v>
      </c>
      <c r="Y144" s="225">
        <v>40354919631850.383</v>
      </c>
      <c r="Z144">
        <v>100845413.5757</v>
      </c>
    </row>
    <row r="145" spans="1:26" x14ac:dyDescent="0.25">
      <c r="A145" t="s">
        <v>480</v>
      </c>
      <c r="B145" t="s">
        <v>178</v>
      </c>
      <c r="C145" t="s">
        <v>329</v>
      </c>
      <c r="D145" t="s">
        <v>191</v>
      </c>
      <c r="E145" t="s">
        <v>303</v>
      </c>
      <c r="F145" t="s">
        <v>304</v>
      </c>
      <c r="G145" t="s">
        <v>305</v>
      </c>
      <c r="H145">
        <v>1216.2684999999999</v>
      </c>
      <c r="I145">
        <v>4.8800000000000003E-2</v>
      </c>
      <c r="J145">
        <v>0.114</v>
      </c>
      <c r="K145">
        <v>7.9000000000000008E-3</v>
      </c>
      <c r="L145">
        <v>7.9000000000000008E-3</v>
      </c>
      <c r="M145">
        <v>0.54890000000000005</v>
      </c>
      <c r="N145">
        <v>1.1900000000000001E-2</v>
      </c>
      <c r="O145">
        <v>-1.41E-2</v>
      </c>
      <c r="P145">
        <v>3.5703</v>
      </c>
      <c r="Q145">
        <v>11.2997</v>
      </c>
      <c r="R145">
        <v>21.602900000000002</v>
      </c>
      <c r="S145" t="s">
        <v>375</v>
      </c>
      <c r="T145" t="s">
        <v>375</v>
      </c>
      <c r="U145" t="s">
        <v>352</v>
      </c>
      <c r="V145" t="s">
        <v>319</v>
      </c>
      <c r="W145">
        <v>201409404302.32999</v>
      </c>
      <c r="X145">
        <v>165609277.15000001</v>
      </c>
      <c r="Y145" s="225">
        <v>40354919631850.383</v>
      </c>
      <c r="Z145">
        <v>100845413.5757</v>
      </c>
    </row>
    <row r="146" spans="1:26" x14ac:dyDescent="0.25">
      <c r="A146" t="s">
        <v>481</v>
      </c>
      <c r="B146" t="s">
        <v>178</v>
      </c>
      <c r="C146" t="s">
        <v>329</v>
      </c>
      <c r="D146" t="s">
        <v>312</v>
      </c>
      <c r="E146" t="s">
        <v>323</v>
      </c>
      <c r="F146" t="s">
        <v>304</v>
      </c>
      <c r="G146" t="s">
        <v>305</v>
      </c>
      <c r="H146">
        <v>0.88874500000000001</v>
      </c>
      <c r="I146">
        <v>1.23E-2</v>
      </c>
      <c r="J146">
        <v>2.35E-2</v>
      </c>
      <c r="K146">
        <v>0.1019</v>
      </c>
      <c r="L146">
        <v>0.1019</v>
      </c>
      <c r="M146">
        <v>0.38540000000000002</v>
      </c>
      <c r="N146">
        <v>0.80979999999999996</v>
      </c>
      <c r="O146">
        <v>1.2306999999999999</v>
      </c>
      <c r="P146">
        <v>1.5576000000000001</v>
      </c>
      <c r="Q146">
        <v>2.6366000000000001</v>
      </c>
      <c r="R146">
        <v>-11.276300000000001</v>
      </c>
      <c r="S146" t="s">
        <v>319</v>
      </c>
      <c r="T146" t="s">
        <v>319</v>
      </c>
      <c r="U146" t="s">
        <v>319</v>
      </c>
      <c r="V146" t="s">
        <v>319</v>
      </c>
      <c r="W146">
        <v>42920819.039999999</v>
      </c>
      <c r="X146">
        <v>48342947</v>
      </c>
      <c r="Y146" s="225">
        <v>40354919631850.383</v>
      </c>
      <c r="Z146">
        <v>100845413.5757</v>
      </c>
    </row>
    <row r="147" spans="1:26" x14ac:dyDescent="0.25">
      <c r="A147" t="s">
        <v>482</v>
      </c>
      <c r="B147" t="s">
        <v>207</v>
      </c>
      <c r="C147" t="s">
        <v>329</v>
      </c>
      <c r="D147" t="s">
        <v>223</v>
      </c>
      <c r="E147" t="s">
        <v>303</v>
      </c>
      <c r="F147" t="s">
        <v>304</v>
      </c>
      <c r="G147" t="s">
        <v>305</v>
      </c>
      <c r="H147">
        <v>1014.52</v>
      </c>
      <c r="I147">
        <v>0</v>
      </c>
      <c r="J147">
        <v>0</v>
      </c>
      <c r="K147">
        <v>0</v>
      </c>
      <c r="L147">
        <v>0.78</v>
      </c>
      <c r="M147">
        <v>0</v>
      </c>
      <c r="N147">
        <v>0</v>
      </c>
      <c r="O147">
        <v>0</v>
      </c>
      <c r="P147">
        <v>9.51</v>
      </c>
      <c r="Q147">
        <v>0</v>
      </c>
      <c r="R147">
        <v>0</v>
      </c>
      <c r="S147" t="s">
        <v>319</v>
      </c>
      <c r="T147" t="s">
        <v>319</v>
      </c>
      <c r="U147" t="s">
        <v>319</v>
      </c>
      <c r="V147" t="s">
        <v>319</v>
      </c>
      <c r="W147">
        <v>96637706177.929993</v>
      </c>
      <c r="X147">
        <v>96000001.019999996</v>
      </c>
      <c r="Y147" s="225">
        <v>40354919631850.383</v>
      </c>
      <c r="Z147">
        <v>100845413.5757</v>
      </c>
    </row>
    <row r="148" spans="1:26" x14ac:dyDescent="0.25">
      <c r="A148" t="s">
        <v>483</v>
      </c>
      <c r="B148" t="s">
        <v>171</v>
      </c>
      <c r="C148" t="s">
        <v>329</v>
      </c>
      <c r="D148" t="s">
        <v>309</v>
      </c>
      <c r="E148" t="s">
        <v>303</v>
      </c>
      <c r="F148" t="s">
        <v>304</v>
      </c>
      <c r="G148" t="s">
        <v>280</v>
      </c>
      <c r="H148">
        <v>1198.81</v>
      </c>
      <c r="I148">
        <v>4.5900000000000003E-2</v>
      </c>
      <c r="J148">
        <v>-3.2500000000000001E-2</v>
      </c>
      <c r="K148">
        <v>0.83689999999999998</v>
      </c>
      <c r="L148">
        <v>0.83689999999999998</v>
      </c>
      <c r="M148">
        <v>1.8954</v>
      </c>
      <c r="N148">
        <v>6.0781000000000001</v>
      </c>
      <c r="O148">
        <v>9.6315000000000008</v>
      </c>
      <c r="P148">
        <v>11.728199999999999</v>
      </c>
      <c r="Q148">
        <v>0</v>
      </c>
      <c r="R148">
        <v>0</v>
      </c>
      <c r="S148" t="s">
        <v>364</v>
      </c>
      <c r="T148" t="s">
        <v>306</v>
      </c>
      <c r="U148" t="s">
        <v>319</v>
      </c>
      <c r="V148" t="s">
        <v>319</v>
      </c>
      <c r="W148">
        <v>52661066454.050003</v>
      </c>
      <c r="X148">
        <v>44295347.840000004</v>
      </c>
      <c r="Y148" s="225">
        <v>40354919631850.383</v>
      </c>
      <c r="Z148">
        <v>100845413.5757</v>
      </c>
    </row>
    <row r="149" spans="1:26" x14ac:dyDescent="0.25">
      <c r="A149" t="s">
        <v>484</v>
      </c>
      <c r="B149" t="s">
        <v>207</v>
      </c>
      <c r="C149" t="s">
        <v>329</v>
      </c>
      <c r="D149" t="s">
        <v>309</v>
      </c>
      <c r="E149" t="s">
        <v>303</v>
      </c>
      <c r="F149" t="s">
        <v>304</v>
      </c>
      <c r="G149" t="s">
        <v>305</v>
      </c>
      <c r="H149">
        <v>1107.1600000000001</v>
      </c>
      <c r="I149">
        <v>0</v>
      </c>
      <c r="J149">
        <v>0</v>
      </c>
      <c r="K149">
        <v>0</v>
      </c>
      <c r="L149">
        <v>1.0900000000000001</v>
      </c>
      <c r="M149">
        <v>0</v>
      </c>
      <c r="N149">
        <v>0</v>
      </c>
      <c r="O149">
        <v>0</v>
      </c>
      <c r="P149">
        <v>12.07</v>
      </c>
      <c r="Q149">
        <v>0</v>
      </c>
      <c r="R149">
        <v>0</v>
      </c>
      <c r="S149" t="s">
        <v>319</v>
      </c>
      <c r="T149" t="s">
        <v>319</v>
      </c>
      <c r="U149" t="s">
        <v>319</v>
      </c>
      <c r="V149" t="s">
        <v>319</v>
      </c>
      <c r="W149">
        <v>53776235097.470001</v>
      </c>
      <c r="X149">
        <v>49100000</v>
      </c>
      <c r="Y149" s="225">
        <v>40354919631850.383</v>
      </c>
      <c r="Z149">
        <v>100845413.5757</v>
      </c>
    </row>
    <row r="150" spans="1:26" x14ac:dyDescent="0.25">
      <c r="A150" t="s">
        <v>485</v>
      </c>
      <c r="B150" t="s">
        <v>207</v>
      </c>
      <c r="C150" t="s">
        <v>329</v>
      </c>
      <c r="D150" t="s">
        <v>309</v>
      </c>
      <c r="E150" t="s">
        <v>303</v>
      </c>
      <c r="F150" t="s">
        <v>304</v>
      </c>
      <c r="G150" t="s">
        <v>305</v>
      </c>
      <c r="H150">
        <v>1033.55</v>
      </c>
      <c r="I150">
        <v>0</v>
      </c>
      <c r="J150">
        <v>0</v>
      </c>
      <c r="K150">
        <v>0</v>
      </c>
      <c r="L150">
        <v>0.54</v>
      </c>
      <c r="M150">
        <v>0</v>
      </c>
      <c r="N150">
        <v>0</v>
      </c>
      <c r="O150">
        <v>0</v>
      </c>
      <c r="P150">
        <v>6.6</v>
      </c>
      <c r="Q150">
        <v>0</v>
      </c>
      <c r="R150">
        <v>0</v>
      </c>
      <c r="S150" t="s">
        <v>319</v>
      </c>
      <c r="T150" t="s">
        <v>319</v>
      </c>
      <c r="U150" t="s">
        <v>319</v>
      </c>
      <c r="V150" t="s">
        <v>319</v>
      </c>
      <c r="W150">
        <v>1057316141770.72</v>
      </c>
      <c r="X150">
        <v>1000000000</v>
      </c>
      <c r="Y150" s="225">
        <v>40354919631850.383</v>
      </c>
      <c r="Z150">
        <v>100845413.5757</v>
      </c>
    </row>
    <row r="151" spans="1:26" x14ac:dyDescent="0.25">
      <c r="A151" t="s">
        <v>486</v>
      </c>
      <c r="B151" t="s">
        <v>171</v>
      </c>
      <c r="C151" t="s">
        <v>329</v>
      </c>
      <c r="D151" t="s">
        <v>309</v>
      </c>
      <c r="E151" t="s">
        <v>303</v>
      </c>
      <c r="F151" t="s">
        <v>304</v>
      </c>
      <c r="G151" t="s">
        <v>305</v>
      </c>
      <c r="H151">
        <v>1220.48</v>
      </c>
      <c r="I151">
        <v>0.17649999999999999</v>
      </c>
      <c r="J151">
        <v>-0.10390000000000001</v>
      </c>
      <c r="K151">
        <v>1.0222</v>
      </c>
      <c r="L151">
        <v>1.0222</v>
      </c>
      <c r="M151">
        <v>1.6879999999999999</v>
      </c>
      <c r="N151">
        <v>5.6436999999999999</v>
      </c>
      <c r="O151">
        <v>10.0573</v>
      </c>
      <c r="P151">
        <v>13.417999999999999</v>
      </c>
      <c r="Q151">
        <v>0</v>
      </c>
      <c r="R151">
        <v>0</v>
      </c>
      <c r="S151" t="s">
        <v>307</v>
      </c>
      <c r="T151" t="s">
        <v>306</v>
      </c>
      <c r="U151" t="s">
        <v>319</v>
      </c>
      <c r="V151" t="s">
        <v>319</v>
      </c>
      <c r="W151">
        <v>130969594778.45</v>
      </c>
      <c r="X151">
        <v>108406842.22</v>
      </c>
      <c r="Y151" s="225">
        <v>40354919631850.383</v>
      </c>
      <c r="Z151">
        <v>100845413.5757</v>
      </c>
    </row>
    <row r="152" spans="1:26" x14ac:dyDescent="0.25">
      <c r="A152" t="s">
        <v>487</v>
      </c>
      <c r="B152" t="s">
        <v>171</v>
      </c>
      <c r="C152" t="s">
        <v>329</v>
      </c>
      <c r="D152" t="s">
        <v>227</v>
      </c>
      <c r="E152" t="s">
        <v>303</v>
      </c>
      <c r="F152" t="s">
        <v>304</v>
      </c>
      <c r="G152" t="s">
        <v>305</v>
      </c>
      <c r="H152">
        <v>982.79</v>
      </c>
      <c r="I152">
        <v>-0.62690000000000001</v>
      </c>
      <c r="J152">
        <v>-0.65300000000000002</v>
      </c>
      <c r="K152">
        <v>0.20699999999999999</v>
      </c>
      <c r="L152">
        <v>0.20699999999999999</v>
      </c>
      <c r="M152">
        <v>0.14269999999999999</v>
      </c>
      <c r="N152">
        <v>1.2059</v>
      </c>
      <c r="O152">
        <v>3.3155999999999999</v>
      </c>
      <c r="P152">
        <v>4.1388999999999996</v>
      </c>
      <c r="Q152">
        <v>0</v>
      </c>
      <c r="R152">
        <v>0</v>
      </c>
      <c r="S152" t="s">
        <v>375</v>
      </c>
      <c r="T152" t="s">
        <v>317</v>
      </c>
      <c r="U152" t="s">
        <v>319</v>
      </c>
      <c r="V152" t="s">
        <v>319</v>
      </c>
      <c r="W152">
        <v>216972200109.06</v>
      </c>
      <c r="X152">
        <v>221228805.97</v>
      </c>
      <c r="Y152" s="225">
        <v>40354919631850.383</v>
      </c>
      <c r="Z152">
        <v>100845413.5757</v>
      </c>
    </row>
    <row r="153" spans="1:26" x14ac:dyDescent="0.25">
      <c r="A153" t="s">
        <v>488</v>
      </c>
      <c r="B153" t="s">
        <v>171</v>
      </c>
      <c r="C153" t="s">
        <v>329</v>
      </c>
      <c r="D153" t="s">
        <v>170</v>
      </c>
      <c r="E153" t="s">
        <v>303</v>
      </c>
      <c r="F153" t="s">
        <v>304</v>
      </c>
      <c r="G153" t="s">
        <v>280</v>
      </c>
      <c r="H153">
        <v>1147.71</v>
      </c>
      <c r="I153">
        <v>5.4899999999999997E-2</v>
      </c>
      <c r="J153">
        <v>-0.02</v>
      </c>
      <c r="K153">
        <v>0.82310000000000005</v>
      </c>
      <c r="L153">
        <v>0.82310000000000005</v>
      </c>
      <c r="M153">
        <v>1.395</v>
      </c>
      <c r="N153">
        <v>5.8090000000000002</v>
      </c>
      <c r="O153">
        <v>9.0449999999999999</v>
      </c>
      <c r="P153">
        <v>10.9703</v>
      </c>
      <c r="Q153">
        <v>0</v>
      </c>
      <c r="R153">
        <v>0</v>
      </c>
      <c r="S153" t="s">
        <v>310</v>
      </c>
      <c r="T153" t="s">
        <v>306</v>
      </c>
      <c r="U153" t="s">
        <v>319</v>
      </c>
      <c r="V153" t="s">
        <v>319</v>
      </c>
      <c r="W153">
        <v>19122413883.43</v>
      </c>
      <c r="X153">
        <v>16798458.199999999</v>
      </c>
      <c r="Y153" s="225">
        <v>40354919631850.383</v>
      </c>
      <c r="Z153">
        <v>100845413.5757</v>
      </c>
    </row>
    <row r="154" spans="1:26" x14ac:dyDescent="0.25">
      <c r="A154" t="s">
        <v>489</v>
      </c>
      <c r="B154" t="s">
        <v>171</v>
      </c>
      <c r="C154" t="s">
        <v>329</v>
      </c>
      <c r="D154" t="s">
        <v>309</v>
      </c>
      <c r="E154" t="s">
        <v>303</v>
      </c>
      <c r="F154" t="s">
        <v>304</v>
      </c>
      <c r="G154" t="s">
        <v>305</v>
      </c>
      <c r="H154">
        <v>3658.25</v>
      </c>
      <c r="I154">
        <v>0.1615</v>
      </c>
      <c r="J154">
        <v>2.5000000000000001E-3</v>
      </c>
      <c r="K154">
        <v>1.0337000000000001</v>
      </c>
      <c r="L154">
        <v>1.0337000000000001</v>
      </c>
      <c r="M154">
        <v>2.2934999999999999</v>
      </c>
      <c r="N154">
        <v>5.9733000000000001</v>
      </c>
      <c r="O154">
        <v>10.414400000000001</v>
      </c>
      <c r="P154">
        <v>13.1517</v>
      </c>
      <c r="Q154">
        <v>20.621700000000001</v>
      </c>
      <c r="R154">
        <v>51.765597999999997</v>
      </c>
      <c r="S154" t="s">
        <v>306</v>
      </c>
      <c r="T154" t="s">
        <v>338</v>
      </c>
      <c r="U154" t="s">
        <v>306</v>
      </c>
      <c r="V154" t="s">
        <v>338</v>
      </c>
      <c r="W154">
        <v>1359358274368</v>
      </c>
      <c r="X154">
        <v>375427318.43000001</v>
      </c>
      <c r="Y154" s="225">
        <v>40354919631850.383</v>
      </c>
      <c r="Z154">
        <v>100845413.5757</v>
      </c>
    </row>
    <row r="155" spans="1:26" x14ac:dyDescent="0.25">
      <c r="A155" t="s">
        <v>490</v>
      </c>
      <c r="B155" t="s">
        <v>207</v>
      </c>
      <c r="C155" t="s">
        <v>329</v>
      </c>
      <c r="D155" t="s">
        <v>202</v>
      </c>
      <c r="E155" t="s">
        <v>303</v>
      </c>
      <c r="F155" t="s">
        <v>304</v>
      </c>
      <c r="G155" t="s">
        <v>305</v>
      </c>
      <c r="H155">
        <v>1013.54</v>
      </c>
      <c r="I155">
        <v>0</v>
      </c>
      <c r="J155">
        <v>0</v>
      </c>
      <c r="K155">
        <v>0</v>
      </c>
      <c r="L155">
        <v>0.72</v>
      </c>
      <c r="M155">
        <v>0</v>
      </c>
      <c r="N155">
        <v>0</v>
      </c>
      <c r="O155">
        <v>0</v>
      </c>
      <c r="P155">
        <v>9.1999999999999993</v>
      </c>
      <c r="Q155">
        <v>0</v>
      </c>
      <c r="R155">
        <v>0</v>
      </c>
      <c r="S155" t="s">
        <v>319</v>
      </c>
      <c r="T155" t="s">
        <v>319</v>
      </c>
      <c r="U155" t="s">
        <v>319</v>
      </c>
      <c r="V155" t="s">
        <v>319</v>
      </c>
      <c r="W155">
        <v>92293081863.029999</v>
      </c>
      <c r="X155">
        <v>90000000</v>
      </c>
      <c r="Y155" s="225">
        <v>40354919631850.383</v>
      </c>
      <c r="Z155">
        <v>100845413.5757</v>
      </c>
    </row>
    <row r="156" spans="1:26" x14ac:dyDescent="0.25">
      <c r="A156" t="s">
        <v>491</v>
      </c>
      <c r="B156" t="s">
        <v>207</v>
      </c>
      <c r="C156" t="s">
        <v>329</v>
      </c>
      <c r="D156" t="s">
        <v>202</v>
      </c>
      <c r="E156" t="s">
        <v>303</v>
      </c>
      <c r="F156" t="s">
        <v>304</v>
      </c>
      <c r="G156" t="s">
        <v>305</v>
      </c>
      <c r="H156">
        <v>1010.2</v>
      </c>
      <c r="I156">
        <v>0</v>
      </c>
      <c r="J156">
        <v>0</v>
      </c>
      <c r="K156">
        <v>0</v>
      </c>
      <c r="L156">
        <v>0.87</v>
      </c>
      <c r="M156">
        <v>0</v>
      </c>
      <c r="N156">
        <v>0</v>
      </c>
      <c r="O156">
        <v>0</v>
      </c>
      <c r="P156">
        <v>10.41</v>
      </c>
      <c r="Q156">
        <v>0</v>
      </c>
      <c r="R156">
        <v>0</v>
      </c>
      <c r="S156" t="s">
        <v>319</v>
      </c>
      <c r="T156" t="s">
        <v>319</v>
      </c>
      <c r="U156" t="s">
        <v>319</v>
      </c>
      <c r="V156" t="s">
        <v>319</v>
      </c>
      <c r="W156">
        <v>374720612942.64001</v>
      </c>
      <c r="X156">
        <v>367166564.58999997</v>
      </c>
      <c r="Y156" s="225">
        <v>40354919631850.383</v>
      </c>
      <c r="Z156">
        <v>100845413.5757</v>
      </c>
    </row>
    <row r="157" spans="1:26" x14ac:dyDescent="0.25">
      <c r="A157" t="s">
        <v>492</v>
      </c>
      <c r="B157" t="s">
        <v>207</v>
      </c>
      <c r="C157" t="s">
        <v>329</v>
      </c>
      <c r="D157" t="s">
        <v>202</v>
      </c>
      <c r="E157" t="s">
        <v>303</v>
      </c>
      <c r="F157" t="s">
        <v>304</v>
      </c>
      <c r="G157" t="s">
        <v>305</v>
      </c>
      <c r="H157">
        <v>1040.05</v>
      </c>
      <c r="I157">
        <v>0</v>
      </c>
      <c r="J157">
        <v>0</v>
      </c>
      <c r="K157">
        <v>0</v>
      </c>
      <c r="L157">
        <v>1.1499999999999999</v>
      </c>
      <c r="M157">
        <v>0</v>
      </c>
      <c r="N157">
        <v>0</v>
      </c>
      <c r="O157">
        <v>0</v>
      </c>
      <c r="P157">
        <v>15.14</v>
      </c>
      <c r="Q157">
        <v>0</v>
      </c>
      <c r="R157">
        <v>0</v>
      </c>
      <c r="S157" t="s">
        <v>319</v>
      </c>
      <c r="T157" t="s">
        <v>319</v>
      </c>
      <c r="U157" t="s">
        <v>319</v>
      </c>
      <c r="V157" t="s">
        <v>319</v>
      </c>
      <c r="W157">
        <v>51410959191.540001</v>
      </c>
      <c r="X157">
        <v>50000000</v>
      </c>
      <c r="Y157" s="225">
        <v>40354919631850.383</v>
      </c>
      <c r="Z157">
        <v>100845413.5757</v>
      </c>
    </row>
    <row r="158" spans="1:26" x14ac:dyDescent="0.25">
      <c r="A158" t="s">
        <v>493</v>
      </c>
      <c r="B158" t="s">
        <v>207</v>
      </c>
      <c r="C158" t="s">
        <v>329</v>
      </c>
      <c r="D158" t="s">
        <v>202</v>
      </c>
      <c r="E158" t="s">
        <v>303</v>
      </c>
      <c r="F158" t="s">
        <v>304</v>
      </c>
      <c r="G158" t="s">
        <v>305</v>
      </c>
      <c r="H158">
        <v>1018.32</v>
      </c>
      <c r="I158">
        <v>0</v>
      </c>
      <c r="J158">
        <v>0</v>
      </c>
      <c r="K158">
        <v>0</v>
      </c>
      <c r="L158">
        <v>1.04</v>
      </c>
      <c r="M158">
        <v>0</v>
      </c>
      <c r="N158">
        <v>0</v>
      </c>
      <c r="O158">
        <v>0</v>
      </c>
      <c r="P158">
        <v>13.26</v>
      </c>
      <c r="Q158">
        <v>0</v>
      </c>
      <c r="R158">
        <v>0</v>
      </c>
      <c r="S158" t="s">
        <v>319</v>
      </c>
      <c r="T158" t="s">
        <v>319</v>
      </c>
      <c r="U158" t="s">
        <v>319</v>
      </c>
      <c r="V158" t="s">
        <v>319</v>
      </c>
      <c r="W158">
        <v>100783754217.49001</v>
      </c>
      <c r="X158">
        <v>100000000</v>
      </c>
      <c r="Y158" s="225">
        <v>40354919631850.383</v>
      </c>
      <c r="Z158">
        <v>100845413.5757</v>
      </c>
    </row>
    <row r="159" spans="1:26" x14ac:dyDescent="0.25">
      <c r="A159" t="s">
        <v>494</v>
      </c>
      <c r="B159" t="s">
        <v>207</v>
      </c>
      <c r="C159" t="s">
        <v>329</v>
      </c>
      <c r="D159" t="s">
        <v>202</v>
      </c>
      <c r="E159" t="s">
        <v>303</v>
      </c>
      <c r="F159" t="s">
        <v>304</v>
      </c>
      <c r="G159" t="s">
        <v>305</v>
      </c>
      <c r="H159">
        <v>996.12</v>
      </c>
      <c r="I159">
        <v>0</v>
      </c>
      <c r="J159">
        <v>0</v>
      </c>
      <c r="K159">
        <v>0</v>
      </c>
      <c r="L159">
        <v>0.9</v>
      </c>
      <c r="M159">
        <v>0</v>
      </c>
      <c r="N159">
        <v>0</v>
      </c>
      <c r="O159">
        <v>0</v>
      </c>
      <c r="P159">
        <v>11.86</v>
      </c>
      <c r="Q159">
        <v>0</v>
      </c>
      <c r="R159">
        <v>0</v>
      </c>
      <c r="S159" t="s">
        <v>319</v>
      </c>
      <c r="T159" t="s">
        <v>319</v>
      </c>
      <c r="U159" t="s">
        <v>319</v>
      </c>
      <c r="V159" t="s">
        <v>319</v>
      </c>
      <c r="W159">
        <v>252841657066.56</v>
      </c>
      <c r="X159">
        <v>251267000</v>
      </c>
      <c r="Y159" s="225">
        <v>40354919631850.383</v>
      </c>
      <c r="Z159">
        <v>100845413.5757</v>
      </c>
    </row>
    <row r="160" spans="1:26" x14ac:dyDescent="0.25">
      <c r="A160" t="s">
        <v>495</v>
      </c>
      <c r="B160" t="s">
        <v>207</v>
      </c>
      <c r="C160" t="s">
        <v>329</v>
      </c>
      <c r="D160" t="s">
        <v>202</v>
      </c>
      <c r="E160" t="s">
        <v>303</v>
      </c>
      <c r="F160" t="s">
        <v>304</v>
      </c>
      <c r="G160" t="s">
        <v>305</v>
      </c>
      <c r="H160">
        <v>1018.42</v>
      </c>
      <c r="I160">
        <v>0</v>
      </c>
      <c r="J160">
        <v>0</v>
      </c>
      <c r="K160">
        <v>0</v>
      </c>
      <c r="L160">
        <v>0.8</v>
      </c>
      <c r="M160">
        <v>0</v>
      </c>
      <c r="N160">
        <v>0</v>
      </c>
      <c r="O160">
        <v>0</v>
      </c>
      <c r="P160">
        <v>15.8</v>
      </c>
      <c r="Q160">
        <v>0</v>
      </c>
      <c r="R160">
        <v>0</v>
      </c>
      <c r="S160" t="s">
        <v>319</v>
      </c>
      <c r="T160" t="s">
        <v>319</v>
      </c>
      <c r="U160" t="s">
        <v>319</v>
      </c>
      <c r="V160" t="s">
        <v>319</v>
      </c>
      <c r="W160">
        <v>206389782644.64001</v>
      </c>
      <c r="X160">
        <v>200000000</v>
      </c>
      <c r="Y160" s="225">
        <v>40354919631850.383</v>
      </c>
      <c r="Z160">
        <v>100845413.5757</v>
      </c>
    </row>
    <row r="161" spans="1:26" x14ac:dyDescent="0.25">
      <c r="A161" t="s">
        <v>496</v>
      </c>
      <c r="B161" t="s">
        <v>207</v>
      </c>
      <c r="C161" t="s">
        <v>329</v>
      </c>
      <c r="D161" t="s">
        <v>202</v>
      </c>
      <c r="E161" t="s">
        <v>303</v>
      </c>
      <c r="F161" t="s">
        <v>304</v>
      </c>
      <c r="G161" t="s">
        <v>305</v>
      </c>
      <c r="H161">
        <v>936.94</v>
      </c>
      <c r="I161">
        <v>0</v>
      </c>
      <c r="J161">
        <v>0</v>
      </c>
      <c r="K161">
        <v>0</v>
      </c>
      <c r="L161">
        <v>1.36</v>
      </c>
      <c r="M161">
        <v>0</v>
      </c>
      <c r="N161">
        <v>0</v>
      </c>
      <c r="O161">
        <v>0</v>
      </c>
      <c r="P161">
        <v>4.5199999999999996</v>
      </c>
      <c r="Q161">
        <v>0</v>
      </c>
      <c r="R161">
        <v>0</v>
      </c>
      <c r="S161" t="s">
        <v>319</v>
      </c>
      <c r="T161" t="s">
        <v>319</v>
      </c>
      <c r="U161" t="s">
        <v>319</v>
      </c>
      <c r="V161" t="s">
        <v>319</v>
      </c>
      <c r="W161">
        <v>235649130604.72</v>
      </c>
      <c r="X161">
        <v>254560000</v>
      </c>
      <c r="Y161" s="225">
        <v>40354919631850.383</v>
      </c>
      <c r="Z161">
        <v>100845413.5757</v>
      </c>
    </row>
    <row r="162" spans="1:26" x14ac:dyDescent="0.25">
      <c r="A162" t="s">
        <v>497</v>
      </c>
      <c r="B162" t="s">
        <v>207</v>
      </c>
      <c r="C162" t="s">
        <v>329</v>
      </c>
      <c r="D162" t="s">
        <v>202</v>
      </c>
      <c r="E162" t="s">
        <v>323</v>
      </c>
      <c r="F162" t="s">
        <v>304</v>
      </c>
      <c r="G162" t="s">
        <v>305</v>
      </c>
      <c r="H162">
        <v>1.0220530000000001</v>
      </c>
      <c r="I162">
        <v>0</v>
      </c>
      <c r="J162">
        <v>0</v>
      </c>
      <c r="K162">
        <v>0</v>
      </c>
      <c r="L162">
        <v>0.43</v>
      </c>
      <c r="M162">
        <v>0</v>
      </c>
      <c r="N162">
        <v>0</v>
      </c>
      <c r="O162">
        <v>0</v>
      </c>
      <c r="P162">
        <v>5.21</v>
      </c>
      <c r="Q162">
        <v>0</v>
      </c>
      <c r="R162">
        <v>0</v>
      </c>
      <c r="S162" t="s">
        <v>319</v>
      </c>
      <c r="T162" t="s">
        <v>319</v>
      </c>
      <c r="U162" t="s">
        <v>319</v>
      </c>
      <c r="V162" t="s">
        <v>319</v>
      </c>
      <c r="W162">
        <v>30530560.140799999</v>
      </c>
      <c r="X162">
        <v>30001000</v>
      </c>
      <c r="Y162" s="225">
        <v>40354919631850.383</v>
      </c>
      <c r="Z162">
        <v>100845413.5757</v>
      </c>
    </row>
    <row r="163" spans="1:26" x14ac:dyDescent="0.25">
      <c r="A163" t="s">
        <v>498</v>
      </c>
      <c r="B163" t="s">
        <v>207</v>
      </c>
      <c r="C163" t="s">
        <v>329</v>
      </c>
      <c r="D163" t="s">
        <v>202</v>
      </c>
      <c r="E163" t="s">
        <v>323</v>
      </c>
      <c r="F163" t="s">
        <v>304</v>
      </c>
      <c r="G163" t="s">
        <v>305</v>
      </c>
      <c r="H163">
        <v>1.015431</v>
      </c>
      <c r="I163">
        <v>0</v>
      </c>
      <c r="J163">
        <v>0</v>
      </c>
      <c r="K163">
        <v>0</v>
      </c>
      <c r="L163">
        <v>0.44</v>
      </c>
      <c r="M163">
        <v>0</v>
      </c>
      <c r="N163">
        <v>0</v>
      </c>
      <c r="O163">
        <v>0</v>
      </c>
      <c r="P163">
        <v>5.33</v>
      </c>
      <c r="Q163">
        <v>0</v>
      </c>
      <c r="R163">
        <v>0</v>
      </c>
      <c r="S163" t="s">
        <v>319</v>
      </c>
      <c r="T163" t="s">
        <v>319</v>
      </c>
      <c r="U163" t="s">
        <v>319</v>
      </c>
      <c r="V163" t="s">
        <v>319</v>
      </c>
      <c r="W163">
        <v>4851715.4049000004</v>
      </c>
      <c r="X163">
        <v>4799000</v>
      </c>
      <c r="Y163" s="225">
        <v>40354919631850.383</v>
      </c>
      <c r="Z163">
        <v>100845413.5757</v>
      </c>
    </row>
    <row r="164" spans="1:26" x14ac:dyDescent="0.25">
      <c r="A164" t="s">
        <v>499</v>
      </c>
      <c r="B164" t="s">
        <v>171</v>
      </c>
      <c r="C164" t="s">
        <v>329</v>
      </c>
      <c r="D164" t="s">
        <v>202</v>
      </c>
      <c r="E164" t="s">
        <v>303</v>
      </c>
      <c r="F164" t="s">
        <v>304</v>
      </c>
      <c r="G164" t="s">
        <v>305</v>
      </c>
      <c r="H164">
        <v>1116.71</v>
      </c>
      <c r="I164">
        <v>0.1085</v>
      </c>
      <c r="J164">
        <v>0.25409999999999999</v>
      </c>
      <c r="K164">
        <v>0.78339999999999999</v>
      </c>
      <c r="L164">
        <v>0.78339999999999999</v>
      </c>
      <c r="M164">
        <v>2.2385000000000002</v>
      </c>
      <c r="N164">
        <v>4.3186</v>
      </c>
      <c r="O164">
        <v>7.4420999999999999</v>
      </c>
      <c r="P164">
        <v>7.6772999999999998</v>
      </c>
      <c r="Q164">
        <v>0</v>
      </c>
      <c r="R164">
        <v>0</v>
      </c>
      <c r="S164" t="s">
        <v>310</v>
      </c>
      <c r="T164" t="s">
        <v>307</v>
      </c>
      <c r="U164" t="s">
        <v>319</v>
      </c>
      <c r="V164" t="s">
        <v>319</v>
      </c>
      <c r="W164">
        <v>133007934783.16</v>
      </c>
      <c r="X164">
        <v>120040003.59</v>
      </c>
      <c r="Y164" s="225">
        <v>40354919631850.383</v>
      </c>
      <c r="Z164">
        <v>100845413.5757</v>
      </c>
    </row>
    <row r="165" spans="1:26" x14ac:dyDescent="0.25">
      <c r="A165" t="s">
        <v>500</v>
      </c>
      <c r="B165" t="s">
        <v>74</v>
      </c>
      <c r="C165" t="s">
        <v>329</v>
      </c>
      <c r="D165" t="s">
        <v>309</v>
      </c>
      <c r="E165" t="s">
        <v>303</v>
      </c>
      <c r="F165" t="s">
        <v>304</v>
      </c>
      <c r="G165" t="s">
        <v>305</v>
      </c>
      <c r="H165">
        <v>1201.77</v>
      </c>
      <c r="I165">
        <v>-0.5454</v>
      </c>
      <c r="J165">
        <v>-1.0840000000000001</v>
      </c>
      <c r="K165">
        <v>-3.9152999999999998</v>
      </c>
      <c r="L165">
        <v>-3.9152999999999998</v>
      </c>
      <c r="M165">
        <v>-7.1706000000000003</v>
      </c>
      <c r="N165">
        <v>-5.3754</v>
      </c>
      <c r="O165">
        <v>-2.9336000000000002</v>
      </c>
      <c r="P165">
        <v>0.91949999999999998</v>
      </c>
      <c r="Q165">
        <v>7.4621000000000004</v>
      </c>
      <c r="R165">
        <v>19.729700000000001</v>
      </c>
      <c r="S165" t="s">
        <v>338</v>
      </c>
      <c r="T165" t="s">
        <v>306</v>
      </c>
      <c r="U165" t="s">
        <v>310</v>
      </c>
      <c r="V165" t="s">
        <v>319</v>
      </c>
      <c r="W165">
        <v>1555694891568.05</v>
      </c>
      <c r="X165">
        <v>1243823692.0799999</v>
      </c>
      <c r="Y165" s="225">
        <v>40354919631850.383</v>
      </c>
      <c r="Z165">
        <v>100845413.5757</v>
      </c>
    </row>
    <row r="166" spans="1:26" x14ac:dyDescent="0.25">
      <c r="A166" t="s">
        <v>501</v>
      </c>
      <c r="B166" t="s">
        <v>171</v>
      </c>
      <c r="C166" t="s">
        <v>329</v>
      </c>
      <c r="D166" t="s">
        <v>309</v>
      </c>
      <c r="E166" t="s">
        <v>303</v>
      </c>
      <c r="F166" t="s">
        <v>304</v>
      </c>
      <c r="G166" t="s">
        <v>305</v>
      </c>
      <c r="H166">
        <v>1146.8</v>
      </c>
      <c r="I166">
        <v>5.1499999999999997E-2</v>
      </c>
      <c r="J166">
        <v>0.14929999999999999</v>
      </c>
      <c r="K166">
        <v>0.77329999999999999</v>
      </c>
      <c r="L166">
        <v>0.77329999999999999</v>
      </c>
      <c r="M166">
        <v>2.1876000000000002</v>
      </c>
      <c r="N166">
        <v>5.1059000000000001</v>
      </c>
      <c r="O166">
        <v>9.1130999999999993</v>
      </c>
      <c r="P166">
        <v>12.0808</v>
      </c>
      <c r="Q166">
        <v>0</v>
      </c>
      <c r="R166">
        <v>0</v>
      </c>
      <c r="S166" t="s">
        <v>306</v>
      </c>
      <c r="T166" t="s">
        <v>306</v>
      </c>
      <c r="U166" t="s">
        <v>319</v>
      </c>
      <c r="V166" t="s">
        <v>319</v>
      </c>
      <c r="W166">
        <v>1036672573581.25</v>
      </c>
      <c r="X166">
        <v>910957446.03999996</v>
      </c>
      <c r="Y166" s="225">
        <v>40354919631850.383</v>
      </c>
      <c r="Z166">
        <v>100845413.5757</v>
      </c>
    </row>
    <row r="167" spans="1:26" x14ac:dyDescent="0.25">
      <c r="A167" t="s">
        <v>502</v>
      </c>
      <c r="B167" t="s">
        <v>171</v>
      </c>
      <c r="C167" t="s">
        <v>329</v>
      </c>
      <c r="D167" t="s">
        <v>309</v>
      </c>
      <c r="E167" t="s">
        <v>303</v>
      </c>
      <c r="F167" t="s">
        <v>304</v>
      </c>
      <c r="G167" t="s">
        <v>305</v>
      </c>
      <c r="H167">
        <v>1534.03</v>
      </c>
      <c r="I167">
        <v>8.5500000000000007E-2</v>
      </c>
      <c r="J167">
        <v>3.39E-2</v>
      </c>
      <c r="K167">
        <v>1.1333</v>
      </c>
      <c r="L167">
        <v>1.1333</v>
      </c>
      <c r="M167">
        <v>2.9045999999999998</v>
      </c>
      <c r="N167">
        <v>7.0068999999999999</v>
      </c>
      <c r="O167">
        <v>11.787800000000001</v>
      </c>
      <c r="P167">
        <v>16.1343</v>
      </c>
      <c r="Q167">
        <v>20.295300000000001</v>
      </c>
      <c r="R167">
        <v>0</v>
      </c>
      <c r="S167" t="s">
        <v>313</v>
      </c>
      <c r="T167" t="s">
        <v>313</v>
      </c>
      <c r="U167" t="s">
        <v>306</v>
      </c>
      <c r="V167" t="s">
        <v>319</v>
      </c>
      <c r="W167">
        <v>1302380924225.8899</v>
      </c>
      <c r="X167">
        <v>858614916.75</v>
      </c>
      <c r="Y167" s="225">
        <v>40354919631850.383</v>
      </c>
      <c r="Z167">
        <v>100845413.5757</v>
      </c>
    </row>
    <row r="168" spans="1:26" x14ac:dyDescent="0.25">
      <c r="A168" t="s">
        <v>503</v>
      </c>
      <c r="B168" t="s">
        <v>207</v>
      </c>
      <c r="C168" t="s">
        <v>329</v>
      </c>
      <c r="D168" t="s">
        <v>309</v>
      </c>
      <c r="E168" t="s">
        <v>303</v>
      </c>
      <c r="F168" t="s">
        <v>304</v>
      </c>
      <c r="G168" t="s">
        <v>305</v>
      </c>
      <c r="H168">
        <v>1009.63</v>
      </c>
      <c r="I168">
        <v>0</v>
      </c>
      <c r="J168">
        <v>0</v>
      </c>
      <c r="K168">
        <v>0</v>
      </c>
      <c r="L168">
        <v>0.73</v>
      </c>
      <c r="M168">
        <v>0</v>
      </c>
      <c r="N168">
        <v>0</v>
      </c>
      <c r="O168">
        <v>0</v>
      </c>
      <c r="P168">
        <v>9.76</v>
      </c>
      <c r="Q168">
        <v>0</v>
      </c>
      <c r="R168">
        <v>0</v>
      </c>
      <c r="S168" t="s">
        <v>319</v>
      </c>
      <c r="T168" t="s">
        <v>319</v>
      </c>
      <c r="U168" t="s">
        <v>319</v>
      </c>
      <c r="V168" t="s">
        <v>319</v>
      </c>
      <c r="W168">
        <v>176674173871.26001</v>
      </c>
      <c r="X168">
        <v>176273375.96000001</v>
      </c>
      <c r="Y168" s="225">
        <v>40354919631850.383</v>
      </c>
      <c r="Z168">
        <v>100845413.5757</v>
      </c>
    </row>
    <row r="169" spans="1:26" x14ac:dyDescent="0.25">
      <c r="A169" t="s">
        <v>504</v>
      </c>
      <c r="B169" t="s">
        <v>207</v>
      </c>
      <c r="C169" t="s">
        <v>329</v>
      </c>
      <c r="D169" t="s">
        <v>309</v>
      </c>
      <c r="E169" t="s">
        <v>303</v>
      </c>
      <c r="F169" t="s">
        <v>304</v>
      </c>
      <c r="G169" t="s">
        <v>305</v>
      </c>
      <c r="H169">
        <v>1012.58</v>
      </c>
      <c r="I169">
        <v>0</v>
      </c>
      <c r="J169">
        <v>0</v>
      </c>
      <c r="K169">
        <v>0</v>
      </c>
      <c r="L169">
        <v>0.98</v>
      </c>
      <c r="M169">
        <v>0</v>
      </c>
      <c r="N169">
        <v>0</v>
      </c>
      <c r="O169">
        <v>0</v>
      </c>
      <c r="P169">
        <v>8.59</v>
      </c>
      <c r="Q169">
        <v>0</v>
      </c>
      <c r="R169">
        <v>0</v>
      </c>
      <c r="S169" t="s">
        <v>319</v>
      </c>
      <c r="T169" t="s">
        <v>319</v>
      </c>
      <c r="U169" t="s">
        <v>319</v>
      </c>
      <c r="V169" t="s">
        <v>319</v>
      </c>
      <c r="W169">
        <v>300723884675.17999</v>
      </c>
      <c r="X169">
        <v>299900000</v>
      </c>
      <c r="Y169" s="225">
        <v>40354919631850.383</v>
      </c>
      <c r="Z169">
        <v>100845413.5757</v>
      </c>
    </row>
    <row r="170" spans="1:26" x14ac:dyDescent="0.25">
      <c r="A170" t="s">
        <v>505</v>
      </c>
      <c r="B170" t="s">
        <v>207</v>
      </c>
      <c r="C170" t="s">
        <v>329</v>
      </c>
      <c r="D170" t="s">
        <v>309</v>
      </c>
      <c r="E170" t="s">
        <v>303</v>
      </c>
      <c r="F170" t="s">
        <v>304</v>
      </c>
      <c r="G170" t="s">
        <v>305</v>
      </c>
      <c r="H170">
        <v>1019.7</v>
      </c>
      <c r="I170">
        <v>0</v>
      </c>
      <c r="J170">
        <v>0</v>
      </c>
      <c r="K170">
        <v>0</v>
      </c>
      <c r="L170">
        <v>0.75</v>
      </c>
      <c r="M170">
        <v>0</v>
      </c>
      <c r="N170">
        <v>0</v>
      </c>
      <c r="O170">
        <v>0</v>
      </c>
      <c r="P170">
        <v>10.11</v>
      </c>
      <c r="Q170">
        <v>0</v>
      </c>
      <c r="R170">
        <v>0</v>
      </c>
      <c r="S170" t="s">
        <v>319</v>
      </c>
      <c r="T170" t="s">
        <v>319</v>
      </c>
      <c r="U170" t="s">
        <v>319</v>
      </c>
      <c r="V170" t="s">
        <v>319</v>
      </c>
      <c r="W170">
        <v>123437407793.28</v>
      </c>
      <c r="X170">
        <v>121956724.29000001</v>
      </c>
      <c r="Y170" s="225">
        <v>40354919631850.383</v>
      </c>
      <c r="Z170">
        <v>100845413.5757</v>
      </c>
    </row>
    <row r="171" spans="1:26" x14ac:dyDescent="0.25">
      <c r="A171" t="s">
        <v>506</v>
      </c>
      <c r="B171" t="s">
        <v>207</v>
      </c>
      <c r="C171" t="s">
        <v>329</v>
      </c>
      <c r="D171" t="s">
        <v>309</v>
      </c>
      <c r="E171" t="s">
        <v>303</v>
      </c>
      <c r="F171" t="s">
        <v>304</v>
      </c>
      <c r="G171" t="s">
        <v>305</v>
      </c>
      <c r="H171">
        <v>1005.47</v>
      </c>
      <c r="I171">
        <v>0</v>
      </c>
      <c r="J171">
        <v>0</v>
      </c>
      <c r="K171">
        <v>0</v>
      </c>
      <c r="L171">
        <v>0.76</v>
      </c>
      <c r="M171">
        <v>0</v>
      </c>
      <c r="N171">
        <v>0</v>
      </c>
      <c r="O171">
        <v>0</v>
      </c>
      <c r="P171">
        <v>9.2899999999999991</v>
      </c>
      <c r="Q171">
        <v>0</v>
      </c>
      <c r="R171">
        <v>0</v>
      </c>
      <c r="S171" t="s">
        <v>319</v>
      </c>
      <c r="T171" t="s">
        <v>319</v>
      </c>
      <c r="U171" t="s">
        <v>319</v>
      </c>
      <c r="V171" t="s">
        <v>319</v>
      </c>
      <c r="W171">
        <v>144187221047.32999</v>
      </c>
      <c r="X171">
        <v>144500000</v>
      </c>
      <c r="Y171" s="225">
        <v>40354919631850.383</v>
      </c>
      <c r="Z171">
        <v>100845413.5757</v>
      </c>
    </row>
    <row r="172" spans="1:26" x14ac:dyDescent="0.25">
      <c r="A172" t="s">
        <v>507</v>
      </c>
      <c r="B172" t="s">
        <v>171</v>
      </c>
      <c r="C172" t="s">
        <v>329</v>
      </c>
      <c r="D172" t="s">
        <v>309</v>
      </c>
      <c r="E172" t="s">
        <v>303</v>
      </c>
      <c r="F172" t="s">
        <v>304</v>
      </c>
      <c r="G172" t="s">
        <v>305</v>
      </c>
      <c r="H172">
        <v>1432.39</v>
      </c>
      <c r="I172">
        <v>0.18459999999999999</v>
      </c>
      <c r="J172">
        <v>-4.7500000000000001E-2</v>
      </c>
      <c r="K172">
        <v>0.90880000000000005</v>
      </c>
      <c r="L172">
        <v>0.90880000000000005</v>
      </c>
      <c r="M172">
        <v>2.1894999999999998</v>
      </c>
      <c r="N172">
        <v>5.8223000000000003</v>
      </c>
      <c r="O172">
        <v>10.5947</v>
      </c>
      <c r="P172">
        <v>13.3956</v>
      </c>
      <c r="Q172">
        <v>20.425599999999999</v>
      </c>
      <c r="R172">
        <v>0</v>
      </c>
      <c r="S172" t="s">
        <v>306</v>
      </c>
      <c r="T172" t="s">
        <v>364</v>
      </c>
      <c r="U172" t="s">
        <v>338</v>
      </c>
      <c r="V172" t="s">
        <v>319</v>
      </c>
      <c r="W172">
        <v>1004235861036.49</v>
      </c>
      <c r="X172">
        <v>707460123.07000005</v>
      </c>
      <c r="Y172" s="225">
        <v>40354919631850.383</v>
      </c>
      <c r="Z172">
        <v>100845413.5757</v>
      </c>
    </row>
    <row r="173" spans="1:26" x14ac:dyDescent="0.25">
      <c r="A173" t="s">
        <v>508</v>
      </c>
      <c r="B173" t="s">
        <v>207</v>
      </c>
      <c r="C173" t="s">
        <v>329</v>
      </c>
      <c r="D173" t="s">
        <v>223</v>
      </c>
      <c r="E173" t="s">
        <v>303</v>
      </c>
      <c r="F173" t="s">
        <v>304</v>
      </c>
      <c r="G173" t="s">
        <v>305</v>
      </c>
      <c r="H173">
        <v>1028.68</v>
      </c>
      <c r="I173">
        <v>0</v>
      </c>
      <c r="J173">
        <v>0</v>
      </c>
      <c r="K173">
        <v>0</v>
      </c>
      <c r="L173">
        <v>1.17</v>
      </c>
      <c r="M173">
        <v>0</v>
      </c>
      <c r="N173">
        <v>0</v>
      </c>
      <c r="O173">
        <v>0</v>
      </c>
      <c r="P173">
        <v>0</v>
      </c>
      <c r="Q173">
        <v>0</v>
      </c>
      <c r="R173">
        <v>0</v>
      </c>
      <c r="S173" t="s">
        <v>319</v>
      </c>
      <c r="T173" t="s">
        <v>319</v>
      </c>
      <c r="U173" t="s">
        <v>319</v>
      </c>
      <c r="V173" t="s">
        <v>319</v>
      </c>
      <c r="W173">
        <v>78701373463.080002</v>
      </c>
      <c r="X173">
        <v>77400000</v>
      </c>
      <c r="Y173" s="225">
        <v>40354919631850.383</v>
      </c>
      <c r="Z173">
        <v>100845413.5757</v>
      </c>
    </row>
    <row r="174" spans="1:26" x14ac:dyDescent="0.25">
      <c r="A174" t="s">
        <v>509</v>
      </c>
      <c r="B174" t="s">
        <v>207</v>
      </c>
      <c r="C174" t="s">
        <v>329</v>
      </c>
      <c r="D174" t="s">
        <v>223</v>
      </c>
      <c r="E174" t="s">
        <v>303</v>
      </c>
      <c r="F174" t="s">
        <v>304</v>
      </c>
      <c r="G174" t="s">
        <v>305</v>
      </c>
      <c r="H174">
        <v>990.05</v>
      </c>
      <c r="I174">
        <v>0</v>
      </c>
      <c r="J174">
        <v>0</v>
      </c>
      <c r="K174">
        <v>0</v>
      </c>
      <c r="L174">
        <v>0.9</v>
      </c>
      <c r="M174">
        <v>0</v>
      </c>
      <c r="N174">
        <v>0</v>
      </c>
      <c r="O174">
        <v>0</v>
      </c>
      <c r="P174">
        <v>12.17</v>
      </c>
      <c r="Q174">
        <v>0</v>
      </c>
      <c r="R174">
        <v>0</v>
      </c>
      <c r="S174" t="s">
        <v>319</v>
      </c>
      <c r="T174" t="s">
        <v>319</v>
      </c>
      <c r="U174" t="s">
        <v>319</v>
      </c>
      <c r="V174" t="s">
        <v>319</v>
      </c>
      <c r="W174">
        <v>72044016318.410004</v>
      </c>
      <c r="X174">
        <v>72100000</v>
      </c>
      <c r="Y174" s="225">
        <v>40354919631850.383</v>
      </c>
      <c r="Z174">
        <v>100845413.5757</v>
      </c>
    </row>
    <row r="175" spans="1:26" x14ac:dyDescent="0.25">
      <c r="A175" t="s">
        <v>510</v>
      </c>
      <c r="B175" t="s">
        <v>207</v>
      </c>
      <c r="C175" t="s">
        <v>329</v>
      </c>
      <c r="D175" t="s">
        <v>223</v>
      </c>
      <c r="E175" t="s">
        <v>303</v>
      </c>
      <c r="F175" t="s">
        <v>304</v>
      </c>
      <c r="G175" t="s">
        <v>305</v>
      </c>
      <c r="H175">
        <v>1026.8599999999999</v>
      </c>
      <c r="I175">
        <v>0</v>
      </c>
      <c r="J175">
        <v>0</v>
      </c>
      <c r="K175">
        <v>0</v>
      </c>
      <c r="L175">
        <v>0.61</v>
      </c>
      <c r="M175">
        <v>0</v>
      </c>
      <c r="N175">
        <v>0</v>
      </c>
      <c r="O175">
        <v>0</v>
      </c>
      <c r="P175">
        <v>9.65</v>
      </c>
      <c r="Q175">
        <v>0</v>
      </c>
      <c r="R175">
        <v>0</v>
      </c>
      <c r="S175" t="s">
        <v>319</v>
      </c>
      <c r="T175" t="s">
        <v>319</v>
      </c>
      <c r="U175" t="s">
        <v>319</v>
      </c>
      <c r="V175" t="s">
        <v>319</v>
      </c>
      <c r="W175">
        <v>57843057501.550003</v>
      </c>
      <c r="X175">
        <v>56674500</v>
      </c>
      <c r="Y175" s="225">
        <v>40354919631850.383</v>
      </c>
      <c r="Z175">
        <v>100845413.5757</v>
      </c>
    </row>
    <row r="176" spans="1:26" x14ac:dyDescent="0.25">
      <c r="A176" t="s">
        <v>511</v>
      </c>
      <c r="B176" t="s">
        <v>207</v>
      </c>
      <c r="C176" t="s">
        <v>329</v>
      </c>
      <c r="D176" t="s">
        <v>223</v>
      </c>
      <c r="E176" t="s">
        <v>303</v>
      </c>
      <c r="F176" t="s">
        <v>304</v>
      </c>
      <c r="G176" t="s">
        <v>305</v>
      </c>
      <c r="H176">
        <v>1012.8</v>
      </c>
      <c r="I176">
        <v>0</v>
      </c>
      <c r="J176">
        <v>0</v>
      </c>
      <c r="K176">
        <v>0</v>
      </c>
      <c r="L176">
        <v>0.77</v>
      </c>
      <c r="M176">
        <v>0</v>
      </c>
      <c r="N176">
        <v>0</v>
      </c>
      <c r="O176">
        <v>0</v>
      </c>
      <c r="P176">
        <v>13.47</v>
      </c>
      <c r="Q176">
        <v>0</v>
      </c>
      <c r="R176">
        <v>0</v>
      </c>
      <c r="S176" t="s">
        <v>319</v>
      </c>
      <c r="T176" t="s">
        <v>319</v>
      </c>
      <c r="U176" t="s">
        <v>319</v>
      </c>
      <c r="V176" t="s">
        <v>319</v>
      </c>
      <c r="W176">
        <v>75882509944.520004</v>
      </c>
      <c r="X176">
        <v>75500000</v>
      </c>
      <c r="Y176" s="225">
        <v>40354919631850.383</v>
      </c>
      <c r="Z176">
        <v>100845413.5757</v>
      </c>
    </row>
    <row r="177" spans="1:26" x14ac:dyDescent="0.25">
      <c r="A177" t="s">
        <v>512</v>
      </c>
      <c r="B177" t="s">
        <v>207</v>
      </c>
      <c r="C177" t="s">
        <v>329</v>
      </c>
      <c r="D177" t="s">
        <v>223</v>
      </c>
      <c r="E177" t="s">
        <v>303</v>
      </c>
      <c r="F177" t="s">
        <v>304</v>
      </c>
      <c r="G177" t="s">
        <v>305</v>
      </c>
      <c r="H177">
        <v>1030.67</v>
      </c>
      <c r="I177">
        <v>0</v>
      </c>
      <c r="J177">
        <v>0</v>
      </c>
      <c r="K177">
        <v>0</v>
      </c>
      <c r="L177">
        <v>1.05</v>
      </c>
      <c r="M177">
        <v>0</v>
      </c>
      <c r="N177">
        <v>0</v>
      </c>
      <c r="O177">
        <v>0</v>
      </c>
      <c r="P177">
        <v>0</v>
      </c>
      <c r="Q177">
        <v>0</v>
      </c>
      <c r="R177">
        <v>0</v>
      </c>
      <c r="S177" t="s">
        <v>319</v>
      </c>
      <c r="T177" t="s">
        <v>319</v>
      </c>
      <c r="U177" t="s">
        <v>319</v>
      </c>
      <c r="V177" t="s">
        <v>319</v>
      </c>
      <c r="W177">
        <v>156818240675.34</v>
      </c>
      <c r="X177">
        <v>153750000</v>
      </c>
      <c r="Y177" s="225">
        <v>40354919631850.383</v>
      </c>
      <c r="Z177">
        <v>100845413.5757</v>
      </c>
    </row>
    <row r="178" spans="1:26" x14ac:dyDescent="0.25">
      <c r="A178" t="s">
        <v>513</v>
      </c>
      <c r="B178" t="s">
        <v>207</v>
      </c>
      <c r="C178" t="s">
        <v>329</v>
      </c>
      <c r="D178" t="s">
        <v>223</v>
      </c>
      <c r="E178" t="s">
        <v>303</v>
      </c>
      <c r="F178" t="s">
        <v>304</v>
      </c>
      <c r="G178" t="s">
        <v>305</v>
      </c>
      <c r="H178">
        <v>1023.84</v>
      </c>
      <c r="I178">
        <v>0</v>
      </c>
      <c r="J178">
        <v>0</v>
      </c>
      <c r="K178">
        <v>0</v>
      </c>
      <c r="L178">
        <v>0.34</v>
      </c>
      <c r="M178">
        <v>0</v>
      </c>
      <c r="N178">
        <v>0</v>
      </c>
      <c r="O178">
        <v>0</v>
      </c>
      <c r="P178">
        <v>0</v>
      </c>
      <c r="Q178">
        <v>0</v>
      </c>
      <c r="R178">
        <v>0</v>
      </c>
      <c r="S178" t="s">
        <v>319</v>
      </c>
      <c r="T178" t="s">
        <v>319</v>
      </c>
      <c r="U178" t="s">
        <v>319</v>
      </c>
      <c r="V178" t="s">
        <v>319</v>
      </c>
      <c r="W178">
        <v>115582021812.32001</v>
      </c>
      <c r="X178">
        <v>113275000</v>
      </c>
      <c r="Y178" s="225">
        <v>40354919631850.383</v>
      </c>
      <c r="Z178">
        <v>100845413.5757</v>
      </c>
    </row>
    <row r="179" spans="1:26" x14ac:dyDescent="0.25">
      <c r="A179" t="s">
        <v>514</v>
      </c>
      <c r="B179" t="s">
        <v>207</v>
      </c>
      <c r="C179" t="s">
        <v>329</v>
      </c>
      <c r="D179" t="s">
        <v>223</v>
      </c>
      <c r="E179" t="s">
        <v>303</v>
      </c>
      <c r="F179" t="s">
        <v>304</v>
      </c>
      <c r="G179" t="s">
        <v>305</v>
      </c>
      <c r="H179">
        <v>1023.79</v>
      </c>
      <c r="I179">
        <v>0</v>
      </c>
      <c r="J179">
        <v>0</v>
      </c>
      <c r="K179">
        <v>0</v>
      </c>
      <c r="L179">
        <v>0.94</v>
      </c>
      <c r="M179">
        <v>0</v>
      </c>
      <c r="N179">
        <v>0</v>
      </c>
      <c r="O179">
        <v>0</v>
      </c>
      <c r="P179">
        <v>0</v>
      </c>
      <c r="Q179">
        <v>0</v>
      </c>
      <c r="R179">
        <v>0</v>
      </c>
      <c r="S179" t="s">
        <v>319</v>
      </c>
      <c r="T179" t="s">
        <v>319</v>
      </c>
      <c r="U179" t="s">
        <v>319</v>
      </c>
      <c r="V179" t="s">
        <v>319</v>
      </c>
      <c r="W179">
        <v>38175514603.849998</v>
      </c>
      <c r="X179">
        <v>36985000</v>
      </c>
      <c r="Y179" s="225">
        <v>40354919631850.383</v>
      </c>
      <c r="Z179">
        <v>100845413.5757</v>
      </c>
    </row>
    <row r="180" spans="1:26" x14ac:dyDescent="0.25">
      <c r="A180" t="s">
        <v>515</v>
      </c>
      <c r="B180" t="s">
        <v>207</v>
      </c>
      <c r="C180" t="s">
        <v>329</v>
      </c>
      <c r="D180" t="s">
        <v>223</v>
      </c>
      <c r="E180" t="s">
        <v>303</v>
      </c>
      <c r="F180" t="s">
        <v>304</v>
      </c>
      <c r="G180" t="s">
        <v>305</v>
      </c>
      <c r="H180">
        <v>1018.53</v>
      </c>
      <c r="I180">
        <v>0</v>
      </c>
      <c r="J180">
        <v>0</v>
      </c>
      <c r="K180">
        <v>0</v>
      </c>
      <c r="L180">
        <v>0.92</v>
      </c>
      <c r="M180">
        <v>0</v>
      </c>
      <c r="N180">
        <v>0</v>
      </c>
      <c r="O180">
        <v>0</v>
      </c>
      <c r="P180">
        <v>0</v>
      </c>
      <c r="Q180">
        <v>0</v>
      </c>
      <c r="R180">
        <v>0</v>
      </c>
      <c r="S180" t="s">
        <v>319</v>
      </c>
      <c r="T180" t="s">
        <v>319</v>
      </c>
      <c r="U180" t="s">
        <v>319</v>
      </c>
      <c r="V180" t="s">
        <v>319</v>
      </c>
      <c r="W180">
        <v>244209355648.23001</v>
      </c>
      <c r="X180">
        <v>237363158.34</v>
      </c>
      <c r="Y180" s="225">
        <v>40354919631850.383</v>
      </c>
      <c r="Z180">
        <v>100845413.5757</v>
      </c>
    </row>
    <row r="181" spans="1:26" x14ac:dyDescent="0.25">
      <c r="A181" t="s">
        <v>516</v>
      </c>
      <c r="B181" t="s">
        <v>207</v>
      </c>
      <c r="C181" t="s">
        <v>329</v>
      </c>
      <c r="D181" t="s">
        <v>223</v>
      </c>
      <c r="E181" t="s">
        <v>303</v>
      </c>
      <c r="F181" t="s">
        <v>304</v>
      </c>
      <c r="G181" t="s">
        <v>305</v>
      </c>
      <c r="H181">
        <v>1020.98</v>
      </c>
      <c r="I181">
        <v>0</v>
      </c>
      <c r="J181">
        <v>0</v>
      </c>
      <c r="K181">
        <v>0</v>
      </c>
      <c r="L181">
        <v>1.26</v>
      </c>
      <c r="M181">
        <v>0</v>
      </c>
      <c r="N181">
        <v>0</v>
      </c>
      <c r="O181">
        <v>0</v>
      </c>
      <c r="P181">
        <v>0</v>
      </c>
      <c r="Q181">
        <v>0</v>
      </c>
      <c r="R181">
        <v>0</v>
      </c>
      <c r="S181" t="s">
        <v>319</v>
      </c>
      <c r="T181" t="s">
        <v>319</v>
      </c>
      <c r="U181" t="s">
        <v>319</v>
      </c>
      <c r="V181" t="s">
        <v>319</v>
      </c>
      <c r="W181">
        <v>120256804172.17</v>
      </c>
      <c r="X181">
        <v>119270464.03</v>
      </c>
      <c r="Y181" s="225">
        <v>40354919631850.383</v>
      </c>
      <c r="Z181">
        <v>100845413.5757</v>
      </c>
    </row>
    <row r="182" spans="1:26" x14ac:dyDescent="0.25">
      <c r="A182" t="s">
        <v>517</v>
      </c>
      <c r="B182" t="s">
        <v>207</v>
      </c>
      <c r="C182" t="s">
        <v>329</v>
      </c>
      <c r="D182" t="s">
        <v>223</v>
      </c>
      <c r="E182" t="s">
        <v>303</v>
      </c>
      <c r="F182" t="s">
        <v>304</v>
      </c>
      <c r="G182" t="s">
        <v>305</v>
      </c>
      <c r="H182">
        <v>991.47</v>
      </c>
      <c r="I182">
        <v>0</v>
      </c>
      <c r="J182">
        <v>0</v>
      </c>
      <c r="K182">
        <v>0</v>
      </c>
      <c r="L182">
        <v>0.7</v>
      </c>
      <c r="M182">
        <v>0</v>
      </c>
      <c r="N182">
        <v>0</v>
      </c>
      <c r="O182">
        <v>0</v>
      </c>
      <c r="P182">
        <v>0</v>
      </c>
      <c r="Q182">
        <v>0</v>
      </c>
      <c r="R182">
        <v>0</v>
      </c>
      <c r="S182" t="s">
        <v>319</v>
      </c>
      <c r="T182" t="s">
        <v>319</v>
      </c>
      <c r="U182" t="s">
        <v>319</v>
      </c>
      <c r="V182" t="s">
        <v>319</v>
      </c>
      <c r="W182">
        <v>179736835883.94</v>
      </c>
      <c r="X182">
        <v>182550000</v>
      </c>
      <c r="Y182" s="225">
        <v>40354919631850.383</v>
      </c>
      <c r="Z182">
        <v>100845413.5757</v>
      </c>
    </row>
    <row r="183" spans="1:26" x14ac:dyDescent="0.25">
      <c r="A183" t="s">
        <v>518</v>
      </c>
      <c r="B183" t="s">
        <v>207</v>
      </c>
      <c r="C183" t="s">
        <v>329</v>
      </c>
      <c r="D183" t="s">
        <v>223</v>
      </c>
      <c r="E183" t="s">
        <v>303</v>
      </c>
      <c r="F183" t="s">
        <v>304</v>
      </c>
      <c r="G183" t="s">
        <v>305</v>
      </c>
      <c r="H183">
        <v>1014.56</v>
      </c>
      <c r="I183">
        <v>0</v>
      </c>
      <c r="J183">
        <v>0</v>
      </c>
      <c r="K183">
        <v>0</v>
      </c>
      <c r="L183">
        <v>0</v>
      </c>
      <c r="M183">
        <v>0</v>
      </c>
      <c r="N183">
        <v>0</v>
      </c>
      <c r="O183">
        <v>0</v>
      </c>
      <c r="P183">
        <v>0</v>
      </c>
      <c r="Q183">
        <v>0</v>
      </c>
      <c r="R183">
        <v>0</v>
      </c>
      <c r="S183" t="s">
        <v>319</v>
      </c>
      <c r="T183" t="s">
        <v>319</v>
      </c>
      <c r="U183" t="s">
        <v>319</v>
      </c>
      <c r="V183" t="s">
        <v>319</v>
      </c>
      <c r="W183">
        <v>206150293099.75</v>
      </c>
      <c r="X183">
        <v>201650000</v>
      </c>
      <c r="Y183" s="225">
        <v>40354919631850.383</v>
      </c>
      <c r="Z183">
        <v>100845413.5757</v>
      </c>
    </row>
    <row r="184" spans="1:26" x14ac:dyDescent="0.25">
      <c r="A184" t="s">
        <v>519</v>
      </c>
      <c r="B184" t="s">
        <v>207</v>
      </c>
      <c r="C184" t="s">
        <v>329</v>
      </c>
      <c r="D184" t="s">
        <v>223</v>
      </c>
      <c r="E184" t="s">
        <v>303</v>
      </c>
      <c r="F184" t="s">
        <v>304</v>
      </c>
      <c r="G184" t="s">
        <v>305</v>
      </c>
      <c r="H184">
        <v>976.81</v>
      </c>
      <c r="I184">
        <v>0</v>
      </c>
      <c r="J184">
        <v>0</v>
      </c>
      <c r="K184">
        <v>0</v>
      </c>
      <c r="L184">
        <v>0</v>
      </c>
      <c r="M184">
        <v>0</v>
      </c>
      <c r="N184">
        <v>0</v>
      </c>
      <c r="O184">
        <v>0</v>
      </c>
      <c r="P184">
        <v>0</v>
      </c>
      <c r="Q184">
        <v>0</v>
      </c>
      <c r="R184">
        <v>0</v>
      </c>
      <c r="S184" t="s">
        <v>369</v>
      </c>
      <c r="T184" t="s">
        <v>369</v>
      </c>
      <c r="U184" t="s">
        <v>369</v>
      </c>
      <c r="V184" t="s">
        <v>369</v>
      </c>
      <c r="W184">
        <v>0</v>
      </c>
      <c r="X184">
        <v>0</v>
      </c>
      <c r="Y184" s="225">
        <v>40354919631850.383</v>
      </c>
      <c r="Z184">
        <v>100845413.5757</v>
      </c>
    </row>
    <row r="185" spans="1:26" x14ac:dyDescent="0.25">
      <c r="A185" t="s">
        <v>520</v>
      </c>
      <c r="B185" t="s">
        <v>207</v>
      </c>
      <c r="C185" t="s">
        <v>329</v>
      </c>
      <c r="D185" t="s">
        <v>223</v>
      </c>
      <c r="E185" t="s">
        <v>303</v>
      </c>
      <c r="F185" t="s">
        <v>304</v>
      </c>
      <c r="G185" t="s">
        <v>305</v>
      </c>
      <c r="H185">
        <v>1015.53</v>
      </c>
      <c r="I185">
        <v>0</v>
      </c>
      <c r="J185">
        <v>0</v>
      </c>
      <c r="K185">
        <v>0</v>
      </c>
      <c r="L185">
        <v>0</v>
      </c>
      <c r="M185">
        <v>0</v>
      </c>
      <c r="N185">
        <v>0</v>
      </c>
      <c r="O185">
        <v>0</v>
      </c>
      <c r="P185">
        <v>0</v>
      </c>
      <c r="Q185">
        <v>0</v>
      </c>
      <c r="R185">
        <v>0</v>
      </c>
      <c r="S185" t="s">
        <v>319</v>
      </c>
      <c r="T185" t="s">
        <v>319</v>
      </c>
      <c r="U185" t="s">
        <v>319</v>
      </c>
      <c r="V185" t="s">
        <v>319</v>
      </c>
      <c r="W185">
        <v>205582917257.26001</v>
      </c>
      <c r="X185">
        <v>204300000</v>
      </c>
      <c r="Y185" s="225">
        <v>40354919631850.383</v>
      </c>
      <c r="Z185">
        <v>100845413.5757</v>
      </c>
    </row>
    <row r="186" spans="1:26" x14ac:dyDescent="0.25">
      <c r="A186" t="s">
        <v>521</v>
      </c>
      <c r="B186" t="s">
        <v>207</v>
      </c>
      <c r="C186" t="s">
        <v>329</v>
      </c>
      <c r="D186" t="s">
        <v>309</v>
      </c>
      <c r="E186" t="s">
        <v>303</v>
      </c>
      <c r="F186" t="s">
        <v>304</v>
      </c>
      <c r="G186" t="s">
        <v>305</v>
      </c>
      <c r="H186">
        <v>1009.51</v>
      </c>
      <c r="I186">
        <v>0</v>
      </c>
      <c r="J186">
        <v>0</v>
      </c>
      <c r="K186">
        <v>0</v>
      </c>
      <c r="L186">
        <v>0.89</v>
      </c>
      <c r="M186">
        <v>0</v>
      </c>
      <c r="N186">
        <v>0</v>
      </c>
      <c r="O186">
        <v>0</v>
      </c>
      <c r="P186">
        <v>0</v>
      </c>
      <c r="Q186">
        <v>0</v>
      </c>
      <c r="R186">
        <v>0</v>
      </c>
      <c r="S186" t="s">
        <v>319</v>
      </c>
      <c r="T186" t="s">
        <v>319</v>
      </c>
      <c r="U186" t="s">
        <v>319</v>
      </c>
      <c r="V186" t="s">
        <v>319</v>
      </c>
      <c r="W186">
        <v>202081602273.60999</v>
      </c>
      <c r="X186">
        <v>201950000</v>
      </c>
      <c r="Y186" s="225">
        <v>40354919631850.383</v>
      </c>
      <c r="Z186">
        <v>100845413.5757</v>
      </c>
    </row>
    <row r="187" spans="1:26" x14ac:dyDescent="0.25">
      <c r="A187" t="s">
        <v>522</v>
      </c>
      <c r="B187" t="s">
        <v>207</v>
      </c>
      <c r="C187" t="s">
        <v>329</v>
      </c>
      <c r="D187" t="s">
        <v>309</v>
      </c>
      <c r="E187" t="s">
        <v>303</v>
      </c>
      <c r="F187" t="s">
        <v>304</v>
      </c>
      <c r="G187" t="s">
        <v>305</v>
      </c>
      <c r="H187">
        <v>1031.74</v>
      </c>
      <c r="I187">
        <v>0</v>
      </c>
      <c r="J187">
        <v>0</v>
      </c>
      <c r="K187">
        <v>0</v>
      </c>
      <c r="L187">
        <v>1</v>
      </c>
      <c r="M187">
        <v>0</v>
      </c>
      <c r="N187">
        <v>0</v>
      </c>
      <c r="O187">
        <v>0</v>
      </c>
      <c r="P187">
        <v>0</v>
      </c>
      <c r="Q187">
        <v>0</v>
      </c>
      <c r="R187">
        <v>0</v>
      </c>
      <c r="S187" t="s">
        <v>319</v>
      </c>
      <c r="T187" t="s">
        <v>319</v>
      </c>
      <c r="U187" t="s">
        <v>319</v>
      </c>
      <c r="V187" t="s">
        <v>319</v>
      </c>
      <c r="W187">
        <v>91195256649.529999</v>
      </c>
      <c r="X187">
        <v>89271000</v>
      </c>
      <c r="Y187" s="225">
        <v>40354919631850.383</v>
      </c>
      <c r="Z187">
        <v>100845413.5757</v>
      </c>
    </row>
    <row r="188" spans="1:26" x14ac:dyDescent="0.25">
      <c r="A188" t="s">
        <v>523</v>
      </c>
      <c r="B188" t="s">
        <v>207</v>
      </c>
      <c r="C188" t="s">
        <v>329</v>
      </c>
      <c r="D188" t="s">
        <v>309</v>
      </c>
      <c r="E188" t="s">
        <v>303</v>
      </c>
      <c r="F188" t="s">
        <v>304</v>
      </c>
      <c r="G188" t="s">
        <v>305</v>
      </c>
      <c r="H188">
        <v>1013.94</v>
      </c>
      <c r="I188">
        <v>0</v>
      </c>
      <c r="J188">
        <v>0</v>
      </c>
      <c r="K188">
        <v>0</v>
      </c>
      <c r="L188">
        <v>0.44</v>
      </c>
      <c r="M188">
        <v>0</v>
      </c>
      <c r="N188">
        <v>0</v>
      </c>
      <c r="O188">
        <v>0</v>
      </c>
      <c r="P188">
        <v>5.23</v>
      </c>
      <c r="Q188">
        <v>0</v>
      </c>
      <c r="R188">
        <v>0</v>
      </c>
      <c r="S188" t="s">
        <v>319</v>
      </c>
      <c r="T188" t="s">
        <v>319</v>
      </c>
      <c r="U188" t="s">
        <v>319</v>
      </c>
      <c r="V188" t="s">
        <v>319</v>
      </c>
      <c r="W188">
        <v>199318997285.32999</v>
      </c>
      <c r="X188">
        <v>197450000</v>
      </c>
      <c r="Y188" s="225">
        <v>40354919631850.383</v>
      </c>
      <c r="Z188">
        <v>100845413.5757</v>
      </c>
    </row>
    <row r="189" spans="1:26" x14ac:dyDescent="0.25">
      <c r="A189" t="s">
        <v>524</v>
      </c>
      <c r="B189" t="s">
        <v>207</v>
      </c>
      <c r="C189" t="s">
        <v>329</v>
      </c>
      <c r="D189" t="s">
        <v>309</v>
      </c>
      <c r="E189" t="s">
        <v>303</v>
      </c>
      <c r="F189" t="s">
        <v>304</v>
      </c>
      <c r="G189" t="s">
        <v>305</v>
      </c>
      <c r="H189">
        <v>1026.0999999999999</v>
      </c>
      <c r="I189">
        <v>0</v>
      </c>
      <c r="J189">
        <v>0</v>
      </c>
      <c r="K189">
        <v>0</v>
      </c>
      <c r="L189">
        <v>0.64</v>
      </c>
      <c r="M189">
        <v>0</v>
      </c>
      <c r="N189">
        <v>0</v>
      </c>
      <c r="O189">
        <v>0</v>
      </c>
      <c r="P189">
        <v>7.71</v>
      </c>
      <c r="Q189">
        <v>0</v>
      </c>
      <c r="R189">
        <v>0</v>
      </c>
      <c r="S189" t="s">
        <v>319</v>
      </c>
      <c r="T189" t="s">
        <v>319</v>
      </c>
      <c r="U189" t="s">
        <v>319</v>
      </c>
      <c r="V189" t="s">
        <v>319</v>
      </c>
      <c r="W189">
        <v>457724879196.34003</v>
      </c>
      <c r="X189">
        <v>446170000</v>
      </c>
      <c r="Y189" s="225">
        <v>40354919631850.383</v>
      </c>
      <c r="Z189">
        <v>100845413.5757</v>
      </c>
    </row>
    <row r="190" spans="1:26" x14ac:dyDescent="0.25">
      <c r="A190" t="s">
        <v>525</v>
      </c>
      <c r="B190" t="s">
        <v>207</v>
      </c>
      <c r="C190" t="s">
        <v>329</v>
      </c>
      <c r="D190" t="s">
        <v>309</v>
      </c>
      <c r="E190" t="s">
        <v>303</v>
      </c>
      <c r="F190" t="s">
        <v>304</v>
      </c>
      <c r="G190" t="s">
        <v>305</v>
      </c>
      <c r="H190">
        <v>1007.19</v>
      </c>
      <c r="I190">
        <v>0</v>
      </c>
      <c r="J190">
        <v>0</v>
      </c>
      <c r="K190">
        <v>0</v>
      </c>
      <c r="L190">
        <v>0.67</v>
      </c>
      <c r="M190">
        <v>0</v>
      </c>
      <c r="N190">
        <v>0</v>
      </c>
      <c r="O190">
        <v>0</v>
      </c>
      <c r="P190">
        <v>9</v>
      </c>
      <c r="Q190">
        <v>0</v>
      </c>
      <c r="R190">
        <v>0</v>
      </c>
      <c r="S190" t="s">
        <v>319</v>
      </c>
      <c r="T190" t="s">
        <v>319</v>
      </c>
      <c r="U190" t="s">
        <v>319</v>
      </c>
      <c r="V190" t="s">
        <v>319</v>
      </c>
      <c r="W190">
        <v>204600029533.51001</v>
      </c>
      <c r="X190">
        <v>200200000</v>
      </c>
      <c r="Y190" s="225">
        <v>40354919631850.383</v>
      </c>
      <c r="Z190">
        <v>100845413.5757</v>
      </c>
    </row>
    <row r="191" spans="1:26" x14ac:dyDescent="0.25">
      <c r="A191" t="s">
        <v>526</v>
      </c>
      <c r="B191" t="s">
        <v>171</v>
      </c>
      <c r="C191" t="s">
        <v>329</v>
      </c>
      <c r="D191" t="s">
        <v>177</v>
      </c>
      <c r="E191" t="s">
        <v>303</v>
      </c>
      <c r="F191" t="s">
        <v>304</v>
      </c>
      <c r="G191" t="s">
        <v>305</v>
      </c>
      <c r="H191">
        <v>1367.2217000000001</v>
      </c>
      <c r="I191">
        <v>4.6399999999999997E-2</v>
      </c>
      <c r="J191">
        <v>9.7199999999999995E-2</v>
      </c>
      <c r="K191">
        <v>0.46810000000000002</v>
      </c>
      <c r="L191">
        <v>0.46810000000000002</v>
      </c>
      <c r="M191">
        <v>1.4188000000000001</v>
      </c>
      <c r="N191">
        <v>2.6732</v>
      </c>
      <c r="O191">
        <v>4.2041000000000004</v>
      </c>
      <c r="P191">
        <v>5.7054</v>
      </c>
      <c r="Q191">
        <v>13.841200000000001</v>
      </c>
      <c r="R191">
        <v>25.025998999999999</v>
      </c>
      <c r="S191" t="s">
        <v>317</v>
      </c>
      <c r="T191" t="s">
        <v>332</v>
      </c>
      <c r="U191" t="s">
        <v>332</v>
      </c>
      <c r="V191" t="s">
        <v>334</v>
      </c>
      <c r="W191">
        <v>33111828365.060001</v>
      </c>
      <c r="X191">
        <v>24331699.460000001</v>
      </c>
      <c r="Y191" s="225">
        <v>40354919631850.383</v>
      </c>
      <c r="Z191">
        <v>100845413.5757</v>
      </c>
    </row>
    <row r="192" spans="1:26" x14ac:dyDescent="0.25">
      <c r="A192" t="s">
        <v>527</v>
      </c>
      <c r="B192" t="s">
        <v>166</v>
      </c>
      <c r="C192" t="s">
        <v>329</v>
      </c>
      <c r="D192" t="s">
        <v>312</v>
      </c>
      <c r="E192" t="s">
        <v>303</v>
      </c>
      <c r="F192" t="s">
        <v>304</v>
      </c>
      <c r="G192" t="s">
        <v>305</v>
      </c>
      <c r="H192">
        <v>1427.28</v>
      </c>
      <c r="I192">
        <v>-0.2056</v>
      </c>
      <c r="J192">
        <v>-0.30320000000000003</v>
      </c>
      <c r="K192">
        <v>-0.83379999999999999</v>
      </c>
      <c r="L192">
        <v>-0.83379999999999999</v>
      </c>
      <c r="M192">
        <v>-2.0445000000000002</v>
      </c>
      <c r="N192">
        <v>-2.0459000000000001</v>
      </c>
      <c r="O192">
        <v>2.4064999999999999</v>
      </c>
      <c r="P192">
        <v>4.3555000000000001</v>
      </c>
      <c r="Q192">
        <v>14.758900000000001</v>
      </c>
      <c r="R192">
        <v>19.279900000000001</v>
      </c>
      <c r="S192" t="s">
        <v>307</v>
      </c>
      <c r="T192" t="s">
        <v>306</v>
      </c>
      <c r="U192" t="s">
        <v>338</v>
      </c>
      <c r="V192" t="s">
        <v>307</v>
      </c>
      <c r="W192">
        <v>101323636354.14</v>
      </c>
      <c r="X192">
        <v>70398688.689999998</v>
      </c>
      <c r="Y192" s="225">
        <v>40354919631850.383</v>
      </c>
      <c r="Z192">
        <v>100845413.5757</v>
      </c>
    </row>
    <row r="193" spans="1:26" x14ac:dyDescent="0.25">
      <c r="A193" t="s">
        <v>528</v>
      </c>
      <c r="B193" t="s">
        <v>171</v>
      </c>
      <c r="C193" t="s">
        <v>329</v>
      </c>
      <c r="D193" t="s">
        <v>227</v>
      </c>
      <c r="E193" t="s">
        <v>303</v>
      </c>
      <c r="F193" t="s">
        <v>304</v>
      </c>
      <c r="G193" t="s">
        <v>305</v>
      </c>
      <c r="H193">
        <v>1111.95</v>
      </c>
      <c r="I193">
        <v>-0.25569999999999998</v>
      </c>
      <c r="J193">
        <v>-0.17599999999999999</v>
      </c>
      <c r="K193">
        <v>0.5534</v>
      </c>
      <c r="L193">
        <v>0.5534</v>
      </c>
      <c r="M193">
        <v>1.0799000000000001</v>
      </c>
      <c r="N193">
        <v>2.2248000000000001</v>
      </c>
      <c r="O193">
        <v>4.1482999999999999</v>
      </c>
      <c r="P193">
        <v>3.1627000000000001</v>
      </c>
      <c r="Q193">
        <v>2.5181</v>
      </c>
      <c r="R193">
        <v>0</v>
      </c>
      <c r="S193" t="s">
        <v>317</v>
      </c>
      <c r="T193" t="s">
        <v>334</v>
      </c>
      <c r="U193" t="s">
        <v>317</v>
      </c>
      <c r="V193" t="s">
        <v>319</v>
      </c>
      <c r="W193">
        <v>676346000498.21997</v>
      </c>
      <c r="X193">
        <v>611619721.92999995</v>
      </c>
      <c r="Y193" s="225">
        <v>40354919631850.383</v>
      </c>
      <c r="Z193">
        <v>100845413.5757</v>
      </c>
    </row>
    <row r="194" spans="1:26" x14ac:dyDescent="0.25">
      <c r="A194" t="s">
        <v>529</v>
      </c>
      <c r="B194" t="s">
        <v>178</v>
      </c>
      <c r="C194" t="s">
        <v>329</v>
      </c>
      <c r="D194" t="s">
        <v>202</v>
      </c>
      <c r="E194" t="s">
        <v>303</v>
      </c>
      <c r="F194" t="s">
        <v>304</v>
      </c>
      <c r="G194" t="s">
        <v>305</v>
      </c>
      <c r="H194">
        <v>1403.22</v>
      </c>
      <c r="I194">
        <v>4.4900000000000002E-2</v>
      </c>
      <c r="J194">
        <v>0.10630000000000001</v>
      </c>
      <c r="K194">
        <v>0.47470000000000001</v>
      </c>
      <c r="L194">
        <v>0.47470000000000001</v>
      </c>
      <c r="M194">
        <v>1.4657</v>
      </c>
      <c r="N194">
        <v>2.9483999999999999</v>
      </c>
      <c r="O194">
        <v>4.5522999999999998</v>
      </c>
      <c r="P194">
        <v>6.0266999999999999</v>
      </c>
      <c r="Q194">
        <v>16.986601</v>
      </c>
      <c r="R194">
        <v>33.732799999999997</v>
      </c>
      <c r="S194" t="s">
        <v>306</v>
      </c>
      <c r="T194" t="s">
        <v>306</v>
      </c>
      <c r="U194" t="s">
        <v>307</v>
      </c>
      <c r="V194" t="s">
        <v>306</v>
      </c>
      <c r="W194">
        <v>592871308259.17004</v>
      </c>
      <c r="X194">
        <v>424512510.49000001</v>
      </c>
      <c r="Y194" s="225">
        <v>40354919631850.383</v>
      </c>
      <c r="Z194">
        <v>100845413.5757</v>
      </c>
    </row>
    <row r="195" spans="1:26" x14ac:dyDescent="0.25">
      <c r="A195" t="s">
        <v>530</v>
      </c>
      <c r="B195" t="s">
        <v>74</v>
      </c>
      <c r="C195" t="s">
        <v>329</v>
      </c>
      <c r="D195" t="s">
        <v>202</v>
      </c>
      <c r="E195" t="s">
        <v>303</v>
      </c>
      <c r="F195" t="s">
        <v>304</v>
      </c>
      <c r="G195" t="s">
        <v>305</v>
      </c>
      <c r="H195">
        <v>956.5</v>
      </c>
      <c r="I195">
        <v>-0.57169999999999999</v>
      </c>
      <c r="J195">
        <v>-1.3165</v>
      </c>
      <c r="K195">
        <v>-4.0410000000000004</v>
      </c>
      <c r="L195">
        <v>-4.0410000000000004</v>
      </c>
      <c r="M195">
        <v>-7.9766000000000004</v>
      </c>
      <c r="N195">
        <v>-6.5361000000000002</v>
      </c>
      <c r="O195">
        <v>-1.7271000000000001</v>
      </c>
      <c r="P195">
        <v>-9.4000000000000004E-3</v>
      </c>
      <c r="Q195">
        <v>0</v>
      </c>
      <c r="R195">
        <v>0</v>
      </c>
      <c r="S195" t="s">
        <v>306</v>
      </c>
      <c r="T195" t="s">
        <v>306</v>
      </c>
      <c r="U195" t="s">
        <v>319</v>
      </c>
      <c r="V195" t="s">
        <v>319</v>
      </c>
      <c r="W195">
        <v>1205226037157.6201</v>
      </c>
      <c r="X195">
        <v>1209113811.6900001</v>
      </c>
      <c r="Y195" s="225">
        <v>40354919631850.383</v>
      </c>
      <c r="Z195">
        <v>100845413.5757</v>
      </c>
    </row>
    <row r="196" spans="1:26" x14ac:dyDescent="0.25">
      <c r="A196" t="s">
        <v>531</v>
      </c>
      <c r="B196" t="s">
        <v>171</v>
      </c>
      <c r="C196" t="s">
        <v>329</v>
      </c>
      <c r="D196" t="s">
        <v>309</v>
      </c>
      <c r="E196" t="s">
        <v>303</v>
      </c>
      <c r="F196" t="s">
        <v>304</v>
      </c>
      <c r="G196" t="s">
        <v>280</v>
      </c>
      <c r="H196">
        <v>1287.9000000000001</v>
      </c>
      <c r="I196">
        <v>7.1499999999999994E-2</v>
      </c>
      <c r="J196">
        <v>1.09E-2</v>
      </c>
      <c r="K196">
        <v>1.0966</v>
      </c>
      <c r="L196">
        <v>1.0966</v>
      </c>
      <c r="M196">
        <v>2.3540000000000001</v>
      </c>
      <c r="N196">
        <v>7.4504000000000001</v>
      </c>
      <c r="O196">
        <v>11.811400000000001</v>
      </c>
      <c r="P196">
        <v>14.9931</v>
      </c>
      <c r="Q196">
        <v>19.6511</v>
      </c>
      <c r="R196">
        <v>0</v>
      </c>
      <c r="S196" t="s">
        <v>313</v>
      </c>
      <c r="T196" t="s">
        <v>364</v>
      </c>
      <c r="U196" t="s">
        <v>306</v>
      </c>
      <c r="V196" t="s">
        <v>319</v>
      </c>
      <c r="W196">
        <v>585587749351.56995</v>
      </c>
      <c r="X196">
        <v>459671262.67000002</v>
      </c>
      <c r="Y196" s="225">
        <v>40354919631850.383</v>
      </c>
      <c r="Z196">
        <v>100845413.5757</v>
      </c>
    </row>
    <row r="197" spans="1:26" x14ac:dyDescent="0.25">
      <c r="A197" t="s">
        <v>532</v>
      </c>
      <c r="B197" t="s">
        <v>207</v>
      </c>
      <c r="C197" t="s">
        <v>329</v>
      </c>
      <c r="D197" t="s">
        <v>336</v>
      </c>
      <c r="E197" t="s">
        <v>303</v>
      </c>
      <c r="F197" t="s">
        <v>304</v>
      </c>
      <c r="G197" t="s">
        <v>280</v>
      </c>
      <c r="H197">
        <v>1015.62</v>
      </c>
      <c r="I197">
        <v>0</v>
      </c>
      <c r="J197">
        <v>0</v>
      </c>
      <c r="K197">
        <v>0</v>
      </c>
      <c r="L197">
        <v>0.57999999999999996</v>
      </c>
      <c r="M197">
        <v>0</v>
      </c>
      <c r="N197">
        <v>0</v>
      </c>
      <c r="O197">
        <v>0</v>
      </c>
      <c r="P197">
        <v>0</v>
      </c>
      <c r="Q197">
        <v>0</v>
      </c>
      <c r="R197">
        <v>0</v>
      </c>
      <c r="S197" t="s">
        <v>319</v>
      </c>
      <c r="T197" t="s">
        <v>319</v>
      </c>
      <c r="U197" t="s">
        <v>319</v>
      </c>
      <c r="V197" t="s">
        <v>319</v>
      </c>
      <c r="W197">
        <v>1617714777827.4399</v>
      </c>
      <c r="X197">
        <v>1602089742</v>
      </c>
      <c r="Y197" s="225">
        <v>40354919631850.383</v>
      </c>
      <c r="Z197">
        <v>100845413.5757</v>
      </c>
    </row>
    <row r="198" spans="1:26" x14ac:dyDescent="0.25">
      <c r="A198" t="s">
        <v>533</v>
      </c>
      <c r="B198" t="s">
        <v>74</v>
      </c>
      <c r="C198" t="s">
        <v>329</v>
      </c>
      <c r="D198" t="s">
        <v>309</v>
      </c>
      <c r="E198" t="s">
        <v>303</v>
      </c>
      <c r="F198" t="s">
        <v>304</v>
      </c>
      <c r="G198" t="s">
        <v>305</v>
      </c>
      <c r="H198">
        <v>956.37</v>
      </c>
      <c r="I198">
        <v>-0.4839</v>
      </c>
      <c r="J198">
        <v>-0.8881</v>
      </c>
      <c r="K198">
        <v>-4.5434000000000001</v>
      </c>
      <c r="L198">
        <v>-4.5434000000000001</v>
      </c>
      <c r="M198">
        <v>-6.9462000000000002</v>
      </c>
      <c r="N198">
        <v>-6.8456000000000001</v>
      </c>
      <c r="O198">
        <v>-5.6146000000000003</v>
      </c>
      <c r="P198">
        <v>-4.4137000000000004</v>
      </c>
      <c r="Q198">
        <v>-1.3808</v>
      </c>
      <c r="R198">
        <v>-3.9287999999999998</v>
      </c>
      <c r="S198" t="s">
        <v>307</v>
      </c>
      <c r="T198" t="s">
        <v>332</v>
      </c>
      <c r="U198" t="s">
        <v>307</v>
      </c>
      <c r="V198" t="s">
        <v>317</v>
      </c>
      <c r="W198">
        <v>12148270054.889999</v>
      </c>
      <c r="X198">
        <v>12125343.460000001</v>
      </c>
      <c r="Y198" s="225">
        <v>40354919631850.383</v>
      </c>
      <c r="Z198">
        <v>100845413.5757</v>
      </c>
    </row>
    <row r="199" spans="1:26" x14ac:dyDescent="0.25">
      <c r="A199" t="s">
        <v>534</v>
      </c>
      <c r="B199" t="s">
        <v>207</v>
      </c>
      <c r="C199" t="s">
        <v>329</v>
      </c>
      <c r="D199" t="s">
        <v>170</v>
      </c>
      <c r="E199" t="s">
        <v>303</v>
      </c>
      <c r="F199" t="s">
        <v>304</v>
      </c>
      <c r="G199" t="s">
        <v>305</v>
      </c>
      <c r="H199">
        <v>994.89</v>
      </c>
      <c r="I199">
        <v>0</v>
      </c>
      <c r="J199">
        <v>0</v>
      </c>
      <c r="K199">
        <v>0</v>
      </c>
      <c r="L199">
        <v>-1.08</v>
      </c>
      <c r="M199">
        <v>0</v>
      </c>
      <c r="N199">
        <v>0</v>
      </c>
      <c r="O199">
        <v>0</v>
      </c>
      <c r="P199">
        <v>2.6</v>
      </c>
      <c r="Q199">
        <v>0</v>
      </c>
      <c r="R199">
        <v>0</v>
      </c>
      <c r="S199" t="s">
        <v>319</v>
      </c>
      <c r="T199" t="s">
        <v>319</v>
      </c>
      <c r="U199" t="s">
        <v>319</v>
      </c>
      <c r="V199" t="s">
        <v>319</v>
      </c>
      <c r="W199">
        <v>307756943546.20001</v>
      </c>
      <c r="X199">
        <v>306000000</v>
      </c>
      <c r="Y199" s="225">
        <v>40354919631850.383</v>
      </c>
      <c r="Z199">
        <v>100845413.5757</v>
      </c>
    </row>
    <row r="200" spans="1:26" x14ac:dyDescent="0.25">
      <c r="A200" t="s">
        <v>535</v>
      </c>
      <c r="B200" t="s">
        <v>74</v>
      </c>
      <c r="C200" t="s">
        <v>329</v>
      </c>
      <c r="D200" t="s">
        <v>309</v>
      </c>
      <c r="E200" t="s">
        <v>323</v>
      </c>
      <c r="F200" t="s">
        <v>304</v>
      </c>
      <c r="G200" t="s">
        <v>280</v>
      </c>
      <c r="H200">
        <v>1.2178819999999999</v>
      </c>
      <c r="I200">
        <v>0.2341</v>
      </c>
      <c r="J200">
        <v>-0.45619999999999999</v>
      </c>
      <c r="K200">
        <v>2.3473000000000002</v>
      </c>
      <c r="L200">
        <v>2.3473000000000002</v>
      </c>
      <c r="M200">
        <v>0.14649999999999999</v>
      </c>
      <c r="N200">
        <v>1.7455000000000001</v>
      </c>
      <c r="O200">
        <v>12.868600000000001</v>
      </c>
      <c r="P200">
        <v>3.2945000000000002</v>
      </c>
      <c r="Q200">
        <v>22.049399999999999</v>
      </c>
      <c r="R200">
        <v>0</v>
      </c>
      <c r="S200" t="s">
        <v>319</v>
      </c>
      <c r="T200" t="s">
        <v>319</v>
      </c>
      <c r="U200" t="s">
        <v>319</v>
      </c>
      <c r="V200" t="s">
        <v>319</v>
      </c>
      <c r="W200">
        <v>1278919.04</v>
      </c>
      <c r="X200">
        <v>1074767.3899999999</v>
      </c>
      <c r="Y200" s="225">
        <v>40354919631850.383</v>
      </c>
      <c r="Z200">
        <v>100845413.5757</v>
      </c>
    </row>
    <row r="201" spans="1:26" x14ac:dyDescent="0.25">
      <c r="A201" t="s">
        <v>536</v>
      </c>
      <c r="B201" t="s">
        <v>166</v>
      </c>
      <c r="C201" t="s">
        <v>537</v>
      </c>
      <c r="D201" t="s">
        <v>342</v>
      </c>
      <c r="E201" t="s">
        <v>303</v>
      </c>
      <c r="F201" t="s">
        <v>304</v>
      </c>
      <c r="G201" t="s">
        <v>305</v>
      </c>
      <c r="H201">
        <v>1088.8405</v>
      </c>
      <c r="I201">
        <v>-0.30740000000000001</v>
      </c>
      <c r="J201">
        <v>-0.60229999999999995</v>
      </c>
      <c r="K201">
        <v>-2.0045999999999999</v>
      </c>
      <c r="L201">
        <v>-2.0045999999999999</v>
      </c>
      <c r="M201">
        <v>-1.0283</v>
      </c>
      <c r="N201">
        <v>1.2937000000000001</v>
      </c>
      <c r="O201">
        <v>7.4939999999999998</v>
      </c>
      <c r="P201">
        <v>12.304500000000001</v>
      </c>
      <c r="Q201">
        <v>0</v>
      </c>
      <c r="R201">
        <v>0</v>
      </c>
      <c r="S201" t="s">
        <v>364</v>
      </c>
      <c r="T201" t="s">
        <v>313</v>
      </c>
      <c r="U201" t="s">
        <v>319</v>
      </c>
      <c r="V201" t="s">
        <v>319</v>
      </c>
      <c r="W201">
        <v>124244363856.58</v>
      </c>
      <c r="X201">
        <v>111819591.98</v>
      </c>
      <c r="Y201" s="225">
        <v>43515592950713.258</v>
      </c>
      <c r="Z201">
        <v>9518699.3300000001</v>
      </c>
    </row>
    <row r="202" spans="1:26" x14ac:dyDescent="0.25">
      <c r="A202" t="s">
        <v>538</v>
      </c>
      <c r="B202" t="s">
        <v>166</v>
      </c>
      <c r="C202" t="s">
        <v>537</v>
      </c>
      <c r="D202" t="s">
        <v>223</v>
      </c>
      <c r="E202" t="s">
        <v>303</v>
      </c>
      <c r="F202" t="s">
        <v>304</v>
      </c>
      <c r="G202" t="s">
        <v>305</v>
      </c>
      <c r="H202">
        <v>1253.93</v>
      </c>
      <c r="I202">
        <v>5.5899999999999998E-2</v>
      </c>
      <c r="J202">
        <v>0.12620000000000001</v>
      </c>
      <c r="K202">
        <v>0.66149999999999998</v>
      </c>
      <c r="L202">
        <v>0.66149999999999998</v>
      </c>
      <c r="M202">
        <v>1.9314</v>
      </c>
      <c r="N202">
        <v>3.9466999999999999</v>
      </c>
      <c r="O202">
        <v>7.9179000000000004</v>
      </c>
      <c r="P202">
        <v>11.933999999999999</v>
      </c>
      <c r="Q202">
        <v>0</v>
      </c>
      <c r="R202">
        <v>0</v>
      </c>
      <c r="S202" t="s">
        <v>338</v>
      </c>
      <c r="T202" t="s">
        <v>310</v>
      </c>
      <c r="U202" t="s">
        <v>319</v>
      </c>
      <c r="V202" t="s">
        <v>319</v>
      </c>
      <c r="W202">
        <v>115301737307.78999</v>
      </c>
      <c r="X202">
        <v>92560405.189999998</v>
      </c>
      <c r="Y202" s="225">
        <v>43515592950713.258</v>
      </c>
      <c r="Z202">
        <v>9518699.3300000001</v>
      </c>
    </row>
    <row r="203" spans="1:26" x14ac:dyDescent="0.25">
      <c r="A203" t="s">
        <v>539</v>
      </c>
      <c r="B203" t="s">
        <v>166</v>
      </c>
      <c r="C203" t="s">
        <v>537</v>
      </c>
      <c r="D203" t="s">
        <v>177</v>
      </c>
      <c r="E203" t="s">
        <v>303</v>
      </c>
      <c r="F203" t="s">
        <v>304</v>
      </c>
      <c r="G203" t="s">
        <v>305</v>
      </c>
      <c r="H203">
        <v>1310.1913999999999</v>
      </c>
      <c r="I203">
        <v>3.6999999999999998E-2</v>
      </c>
      <c r="J203">
        <v>-2.4500000000000001E-2</v>
      </c>
      <c r="K203">
        <v>0.71279999999999999</v>
      </c>
      <c r="L203">
        <v>0.71279999999999999</v>
      </c>
      <c r="M203">
        <v>1.7176</v>
      </c>
      <c r="N203">
        <v>8.1358999999999995</v>
      </c>
      <c r="O203">
        <v>12.998200000000001</v>
      </c>
      <c r="P203">
        <v>16.482201</v>
      </c>
      <c r="Q203">
        <v>25.069599</v>
      </c>
      <c r="R203">
        <v>0</v>
      </c>
      <c r="S203" t="s">
        <v>313</v>
      </c>
      <c r="T203" t="s">
        <v>364</v>
      </c>
      <c r="U203" t="s">
        <v>338</v>
      </c>
      <c r="V203" t="s">
        <v>319</v>
      </c>
      <c r="W203">
        <v>38699042206.57</v>
      </c>
      <c r="X203">
        <v>29747484.210000001</v>
      </c>
      <c r="Y203" s="225">
        <v>43515592950713.258</v>
      </c>
      <c r="Z203">
        <v>9518699.3300000001</v>
      </c>
    </row>
    <row r="204" spans="1:26" x14ac:dyDescent="0.25">
      <c r="A204" t="s">
        <v>540</v>
      </c>
      <c r="B204" t="s">
        <v>171</v>
      </c>
      <c r="C204" t="s">
        <v>537</v>
      </c>
      <c r="D204" t="s">
        <v>302</v>
      </c>
      <c r="E204" t="s">
        <v>303</v>
      </c>
      <c r="F204" t="s">
        <v>304</v>
      </c>
      <c r="G204" t="s">
        <v>305</v>
      </c>
      <c r="H204">
        <v>1006.83</v>
      </c>
      <c r="I204">
        <v>0.18909999999999999</v>
      </c>
      <c r="J204">
        <v>-0.54620000000000002</v>
      </c>
      <c r="K204">
        <v>0.40589999999999998</v>
      </c>
      <c r="L204">
        <v>0.40589999999999998</v>
      </c>
      <c r="M204">
        <v>0</v>
      </c>
      <c r="N204">
        <v>0</v>
      </c>
      <c r="O204">
        <v>0</v>
      </c>
      <c r="P204">
        <v>0</v>
      </c>
      <c r="Q204">
        <v>0</v>
      </c>
      <c r="R204">
        <v>0</v>
      </c>
      <c r="S204" t="s">
        <v>319</v>
      </c>
      <c r="T204" t="s">
        <v>319</v>
      </c>
      <c r="U204" t="s">
        <v>319</v>
      </c>
      <c r="V204" t="s">
        <v>319</v>
      </c>
      <c r="W204">
        <v>169951399230</v>
      </c>
      <c r="X204">
        <v>169482581.72</v>
      </c>
      <c r="Y204" s="225">
        <v>43515592950713.258</v>
      </c>
      <c r="Z204">
        <v>9518699.3300000001</v>
      </c>
    </row>
    <row r="205" spans="1:26" x14ac:dyDescent="0.25">
      <c r="A205" t="s">
        <v>541</v>
      </c>
      <c r="B205" t="s">
        <v>166</v>
      </c>
      <c r="C205" t="s">
        <v>537</v>
      </c>
      <c r="D205" t="s">
        <v>316</v>
      </c>
      <c r="E205" t="s">
        <v>303</v>
      </c>
      <c r="F205" t="s">
        <v>304</v>
      </c>
      <c r="G205" t="s">
        <v>305</v>
      </c>
      <c r="H205">
        <v>7907.32</v>
      </c>
      <c r="I205">
        <v>-0.27929999999999999</v>
      </c>
      <c r="J205">
        <v>-0.44419999999999998</v>
      </c>
      <c r="K205">
        <v>-1.5697000000000001</v>
      </c>
      <c r="L205">
        <v>-1.5697000000000001</v>
      </c>
      <c r="M205">
        <v>-1.7345999999999999</v>
      </c>
      <c r="N205">
        <v>0.12870000000000001</v>
      </c>
      <c r="O205">
        <v>4.5026999999999999</v>
      </c>
      <c r="P205">
        <v>8.2225999999999999</v>
      </c>
      <c r="Q205">
        <v>15.8264</v>
      </c>
      <c r="R205">
        <v>26.417200000000001</v>
      </c>
      <c r="S205" t="s">
        <v>338</v>
      </c>
      <c r="T205" t="s">
        <v>310</v>
      </c>
      <c r="U205" t="s">
        <v>310</v>
      </c>
      <c r="V205" t="s">
        <v>338</v>
      </c>
      <c r="W205">
        <v>462402369676.34998</v>
      </c>
      <c r="X205">
        <v>57559834.159999996</v>
      </c>
      <c r="Y205" s="225">
        <v>43515592950713.258</v>
      </c>
      <c r="Z205">
        <v>9518699.3300000001</v>
      </c>
    </row>
    <row r="206" spans="1:26" x14ac:dyDescent="0.25">
      <c r="A206" t="s">
        <v>542</v>
      </c>
      <c r="B206" t="s">
        <v>178</v>
      </c>
      <c r="C206" t="s">
        <v>537</v>
      </c>
      <c r="D206" t="s">
        <v>191</v>
      </c>
      <c r="E206" t="s">
        <v>303</v>
      </c>
      <c r="F206" t="s">
        <v>304</v>
      </c>
      <c r="G206" t="s">
        <v>305</v>
      </c>
      <c r="H206">
        <v>1008.088</v>
      </c>
      <c r="I206">
        <v>6.54E-2</v>
      </c>
      <c r="J206">
        <v>0.1145</v>
      </c>
      <c r="K206">
        <v>-5.3E-3</v>
      </c>
      <c r="L206">
        <v>-5.3E-3</v>
      </c>
      <c r="M206">
        <v>-0.29730000000000001</v>
      </c>
      <c r="N206">
        <v>-0.20319999999999999</v>
      </c>
      <c r="O206">
        <v>3.9300000000000002E-2</v>
      </c>
      <c r="P206">
        <v>-0.1704</v>
      </c>
      <c r="Q206">
        <v>0.4284</v>
      </c>
      <c r="R206">
        <v>0</v>
      </c>
      <c r="S206" t="s">
        <v>339</v>
      </c>
      <c r="T206" t="s">
        <v>375</v>
      </c>
      <c r="U206" t="s">
        <v>319</v>
      </c>
      <c r="V206" t="s">
        <v>319</v>
      </c>
      <c r="W206">
        <v>303063990836.78998</v>
      </c>
      <c r="X206">
        <v>298111260.04000002</v>
      </c>
      <c r="Y206" s="225">
        <v>43515592950713.258</v>
      </c>
      <c r="Z206">
        <v>9518699.3300000001</v>
      </c>
    </row>
    <row r="207" spans="1:26" x14ac:dyDescent="0.25">
      <c r="A207" t="s">
        <v>543</v>
      </c>
      <c r="B207" t="s">
        <v>178</v>
      </c>
      <c r="C207" t="s">
        <v>537</v>
      </c>
      <c r="D207" t="s">
        <v>202</v>
      </c>
      <c r="E207" t="s">
        <v>303</v>
      </c>
      <c r="F207" t="s">
        <v>304</v>
      </c>
      <c r="G207" t="s">
        <v>305</v>
      </c>
      <c r="H207">
        <v>1229.9078999999999</v>
      </c>
      <c r="I207">
        <v>4.3999999999999997E-2</v>
      </c>
      <c r="J207">
        <v>0.1031</v>
      </c>
      <c r="K207">
        <v>0.46060000000000001</v>
      </c>
      <c r="L207">
        <v>0.46060000000000001</v>
      </c>
      <c r="M207">
        <v>1.4507000000000001</v>
      </c>
      <c r="N207">
        <v>2.9437000000000002</v>
      </c>
      <c r="O207">
        <v>4.5396000000000001</v>
      </c>
      <c r="P207">
        <v>6.0656999999999996</v>
      </c>
      <c r="Q207">
        <v>17.291401</v>
      </c>
      <c r="R207">
        <v>0</v>
      </c>
      <c r="S207" t="s">
        <v>306</v>
      </c>
      <c r="T207" t="s">
        <v>338</v>
      </c>
      <c r="U207" t="s">
        <v>306</v>
      </c>
      <c r="V207" t="s">
        <v>319</v>
      </c>
      <c r="W207">
        <v>603142672266.28003</v>
      </c>
      <c r="X207">
        <v>492655272.68000001</v>
      </c>
      <c r="Y207" s="225">
        <v>43515592950713.258</v>
      </c>
      <c r="Z207">
        <v>9518699.3300000001</v>
      </c>
    </row>
    <row r="208" spans="1:26" x14ac:dyDescent="0.25">
      <c r="A208" t="s">
        <v>544</v>
      </c>
      <c r="B208" t="s">
        <v>178</v>
      </c>
      <c r="C208" t="s">
        <v>537</v>
      </c>
      <c r="D208" t="s">
        <v>302</v>
      </c>
      <c r="E208" t="s">
        <v>303</v>
      </c>
      <c r="F208" t="s">
        <v>304</v>
      </c>
      <c r="G208" t="s">
        <v>305</v>
      </c>
      <c r="H208">
        <v>1144.52</v>
      </c>
      <c r="I208">
        <v>4.6300000000000001E-2</v>
      </c>
      <c r="J208">
        <v>0.1198</v>
      </c>
      <c r="K208">
        <v>0.53139999999999998</v>
      </c>
      <c r="L208">
        <v>0.53139999999999998</v>
      </c>
      <c r="M208">
        <v>1.6466000000000001</v>
      </c>
      <c r="N208">
        <v>3.0522999999999998</v>
      </c>
      <c r="O208">
        <v>0</v>
      </c>
      <c r="P208">
        <v>5.9751000000000003</v>
      </c>
      <c r="Q208">
        <v>14.182499999999999</v>
      </c>
      <c r="R208">
        <v>0</v>
      </c>
      <c r="S208" t="s">
        <v>319</v>
      </c>
      <c r="T208" t="s">
        <v>319</v>
      </c>
      <c r="U208" t="s">
        <v>319</v>
      </c>
      <c r="V208" t="s">
        <v>319</v>
      </c>
      <c r="W208">
        <v>200136514529</v>
      </c>
      <c r="X208">
        <v>175793267.12</v>
      </c>
      <c r="Y208" s="225">
        <v>43515592950713.258</v>
      </c>
      <c r="Z208">
        <v>9518699.3300000001</v>
      </c>
    </row>
    <row r="209" spans="1:26" x14ac:dyDescent="0.25">
      <c r="A209" t="s">
        <v>545</v>
      </c>
      <c r="B209" t="s">
        <v>178</v>
      </c>
      <c r="C209" t="s">
        <v>537</v>
      </c>
      <c r="D209" t="s">
        <v>309</v>
      </c>
      <c r="E209" t="s">
        <v>303</v>
      </c>
      <c r="F209" t="s">
        <v>304</v>
      </c>
      <c r="G209" t="s">
        <v>305</v>
      </c>
      <c r="H209">
        <v>1476.9</v>
      </c>
      <c r="I209">
        <v>4.6699999999999998E-2</v>
      </c>
      <c r="J209">
        <v>0.1085</v>
      </c>
      <c r="K209">
        <v>0.48309999999999997</v>
      </c>
      <c r="L209">
        <v>0.48309999999999997</v>
      </c>
      <c r="M209">
        <v>1.4849000000000001</v>
      </c>
      <c r="N209">
        <v>2.9506999999999999</v>
      </c>
      <c r="O209">
        <v>4.4025999999999996</v>
      </c>
      <c r="P209">
        <v>5.7443999999999997</v>
      </c>
      <c r="Q209">
        <v>16.9877</v>
      </c>
      <c r="R209">
        <v>33.261799000000003</v>
      </c>
      <c r="S209" t="s">
        <v>307</v>
      </c>
      <c r="T209" t="s">
        <v>307</v>
      </c>
      <c r="U209" t="s">
        <v>307</v>
      </c>
      <c r="V209" t="s">
        <v>306</v>
      </c>
      <c r="W209">
        <v>3482379561936</v>
      </c>
      <c r="X209">
        <v>2369284138.6300001</v>
      </c>
      <c r="Y209" s="225">
        <v>43515592950713.258</v>
      </c>
      <c r="Z209">
        <v>9518699.3300000001</v>
      </c>
    </row>
    <row r="210" spans="1:26" x14ac:dyDescent="0.25">
      <c r="A210" t="s">
        <v>546</v>
      </c>
      <c r="B210" t="s">
        <v>178</v>
      </c>
      <c r="C210" t="s">
        <v>537</v>
      </c>
      <c r="D210" t="s">
        <v>302</v>
      </c>
      <c r="E210" t="s">
        <v>303</v>
      </c>
      <c r="F210" t="s">
        <v>304</v>
      </c>
      <c r="G210" t="s">
        <v>305</v>
      </c>
      <c r="H210">
        <v>1189.18</v>
      </c>
      <c r="I210">
        <v>2.1000000000000001E-2</v>
      </c>
      <c r="J210">
        <v>7.6600000000000001E-2</v>
      </c>
      <c r="K210">
        <v>0.30620000000000003</v>
      </c>
      <c r="L210">
        <v>0.30620000000000003</v>
      </c>
      <c r="M210">
        <v>0.9919</v>
      </c>
      <c r="N210">
        <v>1.8125</v>
      </c>
      <c r="O210">
        <v>2.6846000000000001</v>
      </c>
      <c r="P210">
        <v>3.6421999999999999</v>
      </c>
      <c r="Q210">
        <v>8.6585000000000001</v>
      </c>
      <c r="R210">
        <v>14.6242</v>
      </c>
      <c r="S210" t="s">
        <v>334</v>
      </c>
      <c r="T210" t="s">
        <v>352</v>
      </c>
      <c r="U210" t="s">
        <v>317</v>
      </c>
      <c r="V210" t="s">
        <v>319</v>
      </c>
      <c r="W210">
        <v>181578947451</v>
      </c>
      <c r="X210">
        <v>153159815.55000001</v>
      </c>
      <c r="Y210" s="225">
        <v>43515592950713.258</v>
      </c>
      <c r="Z210">
        <v>9518699.3300000001</v>
      </c>
    </row>
    <row r="211" spans="1:26" x14ac:dyDescent="0.25">
      <c r="A211" t="s">
        <v>547</v>
      </c>
      <c r="B211" t="s">
        <v>171</v>
      </c>
      <c r="C211" t="s">
        <v>537</v>
      </c>
      <c r="D211" t="s">
        <v>312</v>
      </c>
      <c r="E211" t="s">
        <v>303</v>
      </c>
      <c r="F211" t="s">
        <v>304</v>
      </c>
      <c r="G211" t="s">
        <v>305</v>
      </c>
      <c r="H211">
        <v>1601.3</v>
      </c>
      <c r="I211">
        <v>0.17269999999999999</v>
      </c>
      <c r="J211">
        <v>-2.6800000000000001E-2</v>
      </c>
      <c r="K211">
        <v>1.0386</v>
      </c>
      <c r="L211">
        <v>1.0386</v>
      </c>
      <c r="M211">
        <v>2.2208999999999999</v>
      </c>
      <c r="N211">
        <v>6.0190000000000001</v>
      </c>
      <c r="O211">
        <v>10.5137</v>
      </c>
      <c r="P211">
        <v>13.7012</v>
      </c>
      <c r="Q211">
        <v>21.493798999999999</v>
      </c>
      <c r="R211">
        <v>54.128200999999997</v>
      </c>
      <c r="S211" t="s">
        <v>310</v>
      </c>
      <c r="T211" t="s">
        <v>364</v>
      </c>
      <c r="U211" t="s">
        <v>338</v>
      </c>
      <c r="V211" t="s">
        <v>310</v>
      </c>
      <c r="W211">
        <v>1124717242329</v>
      </c>
      <c r="X211">
        <v>709669975.65999997</v>
      </c>
      <c r="Y211" s="225">
        <v>43515592950713.258</v>
      </c>
      <c r="Z211">
        <v>9518699.3300000001</v>
      </c>
    </row>
    <row r="212" spans="1:26" x14ac:dyDescent="0.25">
      <c r="A212" t="s">
        <v>548</v>
      </c>
      <c r="B212" t="s">
        <v>171</v>
      </c>
      <c r="C212" t="s">
        <v>537</v>
      </c>
      <c r="D212" t="s">
        <v>342</v>
      </c>
      <c r="E212" t="s">
        <v>303</v>
      </c>
      <c r="F212" t="s">
        <v>304</v>
      </c>
      <c r="G212" t="s">
        <v>305</v>
      </c>
      <c r="H212">
        <v>1290.7534000000001</v>
      </c>
      <c r="I212">
        <v>7.1900000000000006E-2</v>
      </c>
      <c r="J212">
        <v>-8.0299999999999996E-2</v>
      </c>
      <c r="K212">
        <v>0.9486</v>
      </c>
      <c r="L212">
        <v>0.9486</v>
      </c>
      <c r="M212">
        <v>0.65149999999999997</v>
      </c>
      <c r="N212">
        <v>3.3782999999999999</v>
      </c>
      <c r="O212">
        <v>5.7145000000000001</v>
      </c>
      <c r="P212">
        <v>9.0097000000000005</v>
      </c>
      <c r="Q212">
        <v>6.8940000000000001</v>
      </c>
      <c r="R212">
        <v>29.624901000000001</v>
      </c>
      <c r="S212" t="s">
        <v>317</v>
      </c>
      <c r="T212" t="s">
        <v>332</v>
      </c>
      <c r="U212" t="s">
        <v>375</v>
      </c>
      <c r="V212" t="s">
        <v>317</v>
      </c>
      <c r="W212">
        <v>587881098502.38</v>
      </c>
      <c r="X212">
        <v>459776099.72000003</v>
      </c>
      <c r="Y212" s="225">
        <v>43515592950713.258</v>
      </c>
      <c r="Z212">
        <v>9518699.3300000001</v>
      </c>
    </row>
    <row r="213" spans="1:26" x14ac:dyDescent="0.25">
      <c r="A213" t="s">
        <v>549</v>
      </c>
      <c r="B213" t="s">
        <v>171</v>
      </c>
      <c r="C213" t="s">
        <v>537</v>
      </c>
      <c r="D213" t="s">
        <v>302</v>
      </c>
      <c r="E213" t="s">
        <v>303</v>
      </c>
      <c r="F213" t="s">
        <v>304</v>
      </c>
      <c r="G213" t="s">
        <v>305</v>
      </c>
      <c r="H213">
        <v>1304.77</v>
      </c>
      <c r="I213">
        <v>8.1299999999999997E-2</v>
      </c>
      <c r="J213">
        <v>-0.13930000000000001</v>
      </c>
      <c r="K213">
        <v>0.48049999999999998</v>
      </c>
      <c r="L213">
        <v>0.48049999999999998</v>
      </c>
      <c r="M213">
        <v>0.61850000000000005</v>
      </c>
      <c r="N213">
        <v>0.88219999999999998</v>
      </c>
      <c r="O213">
        <v>2.2595000000000001</v>
      </c>
      <c r="P213">
        <v>4.7587000000000002</v>
      </c>
      <c r="Q213">
        <v>14.6355</v>
      </c>
      <c r="R213">
        <v>0</v>
      </c>
      <c r="S213" t="s">
        <v>375</v>
      </c>
      <c r="T213" t="s">
        <v>317</v>
      </c>
      <c r="U213" t="s">
        <v>307</v>
      </c>
      <c r="V213" t="s">
        <v>319</v>
      </c>
      <c r="W213">
        <v>1298755517102</v>
      </c>
      <c r="X213">
        <v>1000172775.65</v>
      </c>
      <c r="Y213" s="225">
        <v>43515592950713.258</v>
      </c>
      <c r="Z213">
        <v>9518699.3300000001</v>
      </c>
    </row>
    <row r="214" spans="1:26" x14ac:dyDescent="0.25">
      <c r="A214" t="s">
        <v>550</v>
      </c>
      <c r="B214" t="s">
        <v>171</v>
      </c>
      <c r="C214" t="s">
        <v>537</v>
      </c>
      <c r="D214" t="s">
        <v>309</v>
      </c>
      <c r="E214" t="s">
        <v>303</v>
      </c>
      <c r="F214" t="s">
        <v>304</v>
      </c>
      <c r="G214" t="s">
        <v>305</v>
      </c>
      <c r="H214">
        <v>1474.64</v>
      </c>
      <c r="I214">
        <v>0.15490000000000001</v>
      </c>
      <c r="J214">
        <v>-5.8299999999999998E-2</v>
      </c>
      <c r="K214">
        <v>1.0318000000000001</v>
      </c>
      <c r="L214">
        <v>1.0318000000000001</v>
      </c>
      <c r="M214">
        <v>1.9334</v>
      </c>
      <c r="N214">
        <v>5.1646999999999998</v>
      </c>
      <c r="O214">
        <v>9.1493000000000002</v>
      </c>
      <c r="P214">
        <v>11.798999999999999</v>
      </c>
      <c r="Q214">
        <v>17.719801</v>
      </c>
      <c r="R214">
        <v>48.021999000000001</v>
      </c>
      <c r="S214" t="s">
        <v>307</v>
      </c>
      <c r="T214" t="s">
        <v>307</v>
      </c>
      <c r="U214" t="s">
        <v>307</v>
      </c>
      <c r="V214" t="s">
        <v>306</v>
      </c>
      <c r="W214">
        <v>151871293945.45001</v>
      </c>
      <c r="X214">
        <v>104051337.84</v>
      </c>
      <c r="Y214" s="225">
        <v>43515592950713.258</v>
      </c>
      <c r="Z214">
        <v>9518699.3300000001</v>
      </c>
    </row>
    <row r="215" spans="1:26" x14ac:dyDescent="0.25">
      <c r="A215" t="s">
        <v>551</v>
      </c>
      <c r="B215" t="s">
        <v>171</v>
      </c>
      <c r="C215" t="s">
        <v>537</v>
      </c>
      <c r="D215" t="s">
        <v>309</v>
      </c>
      <c r="E215" t="s">
        <v>303</v>
      </c>
      <c r="F215" t="s">
        <v>304</v>
      </c>
      <c r="G215" t="s">
        <v>305</v>
      </c>
      <c r="H215">
        <v>940.02</v>
      </c>
      <c r="I215">
        <v>4.1500000000000002E-2</v>
      </c>
      <c r="J215">
        <v>-3.4000000000000002E-2</v>
      </c>
      <c r="K215">
        <v>-1.4302999999999999</v>
      </c>
      <c r="L215">
        <v>-1.4302999999999999</v>
      </c>
      <c r="M215">
        <v>-4.8899999999999997</v>
      </c>
      <c r="N215">
        <v>-8.7359000000000009</v>
      </c>
      <c r="O215">
        <v>-6.9020000000000001</v>
      </c>
      <c r="P215">
        <v>-6.6013999999999999</v>
      </c>
      <c r="Q215">
        <v>-13.2943</v>
      </c>
      <c r="R215">
        <v>0</v>
      </c>
      <c r="S215" t="s">
        <v>339</v>
      </c>
      <c r="T215" t="s">
        <v>339</v>
      </c>
      <c r="U215" t="s">
        <v>339</v>
      </c>
      <c r="V215" t="s">
        <v>319</v>
      </c>
      <c r="W215">
        <v>53241407204.959999</v>
      </c>
      <c r="X215">
        <v>55828712.789999999</v>
      </c>
      <c r="Y215" s="225">
        <v>43515592950713.258</v>
      </c>
      <c r="Z215">
        <v>9518699.3300000001</v>
      </c>
    </row>
    <row r="216" spans="1:26" x14ac:dyDescent="0.25">
      <c r="A216" t="s">
        <v>552</v>
      </c>
      <c r="B216" t="s">
        <v>171</v>
      </c>
      <c r="C216" t="s">
        <v>537</v>
      </c>
      <c r="D216" t="s">
        <v>309</v>
      </c>
      <c r="E216" t="s">
        <v>303</v>
      </c>
      <c r="F216" t="s">
        <v>304</v>
      </c>
      <c r="G216" t="s">
        <v>305</v>
      </c>
      <c r="H216">
        <v>1059.03</v>
      </c>
      <c r="I216">
        <v>7.4700000000000003E-2</v>
      </c>
      <c r="J216">
        <v>-0.39689999999999998</v>
      </c>
      <c r="K216">
        <v>0.16550000000000001</v>
      </c>
      <c r="L216">
        <v>0.16550000000000001</v>
      </c>
      <c r="M216">
        <v>0.30499999999999999</v>
      </c>
      <c r="N216">
        <v>0.75060000000000004</v>
      </c>
      <c r="O216">
        <v>1.6479999999999999</v>
      </c>
      <c r="P216">
        <v>2.2881</v>
      </c>
      <c r="Q216">
        <v>-0.83340000000000003</v>
      </c>
      <c r="R216">
        <v>1.3824000000000001</v>
      </c>
      <c r="S216" t="s">
        <v>334</v>
      </c>
      <c r="T216" t="s">
        <v>317</v>
      </c>
      <c r="U216" t="s">
        <v>334</v>
      </c>
      <c r="V216" t="s">
        <v>317</v>
      </c>
      <c r="W216">
        <v>151334375127</v>
      </c>
      <c r="X216">
        <v>143134832.66</v>
      </c>
      <c r="Y216" s="225">
        <v>43515592950713.258</v>
      </c>
      <c r="Z216">
        <v>9518699.3300000001</v>
      </c>
    </row>
    <row r="217" spans="1:26" x14ac:dyDescent="0.25">
      <c r="A217" t="s">
        <v>553</v>
      </c>
      <c r="B217" t="s">
        <v>171</v>
      </c>
      <c r="C217" t="s">
        <v>537</v>
      </c>
      <c r="D217" t="s">
        <v>309</v>
      </c>
      <c r="E217" t="s">
        <v>303</v>
      </c>
      <c r="F217" t="s">
        <v>304</v>
      </c>
      <c r="G217" t="s">
        <v>305</v>
      </c>
      <c r="H217">
        <v>2636.71</v>
      </c>
      <c r="I217">
        <v>6.9500000000000006E-2</v>
      </c>
      <c r="J217">
        <v>3.9800000000000002E-2</v>
      </c>
      <c r="K217">
        <v>0.57940000000000003</v>
      </c>
      <c r="L217">
        <v>0.57940000000000003</v>
      </c>
      <c r="M217">
        <v>1.5987</v>
      </c>
      <c r="N217">
        <v>3.4763000000000002</v>
      </c>
      <c r="O217">
        <v>6.2662000000000004</v>
      </c>
      <c r="P217">
        <v>8.6715999999999998</v>
      </c>
      <c r="Q217">
        <v>18.323499999999999</v>
      </c>
      <c r="R217">
        <v>41.320202000000002</v>
      </c>
      <c r="S217" t="s">
        <v>307</v>
      </c>
      <c r="T217" t="s">
        <v>307</v>
      </c>
      <c r="U217" t="s">
        <v>338</v>
      </c>
      <c r="V217" t="s">
        <v>338</v>
      </c>
      <c r="W217">
        <v>142871413577.26999</v>
      </c>
      <c r="X217">
        <v>54499468.43</v>
      </c>
      <c r="Y217" s="225">
        <v>43515592950713.258</v>
      </c>
      <c r="Z217">
        <v>9518699.3300000001</v>
      </c>
    </row>
    <row r="218" spans="1:26" x14ac:dyDescent="0.25">
      <c r="A218" t="s">
        <v>554</v>
      </c>
      <c r="B218" t="s">
        <v>171</v>
      </c>
      <c r="C218" t="s">
        <v>537</v>
      </c>
      <c r="D218" t="s">
        <v>342</v>
      </c>
      <c r="E218" t="s">
        <v>303</v>
      </c>
      <c r="F218" t="s">
        <v>304</v>
      </c>
      <c r="G218" t="s">
        <v>305</v>
      </c>
      <c r="H218">
        <v>1192.6732</v>
      </c>
      <c r="I218">
        <v>7.4300000000000005E-2</v>
      </c>
      <c r="J218">
        <v>9.1700000000000004E-2</v>
      </c>
      <c r="K218">
        <v>1.1372</v>
      </c>
      <c r="L218">
        <v>1.1372</v>
      </c>
      <c r="M218">
        <v>2.6770999999999998</v>
      </c>
      <c r="N218">
        <v>6.1513999999999998</v>
      </c>
      <c r="O218">
        <v>10.2361</v>
      </c>
      <c r="P218">
        <v>12.5785</v>
      </c>
      <c r="Q218">
        <v>7.2553999999999998</v>
      </c>
      <c r="R218">
        <v>0</v>
      </c>
      <c r="S218" t="s">
        <v>364</v>
      </c>
      <c r="T218" t="s">
        <v>310</v>
      </c>
      <c r="U218" t="s">
        <v>332</v>
      </c>
      <c r="V218" t="s">
        <v>319</v>
      </c>
      <c r="W218">
        <v>1398351830117.49</v>
      </c>
      <c r="X218">
        <v>1185784658.1300001</v>
      </c>
      <c r="Y218" s="225">
        <v>43515592950713.258</v>
      </c>
      <c r="Z218">
        <v>9518699.3300000001</v>
      </c>
    </row>
    <row r="219" spans="1:26" x14ac:dyDescent="0.25">
      <c r="A219" t="s">
        <v>555</v>
      </c>
      <c r="B219" t="s">
        <v>74</v>
      </c>
      <c r="C219" t="s">
        <v>537</v>
      </c>
      <c r="D219" t="s">
        <v>316</v>
      </c>
      <c r="E219" t="s">
        <v>303</v>
      </c>
      <c r="F219" t="s">
        <v>304</v>
      </c>
      <c r="G219" t="s">
        <v>305</v>
      </c>
      <c r="H219">
        <v>61308.29</v>
      </c>
      <c r="I219">
        <v>-0.60529999999999995</v>
      </c>
      <c r="J219">
        <v>-1.1649</v>
      </c>
      <c r="K219">
        <v>-3.6566999999999998</v>
      </c>
      <c r="L219">
        <v>-3.6566999999999998</v>
      </c>
      <c r="M219">
        <v>-4.6372</v>
      </c>
      <c r="N219">
        <v>-4.1508000000000003</v>
      </c>
      <c r="O219">
        <v>-0.65239999999999998</v>
      </c>
      <c r="P219">
        <v>2.3879000000000001</v>
      </c>
      <c r="Q219">
        <v>10.7639</v>
      </c>
      <c r="R219">
        <v>17.585100000000001</v>
      </c>
      <c r="S219" t="s">
        <v>338</v>
      </c>
      <c r="T219" t="s">
        <v>338</v>
      </c>
      <c r="U219" t="s">
        <v>310</v>
      </c>
      <c r="V219" t="s">
        <v>310</v>
      </c>
      <c r="W219">
        <v>5644139806195.29</v>
      </c>
      <c r="X219">
        <v>88695165.159999996</v>
      </c>
      <c r="Y219" s="225">
        <v>43515592950713.258</v>
      </c>
      <c r="Z219">
        <v>9518699.3300000001</v>
      </c>
    </row>
    <row r="220" spans="1:26" x14ac:dyDescent="0.25">
      <c r="A220" t="s">
        <v>556</v>
      </c>
      <c r="B220" t="s">
        <v>74</v>
      </c>
      <c r="C220" t="s">
        <v>537</v>
      </c>
      <c r="D220" t="s">
        <v>316</v>
      </c>
      <c r="E220" t="s">
        <v>303</v>
      </c>
      <c r="F220" t="s">
        <v>304</v>
      </c>
      <c r="G220" t="s">
        <v>305</v>
      </c>
      <c r="H220">
        <v>2981.75</v>
      </c>
      <c r="I220">
        <v>-0.54469999999999996</v>
      </c>
      <c r="J220">
        <v>-1.3064</v>
      </c>
      <c r="K220">
        <v>-3.4472999999999998</v>
      </c>
      <c r="L220">
        <v>-3.4472999999999998</v>
      </c>
      <c r="M220">
        <v>-3.9963000000000002</v>
      </c>
      <c r="N220">
        <v>-2.0394999999999999</v>
      </c>
      <c r="O220">
        <v>2.8268</v>
      </c>
      <c r="P220">
        <v>3.7837999999999998</v>
      </c>
      <c r="Q220">
        <v>10.8667</v>
      </c>
      <c r="R220">
        <v>12.475199999999999</v>
      </c>
      <c r="S220" t="s">
        <v>310</v>
      </c>
      <c r="T220" t="s">
        <v>338</v>
      </c>
      <c r="U220" t="s">
        <v>338</v>
      </c>
      <c r="V220" t="s">
        <v>306</v>
      </c>
      <c r="W220">
        <v>411596717224.95001</v>
      </c>
      <c r="X220">
        <v>133279973.37</v>
      </c>
      <c r="Y220" s="225">
        <v>43515592950713.258</v>
      </c>
      <c r="Z220">
        <v>9518699.3300000001</v>
      </c>
    </row>
    <row r="221" spans="1:26" x14ac:dyDescent="0.25">
      <c r="A221" t="s">
        <v>557</v>
      </c>
      <c r="B221" t="s">
        <v>74</v>
      </c>
      <c r="C221" t="s">
        <v>537</v>
      </c>
      <c r="D221" t="s">
        <v>316</v>
      </c>
      <c r="E221" t="s">
        <v>303</v>
      </c>
      <c r="F221" t="s">
        <v>304</v>
      </c>
      <c r="G221" t="s">
        <v>280</v>
      </c>
      <c r="H221">
        <v>2013.89</v>
      </c>
      <c r="I221">
        <v>-0.42320000000000002</v>
      </c>
      <c r="J221">
        <v>-0.66879999999999995</v>
      </c>
      <c r="K221">
        <v>-2.4340000000000002</v>
      </c>
      <c r="L221">
        <v>-2.4340000000000002</v>
      </c>
      <c r="M221">
        <v>1.2499</v>
      </c>
      <c r="N221">
        <v>2.1086999999999998</v>
      </c>
      <c r="O221">
        <v>6.5888999999999998</v>
      </c>
      <c r="P221">
        <v>7.4314999999999998</v>
      </c>
      <c r="Q221">
        <v>-1.3099000000000001</v>
      </c>
      <c r="R221">
        <v>3.1526000000000001</v>
      </c>
      <c r="S221" t="s">
        <v>338</v>
      </c>
      <c r="T221" t="s">
        <v>364</v>
      </c>
      <c r="U221" t="s">
        <v>307</v>
      </c>
      <c r="V221" t="s">
        <v>307</v>
      </c>
      <c r="W221">
        <v>140395897789.09</v>
      </c>
      <c r="X221">
        <v>68016919.280000001</v>
      </c>
      <c r="Y221" s="225">
        <v>43515592950713.258</v>
      </c>
      <c r="Z221">
        <v>9518699.3300000001</v>
      </c>
    </row>
    <row r="222" spans="1:26" x14ac:dyDescent="0.25">
      <c r="A222" t="s">
        <v>558</v>
      </c>
      <c r="B222" t="s">
        <v>328</v>
      </c>
      <c r="C222" t="s">
        <v>537</v>
      </c>
      <c r="D222" t="s">
        <v>316</v>
      </c>
      <c r="E222" t="s">
        <v>303</v>
      </c>
      <c r="F222" t="s">
        <v>304</v>
      </c>
      <c r="G222" t="s">
        <v>305</v>
      </c>
      <c r="H222">
        <v>538.27440000000001</v>
      </c>
      <c r="I222">
        <v>-0.54259999999999997</v>
      </c>
      <c r="J222">
        <v>-0.87609999999999999</v>
      </c>
      <c r="K222">
        <v>-2.8511000000000002</v>
      </c>
      <c r="L222">
        <v>-2.8511000000000002</v>
      </c>
      <c r="M222">
        <v>-4.8171999999999997</v>
      </c>
      <c r="N222">
        <v>-3.9289000000000001</v>
      </c>
      <c r="O222">
        <v>0</v>
      </c>
      <c r="P222">
        <v>0</v>
      </c>
      <c r="Q222">
        <v>0</v>
      </c>
      <c r="R222">
        <v>0</v>
      </c>
      <c r="S222" t="s">
        <v>319</v>
      </c>
      <c r="T222" t="s">
        <v>319</v>
      </c>
      <c r="U222" t="s">
        <v>319</v>
      </c>
      <c r="V222" t="s">
        <v>319</v>
      </c>
      <c r="W222">
        <v>831107742.38999999</v>
      </c>
      <c r="X222">
        <v>1500000</v>
      </c>
      <c r="Y222" s="225">
        <v>43515592950713.258</v>
      </c>
      <c r="Z222">
        <v>9518699.3300000001</v>
      </c>
    </row>
    <row r="223" spans="1:26" x14ac:dyDescent="0.25">
      <c r="A223" t="s">
        <v>559</v>
      </c>
      <c r="B223" t="s">
        <v>367</v>
      </c>
      <c r="C223" t="s">
        <v>537</v>
      </c>
      <c r="D223" t="s">
        <v>191</v>
      </c>
      <c r="E223" t="s">
        <v>303</v>
      </c>
      <c r="F223" t="s">
        <v>279</v>
      </c>
      <c r="G223" t="s">
        <v>305</v>
      </c>
      <c r="H223">
        <v>1010.8815</v>
      </c>
      <c r="I223">
        <v>0</v>
      </c>
      <c r="J223">
        <v>0</v>
      </c>
      <c r="K223">
        <v>0</v>
      </c>
      <c r="L223">
        <v>0.84619999999999995</v>
      </c>
      <c r="M223">
        <v>0</v>
      </c>
      <c r="N223">
        <v>0</v>
      </c>
      <c r="O223">
        <v>0</v>
      </c>
      <c r="P223">
        <v>0</v>
      </c>
      <c r="Q223">
        <v>0</v>
      </c>
      <c r="R223">
        <v>0</v>
      </c>
      <c r="S223" t="s">
        <v>319</v>
      </c>
      <c r="T223" t="s">
        <v>319</v>
      </c>
      <c r="U223" t="s">
        <v>319</v>
      </c>
      <c r="V223" t="s">
        <v>319</v>
      </c>
      <c r="W223">
        <v>0</v>
      </c>
      <c r="X223">
        <v>0</v>
      </c>
      <c r="Y223" s="225">
        <v>43515592950713.258</v>
      </c>
      <c r="Z223">
        <v>9518699.3300000001</v>
      </c>
    </row>
    <row r="224" spans="1:26" x14ac:dyDescent="0.25">
      <c r="A224" t="s">
        <v>560</v>
      </c>
      <c r="B224" t="s">
        <v>203</v>
      </c>
      <c r="C224" t="s">
        <v>537</v>
      </c>
      <c r="D224" t="s">
        <v>302</v>
      </c>
      <c r="E224" t="s">
        <v>303</v>
      </c>
      <c r="F224" t="s">
        <v>304</v>
      </c>
      <c r="G224" t="s">
        <v>305</v>
      </c>
      <c r="H224">
        <v>1113.48</v>
      </c>
      <c r="I224">
        <v>-0.44440000000000002</v>
      </c>
      <c r="J224">
        <v>-0.8901</v>
      </c>
      <c r="K224">
        <v>-2.9114</v>
      </c>
      <c r="L224">
        <v>-2.9114</v>
      </c>
      <c r="M224">
        <v>-4.9760999999999997</v>
      </c>
      <c r="N224">
        <v>-4.5590999999999999</v>
      </c>
      <c r="O224">
        <v>-1.6152</v>
      </c>
      <c r="P224">
        <v>0.35420000000000001</v>
      </c>
      <c r="Q224">
        <v>1.1657</v>
      </c>
      <c r="R224">
        <v>4.7065000000000001</v>
      </c>
      <c r="S224" t="s">
        <v>319</v>
      </c>
      <c r="T224" t="s">
        <v>319</v>
      </c>
      <c r="U224" t="s">
        <v>319</v>
      </c>
      <c r="V224" t="s">
        <v>319</v>
      </c>
      <c r="W224">
        <v>11535657306</v>
      </c>
      <c r="X224">
        <v>10058306.720000001</v>
      </c>
      <c r="Y224" s="225">
        <v>43515592950713.258</v>
      </c>
      <c r="Z224">
        <v>9518699.3300000001</v>
      </c>
    </row>
    <row r="225" spans="1:26" x14ac:dyDescent="0.25">
      <c r="A225" t="s">
        <v>561</v>
      </c>
      <c r="B225" t="s">
        <v>171</v>
      </c>
      <c r="C225" t="s">
        <v>537</v>
      </c>
      <c r="D225" t="s">
        <v>177</v>
      </c>
      <c r="E225" t="s">
        <v>303</v>
      </c>
      <c r="F225" t="s">
        <v>304</v>
      </c>
      <c r="G225" t="s">
        <v>305</v>
      </c>
      <c r="H225">
        <v>1139.0542</v>
      </c>
      <c r="I225">
        <v>9.2100000000000001E-2</v>
      </c>
      <c r="J225">
        <v>0.1729</v>
      </c>
      <c r="K225">
        <v>0.99829999999999997</v>
      </c>
      <c r="L225">
        <v>0.99829999999999997</v>
      </c>
      <c r="M225">
        <v>3.1080000000000001</v>
      </c>
      <c r="N225">
        <v>6.2333999999999996</v>
      </c>
      <c r="O225">
        <v>10.297499999999999</v>
      </c>
      <c r="P225">
        <v>14.159599999999999</v>
      </c>
      <c r="Q225">
        <v>0</v>
      </c>
      <c r="R225">
        <v>0</v>
      </c>
      <c r="S225" t="s">
        <v>313</v>
      </c>
      <c r="T225" t="s">
        <v>357</v>
      </c>
      <c r="U225" t="s">
        <v>319</v>
      </c>
      <c r="V225" t="s">
        <v>319</v>
      </c>
      <c r="W225">
        <v>300560639483.85999</v>
      </c>
      <c r="X225">
        <v>266502881.22</v>
      </c>
      <c r="Y225" s="225">
        <v>43515592950713.258</v>
      </c>
      <c r="Z225">
        <v>9518699.3300000001</v>
      </c>
    </row>
    <row r="226" spans="1:26" x14ac:dyDescent="0.25">
      <c r="A226" t="s">
        <v>562</v>
      </c>
      <c r="B226" t="s">
        <v>171</v>
      </c>
      <c r="C226" t="s">
        <v>537</v>
      </c>
      <c r="D226" t="s">
        <v>177</v>
      </c>
      <c r="E226" t="s">
        <v>303</v>
      </c>
      <c r="F226" t="s">
        <v>304</v>
      </c>
      <c r="G226" t="s">
        <v>305</v>
      </c>
      <c r="H226">
        <v>1001.1055</v>
      </c>
      <c r="I226">
        <v>4.6199999999999998E-2</v>
      </c>
      <c r="J226">
        <v>-5.0200000000000002E-2</v>
      </c>
      <c r="K226">
        <v>0</v>
      </c>
      <c r="L226">
        <v>0</v>
      </c>
      <c r="M226">
        <v>0</v>
      </c>
      <c r="N226">
        <v>0</v>
      </c>
      <c r="O226">
        <v>0</v>
      </c>
      <c r="P226">
        <v>0</v>
      </c>
      <c r="Q226">
        <v>0</v>
      </c>
      <c r="R226">
        <v>0</v>
      </c>
      <c r="S226" t="s">
        <v>369</v>
      </c>
      <c r="T226" t="s">
        <v>369</v>
      </c>
      <c r="U226" t="s">
        <v>369</v>
      </c>
      <c r="V226" t="s">
        <v>369</v>
      </c>
      <c r="W226">
        <v>0</v>
      </c>
      <c r="X226">
        <v>0</v>
      </c>
      <c r="Y226" s="225">
        <v>43515592950713.258</v>
      </c>
      <c r="Z226">
        <v>9518699.3300000001</v>
      </c>
    </row>
    <row r="227" spans="1:26" x14ac:dyDescent="0.25">
      <c r="A227" t="s">
        <v>563</v>
      </c>
      <c r="B227" t="s">
        <v>171</v>
      </c>
      <c r="C227" t="s">
        <v>537</v>
      </c>
      <c r="D227" t="s">
        <v>302</v>
      </c>
      <c r="E227" t="s">
        <v>303</v>
      </c>
      <c r="F227" t="s">
        <v>304</v>
      </c>
      <c r="G227" t="s">
        <v>305</v>
      </c>
      <c r="H227">
        <v>1133.01</v>
      </c>
      <c r="I227">
        <v>5.5599999999999997E-2</v>
      </c>
      <c r="J227">
        <v>6.6199999999999995E-2</v>
      </c>
      <c r="K227">
        <v>0.42899999999999999</v>
      </c>
      <c r="L227">
        <v>0.42899999999999999</v>
      </c>
      <c r="M227">
        <v>0.86439999999999995</v>
      </c>
      <c r="N227">
        <v>2.165</v>
      </c>
      <c r="O227">
        <v>4.3575999999999997</v>
      </c>
      <c r="P227">
        <v>4.5193000000000003</v>
      </c>
      <c r="Q227">
        <v>-0.96330000000000005</v>
      </c>
      <c r="R227">
        <v>0</v>
      </c>
      <c r="S227" t="s">
        <v>317</v>
      </c>
      <c r="T227" t="s">
        <v>334</v>
      </c>
      <c r="U227" t="s">
        <v>334</v>
      </c>
      <c r="V227" t="s">
        <v>319</v>
      </c>
      <c r="W227">
        <v>608099235787</v>
      </c>
      <c r="X227">
        <v>539012041.72000003</v>
      </c>
      <c r="Y227" s="225">
        <v>43515592950713.258</v>
      </c>
      <c r="Z227">
        <v>9518699.3300000001</v>
      </c>
    </row>
    <row r="228" spans="1:26" x14ac:dyDescent="0.25">
      <c r="A228" t="s">
        <v>564</v>
      </c>
      <c r="B228" t="s">
        <v>171</v>
      </c>
      <c r="C228" t="s">
        <v>537</v>
      </c>
      <c r="D228" t="s">
        <v>302</v>
      </c>
      <c r="E228" t="s">
        <v>303</v>
      </c>
      <c r="F228" t="s">
        <v>304</v>
      </c>
      <c r="G228" t="s">
        <v>305</v>
      </c>
      <c r="H228">
        <v>977.15</v>
      </c>
      <c r="I228">
        <v>7.6799999999999993E-2</v>
      </c>
      <c r="J228">
        <v>7.8899999999999998E-2</v>
      </c>
      <c r="K228">
        <v>0.32750000000000001</v>
      </c>
      <c r="L228">
        <v>0.32750000000000001</v>
      </c>
      <c r="M228">
        <v>0.61160000000000003</v>
      </c>
      <c r="N228">
        <v>1.5421</v>
      </c>
      <c r="O228">
        <v>3.3342999999999998</v>
      </c>
      <c r="P228">
        <v>3.4821</v>
      </c>
      <c r="Q228">
        <v>0</v>
      </c>
      <c r="R228">
        <v>0</v>
      </c>
      <c r="S228" t="s">
        <v>334</v>
      </c>
      <c r="T228" t="s">
        <v>334</v>
      </c>
      <c r="U228" t="s">
        <v>319</v>
      </c>
      <c r="V228" t="s">
        <v>319</v>
      </c>
      <c r="W228">
        <v>338655870360</v>
      </c>
      <c r="X228">
        <v>347708605.75</v>
      </c>
      <c r="Y228" s="225">
        <v>43515592950713.258</v>
      </c>
      <c r="Z228">
        <v>9518699.3300000001</v>
      </c>
    </row>
    <row r="229" spans="1:26" x14ac:dyDescent="0.25">
      <c r="A229" t="s">
        <v>565</v>
      </c>
      <c r="B229" t="s">
        <v>171</v>
      </c>
      <c r="C229" t="s">
        <v>537</v>
      </c>
      <c r="D229" t="s">
        <v>302</v>
      </c>
      <c r="E229" t="s">
        <v>303</v>
      </c>
      <c r="F229" t="s">
        <v>304</v>
      </c>
      <c r="G229" t="s">
        <v>305</v>
      </c>
      <c r="H229">
        <v>27069.43</v>
      </c>
      <c r="I229">
        <v>0.1293</v>
      </c>
      <c r="J229">
        <v>-0.57530000000000003</v>
      </c>
      <c r="K229">
        <v>0.4143</v>
      </c>
      <c r="L229">
        <v>0.4143</v>
      </c>
      <c r="M229">
        <v>0.85040000000000004</v>
      </c>
      <c r="N229">
        <v>2.4472999999999998</v>
      </c>
      <c r="O229">
        <v>5.2682000000000002</v>
      </c>
      <c r="P229">
        <v>6.5457000000000001</v>
      </c>
      <c r="Q229">
        <v>0</v>
      </c>
      <c r="R229">
        <v>0</v>
      </c>
      <c r="S229" t="s">
        <v>332</v>
      </c>
      <c r="T229" t="s">
        <v>332</v>
      </c>
      <c r="U229" t="s">
        <v>319</v>
      </c>
      <c r="V229" t="s">
        <v>319</v>
      </c>
      <c r="W229">
        <v>1289992564202</v>
      </c>
      <c r="X229">
        <v>47852394.549999997</v>
      </c>
      <c r="Y229" s="225">
        <v>43515592950713.258</v>
      </c>
      <c r="Z229">
        <v>9518699.3300000001</v>
      </c>
    </row>
    <row r="230" spans="1:26" x14ac:dyDescent="0.25">
      <c r="A230" t="s">
        <v>566</v>
      </c>
      <c r="B230" t="s">
        <v>171</v>
      </c>
      <c r="C230" t="s">
        <v>537</v>
      </c>
      <c r="D230" t="s">
        <v>302</v>
      </c>
      <c r="E230" t="s">
        <v>303</v>
      </c>
      <c r="F230" t="s">
        <v>304</v>
      </c>
      <c r="G230" t="s">
        <v>305</v>
      </c>
      <c r="H230">
        <v>1062.3399999999999</v>
      </c>
      <c r="I230">
        <v>0.11210000000000001</v>
      </c>
      <c r="J230">
        <v>-0.4143</v>
      </c>
      <c r="K230">
        <v>0.2747</v>
      </c>
      <c r="L230">
        <v>0.2747</v>
      </c>
      <c r="M230">
        <v>0.67949999999999999</v>
      </c>
      <c r="N230">
        <v>1.1868000000000001</v>
      </c>
      <c r="O230">
        <v>2.8403</v>
      </c>
      <c r="P230">
        <v>3.0388000000000002</v>
      </c>
      <c r="Q230">
        <v>0</v>
      </c>
      <c r="R230">
        <v>0</v>
      </c>
      <c r="S230" t="s">
        <v>317</v>
      </c>
      <c r="T230" t="s">
        <v>317</v>
      </c>
      <c r="U230" t="s">
        <v>319</v>
      </c>
      <c r="V230" t="s">
        <v>319</v>
      </c>
      <c r="W230">
        <v>377622113633</v>
      </c>
      <c r="X230">
        <v>356436976.49000001</v>
      </c>
      <c r="Y230" s="225">
        <v>43515592950713.258</v>
      </c>
      <c r="Z230">
        <v>9518699.3300000001</v>
      </c>
    </row>
    <row r="231" spans="1:26" x14ac:dyDescent="0.25">
      <c r="A231" t="s">
        <v>567</v>
      </c>
      <c r="B231" t="s">
        <v>171</v>
      </c>
      <c r="C231" t="s">
        <v>537</v>
      </c>
      <c r="D231" t="s">
        <v>223</v>
      </c>
      <c r="E231" t="s">
        <v>303</v>
      </c>
      <c r="F231" t="s">
        <v>304</v>
      </c>
      <c r="G231" t="s">
        <v>305</v>
      </c>
      <c r="H231">
        <v>1406.29</v>
      </c>
      <c r="I231">
        <v>7.2599999999999998E-2</v>
      </c>
      <c r="J231">
        <v>0.161</v>
      </c>
      <c r="K231">
        <v>0.85629999999999995</v>
      </c>
      <c r="L231">
        <v>0.85629999999999995</v>
      </c>
      <c r="M231">
        <v>2.1998000000000002</v>
      </c>
      <c r="N231">
        <v>4.4420000000000002</v>
      </c>
      <c r="O231">
        <v>7.9561000000000002</v>
      </c>
      <c r="P231">
        <v>10.638299999999999</v>
      </c>
      <c r="Q231">
        <v>0</v>
      </c>
      <c r="R231">
        <v>0</v>
      </c>
      <c r="S231" t="s">
        <v>306</v>
      </c>
      <c r="T231" t="s">
        <v>338</v>
      </c>
      <c r="U231" t="s">
        <v>319</v>
      </c>
      <c r="V231" t="s">
        <v>319</v>
      </c>
      <c r="W231">
        <v>584822999326.21997</v>
      </c>
      <c r="X231">
        <v>419422920.45999998</v>
      </c>
      <c r="Y231" s="225">
        <v>43515592950713.258</v>
      </c>
      <c r="Z231">
        <v>9518699.3300000001</v>
      </c>
    </row>
    <row r="232" spans="1:26" x14ac:dyDescent="0.25">
      <c r="A232" t="s">
        <v>568</v>
      </c>
      <c r="B232" t="s">
        <v>171</v>
      </c>
      <c r="C232" t="s">
        <v>537</v>
      </c>
      <c r="D232" t="s">
        <v>316</v>
      </c>
      <c r="E232" t="s">
        <v>303</v>
      </c>
      <c r="F232" t="s">
        <v>304</v>
      </c>
      <c r="G232" t="s">
        <v>305</v>
      </c>
      <c r="H232">
        <v>1086.98</v>
      </c>
      <c r="I232">
        <v>9.2100000000000001E-2</v>
      </c>
      <c r="J232">
        <v>0.1908</v>
      </c>
      <c r="K232">
        <v>0.82089999999999996</v>
      </c>
      <c r="L232">
        <v>0.82089999999999996</v>
      </c>
      <c r="M232">
        <v>2.3599000000000001</v>
      </c>
      <c r="N232">
        <v>4.4530000000000003</v>
      </c>
      <c r="O232">
        <v>7.6654999999999998</v>
      </c>
      <c r="P232">
        <v>0</v>
      </c>
      <c r="Q232">
        <v>0</v>
      </c>
      <c r="R232">
        <v>0</v>
      </c>
      <c r="S232" t="s">
        <v>310</v>
      </c>
      <c r="T232" t="s">
        <v>319</v>
      </c>
      <c r="U232" t="s">
        <v>319</v>
      </c>
      <c r="V232" t="s">
        <v>319</v>
      </c>
      <c r="W232">
        <v>276715100340.22998</v>
      </c>
      <c r="X232">
        <v>256661680.47</v>
      </c>
      <c r="Y232" s="225">
        <v>43515592950713.258</v>
      </c>
      <c r="Z232">
        <v>9518699.3300000001</v>
      </c>
    </row>
    <row r="233" spans="1:26" x14ac:dyDescent="0.25">
      <c r="A233" t="s">
        <v>569</v>
      </c>
      <c r="B233" t="s">
        <v>171</v>
      </c>
      <c r="C233" t="s">
        <v>537</v>
      </c>
      <c r="D233" t="s">
        <v>302</v>
      </c>
      <c r="E233" t="s">
        <v>303</v>
      </c>
      <c r="F233" t="s">
        <v>304</v>
      </c>
      <c r="G233" t="s">
        <v>280</v>
      </c>
      <c r="H233">
        <v>1012.24</v>
      </c>
      <c r="I233">
        <v>7.51E-2</v>
      </c>
      <c r="J233">
        <v>-0.58830000000000005</v>
      </c>
      <c r="K233">
        <v>0.44750000000000001</v>
      </c>
      <c r="L233">
        <v>0.44750000000000001</v>
      </c>
      <c r="M233">
        <v>0.42459999999999998</v>
      </c>
      <c r="N233">
        <v>3.4184999999999999</v>
      </c>
      <c r="O233">
        <v>5.3276000000000003</v>
      </c>
      <c r="P233">
        <v>7.9100999999999999</v>
      </c>
      <c r="Q233">
        <v>0</v>
      </c>
      <c r="R233">
        <v>0</v>
      </c>
      <c r="S233" t="s">
        <v>332</v>
      </c>
      <c r="T233" t="s">
        <v>332</v>
      </c>
      <c r="U233" t="s">
        <v>319</v>
      </c>
      <c r="V233" t="s">
        <v>319</v>
      </c>
      <c r="W233">
        <v>316762241222</v>
      </c>
      <c r="X233">
        <v>314330696.24000001</v>
      </c>
      <c r="Y233" s="225">
        <v>43515592950713.258</v>
      </c>
      <c r="Z233">
        <v>9518699.3300000001</v>
      </c>
    </row>
    <row r="234" spans="1:26" x14ac:dyDescent="0.25">
      <c r="A234" t="s">
        <v>570</v>
      </c>
      <c r="B234" t="s">
        <v>171</v>
      </c>
      <c r="C234" t="s">
        <v>537</v>
      </c>
      <c r="D234" t="s">
        <v>302</v>
      </c>
      <c r="E234" t="s">
        <v>303</v>
      </c>
      <c r="F234" t="s">
        <v>304</v>
      </c>
      <c r="G234" t="s">
        <v>280</v>
      </c>
      <c r="H234">
        <v>1047.3699999999999</v>
      </c>
      <c r="I234">
        <v>7.3599999999999999E-2</v>
      </c>
      <c r="J234">
        <v>3.15E-2</v>
      </c>
      <c r="K234">
        <v>1.0195000000000001</v>
      </c>
      <c r="L234">
        <v>1.0195000000000001</v>
      </c>
      <c r="M234">
        <v>2.3102</v>
      </c>
      <c r="N234">
        <v>7.0656999999999996</v>
      </c>
      <c r="O234">
        <v>11.128</v>
      </c>
      <c r="P234">
        <v>13.550800000000001</v>
      </c>
      <c r="Q234">
        <v>0</v>
      </c>
      <c r="R234">
        <v>0</v>
      </c>
      <c r="S234" t="s">
        <v>364</v>
      </c>
      <c r="T234" t="s">
        <v>310</v>
      </c>
      <c r="U234" t="s">
        <v>319</v>
      </c>
      <c r="V234" t="s">
        <v>319</v>
      </c>
      <c r="W234">
        <v>269388636571</v>
      </c>
      <c r="X234">
        <v>259826519.09</v>
      </c>
      <c r="Y234" s="225">
        <v>43515592950713.258</v>
      </c>
      <c r="Z234">
        <v>9518699.3300000001</v>
      </c>
    </row>
    <row r="235" spans="1:26" x14ac:dyDescent="0.25">
      <c r="A235" t="s">
        <v>571</v>
      </c>
      <c r="B235" t="s">
        <v>171</v>
      </c>
      <c r="C235" t="s">
        <v>537</v>
      </c>
      <c r="D235" t="s">
        <v>177</v>
      </c>
      <c r="E235" t="s">
        <v>303</v>
      </c>
      <c r="F235" t="s">
        <v>304</v>
      </c>
      <c r="G235" t="s">
        <v>280</v>
      </c>
      <c r="H235">
        <v>1327.48</v>
      </c>
      <c r="I235">
        <v>2.6200000000000001E-2</v>
      </c>
      <c r="J235">
        <v>0.04</v>
      </c>
      <c r="K235">
        <v>1.2777000000000001</v>
      </c>
      <c r="L235">
        <v>1.2777000000000001</v>
      </c>
      <c r="M235">
        <v>3.2185000000000001</v>
      </c>
      <c r="N235">
        <v>9.0276999999999994</v>
      </c>
      <c r="O235">
        <v>13.308</v>
      </c>
      <c r="P235">
        <v>16.705500000000001</v>
      </c>
      <c r="Q235">
        <v>20.028600999999998</v>
      </c>
      <c r="R235">
        <v>0</v>
      </c>
      <c r="S235" t="s">
        <v>364</v>
      </c>
      <c r="T235" t="s">
        <v>310</v>
      </c>
      <c r="U235" t="s">
        <v>319</v>
      </c>
      <c r="V235" t="s">
        <v>319</v>
      </c>
      <c r="W235">
        <v>109351128878.02</v>
      </c>
      <c r="X235">
        <v>83427492.010000005</v>
      </c>
      <c r="Y235" s="225">
        <v>43515592950713.258</v>
      </c>
      <c r="Z235">
        <v>9518699.3300000001</v>
      </c>
    </row>
    <row r="236" spans="1:26" x14ac:dyDescent="0.25">
      <c r="A236" t="s">
        <v>572</v>
      </c>
      <c r="B236" t="s">
        <v>171</v>
      </c>
      <c r="C236" t="s">
        <v>537</v>
      </c>
      <c r="D236" t="s">
        <v>227</v>
      </c>
      <c r="E236" t="s">
        <v>303</v>
      </c>
      <c r="F236" t="s">
        <v>304</v>
      </c>
      <c r="G236" t="s">
        <v>305</v>
      </c>
      <c r="H236">
        <v>977.74</v>
      </c>
      <c r="I236">
        <v>7.4700000000000003E-2</v>
      </c>
      <c r="J236">
        <v>-0.74009999999999998</v>
      </c>
      <c r="K236">
        <v>0.1198</v>
      </c>
      <c r="L236">
        <v>0.1198</v>
      </c>
      <c r="M236">
        <v>9.2100000000000001E-2</v>
      </c>
      <c r="N236">
        <v>0.87180000000000002</v>
      </c>
      <c r="O236">
        <v>2.6638999999999999</v>
      </c>
      <c r="P236">
        <v>3.0350000000000001</v>
      </c>
      <c r="Q236">
        <v>0</v>
      </c>
      <c r="R236">
        <v>0</v>
      </c>
      <c r="S236" t="s">
        <v>375</v>
      </c>
      <c r="T236" t="s">
        <v>375</v>
      </c>
      <c r="U236" t="s">
        <v>319</v>
      </c>
      <c r="V236" t="s">
        <v>319</v>
      </c>
      <c r="W236">
        <v>192721766657.69</v>
      </c>
      <c r="X236">
        <v>197344921.06</v>
      </c>
      <c r="Y236" s="225">
        <v>43515592950713.258</v>
      </c>
      <c r="Z236">
        <v>9518699.3300000001</v>
      </c>
    </row>
    <row r="237" spans="1:26" x14ac:dyDescent="0.25">
      <c r="A237" t="s">
        <v>573</v>
      </c>
      <c r="B237" t="s">
        <v>166</v>
      </c>
      <c r="C237" t="s">
        <v>537</v>
      </c>
      <c r="D237" t="s">
        <v>342</v>
      </c>
      <c r="E237" t="s">
        <v>303</v>
      </c>
      <c r="F237" t="s">
        <v>304</v>
      </c>
      <c r="G237" t="s">
        <v>305</v>
      </c>
      <c r="H237">
        <v>1999.5506</v>
      </c>
      <c r="I237">
        <v>-0.19839999999999999</v>
      </c>
      <c r="J237">
        <v>-0.50139999999999996</v>
      </c>
      <c r="K237">
        <v>-1.5316000000000001</v>
      </c>
      <c r="L237">
        <v>-1.5316000000000001</v>
      </c>
      <c r="M237">
        <v>-0.2853</v>
      </c>
      <c r="N237">
        <v>2.5552000000000001</v>
      </c>
      <c r="O237">
        <v>8.8350000000000009</v>
      </c>
      <c r="P237">
        <v>12.856299999999999</v>
      </c>
      <c r="Q237">
        <v>26.290800000000001</v>
      </c>
      <c r="R237">
        <v>43.934398999999999</v>
      </c>
      <c r="S237" t="s">
        <v>338</v>
      </c>
      <c r="T237" t="s">
        <v>338</v>
      </c>
      <c r="U237" t="s">
        <v>310</v>
      </c>
      <c r="V237" t="s">
        <v>310</v>
      </c>
      <c r="W237">
        <v>192005596140.14001</v>
      </c>
      <c r="X237">
        <v>94553663.870000005</v>
      </c>
      <c r="Y237" s="225">
        <v>43515592950713.258</v>
      </c>
      <c r="Z237">
        <v>9518699.3300000001</v>
      </c>
    </row>
    <row r="238" spans="1:26" x14ac:dyDescent="0.25">
      <c r="A238" t="s">
        <v>574</v>
      </c>
      <c r="B238" t="s">
        <v>166</v>
      </c>
      <c r="C238" t="s">
        <v>537</v>
      </c>
      <c r="D238" t="s">
        <v>316</v>
      </c>
      <c r="E238" t="s">
        <v>303</v>
      </c>
      <c r="F238" t="s">
        <v>304</v>
      </c>
      <c r="G238" t="s">
        <v>305</v>
      </c>
      <c r="H238">
        <v>4703.5200000000004</v>
      </c>
      <c r="I238">
        <v>-0.31869999999999998</v>
      </c>
      <c r="J238">
        <v>-0.1923</v>
      </c>
      <c r="K238">
        <v>-2.2416</v>
      </c>
      <c r="L238">
        <v>-2.2416</v>
      </c>
      <c r="M238">
        <v>-0.89570000000000005</v>
      </c>
      <c r="N238">
        <v>1.6317999999999999</v>
      </c>
      <c r="O238">
        <v>7.4405000000000001</v>
      </c>
      <c r="P238">
        <v>10.535299999999999</v>
      </c>
      <c r="Q238">
        <v>19.152799999999999</v>
      </c>
      <c r="R238">
        <v>35.235199000000001</v>
      </c>
      <c r="S238" t="s">
        <v>306</v>
      </c>
      <c r="T238" t="s">
        <v>338</v>
      </c>
      <c r="U238" t="s">
        <v>364</v>
      </c>
      <c r="V238" t="s">
        <v>310</v>
      </c>
      <c r="W238">
        <v>285552935841.21002</v>
      </c>
      <c r="X238">
        <v>59349661.090000004</v>
      </c>
      <c r="Y238" s="225">
        <v>43515592950713.258</v>
      </c>
      <c r="Z238">
        <v>9518699.3300000001</v>
      </c>
    </row>
    <row r="239" spans="1:26" x14ac:dyDescent="0.25">
      <c r="A239" t="s">
        <v>575</v>
      </c>
      <c r="B239" t="s">
        <v>171</v>
      </c>
      <c r="C239" t="s">
        <v>537</v>
      </c>
      <c r="D239" t="s">
        <v>227</v>
      </c>
      <c r="E239" t="s">
        <v>303</v>
      </c>
      <c r="F239" t="s">
        <v>304</v>
      </c>
      <c r="G239" t="s">
        <v>305</v>
      </c>
      <c r="H239">
        <v>1170.3416999999999</v>
      </c>
      <c r="I239">
        <v>-0.79390000000000005</v>
      </c>
      <c r="J239">
        <v>-0.68010000000000004</v>
      </c>
      <c r="K239">
        <v>5.6599999999999998E-2</v>
      </c>
      <c r="L239">
        <v>5.6599999999999998E-2</v>
      </c>
      <c r="M239">
        <v>0.37509999999999999</v>
      </c>
      <c r="N239">
        <v>-6.0400000000000002E-2</v>
      </c>
      <c r="O239">
        <v>1.4678</v>
      </c>
      <c r="P239">
        <v>-0.55930000000000002</v>
      </c>
      <c r="Q239">
        <v>-1.4500999999999999</v>
      </c>
      <c r="R239">
        <v>6.1219000000000001</v>
      </c>
      <c r="S239" t="s">
        <v>334</v>
      </c>
      <c r="T239" t="s">
        <v>339</v>
      </c>
      <c r="U239" t="s">
        <v>334</v>
      </c>
      <c r="V239" t="s">
        <v>317</v>
      </c>
      <c r="W239">
        <v>577434352893.75</v>
      </c>
      <c r="X239">
        <v>493668590.39999998</v>
      </c>
      <c r="Y239" s="225">
        <v>43515592950713.258</v>
      </c>
      <c r="Z239">
        <v>9518699.3300000001</v>
      </c>
    </row>
    <row r="240" spans="1:26" x14ac:dyDescent="0.25">
      <c r="A240" t="s">
        <v>576</v>
      </c>
      <c r="B240" t="s">
        <v>207</v>
      </c>
      <c r="C240" t="s">
        <v>537</v>
      </c>
      <c r="D240" t="s">
        <v>342</v>
      </c>
      <c r="E240" t="s">
        <v>303</v>
      </c>
      <c r="F240" t="s">
        <v>304</v>
      </c>
      <c r="G240" t="s">
        <v>305</v>
      </c>
      <c r="H240">
        <v>1016.0753999999999</v>
      </c>
      <c r="I240">
        <v>0</v>
      </c>
      <c r="J240">
        <v>0</v>
      </c>
      <c r="K240">
        <v>0</v>
      </c>
      <c r="L240">
        <v>0.52</v>
      </c>
      <c r="M240">
        <v>0</v>
      </c>
      <c r="N240">
        <v>0</v>
      </c>
      <c r="O240">
        <v>0</v>
      </c>
      <c r="P240">
        <v>1</v>
      </c>
      <c r="Q240">
        <v>0</v>
      </c>
      <c r="R240">
        <v>0</v>
      </c>
      <c r="S240" t="s">
        <v>319</v>
      </c>
      <c r="T240" t="s">
        <v>319</v>
      </c>
      <c r="U240" t="s">
        <v>319</v>
      </c>
      <c r="V240" t="s">
        <v>319</v>
      </c>
      <c r="W240">
        <v>127152958412.22</v>
      </c>
      <c r="X240">
        <v>125790000</v>
      </c>
      <c r="Y240" s="225">
        <v>43515592950713.258</v>
      </c>
      <c r="Z240">
        <v>9518699.3300000001</v>
      </c>
    </row>
    <row r="241" spans="1:26" x14ac:dyDescent="0.25">
      <c r="A241" t="s">
        <v>577</v>
      </c>
      <c r="B241" t="s">
        <v>207</v>
      </c>
      <c r="C241" t="s">
        <v>537</v>
      </c>
      <c r="D241" t="s">
        <v>227</v>
      </c>
      <c r="E241" t="s">
        <v>303</v>
      </c>
      <c r="F241" t="s">
        <v>304</v>
      </c>
      <c r="G241" t="s">
        <v>305</v>
      </c>
      <c r="H241">
        <v>1019.4374</v>
      </c>
      <c r="I241">
        <v>0</v>
      </c>
      <c r="J241">
        <v>0</v>
      </c>
      <c r="K241">
        <v>0</v>
      </c>
      <c r="L241">
        <v>0.47</v>
      </c>
      <c r="M241">
        <v>0</v>
      </c>
      <c r="N241">
        <v>0</v>
      </c>
      <c r="O241">
        <v>0</v>
      </c>
      <c r="P241">
        <v>0.11</v>
      </c>
      <c r="Q241">
        <v>0</v>
      </c>
      <c r="R241">
        <v>0</v>
      </c>
      <c r="S241" t="s">
        <v>319</v>
      </c>
      <c r="T241" t="s">
        <v>319</v>
      </c>
      <c r="U241" t="s">
        <v>319</v>
      </c>
      <c r="V241" t="s">
        <v>319</v>
      </c>
      <c r="W241">
        <v>156264848521.45001</v>
      </c>
      <c r="X241">
        <v>154000000</v>
      </c>
      <c r="Y241" s="225">
        <v>43515592950713.258</v>
      </c>
      <c r="Z241">
        <v>9518699.3300000001</v>
      </c>
    </row>
    <row r="242" spans="1:26" x14ac:dyDescent="0.25">
      <c r="A242" t="s">
        <v>578</v>
      </c>
      <c r="B242" t="s">
        <v>207</v>
      </c>
      <c r="C242" t="s">
        <v>537</v>
      </c>
      <c r="D242" t="s">
        <v>342</v>
      </c>
      <c r="E242" t="s">
        <v>303</v>
      </c>
      <c r="F242" t="s">
        <v>304</v>
      </c>
      <c r="G242" t="s">
        <v>305</v>
      </c>
      <c r="H242">
        <v>1028.607</v>
      </c>
      <c r="I242">
        <v>0</v>
      </c>
      <c r="J242">
        <v>0</v>
      </c>
      <c r="K242">
        <v>0</v>
      </c>
      <c r="L242">
        <v>0.68</v>
      </c>
      <c r="M242">
        <v>0</v>
      </c>
      <c r="N242">
        <v>0</v>
      </c>
      <c r="O242">
        <v>0</v>
      </c>
      <c r="P242">
        <v>0.81</v>
      </c>
      <c r="Q242">
        <v>0</v>
      </c>
      <c r="R242">
        <v>0</v>
      </c>
      <c r="S242" t="s">
        <v>319</v>
      </c>
      <c r="T242" t="s">
        <v>319</v>
      </c>
      <c r="U242" t="s">
        <v>319</v>
      </c>
      <c r="V242" t="s">
        <v>319</v>
      </c>
      <c r="W242">
        <v>59299095376.809998</v>
      </c>
      <c r="X242">
        <v>58041375.649999999</v>
      </c>
      <c r="Y242" s="225">
        <v>43515592950713.258</v>
      </c>
      <c r="Z242">
        <v>9518699.3300000001</v>
      </c>
    </row>
    <row r="243" spans="1:26" x14ac:dyDescent="0.25">
      <c r="A243" t="s">
        <v>579</v>
      </c>
      <c r="B243" t="s">
        <v>207</v>
      </c>
      <c r="C243" t="s">
        <v>537</v>
      </c>
      <c r="D243" t="s">
        <v>309</v>
      </c>
      <c r="E243" t="s">
        <v>303</v>
      </c>
      <c r="F243" t="s">
        <v>304</v>
      </c>
      <c r="G243" t="s">
        <v>305</v>
      </c>
      <c r="H243">
        <v>1008.23</v>
      </c>
      <c r="I243">
        <v>0</v>
      </c>
      <c r="J243">
        <v>0</v>
      </c>
      <c r="K243">
        <v>0</v>
      </c>
      <c r="L243">
        <v>0.62</v>
      </c>
      <c r="M243">
        <v>0</v>
      </c>
      <c r="N243">
        <v>0</v>
      </c>
      <c r="O243">
        <v>0</v>
      </c>
      <c r="P243">
        <v>7.52</v>
      </c>
      <c r="Q243">
        <v>0</v>
      </c>
      <c r="R243">
        <v>0</v>
      </c>
      <c r="S243" t="s">
        <v>319</v>
      </c>
      <c r="T243" t="s">
        <v>319</v>
      </c>
      <c r="U243" t="s">
        <v>319</v>
      </c>
      <c r="V243" t="s">
        <v>319</v>
      </c>
      <c r="W243">
        <v>135020860893.17999</v>
      </c>
      <c r="X243">
        <v>131500000</v>
      </c>
      <c r="Y243" s="225">
        <v>43515592950713.258</v>
      </c>
      <c r="Z243">
        <v>9518699.3300000001</v>
      </c>
    </row>
    <row r="244" spans="1:26" x14ac:dyDescent="0.25">
      <c r="A244" t="s">
        <v>580</v>
      </c>
      <c r="B244" t="s">
        <v>207</v>
      </c>
      <c r="C244" t="s">
        <v>537</v>
      </c>
      <c r="D244" t="s">
        <v>302</v>
      </c>
      <c r="E244" t="s">
        <v>303</v>
      </c>
      <c r="F244" t="s">
        <v>304</v>
      </c>
      <c r="G244" t="s">
        <v>305</v>
      </c>
      <c r="H244">
        <v>993.36</v>
      </c>
      <c r="I244">
        <v>0</v>
      </c>
      <c r="J244">
        <v>0</v>
      </c>
      <c r="K244">
        <v>0</v>
      </c>
      <c r="L244">
        <v>0.8</v>
      </c>
      <c r="M244">
        <v>0</v>
      </c>
      <c r="N244">
        <v>0</v>
      </c>
      <c r="O244">
        <v>0</v>
      </c>
      <c r="P244">
        <v>7.59</v>
      </c>
      <c r="Q244">
        <v>0</v>
      </c>
      <c r="R244">
        <v>0</v>
      </c>
      <c r="S244" t="s">
        <v>319</v>
      </c>
      <c r="T244" t="s">
        <v>319</v>
      </c>
      <c r="U244" t="s">
        <v>319</v>
      </c>
      <c r="V244" t="s">
        <v>319</v>
      </c>
      <c r="W244">
        <v>173444539219</v>
      </c>
      <c r="X244">
        <v>170972000</v>
      </c>
      <c r="Y244" s="225">
        <v>43515592950713.258</v>
      </c>
      <c r="Z244">
        <v>9518699.3300000001</v>
      </c>
    </row>
    <row r="245" spans="1:26" x14ac:dyDescent="0.25">
      <c r="A245" t="s">
        <v>581</v>
      </c>
      <c r="B245" t="s">
        <v>207</v>
      </c>
      <c r="C245" t="s">
        <v>537</v>
      </c>
      <c r="D245" t="s">
        <v>302</v>
      </c>
      <c r="E245" t="s">
        <v>303</v>
      </c>
      <c r="F245" t="s">
        <v>304</v>
      </c>
      <c r="G245" t="s">
        <v>305</v>
      </c>
      <c r="H245">
        <v>992.44</v>
      </c>
      <c r="I245">
        <v>0</v>
      </c>
      <c r="J245">
        <v>0</v>
      </c>
      <c r="K245">
        <v>0</v>
      </c>
      <c r="L245">
        <v>0.8</v>
      </c>
      <c r="M245">
        <v>0</v>
      </c>
      <c r="N245">
        <v>0</v>
      </c>
      <c r="O245">
        <v>0</v>
      </c>
      <c r="P245">
        <v>7.72</v>
      </c>
      <c r="Q245">
        <v>0</v>
      </c>
      <c r="R245">
        <v>0</v>
      </c>
      <c r="S245" t="s">
        <v>319</v>
      </c>
      <c r="T245" t="s">
        <v>319</v>
      </c>
      <c r="U245" t="s">
        <v>319</v>
      </c>
      <c r="V245" t="s">
        <v>319</v>
      </c>
      <c r="W245">
        <v>116419848470</v>
      </c>
      <c r="X245">
        <v>114783000</v>
      </c>
      <c r="Y245" s="225">
        <v>43515592950713.258</v>
      </c>
      <c r="Z245">
        <v>9518699.3300000001</v>
      </c>
    </row>
    <row r="246" spans="1:26" x14ac:dyDescent="0.25">
      <c r="A246" t="s">
        <v>582</v>
      </c>
      <c r="B246" t="s">
        <v>207</v>
      </c>
      <c r="C246" t="s">
        <v>537</v>
      </c>
      <c r="D246" t="s">
        <v>342</v>
      </c>
      <c r="E246" t="s">
        <v>303</v>
      </c>
      <c r="F246" t="s">
        <v>304</v>
      </c>
      <c r="G246" t="s">
        <v>305</v>
      </c>
      <c r="H246">
        <v>1001.2169</v>
      </c>
      <c r="I246">
        <v>0</v>
      </c>
      <c r="J246">
        <v>0</v>
      </c>
      <c r="K246">
        <v>0</v>
      </c>
      <c r="L246">
        <v>-2.5099999999999998</v>
      </c>
      <c r="M246">
        <v>0</v>
      </c>
      <c r="N246">
        <v>0</v>
      </c>
      <c r="O246">
        <v>0</v>
      </c>
      <c r="P246">
        <v>-1.06</v>
      </c>
      <c r="Q246">
        <v>0</v>
      </c>
      <c r="R246">
        <v>0</v>
      </c>
      <c r="S246" t="s">
        <v>319</v>
      </c>
      <c r="T246" t="s">
        <v>319</v>
      </c>
      <c r="U246" t="s">
        <v>319</v>
      </c>
      <c r="V246" t="s">
        <v>319</v>
      </c>
      <c r="W246">
        <v>252725741187.12</v>
      </c>
      <c r="X246">
        <v>252020500</v>
      </c>
      <c r="Y246" s="225">
        <v>43515592950713.258</v>
      </c>
      <c r="Z246">
        <v>9518699.3300000001</v>
      </c>
    </row>
    <row r="247" spans="1:26" x14ac:dyDescent="0.25">
      <c r="A247" t="s">
        <v>583</v>
      </c>
      <c r="B247" t="s">
        <v>207</v>
      </c>
      <c r="C247" t="s">
        <v>537</v>
      </c>
      <c r="D247" t="s">
        <v>342</v>
      </c>
      <c r="E247" t="s">
        <v>303</v>
      </c>
      <c r="F247" t="s">
        <v>304</v>
      </c>
      <c r="G247" t="s">
        <v>305</v>
      </c>
      <c r="H247">
        <v>1005.8262999999999</v>
      </c>
      <c r="I247">
        <v>0</v>
      </c>
      <c r="J247">
        <v>0</v>
      </c>
      <c r="K247">
        <v>0</v>
      </c>
      <c r="L247">
        <v>0.18</v>
      </c>
      <c r="M247">
        <v>0</v>
      </c>
      <c r="N247">
        <v>0</v>
      </c>
      <c r="O247">
        <v>0</v>
      </c>
      <c r="P247">
        <v>1.39</v>
      </c>
      <c r="Q247">
        <v>0</v>
      </c>
      <c r="R247">
        <v>0</v>
      </c>
      <c r="S247" t="s">
        <v>319</v>
      </c>
      <c r="T247" t="s">
        <v>319</v>
      </c>
      <c r="U247" t="s">
        <v>319</v>
      </c>
      <c r="V247" t="s">
        <v>319</v>
      </c>
      <c r="W247">
        <v>343504670877.76001</v>
      </c>
      <c r="X247">
        <v>342060000</v>
      </c>
      <c r="Y247" s="225">
        <v>43515592950713.258</v>
      </c>
      <c r="Z247">
        <v>9518699.3300000001</v>
      </c>
    </row>
    <row r="248" spans="1:26" x14ac:dyDescent="0.25">
      <c r="A248" t="s">
        <v>584</v>
      </c>
      <c r="B248" t="s">
        <v>207</v>
      </c>
      <c r="C248" t="s">
        <v>537</v>
      </c>
      <c r="D248" t="s">
        <v>202</v>
      </c>
      <c r="E248" t="s">
        <v>303</v>
      </c>
      <c r="F248" t="s">
        <v>304</v>
      </c>
      <c r="G248" t="s">
        <v>305</v>
      </c>
      <c r="H248">
        <v>1015.1162</v>
      </c>
      <c r="I248">
        <v>0</v>
      </c>
      <c r="J248">
        <v>0</v>
      </c>
      <c r="K248">
        <v>0</v>
      </c>
      <c r="L248">
        <v>0.62</v>
      </c>
      <c r="M248">
        <v>0</v>
      </c>
      <c r="N248">
        <v>0</v>
      </c>
      <c r="O248">
        <v>0</v>
      </c>
      <c r="P248">
        <v>7.91</v>
      </c>
      <c r="Q248">
        <v>0</v>
      </c>
      <c r="R248">
        <v>0</v>
      </c>
      <c r="S248" t="s">
        <v>319</v>
      </c>
      <c r="T248" t="s">
        <v>319</v>
      </c>
      <c r="U248" t="s">
        <v>319</v>
      </c>
      <c r="V248" t="s">
        <v>319</v>
      </c>
      <c r="W248">
        <v>312343207303.65997</v>
      </c>
      <c r="X248">
        <v>302981525.17000002</v>
      </c>
      <c r="Y248" s="225">
        <v>43515592950713.258</v>
      </c>
      <c r="Z248">
        <v>9518699.3300000001</v>
      </c>
    </row>
    <row r="249" spans="1:26" x14ac:dyDescent="0.25">
      <c r="A249" t="s">
        <v>585</v>
      </c>
      <c r="B249" t="s">
        <v>207</v>
      </c>
      <c r="C249" t="s">
        <v>537</v>
      </c>
      <c r="D249" t="s">
        <v>302</v>
      </c>
      <c r="E249" t="s">
        <v>303</v>
      </c>
      <c r="F249" t="s">
        <v>304</v>
      </c>
      <c r="G249" t="s">
        <v>305</v>
      </c>
      <c r="H249">
        <v>1004.3</v>
      </c>
      <c r="I249">
        <v>0</v>
      </c>
      <c r="J249">
        <v>0</v>
      </c>
      <c r="K249">
        <v>0</v>
      </c>
      <c r="L249">
        <v>0.67</v>
      </c>
      <c r="M249">
        <v>0</v>
      </c>
      <c r="N249">
        <v>0</v>
      </c>
      <c r="O249">
        <v>0</v>
      </c>
      <c r="P249">
        <v>8.39</v>
      </c>
      <c r="Q249">
        <v>0</v>
      </c>
      <c r="R249">
        <v>0</v>
      </c>
      <c r="S249" t="s">
        <v>319</v>
      </c>
      <c r="T249" t="s">
        <v>319</v>
      </c>
      <c r="U249" t="s">
        <v>319</v>
      </c>
      <c r="V249" t="s">
        <v>319</v>
      </c>
      <c r="W249">
        <v>175118963145</v>
      </c>
      <c r="X249">
        <v>172637000</v>
      </c>
      <c r="Y249" s="225">
        <v>43515592950713.258</v>
      </c>
      <c r="Z249">
        <v>9518699.3300000001</v>
      </c>
    </row>
    <row r="250" spans="1:26" x14ac:dyDescent="0.25">
      <c r="A250" t="s">
        <v>586</v>
      </c>
      <c r="B250" t="s">
        <v>207</v>
      </c>
      <c r="C250" t="s">
        <v>537</v>
      </c>
      <c r="D250" t="s">
        <v>302</v>
      </c>
      <c r="E250" t="s">
        <v>303</v>
      </c>
      <c r="F250" t="s">
        <v>304</v>
      </c>
      <c r="G250" t="s">
        <v>305</v>
      </c>
      <c r="H250">
        <v>1008.75</v>
      </c>
      <c r="I250">
        <v>0</v>
      </c>
      <c r="J250">
        <v>0</v>
      </c>
      <c r="K250">
        <v>0</v>
      </c>
      <c r="L250">
        <v>0.23</v>
      </c>
      <c r="M250">
        <v>0</v>
      </c>
      <c r="N250">
        <v>0</v>
      </c>
      <c r="O250">
        <v>0</v>
      </c>
      <c r="P250">
        <v>8.09</v>
      </c>
      <c r="Q250">
        <v>0</v>
      </c>
      <c r="R250">
        <v>0</v>
      </c>
      <c r="S250" t="s">
        <v>319</v>
      </c>
      <c r="T250" t="s">
        <v>319</v>
      </c>
      <c r="U250" t="s">
        <v>319</v>
      </c>
      <c r="V250" t="s">
        <v>319</v>
      </c>
      <c r="W250">
        <v>128483185353</v>
      </c>
      <c r="X250">
        <v>127662589</v>
      </c>
      <c r="Y250" s="225">
        <v>43515592950713.258</v>
      </c>
      <c r="Z250">
        <v>9518699.3300000001</v>
      </c>
    </row>
    <row r="251" spans="1:26" x14ac:dyDescent="0.25">
      <c r="A251" t="s">
        <v>587</v>
      </c>
      <c r="B251" t="s">
        <v>207</v>
      </c>
      <c r="C251" t="s">
        <v>537</v>
      </c>
      <c r="D251" t="s">
        <v>302</v>
      </c>
      <c r="E251" t="s">
        <v>303</v>
      </c>
      <c r="F251" t="s">
        <v>304</v>
      </c>
      <c r="G251" t="s">
        <v>305</v>
      </c>
      <c r="H251">
        <v>1016.84</v>
      </c>
      <c r="I251">
        <v>0</v>
      </c>
      <c r="J251">
        <v>0</v>
      </c>
      <c r="K251">
        <v>0</v>
      </c>
      <c r="L251">
        <v>0.71</v>
      </c>
      <c r="M251">
        <v>0</v>
      </c>
      <c r="N251">
        <v>0</v>
      </c>
      <c r="O251">
        <v>0</v>
      </c>
      <c r="P251">
        <v>9.2899999999999991</v>
      </c>
      <c r="Q251">
        <v>0</v>
      </c>
      <c r="R251">
        <v>0</v>
      </c>
      <c r="S251" t="s">
        <v>319</v>
      </c>
      <c r="T251" t="s">
        <v>319</v>
      </c>
      <c r="U251" t="s">
        <v>319</v>
      </c>
      <c r="V251" t="s">
        <v>319</v>
      </c>
      <c r="W251">
        <v>358874828298</v>
      </c>
      <c r="X251">
        <v>355438500</v>
      </c>
      <c r="Y251" s="225">
        <v>43515592950713.258</v>
      </c>
      <c r="Z251">
        <v>9518699.3300000001</v>
      </c>
    </row>
    <row r="252" spans="1:26" x14ac:dyDescent="0.25">
      <c r="A252" t="s">
        <v>588</v>
      </c>
      <c r="B252" t="s">
        <v>207</v>
      </c>
      <c r="C252" t="s">
        <v>537</v>
      </c>
      <c r="D252" t="s">
        <v>342</v>
      </c>
      <c r="E252" t="s">
        <v>303</v>
      </c>
      <c r="F252" t="s">
        <v>304</v>
      </c>
      <c r="G252" t="s">
        <v>305</v>
      </c>
      <c r="H252">
        <v>1001.3119</v>
      </c>
      <c r="I252">
        <v>0</v>
      </c>
      <c r="J252">
        <v>0</v>
      </c>
      <c r="K252">
        <v>0</v>
      </c>
      <c r="L252">
        <v>-0.36</v>
      </c>
      <c r="M252">
        <v>0</v>
      </c>
      <c r="N252">
        <v>0</v>
      </c>
      <c r="O252">
        <v>0</v>
      </c>
      <c r="P252">
        <v>0.83</v>
      </c>
      <c r="Q252">
        <v>0</v>
      </c>
      <c r="R252">
        <v>0</v>
      </c>
      <c r="S252" t="s">
        <v>319</v>
      </c>
      <c r="T252" t="s">
        <v>319</v>
      </c>
      <c r="U252" t="s">
        <v>319</v>
      </c>
      <c r="V252" t="s">
        <v>319</v>
      </c>
      <c r="W252">
        <v>286454433484.56</v>
      </c>
      <c r="X252">
        <v>285050000</v>
      </c>
      <c r="Y252" s="225">
        <v>43515592950713.258</v>
      </c>
      <c r="Z252">
        <v>9518699.3300000001</v>
      </c>
    </row>
    <row r="253" spans="1:26" x14ac:dyDescent="0.25">
      <c r="A253" t="s">
        <v>589</v>
      </c>
      <c r="B253" t="s">
        <v>207</v>
      </c>
      <c r="C253" t="s">
        <v>537</v>
      </c>
      <c r="D253" t="s">
        <v>223</v>
      </c>
      <c r="E253" t="s">
        <v>303</v>
      </c>
      <c r="F253" t="s">
        <v>304</v>
      </c>
      <c r="G253" t="s">
        <v>305</v>
      </c>
      <c r="H253">
        <v>996.52</v>
      </c>
      <c r="I253">
        <v>0</v>
      </c>
      <c r="J253">
        <v>0</v>
      </c>
      <c r="K253">
        <v>0</v>
      </c>
      <c r="L253">
        <v>-0.14000000000000001</v>
      </c>
      <c r="M253">
        <v>0</v>
      </c>
      <c r="N253">
        <v>0</v>
      </c>
      <c r="O253">
        <v>0</v>
      </c>
      <c r="P253">
        <v>8.49</v>
      </c>
      <c r="Q253">
        <v>0</v>
      </c>
      <c r="R253">
        <v>0</v>
      </c>
      <c r="S253" t="s">
        <v>319</v>
      </c>
      <c r="T253" t="s">
        <v>319</v>
      </c>
      <c r="U253" t="s">
        <v>319</v>
      </c>
      <c r="V253" t="s">
        <v>319</v>
      </c>
      <c r="W253">
        <v>379102354843.71002</v>
      </c>
      <c r="X253">
        <v>373275000</v>
      </c>
      <c r="Y253" s="225">
        <v>43515592950713.258</v>
      </c>
      <c r="Z253">
        <v>9518699.3300000001</v>
      </c>
    </row>
    <row r="254" spans="1:26" x14ac:dyDescent="0.25">
      <c r="A254" t="s">
        <v>590</v>
      </c>
      <c r="B254" t="s">
        <v>207</v>
      </c>
      <c r="C254" t="s">
        <v>537</v>
      </c>
      <c r="D254" t="s">
        <v>302</v>
      </c>
      <c r="E254" t="s">
        <v>303</v>
      </c>
      <c r="F254" t="s">
        <v>304</v>
      </c>
      <c r="G254" t="s">
        <v>305</v>
      </c>
      <c r="H254">
        <v>1006.07</v>
      </c>
      <c r="I254">
        <v>0</v>
      </c>
      <c r="J254">
        <v>0</v>
      </c>
      <c r="K254">
        <v>0</v>
      </c>
      <c r="L254">
        <v>-7.0000000000000007E-2</v>
      </c>
      <c r="M254">
        <v>0</v>
      </c>
      <c r="N254">
        <v>0</v>
      </c>
      <c r="O254">
        <v>0</v>
      </c>
      <c r="P254">
        <v>10</v>
      </c>
      <c r="Q254">
        <v>0</v>
      </c>
      <c r="R254">
        <v>0</v>
      </c>
      <c r="S254" t="s">
        <v>319</v>
      </c>
      <c r="T254" t="s">
        <v>319</v>
      </c>
      <c r="U254" t="s">
        <v>319</v>
      </c>
      <c r="V254" t="s">
        <v>319</v>
      </c>
      <c r="W254">
        <v>205840141805</v>
      </c>
      <c r="X254">
        <v>204455194</v>
      </c>
      <c r="Y254" s="225">
        <v>43515592950713.258</v>
      </c>
      <c r="Z254">
        <v>9518699.3300000001</v>
      </c>
    </row>
    <row r="255" spans="1:26" x14ac:dyDescent="0.25">
      <c r="A255" t="s">
        <v>591</v>
      </c>
      <c r="B255" t="s">
        <v>207</v>
      </c>
      <c r="C255" t="s">
        <v>537</v>
      </c>
      <c r="D255" t="s">
        <v>342</v>
      </c>
      <c r="E255" t="s">
        <v>303</v>
      </c>
      <c r="F255" t="s">
        <v>304</v>
      </c>
      <c r="G255" t="s">
        <v>305</v>
      </c>
      <c r="H255">
        <v>1017.0051999999999</v>
      </c>
      <c r="I255">
        <v>0</v>
      </c>
      <c r="J255">
        <v>0</v>
      </c>
      <c r="K255">
        <v>0</v>
      </c>
      <c r="L255">
        <v>0.7</v>
      </c>
      <c r="M255">
        <v>0</v>
      </c>
      <c r="N255">
        <v>0</v>
      </c>
      <c r="O255">
        <v>0</v>
      </c>
      <c r="P255">
        <v>1.62</v>
      </c>
      <c r="Q255">
        <v>0</v>
      </c>
      <c r="R255">
        <v>0</v>
      </c>
      <c r="S255" t="s">
        <v>319</v>
      </c>
      <c r="T255" t="s">
        <v>319</v>
      </c>
      <c r="U255" t="s">
        <v>319</v>
      </c>
      <c r="V255" t="s">
        <v>319</v>
      </c>
      <c r="W255">
        <v>302575806956.03998</v>
      </c>
      <c r="X255">
        <v>299585700</v>
      </c>
      <c r="Y255" s="225">
        <v>43515592950713.258</v>
      </c>
      <c r="Z255">
        <v>9518699.3300000001</v>
      </c>
    </row>
    <row r="256" spans="1:26" x14ac:dyDescent="0.25">
      <c r="A256" t="s">
        <v>592</v>
      </c>
      <c r="B256" t="s">
        <v>207</v>
      </c>
      <c r="C256" t="s">
        <v>537</v>
      </c>
      <c r="D256" t="s">
        <v>309</v>
      </c>
      <c r="E256" t="s">
        <v>303</v>
      </c>
      <c r="F256" t="s">
        <v>304</v>
      </c>
      <c r="G256" t="s">
        <v>305</v>
      </c>
      <c r="H256">
        <v>1008.25</v>
      </c>
      <c r="I256">
        <v>0</v>
      </c>
      <c r="J256">
        <v>0</v>
      </c>
      <c r="K256">
        <v>0</v>
      </c>
      <c r="L256">
        <v>0.74</v>
      </c>
      <c r="M256">
        <v>0</v>
      </c>
      <c r="N256">
        <v>0</v>
      </c>
      <c r="O256">
        <v>0</v>
      </c>
      <c r="P256">
        <v>9.31</v>
      </c>
      <c r="Q256">
        <v>0</v>
      </c>
      <c r="R256">
        <v>0</v>
      </c>
      <c r="S256" t="s">
        <v>319</v>
      </c>
      <c r="T256" t="s">
        <v>319</v>
      </c>
      <c r="U256" t="s">
        <v>319</v>
      </c>
      <c r="V256" t="s">
        <v>319</v>
      </c>
      <c r="W256">
        <v>172754577667.10999</v>
      </c>
      <c r="X256">
        <v>172606744.36000001</v>
      </c>
      <c r="Y256" s="225">
        <v>43515592950713.258</v>
      </c>
      <c r="Z256">
        <v>9518699.3300000001</v>
      </c>
    </row>
    <row r="257" spans="1:26" x14ac:dyDescent="0.25">
      <c r="A257" t="s">
        <v>593</v>
      </c>
      <c r="B257" t="s">
        <v>207</v>
      </c>
      <c r="C257" t="s">
        <v>537</v>
      </c>
      <c r="D257" t="s">
        <v>342</v>
      </c>
      <c r="E257" t="s">
        <v>303</v>
      </c>
      <c r="F257" t="s">
        <v>304</v>
      </c>
      <c r="G257" t="s">
        <v>305</v>
      </c>
      <c r="H257">
        <v>1011.5059</v>
      </c>
      <c r="I257">
        <v>0</v>
      </c>
      <c r="J257">
        <v>0</v>
      </c>
      <c r="K257">
        <v>0</v>
      </c>
      <c r="L257">
        <v>0.71</v>
      </c>
      <c r="M257">
        <v>0</v>
      </c>
      <c r="N257">
        <v>0</v>
      </c>
      <c r="O257">
        <v>0</v>
      </c>
      <c r="P257">
        <v>2.27</v>
      </c>
      <c r="Q257">
        <v>0</v>
      </c>
      <c r="R257">
        <v>0</v>
      </c>
      <c r="S257" t="s">
        <v>319</v>
      </c>
      <c r="T257" t="s">
        <v>319</v>
      </c>
      <c r="U257" t="s">
        <v>319</v>
      </c>
      <c r="V257" t="s">
        <v>319</v>
      </c>
      <c r="W257">
        <v>338591905934.59998</v>
      </c>
      <c r="X257">
        <v>337130856</v>
      </c>
      <c r="Y257" s="225">
        <v>43515592950713.258</v>
      </c>
      <c r="Z257">
        <v>9518699.3300000001</v>
      </c>
    </row>
    <row r="258" spans="1:26" x14ac:dyDescent="0.25">
      <c r="A258" t="s">
        <v>594</v>
      </c>
      <c r="B258" t="s">
        <v>207</v>
      </c>
      <c r="C258" t="s">
        <v>537</v>
      </c>
      <c r="D258" t="s">
        <v>342</v>
      </c>
      <c r="E258" t="s">
        <v>303</v>
      </c>
      <c r="F258" t="s">
        <v>304</v>
      </c>
      <c r="G258" t="s">
        <v>305</v>
      </c>
      <c r="H258">
        <v>1001.0238000000001</v>
      </c>
      <c r="I258">
        <v>0</v>
      </c>
      <c r="J258">
        <v>0</v>
      </c>
      <c r="K258">
        <v>0</v>
      </c>
      <c r="L258">
        <v>-0.92</v>
      </c>
      <c r="M258">
        <v>0</v>
      </c>
      <c r="N258">
        <v>0</v>
      </c>
      <c r="O258">
        <v>0</v>
      </c>
      <c r="P258">
        <v>3.51</v>
      </c>
      <c r="Q258">
        <v>0</v>
      </c>
      <c r="R258">
        <v>0</v>
      </c>
      <c r="S258" t="s">
        <v>319</v>
      </c>
      <c r="T258" t="s">
        <v>319</v>
      </c>
      <c r="U258" t="s">
        <v>319</v>
      </c>
      <c r="V258" t="s">
        <v>319</v>
      </c>
      <c r="W258">
        <v>325248066727.81</v>
      </c>
      <c r="X258">
        <v>321831821</v>
      </c>
      <c r="Y258" s="225">
        <v>43515592950713.258</v>
      </c>
      <c r="Z258">
        <v>9518699.3300000001</v>
      </c>
    </row>
    <row r="259" spans="1:26" x14ac:dyDescent="0.25">
      <c r="A259" t="s">
        <v>595</v>
      </c>
      <c r="B259" t="s">
        <v>207</v>
      </c>
      <c r="C259" t="s">
        <v>537</v>
      </c>
      <c r="D259" t="s">
        <v>223</v>
      </c>
      <c r="E259" t="s">
        <v>303</v>
      </c>
      <c r="F259" t="s">
        <v>304</v>
      </c>
      <c r="G259" t="s">
        <v>305</v>
      </c>
      <c r="H259">
        <v>994.21</v>
      </c>
      <c r="I259">
        <v>0</v>
      </c>
      <c r="J259">
        <v>0</v>
      </c>
      <c r="K259">
        <v>0</v>
      </c>
      <c r="L259">
        <v>0.83</v>
      </c>
      <c r="M259">
        <v>0</v>
      </c>
      <c r="N259">
        <v>0</v>
      </c>
      <c r="O259">
        <v>0</v>
      </c>
      <c r="P259">
        <v>10.5</v>
      </c>
      <c r="Q259">
        <v>0</v>
      </c>
      <c r="R259">
        <v>0</v>
      </c>
      <c r="S259" t="s">
        <v>319</v>
      </c>
      <c r="T259" t="s">
        <v>319</v>
      </c>
      <c r="U259" t="s">
        <v>319</v>
      </c>
      <c r="V259" t="s">
        <v>319</v>
      </c>
      <c r="W259">
        <v>225745714516.22</v>
      </c>
      <c r="X259">
        <v>225085000</v>
      </c>
      <c r="Y259" s="225">
        <v>43515592950713.258</v>
      </c>
      <c r="Z259">
        <v>9518699.3300000001</v>
      </c>
    </row>
    <row r="260" spans="1:26" x14ac:dyDescent="0.25">
      <c r="A260" t="s">
        <v>596</v>
      </c>
      <c r="B260" t="s">
        <v>207</v>
      </c>
      <c r="C260" t="s">
        <v>537</v>
      </c>
      <c r="D260" t="s">
        <v>302</v>
      </c>
      <c r="E260" t="s">
        <v>303</v>
      </c>
      <c r="F260" t="s">
        <v>304</v>
      </c>
      <c r="G260" t="s">
        <v>305</v>
      </c>
      <c r="H260">
        <v>996.71</v>
      </c>
      <c r="I260">
        <v>0</v>
      </c>
      <c r="J260">
        <v>0</v>
      </c>
      <c r="K260">
        <v>0</v>
      </c>
      <c r="L260">
        <v>0.49</v>
      </c>
      <c r="M260">
        <v>0</v>
      </c>
      <c r="N260">
        <v>0</v>
      </c>
      <c r="O260">
        <v>0</v>
      </c>
      <c r="P260">
        <v>12.27</v>
      </c>
      <c r="Q260">
        <v>0</v>
      </c>
      <c r="R260">
        <v>0</v>
      </c>
      <c r="S260" t="s">
        <v>319</v>
      </c>
      <c r="T260" t="s">
        <v>319</v>
      </c>
      <c r="U260" t="s">
        <v>319</v>
      </c>
      <c r="V260" t="s">
        <v>319</v>
      </c>
      <c r="W260">
        <v>185701017522</v>
      </c>
      <c r="X260">
        <v>187232000</v>
      </c>
      <c r="Y260" s="225">
        <v>43515592950713.258</v>
      </c>
      <c r="Z260">
        <v>9518699.3300000001</v>
      </c>
    </row>
    <row r="261" spans="1:26" x14ac:dyDescent="0.25">
      <c r="A261" t="s">
        <v>597</v>
      </c>
      <c r="B261" t="s">
        <v>207</v>
      </c>
      <c r="C261" t="s">
        <v>537</v>
      </c>
      <c r="D261" t="s">
        <v>302</v>
      </c>
      <c r="E261" t="s">
        <v>303</v>
      </c>
      <c r="F261" t="s">
        <v>304</v>
      </c>
      <c r="G261" t="s">
        <v>305</v>
      </c>
      <c r="H261">
        <v>1010.74</v>
      </c>
      <c r="I261">
        <v>0</v>
      </c>
      <c r="J261">
        <v>0</v>
      </c>
      <c r="K261">
        <v>0</v>
      </c>
      <c r="L261">
        <v>0.75</v>
      </c>
      <c r="M261">
        <v>0</v>
      </c>
      <c r="N261">
        <v>0</v>
      </c>
      <c r="O261">
        <v>0</v>
      </c>
      <c r="P261">
        <v>9.73</v>
      </c>
      <c r="Q261">
        <v>0</v>
      </c>
      <c r="R261">
        <v>0</v>
      </c>
      <c r="S261" t="s">
        <v>319</v>
      </c>
      <c r="T261" t="s">
        <v>319</v>
      </c>
      <c r="U261" t="s">
        <v>319</v>
      </c>
      <c r="V261" t="s">
        <v>319</v>
      </c>
      <c r="W261">
        <v>182909443270</v>
      </c>
      <c r="X261">
        <v>182322678.12</v>
      </c>
      <c r="Y261" s="225">
        <v>43515592950713.258</v>
      </c>
      <c r="Z261">
        <v>9518699.3300000001</v>
      </c>
    </row>
    <row r="262" spans="1:26" x14ac:dyDescent="0.25">
      <c r="A262" t="s">
        <v>598</v>
      </c>
      <c r="B262" t="s">
        <v>207</v>
      </c>
      <c r="C262" t="s">
        <v>537</v>
      </c>
      <c r="D262" t="s">
        <v>302</v>
      </c>
      <c r="E262" t="s">
        <v>303</v>
      </c>
      <c r="F262" t="s">
        <v>304</v>
      </c>
      <c r="G262" t="s">
        <v>305</v>
      </c>
      <c r="H262">
        <v>1008.44</v>
      </c>
      <c r="I262">
        <v>0</v>
      </c>
      <c r="J262">
        <v>0</v>
      </c>
      <c r="K262">
        <v>0</v>
      </c>
      <c r="L262">
        <v>0.69</v>
      </c>
      <c r="M262">
        <v>0</v>
      </c>
      <c r="N262">
        <v>0</v>
      </c>
      <c r="O262">
        <v>0</v>
      </c>
      <c r="P262">
        <v>9.9</v>
      </c>
      <c r="Q262">
        <v>0</v>
      </c>
      <c r="R262">
        <v>0</v>
      </c>
      <c r="S262" t="s">
        <v>319</v>
      </c>
      <c r="T262" t="s">
        <v>319</v>
      </c>
      <c r="U262" t="s">
        <v>319</v>
      </c>
      <c r="V262" t="s">
        <v>319</v>
      </c>
      <c r="W262">
        <v>175846716175</v>
      </c>
      <c r="X262">
        <v>175579842</v>
      </c>
      <c r="Y262" s="225">
        <v>43515592950713.258</v>
      </c>
      <c r="Z262">
        <v>9518699.3300000001</v>
      </c>
    </row>
    <row r="263" spans="1:26" x14ac:dyDescent="0.25">
      <c r="A263" t="s">
        <v>599</v>
      </c>
      <c r="B263" t="s">
        <v>207</v>
      </c>
      <c r="C263" t="s">
        <v>537</v>
      </c>
      <c r="D263" t="s">
        <v>302</v>
      </c>
      <c r="E263" t="s">
        <v>303</v>
      </c>
      <c r="F263" t="s">
        <v>304</v>
      </c>
      <c r="G263" t="s">
        <v>305</v>
      </c>
      <c r="H263">
        <v>1011.41</v>
      </c>
      <c r="I263">
        <v>0</v>
      </c>
      <c r="J263">
        <v>0</v>
      </c>
      <c r="K263">
        <v>0</v>
      </c>
      <c r="L263">
        <v>0.1</v>
      </c>
      <c r="M263">
        <v>0</v>
      </c>
      <c r="N263">
        <v>0</v>
      </c>
      <c r="O263">
        <v>0</v>
      </c>
      <c r="P263">
        <v>7.66</v>
      </c>
      <c r="Q263">
        <v>0</v>
      </c>
      <c r="R263">
        <v>0</v>
      </c>
      <c r="S263" t="s">
        <v>319</v>
      </c>
      <c r="T263" t="s">
        <v>319</v>
      </c>
      <c r="U263" t="s">
        <v>319</v>
      </c>
      <c r="V263" t="s">
        <v>319</v>
      </c>
      <c r="W263">
        <v>89389418525</v>
      </c>
      <c r="X263">
        <v>88465000</v>
      </c>
      <c r="Y263" s="225">
        <v>43515592950713.258</v>
      </c>
      <c r="Z263">
        <v>9518699.3300000001</v>
      </c>
    </row>
    <row r="264" spans="1:26" x14ac:dyDescent="0.25">
      <c r="A264" t="s">
        <v>600</v>
      </c>
      <c r="B264" t="s">
        <v>207</v>
      </c>
      <c r="C264" t="s">
        <v>537</v>
      </c>
      <c r="D264" t="s">
        <v>302</v>
      </c>
      <c r="E264" t="s">
        <v>303</v>
      </c>
      <c r="F264" t="s">
        <v>304</v>
      </c>
      <c r="G264" t="s">
        <v>305</v>
      </c>
      <c r="H264">
        <v>995.78</v>
      </c>
      <c r="I264">
        <v>0</v>
      </c>
      <c r="J264">
        <v>0</v>
      </c>
      <c r="K264">
        <v>0</v>
      </c>
      <c r="L264">
        <v>0.8</v>
      </c>
      <c r="M264">
        <v>0</v>
      </c>
      <c r="N264">
        <v>0</v>
      </c>
      <c r="O264">
        <v>0</v>
      </c>
      <c r="P264">
        <v>10.34</v>
      </c>
      <c r="Q264">
        <v>0</v>
      </c>
      <c r="R264">
        <v>0</v>
      </c>
      <c r="S264" t="s">
        <v>319</v>
      </c>
      <c r="T264" t="s">
        <v>319</v>
      </c>
      <c r="U264" t="s">
        <v>319</v>
      </c>
      <c r="V264" t="s">
        <v>319</v>
      </c>
      <c r="W264">
        <v>185811485743</v>
      </c>
      <c r="X264">
        <v>184809715.63</v>
      </c>
      <c r="Y264" s="225">
        <v>43515592950713.258</v>
      </c>
      <c r="Z264">
        <v>9518699.3300000001</v>
      </c>
    </row>
    <row r="265" spans="1:26" x14ac:dyDescent="0.25">
      <c r="A265" t="s">
        <v>601</v>
      </c>
      <c r="B265" t="s">
        <v>207</v>
      </c>
      <c r="C265" t="s">
        <v>537</v>
      </c>
      <c r="D265" t="s">
        <v>302</v>
      </c>
      <c r="E265" t="s">
        <v>303</v>
      </c>
      <c r="F265" t="s">
        <v>304</v>
      </c>
      <c r="G265" t="s">
        <v>305</v>
      </c>
      <c r="H265">
        <v>1002.22</v>
      </c>
      <c r="I265">
        <v>0</v>
      </c>
      <c r="J265">
        <v>0</v>
      </c>
      <c r="K265">
        <v>0</v>
      </c>
      <c r="L265">
        <v>0.85</v>
      </c>
      <c r="M265">
        <v>0</v>
      </c>
      <c r="N265">
        <v>0</v>
      </c>
      <c r="O265">
        <v>0</v>
      </c>
      <c r="P265">
        <v>10.74</v>
      </c>
      <c r="Q265">
        <v>0</v>
      </c>
      <c r="R265">
        <v>0</v>
      </c>
      <c r="S265" t="s">
        <v>319</v>
      </c>
      <c r="T265" t="s">
        <v>319</v>
      </c>
      <c r="U265" t="s">
        <v>319</v>
      </c>
      <c r="V265" t="s">
        <v>319</v>
      </c>
      <c r="W265">
        <v>344018104241</v>
      </c>
      <c r="X265">
        <v>346158175</v>
      </c>
      <c r="Y265" s="225">
        <v>43515592950713.258</v>
      </c>
      <c r="Z265">
        <v>9518699.3300000001</v>
      </c>
    </row>
    <row r="266" spans="1:26" x14ac:dyDescent="0.25">
      <c r="A266" t="s">
        <v>602</v>
      </c>
      <c r="B266" t="s">
        <v>207</v>
      </c>
      <c r="C266" t="s">
        <v>537</v>
      </c>
      <c r="D266" t="s">
        <v>302</v>
      </c>
      <c r="E266" t="s">
        <v>303</v>
      </c>
      <c r="F266" t="s">
        <v>304</v>
      </c>
      <c r="G266" t="s">
        <v>305</v>
      </c>
      <c r="H266">
        <v>994.2</v>
      </c>
      <c r="I266">
        <v>0</v>
      </c>
      <c r="J266">
        <v>0</v>
      </c>
      <c r="K266">
        <v>0</v>
      </c>
      <c r="L266">
        <v>0.67</v>
      </c>
      <c r="M266">
        <v>0</v>
      </c>
      <c r="N266">
        <v>0</v>
      </c>
      <c r="O266">
        <v>0</v>
      </c>
      <c r="P266">
        <v>9.52</v>
      </c>
      <c r="Q266">
        <v>0</v>
      </c>
      <c r="R266">
        <v>0</v>
      </c>
      <c r="S266" t="s">
        <v>319</v>
      </c>
      <c r="T266" t="s">
        <v>319</v>
      </c>
      <c r="U266" t="s">
        <v>319</v>
      </c>
      <c r="V266" t="s">
        <v>319</v>
      </c>
      <c r="W266">
        <v>300747689710</v>
      </c>
      <c r="X266">
        <v>299672030</v>
      </c>
      <c r="Y266" s="225">
        <v>43515592950713.258</v>
      </c>
      <c r="Z266">
        <v>9518699.3300000001</v>
      </c>
    </row>
    <row r="267" spans="1:26" x14ac:dyDescent="0.25">
      <c r="A267" t="s">
        <v>603</v>
      </c>
      <c r="B267" t="s">
        <v>207</v>
      </c>
      <c r="C267" t="s">
        <v>537</v>
      </c>
      <c r="D267" t="s">
        <v>342</v>
      </c>
      <c r="E267" t="s">
        <v>303</v>
      </c>
      <c r="F267" t="s">
        <v>304</v>
      </c>
      <c r="G267" t="s">
        <v>305</v>
      </c>
      <c r="H267">
        <v>1089.5932</v>
      </c>
      <c r="I267">
        <v>0</v>
      </c>
      <c r="J267">
        <v>0</v>
      </c>
      <c r="K267">
        <v>0</v>
      </c>
      <c r="L267">
        <v>5.99</v>
      </c>
      <c r="M267">
        <v>0</v>
      </c>
      <c r="N267">
        <v>0</v>
      </c>
      <c r="O267">
        <v>0</v>
      </c>
      <c r="P267">
        <v>6.65</v>
      </c>
      <c r="Q267">
        <v>0</v>
      </c>
      <c r="R267">
        <v>0</v>
      </c>
      <c r="S267" t="s">
        <v>319</v>
      </c>
      <c r="T267" t="s">
        <v>319</v>
      </c>
      <c r="U267" t="s">
        <v>319</v>
      </c>
      <c r="V267" t="s">
        <v>319</v>
      </c>
      <c r="W267">
        <v>61729869639.870003</v>
      </c>
      <c r="X267">
        <v>60150000</v>
      </c>
      <c r="Y267" s="225">
        <v>43515592950713.258</v>
      </c>
      <c r="Z267">
        <v>9518699.3300000001</v>
      </c>
    </row>
    <row r="268" spans="1:26" x14ac:dyDescent="0.25">
      <c r="A268" t="s">
        <v>604</v>
      </c>
      <c r="B268" t="s">
        <v>207</v>
      </c>
      <c r="C268" t="s">
        <v>537</v>
      </c>
      <c r="D268" t="s">
        <v>223</v>
      </c>
      <c r="E268" t="s">
        <v>303</v>
      </c>
      <c r="F268" t="s">
        <v>304</v>
      </c>
      <c r="G268" t="s">
        <v>305</v>
      </c>
      <c r="H268">
        <v>1035.94</v>
      </c>
      <c r="I268">
        <v>0</v>
      </c>
      <c r="J268">
        <v>0</v>
      </c>
      <c r="K268">
        <v>0</v>
      </c>
      <c r="L268">
        <v>0.86</v>
      </c>
      <c r="M268">
        <v>0</v>
      </c>
      <c r="N268">
        <v>0</v>
      </c>
      <c r="O268">
        <v>0</v>
      </c>
      <c r="P268">
        <v>12.49</v>
      </c>
      <c r="Q268">
        <v>0</v>
      </c>
      <c r="R268">
        <v>0</v>
      </c>
      <c r="S268" t="s">
        <v>319</v>
      </c>
      <c r="T268" t="s">
        <v>319</v>
      </c>
      <c r="U268" t="s">
        <v>319</v>
      </c>
      <c r="V268" t="s">
        <v>319</v>
      </c>
      <c r="W268">
        <v>154067700847.26001</v>
      </c>
      <c r="X268">
        <v>150000000</v>
      </c>
      <c r="Y268" s="225">
        <v>43515592950713.258</v>
      </c>
      <c r="Z268">
        <v>9518699.3300000001</v>
      </c>
    </row>
    <row r="269" spans="1:26" x14ac:dyDescent="0.25">
      <c r="A269" t="s">
        <v>605</v>
      </c>
      <c r="B269" t="s">
        <v>207</v>
      </c>
      <c r="C269" t="s">
        <v>537</v>
      </c>
      <c r="D269" t="s">
        <v>177</v>
      </c>
      <c r="E269" t="s">
        <v>303</v>
      </c>
      <c r="F269" t="s">
        <v>304</v>
      </c>
      <c r="G269" t="s">
        <v>305</v>
      </c>
      <c r="H269">
        <v>1013.9824</v>
      </c>
      <c r="I269">
        <v>0</v>
      </c>
      <c r="J269">
        <v>0</v>
      </c>
      <c r="K269">
        <v>0</v>
      </c>
      <c r="L269">
        <v>1.1499999999999999</v>
      </c>
      <c r="M269">
        <v>0</v>
      </c>
      <c r="N269">
        <v>0</v>
      </c>
      <c r="O269">
        <v>0</v>
      </c>
      <c r="P269">
        <v>14.06</v>
      </c>
      <c r="Q269">
        <v>0</v>
      </c>
      <c r="R269">
        <v>0</v>
      </c>
      <c r="S269" t="s">
        <v>319</v>
      </c>
      <c r="T269" t="s">
        <v>319</v>
      </c>
      <c r="U269" t="s">
        <v>319</v>
      </c>
      <c r="V269" t="s">
        <v>319</v>
      </c>
      <c r="W269">
        <v>66722158874.269997</v>
      </c>
      <c r="X269">
        <v>66556844.049999997</v>
      </c>
      <c r="Y269" s="225">
        <v>43515592950713.258</v>
      </c>
      <c r="Z269">
        <v>9518699.3300000001</v>
      </c>
    </row>
    <row r="270" spans="1:26" x14ac:dyDescent="0.25">
      <c r="A270" t="s">
        <v>606</v>
      </c>
      <c r="B270" t="s">
        <v>207</v>
      </c>
      <c r="C270" t="s">
        <v>537</v>
      </c>
      <c r="D270" t="s">
        <v>302</v>
      </c>
      <c r="E270" t="s">
        <v>303</v>
      </c>
      <c r="F270" t="s">
        <v>304</v>
      </c>
      <c r="G270" t="s">
        <v>305</v>
      </c>
      <c r="H270">
        <v>1002.2</v>
      </c>
      <c r="I270">
        <v>0</v>
      </c>
      <c r="J270">
        <v>0</v>
      </c>
      <c r="K270">
        <v>0</v>
      </c>
      <c r="L270">
        <v>0.88</v>
      </c>
      <c r="M270">
        <v>0</v>
      </c>
      <c r="N270">
        <v>0</v>
      </c>
      <c r="O270">
        <v>0</v>
      </c>
      <c r="P270">
        <v>12.38</v>
      </c>
      <c r="Q270">
        <v>0</v>
      </c>
      <c r="R270">
        <v>0</v>
      </c>
      <c r="S270" t="s">
        <v>319</v>
      </c>
      <c r="T270" t="s">
        <v>319</v>
      </c>
      <c r="U270" t="s">
        <v>319</v>
      </c>
      <c r="V270" t="s">
        <v>319</v>
      </c>
      <c r="W270">
        <v>133301431022</v>
      </c>
      <c r="X270">
        <v>134172550</v>
      </c>
      <c r="Y270" s="225">
        <v>43515592950713.258</v>
      </c>
      <c r="Z270">
        <v>9518699.3300000001</v>
      </c>
    </row>
    <row r="271" spans="1:26" x14ac:dyDescent="0.25">
      <c r="A271" t="s">
        <v>607</v>
      </c>
      <c r="B271" t="s">
        <v>207</v>
      </c>
      <c r="C271" t="s">
        <v>537</v>
      </c>
      <c r="D271" t="s">
        <v>302</v>
      </c>
      <c r="E271" t="s">
        <v>303</v>
      </c>
      <c r="F271" t="s">
        <v>304</v>
      </c>
      <c r="G271" t="s">
        <v>305</v>
      </c>
      <c r="H271">
        <v>1003.43</v>
      </c>
      <c r="I271">
        <v>0</v>
      </c>
      <c r="J271">
        <v>0</v>
      </c>
      <c r="K271">
        <v>0</v>
      </c>
      <c r="L271">
        <v>0.87</v>
      </c>
      <c r="M271">
        <v>0</v>
      </c>
      <c r="N271">
        <v>0</v>
      </c>
      <c r="O271">
        <v>0</v>
      </c>
      <c r="P271">
        <v>12.39</v>
      </c>
      <c r="Q271">
        <v>0</v>
      </c>
      <c r="R271">
        <v>0</v>
      </c>
      <c r="S271" t="s">
        <v>319</v>
      </c>
      <c r="T271" t="s">
        <v>319</v>
      </c>
      <c r="U271" t="s">
        <v>319</v>
      </c>
      <c r="V271" t="s">
        <v>319</v>
      </c>
      <c r="W271">
        <v>133560874441</v>
      </c>
      <c r="X271">
        <v>134266362</v>
      </c>
      <c r="Y271" s="225">
        <v>43515592950713.258</v>
      </c>
      <c r="Z271">
        <v>9518699.3300000001</v>
      </c>
    </row>
    <row r="272" spans="1:26" x14ac:dyDescent="0.25">
      <c r="A272" t="s">
        <v>608</v>
      </c>
      <c r="B272" t="s">
        <v>207</v>
      </c>
      <c r="C272" t="s">
        <v>537</v>
      </c>
      <c r="D272" t="s">
        <v>342</v>
      </c>
      <c r="E272" t="s">
        <v>303</v>
      </c>
      <c r="F272" t="s">
        <v>304</v>
      </c>
      <c r="G272" t="s">
        <v>305</v>
      </c>
      <c r="H272">
        <v>993.45259999999996</v>
      </c>
      <c r="I272">
        <v>0</v>
      </c>
      <c r="J272">
        <v>0</v>
      </c>
      <c r="K272">
        <v>0</v>
      </c>
      <c r="L272">
        <v>-1.26</v>
      </c>
      <c r="M272">
        <v>0</v>
      </c>
      <c r="N272">
        <v>0</v>
      </c>
      <c r="O272">
        <v>0</v>
      </c>
      <c r="P272">
        <v>4.8099999999999996</v>
      </c>
      <c r="Q272">
        <v>0</v>
      </c>
      <c r="R272">
        <v>0</v>
      </c>
      <c r="S272" t="s">
        <v>319</v>
      </c>
      <c r="T272" t="s">
        <v>319</v>
      </c>
      <c r="U272" t="s">
        <v>319</v>
      </c>
      <c r="V272" t="s">
        <v>319</v>
      </c>
      <c r="W272">
        <v>342640288030.70001</v>
      </c>
      <c r="X272">
        <v>341138866</v>
      </c>
      <c r="Y272" s="225">
        <v>43515592950713.258</v>
      </c>
      <c r="Z272">
        <v>9518699.3300000001</v>
      </c>
    </row>
    <row r="273" spans="1:26" x14ac:dyDescent="0.25">
      <c r="A273" t="s">
        <v>609</v>
      </c>
      <c r="B273" t="s">
        <v>207</v>
      </c>
      <c r="C273" t="s">
        <v>537</v>
      </c>
      <c r="D273" t="s">
        <v>309</v>
      </c>
      <c r="E273" t="s">
        <v>303</v>
      </c>
      <c r="F273" t="s">
        <v>304</v>
      </c>
      <c r="G273" t="s">
        <v>305</v>
      </c>
      <c r="H273">
        <v>1009.12</v>
      </c>
      <c r="I273">
        <v>0</v>
      </c>
      <c r="J273">
        <v>0</v>
      </c>
      <c r="K273">
        <v>0</v>
      </c>
      <c r="L273">
        <v>0.66</v>
      </c>
      <c r="M273">
        <v>0</v>
      </c>
      <c r="N273">
        <v>0</v>
      </c>
      <c r="O273">
        <v>0</v>
      </c>
      <c r="P273">
        <v>10.18</v>
      </c>
      <c r="Q273">
        <v>0</v>
      </c>
      <c r="R273">
        <v>0</v>
      </c>
      <c r="S273" t="s">
        <v>319</v>
      </c>
      <c r="T273" t="s">
        <v>319</v>
      </c>
      <c r="U273" t="s">
        <v>319</v>
      </c>
      <c r="V273" t="s">
        <v>319</v>
      </c>
      <c r="W273">
        <v>61506879847.650002</v>
      </c>
      <c r="X273">
        <v>61353000</v>
      </c>
      <c r="Y273" s="225">
        <v>43515592950713.258</v>
      </c>
      <c r="Z273">
        <v>9518699.3300000001</v>
      </c>
    </row>
    <row r="274" spans="1:26" x14ac:dyDescent="0.25">
      <c r="A274" t="s">
        <v>610</v>
      </c>
      <c r="B274" t="s">
        <v>207</v>
      </c>
      <c r="C274" t="s">
        <v>537</v>
      </c>
      <c r="D274" t="s">
        <v>170</v>
      </c>
      <c r="E274" t="s">
        <v>303</v>
      </c>
      <c r="F274" t="s">
        <v>304</v>
      </c>
      <c r="G274" t="s">
        <v>305</v>
      </c>
      <c r="H274">
        <v>977.79169999999999</v>
      </c>
      <c r="I274">
        <v>0</v>
      </c>
      <c r="J274">
        <v>0</v>
      </c>
      <c r="K274">
        <v>0</v>
      </c>
      <c r="L274">
        <v>0.2</v>
      </c>
      <c r="M274">
        <v>0</v>
      </c>
      <c r="N274">
        <v>0</v>
      </c>
      <c r="O274">
        <v>0</v>
      </c>
      <c r="P274">
        <v>-1.37</v>
      </c>
      <c r="Q274">
        <v>0</v>
      </c>
      <c r="R274">
        <v>0</v>
      </c>
      <c r="S274" t="s">
        <v>319</v>
      </c>
      <c r="T274" t="s">
        <v>319</v>
      </c>
      <c r="U274" t="s">
        <v>319</v>
      </c>
      <c r="V274" t="s">
        <v>319</v>
      </c>
      <c r="W274">
        <v>76338904108.279999</v>
      </c>
      <c r="X274">
        <v>78228553.579999998</v>
      </c>
      <c r="Y274" s="225">
        <v>43515592950713.258</v>
      </c>
      <c r="Z274">
        <v>9518699.3300000001</v>
      </c>
    </row>
    <row r="275" spans="1:26" x14ac:dyDescent="0.25">
      <c r="A275" t="s">
        <v>611</v>
      </c>
      <c r="B275" t="s">
        <v>207</v>
      </c>
      <c r="C275" t="s">
        <v>537</v>
      </c>
      <c r="D275" t="s">
        <v>302</v>
      </c>
      <c r="E275" t="s">
        <v>303</v>
      </c>
      <c r="F275" t="s">
        <v>304</v>
      </c>
      <c r="G275" t="s">
        <v>305</v>
      </c>
      <c r="H275">
        <v>1008.2</v>
      </c>
      <c r="I275">
        <v>0</v>
      </c>
      <c r="J275">
        <v>0</v>
      </c>
      <c r="K275">
        <v>0</v>
      </c>
      <c r="L275">
        <v>1.03</v>
      </c>
      <c r="M275">
        <v>0</v>
      </c>
      <c r="N275">
        <v>0</v>
      </c>
      <c r="O275">
        <v>0</v>
      </c>
      <c r="P275">
        <v>12.33</v>
      </c>
      <c r="Q275">
        <v>0</v>
      </c>
      <c r="R275">
        <v>0</v>
      </c>
      <c r="S275" t="s">
        <v>319</v>
      </c>
      <c r="T275" t="s">
        <v>319</v>
      </c>
      <c r="U275" t="s">
        <v>319</v>
      </c>
      <c r="V275" t="s">
        <v>319</v>
      </c>
      <c r="W275">
        <v>230005926845</v>
      </c>
      <c r="X275">
        <v>226361943.58000001</v>
      </c>
      <c r="Y275" s="225">
        <v>43515592950713.258</v>
      </c>
      <c r="Z275">
        <v>9518699.3300000001</v>
      </c>
    </row>
    <row r="276" spans="1:26" x14ac:dyDescent="0.25">
      <c r="A276" t="s">
        <v>612</v>
      </c>
      <c r="B276" t="s">
        <v>207</v>
      </c>
      <c r="C276" t="s">
        <v>537</v>
      </c>
      <c r="D276" t="s">
        <v>202</v>
      </c>
      <c r="E276" t="s">
        <v>303</v>
      </c>
      <c r="F276" t="s">
        <v>304</v>
      </c>
      <c r="G276" t="s">
        <v>305</v>
      </c>
      <c r="H276">
        <v>1023.8768</v>
      </c>
      <c r="I276">
        <v>0</v>
      </c>
      <c r="J276">
        <v>0</v>
      </c>
      <c r="K276">
        <v>0</v>
      </c>
      <c r="L276">
        <v>1.38</v>
      </c>
      <c r="M276">
        <v>0</v>
      </c>
      <c r="N276">
        <v>0</v>
      </c>
      <c r="O276">
        <v>0</v>
      </c>
      <c r="P276">
        <v>0</v>
      </c>
      <c r="Q276">
        <v>0</v>
      </c>
      <c r="R276">
        <v>0</v>
      </c>
      <c r="S276" t="s">
        <v>319</v>
      </c>
      <c r="T276" t="s">
        <v>319</v>
      </c>
      <c r="U276" t="s">
        <v>319</v>
      </c>
      <c r="V276" t="s">
        <v>319</v>
      </c>
      <c r="W276">
        <v>157053205583.72</v>
      </c>
      <c r="X276">
        <v>155500000</v>
      </c>
      <c r="Y276" s="225">
        <v>43515592950713.258</v>
      </c>
      <c r="Z276">
        <v>9518699.3300000001</v>
      </c>
    </row>
    <row r="277" spans="1:26" x14ac:dyDescent="0.25">
      <c r="A277" t="s">
        <v>613</v>
      </c>
      <c r="B277" t="s">
        <v>207</v>
      </c>
      <c r="C277" t="s">
        <v>537</v>
      </c>
      <c r="D277" t="s">
        <v>202</v>
      </c>
      <c r="E277" t="s">
        <v>303</v>
      </c>
      <c r="F277" t="s">
        <v>304</v>
      </c>
      <c r="G277" t="s">
        <v>305</v>
      </c>
      <c r="H277">
        <v>991.41499999999996</v>
      </c>
      <c r="I277">
        <v>0</v>
      </c>
      <c r="J277">
        <v>0</v>
      </c>
      <c r="K277">
        <v>0</v>
      </c>
      <c r="L277">
        <v>0.85</v>
      </c>
      <c r="M277">
        <v>0</v>
      </c>
      <c r="N277">
        <v>0</v>
      </c>
      <c r="O277">
        <v>0</v>
      </c>
      <c r="P277">
        <v>10.78</v>
      </c>
      <c r="Q277">
        <v>0</v>
      </c>
      <c r="R277">
        <v>0</v>
      </c>
      <c r="S277" t="s">
        <v>319</v>
      </c>
      <c r="T277" t="s">
        <v>319</v>
      </c>
      <c r="U277" t="s">
        <v>319</v>
      </c>
      <c r="V277" t="s">
        <v>319</v>
      </c>
      <c r="W277">
        <v>242828245117.82001</v>
      </c>
      <c r="X277">
        <v>243309369</v>
      </c>
      <c r="Y277" s="225">
        <v>43515592950713.258</v>
      </c>
      <c r="Z277">
        <v>9518699.3300000001</v>
      </c>
    </row>
    <row r="278" spans="1:26" x14ac:dyDescent="0.25">
      <c r="A278" t="s">
        <v>614</v>
      </c>
      <c r="B278" t="s">
        <v>207</v>
      </c>
      <c r="C278" t="s">
        <v>537</v>
      </c>
      <c r="D278" t="s">
        <v>202</v>
      </c>
      <c r="E278" t="s">
        <v>303</v>
      </c>
      <c r="F278" t="s">
        <v>304</v>
      </c>
      <c r="G278" t="s">
        <v>305</v>
      </c>
      <c r="H278">
        <v>1021.9375</v>
      </c>
      <c r="I278">
        <v>0</v>
      </c>
      <c r="J278">
        <v>0</v>
      </c>
      <c r="K278">
        <v>0</v>
      </c>
      <c r="L278">
        <v>1.01</v>
      </c>
      <c r="M278">
        <v>0</v>
      </c>
      <c r="N278">
        <v>0</v>
      </c>
      <c r="O278">
        <v>0</v>
      </c>
      <c r="P278">
        <v>0</v>
      </c>
      <c r="Q278">
        <v>0</v>
      </c>
      <c r="R278">
        <v>0</v>
      </c>
      <c r="S278" t="s">
        <v>319</v>
      </c>
      <c r="T278" t="s">
        <v>319</v>
      </c>
      <c r="U278" t="s">
        <v>319</v>
      </c>
      <c r="V278" t="s">
        <v>319</v>
      </c>
      <c r="W278">
        <v>271209875268.62</v>
      </c>
      <c r="X278">
        <v>263340000</v>
      </c>
      <c r="Y278" s="225">
        <v>43515592950713.258</v>
      </c>
      <c r="Z278">
        <v>9518699.3300000001</v>
      </c>
    </row>
    <row r="279" spans="1:26" x14ac:dyDescent="0.25">
      <c r="A279" t="s">
        <v>615</v>
      </c>
      <c r="B279" t="s">
        <v>207</v>
      </c>
      <c r="C279" t="s">
        <v>537</v>
      </c>
      <c r="D279" t="s">
        <v>202</v>
      </c>
      <c r="E279" t="s">
        <v>303</v>
      </c>
      <c r="F279" t="s">
        <v>304</v>
      </c>
      <c r="G279" t="s">
        <v>305</v>
      </c>
      <c r="H279">
        <v>1032.971</v>
      </c>
      <c r="I279">
        <v>0</v>
      </c>
      <c r="J279">
        <v>0</v>
      </c>
      <c r="K279">
        <v>0</v>
      </c>
      <c r="L279">
        <v>1.0900000000000001</v>
      </c>
      <c r="M279">
        <v>0</v>
      </c>
      <c r="N279">
        <v>0</v>
      </c>
      <c r="O279">
        <v>0</v>
      </c>
      <c r="P279">
        <v>0</v>
      </c>
      <c r="Q279">
        <v>0</v>
      </c>
      <c r="R279">
        <v>0</v>
      </c>
      <c r="S279" t="s">
        <v>319</v>
      </c>
      <c r="T279" t="s">
        <v>319</v>
      </c>
      <c r="U279" t="s">
        <v>319</v>
      </c>
      <c r="V279" t="s">
        <v>319</v>
      </c>
      <c r="W279">
        <v>162753022650.31</v>
      </c>
      <c r="X279">
        <v>159280000</v>
      </c>
      <c r="Y279" s="225">
        <v>43515592950713.258</v>
      </c>
      <c r="Z279">
        <v>9518699.3300000001</v>
      </c>
    </row>
    <row r="280" spans="1:26" x14ac:dyDescent="0.25">
      <c r="A280" t="s">
        <v>616</v>
      </c>
      <c r="B280" t="s">
        <v>207</v>
      </c>
      <c r="C280" t="s">
        <v>537</v>
      </c>
      <c r="D280" t="s">
        <v>202</v>
      </c>
      <c r="E280" t="s">
        <v>303</v>
      </c>
      <c r="F280" t="s">
        <v>304</v>
      </c>
      <c r="G280" t="s">
        <v>305</v>
      </c>
      <c r="H280">
        <v>1020.4303</v>
      </c>
      <c r="I280">
        <v>0</v>
      </c>
      <c r="J280">
        <v>0</v>
      </c>
      <c r="K280">
        <v>0</v>
      </c>
      <c r="L280">
        <v>0.65</v>
      </c>
      <c r="M280">
        <v>0</v>
      </c>
      <c r="N280">
        <v>0</v>
      </c>
      <c r="O280">
        <v>0</v>
      </c>
      <c r="P280">
        <v>8.7200000000000006</v>
      </c>
      <c r="Q280">
        <v>0</v>
      </c>
      <c r="R280">
        <v>0</v>
      </c>
      <c r="S280" t="s">
        <v>319</v>
      </c>
      <c r="T280" t="s">
        <v>319</v>
      </c>
      <c r="U280" t="s">
        <v>319</v>
      </c>
      <c r="V280" t="s">
        <v>319</v>
      </c>
      <c r="W280">
        <v>385025879113.20001</v>
      </c>
      <c r="X280">
        <v>379766271.26999998</v>
      </c>
      <c r="Y280" s="225">
        <v>43515592950713.258</v>
      </c>
      <c r="Z280">
        <v>9518699.3300000001</v>
      </c>
    </row>
    <row r="281" spans="1:26" x14ac:dyDescent="0.25">
      <c r="A281" t="s">
        <v>617</v>
      </c>
      <c r="B281" t="s">
        <v>207</v>
      </c>
      <c r="C281" t="s">
        <v>537</v>
      </c>
      <c r="D281" t="s">
        <v>342</v>
      </c>
      <c r="E281" t="s">
        <v>303</v>
      </c>
      <c r="F281" t="s">
        <v>304</v>
      </c>
      <c r="G281" t="s">
        <v>305</v>
      </c>
      <c r="H281">
        <v>1036.9763</v>
      </c>
      <c r="I281">
        <v>0</v>
      </c>
      <c r="J281">
        <v>0</v>
      </c>
      <c r="K281">
        <v>0</v>
      </c>
      <c r="L281">
        <v>0.74</v>
      </c>
      <c r="M281">
        <v>0</v>
      </c>
      <c r="N281">
        <v>0</v>
      </c>
      <c r="O281">
        <v>0</v>
      </c>
      <c r="P281">
        <v>0.9</v>
      </c>
      <c r="Q281">
        <v>0</v>
      </c>
      <c r="R281">
        <v>0</v>
      </c>
      <c r="S281" t="s">
        <v>319</v>
      </c>
      <c r="T281" t="s">
        <v>319</v>
      </c>
      <c r="U281" t="s">
        <v>319</v>
      </c>
      <c r="V281" t="s">
        <v>319</v>
      </c>
      <c r="W281">
        <v>129160420500.33</v>
      </c>
      <c r="X281">
        <v>125480199.12</v>
      </c>
      <c r="Y281" s="225">
        <v>43515592950713.258</v>
      </c>
      <c r="Z281">
        <v>9518699.3300000001</v>
      </c>
    </row>
    <row r="282" spans="1:26" x14ac:dyDescent="0.25">
      <c r="A282" t="s">
        <v>618</v>
      </c>
      <c r="B282" t="s">
        <v>207</v>
      </c>
      <c r="C282" t="s">
        <v>537</v>
      </c>
      <c r="D282" t="s">
        <v>177</v>
      </c>
      <c r="E282" t="s">
        <v>303</v>
      </c>
      <c r="F282" t="s">
        <v>304</v>
      </c>
      <c r="G282" t="s">
        <v>305</v>
      </c>
      <c r="H282">
        <v>1016.6433</v>
      </c>
      <c r="I282">
        <v>0</v>
      </c>
      <c r="J282">
        <v>0</v>
      </c>
      <c r="K282">
        <v>0</v>
      </c>
      <c r="L282">
        <v>0.67</v>
      </c>
      <c r="M282">
        <v>0</v>
      </c>
      <c r="N282">
        <v>0</v>
      </c>
      <c r="O282">
        <v>0</v>
      </c>
      <c r="P282">
        <v>8.1</v>
      </c>
      <c r="Q282">
        <v>0</v>
      </c>
      <c r="R282">
        <v>0</v>
      </c>
      <c r="S282" t="s">
        <v>319</v>
      </c>
      <c r="T282" t="s">
        <v>319</v>
      </c>
      <c r="U282" t="s">
        <v>319</v>
      </c>
      <c r="V282" t="s">
        <v>319</v>
      </c>
      <c r="W282">
        <v>155266359581.04999</v>
      </c>
      <c r="X282">
        <v>150000000</v>
      </c>
      <c r="Y282" s="225">
        <v>43515592950713.258</v>
      </c>
      <c r="Z282">
        <v>9518699.3300000001</v>
      </c>
    </row>
    <row r="283" spans="1:26" x14ac:dyDescent="0.25">
      <c r="A283" t="s">
        <v>619</v>
      </c>
      <c r="B283" t="s">
        <v>207</v>
      </c>
      <c r="C283" t="s">
        <v>537</v>
      </c>
      <c r="D283" t="s">
        <v>302</v>
      </c>
      <c r="E283" t="s">
        <v>303</v>
      </c>
      <c r="F283" t="s">
        <v>304</v>
      </c>
      <c r="G283" t="s">
        <v>305</v>
      </c>
      <c r="H283">
        <v>989.28</v>
      </c>
      <c r="I283">
        <v>0</v>
      </c>
      <c r="J283">
        <v>0</v>
      </c>
      <c r="K283">
        <v>0</v>
      </c>
      <c r="L283">
        <v>-1.07</v>
      </c>
      <c r="M283">
        <v>0</v>
      </c>
      <c r="N283">
        <v>0</v>
      </c>
      <c r="O283">
        <v>0</v>
      </c>
      <c r="P283">
        <v>0</v>
      </c>
      <c r="Q283">
        <v>0</v>
      </c>
      <c r="R283">
        <v>0</v>
      </c>
      <c r="S283" t="s">
        <v>319</v>
      </c>
      <c r="T283" t="s">
        <v>319</v>
      </c>
      <c r="U283" t="s">
        <v>319</v>
      </c>
      <c r="V283" t="s">
        <v>319</v>
      </c>
      <c r="W283">
        <v>125292000000</v>
      </c>
      <c r="X283">
        <v>125292000</v>
      </c>
      <c r="Y283" s="225">
        <v>43515592950713.258</v>
      </c>
      <c r="Z283">
        <v>9518699.3300000001</v>
      </c>
    </row>
    <row r="284" spans="1:26" x14ac:dyDescent="0.25">
      <c r="A284" t="s">
        <v>620</v>
      </c>
      <c r="B284" t="s">
        <v>207</v>
      </c>
      <c r="C284" t="s">
        <v>537</v>
      </c>
      <c r="D284" t="s">
        <v>342</v>
      </c>
      <c r="E284" t="s">
        <v>303</v>
      </c>
      <c r="F284" t="s">
        <v>304</v>
      </c>
      <c r="G284" t="s">
        <v>305</v>
      </c>
      <c r="H284">
        <v>1004.405</v>
      </c>
      <c r="I284">
        <v>0</v>
      </c>
      <c r="J284">
        <v>0</v>
      </c>
      <c r="K284">
        <v>0</v>
      </c>
      <c r="L284">
        <v>0</v>
      </c>
      <c r="M284">
        <v>0</v>
      </c>
      <c r="N284">
        <v>0</v>
      </c>
      <c r="O284">
        <v>0</v>
      </c>
      <c r="P284">
        <v>0</v>
      </c>
      <c r="Q284">
        <v>0</v>
      </c>
      <c r="R284">
        <v>0</v>
      </c>
      <c r="S284" t="s">
        <v>369</v>
      </c>
      <c r="T284" t="s">
        <v>369</v>
      </c>
      <c r="U284" t="s">
        <v>369</v>
      </c>
      <c r="V284" t="s">
        <v>369</v>
      </c>
      <c r="W284">
        <v>0</v>
      </c>
      <c r="X284">
        <v>0</v>
      </c>
      <c r="Y284" s="225">
        <v>43515592950713.258</v>
      </c>
      <c r="Z284">
        <v>9518699.3300000001</v>
      </c>
    </row>
    <row r="285" spans="1:26" x14ac:dyDescent="0.25">
      <c r="A285" t="s">
        <v>621</v>
      </c>
      <c r="B285" t="s">
        <v>207</v>
      </c>
      <c r="C285" t="s">
        <v>537</v>
      </c>
      <c r="D285" t="s">
        <v>302</v>
      </c>
      <c r="E285" t="s">
        <v>303</v>
      </c>
      <c r="F285" t="s">
        <v>304</v>
      </c>
      <c r="G285" t="s">
        <v>305</v>
      </c>
      <c r="H285">
        <v>987.63</v>
      </c>
      <c r="I285">
        <v>0</v>
      </c>
      <c r="J285">
        <v>0</v>
      </c>
      <c r="K285">
        <v>0</v>
      </c>
      <c r="L285">
        <v>0.78</v>
      </c>
      <c r="M285">
        <v>0</v>
      </c>
      <c r="N285">
        <v>0</v>
      </c>
      <c r="O285">
        <v>0</v>
      </c>
      <c r="P285">
        <v>0</v>
      </c>
      <c r="Q285">
        <v>0</v>
      </c>
      <c r="R285">
        <v>0</v>
      </c>
      <c r="S285" t="s">
        <v>319</v>
      </c>
      <c r="T285" t="s">
        <v>319</v>
      </c>
      <c r="U285" t="s">
        <v>319</v>
      </c>
      <c r="V285" t="s">
        <v>319</v>
      </c>
      <c r="W285">
        <v>161205436555</v>
      </c>
      <c r="X285">
        <v>164490000</v>
      </c>
      <c r="Y285" s="225">
        <v>43515592950713.258</v>
      </c>
      <c r="Z285">
        <v>9518699.3300000001</v>
      </c>
    </row>
    <row r="286" spans="1:26" x14ac:dyDescent="0.25">
      <c r="A286" t="s">
        <v>622</v>
      </c>
      <c r="B286" t="s">
        <v>207</v>
      </c>
      <c r="C286" t="s">
        <v>537</v>
      </c>
      <c r="D286" t="s">
        <v>302</v>
      </c>
      <c r="E286" t="s">
        <v>303</v>
      </c>
      <c r="F286" t="s">
        <v>304</v>
      </c>
      <c r="G286" t="s">
        <v>305</v>
      </c>
      <c r="H286">
        <v>1000.08</v>
      </c>
      <c r="I286">
        <v>0</v>
      </c>
      <c r="J286">
        <v>0</v>
      </c>
      <c r="K286">
        <v>0</v>
      </c>
      <c r="L286">
        <v>-0.61</v>
      </c>
      <c r="M286">
        <v>0</v>
      </c>
      <c r="N286">
        <v>0</v>
      </c>
      <c r="O286">
        <v>0</v>
      </c>
      <c r="P286">
        <v>0</v>
      </c>
      <c r="Q286">
        <v>0</v>
      </c>
      <c r="R286">
        <v>0</v>
      </c>
      <c r="S286" t="s">
        <v>319</v>
      </c>
      <c r="T286" t="s">
        <v>319</v>
      </c>
      <c r="U286" t="s">
        <v>319</v>
      </c>
      <c r="V286" t="s">
        <v>319</v>
      </c>
      <c r="W286">
        <v>151969056415</v>
      </c>
      <c r="X286">
        <v>150016000</v>
      </c>
      <c r="Y286" s="225">
        <v>43515592950713.258</v>
      </c>
      <c r="Z286">
        <v>9518699.3300000001</v>
      </c>
    </row>
    <row r="287" spans="1:26" x14ac:dyDescent="0.25">
      <c r="A287" t="s">
        <v>623</v>
      </c>
      <c r="B287" t="s">
        <v>207</v>
      </c>
      <c r="C287" t="s">
        <v>537</v>
      </c>
      <c r="D287" t="s">
        <v>302</v>
      </c>
      <c r="E287" t="s">
        <v>303</v>
      </c>
      <c r="F287" t="s">
        <v>304</v>
      </c>
      <c r="G287" t="s">
        <v>305</v>
      </c>
      <c r="H287">
        <v>990.95</v>
      </c>
      <c r="I287">
        <v>0</v>
      </c>
      <c r="J287">
        <v>0</v>
      </c>
      <c r="K287">
        <v>0</v>
      </c>
      <c r="L287">
        <v>-0.89</v>
      </c>
      <c r="M287">
        <v>0</v>
      </c>
      <c r="N287">
        <v>0</v>
      </c>
      <c r="O287">
        <v>0</v>
      </c>
      <c r="P287">
        <v>0</v>
      </c>
      <c r="Q287">
        <v>0</v>
      </c>
      <c r="R287">
        <v>0</v>
      </c>
      <c r="S287" t="s">
        <v>319</v>
      </c>
      <c r="T287" t="s">
        <v>319</v>
      </c>
      <c r="U287" t="s">
        <v>319</v>
      </c>
      <c r="V287" t="s">
        <v>319</v>
      </c>
      <c r="W287">
        <v>99989252274</v>
      </c>
      <c r="X287">
        <v>100000000</v>
      </c>
      <c r="Y287" s="225">
        <v>43515592950713.258</v>
      </c>
      <c r="Z287">
        <v>9518699.3300000001</v>
      </c>
    </row>
    <row r="288" spans="1:26" x14ac:dyDescent="0.25">
      <c r="A288" t="s">
        <v>624</v>
      </c>
      <c r="B288" t="s">
        <v>207</v>
      </c>
      <c r="C288" t="s">
        <v>537</v>
      </c>
      <c r="D288" t="s">
        <v>202</v>
      </c>
      <c r="E288" t="s">
        <v>303</v>
      </c>
      <c r="F288" t="s">
        <v>304</v>
      </c>
      <c r="G288" t="s">
        <v>305</v>
      </c>
      <c r="H288">
        <v>996.23869999999999</v>
      </c>
      <c r="I288">
        <v>0</v>
      </c>
      <c r="J288">
        <v>0</v>
      </c>
      <c r="K288">
        <v>0</v>
      </c>
      <c r="L288">
        <v>0.68</v>
      </c>
      <c r="M288">
        <v>0</v>
      </c>
      <c r="N288">
        <v>0</v>
      </c>
      <c r="O288">
        <v>0</v>
      </c>
      <c r="P288">
        <v>0</v>
      </c>
      <c r="Q288">
        <v>0</v>
      </c>
      <c r="R288">
        <v>0</v>
      </c>
      <c r="S288" t="s">
        <v>319</v>
      </c>
      <c r="T288" t="s">
        <v>319</v>
      </c>
      <c r="U288" t="s">
        <v>319</v>
      </c>
      <c r="V288" t="s">
        <v>319</v>
      </c>
      <c r="W288">
        <v>498844468055.04999</v>
      </c>
      <c r="X288">
        <v>500000000</v>
      </c>
      <c r="Y288" s="225">
        <v>43515592950713.258</v>
      </c>
      <c r="Z288">
        <v>9518699.3300000001</v>
      </c>
    </row>
    <row r="289" spans="1:26" x14ac:dyDescent="0.25">
      <c r="A289" t="s">
        <v>625</v>
      </c>
      <c r="B289" t="s">
        <v>207</v>
      </c>
      <c r="C289" t="s">
        <v>537</v>
      </c>
      <c r="D289" t="s">
        <v>170</v>
      </c>
      <c r="E289" t="s">
        <v>303</v>
      </c>
      <c r="F289" t="s">
        <v>304</v>
      </c>
      <c r="G289" t="s">
        <v>280</v>
      </c>
      <c r="H289">
        <v>1004.9530999999999</v>
      </c>
      <c r="I289">
        <v>0</v>
      </c>
      <c r="J289">
        <v>0</v>
      </c>
      <c r="K289">
        <v>0</v>
      </c>
      <c r="L289">
        <v>0</v>
      </c>
      <c r="M289">
        <v>0</v>
      </c>
      <c r="N289">
        <v>0</v>
      </c>
      <c r="O289">
        <v>0</v>
      </c>
      <c r="P289">
        <v>0</v>
      </c>
      <c r="Q289">
        <v>0</v>
      </c>
      <c r="R289">
        <v>0</v>
      </c>
      <c r="S289" t="s">
        <v>369</v>
      </c>
      <c r="T289" t="s">
        <v>369</v>
      </c>
      <c r="U289" t="s">
        <v>369</v>
      </c>
      <c r="V289" t="s">
        <v>369</v>
      </c>
      <c r="W289">
        <v>0</v>
      </c>
      <c r="X289">
        <v>0</v>
      </c>
      <c r="Y289" s="225">
        <v>43515592950713.258</v>
      </c>
      <c r="Z289">
        <v>9518699.3300000001</v>
      </c>
    </row>
    <row r="290" spans="1:26" x14ac:dyDescent="0.25">
      <c r="A290" t="s">
        <v>626</v>
      </c>
      <c r="B290" t="s">
        <v>207</v>
      </c>
      <c r="C290" t="s">
        <v>537</v>
      </c>
      <c r="D290" t="s">
        <v>342</v>
      </c>
      <c r="E290" t="s">
        <v>303</v>
      </c>
      <c r="F290" t="s">
        <v>304</v>
      </c>
      <c r="G290" t="s">
        <v>305</v>
      </c>
      <c r="H290">
        <v>953.9402</v>
      </c>
      <c r="I290">
        <v>0</v>
      </c>
      <c r="J290">
        <v>0</v>
      </c>
      <c r="K290">
        <v>0</v>
      </c>
      <c r="L290">
        <v>0.98</v>
      </c>
      <c r="M290">
        <v>0</v>
      </c>
      <c r="N290">
        <v>0</v>
      </c>
      <c r="O290">
        <v>0</v>
      </c>
      <c r="P290">
        <v>-2.38</v>
      </c>
      <c r="Q290">
        <v>0</v>
      </c>
      <c r="R290">
        <v>0</v>
      </c>
      <c r="S290" t="s">
        <v>319</v>
      </c>
      <c r="T290" t="s">
        <v>319</v>
      </c>
      <c r="U290" t="s">
        <v>319</v>
      </c>
      <c r="V290" t="s">
        <v>319</v>
      </c>
      <c r="W290">
        <v>191386183104.95999</v>
      </c>
      <c r="X290">
        <v>202594000</v>
      </c>
      <c r="Y290" s="225">
        <v>43515592950713.258</v>
      </c>
      <c r="Z290">
        <v>9518699.3300000001</v>
      </c>
    </row>
    <row r="291" spans="1:26" x14ac:dyDescent="0.25">
      <c r="A291" t="s">
        <v>627</v>
      </c>
      <c r="B291" t="s">
        <v>207</v>
      </c>
      <c r="C291" t="s">
        <v>537</v>
      </c>
      <c r="D291" t="s">
        <v>170</v>
      </c>
      <c r="E291" t="s">
        <v>303</v>
      </c>
      <c r="F291" t="s">
        <v>304</v>
      </c>
      <c r="G291" t="s">
        <v>305</v>
      </c>
      <c r="H291">
        <v>989.62239999999997</v>
      </c>
      <c r="I291">
        <v>0</v>
      </c>
      <c r="J291">
        <v>0</v>
      </c>
      <c r="K291">
        <v>0</v>
      </c>
      <c r="L291">
        <v>0.84</v>
      </c>
      <c r="M291">
        <v>0</v>
      </c>
      <c r="N291">
        <v>0</v>
      </c>
      <c r="O291">
        <v>0</v>
      </c>
      <c r="P291">
        <v>3.79</v>
      </c>
      <c r="Q291">
        <v>0</v>
      </c>
      <c r="R291">
        <v>0</v>
      </c>
      <c r="S291" t="s">
        <v>319</v>
      </c>
      <c r="T291" t="s">
        <v>319</v>
      </c>
      <c r="U291" t="s">
        <v>319</v>
      </c>
      <c r="V291" t="s">
        <v>319</v>
      </c>
      <c r="W291">
        <v>38994801485.400002</v>
      </c>
      <c r="X291">
        <v>39733000</v>
      </c>
      <c r="Y291" s="225">
        <v>43515592950713.258</v>
      </c>
      <c r="Z291">
        <v>9518699.3300000001</v>
      </c>
    </row>
    <row r="292" spans="1:26" x14ac:dyDescent="0.25">
      <c r="A292" t="s">
        <v>628</v>
      </c>
      <c r="B292" t="s">
        <v>207</v>
      </c>
      <c r="C292" t="s">
        <v>537</v>
      </c>
      <c r="D292" t="s">
        <v>223</v>
      </c>
      <c r="E292" t="s">
        <v>303</v>
      </c>
      <c r="F292" t="s">
        <v>304</v>
      </c>
      <c r="G292" t="s">
        <v>305</v>
      </c>
      <c r="H292">
        <v>986</v>
      </c>
      <c r="I292">
        <v>0</v>
      </c>
      <c r="J292">
        <v>0</v>
      </c>
      <c r="K292">
        <v>0</v>
      </c>
      <c r="L292">
        <v>0.93</v>
      </c>
      <c r="M292">
        <v>0</v>
      </c>
      <c r="N292">
        <v>0</v>
      </c>
      <c r="O292">
        <v>0</v>
      </c>
      <c r="P292">
        <v>0</v>
      </c>
      <c r="Q292">
        <v>0</v>
      </c>
      <c r="R292">
        <v>0</v>
      </c>
      <c r="S292" t="s">
        <v>319</v>
      </c>
      <c r="T292" t="s">
        <v>319</v>
      </c>
      <c r="U292" t="s">
        <v>319</v>
      </c>
      <c r="V292" t="s">
        <v>319</v>
      </c>
      <c r="W292">
        <v>390215981705.81</v>
      </c>
      <c r="X292">
        <v>392917000</v>
      </c>
      <c r="Y292" s="225">
        <v>43515592950713.258</v>
      </c>
      <c r="Z292">
        <v>9518699.3300000001</v>
      </c>
    </row>
    <row r="293" spans="1:26" x14ac:dyDescent="0.25">
      <c r="A293" t="s">
        <v>629</v>
      </c>
      <c r="B293" t="s">
        <v>207</v>
      </c>
      <c r="C293" t="s">
        <v>537</v>
      </c>
      <c r="D293" t="s">
        <v>342</v>
      </c>
      <c r="E293" t="s">
        <v>303</v>
      </c>
      <c r="F293" t="s">
        <v>304</v>
      </c>
      <c r="G293" t="s">
        <v>305</v>
      </c>
      <c r="H293">
        <v>950.80669999999998</v>
      </c>
      <c r="I293">
        <v>0</v>
      </c>
      <c r="J293">
        <v>0</v>
      </c>
      <c r="K293">
        <v>0</v>
      </c>
      <c r="L293">
        <v>1.53</v>
      </c>
      <c r="M293">
        <v>0</v>
      </c>
      <c r="N293">
        <v>0</v>
      </c>
      <c r="O293">
        <v>0</v>
      </c>
      <c r="P293">
        <v>3.24</v>
      </c>
      <c r="Q293">
        <v>0</v>
      </c>
      <c r="R293">
        <v>0</v>
      </c>
      <c r="S293" t="s">
        <v>319</v>
      </c>
      <c r="T293" t="s">
        <v>319</v>
      </c>
      <c r="U293" t="s">
        <v>319</v>
      </c>
      <c r="V293" t="s">
        <v>319</v>
      </c>
      <c r="W293">
        <v>95211718909.339996</v>
      </c>
      <c r="X293">
        <v>101670000</v>
      </c>
      <c r="Y293" s="225">
        <v>43515592950713.258</v>
      </c>
      <c r="Z293">
        <v>9518699.3300000001</v>
      </c>
    </row>
    <row r="294" spans="1:26" x14ac:dyDescent="0.25">
      <c r="A294" t="s">
        <v>630</v>
      </c>
      <c r="B294" t="s">
        <v>207</v>
      </c>
      <c r="C294" t="s">
        <v>537</v>
      </c>
      <c r="D294" t="s">
        <v>177</v>
      </c>
      <c r="E294" t="s">
        <v>303</v>
      </c>
      <c r="F294" t="s">
        <v>304</v>
      </c>
      <c r="G294" t="s">
        <v>305</v>
      </c>
      <c r="H294">
        <v>1008.9986</v>
      </c>
      <c r="I294">
        <v>0</v>
      </c>
      <c r="J294">
        <v>0</v>
      </c>
      <c r="K294">
        <v>0</v>
      </c>
      <c r="L294">
        <v>1.41</v>
      </c>
      <c r="M294">
        <v>0</v>
      </c>
      <c r="N294">
        <v>0</v>
      </c>
      <c r="O294">
        <v>0</v>
      </c>
      <c r="P294">
        <v>9.17</v>
      </c>
      <c r="Q294">
        <v>0</v>
      </c>
      <c r="R294">
        <v>0</v>
      </c>
      <c r="S294" t="s">
        <v>319</v>
      </c>
      <c r="T294" t="s">
        <v>319</v>
      </c>
      <c r="U294" t="s">
        <v>319</v>
      </c>
      <c r="V294" t="s">
        <v>319</v>
      </c>
      <c r="W294">
        <v>51047366285.980003</v>
      </c>
      <c r="X294">
        <v>50200000</v>
      </c>
      <c r="Y294" s="225">
        <v>43515592950713.258</v>
      </c>
      <c r="Z294">
        <v>9518699.3300000001</v>
      </c>
    </row>
    <row r="295" spans="1:26" x14ac:dyDescent="0.25">
      <c r="A295" t="s">
        <v>631</v>
      </c>
      <c r="B295" t="s">
        <v>207</v>
      </c>
      <c r="C295" t="s">
        <v>537</v>
      </c>
      <c r="D295" t="s">
        <v>302</v>
      </c>
      <c r="E295" t="s">
        <v>303</v>
      </c>
      <c r="F295" t="s">
        <v>304</v>
      </c>
      <c r="G295" t="s">
        <v>305</v>
      </c>
      <c r="H295">
        <v>998.28</v>
      </c>
      <c r="I295">
        <v>0</v>
      </c>
      <c r="J295">
        <v>0</v>
      </c>
      <c r="K295">
        <v>0</v>
      </c>
      <c r="L295">
        <v>0.95</v>
      </c>
      <c r="M295">
        <v>0</v>
      </c>
      <c r="N295">
        <v>0</v>
      </c>
      <c r="O295">
        <v>0</v>
      </c>
      <c r="P295">
        <v>12.41</v>
      </c>
      <c r="Q295">
        <v>0</v>
      </c>
      <c r="R295">
        <v>0</v>
      </c>
      <c r="S295" t="s">
        <v>319</v>
      </c>
      <c r="T295" t="s">
        <v>319</v>
      </c>
      <c r="U295" t="s">
        <v>319</v>
      </c>
      <c r="V295" t="s">
        <v>319</v>
      </c>
      <c r="W295">
        <v>218452310596</v>
      </c>
      <c r="X295">
        <v>220899100</v>
      </c>
      <c r="Y295" s="225">
        <v>43515592950713.258</v>
      </c>
      <c r="Z295">
        <v>9518699.3300000001</v>
      </c>
    </row>
    <row r="296" spans="1:26" x14ac:dyDescent="0.25">
      <c r="A296" t="s">
        <v>632</v>
      </c>
      <c r="B296" t="s">
        <v>207</v>
      </c>
      <c r="C296" t="s">
        <v>537</v>
      </c>
      <c r="D296" t="s">
        <v>202</v>
      </c>
      <c r="E296" t="s">
        <v>303</v>
      </c>
      <c r="F296" t="s">
        <v>304</v>
      </c>
      <c r="G296" t="s">
        <v>305</v>
      </c>
      <c r="H296">
        <v>1005.958</v>
      </c>
      <c r="I296">
        <v>0</v>
      </c>
      <c r="J296">
        <v>0</v>
      </c>
      <c r="K296">
        <v>0</v>
      </c>
      <c r="L296">
        <v>1.48</v>
      </c>
      <c r="M296">
        <v>0</v>
      </c>
      <c r="N296">
        <v>0</v>
      </c>
      <c r="O296">
        <v>0</v>
      </c>
      <c r="P296">
        <v>0</v>
      </c>
      <c r="Q296">
        <v>0</v>
      </c>
      <c r="R296">
        <v>0</v>
      </c>
      <c r="S296" t="s">
        <v>319</v>
      </c>
      <c r="T296" t="s">
        <v>319</v>
      </c>
      <c r="U296" t="s">
        <v>319</v>
      </c>
      <c r="V296" t="s">
        <v>319</v>
      </c>
      <c r="W296">
        <v>94223211205.759995</v>
      </c>
      <c r="X296">
        <v>92500000</v>
      </c>
      <c r="Y296" s="225">
        <v>43515592950713.258</v>
      </c>
      <c r="Z296">
        <v>9518699.3300000001</v>
      </c>
    </row>
    <row r="297" spans="1:26" x14ac:dyDescent="0.25">
      <c r="A297" t="s">
        <v>633</v>
      </c>
      <c r="B297" t="s">
        <v>207</v>
      </c>
      <c r="C297" t="s">
        <v>537</v>
      </c>
      <c r="D297" t="s">
        <v>302</v>
      </c>
      <c r="E297" t="s">
        <v>303</v>
      </c>
      <c r="F297" t="s">
        <v>304</v>
      </c>
      <c r="G297" t="s">
        <v>305</v>
      </c>
      <c r="H297">
        <v>995.95</v>
      </c>
      <c r="I297">
        <v>0</v>
      </c>
      <c r="J297">
        <v>0</v>
      </c>
      <c r="K297">
        <v>0</v>
      </c>
      <c r="L297">
        <v>0.74</v>
      </c>
      <c r="M297">
        <v>0</v>
      </c>
      <c r="N297">
        <v>0</v>
      </c>
      <c r="O297">
        <v>0</v>
      </c>
      <c r="P297">
        <v>12.24</v>
      </c>
      <c r="Q297">
        <v>0</v>
      </c>
      <c r="R297">
        <v>0</v>
      </c>
      <c r="S297" t="s">
        <v>319</v>
      </c>
      <c r="T297" t="s">
        <v>319</v>
      </c>
      <c r="U297" t="s">
        <v>319</v>
      </c>
      <c r="V297" t="s">
        <v>319</v>
      </c>
      <c r="W297">
        <v>146151296860</v>
      </c>
      <c r="X297">
        <v>147823267</v>
      </c>
      <c r="Y297" s="225">
        <v>43515592950713.258</v>
      </c>
      <c r="Z297">
        <v>9518699.3300000001</v>
      </c>
    </row>
    <row r="298" spans="1:26" x14ac:dyDescent="0.25">
      <c r="A298" t="s">
        <v>634</v>
      </c>
      <c r="B298" t="s">
        <v>207</v>
      </c>
      <c r="C298" t="s">
        <v>537</v>
      </c>
      <c r="D298" t="s">
        <v>309</v>
      </c>
      <c r="E298" t="s">
        <v>303</v>
      </c>
      <c r="F298" t="s">
        <v>304</v>
      </c>
      <c r="G298" t="s">
        <v>305</v>
      </c>
      <c r="H298">
        <v>1005.82</v>
      </c>
      <c r="I298">
        <v>0</v>
      </c>
      <c r="J298">
        <v>0</v>
      </c>
      <c r="K298">
        <v>0</v>
      </c>
      <c r="L298">
        <v>0.79</v>
      </c>
      <c r="M298">
        <v>0</v>
      </c>
      <c r="N298">
        <v>0</v>
      </c>
      <c r="O298">
        <v>0</v>
      </c>
      <c r="P298">
        <v>10.94</v>
      </c>
      <c r="Q298">
        <v>0</v>
      </c>
      <c r="R298">
        <v>0</v>
      </c>
      <c r="S298" t="s">
        <v>319</v>
      </c>
      <c r="T298" t="s">
        <v>319</v>
      </c>
      <c r="U298" t="s">
        <v>319</v>
      </c>
      <c r="V298" t="s">
        <v>319</v>
      </c>
      <c r="W298">
        <v>117567563706.7</v>
      </c>
      <c r="X298">
        <v>117814000</v>
      </c>
      <c r="Y298" s="225">
        <v>43515592950713.258</v>
      </c>
      <c r="Z298">
        <v>9518699.3300000001</v>
      </c>
    </row>
    <row r="299" spans="1:26" x14ac:dyDescent="0.25">
      <c r="A299" t="s">
        <v>635</v>
      </c>
      <c r="B299" t="s">
        <v>207</v>
      </c>
      <c r="C299" t="s">
        <v>537</v>
      </c>
      <c r="D299" t="s">
        <v>202</v>
      </c>
      <c r="E299" t="s">
        <v>303</v>
      </c>
      <c r="F299" t="s">
        <v>304</v>
      </c>
      <c r="G299" t="s">
        <v>305</v>
      </c>
      <c r="H299">
        <v>996.87270000000001</v>
      </c>
      <c r="I299">
        <v>0</v>
      </c>
      <c r="J299">
        <v>0</v>
      </c>
      <c r="K299">
        <v>0</v>
      </c>
      <c r="L299">
        <v>0.71</v>
      </c>
      <c r="M299">
        <v>0</v>
      </c>
      <c r="N299">
        <v>0</v>
      </c>
      <c r="O299">
        <v>0</v>
      </c>
      <c r="P299">
        <v>6.93</v>
      </c>
      <c r="Q299">
        <v>0</v>
      </c>
      <c r="R299">
        <v>0</v>
      </c>
      <c r="S299" t="s">
        <v>319</v>
      </c>
      <c r="T299" t="s">
        <v>319</v>
      </c>
      <c r="U299" t="s">
        <v>319</v>
      </c>
      <c r="V299" t="s">
        <v>319</v>
      </c>
      <c r="W299">
        <v>295529259966.41998</v>
      </c>
      <c r="X299">
        <v>293397089.01999998</v>
      </c>
      <c r="Y299" s="225">
        <v>43515592950713.258</v>
      </c>
      <c r="Z299">
        <v>9518699.3300000001</v>
      </c>
    </row>
    <row r="300" spans="1:26" x14ac:dyDescent="0.25">
      <c r="A300" t="s">
        <v>636</v>
      </c>
      <c r="B300" t="s">
        <v>207</v>
      </c>
      <c r="C300" t="s">
        <v>537</v>
      </c>
      <c r="D300" t="s">
        <v>223</v>
      </c>
      <c r="E300" t="s">
        <v>303</v>
      </c>
      <c r="F300" t="s">
        <v>304</v>
      </c>
      <c r="G300" t="s">
        <v>305</v>
      </c>
      <c r="H300">
        <v>1040.4100000000001</v>
      </c>
      <c r="I300">
        <v>0</v>
      </c>
      <c r="J300">
        <v>0</v>
      </c>
      <c r="K300">
        <v>0</v>
      </c>
      <c r="L300">
        <v>1.23</v>
      </c>
      <c r="M300">
        <v>0</v>
      </c>
      <c r="N300">
        <v>0</v>
      </c>
      <c r="O300">
        <v>0</v>
      </c>
      <c r="P300">
        <v>14.66</v>
      </c>
      <c r="Q300">
        <v>0</v>
      </c>
      <c r="R300">
        <v>0</v>
      </c>
      <c r="S300" t="s">
        <v>319</v>
      </c>
      <c r="T300" t="s">
        <v>319</v>
      </c>
      <c r="U300" t="s">
        <v>319</v>
      </c>
      <c r="V300" t="s">
        <v>319</v>
      </c>
      <c r="W300">
        <v>533610781908.25</v>
      </c>
      <c r="X300">
        <v>513000000</v>
      </c>
      <c r="Y300" s="225">
        <v>43515592950713.258</v>
      </c>
      <c r="Z300">
        <v>9518699.3300000001</v>
      </c>
    </row>
    <row r="301" spans="1:26" x14ac:dyDescent="0.25">
      <c r="A301" t="s">
        <v>637</v>
      </c>
      <c r="B301" t="s">
        <v>207</v>
      </c>
      <c r="C301" t="s">
        <v>537</v>
      </c>
      <c r="D301" t="s">
        <v>302</v>
      </c>
      <c r="E301" t="s">
        <v>303</v>
      </c>
      <c r="F301" t="s">
        <v>304</v>
      </c>
      <c r="G301" t="s">
        <v>305</v>
      </c>
      <c r="H301">
        <v>1009.96</v>
      </c>
      <c r="I301">
        <v>0</v>
      </c>
      <c r="J301">
        <v>0</v>
      </c>
      <c r="K301">
        <v>0</v>
      </c>
      <c r="L301">
        <v>0.91</v>
      </c>
      <c r="M301">
        <v>0</v>
      </c>
      <c r="N301">
        <v>0</v>
      </c>
      <c r="O301">
        <v>0</v>
      </c>
      <c r="P301">
        <v>0</v>
      </c>
      <c r="Q301">
        <v>0</v>
      </c>
      <c r="R301">
        <v>0</v>
      </c>
      <c r="S301" t="s">
        <v>319</v>
      </c>
      <c r="T301" t="s">
        <v>319</v>
      </c>
      <c r="U301" t="s">
        <v>319</v>
      </c>
      <c r="V301" t="s">
        <v>319</v>
      </c>
      <c r="W301">
        <v>216069236049</v>
      </c>
      <c r="X301">
        <v>215875000</v>
      </c>
      <c r="Y301" s="225">
        <v>43515592950713.258</v>
      </c>
      <c r="Z301">
        <v>9518699.3300000001</v>
      </c>
    </row>
    <row r="302" spans="1:26" x14ac:dyDescent="0.25">
      <c r="A302" t="s">
        <v>638</v>
      </c>
      <c r="B302" t="s">
        <v>207</v>
      </c>
      <c r="C302" t="s">
        <v>537</v>
      </c>
      <c r="D302" t="s">
        <v>302</v>
      </c>
      <c r="E302" t="s">
        <v>303</v>
      </c>
      <c r="F302" t="s">
        <v>304</v>
      </c>
      <c r="G302" t="s">
        <v>305</v>
      </c>
      <c r="H302">
        <v>1013.99</v>
      </c>
      <c r="I302">
        <v>0</v>
      </c>
      <c r="J302">
        <v>0</v>
      </c>
      <c r="K302">
        <v>0</v>
      </c>
      <c r="L302">
        <v>0.93</v>
      </c>
      <c r="M302">
        <v>0</v>
      </c>
      <c r="N302">
        <v>0</v>
      </c>
      <c r="O302">
        <v>0</v>
      </c>
      <c r="P302">
        <v>0</v>
      </c>
      <c r="Q302">
        <v>0</v>
      </c>
      <c r="R302">
        <v>0</v>
      </c>
      <c r="S302" t="s">
        <v>319</v>
      </c>
      <c r="T302" t="s">
        <v>319</v>
      </c>
      <c r="U302" t="s">
        <v>319</v>
      </c>
      <c r="V302" t="s">
        <v>319</v>
      </c>
      <c r="W302">
        <v>192347338326</v>
      </c>
      <c r="X302">
        <v>191464000</v>
      </c>
      <c r="Y302" s="225">
        <v>43515592950713.258</v>
      </c>
      <c r="Z302">
        <v>9518699.3300000001</v>
      </c>
    </row>
    <row r="303" spans="1:26" x14ac:dyDescent="0.25">
      <c r="A303" t="s">
        <v>639</v>
      </c>
      <c r="B303" t="s">
        <v>207</v>
      </c>
      <c r="C303" t="s">
        <v>537</v>
      </c>
      <c r="D303" t="s">
        <v>302</v>
      </c>
      <c r="E303" t="s">
        <v>303</v>
      </c>
      <c r="F303" t="s">
        <v>304</v>
      </c>
      <c r="G303" t="s">
        <v>305</v>
      </c>
      <c r="H303">
        <v>1002.57</v>
      </c>
      <c r="I303">
        <v>0</v>
      </c>
      <c r="J303">
        <v>0</v>
      </c>
      <c r="K303">
        <v>0</v>
      </c>
      <c r="L303">
        <v>0.82</v>
      </c>
      <c r="M303">
        <v>0</v>
      </c>
      <c r="N303">
        <v>0</v>
      </c>
      <c r="O303">
        <v>0</v>
      </c>
      <c r="P303">
        <v>5.38</v>
      </c>
      <c r="Q303">
        <v>0</v>
      </c>
      <c r="R303">
        <v>0</v>
      </c>
      <c r="S303" t="s">
        <v>319</v>
      </c>
      <c r="T303" t="s">
        <v>319</v>
      </c>
      <c r="U303" t="s">
        <v>319</v>
      </c>
      <c r="V303" t="s">
        <v>319</v>
      </c>
      <c r="W303">
        <v>132025477117</v>
      </c>
      <c r="X303">
        <v>132766331.52</v>
      </c>
      <c r="Y303" s="225">
        <v>43515592950713.258</v>
      </c>
      <c r="Z303">
        <v>9518699.3300000001</v>
      </c>
    </row>
    <row r="304" spans="1:26" x14ac:dyDescent="0.25">
      <c r="A304" t="s">
        <v>640</v>
      </c>
      <c r="B304" t="s">
        <v>207</v>
      </c>
      <c r="C304" t="s">
        <v>537</v>
      </c>
      <c r="D304" t="s">
        <v>223</v>
      </c>
      <c r="E304" t="s">
        <v>303</v>
      </c>
      <c r="F304" t="s">
        <v>304</v>
      </c>
      <c r="G304" t="s">
        <v>305</v>
      </c>
      <c r="H304">
        <v>1031.79</v>
      </c>
      <c r="I304">
        <v>0</v>
      </c>
      <c r="J304">
        <v>0</v>
      </c>
      <c r="K304">
        <v>0</v>
      </c>
      <c r="L304">
        <v>0.64</v>
      </c>
      <c r="M304">
        <v>0</v>
      </c>
      <c r="N304">
        <v>0</v>
      </c>
      <c r="O304">
        <v>0</v>
      </c>
      <c r="P304">
        <v>7.79</v>
      </c>
      <c r="Q304">
        <v>0</v>
      </c>
      <c r="R304">
        <v>0</v>
      </c>
      <c r="S304" t="s">
        <v>319</v>
      </c>
      <c r="T304" t="s">
        <v>319</v>
      </c>
      <c r="U304" t="s">
        <v>319</v>
      </c>
      <c r="V304" t="s">
        <v>319</v>
      </c>
      <c r="W304">
        <v>102520130898.77</v>
      </c>
      <c r="X304">
        <v>100000000</v>
      </c>
      <c r="Y304" s="225">
        <v>43515592950713.258</v>
      </c>
      <c r="Z304">
        <v>9518699.3300000001</v>
      </c>
    </row>
    <row r="305" spans="1:26" x14ac:dyDescent="0.25">
      <c r="A305" t="s">
        <v>641</v>
      </c>
      <c r="B305" t="s">
        <v>207</v>
      </c>
      <c r="C305" t="s">
        <v>537</v>
      </c>
      <c r="D305" t="s">
        <v>302</v>
      </c>
      <c r="E305" t="s">
        <v>303</v>
      </c>
      <c r="F305" t="s">
        <v>304</v>
      </c>
      <c r="G305" t="s">
        <v>305</v>
      </c>
      <c r="H305">
        <v>1042.9100000000001</v>
      </c>
      <c r="I305">
        <v>0</v>
      </c>
      <c r="J305">
        <v>0</v>
      </c>
      <c r="K305">
        <v>0</v>
      </c>
      <c r="L305">
        <v>1.0900000000000001</v>
      </c>
      <c r="M305">
        <v>0</v>
      </c>
      <c r="N305">
        <v>0</v>
      </c>
      <c r="O305">
        <v>0</v>
      </c>
      <c r="P305">
        <v>12.46</v>
      </c>
      <c r="Q305">
        <v>0</v>
      </c>
      <c r="R305">
        <v>0</v>
      </c>
      <c r="S305" t="s">
        <v>319</v>
      </c>
      <c r="T305" t="s">
        <v>319</v>
      </c>
      <c r="U305" t="s">
        <v>319</v>
      </c>
      <c r="V305" t="s">
        <v>319</v>
      </c>
      <c r="W305">
        <v>103679302908</v>
      </c>
      <c r="X305">
        <v>100500000</v>
      </c>
      <c r="Y305" s="225">
        <v>43515592950713.258</v>
      </c>
      <c r="Z305">
        <v>9518699.3300000001</v>
      </c>
    </row>
    <row r="306" spans="1:26" x14ac:dyDescent="0.25">
      <c r="A306" t="s">
        <v>642</v>
      </c>
      <c r="B306" t="s">
        <v>207</v>
      </c>
      <c r="C306" t="s">
        <v>537</v>
      </c>
      <c r="D306" t="s">
        <v>309</v>
      </c>
      <c r="E306" t="s">
        <v>303</v>
      </c>
      <c r="F306" t="s">
        <v>304</v>
      </c>
      <c r="G306" t="s">
        <v>305</v>
      </c>
      <c r="H306">
        <v>1032.26</v>
      </c>
      <c r="I306">
        <v>0</v>
      </c>
      <c r="J306">
        <v>0</v>
      </c>
      <c r="K306">
        <v>0</v>
      </c>
      <c r="L306">
        <v>1.04</v>
      </c>
      <c r="M306">
        <v>0</v>
      </c>
      <c r="N306">
        <v>0</v>
      </c>
      <c r="O306">
        <v>0</v>
      </c>
      <c r="P306">
        <v>0</v>
      </c>
      <c r="Q306">
        <v>0</v>
      </c>
      <c r="R306">
        <v>0</v>
      </c>
      <c r="S306" t="s">
        <v>319</v>
      </c>
      <c r="T306" t="s">
        <v>319</v>
      </c>
      <c r="U306" t="s">
        <v>319</v>
      </c>
      <c r="V306" t="s">
        <v>319</v>
      </c>
      <c r="W306">
        <v>73845634531.169998</v>
      </c>
      <c r="X306">
        <v>72279000</v>
      </c>
      <c r="Y306" s="225">
        <v>43515592950713.258</v>
      </c>
      <c r="Z306">
        <v>9518699.3300000001</v>
      </c>
    </row>
    <row r="307" spans="1:26" x14ac:dyDescent="0.25">
      <c r="A307" t="s">
        <v>643</v>
      </c>
      <c r="B307" t="s">
        <v>207</v>
      </c>
      <c r="C307" t="s">
        <v>537</v>
      </c>
      <c r="D307" t="s">
        <v>223</v>
      </c>
      <c r="E307" t="s">
        <v>303</v>
      </c>
      <c r="F307" t="s">
        <v>304</v>
      </c>
      <c r="G307" t="s">
        <v>305</v>
      </c>
      <c r="H307">
        <v>1007.35</v>
      </c>
      <c r="I307">
        <v>0</v>
      </c>
      <c r="J307">
        <v>0</v>
      </c>
      <c r="K307">
        <v>0</v>
      </c>
      <c r="L307">
        <v>0.87</v>
      </c>
      <c r="M307">
        <v>0</v>
      </c>
      <c r="N307">
        <v>0</v>
      </c>
      <c r="O307">
        <v>0</v>
      </c>
      <c r="P307">
        <v>0</v>
      </c>
      <c r="Q307">
        <v>0</v>
      </c>
      <c r="R307">
        <v>0</v>
      </c>
      <c r="S307" t="s">
        <v>319</v>
      </c>
      <c r="T307" t="s">
        <v>319</v>
      </c>
      <c r="U307" t="s">
        <v>319</v>
      </c>
      <c r="V307" t="s">
        <v>319</v>
      </c>
      <c r="W307">
        <v>136688497492.03</v>
      </c>
      <c r="X307">
        <v>134420000</v>
      </c>
      <c r="Y307" s="225">
        <v>43515592950713.258</v>
      </c>
      <c r="Z307">
        <v>9518699.3300000001</v>
      </c>
    </row>
    <row r="308" spans="1:26" x14ac:dyDescent="0.25">
      <c r="A308" t="s">
        <v>644</v>
      </c>
      <c r="B308" t="s">
        <v>207</v>
      </c>
      <c r="C308" t="s">
        <v>537</v>
      </c>
      <c r="D308" t="s">
        <v>342</v>
      </c>
      <c r="E308" t="s">
        <v>303</v>
      </c>
      <c r="F308" t="s">
        <v>304</v>
      </c>
      <c r="G308" t="s">
        <v>305</v>
      </c>
      <c r="H308">
        <v>997.63250000000005</v>
      </c>
      <c r="I308">
        <v>0</v>
      </c>
      <c r="J308">
        <v>0</v>
      </c>
      <c r="K308">
        <v>0</v>
      </c>
      <c r="L308">
        <v>0.83</v>
      </c>
      <c r="M308">
        <v>0</v>
      </c>
      <c r="N308">
        <v>0</v>
      </c>
      <c r="O308">
        <v>0</v>
      </c>
      <c r="P308">
        <v>4.24</v>
      </c>
      <c r="Q308">
        <v>0</v>
      </c>
      <c r="R308">
        <v>0</v>
      </c>
      <c r="S308" t="s">
        <v>319</v>
      </c>
      <c r="T308" t="s">
        <v>319</v>
      </c>
      <c r="U308" t="s">
        <v>319</v>
      </c>
      <c r="V308" t="s">
        <v>319</v>
      </c>
      <c r="W308">
        <v>416972906357.66998</v>
      </c>
      <c r="X308">
        <v>421420000</v>
      </c>
      <c r="Y308" s="225">
        <v>43515592950713.258</v>
      </c>
      <c r="Z308">
        <v>9518699.3300000001</v>
      </c>
    </row>
    <row r="309" spans="1:26" x14ac:dyDescent="0.25">
      <c r="A309" t="s">
        <v>645</v>
      </c>
      <c r="B309" t="s">
        <v>207</v>
      </c>
      <c r="C309" t="s">
        <v>537</v>
      </c>
      <c r="D309" t="s">
        <v>302</v>
      </c>
      <c r="E309" t="s">
        <v>303</v>
      </c>
      <c r="F309" t="s">
        <v>304</v>
      </c>
      <c r="G309" t="s">
        <v>305</v>
      </c>
      <c r="H309">
        <v>1005.25</v>
      </c>
      <c r="I309">
        <v>0</v>
      </c>
      <c r="J309">
        <v>0</v>
      </c>
      <c r="K309">
        <v>0</v>
      </c>
      <c r="L309">
        <v>0.72</v>
      </c>
      <c r="M309">
        <v>0</v>
      </c>
      <c r="N309">
        <v>0</v>
      </c>
      <c r="O309">
        <v>0</v>
      </c>
      <c r="P309">
        <v>11.83</v>
      </c>
      <c r="Q309">
        <v>0</v>
      </c>
      <c r="R309">
        <v>0</v>
      </c>
      <c r="S309" t="s">
        <v>319</v>
      </c>
      <c r="T309" t="s">
        <v>319</v>
      </c>
      <c r="U309" t="s">
        <v>319</v>
      </c>
      <c r="V309" t="s">
        <v>319</v>
      </c>
      <c r="W309">
        <v>124757414885</v>
      </c>
      <c r="X309">
        <v>125000000</v>
      </c>
      <c r="Y309" s="225">
        <v>43515592950713.258</v>
      </c>
      <c r="Z309">
        <v>9518699.3300000001</v>
      </c>
    </row>
    <row r="310" spans="1:26" x14ac:dyDescent="0.25">
      <c r="A310" t="s">
        <v>646</v>
      </c>
      <c r="B310" t="s">
        <v>207</v>
      </c>
      <c r="C310" t="s">
        <v>537</v>
      </c>
      <c r="D310" t="s">
        <v>302</v>
      </c>
      <c r="E310" t="s">
        <v>303</v>
      </c>
      <c r="F310" t="s">
        <v>304</v>
      </c>
      <c r="G310" t="s">
        <v>305</v>
      </c>
      <c r="H310">
        <v>984.24</v>
      </c>
      <c r="I310">
        <v>0</v>
      </c>
      <c r="J310">
        <v>0</v>
      </c>
      <c r="K310">
        <v>0</v>
      </c>
      <c r="L310">
        <v>1.04</v>
      </c>
      <c r="M310">
        <v>0</v>
      </c>
      <c r="N310">
        <v>0</v>
      </c>
      <c r="O310">
        <v>0</v>
      </c>
      <c r="P310">
        <v>11.64</v>
      </c>
      <c r="Q310">
        <v>0</v>
      </c>
      <c r="R310">
        <v>0</v>
      </c>
      <c r="S310" t="s">
        <v>319</v>
      </c>
      <c r="T310" t="s">
        <v>319</v>
      </c>
      <c r="U310" t="s">
        <v>319</v>
      </c>
      <c r="V310" t="s">
        <v>319</v>
      </c>
      <c r="W310">
        <v>94351797390</v>
      </c>
      <c r="X310">
        <v>96863000</v>
      </c>
      <c r="Y310" s="225">
        <v>43515592950713.258</v>
      </c>
      <c r="Z310">
        <v>9518699.3300000001</v>
      </c>
    </row>
    <row r="311" spans="1:26" x14ac:dyDescent="0.25">
      <c r="A311" t="s">
        <v>647</v>
      </c>
      <c r="B311" t="s">
        <v>207</v>
      </c>
      <c r="C311" t="s">
        <v>537</v>
      </c>
      <c r="D311" t="s">
        <v>302</v>
      </c>
      <c r="E311" t="s">
        <v>303</v>
      </c>
      <c r="F311" t="s">
        <v>304</v>
      </c>
      <c r="G311" t="s">
        <v>305</v>
      </c>
      <c r="H311">
        <v>1000.32</v>
      </c>
      <c r="I311">
        <v>0</v>
      </c>
      <c r="J311">
        <v>0</v>
      </c>
      <c r="K311">
        <v>0</v>
      </c>
      <c r="L311">
        <v>0.87</v>
      </c>
      <c r="M311">
        <v>0</v>
      </c>
      <c r="N311">
        <v>0</v>
      </c>
      <c r="O311">
        <v>0</v>
      </c>
      <c r="P311">
        <v>11.59</v>
      </c>
      <c r="Q311">
        <v>0</v>
      </c>
      <c r="R311">
        <v>0</v>
      </c>
      <c r="S311" t="s">
        <v>319</v>
      </c>
      <c r="T311" t="s">
        <v>319</v>
      </c>
      <c r="U311" t="s">
        <v>319</v>
      </c>
      <c r="V311" t="s">
        <v>319</v>
      </c>
      <c r="W311">
        <v>295305168524</v>
      </c>
      <c r="X311">
        <v>297777000</v>
      </c>
      <c r="Y311" s="225">
        <v>43515592950713.258</v>
      </c>
      <c r="Z311">
        <v>9518699.3300000001</v>
      </c>
    </row>
    <row r="312" spans="1:26" x14ac:dyDescent="0.25">
      <c r="A312" t="s">
        <v>648</v>
      </c>
      <c r="B312" t="s">
        <v>207</v>
      </c>
      <c r="C312" t="s">
        <v>537</v>
      </c>
      <c r="D312" t="s">
        <v>223</v>
      </c>
      <c r="E312" t="s">
        <v>303</v>
      </c>
      <c r="F312" t="s">
        <v>304</v>
      </c>
      <c r="G312" t="s">
        <v>305</v>
      </c>
      <c r="H312">
        <v>996.83</v>
      </c>
      <c r="I312">
        <v>0</v>
      </c>
      <c r="J312">
        <v>0</v>
      </c>
      <c r="K312">
        <v>0</v>
      </c>
      <c r="L312">
        <v>0.82</v>
      </c>
      <c r="M312">
        <v>0</v>
      </c>
      <c r="N312">
        <v>0</v>
      </c>
      <c r="O312">
        <v>0</v>
      </c>
      <c r="P312">
        <v>11.7</v>
      </c>
      <c r="Q312">
        <v>0</v>
      </c>
      <c r="R312">
        <v>0</v>
      </c>
      <c r="S312" t="s">
        <v>319</v>
      </c>
      <c r="T312" t="s">
        <v>319</v>
      </c>
      <c r="U312" t="s">
        <v>319</v>
      </c>
      <c r="V312" t="s">
        <v>319</v>
      </c>
      <c r="W312">
        <v>141804902207.29001</v>
      </c>
      <c r="X312">
        <v>141109000</v>
      </c>
      <c r="Y312" s="225">
        <v>43515592950713.258</v>
      </c>
      <c r="Z312">
        <v>9518699.3300000001</v>
      </c>
    </row>
    <row r="313" spans="1:26" x14ac:dyDescent="0.25">
      <c r="A313" t="s">
        <v>649</v>
      </c>
      <c r="B313" t="s">
        <v>207</v>
      </c>
      <c r="C313" t="s">
        <v>537</v>
      </c>
      <c r="D313" t="s">
        <v>342</v>
      </c>
      <c r="E313" t="s">
        <v>303</v>
      </c>
      <c r="F313" t="s">
        <v>304</v>
      </c>
      <c r="G313" t="s">
        <v>305</v>
      </c>
      <c r="H313">
        <v>997.09780000000001</v>
      </c>
      <c r="I313">
        <v>0</v>
      </c>
      <c r="J313">
        <v>0</v>
      </c>
      <c r="K313">
        <v>0</v>
      </c>
      <c r="L313">
        <v>-0.98</v>
      </c>
      <c r="M313">
        <v>0</v>
      </c>
      <c r="N313">
        <v>0</v>
      </c>
      <c r="O313">
        <v>0</v>
      </c>
      <c r="P313">
        <v>-0.27</v>
      </c>
      <c r="Q313">
        <v>0</v>
      </c>
      <c r="R313">
        <v>0</v>
      </c>
      <c r="S313" t="s">
        <v>319</v>
      </c>
      <c r="T313" t="s">
        <v>319</v>
      </c>
      <c r="U313" t="s">
        <v>319</v>
      </c>
      <c r="V313" t="s">
        <v>319</v>
      </c>
      <c r="W313">
        <v>302076511484.52002</v>
      </c>
      <c r="X313">
        <v>300000000</v>
      </c>
      <c r="Y313" s="225">
        <v>43515592950713.258</v>
      </c>
      <c r="Z313">
        <v>9518699.3300000001</v>
      </c>
    </row>
    <row r="314" spans="1:26" x14ac:dyDescent="0.25">
      <c r="A314" t="s">
        <v>650</v>
      </c>
      <c r="B314" t="s">
        <v>74</v>
      </c>
      <c r="C314" t="s">
        <v>537</v>
      </c>
      <c r="D314" t="s">
        <v>342</v>
      </c>
      <c r="E314" t="s">
        <v>303</v>
      </c>
      <c r="F314" t="s">
        <v>304</v>
      </c>
      <c r="G314" t="s">
        <v>305</v>
      </c>
      <c r="H314">
        <v>1110.6688999999999</v>
      </c>
      <c r="I314">
        <v>-0.61350000000000005</v>
      </c>
      <c r="J314">
        <v>-0.88570000000000004</v>
      </c>
      <c r="K314">
        <v>-2.8660999999999999</v>
      </c>
      <c r="L314">
        <v>-2.8660999999999999</v>
      </c>
      <c r="M314">
        <v>-6.3952999999999998</v>
      </c>
      <c r="N314">
        <v>-4.3253000000000004</v>
      </c>
      <c r="O314">
        <v>-0.35639999999999999</v>
      </c>
      <c r="P314">
        <v>2.7610999999999999</v>
      </c>
      <c r="Q314">
        <v>0</v>
      </c>
      <c r="R314">
        <v>0</v>
      </c>
      <c r="S314" t="s">
        <v>306</v>
      </c>
      <c r="T314" t="s">
        <v>338</v>
      </c>
      <c r="U314" t="s">
        <v>319</v>
      </c>
      <c r="V314" t="s">
        <v>319</v>
      </c>
      <c r="W314">
        <v>2183589036078.23</v>
      </c>
      <c r="X314">
        <v>1909664684.9100001</v>
      </c>
      <c r="Y314" s="225">
        <v>43515592950713.258</v>
      </c>
      <c r="Z314">
        <v>9518699.3300000001</v>
      </c>
    </row>
    <row r="315" spans="1:26" x14ac:dyDescent="0.25">
      <c r="A315" t="s">
        <v>651</v>
      </c>
      <c r="B315" t="s">
        <v>74</v>
      </c>
      <c r="C315" t="s">
        <v>537</v>
      </c>
      <c r="D315" t="s">
        <v>302</v>
      </c>
      <c r="E315" t="s">
        <v>303</v>
      </c>
      <c r="F315" t="s">
        <v>304</v>
      </c>
      <c r="G315" t="s">
        <v>305</v>
      </c>
      <c r="H315">
        <v>990.4</v>
      </c>
      <c r="I315">
        <v>-0.43330000000000002</v>
      </c>
      <c r="J315">
        <v>-0.75560000000000005</v>
      </c>
      <c r="K315">
        <v>0</v>
      </c>
      <c r="L315">
        <v>0</v>
      </c>
      <c r="M315">
        <v>0</v>
      </c>
      <c r="N315">
        <v>0</v>
      </c>
      <c r="O315">
        <v>0</v>
      </c>
      <c r="P315">
        <v>0</v>
      </c>
      <c r="Q315">
        <v>0</v>
      </c>
      <c r="R315">
        <v>0</v>
      </c>
      <c r="S315" t="s">
        <v>319</v>
      </c>
      <c r="T315" t="s">
        <v>319</v>
      </c>
      <c r="U315" t="s">
        <v>319</v>
      </c>
      <c r="V315" t="s">
        <v>319</v>
      </c>
      <c r="W315">
        <v>0</v>
      </c>
      <c r="X315">
        <v>0</v>
      </c>
      <c r="Y315" s="225">
        <v>43515592950713.258</v>
      </c>
      <c r="Z315">
        <v>9518699.3300000001</v>
      </c>
    </row>
    <row r="316" spans="1:26" x14ac:dyDescent="0.25">
      <c r="A316" t="s">
        <v>652</v>
      </c>
      <c r="B316" t="s">
        <v>74</v>
      </c>
      <c r="C316" t="s">
        <v>537</v>
      </c>
      <c r="D316" t="s">
        <v>342</v>
      </c>
      <c r="E316" t="s">
        <v>303</v>
      </c>
      <c r="F316" t="s">
        <v>304</v>
      </c>
      <c r="G316" t="s">
        <v>305</v>
      </c>
      <c r="H316">
        <v>1130.6799000000001</v>
      </c>
      <c r="I316">
        <v>-0.61580000000000001</v>
      </c>
      <c r="J316">
        <v>-0.88839999999999997</v>
      </c>
      <c r="K316">
        <v>-2.8721000000000001</v>
      </c>
      <c r="L316">
        <v>-2.8721000000000001</v>
      </c>
      <c r="M316">
        <v>-3.3146</v>
      </c>
      <c r="N316">
        <v>-1.1889000000000001</v>
      </c>
      <c r="O316">
        <v>3.0179999999999998</v>
      </c>
      <c r="P316">
        <v>6.0412999999999997</v>
      </c>
      <c r="Q316">
        <v>0</v>
      </c>
      <c r="R316">
        <v>0</v>
      </c>
      <c r="S316" t="s">
        <v>338</v>
      </c>
      <c r="T316" t="s">
        <v>338</v>
      </c>
      <c r="U316" t="s">
        <v>319</v>
      </c>
      <c r="V316" t="s">
        <v>319</v>
      </c>
      <c r="W316">
        <v>2024635756407.23</v>
      </c>
      <c r="X316">
        <v>1739207657.23</v>
      </c>
      <c r="Y316" s="225">
        <v>43515592950713.258</v>
      </c>
      <c r="Z316">
        <v>9518699.3300000001</v>
      </c>
    </row>
    <row r="317" spans="1:26" x14ac:dyDescent="0.25">
      <c r="A317" t="s">
        <v>653</v>
      </c>
      <c r="B317" t="s">
        <v>328</v>
      </c>
      <c r="C317" t="s">
        <v>537</v>
      </c>
      <c r="D317" t="s">
        <v>316</v>
      </c>
      <c r="E317" t="s">
        <v>303</v>
      </c>
      <c r="F317" t="s">
        <v>304</v>
      </c>
      <c r="G317" t="s">
        <v>305</v>
      </c>
      <c r="H317">
        <v>478.23039999999997</v>
      </c>
      <c r="I317">
        <v>-0.5494</v>
      </c>
      <c r="J317">
        <v>-1.4568000000000001</v>
      </c>
      <c r="K317">
        <v>-3.5602999999999998</v>
      </c>
      <c r="L317">
        <v>-3.5602999999999998</v>
      </c>
      <c r="M317">
        <v>-5.851</v>
      </c>
      <c r="N317">
        <v>-4.6368</v>
      </c>
      <c r="O317">
        <v>-2.7107999999999999</v>
      </c>
      <c r="P317">
        <v>0.46300000000000002</v>
      </c>
      <c r="Q317">
        <v>0</v>
      </c>
      <c r="R317">
        <v>0</v>
      </c>
      <c r="S317" t="s">
        <v>319</v>
      </c>
      <c r="T317" t="s">
        <v>319</v>
      </c>
      <c r="U317" t="s">
        <v>319</v>
      </c>
      <c r="V317" t="s">
        <v>319</v>
      </c>
      <c r="W317">
        <v>486265180035.62</v>
      </c>
      <c r="X317">
        <v>980600000</v>
      </c>
      <c r="Y317" s="225">
        <v>43515592950713.258</v>
      </c>
      <c r="Z317">
        <v>9518699.3300000001</v>
      </c>
    </row>
    <row r="318" spans="1:26" x14ac:dyDescent="0.25">
      <c r="A318" t="s">
        <v>654</v>
      </c>
      <c r="B318" t="s">
        <v>328</v>
      </c>
      <c r="C318" t="s">
        <v>537</v>
      </c>
      <c r="D318" t="s">
        <v>316</v>
      </c>
      <c r="E318" t="s">
        <v>303</v>
      </c>
      <c r="F318" t="s">
        <v>304</v>
      </c>
      <c r="G318" t="s">
        <v>305</v>
      </c>
      <c r="H318">
        <v>394.76909999999998</v>
      </c>
      <c r="I318">
        <v>-0.51070000000000004</v>
      </c>
      <c r="J318">
        <v>-0.59299999999999997</v>
      </c>
      <c r="K318">
        <v>-2.6680999999999999</v>
      </c>
      <c r="L318">
        <v>-2.6680999999999999</v>
      </c>
      <c r="M318">
        <v>-4.1132</v>
      </c>
      <c r="N318">
        <v>-1.4856</v>
      </c>
      <c r="O318">
        <v>0</v>
      </c>
      <c r="P318">
        <v>0</v>
      </c>
      <c r="Q318">
        <v>0</v>
      </c>
      <c r="R318">
        <v>0</v>
      </c>
      <c r="S318" t="s">
        <v>319</v>
      </c>
      <c r="T318" t="s">
        <v>319</v>
      </c>
      <c r="U318" t="s">
        <v>319</v>
      </c>
      <c r="V318" t="s">
        <v>319</v>
      </c>
      <c r="W318">
        <v>2636338394.96</v>
      </c>
      <c r="X318">
        <v>6500000</v>
      </c>
      <c r="Y318" s="225">
        <v>43515592950713.258</v>
      </c>
      <c r="Z318">
        <v>9518699.3300000001</v>
      </c>
    </row>
    <row r="319" spans="1:26" x14ac:dyDescent="0.25">
      <c r="A319" t="s">
        <v>655</v>
      </c>
      <c r="B319" t="s">
        <v>166</v>
      </c>
      <c r="C319" t="s">
        <v>537</v>
      </c>
      <c r="D319" t="s">
        <v>302</v>
      </c>
      <c r="E319" t="s">
        <v>323</v>
      </c>
      <c r="F319" t="s">
        <v>304</v>
      </c>
      <c r="G319" t="s">
        <v>305</v>
      </c>
      <c r="H319">
        <v>1.2961</v>
      </c>
      <c r="I319">
        <v>-0.1925</v>
      </c>
      <c r="J319">
        <v>-1.1365000000000001</v>
      </c>
      <c r="K319">
        <v>-1.1968000000000001</v>
      </c>
      <c r="L319">
        <v>-1.1968000000000001</v>
      </c>
      <c r="M319">
        <v>1.2974000000000001</v>
      </c>
      <c r="N319">
        <v>5.3140000000000001</v>
      </c>
      <c r="O319">
        <v>11.3201</v>
      </c>
      <c r="P319">
        <v>12.158200000000001</v>
      </c>
      <c r="Q319">
        <v>8.8062000000000005</v>
      </c>
      <c r="R319">
        <v>18.7775</v>
      </c>
      <c r="S319" t="s">
        <v>319</v>
      </c>
      <c r="T319" t="s">
        <v>319</v>
      </c>
      <c r="U319" t="s">
        <v>319</v>
      </c>
      <c r="V319" t="s">
        <v>319</v>
      </c>
      <c r="W319">
        <v>9518699.3300000001</v>
      </c>
      <c r="X319">
        <v>7255746.6299999999</v>
      </c>
      <c r="Y319" s="225">
        <v>43515592950713.258</v>
      </c>
      <c r="Z319">
        <v>9518699.3300000001</v>
      </c>
    </row>
    <row r="320" spans="1:26" x14ac:dyDescent="0.25">
      <c r="A320" t="s">
        <v>656</v>
      </c>
      <c r="B320" t="s">
        <v>207</v>
      </c>
      <c r="C320" t="s">
        <v>537</v>
      </c>
      <c r="D320" t="s">
        <v>202</v>
      </c>
      <c r="E320" t="s">
        <v>303</v>
      </c>
      <c r="F320" t="s">
        <v>304</v>
      </c>
      <c r="G320" t="s">
        <v>305</v>
      </c>
      <c r="H320">
        <v>1012.4157</v>
      </c>
      <c r="I320">
        <v>0</v>
      </c>
      <c r="J320">
        <v>0</v>
      </c>
      <c r="K320">
        <v>0</v>
      </c>
      <c r="L320">
        <v>0.5</v>
      </c>
      <c r="M320">
        <v>0</v>
      </c>
      <c r="N320">
        <v>0</v>
      </c>
      <c r="O320">
        <v>0</v>
      </c>
      <c r="P320">
        <v>9.6999999999999993</v>
      </c>
      <c r="Q320">
        <v>0</v>
      </c>
      <c r="R320">
        <v>0</v>
      </c>
      <c r="S320" t="s">
        <v>319</v>
      </c>
      <c r="T320" t="s">
        <v>319</v>
      </c>
      <c r="U320" t="s">
        <v>319</v>
      </c>
      <c r="V320" t="s">
        <v>319</v>
      </c>
      <c r="W320">
        <v>315374013856.46002</v>
      </c>
      <c r="X320">
        <v>307826801</v>
      </c>
      <c r="Y320" s="225">
        <v>43515592950713.258</v>
      </c>
      <c r="Z320">
        <v>9518699.3300000001</v>
      </c>
    </row>
    <row r="321" spans="1:26" x14ac:dyDescent="0.25">
      <c r="A321" t="s">
        <v>657</v>
      </c>
      <c r="B321" t="s">
        <v>166</v>
      </c>
      <c r="C321" t="s">
        <v>658</v>
      </c>
      <c r="D321" t="s">
        <v>202</v>
      </c>
      <c r="E321" t="s">
        <v>303</v>
      </c>
      <c r="F321" t="s">
        <v>304</v>
      </c>
      <c r="G321" t="s">
        <v>305</v>
      </c>
      <c r="H321">
        <v>998.89779999999996</v>
      </c>
      <c r="I321">
        <v>-3.2800000000000003E-2</v>
      </c>
      <c r="J321">
        <v>-6.8199999999999997E-2</v>
      </c>
      <c r="K321">
        <v>-0.89690000000000003</v>
      </c>
      <c r="L321">
        <v>-0.89690000000000003</v>
      </c>
      <c r="M321">
        <v>0</v>
      </c>
      <c r="N321">
        <v>0</v>
      </c>
      <c r="O321">
        <v>0</v>
      </c>
      <c r="P321">
        <v>0</v>
      </c>
      <c r="Q321">
        <v>0</v>
      </c>
      <c r="R321">
        <v>0</v>
      </c>
      <c r="S321" t="s">
        <v>319</v>
      </c>
      <c r="T321" t="s">
        <v>319</v>
      </c>
      <c r="U321" t="s">
        <v>319</v>
      </c>
      <c r="V321" t="s">
        <v>319</v>
      </c>
      <c r="W321">
        <v>15191266603.190001</v>
      </c>
      <c r="X321">
        <v>15071626.01</v>
      </c>
      <c r="Y321" s="225">
        <v>31831055626.84</v>
      </c>
      <c r="Z321">
        <v>0</v>
      </c>
    </row>
    <row r="322" spans="1:26" x14ac:dyDescent="0.25">
      <c r="A322" t="s">
        <v>659</v>
      </c>
      <c r="B322" t="s">
        <v>74</v>
      </c>
      <c r="C322" t="s">
        <v>658</v>
      </c>
      <c r="D322" t="s">
        <v>202</v>
      </c>
      <c r="E322" t="s">
        <v>303</v>
      </c>
      <c r="F322" t="s">
        <v>304</v>
      </c>
      <c r="G322" t="s">
        <v>305</v>
      </c>
      <c r="H322">
        <v>991.65909999999997</v>
      </c>
      <c r="I322">
        <v>-0.37790000000000001</v>
      </c>
      <c r="J322">
        <v>-0.82820000000000005</v>
      </c>
      <c r="K322">
        <v>-2.7584</v>
      </c>
      <c r="L322">
        <v>-2.7584</v>
      </c>
      <c r="M322">
        <v>0</v>
      </c>
      <c r="N322">
        <v>0</v>
      </c>
      <c r="O322">
        <v>0</v>
      </c>
      <c r="P322">
        <v>0</v>
      </c>
      <c r="Q322">
        <v>0</v>
      </c>
      <c r="R322">
        <v>0</v>
      </c>
      <c r="S322" t="s">
        <v>319</v>
      </c>
      <c r="T322" t="s">
        <v>319</v>
      </c>
      <c r="U322" t="s">
        <v>319</v>
      </c>
      <c r="V322" t="s">
        <v>319</v>
      </c>
      <c r="W322">
        <v>16639789023.65</v>
      </c>
      <c r="X322">
        <v>16316891.449999999</v>
      </c>
      <c r="Y322" s="225">
        <v>31831055626.84</v>
      </c>
      <c r="Z322">
        <v>0</v>
      </c>
    </row>
    <row r="323" spans="1:26" x14ac:dyDescent="0.25">
      <c r="A323" t="s">
        <v>660</v>
      </c>
      <c r="B323" t="s">
        <v>74</v>
      </c>
      <c r="C323" t="s">
        <v>661</v>
      </c>
      <c r="D323" t="s">
        <v>662</v>
      </c>
      <c r="E323" t="s">
        <v>303</v>
      </c>
      <c r="F323" t="s">
        <v>304</v>
      </c>
      <c r="G323" t="s">
        <v>305</v>
      </c>
      <c r="H323">
        <v>1091.4806000000001</v>
      </c>
      <c r="I323">
        <v>-0.3654</v>
      </c>
      <c r="J323">
        <v>-0.6512</v>
      </c>
      <c r="K323">
        <v>-3.2753000000000001</v>
      </c>
      <c r="L323">
        <v>-3.2753000000000001</v>
      </c>
      <c r="M323">
        <v>-4.7716000000000003</v>
      </c>
      <c r="N323">
        <v>-3.9365000000000001</v>
      </c>
      <c r="O323">
        <v>0.53310000000000002</v>
      </c>
      <c r="P323">
        <v>3.8113999999999999</v>
      </c>
      <c r="Q323">
        <v>-4.3922999999999996</v>
      </c>
      <c r="R323">
        <v>3.1671999999999998</v>
      </c>
      <c r="S323" t="s">
        <v>306</v>
      </c>
      <c r="T323" t="s">
        <v>306</v>
      </c>
      <c r="U323" t="s">
        <v>332</v>
      </c>
      <c r="V323" t="s">
        <v>306</v>
      </c>
      <c r="W323">
        <v>1473117094760.8401</v>
      </c>
      <c r="X323">
        <v>1305445556.3599999</v>
      </c>
      <c r="Y323" s="225">
        <v>21524316774423.719</v>
      </c>
      <c r="Z323">
        <v>1577596.19</v>
      </c>
    </row>
    <row r="324" spans="1:26" x14ac:dyDescent="0.25">
      <c r="A324" t="s">
        <v>663</v>
      </c>
      <c r="B324" t="s">
        <v>166</v>
      </c>
      <c r="C324" t="s">
        <v>661</v>
      </c>
      <c r="D324" t="s">
        <v>309</v>
      </c>
      <c r="E324" t="s">
        <v>303</v>
      </c>
      <c r="F324" t="s">
        <v>304</v>
      </c>
      <c r="G324" t="s">
        <v>305</v>
      </c>
      <c r="H324">
        <v>1395.13</v>
      </c>
      <c r="I324">
        <v>-0.22239999999999999</v>
      </c>
      <c r="J324">
        <v>-0.76249999999999996</v>
      </c>
      <c r="K324">
        <v>-2.5379999999999998</v>
      </c>
      <c r="L324">
        <v>-2.5379999999999998</v>
      </c>
      <c r="M324">
        <v>-4.6938000000000004</v>
      </c>
      <c r="N324">
        <v>-3.2618</v>
      </c>
      <c r="O324">
        <v>-0.93089999999999995</v>
      </c>
      <c r="P324">
        <v>-1.9971000000000001</v>
      </c>
      <c r="Q324">
        <v>-4.0495000000000001</v>
      </c>
      <c r="R324">
        <v>21.488899</v>
      </c>
      <c r="S324" t="s">
        <v>307</v>
      </c>
      <c r="T324" t="s">
        <v>332</v>
      </c>
      <c r="U324" t="s">
        <v>375</v>
      </c>
      <c r="V324" t="s">
        <v>307</v>
      </c>
      <c r="W324">
        <v>11706297659.030001</v>
      </c>
      <c r="X324">
        <v>8177875.75</v>
      </c>
      <c r="Y324" s="225">
        <v>21524316774423.719</v>
      </c>
      <c r="Z324">
        <v>1577596.19</v>
      </c>
    </row>
    <row r="325" spans="1:26" x14ac:dyDescent="0.25">
      <c r="A325" t="s">
        <v>664</v>
      </c>
      <c r="B325" t="s">
        <v>171</v>
      </c>
      <c r="C325" t="s">
        <v>661</v>
      </c>
      <c r="D325" t="s">
        <v>170</v>
      </c>
      <c r="E325" t="s">
        <v>303</v>
      </c>
      <c r="F325" t="s">
        <v>304</v>
      </c>
      <c r="G325" t="s">
        <v>305</v>
      </c>
      <c r="H325">
        <v>1206.6794</v>
      </c>
      <c r="I325">
        <v>7.6799999999999993E-2</v>
      </c>
      <c r="J325">
        <v>0.1075</v>
      </c>
      <c r="K325">
        <v>0.21560000000000001</v>
      </c>
      <c r="L325">
        <v>0.21560000000000001</v>
      </c>
      <c r="M325">
        <v>0.50309999999999999</v>
      </c>
      <c r="N325">
        <v>1.6133999999999999</v>
      </c>
      <c r="O325">
        <v>5.1311</v>
      </c>
      <c r="P325">
        <v>7.4691999999999998</v>
      </c>
      <c r="Q325">
        <v>0</v>
      </c>
      <c r="R325">
        <v>0</v>
      </c>
      <c r="S325" t="s">
        <v>317</v>
      </c>
      <c r="T325" t="s">
        <v>332</v>
      </c>
      <c r="U325" t="s">
        <v>319</v>
      </c>
      <c r="V325" t="s">
        <v>319</v>
      </c>
      <c r="W325">
        <v>62162111848.559998</v>
      </c>
      <c r="X325">
        <v>51626068.969999999</v>
      </c>
      <c r="Y325" s="225">
        <v>21524316774423.719</v>
      </c>
      <c r="Z325">
        <v>1577596.19</v>
      </c>
    </row>
    <row r="326" spans="1:26" x14ac:dyDescent="0.25">
      <c r="A326" t="s">
        <v>665</v>
      </c>
      <c r="B326" t="s">
        <v>171</v>
      </c>
      <c r="C326" t="s">
        <v>661</v>
      </c>
      <c r="D326" t="s">
        <v>223</v>
      </c>
      <c r="E326" t="s">
        <v>303</v>
      </c>
      <c r="F326" t="s">
        <v>304</v>
      </c>
      <c r="G326" t="s">
        <v>280</v>
      </c>
      <c r="H326">
        <v>1198.67</v>
      </c>
      <c r="I326">
        <v>4.1999999999999997E-3</v>
      </c>
      <c r="J326">
        <v>2.92E-2</v>
      </c>
      <c r="K326">
        <v>1.1468</v>
      </c>
      <c r="L326">
        <v>1.1468</v>
      </c>
      <c r="M326">
        <v>2.9060000000000001</v>
      </c>
      <c r="N326">
        <v>6.8333000000000004</v>
      </c>
      <c r="O326">
        <v>11.4741</v>
      </c>
      <c r="P326">
        <v>13.916</v>
      </c>
      <c r="Q326">
        <v>19.572901000000002</v>
      </c>
      <c r="R326">
        <v>0</v>
      </c>
      <c r="S326" t="s">
        <v>310</v>
      </c>
      <c r="T326" t="s">
        <v>310</v>
      </c>
      <c r="U326" t="s">
        <v>306</v>
      </c>
      <c r="V326" t="s">
        <v>319</v>
      </c>
      <c r="W326">
        <v>36562734296.330002</v>
      </c>
      <c r="X326">
        <v>30852379.859999999</v>
      </c>
      <c r="Y326" s="225">
        <v>21524316774423.719</v>
      </c>
      <c r="Z326">
        <v>1577596.19</v>
      </c>
    </row>
    <row r="327" spans="1:26" x14ac:dyDescent="0.25">
      <c r="A327" t="s">
        <v>666</v>
      </c>
      <c r="B327" t="s">
        <v>367</v>
      </c>
      <c r="C327" t="s">
        <v>661</v>
      </c>
      <c r="D327" t="s">
        <v>177</v>
      </c>
      <c r="E327" t="s">
        <v>303</v>
      </c>
      <c r="F327" t="s">
        <v>279</v>
      </c>
      <c r="G327" t="s">
        <v>305</v>
      </c>
      <c r="H327">
        <v>1060.4582</v>
      </c>
      <c r="I327">
        <v>0</v>
      </c>
      <c r="J327">
        <v>0</v>
      </c>
      <c r="K327">
        <v>0</v>
      </c>
      <c r="L327">
        <v>0.83</v>
      </c>
      <c r="M327">
        <v>0</v>
      </c>
      <c r="N327">
        <v>0</v>
      </c>
      <c r="O327">
        <v>0</v>
      </c>
      <c r="P327">
        <v>0</v>
      </c>
      <c r="Q327">
        <v>0</v>
      </c>
      <c r="R327">
        <v>0</v>
      </c>
      <c r="S327" t="s">
        <v>369</v>
      </c>
      <c r="T327" t="s">
        <v>369</v>
      </c>
      <c r="U327" t="s">
        <v>369</v>
      </c>
      <c r="V327" t="s">
        <v>369</v>
      </c>
      <c r="W327">
        <v>123265986304.82001</v>
      </c>
      <c r="X327">
        <v>115000000</v>
      </c>
      <c r="Y327" s="225">
        <v>21524316774423.719</v>
      </c>
      <c r="Z327">
        <v>1577596.19</v>
      </c>
    </row>
    <row r="328" spans="1:26" x14ac:dyDescent="0.25">
      <c r="A328" t="s">
        <v>667</v>
      </c>
      <c r="B328" t="s">
        <v>166</v>
      </c>
      <c r="C328" t="s">
        <v>661</v>
      </c>
      <c r="D328" t="s">
        <v>223</v>
      </c>
      <c r="E328" t="s">
        <v>303</v>
      </c>
      <c r="F328" t="s">
        <v>304</v>
      </c>
      <c r="G328" t="s">
        <v>305</v>
      </c>
      <c r="H328">
        <v>1197.28</v>
      </c>
      <c r="I328">
        <v>3.3399999999999999E-2</v>
      </c>
      <c r="J328">
        <v>-0.22170000000000001</v>
      </c>
      <c r="K328">
        <v>-0.17680000000000001</v>
      </c>
      <c r="L328">
        <v>-0.17680000000000001</v>
      </c>
      <c r="M328">
        <v>0.17649999999999999</v>
      </c>
      <c r="N328">
        <v>3.2494000000000001</v>
      </c>
      <c r="O328">
        <v>7.6797000000000004</v>
      </c>
      <c r="P328">
        <v>11.211399999999999</v>
      </c>
      <c r="Q328">
        <v>0</v>
      </c>
      <c r="R328">
        <v>0</v>
      </c>
      <c r="S328" t="s">
        <v>364</v>
      </c>
      <c r="T328" t="s">
        <v>364</v>
      </c>
      <c r="U328" t="s">
        <v>319</v>
      </c>
      <c r="V328" t="s">
        <v>319</v>
      </c>
      <c r="W328">
        <v>176906246177.57001</v>
      </c>
      <c r="X328">
        <v>147495306.02000001</v>
      </c>
      <c r="Y328" s="225">
        <v>21524316774423.719</v>
      </c>
      <c r="Z328">
        <v>1577596.19</v>
      </c>
    </row>
    <row r="329" spans="1:26" x14ac:dyDescent="0.25">
      <c r="A329" t="s">
        <v>668</v>
      </c>
      <c r="B329" t="s">
        <v>171</v>
      </c>
      <c r="C329" t="s">
        <v>661</v>
      </c>
      <c r="D329" t="s">
        <v>170</v>
      </c>
      <c r="E329" t="s">
        <v>303</v>
      </c>
      <c r="F329" t="s">
        <v>279</v>
      </c>
      <c r="G329" t="s">
        <v>280</v>
      </c>
      <c r="H329">
        <v>2959.2035999999998</v>
      </c>
      <c r="I329">
        <v>0</v>
      </c>
      <c r="J329">
        <v>0</v>
      </c>
      <c r="K329">
        <v>0</v>
      </c>
      <c r="L329">
        <v>0.63</v>
      </c>
      <c r="M329">
        <v>0</v>
      </c>
      <c r="N329">
        <v>0</v>
      </c>
      <c r="O329">
        <v>0</v>
      </c>
      <c r="P329">
        <v>9.2799999999999994</v>
      </c>
      <c r="Q329">
        <v>0</v>
      </c>
      <c r="R329">
        <v>0</v>
      </c>
      <c r="S329" t="s">
        <v>319</v>
      </c>
      <c r="T329" t="s">
        <v>319</v>
      </c>
      <c r="U329" t="s">
        <v>319</v>
      </c>
      <c r="V329" t="s">
        <v>319</v>
      </c>
      <c r="W329">
        <v>5021557564.3999996</v>
      </c>
      <c r="X329">
        <v>1707562.2</v>
      </c>
      <c r="Y329" s="225">
        <v>21524316774423.719</v>
      </c>
      <c r="Z329">
        <v>1577596.19</v>
      </c>
    </row>
    <row r="330" spans="1:26" x14ac:dyDescent="0.25">
      <c r="A330" t="s">
        <v>669</v>
      </c>
      <c r="B330" t="s">
        <v>178</v>
      </c>
      <c r="C330" t="s">
        <v>661</v>
      </c>
      <c r="D330" t="s">
        <v>177</v>
      </c>
      <c r="E330" t="s">
        <v>303</v>
      </c>
      <c r="F330" t="s">
        <v>304</v>
      </c>
      <c r="G330" t="s">
        <v>305</v>
      </c>
      <c r="H330">
        <v>1549.02</v>
      </c>
      <c r="I330">
        <v>5.1700000000000003E-2</v>
      </c>
      <c r="J330">
        <v>0.1196</v>
      </c>
      <c r="K330">
        <v>0.55179999999999996</v>
      </c>
      <c r="L330">
        <v>0.55179999999999996</v>
      </c>
      <c r="M330">
        <v>1.6304000000000001</v>
      </c>
      <c r="N330">
        <v>3.2349999999999999</v>
      </c>
      <c r="O330">
        <v>4.8476999999999997</v>
      </c>
      <c r="P330">
        <v>6.3385999999999996</v>
      </c>
      <c r="Q330">
        <v>19.645900999999999</v>
      </c>
      <c r="R330">
        <v>38.112999000000002</v>
      </c>
      <c r="S330" t="s">
        <v>364</v>
      </c>
      <c r="T330" t="s">
        <v>338</v>
      </c>
      <c r="U330" t="s">
        <v>310</v>
      </c>
      <c r="V330" t="s">
        <v>310</v>
      </c>
      <c r="W330">
        <v>2109358798062.0901</v>
      </c>
      <c r="X330">
        <v>1369243598.53</v>
      </c>
      <c r="Y330" s="225">
        <v>21524316774423.719</v>
      </c>
      <c r="Z330">
        <v>1577596.19</v>
      </c>
    </row>
    <row r="331" spans="1:26" x14ac:dyDescent="0.25">
      <c r="A331" t="s">
        <v>670</v>
      </c>
      <c r="B331" t="s">
        <v>178</v>
      </c>
      <c r="C331" t="s">
        <v>661</v>
      </c>
      <c r="D331" t="s">
        <v>191</v>
      </c>
      <c r="E331" t="s">
        <v>303</v>
      </c>
      <c r="F331" t="s">
        <v>279</v>
      </c>
      <c r="G331" t="s">
        <v>305</v>
      </c>
      <c r="H331">
        <v>1028.2067</v>
      </c>
      <c r="I331">
        <v>0</v>
      </c>
      <c r="J331">
        <v>0</v>
      </c>
      <c r="K331">
        <v>0</v>
      </c>
      <c r="L331">
        <v>-6.9999999999999999E-4</v>
      </c>
      <c r="M331">
        <v>0</v>
      </c>
      <c r="N331">
        <v>0</v>
      </c>
      <c r="O331">
        <v>0</v>
      </c>
      <c r="P331">
        <v>0</v>
      </c>
      <c r="Q331">
        <v>0</v>
      </c>
      <c r="R331">
        <v>0</v>
      </c>
      <c r="S331" t="s">
        <v>319</v>
      </c>
      <c r="T331" t="s">
        <v>319</v>
      </c>
      <c r="U331" t="s">
        <v>319</v>
      </c>
      <c r="V331" t="s">
        <v>319</v>
      </c>
      <c r="W331">
        <v>200501736471.66</v>
      </c>
      <c r="X331">
        <v>195000032.16</v>
      </c>
      <c r="Y331" s="225">
        <v>21524316774423.719</v>
      </c>
      <c r="Z331">
        <v>1577596.19</v>
      </c>
    </row>
    <row r="332" spans="1:26" x14ac:dyDescent="0.25">
      <c r="A332" t="s">
        <v>671</v>
      </c>
      <c r="B332" t="s">
        <v>171</v>
      </c>
      <c r="C332" t="s">
        <v>661</v>
      </c>
      <c r="D332" t="s">
        <v>177</v>
      </c>
      <c r="E332" t="s">
        <v>303</v>
      </c>
      <c r="F332" t="s">
        <v>304</v>
      </c>
      <c r="G332" t="s">
        <v>305</v>
      </c>
      <c r="H332">
        <v>1518.7953</v>
      </c>
      <c r="I332">
        <v>2.4799999999999999E-2</v>
      </c>
      <c r="J332">
        <v>-6.0900000000000003E-2</v>
      </c>
      <c r="K332">
        <v>0.82879999999999998</v>
      </c>
      <c r="L332">
        <v>0.82879999999999998</v>
      </c>
      <c r="M332">
        <v>0.96040000000000003</v>
      </c>
      <c r="N332">
        <v>4.0305999999999997</v>
      </c>
      <c r="O332">
        <v>6.617</v>
      </c>
      <c r="P332">
        <v>9.6367999999999991</v>
      </c>
      <c r="Q332">
        <v>11.172599999999999</v>
      </c>
      <c r="R332">
        <v>49.423000000000002</v>
      </c>
      <c r="S332" t="s">
        <v>332</v>
      </c>
      <c r="T332" t="s">
        <v>332</v>
      </c>
      <c r="U332" t="s">
        <v>317</v>
      </c>
      <c r="V332" t="s">
        <v>307</v>
      </c>
      <c r="W332">
        <v>1314311364174.1599</v>
      </c>
      <c r="X332">
        <v>872536091.37</v>
      </c>
      <c r="Y332" s="225">
        <v>21524316774423.719</v>
      </c>
      <c r="Z332">
        <v>1577596.19</v>
      </c>
    </row>
    <row r="333" spans="1:26" x14ac:dyDescent="0.25">
      <c r="A333" t="s">
        <v>672</v>
      </c>
      <c r="B333" t="s">
        <v>171</v>
      </c>
      <c r="C333" t="s">
        <v>661</v>
      </c>
      <c r="D333" t="s">
        <v>170</v>
      </c>
      <c r="E333" t="s">
        <v>303</v>
      </c>
      <c r="F333" t="s">
        <v>304</v>
      </c>
      <c r="G333" t="s">
        <v>305</v>
      </c>
      <c r="H333">
        <v>1102.3332</v>
      </c>
      <c r="I333">
        <v>0.13339999999999999</v>
      </c>
      <c r="J333">
        <v>-0.12470000000000001</v>
      </c>
      <c r="K333">
        <v>0.71750000000000003</v>
      </c>
      <c r="L333">
        <v>0.71750000000000003</v>
      </c>
      <c r="M333">
        <v>0.79120000000000001</v>
      </c>
      <c r="N333">
        <v>2.3549000000000002</v>
      </c>
      <c r="O333">
        <v>6.6456</v>
      </c>
      <c r="P333">
        <v>8.9480000000000004</v>
      </c>
      <c r="Q333">
        <v>0</v>
      </c>
      <c r="R333">
        <v>0</v>
      </c>
      <c r="S333" t="s">
        <v>319</v>
      </c>
      <c r="T333" t="s">
        <v>319</v>
      </c>
      <c r="U333" t="s">
        <v>319</v>
      </c>
      <c r="V333" t="s">
        <v>319</v>
      </c>
      <c r="W333">
        <v>100116408154.25999</v>
      </c>
      <c r="X333">
        <v>91473958.590000004</v>
      </c>
      <c r="Y333" s="225">
        <v>21524316774423.719</v>
      </c>
      <c r="Z333">
        <v>1577596.19</v>
      </c>
    </row>
    <row r="334" spans="1:26" x14ac:dyDescent="0.25">
      <c r="A334" t="s">
        <v>673</v>
      </c>
      <c r="B334" t="s">
        <v>171</v>
      </c>
      <c r="C334" t="s">
        <v>661</v>
      </c>
      <c r="D334" t="s">
        <v>170</v>
      </c>
      <c r="E334" t="s">
        <v>303</v>
      </c>
      <c r="F334" t="s">
        <v>304</v>
      </c>
      <c r="G334" t="s">
        <v>305</v>
      </c>
      <c r="H334">
        <v>1047.7560000000001</v>
      </c>
      <c r="I334">
        <v>-0.38969999999999999</v>
      </c>
      <c r="J334">
        <v>-0.49680000000000002</v>
      </c>
      <c r="K334">
        <v>0.18820000000000001</v>
      </c>
      <c r="L334">
        <v>0.18820000000000001</v>
      </c>
      <c r="M334">
        <v>-1.3435999999999999</v>
      </c>
      <c r="N334">
        <v>-0.17499999999999999</v>
      </c>
      <c r="O334">
        <v>1.7801</v>
      </c>
      <c r="P334">
        <v>2.4948999999999999</v>
      </c>
      <c r="Q334">
        <v>0</v>
      </c>
      <c r="R334">
        <v>0</v>
      </c>
      <c r="S334" t="s">
        <v>334</v>
      </c>
      <c r="T334" t="s">
        <v>317</v>
      </c>
      <c r="U334" t="s">
        <v>319</v>
      </c>
      <c r="V334" t="s">
        <v>319</v>
      </c>
      <c r="W334">
        <v>400485937940.84998</v>
      </c>
      <c r="X334">
        <v>382951449.13999999</v>
      </c>
      <c r="Y334" s="225">
        <v>21524316774423.719</v>
      </c>
      <c r="Z334">
        <v>1577596.19</v>
      </c>
    </row>
    <row r="335" spans="1:26" x14ac:dyDescent="0.25">
      <c r="A335" t="s">
        <v>674</v>
      </c>
      <c r="B335" t="s">
        <v>171</v>
      </c>
      <c r="C335" t="s">
        <v>661</v>
      </c>
      <c r="D335" t="s">
        <v>223</v>
      </c>
      <c r="E335" t="s">
        <v>303</v>
      </c>
      <c r="F335" t="s">
        <v>304</v>
      </c>
      <c r="G335" t="s">
        <v>305</v>
      </c>
      <c r="H335">
        <v>1238.83</v>
      </c>
      <c r="I335">
        <v>0.13980000000000001</v>
      </c>
      <c r="J335">
        <v>-7.1800000000000003E-2</v>
      </c>
      <c r="K335">
        <v>0.96079999999999999</v>
      </c>
      <c r="L335">
        <v>0.96079999999999999</v>
      </c>
      <c r="M335">
        <v>2.1951000000000001</v>
      </c>
      <c r="N335">
        <v>5.7907000000000002</v>
      </c>
      <c r="O335">
        <v>10.1456</v>
      </c>
      <c r="P335">
        <v>12.9299</v>
      </c>
      <c r="Q335">
        <v>16.236899999999999</v>
      </c>
      <c r="R335">
        <v>0</v>
      </c>
      <c r="S335" t="s">
        <v>306</v>
      </c>
      <c r="T335" t="s">
        <v>338</v>
      </c>
      <c r="U335" t="s">
        <v>306</v>
      </c>
      <c r="V335" t="s">
        <v>319</v>
      </c>
      <c r="W335">
        <v>332467178275.78998</v>
      </c>
      <c r="X335">
        <v>270948865.45999998</v>
      </c>
      <c r="Y335" s="225">
        <v>21524316774423.719</v>
      </c>
      <c r="Z335">
        <v>1577596.19</v>
      </c>
    </row>
    <row r="336" spans="1:26" x14ac:dyDescent="0.25">
      <c r="A336" t="s">
        <v>675</v>
      </c>
      <c r="B336" t="s">
        <v>74</v>
      </c>
      <c r="C336" t="s">
        <v>661</v>
      </c>
      <c r="D336" t="s">
        <v>170</v>
      </c>
      <c r="E336" t="s">
        <v>303</v>
      </c>
      <c r="F336" t="s">
        <v>304</v>
      </c>
      <c r="G336" t="s">
        <v>305</v>
      </c>
      <c r="H336">
        <v>929.30849999999998</v>
      </c>
      <c r="I336">
        <v>-0.36520000000000002</v>
      </c>
      <c r="J336">
        <v>-1.125</v>
      </c>
      <c r="K336">
        <v>-2.2881999999999998</v>
      </c>
      <c r="L336">
        <v>-2.2881999999999998</v>
      </c>
      <c r="M336">
        <v>-4.2633999999999999</v>
      </c>
      <c r="N336">
        <v>-3.4788000000000001</v>
      </c>
      <c r="O336">
        <v>-2.2721</v>
      </c>
      <c r="P336">
        <v>-0.16400000000000001</v>
      </c>
      <c r="Q336">
        <v>0</v>
      </c>
      <c r="R336">
        <v>0</v>
      </c>
      <c r="S336" t="s">
        <v>306</v>
      </c>
      <c r="T336" t="s">
        <v>307</v>
      </c>
      <c r="U336" t="s">
        <v>319</v>
      </c>
      <c r="V336" t="s">
        <v>319</v>
      </c>
      <c r="W336">
        <v>367649758284.35999</v>
      </c>
      <c r="X336">
        <v>386564002.52999997</v>
      </c>
      <c r="Y336" s="225">
        <v>21524316774423.719</v>
      </c>
      <c r="Z336">
        <v>1577596.19</v>
      </c>
    </row>
    <row r="337" spans="1:26" x14ac:dyDescent="0.25">
      <c r="A337" t="s">
        <v>676</v>
      </c>
      <c r="B337" t="s">
        <v>74</v>
      </c>
      <c r="C337" t="s">
        <v>661</v>
      </c>
      <c r="D337" t="s">
        <v>223</v>
      </c>
      <c r="E337" t="s">
        <v>303</v>
      </c>
      <c r="F337" t="s">
        <v>304</v>
      </c>
      <c r="G337" t="s">
        <v>280</v>
      </c>
      <c r="H337">
        <v>1355.96</v>
      </c>
      <c r="I337">
        <v>-0.29049999999999998</v>
      </c>
      <c r="J337">
        <v>-1.0718000000000001</v>
      </c>
      <c r="K337">
        <v>-1.6101000000000001</v>
      </c>
      <c r="L337">
        <v>-1.6101000000000001</v>
      </c>
      <c r="M337">
        <v>-1.2209000000000001</v>
      </c>
      <c r="N337">
        <v>-0.63970000000000005</v>
      </c>
      <c r="O337">
        <v>19.878699999999998</v>
      </c>
      <c r="P337">
        <v>21.952000000000002</v>
      </c>
      <c r="Q337">
        <v>1.0162</v>
      </c>
      <c r="R337">
        <v>0</v>
      </c>
      <c r="S337" t="s">
        <v>310</v>
      </c>
      <c r="T337" t="s">
        <v>307</v>
      </c>
      <c r="U337" t="s">
        <v>317</v>
      </c>
      <c r="V337" t="s">
        <v>319</v>
      </c>
      <c r="W337">
        <v>13912805827.4</v>
      </c>
      <c r="X337">
        <v>10095236.550000001</v>
      </c>
      <c r="Y337" s="225">
        <v>21524316774423.719</v>
      </c>
      <c r="Z337">
        <v>1577596.19</v>
      </c>
    </row>
    <row r="338" spans="1:26" x14ac:dyDescent="0.25">
      <c r="A338" t="s">
        <v>677</v>
      </c>
      <c r="B338" t="s">
        <v>203</v>
      </c>
      <c r="C338" t="s">
        <v>661</v>
      </c>
      <c r="D338" t="s">
        <v>309</v>
      </c>
      <c r="E338" t="s">
        <v>303</v>
      </c>
      <c r="F338" t="s">
        <v>304</v>
      </c>
      <c r="G338" t="s">
        <v>305</v>
      </c>
      <c r="H338">
        <v>907.82</v>
      </c>
      <c r="I338">
        <v>-0.56410000000000005</v>
      </c>
      <c r="J338">
        <v>-0.94279999999999997</v>
      </c>
      <c r="K338">
        <v>-3.0055000000000001</v>
      </c>
      <c r="L338">
        <v>-3.0055000000000001</v>
      </c>
      <c r="M338">
        <v>-6.1189999999999998</v>
      </c>
      <c r="N338">
        <v>-5.3574999999999999</v>
      </c>
      <c r="O338">
        <v>-2.1334</v>
      </c>
      <c r="P338">
        <v>1.9312</v>
      </c>
      <c r="Q338">
        <v>0</v>
      </c>
      <c r="R338">
        <v>0</v>
      </c>
      <c r="S338" t="s">
        <v>319</v>
      </c>
      <c r="T338" t="s">
        <v>319</v>
      </c>
      <c r="U338" t="s">
        <v>319</v>
      </c>
      <c r="V338" t="s">
        <v>319</v>
      </c>
      <c r="W338">
        <v>918867798758.72998</v>
      </c>
      <c r="X338">
        <v>981747680.59000003</v>
      </c>
      <c r="Y338" s="225">
        <v>21524316774423.719</v>
      </c>
      <c r="Z338">
        <v>1577596.19</v>
      </c>
    </row>
    <row r="339" spans="1:26" x14ac:dyDescent="0.25">
      <c r="A339" t="s">
        <v>678</v>
      </c>
      <c r="B339" t="s">
        <v>178</v>
      </c>
      <c r="C339" t="s">
        <v>661</v>
      </c>
      <c r="D339" t="s">
        <v>223</v>
      </c>
      <c r="E339" t="s">
        <v>303</v>
      </c>
      <c r="F339" t="s">
        <v>304</v>
      </c>
      <c r="G339" t="s">
        <v>305</v>
      </c>
      <c r="H339">
        <v>1035.21</v>
      </c>
      <c r="I339">
        <v>4.9299999999999997E-2</v>
      </c>
      <c r="J339">
        <v>0.11700000000000001</v>
      </c>
      <c r="K339">
        <v>0.5302</v>
      </c>
      <c r="L339">
        <v>0.5302</v>
      </c>
      <c r="M339">
        <v>1.6356999999999999</v>
      </c>
      <c r="N339">
        <v>3.2690000000000001</v>
      </c>
      <c r="O339">
        <v>0</v>
      </c>
      <c r="P339">
        <v>0</v>
      </c>
      <c r="Q339">
        <v>0</v>
      </c>
      <c r="R339">
        <v>0</v>
      </c>
      <c r="S339" t="s">
        <v>319</v>
      </c>
      <c r="T339" t="s">
        <v>319</v>
      </c>
      <c r="U339" t="s">
        <v>319</v>
      </c>
      <c r="V339" t="s">
        <v>319</v>
      </c>
      <c r="W339">
        <v>150181657509.87</v>
      </c>
      <c r="X339">
        <v>145842043.34</v>
      </c>
      <c r="Y339" s="225">
        <v>21524316774423.719</v>
      </c>
      <c r="Z339">
        <v>1577596.19</v>
      </c>
    </row>
    <row r="340" spans="1:26" x14ac:dyDescent="0.25">
      <c r="A340" t="s">
        <v>679</v>
      </c>
      <c r="B340" t="s">
        <v>178</v>
      </c>
      <c r="C340" t="s">
        <v>661</v>
      </c>
      <c r="D340" t="s">
        <v>223</v>
      </c>
      <c r="E340" t="s">
        <v>303</v>
      </c>
      <c r="F340" t="s">
        <v>304</v>
      </c>
      <c r="G340" t="s">
        <v>305</v>
      </c>
      <c r="H340">
        <v>1014.9776000000001</v>
      </c>
      <c r="I340">
        <v>5.0700000000000002E-2</v>
      </c>
      <c r="J340">
        <v>0.1183</v>
      </c>
      <c r="K340">
        <v>0.52449999999999997</v>
      </c>
      <c r="L340">
        <v>0.52449999999999997</v>
      </c>
      <c r="M340">
        <v>0</v>
      </c>
      <c r="N340">
        <v>0</v>
      </c>
      <c r="O340">
        <v>0</v>
      </c>
      <c r="P340">
        <v>0</v>
      </c>
      <c r="Q340">
        <v>0</v>
      </c>
      <c r="R340">
        <v>0</v>
      </c>
      <c r="S340" t="s">
        <v>319</v>
      </c>
      <c r="T340" t="s">
        <v>319</v>
      </c>
      <c r="U340" t="s">
        <v>319</v>
      </c>
      <c r="V340" t="s">
        <v>319</v>
      </c>
      <c r="W340">
        <v>401735656989.81</v>
      </c>
      <c r="X340">
        <v>397883261.05000001</v>
      </c>
      <c r="Y340" s="225">
        <v>21524316774423.719</v>
      </c>
      <c r="Z340">
        <v>1577596.19</v>
      </c>
    </row>
    <row r="341" spans="1:26" x14ac:dyDescent="0.25">
      <c r="A341" t="s">
        <v>680</v>
      </c>
      <c r="B341" t="s">
        <v>178</v>
      </c>
      <c r="C341" t="s">
        <v>661</v>
      </c>
      <c r="D341" t="s">
        <v>170</v>
      </c>
      <c r="E341" t="s">
        <v>303</v>
      </c>
      <c r="F341" t="s">
        <v>304</v>
      </c>
      <c r="G341" t="s">
        <v>280</v>
      </c>
      <c r="H341">
        <v>1016.2077</v>
      </c>
      <c r="I341">
        <v>5.5800000000000002E-2</v>
      </c>
      <c r="J341">
        <v>0.13</v>
      </c>
      <c r="K341">
        <v>0.53490000000000004</v>
      </c>
      <c r="L341">
        <v>0.53490000000000004</v>
      </c>
      <c r="M341">
        <v>1.5943000000000001</v>
      </c>
      <c r="N341">
        <v>0</v>
      </c>
      <c r="O341">
        <v>0</v>
      </c>
      <c r="P341">
        <v>0</v>
      </c>
      <c r="Q341">
        <v>0</v>
      </c>
      <c r="R341">
        <v>0</v>
      </c>
      <c r="S341" t="s">
        <v>319</v>
      </c>
      <c r="T341" t="s">
        <v>319</v>
      </c>
      <c r="U341" t="s">
        <v>319</v>
      </c>
      <c r="V341" t="s">
        <v>319</v>
      </c>
      <c r="W341">
        <v>303214938682.65002</v>
      </c>
      <c r="X341">
        <v>299974802.12</v>
      </c>
      <c r="Y341" s="225">
        <v>21524316774423.719</v>
      </c>
      <c r="Z341">
        <v>1577596.19</v>
      </c>
    </row>
    <row r="342" spans="1:26" x14ac:dyDescent="0.25">
      <c r="A342" t="s">
        <v>681</v>
      </c>
      <c r="B342" t="s">
        <v>74</v>
      </c>
      <c r="C342" t="s">
        <v>661</v>
      </c>
      <c r="D342" t="s">
        <v>223</v>
      </c>
      <c r="E342" t="s">
        <v>303</v>
      </c>
      <c r="F342" t="s">
        <v>304</v>
      </c>
      <c r="G342" t="s">
        <v>305</v>
      </c>
      <c r="H342">
        <v>975.59</v>
      </c>
      <c r="I342">
        <v>-0.4602</v>
      </c>
      <c r="J342">
        <v>-1.3729</v>
      </c>
      <c r="K342">
        <v>-3.5758999999999999</v>
      </c>
      <c r="L342">
        <v>-3.5758999999999999</v>
      </c>
      <c r="M342">
        <v>-5.7527999999999997</v>
      </c>
      <c r="N342">
        <v>-2.5413999999999999</v>
      </c>
      <c r="O342">
        <v>0</v>
      </c>
      <c r="P342">
        <v>0</v>
      </c>
      <c r="Q342">
        <v>0</v>
      </c>
      <c r="R342">
        <v>0</v>
      </c>
      <c r="S342" t="s">
        <v>319</v>
      </c>
      <c r="T342" t="s">
        <v>319</v>
      </c>
      <c r="U342" t="s">
        <v>319</v>
      </c>
      <c r="V342" t="s">
        <v>319</v>
      </c>
      <c r="W342">
        <v>150606321419.76001</v>
      </c>
      <c r="X342">
        <v>148852867.97999999</v>
      </c>
      <c r="Y342" s="225">
        <v>21524316774423.719</v>
      </c>
      <c r="Z342">
        <v>1577596.19</v>
      </c>
    </row>
    <row r="343" spans="1:26" x14ac:dyDescent="0.25">
      <c r="A343" t="s">
        <v>682</v>
      </c>
      <c r="B343" t="s">
        <v>367</v>
      </c>
      <c r="C343" t="s">
        <v>661</v>
      </c>
      <c r="D343" t="s">
        <v>177</v>
      </c>
      <c r="E343" t="s">
        <v>323</v>
      </c>
      <c r="F343" t="s">
        <v>279</v>
      </c>
      <c r="G343" t="s">
        <v>305</v>
      </c>
      <c r="H343">
        <v>0.96519999999999995</v>
      </c>
      <c r="I343">
        <v>0</v>
      </c>
      <c r="J343">
        <v>0</v>
      </c>
      <c r="K343">
        <v>0</v>
      </c>
      <c r="L343">
        <v>-7.0000000000000007E-2</v>
      </c>
      <c r="M343">
        <v>0</v>
      </c>
      <c r="N343">
        <v>0</v>
      </c>
      <c r="O343">
        <v>0</v>
      </c>
      <c r="P343">
        <v>-0.84</v>
      </c>
      <c r="Q343">
        <v>0</v>
      </c>
      <c r="R343">
        <v>0</v>
      </c>
      <c r="S343" t="s">
        <v>369</v>
      </c>
      <c r="T343" t="s">
        <v>369</v>
      </c>
      <c r="U343" t="s">
        <v>369</v>
      </c>
      <c r="V343" t="s">
        <v>369</v>
      </c>
      <c r="W343">
        <v>36864322.719999999</v>
      </c>
      <c r="X343">
        <v>38165543.1219</v>
      </c>
      <c r="Y343" s="225">
        <v>21524316774423.719</v>
      </c>
      <c r="Z343">
        <v>1577596.19</v>
      </c>
    </row>
    <row r="344" spans="1:26" x14ac:dyDescent="0.25">
      <c r="A344" t="s">
        <v>683</v>
      </c>
      <c r="B344" t="s">
        <v>207</v>
      </c>
      <c r="C344" t="s">
        <v>661</v>
      </c>
      <c r="D344" t="s">
        <v>170</v>
      </c>
      <c r="E344" t="s">
        <v>303</v>
      </c>
      <c r="F344" t="s">
        <v>304</v>
      </c>
      <c r="G344" t="s">
        <v>280</v>
      </c>
      <c r="H344">
        <v>1017.4363</v>
      </c>
      <c r="I344">
        <v>0</v>
      </c>
      <c r="J344">
        <v>0</v>
      </c>
      <c r="K344">
        <v>0</v>
      </c>
      <c r="L344">
        <v>0.59</v>
      </c>
      <c r="M344">
        <v>0</v>
      </c>
      <c r="N344">
        <v>0</v>
      </c>
      <c r="O344">
        <v>0</v>
      </c>
      <c r="P344">
        <v>0</v>
      </c>
      <c r="Q344">
        <v>0</v>
      </c>
      <c r="R344">
        <v>0</v>
      </c>
      <c r="S344" t="s">
        <v>319</v>
      </c>
      <c r="T344" t="s">
        <v>319</v>
      </c>
      <c r="U344" t="s">
        <v>319</v>
      </c>
      <c r="V344" t="s">
        <v>319</v>
      </c>
      <c r="W344">
        <v>1623683792560.3501</v>
      </c>
      <c r="X344">
        <v>1605333990</v>
      </c>
      <c r="Y344" s="225">
        <v>21524316774423.719</v>
      </c>
      <c r="Z344">
        <v>1577596.19</v>
      </c>
    </row>
    <row r="345" spans="1:26" x14ac:dyDescent="0.25">
      <c r="A345" t="s">
        <v>684</v>
      </c>
      <c r="B345" t="s">
        <v>328</v>
      </c>
      <c r="C345" t="s">
        <v>661</v>
      </c>
      <c r="D345" t="s">
        <v>202</v>
      </c>
      <c r="E345" t="s">
        <v>303</v>
      </c>
      <c r="F345" t="s">
        <v>304</v>
      </c>
      <c r="G345" t="s">
        <v>305</v>
      </c>
      <c r="H345">
        <v>1069.437721</v>
      </c>
      <c r="I345">
        <v>-0.4829</v>
      </c>
      <c r="J345">
        <v>-0.85619999999999996</v>
      </c>
      <c r="K345">
        <v>-2.9045999999999998</v>
      </c>
      <c r="L345">
        <v>-2.9045999999999998</v>
      </c>
      <c r="M345">
        <v>-5.7861000000000002</v>
      </c>
      <c r="N345">
        <v>-3.8405</v>
      </c>
      <c r="O345">
        <v>-1.2603</v>
      </c>
      <c r="P345">
        <v>4.0357000000000003</v>
      </c>
      <c r="Q345">
        <v>0</v>
      </c>
      <c r="R345">
        <v>0</v>
      </c>
      <c r="S345" t="s">
        <v>319</v>
      </c>
      <c r="T345" t="s">
        <v>319</v>
      </c>
      <c r="U345" t="s">
        <v>319</v>
      </c>
      <c r="V345" t="s">
        <v>319</v>
      </c>
      <c r="W345">
        <v>880923396855.96997</v>
      </c>
      <c r="X345">
        <v>799800000</v>
      </c>
      <c r="Y345" s="225">
        <v>21524316774423.719</v>
      </c>
      <c r="Z345">
        <v>1577596.19</v>
      </c>
    </row>
    <row r="346" spans="1:26" x14ac:dyDescent="0.25">
      <c r="A346" t="s">
        <v>685</v>
      </c>
      <c r="B346" t="s">
        <v>178</v>
      </c>
      <c r="C346" t="s">
        <v>661</v>
      </c>
      <c r="D346" t="s">
        <v>223</v>
      </c>
      <c r="E346" t="s">
        <v>303</v>
      </c>
      <c r="F346" t="s">
        <v>304</v>
      </c>
      <c r="G346" t="s">
        <v>305</v>
      </c>
      <c r="H346">
        <v>1001.12</v>
      </c>
      <c r="I346">
        <v>4.8000000000000001E-2</v>
      </c>
      <c r="J346">
        <v>0.112</v>
      </c>
      <c r="K346">
        <v>0</v>
      </c>
      <c r="L346">
        <v>0</v>
      </c>
      <c r="M346">
        <v>0</v>
      </c>
      <c r="N346">
        <v>0</v>
      </c>
      <c r="O346">
        <v>0</v>
      </c>
      <c r="P346">
        <v>0</v>
      </c>
      <c r="Q346">
        <v>0</v>
      </c>
      <c r="R346">
        <v>0</v>
      </c>
      <c r="S346" t="s">
        <v>369</v>
      </c>
      <c r="T346" t="s">
        <v>369</v>
      </c>
      <c r="U346" t="s">
        <v>369</v>
      </c>
      <c r="V346" t="s">
        <v>369</v>
      </c>
      <c r="W346">
        <v>0</v>
      </c>
      <c r="X346">
        <v>0</v>
      </c>
      <c r="Y346" s="225">
        <v>21524316774423.719</v>
      </c>
      <c r="Z346">
        <v>1577596.19</v>
      </c>
    </row>
    <row r="347" spans="1:26" x14ac:dyDescent="0.25">
      <c r="A347" t="s">
        <v>686</v>
      </c>
      <c r="B347" t="s">
        <v>207</v>
      </c>
      <c r="C347" t="s">
        <v>661</v>
      </c>
      <c r="D347" t="s">
        <v>227</v>
      </c>
      <c r="E347" t="s">
        <v>303</v>
      </c>
      <c r="F347" t="s">
        <v>304</v>
      </c>
      <c r="G347" t="s">
        <v>305</v>
      </c>
      <c r="H347">
        <v>1019.1371</v>
      </c>
      <c r="I347">
        <v>0</v>
      </c>
      <c r="J347">
        <v>0</v>
      </c>
      <c r="K347">
        <v>0</v>
      </c>
      <c r="L347">
        <v>0.81</v>
      </c>
      <c r="M347">
        <v>0</v>
      </c>
      <c r="N347">
        <v>0</v>
      </c>
      <c r="O347">
        <v>0</v>
      </c>
      <c r="P347">
        <v>0</v>
      </c>
      <c r="Q347">
        <v>0</v>
      </c>
      <c r="R347">
        <v>0</v>
      </c>
      <c r="S347" t="s">
        <v>319</v>
      </c>
      <c r="T347" t="s">
        <v>319</v>
      </c>
      <c r="U347" t="s">
        <v>319</v>
      </c>
      <c r="V347" t="s">
        <v>319</v>
      </c>
      <c r="W347">
        <v>259648115188.67001</v>
      </c>
      <c r="X347">
        <v>252100000</v>
      </c>
      <c r="Y347" s="225">
        <v>21524316774423.719</v>
      </c>
      <c r="Z347">
        <v>1577596.19</v>
      </c>
    </row>
    <row r="348" spans="1:26" x14ac:dyDescent="0.25">
      <c r="A348" t="s">
        <v>687</v>
      </c>
      <c r="B348" t="s">
        <v>207</v>
      </c>
      <c r="C348" t="s">
        <v>661</v>
      </c>
      <c r="D348" t="s">
        <v>227</v>
      </c>
      <c r="E348" t="s">
        <v>303</v>
      </c>
      <c r="F348" t="s">
        <v>304</v>
      </c>
      <c r="G348" t="s">
        <v>305</v>
      </c>
      <c r="H348">
        <v>1007.4294</v>
      </c>
      <c r="I348">
        <v>0</v>
      </c>
      <c r="J348">
        <v>0</v>
      </c>
      <c r="K348">
        <v>0</v>
      </c>
      <c r="L348">
        <v>0.68</v>
      </c>
      <c r="M348">
        <v>0</v>
      </c>
      <c r="N348">
        <v>0</v>
      </c>
      <c r="O348">
        <v>0</v>
      </c>
      <c r="P348">
        <v>0</v>
      </c>
      <c r="Q348">
        <v>0</v>
      </c>
      <c r="R348">
        <v>0</v>
      </c>
      <c r="S348" t="s">
        <v>319</v>
      </c>
      <c r="T348" t="s">
        <v>319</v>
      </c>
      <c r="U348" t="s">
        <v>319</v>
      </c>
      <c r="V348" t="s">
        <v>319</v>
      </c>
      <c r="W348">
        <v>151394116692.64999</v>
      </c>
      <c r="X348">
        <v>151300000</v>
      </c>
      <c r="Y348" s="225">
        <v>21524316774423.719</v>
      </c>
      <c r="Z348">
        <v>1577596.19</v>
      </c>
    </row>
    <row r="349" spans="1:26" x14ac:dyDescent="0.25">
      <c r="A349" t="s">
        <v>688</v>
      </c>
      <c r="B349" t="s">
        <v>207</v>
      </c>
      <c r="C349" t="s">
        <v>661</v>
      </c>
      <c r="D349" t="s">
        <v>202</v>
      </c>
      <c r="E349" t="s">
        <v>303</v>
      </c>
      <c r="F349" t="s">
        <v>304</v>
      </c>
      <c r="G349" t="s">
        <v>305</v>
      </c>
      <c r="H349">
        <v>1024.7887000000001</v>
      </c>
      <c r="I349">
        <v>0</v>
      </c>
      <c r="J349">
        <v>0</v>
      </c>
      <c r="K349">
        <v>0</v>
      </c>
      <c r="L349">
        <v>0.63</v>
      </c>
      <c r="M349">
        <v>0</v>
      </c>
      <c r="N349">
        <v>0</v>
      </c>
      <c r="O349">
        <v>0</v>
      </c>
      <c r="P349">
        <v>11.03</v>
      </c>
      <c r="Q349">
        <v>0</v>
      </c>
      <c r="R349">
        <v>0</v>
      </c>
      <c r="S349" t="s">
        <v>319</v>
      </c>
      <c r="T349" t="s">
        <v>319</v>
      </c>
      <c r="U349" t="s">
        <v>319</v>
      </c>
      <c r="V349" t="s">
        <v>319</v>
      </c>
      <c r="W349">
        <v>81470645821.770004</v>
      </c>
      <c r="X349">
        <v>80000000</v>
      </c>
      <c r="Y349" s="225">
        <v>21524316774423.719</v>
      </c>
      <c r="Z349">
        <v>1577596.19</v>
      </c>
    </row>
    <row r="350" spans="1:26" x14ac:dyDescent="0.25">
      <c r="A350" t="s">
        <v>689</v>
      </c>
      <c r="B350" t="s">
        <v>207</v>
      </c>
      <c r="C350" t="s">
        <v>661</v>
      </c>
      <c r="D350" t="s">
        <v>202</v>
      </c>
      <c r="E350" t="s">
        <v>303</v>
      </c>
      <c r="F350" t="s">
        <v>304</v>
      </c>
      <c r="G350" t="s">
        <v>305</v>
      </c>
      <c r="H350">
        <v>1010.2216</v>
      </c>
      <c r="I350">
        <v>0</v>
      </c>
      <c r="J350">
        <v>0</v>
      </c>
      <c r="K350">
        <v>0</v>
      </c>
      <c r="L350">
        <v>0.48</v>
      </c>
      <c r="M350">
        <v>0</v>
      </c>
      <c r="N350">
        <v>0</v>
      </c>
      <c r="O350">
        <v>0</v>
      </c>
      <c r="P350">
        <v>12.33</v>
      </c>
      <c r="Q350">
        <v>0</v>
      </c>
      <c r="R350">
        <v>0</v>
      </c>
      <c r="S350" t="s">
        <v>319</v>
      </c>
      <c r="T350" t="s">
        <v>319</v>
      </c>
      <c r="U350" t="s">
        <v>319</v>
      </c>
      <c r="V350" t="s">
        <v>319</v>
      </c>
      <c r="W350">
        <v>56299913865.43</v>
      </c>
      <c r="X350">
        <v>56000000</v>
      </c>
      <c r="Y350" s="225">
        <v>21524316774423.719</v>
      </c>
      <c r="Z350">
        <v>1577596.19</v>
      </c>
    </row>
    <row r="351" spans="1:26" x14ac:dyDescent="0.25">
      <c r="A351" t="s">
        <v>690</v>
      </c>
      <c r="B351" t="s">
        <v>207</v>
      </c>
      <c r="C351" t="s">
        <v>661</v>
      </c>
      <c r="D351" t="s">
        <v>227</v>
      </c>
      <c r="E351" t="s">
        <v>303</v>
      </c>
      <c r="F351" t="s">
        <v>304</v>
      </c>
      <c r="G351" t="s">
        <v>305</v>
      </c>
      <c r="H351">
        <v>1011.009</v>
      </c>
      <c r="I351">
        <v>0</v>
      </c>
      <c r="J351">
        <v>0</v>
      </c>
      <c r="K351">
        <v>0</v>
      </c>
      <c r="L351">
        <v>-0.74</v>
      </c>
      <c r="M351">
        <v>0</v>
      </c>
      <c r="N351">
        <v>0</v>
      </c>
      <c r="O351">
        <v>0</v>
      </c>
      <c r="P351">
        <v>0</v>
      </c>
      <c r="Q351">
        <v>0</v>
      </c>
      <c r="R351">
        <v>0</v>
      </c>
      <c r="S351" t="s">
        <v>319</v>
      </c>
      <c r="T351" t="s">
        <v>319</v>
      </c>
      <c r="U351" t="s">
        <v>319</v>
      </c>
      <c r="V351" t="s">
        <v>319</v>
      </c>
      <c r="W351">
        <v>156854584327.13</v>
      </c>
      <c r="X351">
        <v>154000000</v>
      </c>
      <c r="Y351" s="225">
        <v>21524316774423.719</v>
      </c>
      <c r="Z351">
        <v>1577596.19</v>
      </c>
    </row>
    <row r="352" spans="1:26" x14ac:dyDescent="0.25">
      <c r="A352" t="s">
        <v>691</v>
      </c>
      <c r="B352" t="s">
        <v>207</v>
      </c>
      <c r="C352" t="s">
        <v>661</v>
      </c>
      <c r="D352" t="s">
        <v>223</v>
      </c>
      <c r="E352" t="s">
        <v>303</v>
      </c>
      <c r="F352" t="s">
        <v>304</v>
      </c>
      <c r="G352" t="s">
        <v>305</v>
      </c>
      <c r="H352">
        <v>1039.18</v>
      </c>
      <c r="I352">
        <v>0</v>
      </c>
      <c r="J352">
        <v>0</v>
      </c>
      <c r="K352">
        <v>0</v>
      </c>
      <c r="L352">
        <v>1.43</v>
      </c>
      <c r="M352">
        <v>0</v>
      </c>
      <c r="N352">
        <v>0</v>
      </c>
      <c r="O352">
        <v>0</v>
      </c>
      <c r="P352">
        <v>0</v>
      </c>
      <c r="Q352">
        <v>0</v>
      </c>
      <c r="R352">
        <v>0</v>
      </c>
      <c r="S352" t="s">
        <v>319</v>
      </c>
      <c r="T352" t="s">
        <v>319</v>
      </c>
      <c r="U352" t="s">
        <v>319</v>
      </c>
      <c r="V352" t="s">
        <v>319</v>
      </c>
      <c r="W352">
        <v>102454222333.98</v>
      </c>
      <c r="X352">
        <v>100000000</v>
      </c>
      <c r="Y352" s="225">
        <v>21524316774423.719</v>
      </c>
      <c r="Z352">
        <v>1577596.19</v>
      </c>
    </row>
    <row r="353" spans="1:26" x14ac:dyDescent="0.25">
      <c r="A353" t="s">
        <v>692</v>
      </c>
      <c r="B353" t="s">
        <v>207</v>
      </c>
      <c r="C353" t="s">
        <v>661</v>
      </c>
      <c r="D353" t="s">
        <v>202</v>
      </c>
      <c r="E353" t="s">
        <v>303</v>
      </c>
      <c r="F353" t="s">
        <v>304</v>
      </c>
      <c r="G353" t="s">
        <v>305</v>
      </c>
      <c r="H353">
        <v>997.71990000000005</v>
      </c>
      <c r="I353">
        <v>0</v>
      </c>
      <c r="J353">
        <v>0</v>
      </c>
      <c r="K353">
        <v>0</v>
      </c>
      <c r="L353">
        <v>1.59</v>
      </c>
      <c r="M353">
        <v>0</v>
      </c>
      <c r="N353">
        <v>0</v>
      </c>
      <c r="O353">
        <v>0</v>
      </c>
      <c r="P353">
        <v>6.29</v>
      </c>
      <c r="Q353">
        <v>0</v>
      </c>
      <c r="R353">
        <v>0</v>
      </c>
      <c r="S353" t="s">
        <v>319</v>
      </c>
      <c r="T353" t="s">
        <v>319</v>
      </c>
      <c r="U353" t="s">
        <v>319</v>
      </c>
      <c r="V353" t="s">
        <v>319</v>
      </c>
      <c r="W353">
        <v>241559908984.67001</v>
      </c>
      <c r="X353">
        <v>245955000</v>
      </c>
      <c r="Y353" s="225">
        <v>21524316774423.719</v>
      </c>
      <c r="Z353">
        <v>1577596.19</v>
      </c>
    </row>
    <row r="354" spans="1:26" x14ac:dyDescent="0.25">
      <c r="A354" t="s">
        <v>693</v>
      </c>
      <c r="B354" t="s">
        <v>207</v>
      </c>
      <c r="C354" t="s">
        <v>661</v>
      </c>
      <c r="D354" t="s">
        <v>202</v>
      </c>
      <c r="E354" t="s">
        <v>303</v>
      </c>
      <c r="F354" t="s">
        <v>304</v>
      </c>
      <c r="G354" t="s">
        <v>305</v>
      </c>
      <c r="H354">
        <v>990.30070000000001</v>
      </c>
      <c r="I354">
        <v>0</v>
      </c>
      <c r="J354">
        <v>0</v>
      </c>
      <c r="K354">
        <v>0</v>
      </c>
      <c r="L354">
        <v>0.6</v>
      </c>
      <c r="M354">
        <v>0</v>
      </c>
      <c r="N354">
        <v>0</v>
      </c>
      <c r="O354">
        <v>0</v>
      </c>
      <c r="P354">
        <v>7.1</v>
      </c>
      <c r="Q354">
        <v>0</v>
      </c>
      <c r="R354">
        <v>0</v>
      </c>
      <c r="S354" t="s">
        <v>319</v>
      </c>
      <c r="T354" t="s">
        <v>319</v>
      </c>
      <c r="U354" t="s">
        <v>319</v>
      </c>
      <c r="V354" t="s">
        <v>319</v>
      </c>
      <c r="W354">
        <v>115120349384</v>
      </c>
      <c r="X354">
        <v>116000000</v>
      </c>
      <c r="Y354" s="225">
        <v>21524316774423.719</v>
      </c>
      <c r="Z354">
        <v>1577596.19</v>
      </c>
    </row>
    <row r="355" spans="1:26" x14ac:dyDescent="0.25">
      <c r="A355" t="s">
        <v>694</v>
      </c>
      <c r="B355" t="s">
        <v>207</v>
      </c>
      <c r="C355" t="s">
        <v>661</v>
      </c>
      <c r="D355" t="s">
        <v>202</v>
      </c>
      <c r="E355" t="s">
        <v>303</v>
      </c>
      <c r="F355" t="s">
        <v>304</v>
      </c>
      <c r="G355" t="s">
        <v>305</v>
      </c>
      <c r="H355">
        <v>1006.2616</v>
      </c>
      <c r="I355">
        <v>0</v>
      </c>
      <c r="J355">
        <v>0</v>
      </c>
      <c r="K355">
        <v>0</v>
      </c>
      <c r="L355">
        <v>0.68</v>
      </c>
      <c r="M355">
        <v>0</v>
      </c>
      <c r="N355">
        <v>0</v>
      </c>
      <c r="O355">
        <v>0</v>
      </c>
      <c r="P355">
        <v>8.02</v>
      </c>
      <c r="Q355">
        <v>0</v>
      </c>
      <c r="R355">
        <v>0</v>
      </c>
      <c r="S355" t="s">
        <v>319</v>
      </c>
      <c r="T355" t="s">
        <v>319</v>
      </c>
      <c r="U355" t="s">
        <v>319</v>
      </c>
      <c r="V355" t="s">
        <v>319</v>
      </c>
      <c r="W355">
        <v>74960509678.940002</v>
      </c>
      <c r="X355">
        <v>75000000</v>
      </c>
      <c r="Y355" s="225">
        <v>21524316774423.719</v>
      </c>
      <c r="Z355">
        <v>1577596.19</v>
      </c>
    </row>
    <row r="356" spans="1:26" x14ac:dyDescent="0.25">
      <c r="A356" t="s">
        <v>695</v>
      </c>
      <c r="B356" t="s">
        <v>207</v>
      </c>
      <c r="C356" t="s">
        <v>661</v>
      </c>
      <c r="D356" t="s">
        <v>170</v>
      </c>
      <c r="E356" t="s">
        <v>303</v>
      </c>
      <c r="F356" t="s">
        <v>304</v>
      </c>
      <c r="G356" t="s">
        <v>305</v>
      </c>
      <c r="H356">
        <v>1020.3682</v>
      </c>
      <c r="I356">
        <v>0</v>
      </c>
      <c r="J356">
        <v>0</v>
      </c>
      <c r="K356">
        <v>0</v>
      </c>
      <c r="L356">
        <v>0.77</v>
      </c>
      <c r="M356">
        <v>0</v>
      </c>
      <c r="N356">
        <v>0</v>
      </c>
      <c r="O356">
        <v>0</v>
      </c>
      <c r="P356">
        <v>2.16</v>
      </c>
      <c r="Q356">
        <v>0</v>
      </c>
      <c r="R356">
        <v>0</v>
      </c>
      <c r="S356" t="s">
        <v>319</v>
      </c>
      <c r="T356" t="s">
        <v>319</v>
      </c>
      <c r="U356" t="s">
        <v>319</v>
      </c>
      <c r="V356" t="s">
        <v>319</v>
      </c>
      <c r="W356">
        <v>303774051428.03003</v>
      </c>
      <c r="X356">
        <v>300000000</v>
      </c>
      <c r="Y356" s="225">
        <v>21524316774423.719</v>
      </c>
      <c r="Z356">
        <v>1577596.19</v>
      </c>
    </row>
    <row r="357" spans="1:26" x14ac:dyDescent="0.25">
      <c r="A357" t="s">
        <v>696</v>
      </c>
      <c r="B357" t="s">
        <v>207</v>
      </c>
      <c r="C357" t="s">
        <v>661</v>
      </c>
      <c r="D357" t="s">
        <v>170</v>
      </c>
      <c r="E357" t="s">
        <v>303</v>
      </c>
      <c r="F357" t="s">
        <v>304</v>
      </c>
      <c r="G357" t="s">
        <v>305</v>
      </c>
      <c r="H357">
        <v>1007.9226</v>
      </c>
      <c r="I357">
        <v>0</v>
      </c>
      <c r="J357">
        <v>0</v>
      </c>
      <c r="K357">
        <v>0</v>
      </c>
      <c r="L357">
        <v>-1.28</v>
      </c>
      <c r="M357">
        <v>0</v>
      </c>
      <c r="N357">
        <v>0</v>
      </c>
      <c r="O357">
        <v>0</v>
      </c>
      <c r="P357">
        <v>0.84</v>
      </c>
      <c r="Q357">
        <v>0</v>
      </c>
      <c r="R357">
        <v>0</v>
      </c>
      <c r="S357" t="s">
        <v>319</v>
      </c>
      <c r="T357" t="s">
        <v>319</v>
      </c>
      <c r="U357" t="s">
        <v>319</v>
      </c>
      <c r="V357" t="s">
        <v>319</v>
      </c>
      <c r="W357">
        <v>185163671832.10999</v>
      </c>
      <c r="X357">
        <v>181350000</v>
      </c>
      <c r="Y357" s="225">
        <v>21524316774423.719</v>
      </c>
      <c r="Z357">
        <v>1577596.19</v>
      </c>
    </row>
    <row r="358" spans="1:26" x14ac:dyDescent="0.25">
      <c r="A358" t="s">
        <v>697</v>
      </c>
      <c r="B358" t="s">
        <v>207</v>
      </c>
      <c r="C358" t="s">
        <v>661</v>
      </c>
      <c r="D358" t="s">
        <v>202</v>
      </c>
      <c r="E358" t="s">
        <v>303</v>
      </c>
      <c r="F358" t="s">
        <v>304</v>
      </c>
      <c r="G358" t="s">
        <v>305</v>
      </c>
      <c r="H358">
        <v>1001.0396</v>
      </c>
      <c r="I358">
        <v>0</v>
      </c>
      <c r="J358">
        <v>0</v>
      </c>
      <c r="K358">
        <v>0</v>
      </c>
      <c r="L358">
        <v>1.85</v>
      </c>
      <c r="M358">
        <v>0</v>
      </c>
      <c r="N358">
        <v>0</v>
      </c>
      <c r="O358">
        <v>0</v>
      </c>
      <c r="P358">
        <v>0</v>
      </c>
      <c r="Q358">
        <v>0</v>
      </c>
      <c r="R358">
        <v>0</v>
      </c>
      <c r="S358" t="s">
        <v>319</v>
      </c>
      <c r="T358" t="s">
        <v>319</v>
      </c>
      <c r="U358" t="s">
        <v>319</v>
      </c>
      <c r="V358" t="s">
        <v>319</v>
      </c>
      <c r="W358">
        <v>182755452618.23999</v>
      </c>
      <c r="X358">
        <v>182430000</v>
      </c>
      <c r="Y358" s="225">
        <v>21524316774423.719</v>
      </c>
      <c r="Z358">
        <v>1577596.19</v>
      </c>
    </row>
    <row r="359" spans="1:26" x14ac:dyDescent="0.25">
      <c r="A359" t="s">
        <v>698</v>
      </c>
      <c r="B359" t="s">
        <v>207</v>
      </c>
      <c r="C359" t="s">
        <v>661</v>
      </c>
      <c r="D359" t="s">
        <v>223</v>
      </c>
      <c r="E359" t="s">
        <v>303</v>
      </c>
      <c r="F359" t="s">
        <v>304</v>
      </c>
      <c r="G359" t="s">
        <v>305</v>
      </c>
      <c r="H359">
        <v>1015.97</v>
      </c>
      <c r="I359">
        <v>0</v>
      </c>
      <c r="J359">
        <v>0</v>
      </c>
      <c r="K359">
        <v>0</v>
      </c>
      <c r="L359">
        <v>0.98</v>
      </c>
      <c r="M359">
        <v>0</v>
      </c>
      <c r="N359">
        <v>0</v>
      </c>
      <c r="O359">
        <v>0</v>
      </c>
      <c r="P359">
        <v>0</v>
      </c>
      <c r="Q359">
        <v>0</v>
      </c>
      <c r="R359">
        <v>0</v>
      </c>
      <c r="S359" t="s">
        <v>319</v>
      </c>
      <c r="T359" t="s">
        <v>319</v>
      </c>
      <c r="U359" t="s">
        <v>319</v>
      </c>
      <c r="V359" t="s">
        <v>319</v>
      </c>
      <c r="W359">
        <v>71079152218.770004</v>
      </c>
      <c r="X359">
        <v>70386444.409999996</v>
      </c>
      <c r="Y359" s="225">
        <v>21524316774423.719</v>
      </c>
      <c r="Z359">
        <v>1577596.19</v>
      </c>
    </row>
    <row r="360" spans="1:26" x14ac:dyDescent="0.25">
      <c r="A360" t="s">
        <v>699</v>
      </c>
      <c r="B360" t="s">
        <v>207</v>
      </c>
      <c r="C360" t="s">
        <v>661</v>
      </c>
      <c r="D360" t="s">
        <v>170</v>
      </c>
      <c r="E360" t="s">
        <v>303</v>
      </c>
      <c r="F360" t="s">
        <v>304</v>
      </c>
      <c r="G360" t="s">
        <v>305</v>
      </c>
      <c r="H360">
        <v>1013.995</v>
      </c>
      <c r="I360">
        <v>0</v>
      </c>
      <c r="J360">
        <v>0</v>
      </c>
      <c r="K360">
        <v>0</v>
      </c>
      <c r="L360">
        <v>0.78</v>
      </c>
      <c r="M360">
        <v>0</v>
      </c>
      <c r="N360">
        <v>0</v>
      </c>
      <c r="O360">
        <v>0</v>
      </c>
      <c r="P360">
        <v>3.14</v>
      </c>
      <c r="Q360">
        <v>0</v>
      </c>
      <c r="R360">
        <v>0</v>
      </c>
      <c r="S360" t="s">
        <v>319</v>
      </c>
      <c r="T360" t="s">
        <v>319</v>
      </c>
      <c r="U360" t="s">
        <v>319</v>
      </c>
      <c r="V360" t="s">
        <v>319</v>
      </c>
      <c r="W360">
        <v>145243853466.42001</v>
      </c>
      <c r="X360">
        <v>144350000</v>
      </c>
      <c r="Y360" s="225">
        <v>21524316774423.719</v>
      </c>
      <c r="Z360">
        <v>1577596.19</v>
      </c>
    </row>
    <row r="361" spans="1:26" x14ac:dyDescent="0.25">
      <c r="A361" t="s">
        <v>700</v>
      </c>
      <c r="B361" t="s">
        <v>207</v>
      </c>
      <c r="C361" t="s">
        <v>661</v>
      </c>
      <c r="D361" t="s">
        <v>309</v>
      </c>
      <c r="E361" t="s">
        <v>303</v>
      </c>
      <c r="F361" t="s">
        <v>304</v>
      </c>
      <c r="G361" t="s">
        <v>305</v>
      </c>
      <c r="H361">
        <v>1002.9</v>
      </c>
      <c r="I361">
        <v>0</v>
      </c>
      <c r="J361">
        <v>0</v>
      </c>
      <c r="K361">
        <v>0</v>
      </c>
      <c r="L361">
        <v>0.88</v>
      </c>
      <c r="M361">
        <v>0</v>
      </c>
      <c r="N361">
        <v>0</v>
      </c>
      <c r="O361">
        <v>0</v>
      </c>
      <c r="P361">
        <v>11.63</v>
      </c>
      <c r="Q361">
        <v>0</v>
      </c>
      <c r="R361">
        <v>0</v>
      </c>
      <c r="S361" t="s">
        <v>319</v>
      </c>
      <c r="T361" t="s">
        <v>319</v>
      </c>
      <c r="U361" t="s">
        <v>319</v>
      </c>
      <c r="V361" t="s">
        <v>319</v>
      </c>
      <c r="W361">
        <v>248534627160.29999</v>
      </c>
      <c r="X361">
        <v>250000000</v>
      </c>
      <c r="Y361" s="225">
        <v>21524316774423.719</v>
      </c>
      <c r="Z361">
        <v>1577596.19</v>
      </c>
    </row>
    <row r="362" spans="1:26" x14ac:dyDescent="0.25">
      <c r="A362" t="s">
        <v>701</v>
      </c>
      <c r="B362" t="s">
        <v>207</v>
      </c>
      <c r="C362" t="s">
        <v>661</v>
      </c>
      <c r="D362" t="s">
        <v>177</v>
      </c>
      <c r="E362" t="s">
        <v>303</v>
      </c>
      <c r="F362" t="s">
        <v>304</v>
      </c>
      <c r="G362" t="s">
        <v>305</v>
      </c>
      <c r="H362">
        <v>1021.3845</v>
      </c>
      <c r="I362">
        <v>0</v>
      </c>
      <c r="J362">
        <v>0</v>
      </c>
      <c r="K362">
        <v>0</v>
      </c>
      <c r="L362">
        <v>0.63</v>
      </c>
      <c r="M362">
        <v>0</v>
      </c>
      <c r="N362">
        <v>0</v>
      </c>
      <c r="O362">
        <v>0</v>
      </c>
      <c r="P362">
        <v>5.61</v>
      </c>
      <c r="Q362">
        <v>0</v>
      </c>
      <c r="R362">
        <v>0</v>
      </c>
      <c r="S362" t="s">
        <v>319</v>
      </c>
      <c r="T362" t="s">
        <v>319</v>
      </c>
      <c r="U362" t="s">
        <v>319</v>
      </c>
      <c r="V362" t="s">
        <v>319</v>
      </c>
      <c r="W362">
        <v>44680499890.870003</v>
      </c>
      <c r="X362">
        <v>43064784.43</v>
      </c>
      <c r="Y362" s="225">
        <v>21524316774423.719</v>
      </c>
      <c r="Z362">
        <v>1577596.19</v>
      </c>
    </row>
    <row r="363" spans="1:26" x14ac:dyDescent="0.25">
      <c r="A363" t="s">
        <v>702</v>
      </c>
      <c r="B363" t="s">
        <v>207</v>
      </c>
      <c r="C363" t="s">
        <v>661</v>
      </c>
      <c r="D363" t="s">
        <v>336</v>
      </c>
      <c r="E363" t="s">
        <v>303</v>
      </c>
      <c r="F363" t="s">
        <v>304</v>
      </c>
      <c r="G363" t="s">
        <v>305</v>
      </c>
      <c r="H363">
        <v>1029.0262</v>
      </c>
      <c r="I363">
        <v>0</v>
      </c>
      <c r="J363">
        <v>0</v>
      </c>
      <c r="K363">
        <v>0</v>
      </c>
      <c r="L363">
        <v>-1.01</v>
      </c>
      <c r="M363">
        <v>0</v>
      </c>
      <c r="N363">
        <v>0</v>
      </c>
      <c r="O363">
        <v>0</v>
      </c>
      <c r="P363">
        <v>2.06</v>
      </c>
      <c r="Q363">
        <v>0</v>
      </c>
      <c r="R363">
        <v>0</v>
      </c>
      <c r="S363" t="s">
        <v>319</v>
      </c>
      <c r="T363" t="s">
        <v>319</v>
      </c>
      <c r="U363" t="s">
        <v>319</v>
      </c>
      <c r="V363" t="s">
        <v>319</v>
      </c>
      <c r="W363">
        <v>51974786442.059998</v>
      </c>
      <c r="X363">
        <v>50000000</v>
      </c>
      <c r="Y363" s="225">
        <v>21524316774423.719</v>
      </c>
      <c r="Z363">
        <v>1577596.19</v>
      </c>
    </row>
    <row r="364" spans="1:26" x14ac:dyDescent="0.25">
      <c r="A364" t="s">
        <v>703</v>
      </c>
      <c r="B364" t="s">
        <v>207</v>
      </c>
      <c r="C364" t="s">
        <v>661</v>
      </c>
      <c r="D364" t="s">
        <v>336</v>
      </c>
      <c r="E364" t="s">
        <v>303</v>
      </c>
      <c r="F364" t="s">
        <v>304</v>
      </c>
      <c r="G364" t="s">
        <v>305</v>
      </c>
      <c r="H364">
        <v>1047.4614999999999</v>
      </c>
      <c r="I364">
        <v>0</v>
      </c>
      <c r="J364">
        <v>0</v>
      </c>
      <c r="K364">
        <v>0</v>
      </c>
      <c r="L364">
        <v>0.95</v>
      </c>
      <c r="M364">
        <v>0</v>
      </c>
      <c r="N364">
        <v>0</v>
      </c>
      <c r="O364">
        <v>0</v>
      </c>
      <c r="P364">
        <v>3.21</v>
      </c>
      <c r="Q364">
        <v>0</v>
      </c>
      <c r="R364">
        <v>0</v>
      </c>
      <c r="S364" t="s">
        <v>319</v>
      </c>
      <c r="T364" t="s">
        <v>319</v>
      </c>
      <c r="U364" t="s">
        <v>319</v>
      </c>
      <c r="V364" t="s">
        <v>319</v>
      </c>
      <c r="W364">
        <v>51878039265.57</v>
      </c>
      <c r="X364">
        <v>50000000</v>
      </c>
      <c r="Y364" s="225">
        <v>21524316774423.719</v>
      </c>
      <c r="Z364">
        <v>1577596.19</v>
      </c>
    </row>
    <row r="365" spans="1:26" x14ac:dyDescent="0.25">
      <c r="A365" t="s">
        <v>704</v>
      </c>
      <c r="B365" t="s">
        <v>207</v>
      </c>
      <c r="C365" t="s">
        <v>661</v>
      </c>
      <c r="D365" t="s">
        <v>177</v>
      </c>
      <c r="E365" t="s">
        <v>303</v>
      </c>
      <c r="F365" t="s">
        <v>304</v>
      </c>
      <c r="G365" t="s">
        <v>305</v>
      </c>
      <c r="H365">
        <v>1026.4028000000001</v>
      </c>
      <c r="I365">
        <v>0</v>
      </c>
      <c r="J365">
        <v>0</v>
      </c>
      <c r="K365">
        <v>0</v>
      </c>
      <c r="L365">
        <v>0.44</v>
      </c>
      <c r="M365">
        <v>0</v>
      </c>
      <c r="N365">
        <v>0</v>
      </c>
      <c r="O365">
        <v>0</v>
      </c>
      <c r="P365">
        <v>2.67</v>
      </c>
      <c r="Q365">
        <v>0</v>
      </c>
      <c r="R365">
        <v>0</v>
      </c>
      <c r="S365" t="s">
        <v>319</v>
      </c>
      <c r="T365" t="s">
        <v>319</v>
      </c>
      <c r="U365" t="s">
        <v>319</v>
      </c>
      <c r="V365" t="s">
        <v>319</v>
      </c>
      <c r="W365">
        <v>105371549020.71001</v>
      </c>
      <c r="X365">
        <v>103108600</v>
      </c>
      <c r="Y365" s="225">
        <v>21524316774423.719</v>
      </c>
      <c r="Z365">
        <v>1577596.19</v>
      </c>
    </row>
    <row r="366" spans="1:26" x14ac:dyDescent="0.25">
      <c r="A366" t="s">
        <v>705</v>
      </c>
      <c r="B366" t="s">
        <v>207</v>
      </c>
      <c r="C366" t="s">
        <v>661</v>
      </c>
      <c r="D366" t="s">
        <v>223</v>
      </c>
      <c r="E366" t="s">
        <v>303</v>
      </c>
      <c r="F366" t="s">
        <v>304</v>
      </c>
      <c r="G366" t="s">
        <v>305</v>
      </c>
      <c r="H366">
        <v>1044.82</v>
      </c>
      <c r="I366">
        <v>0</v>
      </c>
      <c r="J366">
        <v>0</v>
      </c>
      <c r="K366">
        <v>0</v>
      </c>
      <c r="L366">
        <v>0.81</v>
      </c>
      <c r="M366">
        <v>0</v>
      </c>
      <c r="N366">
        <v>0</v>
      </c>
      <c r="O366">
        <v>0</v>
      </c>
      <c r="P366">
        <v>0</v>
      </c>
      <c r="Q366">
        <v>0</v>
      </c>
      <c r="R366">
        <v>0</v>
      </c>
      <c r="S366" t="s">
        <v>319</v>
      </c>
      <c r="T366" t="s">
        <v>319</v>
      </c>
      <c r="U366" t="s">
        <v>319</v>
      </c>
      <c r="V366" t="s">
        <v>319</v>
      </c>
      <c r="W366">
        <v>51819122149.970001</v>
      </c>
      <c r="X366">
        <v>50000000</v>
      </c>
      <c r="Y366" s="225">
        <v>21524316774423.719</v>
      </c>
      <c r="Z366">
        <v>1577596.19</v>
      </c>
    </row>
    <row r="367" spans="1:26" x14ac:dyDescent="0.25">
      <c r="A367" t="s">
        <v>706</v>
      </c>
      <c r="B367" t="s">
        <v>207</v>
      </c>
      <c r="C367" t="s">
        <v>661</v>
      </c>
      <c r="D367" t="s">
        <v>170</v>
      </c>
      <c r="E367" t="s">
        <v>303</v>
      </c>
      <c r="F367" t="s">
        <v>304</v>
      </c>
      <c r="G367" t="s">
        <v>305</v>
      </c>
      <c r="H367">
        <v>1012.5502</v>
      </c>
      <c r="I367">
        <v>0</v>
      </c>
      <c r="J367">
        <v>0</v>
      </c>
      <c r="K367">
        <v>0</v>
      </c>
      <c r="L367">
        <v>0.72</v>
      </c>
      <c r="M367">
        <v>0</v>
      </c>
      <c r="N367">
        <v>0</v>
      </c>
      <c r="O367">
        <v>0</v>
      </c>
      <c r="P367">
        <v>0.98</v>
      </c>
      <c r="Q367">
        <v>0</v>
      </c>
      <c r="R367">
        <v>0</v>
      </c>
      <c r="S367" t="s">
        <v>319</v>
      </c>
      <c r="T367" t="s">
        <v>319</v>
      </c>
      <c r="U367" t="s">
        <v>319</v>
      </c>
      <c r="V367" t="s">
        <v>319</v>
      </c>
      <c r="W367">
        <v>296571094366.81</v>
      </c>
      <c r="X367">
        <v>295000000</v>
      </c>
      <c r="Y367" s="225">
        <v>21524316774423.719</v>
      </c>
      <c r="Z367">
        <v>1577596.19</v>
      </c>
    </row>
    <row r="368" spans="1:26" x14ac:dyDescent="0.25">
      <c r="A368" t="s">
        <v>707</v>
      </c>
      <c r="B368" t="s">
        <v>207</v>
      </c>
      <c r="C368" t="s">
        <v>661</v>
      </c>
      <c r="D368" t="s">
        <v>170</v>
      </c>
      <c r="E368" t="s">
        <v>303</v>
      </c>
      <c r="F368" t="s">
        <v>304</v>
      </c>
      <c r="G368" t="s">
        <v>305</v>
      </c>
      <c r="H368">
        <v>1009.8318</v>
      </c>
      <c r="I368">
        <v>0</v>
      </c>
      <c r="J368">
        <v>0</v>
      </c>
      <c r="K368">
        <v>0</v>
      </c>
      <c r="L368">
        <v>-1.26</v>
      </c>
      <c r="M368">
        <v>0</v>
      </c>
      <c r="N368">
        <v>0</v>
      </c>
      <c r="O368">
        <v>0</v>
      </c>
      <c r="P368">
        <v>0.85</v>
      </c>
      <c r="Q368">
        <v>0</v>
      </c>
      <c r="R368">
        <v>0</v>
      </c>
      <c r="S368" t="s">
        <v>319</v>
      </c>
      <c r="T368" t="s">
        <v>319</v>
      </c>
      <c r="U368" t="s">
        <v>319</v>
      </c>
      <c r="V368" t="s">
        <v>319</v>
      </c>
      <c r="W368">
        <v>139291053325.04999</v>
      </c>
      <c r="X368">
        <v>136200420.30000001</v>
      </c>
      <c r="Y368" s="225">
        <v>21524316774423.719</v>
      </c>
      <c r="Z368">
        <v>1577596.19</v>
      </c>
    </row>
    <row r="369" spans="1:26" x14ac:dyDescent="0.25">
      <c r="A369" t="s">
        <v>708</v>
      </c>
      <c r="B369" t="s">
        <v>207</v>
      </c>
      <c r="C369" t="s">
        <v>661</v>
      </c>
      <c r="D369" t="s">
        <v>202</v>
      </c>
      <c r="E369" t="s">
        <v>303</v>
      </c>
      <c r="F369" t="s">
        <v>304</v>
      </c>
      <c r="G369" t="s">
        <v>305</v>
      </c>
      <c r="H369">
        <v>1035.9943000000001</v>
      </c>
      <c r="I369">
        <v>0</v>
      </c>
      <c r="J369">
        <v>0</v>
      </c>
      <c r="K369">
        <v>0</v>
      </c>
      <c r="L369">
        <v>0.86</v>
      </c>
      <c r="M369">
        <v>0</v>
      </c>
      <c r="N369">
        <v>0</v>
      </c>
      <c r="O369">
        <v>0</v>
      </c>
      <c r="P369">
        <v>12.56</v>
      </c>
      <c r="Q369">
        <v>0</v>
      </c>
      <c r="R369">
        <v>0</v>
      </c>
      <c r="S369" t="s">
        <v>319</v>
      </c>
      <c r="T369" t="s">
        <v>319</v>
      </c>
      <c r="U369" t="s">
        <v>319</v>
      </c>
      <c r="V369" t="s">
        <v>319</v>
      </c>
      <c r="W369">
        <v>102712286855.85001</v>
      </c>
      <c r="X369">
        <v>100000000</v>
      </c>
      <c r="Y369" s="225">
        <v>21524316774423.719</v>
      </c>
      <c r="Z369">
        <v>1577596.19</v>
      </c>
    </row>
    <row r="370" spans="1:26" x14ac:dyDescent="0.25">
      <c r="A370" t="s">
        <v>709</v>
      </c>
      <c r="B370" t="s">
        <v>207</v>
      </c>
      <c r="C370" t="s">
        <v>661</v>
      </c>
      <c r="D370" t="s">
        <v>170</v>
      </c>
      <c r="E370" t="s">
        <v>303</v>
      </c>
      <c r="F370" t="s">
        <v>304</v>
      </c>
      <c r="G370" t="s">
        <v>305</v>
      </c>
      <c r="H370">
        <v>1007.899</v>
      </c>
      <c r="I370">
        <v>0</v>
      </c>
      <c r="J370">
        <v>0</v>
      </c>
      <c r="K370">
        <v>0</v>
      </c>
      <c r="L370">
        <v>1.01</v>
      </c>
      <c r="M370">
        <v>0</v>
      </c>
      <c r="N370">
        <v>0</v>
      </c>
      <c r="O370">
        <v>0</v>
      </c>
      <c r="P370">
        <v>6.57</v>
      </c>
      <c r="Q370">
        <v>0</v>
      </c>
      <c r="R370">
        <v>0</v>
      </c>
      <c r="S370" t="s">
        <v>319</v>
      </c>
      <c r="T370" t="s">
        <v>319</v>
      </c>
      <c r="U370" t="s">
        <v>319</v>
      </c>
      <c r="V370" t="s">
        <v>319</v>
      </c>
      <c r="W370">
        <v>84816743784.229996</v>
      </c>
      <c r="X370">
        <v>85000000</v>
      </c>
      <c r="Y370" s="225">
        <v>21524316774423.719</v>
      </c>
      <c r="Z370">
        <v>1577596.19</v>
      </c>
    </row>
    <row r="371" spans="1:26" x14ac:dyDescent="0.25">
      <c r="A371" t="s">
        <v>710</v>
      </c>
      <c r="B371" t="s">
        <v>207</v>
      </c>
      <c r="C371" t="s">
        <v>661</v>
      </c>
      <c r="D371" t="s">
        <v>170</v>
      </c>
      <c r="E371" t="s">
        <v>303</v>
      </c>
      <c r="F371" t="s">
        <v>304</v>
      </c>
      <c r="G371" t="s">
        <v>305</v>
      </c>
      <c r="H371">
        <v>995.42849999999999</v>
      </c>
      <c r="I371">
        <v>0</v>
      </c>
      <c r="J371">
        <v>0</v>
      </c>
      <c r="K371">
        <v>0</v>
      </c>
      <c r="L371">
        <v>-4.05</v>
      </c>
      <c r="M371">
        <v>0</v>
      </c>
      <c r="N371">
        <v>0</v>
      </c>
      <c r="O371">
        <v>0</v>
      </c>
      <c r="P371">
        <v>1.48</v>
      </c>
      <c r="Q371">
        <v>0</v>
      </c>
      <c r="R371">
        <v>0</v>
      </c>
      <c r="S371" t="s">
        <v>319</v>
      </c>
      <c r="T371" t="s">
        <v>319</v>
      </c>
      <c r="U371" t="s">
        <v>319</v>
      </c>
      <c r="V371" t="s">
        <v>319</v>
      </c>
      <c r="W371">
        <v>121375373958.02</v>
      </c>
      <c r="X371">
        <v>117000000</v>
      </c>
      <c r="Y371" s="225">
        <v>21524316774423.719</v>
      </c>
      <c r="Z371">
        <v>1577596.19</v>
      </c>
    </row>
    <row r="372" spans="1:26" x14ac:dyDescent="0.25">
      <c r="A372" t="s">
        <v>711</v>
      </c>
      <c r="B372" t="s">
        <v>207</v>
      </c>
      <c r="C372" t="s">
        <v>661</v>
      </c>
      <c r="D372" t="s">
        <v>227</v>
      </c>
      <c r="E372" t="s">
        <v>303</v>
      </c>
      <c r="F372" t="s">
        <v>304</v>
      </c>
      <c r="G372" t="s">
        <v>305</v>
      </c>
      <c r="H372">
        <v>1059.3757000000001</v>
      </c>
      <c r="I372">
        <v>0</v>
      </c>
      <c r="J372">
        <v>0</v>
      </c>
      <c r="K372">
        <v>0</v>
      </c>
      <c r="L372">
        <v>1.03</v>
      </c>
      <c r="M372">
        <v>0</v>
      </c>
      <c r="N372">
        <v>0</v>
      </c>
      <c r="O372">
        <v>0</v>
      </c>
      <c r="P372">
        <v>0</v>
      </c>
      <c r="Q372">
        <v>0</v>
      </c>
      <c r="R372">
        <v>0</v>
      </c>
      <c r="S372" t="s">
        <v>319</v>
      </c>
      <c r="T372" t="s">
        <v>319</v>
      </c>
      <c r="U372" t="s">
        <v>319</v>
      </c>
      <c r="V372" t="s">
        <v>319</v>
      </c>
      <c r="W372">
        <v>209715846288.37</v>
      </c>
      <c r="X372">
        <v>200000000</v>
      </c>
      <c r="Y372" s="225">
        <v>21524316774423.719</v>
      </c>
      <c r="Z372">
        <v>1577596.19</v>
      </c>
    </row>
    <row r="373" spans="1:26" x14ac:dyDescent="0.25">
      <c r="A373" t="s">
        <v>712</v>
      </c>
      <c r="B373" t="s">
        <v>207</v>
      </c>
      <c r="C373" t="s">
        <v>661</v>
      </c>
      <c r="D373" t="s">
        <v>202</v>
      </c>
      <c r="E373" t="s">
        <v>303</v>
      </c>
      <c r="F373" t="s">
        <v>304</v>
      </c>
      <c r="G373" t="s">
        <v>305</v>
      </c>
      <c r="H373">
        <v>1026.2806</v>
      </c>
      <c r="I373">
        <v>0</v>
      </c>
      <c r="J373">
        <v>0</v>
      </c>
      <c r="K373">
        <v>0</v>
      </c>
      <c r="L373">
        <v>0.82</v>
      </c>
      <c r="M373">
        <v>0</v>
      </c>
      <c r="N373">
        <v>0</v>
      </c>
      <c r="O373">
        <v>0</v>
      </c>
      <c r="P373">
        <v>11.4</v>
      </c>
      <c r="Q373">
        <v>0</v>
      </c>
      <c r="R373">
        <v>0</v>
      </c>
      <c r="S373" t="s">
        <v>319</v>
      </c>
      <c r="T373" t="s">
        <v>319</v>
      </c>
      <c r="U373" t="s">
        <v>319</v>
      </c>
      <c r="V373" t="s">
        <v>319</v>
      </c>
      <c r="W373">
        <v>103965222029.39</v>
      </c>
      <c r="X373">
        <v>100000000</v>
      </c>
      <c r="Y373" s="225">
        <v>21524316774423.719</v>
      </c>
      <c r="Z373">
        <v>1577596.19</v>
      </c>
    </row>
    <row r="374" spans="1:26" x14ac:dyDescent="0.25">
      <c r="A374" t="s">
        <v>713</v>
      </c>
      <c r="B374" t="s">
        <v>207</v>
      </c>
      <c r="C374" t="s">
        <v>661</v>
      </c>
      <c r="D374" t="s">
        <v>223</v>
      </c>
      <c r="E374" t="s">
        <v>303</v>
      </c>
      <c r="F374" t="s">
        <v>304</v>
      </c>
      <c r="G374" t="s">
        <v>305</v>
      </c>
      <c r="H374">
        <v>1012.83</v>
      </c>
      <c r="I374">
        <v>0</v>
      </c>
      <c r="J374">
        <v>0</v>
      </c>
      <c r="K374">
        <v>0</v>
      </c>
      <c r="L374">
        <v>0.62</v>
      </c>
      <c r="M374">
        <v>0</v>
      </c>
      <c r="N374">
        <v>0</v>
      </c>
      <c r="O374">
        <v>0</v>
      </c>
      <c r="P374">
        <v>0</v>
      </c>
      <c r="Q374">
        <v>0</v>
      </c>
      <c r="R374">
        <v>0</v>
      </c>
      <c r="S374" t="s">
        <v>319</v>
      </c>
      <c r="T374" t="s">
        <v>319</v>
      </c>
      <c r="U374" t="s">
        <v>319</v>
      </c>
      <c r="V374" t="s">
        <v>319</v>
      </c>
      <c r="W374">
        <v>154244220797.95001</v>
      </c>
      <c r="X374">
        <v>150000000</v>
      </c>
      <c r="Y374" s="225">
        <v>21524316774423.719</v>
      </c>
      <c r="Z374">
        <v>1577596.19</v>
      </c>
    </row>
    <row r="375" spans="1:26" x14ac:dyDescent="0.25">
      <c r="A375" t="s">
        <v>714</v>
      </c>
      <c r="B375" t="s">
        <v>207</v>
      </c>
      <c r="C375" t="s">
        <v>661</v>
      </c>
      <c r="D375" t="s">
        <v>202</v>
      </c>
      <c r="E375" t="s">
        <v>303</v>
      </c>
      <c r="F375" t="s">
        <v>304</v>
      </c>
      <c r="G375" t="s">
        <v>305</v>
      </c>
      <c r="H375">
        <v>1031.9344000000001</v>
      </c>
      <c r="I375">
        <v>0</v>
      </c>
      <c r="J375">
        <v>0</v>
      </c>
      <c r="K375">
        <v>0</v>
      </c>
      <c r="L375">
        <v>0.75</v>
      </c>
      <c r="M375">
        <v>0</v>
      </c>
      <c r="N375">
        <v>0</v>
      </c>
      <c r="O375">
        <v>0</v>
      </c>
      <c r="P375">
        <v>10.4</v>
      </c>
      <c r="Q375">
        <v>0</v>
      </c>
      <c r="R375">
        <v>0</v>
      </c>
      <c r="S375" t="s">
        <v>319</v>
      </c>
      <c r="T375" t="s">
        <v>319</v>
      </c>
      <c r="U375" t="s">
        <v>319</v>
      </c>
      <c r="V375" t="s">
        <v>319</v>
      </c>
      <c r="W375">
        <v>171557397058.14999</v>
      </c>
      <c r="X375">
        <v>164505000</v>
      </c>
      <c r="Y375" s="225">
        <v>21524316774423.719</v>
      </c>
      <c r="Z375">
        <v>1577596.19</v>
      </c>
    </row>
    <row r="376" spans="1:26" x14ac:dyDescent="0.25">
      <c r="A376" t="s">
        <v>715</v>
      </c>
      <c r="B376" t="s">
        <v>207</v>
      </c>
      <c r="C376" t="s">
        <v>661</v>
      </c>
      <c r="D376" t="s">
        <v>223</v>
      </c>
      <c r="E376" t="s">
        <v>303</v>
      </c>
      <c r="F376" t="s">
        <v>304</v>
      </c>
      <c r="G376" t="s">
        <v>305</v>
      </c>
      <c r="H376">
        <v>1050.8499999999999</v>
      </c>
      <c r="I376">
        <v>0</v>
      </c>
      <c r="J376">
        <v>0</v>
      </c>
      <c r="K376">
        <v>0</v>
      </c>
      <c r="L376">
        <v>1.04</v>
      </c>
      <c r="M376">
        <v>0</v>
      </c>
      <c r="N376">
        <v>0</v>
      </c>
      <c r="O376">
        <v>0</v>
      </c>
      <c r="P376">
        <v>13.27</v>
      </c>
      <c r="Q376">
        <v>0</v>
      </c>
      <c r="R376">
        <v>0</v>
      </c>
      <c r="S376" t="s">
        <v>319</v>
      </c>
      <c r="T376" t="s">
        <v>319</v>
      </c>
      <c r="U376" t="s">
        <v>319</v>
      </c>
      <c r="V376" t="s">
        <v>319</v>
      </c>
      <c r="W376">
        <v>41947857229.800003</v>
      </c>
      <c r="X376">
        <v>40000000</v>
      </c>
      <c r="Y376" s="225">
        <v>21524316774423.719</v>
      </c>
      <c r="Z376">
        <v>1577596.19</v>
      </c>
    </row>
    <row r="377" spans="1:26" x14ac:dyDescent="0.25">
      <c r="A377" t="s">
        <v>716</v>
      </c>
      <c r="B377" t="s">
        <v>207</v>
      </c>
      <c r="C377" t="s">
        <v>661</v>
      </c>
      <c r="D377" t="s">
        <v>170</v>
      </c>
      <c r="E377" t="s">
        <v>303</v>
      </c>
      <c r="F377" t="s">
        <v>304</v>
      </c>
      <c r="G377" t="s">
        <v>305</v>
      </c>
      <c r="H377">
        <v>1023.1758</v>
      </c>
      <c r="I377">
        <v>0</v>
      </c>
      <c r="J377">
        <v>0</v>
      </c>
      <c r="K377">
        <v>0</v>
      </c>
      <c r="L377">
        <v>0.16</v>
      </c>
      <c r="M377">
        <v>0</v>
      </c>
      <c r="N377">
        <v>0</v>
      </c>
      <c r="O377">
        <v>0</v>
      </c>
      <c r="P377">
        <v>4.59</v>
      </c>
      <c r="Q377">
        <v>0</v>
      </c>
      <c r="R377">
        <v>0</v>
      </c>
      <c r="S377" t="s">
        <v>319</v>
      </c>
      <c r="T377" t="s">
        <v>319</v>
      </c>
      <c r="U377" t="s">
        <v>319</v>
      </c>
      <c r="V377" t="s">
        <v>319</v>
      </c>
      <c r="W377">
        <v>49937466760.360001</v>
      </c>
      <c r="X377">
        <v>48882444.369999997</v>
      </c>
      <c r="Y377" s="225">
        <v>21524316774423.719</v>
      </c>
      <c r="Z377">
        <v>1577596.19</v>
      </c>
    </row>
    <row r="378" spans="1:26" x14ac:dyDescent="0.25">
      <c r="A378" t="s">
        <v>717</v>
      </c>
      <c r="B378" t="s">
        <v>207</v>
      </c>
      <c r="C378" t="s">
        <v>661</v>
      </c>
      <c r="D378" t="s">
        <v>223</v>
      </c>
      <c r="E378" t="s">
        <v>303</v>
      </c>
      <c r="F378" t="s">
        <v>304</v>
      </c>
      <c r="G378" t="s">
        <v>305</v>
      </c>
      <c r="H378">
        <v>1009.08</v>
      </c>
      <c r="I378">
        <v>0</v>
      </c>
      <c r="J378">
        <v>0</v>
      </c>
      <c r="K378">
        <v>0</v>
      </c>
      <c r="L378">
        <v>0.68</v>
      </c>
      <c r="M378">
        <v>0</v>
      </c>
      <c r="N378">
        <v>0</v>
      </c>
      <c r="O378">
        <v>0</v>
      </c>
      <c r="P378">
        <v>0</v>
      </c>
      <c r="Q378">
        <v>0</v>
      </c>
      <c r="R378">
        <v>0</v>
      </c>
      <c r="S378" t="s">
        <v>319</v>
      </c>
      <c r="T378" t="s">
        <v>319</v>
      </c>
      <c r="U378" t="s">
        <v>319</v>
      </c>
      <c r="V378" t="s">
        <v>319</v>
      </c>
      <c r="W378">
        <v>101987454072.32001</v>
      </c>
      <c r="X378">
        <v>99950000</v>
      </c>
      <c r="Y378" s="225">
        <v>21524316774423.719</v>
      </c>
      <c r="Z378">
        <v>1577596.19</v>
      </c>
    </row>
    <row r="379" spans="1:26" x14ac:dyDescent="0.25">
      <c r="A379" t="s">
        <v>718</v>
      </c>
      <c r="B379" t="s">
        <v>207</v>
      </c>
      <c r="C379" t="s">
        <v>661</v>
      </c>
      <c r="D379" t="s">
        <v>223</v>
      </c>
      <c r="E379" t="s">
        <v>303</v>
      </c>
      <c r="F379" t="s">
        <v>304</v>
      </c>
      <c r="G379" t="s">
        <v>305</v>
      </c>
      <c r="H379">
        <v>1007.42</v>
      </c>
      <c r="I379">
        <v>0</v>
      </c>
      <c r="J379">
        <v>0</v>
      </c>
      <c r="K379">
        <v>0</v>
      </c>
      <c r="L379">
        <v>0</v>
      </c>
      <c r="M379">
        <v>0</v>
      </c>
      <c r="N379">
        <v>0</v>
      </c>
      <c r="O379">
        <v>0</v>
      </c>
      <c r="P379">
        <v>0</v>
      </c>
      <c r="Q379">
        <v>0</v>
      </c>
      <c r="R379">
        <v>0</v>
      </c>
      <c r="S379" t="s">
        <v>319</v>
      </c>
      <c r="T379" t="s">
        <v>319</v>
      </c>
      <c r="U379" t="s">
        <v>319</v>
      </c>
      <c r="V379" t="s">
        <v>319</v>
      </c>
      <c r="W379">
        <v>0</v>
      </c>
      <c r="X379">
        <v>0</v>
      </c>
      <c r="Y379" s="225">
        <v>21524316774423.719</v>
      </c>
      <c r="Z379">
        <v>1577596.19</v>
      </c>
    </row>
    <row r="380" spans="1:26" x14ac:dyDescent="0.25">
      <c r="A380" t="s">
        <v>719</v>
      </c>
      <c r="B380" t="s">
        <v>207</v>
      </c>
      <c r="C380" t="s">
        <v>661</v>
      </c>
      <c r="D380" t="s">
        <v>177</v>
      </c>
      <c r="E380" t="s">
        <v>303</v>
      </c>
      <c r="F380" t="s">
        <v>304</v>
      </c>
      <c r="G380" t="s">
        <v>305</v>
      </c>
      <c r="H380">
        <v>1054.7219</v>
      </c>
      <c r="I380">
        <v>0</v>
      </c>
      <c r="J380">
        <v>0</v>
      </c>
      <c r="K380">
        <v>0</v>
      </c>
      <c r="L380">
        <v>0.42</v>
      </c>
      <c r="M380">
        <v>0</v>
      </c>
      <c r="N380">
        <v>0</v>
      </c>
      <c r="O380">
        <v>0</v>
      </c>
      <c r="P380">
        <v>2.4300000000000002</v>
      </c>
      <c r="Q380">
        <v>0</v>
      </c>
      <c r="R380">
        <v>0</v>
      </c>
      <c r="S380" t="s">
        <v>319</v>
      </c>
      <c r="T380" t="s">
        <v>319</v>
      </c>
      <c r="U380" t="s">
        <v>319</v>
      </c>
      <c r="V380" t="s">
        <v>319</v>
      </c>
      <c r="W380">
        <v>138112852485.48001</v>
      </c>
      <c r="X380">
        <v>131500000</v>
      </c>
      <c r="Y380" s="225">
        <v>21524316774423.719</v>
      </c>
      <c r="Z380">
        <v>1577596.19</v>
      </c>
    </row>
    <row r="381" spans="1:26" x14ac:dyDescent="0.25">
      <c r="A381" t="s">
        <v>720</v>
      </c>
      <c r="B381" t="s">
        <v>207</v>
      </c>
      <c r="C381" t="s">
        <v>661</v>
      </c>
      <c r="D381" t="s">
        <v>336</v>
      </c>
      <c r="E381" t="s">
        <v>323</v>
      </c>
      <c r="F381" t="s">
        <v>304</v>
      </c>
      <c r="G381" t="s">
        <v>305</v>
      </c>
      <c r="H381">
        <v>1.106965</v>
      </c>
      <c r="I381">
        <v>0</v>
      </c>
      <c r="J381">
        <v>0</v>
      </c>
      <c r="K381">
        <v>0</v>
      </c>
      <c r="L381">
        <v>0.48</v>
      </c>
      <c r="M381">
        <v>0</v>
      </c>
      <c r="N381">
        <v>0</v>
      </c>
      <c r="O381">
        <v>0</v>
      </c>
      <c r="P381">
        <v>4.05</v>
      </c>
      <c r="Q381">
        <v>0</v>
      </c>
      <c r="R381">
        <v>0</v>
      </c>
      <c r="S381" t="s">
        <v>319</v>
      </c>
      <c r="T381" t="s">
        <v>319</v>
      </c>
      <c r="U381" t="s">
        <v>319</v>
      </c>
      <c r="V381" t="s">
        <v>319</v>
      </c>
      <c r="W381">
        <v>1577596.19</v>
      </c>
      <c r="X381">
        <v>1432000</v>
      </c>
      <c r="Y381" s="225">
        <v>21524316774423.719</v>
      </c>
      <c r="Z381">
        <v>1577596.19</v>
      </c>
    </row>
    <row r="382" spans="1:26" x14ac:dyDescent="0.25">
      <c r="A382" t="s">
        <v>721</v>
      </c>
      <c r="B382" t="s">
        <v>207</v>
      </c>
      <c r="C382" t="s">
        <v>661</v>
      </c>
      <c r="D382" t="s">
        <v>223</v>
      </c>
      <c r="E382" t="s">
        <v>303</v>
      </c>
      <c r="F382" t="s">
        <v>304</v>
      </c>
      <c r="G382" t="s">
        <v>280</v>
      </c>
      <c r="H382">
        <v>1016.9</v>
      </c>
      <c r="I382">
        <v>0</v>
      </c>
      <c r="J382">
        <v>0</v>
      </c>
      <c r="K382">
        <v>0</v>
      </c>
      <c r="L382">
        <v>0.51</v>
      </c>
      <c r="M382">
        <v>0</v>
      </c>
      <c r="N382">
        <v>0</v>
      </c>
      <c r="O382">
        <v>0</v>
      </c>
      <c r="P382">
        <v>7.73</v>
      </c>
      <c r="Q382">
        <v>0</v>
      </c>
      <c r="R382">
        <v>0</v>
      </c>
      <c r="S382" t="s">
        <v>319</v>
      </c>
      <c r="T382" t="s">
        <v>319</v>
      </c>
      <c r="U382" t="s">
        <v>319</v>
      </c>
      <c r="V382" t="s">
        <v>319</v>
      </c>
      <c r="W382">
        <v>192878892016.03</v>
      </c>
      <c r="X382">
        <v>189750000</v>
      </c>
      <c r="Y382" s="225">
        <v>21524316774423.719</v>
      </c>
      <c r="Z382">
        <v>1577596.19</v>
      </c>
    </row>
    <row r="383" spans="1:26" x14ac:dyDescent="0.25">
      <c r="A383" t="s">
        <v>722</v>
      </c>
      <c r="B383" t="s">
        <v>207</v>
      </c>
      <c r="C383" t="s">
        <v>661</v>
      </c>
      <c r="D383" t="s">
        <v>177</v>
      </c>
      <c r="E383" t="s">
        <v>303</v>
      </c>
      <c r="F383" t="s">
        <v>304</v>
      </c>
      <c r="G383" t="s">
        <v>305</v>
      </c>
      <c r="H383">
        <v>1023.7671</v>
      </c>
      <c r="I383">
        <v>0</v>
      </c>
      <c r="J383">
        <v>0</v>
      </c>
      <c r="K383">
        <v>0</v>
      </c>
      <c r="L383">
        <v>3.14</v>
      </c>
      <c r="M383">
        <v>0</v>
      </c>
      <c r="N383">
        <v>0</v>
      </c>
      <c r="O383">
        <v>0</v>
      </c>
      <c r="P383">
        <v>6.53</v>
      </c>
      <c r="Q383">
        <v>0</v>
      </c>
      <c r="R383">
        <v>0</v>
      </c>
      <c r="S383" t="s">
        <v>319</v>
      </c>
      <c r="T383" t="s">
        <v>319</v>
      </c>
      <c r="U383" t="s">
        <v>319</v>
      </c>
      <c r="V383" t="s">
        <v>319</v>
      </c>
      <c r="W383">
        <v>101197570987.06</v>
      </c>
      <c r="X383">
        <v>100000000</v>
      </c>
      <c r="Y383" s="225">
        <v>21524316774423.719</v>
      </c>
      <c r="Z383">
        <v>1577596.19</v>
      </c>
    </row>
    <row r="384" spans="1:26" x14ac:dyDescent="0.25">
      <c r="A384" t="s">
        <v>723</v>
      </c>
      <c r="B384" t="s">
        <v>207</v>
      </c>
      <c r="C384" t="s">
        <v>661</v>
      </c>
      <c r="D384" t="s">
        <v>170</v>
      </c>
      <c r="E384" t="s">
        <v>303</v>
      </c>
      <c r="F384" t="s">
        <v>304</v>
      </c>
      <c r="G384" t="s">
        <v>305</v>
      </c>
      <c r="H384">
        <v>1024.3551</v>
      </c>
      <c r="I384">
        <v>0</v>
      </c>
      <c r="J384">
        <v>0</v>
      </c>
      <c r="K384">
        <v>0</v>
      </c>
      <c r="L384">
        <v>1.59</v>
      </c>
      <c r="M384">
        <v>0</v>
      </c>
      <c r="N384">
        <v>0</v>
      </c>
      <c r="O384">
        <v>0</v>
      </c>
      <c r="P384">
        <v>8.89</v>
      </c>
      <c r="Q384">
        <v>0</v>
      </c>
      <c r="R384">
        <v>0</v>
      </c>
      <c r="S384" t="s">
        <v>319</v>
      </c>
      <c r="T384" t="s">
        <v>319</v>
      </c>
      <c r="U384" t="s">
        <v>319</v>
      </c>
      <c r="V384" t="s">
        <v>319</v>
      </c>
      <c r="W384">
        <v>100828404920.46001</v>
      </c>
      <c r="X384">
        <v>100000000</v>
      </c>
      <c r="Y384" s="225">
        <v>21524316774423.719</v>
      </c>
      <c r="Z384">
        <v>1577596.19</v>
      </c>
    </row>
    <row r="385" spans="1:26" x14ac:dyDescent="0.25">
      <c r="A385" t="s">
        <v>724</v>
      </c>
      <c r="B385" t="s">
        <v>207</v>
      </c>
      <c r="C385" t="s">
        <v>661</v>
      </c>
      <c r="D385" t="s">
        <v>170</v>
      </c>
      <c r="E385" t="s">
        <v>303</v>
      </c>
      <c r="F385" t="s">
        <v>304</v>
      </c>
      <c r="G385" t="s">
        <v>305</v>
      </c>
      <c r="H385">
        <v>998.54499999999996</v>
      </c>
      <c r="I385">
        <v>0</v>
      </c>
      <c r="J385">
        <v>0</v>
      </c>
      <c r="K385">
        <v>0</v>
      </c>
      <c r="L385">
        <v>-1</v>
      </c>
      <c r="M385">
        <v>0</v>
      </c>
      <c r="N385">
        <v>0</v>
      </c>
      <c r="O385">
        <v>0</v>
      </c>
      <c r="P385">
        <v>3.71</v>
      </c>
      <c r="Q385">
        <v>0</v>
      </c>
      <c r="R385">
        <v>0</v>
      </c>
      <c r="S385" t="s">
        <v>319</v>
      </c>
      <c r="T385" t="s">
        <v>319</v>
      </c>
      <c r="U385" t="s">
        <v>319</v>
      </c>
      <c r="V385" t="s">
        <v>319</v>
      </c>
      <c r="W385">
        <v>231979727359.54999</v>
      </c>
      <c r="X385">
        <v>230000000</v>
      </c>
      <c r="Y385" s="225">
        <v>21524316774423.719</v>
      </c>
      <c r="Z385">
        <v>1577596.19</v>
      </c>
    </row>
    <row r="386" spans="1:26" x14ac:dyDescent="0.25">
      <c r="A386" t="s">
        <v>725</v>
      </c>
      <c r="B386" t="s">
        <v>207</v>
      </c>
      <c r="C386" t="s">
        <v>661</v>
      </c>
      <c r="D386" t="s">
        <v>177</v>
      </c>
      <c r="E386" t="s">
        <v>303</v>
      </c>
      <c r="F386" t="s">
        <v>304</v>
      </c>
      <c r="G386" t="s">
        <v>305</v>
      </c>
      <c r="H386">
        <v>1036.3381999999999</v>
      </c>
      <c r="I386">
        <v>0</v>
      </c>
      <c r="J386">
        <v>0</v>
      </c>
      <c r="K386">
        <v>0</v>
      </c>
      <c r="L386">
        <v>0.43</v>
      </c>
      <c r="M386">
        <v>0</v>
      </c>
      <c r="N386">
        <v>0</v>
      </c>
      <c r="O386">
        <v>0</v>
      </c>
      <c r="P386">
        <v>2.83</v>
      </c>
      <c r="Q386">
        <v>0</v>
      </c>
      <c r="R386">
        <v>0</v>
      </c>
      <c r="S386" t="s">
        <v>319</v>
      </c>
      <c r="T386" t="s">
        <v>319</v>
      </c>
      <c r="U386" t="s">
        <v>319</v>
      </c>
      <c r="V386" t="s">
        <v>319</v>
      </c>
      <c r="W386">
        <v>111854658623.23</v>
      </c>
      <c r="X386">
        <v>108392400</v>
      </c>
      <c r="Y386" s="225">
        <v>21524316774423.719</v>
      </c>
      <c r="Z386">
        <v>1577596.19</v>
      </c>
    </row>
    <row r="387" spans="1:26" x14ac:dyDescent="0.25">
      <c r="A387" t="s">
        <v>726</v>
      </c>
      <c r="B387" t="s">
        <v>207</v>
      </c>
      <c r="C387" t="s">
        <v>661</v>
      </c>
      <c r="D387" t="s">
        <v>177</v>
      </c>
      <c r="E387" t="s">
        <v>303</v>
      </c>
      <c r="F387" t="s">
        <v>304</v>
      </c>
      <c r="G387" t="s">
        <v>305</v>
      </c>
      <c r="H387">
        <v>1039.2252000000001</v>
      </c>
      <c r="I387">
        <v>0</v>
      </c>
      <c r="J387">
        <v>0</v>
      </c>
      <c r="K387">
        <v>0</v>
      </c>
      <c r="L387">
        <v>0.43</v>
      </c>
      <c r="M387">
        <v>0</v>
      </c>
      <c r="N387">
        <v>0</v>
      </c>
      <c r="O387">
        <v>0</v>
      </c>
      <c r="P387">
        <v>2.86</v>
      </c>
      <c r="Q387">
        <v>0</v>
      </c>
      <c r="R387">
        <v>0</v>
      </c>
      <c r="S387" t="s">
        <v>319</v>
      </c>
      <c r="T387" t="s">
        <v>319</v>
      </c>
      <c r="U387" t="s">
        <v>319</v>
      </c>
      <c r="V387" t="s">
        <v>319</v>
      </c>
      <c r="W387">
        <v>112779760298.82001</v>
      </c>
      <c r="X387">
        <v>108986500</v>
      </c>
      <c r="Y387" s="225">
        <v>21524316774423.719</v>
      </c>
      <c r="Z387">
        <v>1577596.19</v>
      </c>
    </row>
    <row r="388" spans="1:26" x14ac:dyDescent="0.25">
      <c r="A388" t="s">
        <v>727</v>
      </c>
      <c r="B388" t="s">
        <v>207</v>
      </c>
      <c r="C388" t="s">
        <v>661</v>
      </c>
      <c r="D388" t="s">
        <v>223</v>
      </c>
      <c r="E388" t="s">
        <v>303</v>
      </c>
      <c r="F388" t="s">
        <v>304</v>
      </c>
      <c r="G388" t="s">
        <v>305</v>
      </c>
      <c r="H388">
        <v>1142.76</v>
      </c>
      <c r="I388">
        <v>0</v>
      </c>
      <c r="J388">
        <v>0</v>
      </c>
      <c r="K388">
        <v>0</v>
      </c>
      <c r="L388">
        <v>0.49</v>
      </c>
      <c r="M388">
        <v>0</v>
      </c>
      <c r="N388">
        <v>0</v>
      </c>
      <c r="O388">
        <v>0</v>
      </c>
      <c r="P388">
        <v>6.03</v>
      </c>
      <c r="Q388">
        <v>0</v>
      </c>
      <c r="R388">
        <v>0</v>
      </c>
      <c r="S388" t="s">
        <v>319</v>
      </c>
      <c r="T388" t="s">
        <v>319</v>
      </c>
      <c r="U388" t="s">
        <v>319</v>
      </c>
      <c r="V388" t="s">
        <v>319</v>
      </c>
      <c r="W388">
        <v>342754626475.23999</v>
      </c>
      <c r="X388">
        <v>301408000</v>
      </c>
      <c r="Y388" s="225">
        <v>21524316774423.719</v>
      </c>
      <c r="Z388">
        <v>1577596.19</v>
      </c>
    </row>
    <row r="389" spans="1:26" x14ac:dyDescent="0.25">
      <c r="A389" t="s">
        <v>728</v>
      </c>
      <c r="B389" t="s">
        <v>207</v>
      </c>
      <c r="C389" t="s">
        <v>661</v>
      </c>
      <c r="D389" t="s">
        <v>336</v>
      </c>
      <c r="E389" t="s">
        <v>303</v>
      </c>
      <c r="F389" t="s">
        <v>304</v>
      </c>
      <c r="G389" t="s">
        <v>305</v>
      </c>
      <c r="H389">
        <v>1017.7534000000001</v>
      </c>
      <c r="I389">
        <v>0</v>
      </c>
      <c r="J389">
        <v>0</v>
      </c>
      <c r="K389">
        <v>0</v>
      </c>
      <c r="L389">
        <v>0.44</v>
      </c>
      <c r="M389">
        <v>0</v>
      </c>
      <c r="N389">
        <v>0</v>
      </c>
      <c r="O389">
        <v>0</v>
      </c>
      <c r="P389">
        <v>0.12</v>
      </c>
      <c r="Q389">
        <v>0</v>
      </c>
      <c r="R389">
        <v>0</v>
      </c>
      <c r="S389" t="s">
        <v>319</v>
      </c>
      <c r="T389" t="s">
        <v>319</v>
      </c>
      <c r="U389" t="s">
        <v>319</v>
      </c>
      <c r="V389" t="s">
        <v>319</v>
      </c>
      <c r="W389">
        <v>105784199626.23</v>
      </c>
      <c r="X389">
        <v>104391400</v>
      </c>
      <c r="Y389" s="225">
        <v>21524316774423.719</v>
      </c>
      <c r="Z389">
        <v>1577596.19</v>
      </c>
    </row>
    <row r="390" spans="1:26" x14ac:dyDescent="0.25">
      <c r="A390" t="s">
        <v>729</v>
      </c>
      <c r="B390" t="s">
        <v>207</v>
      </c>
      <c r="C390" t="s">
        <v>661</v>
      </c>
      <c r="D390" t="s">
        <v>336</v>
      </c>
      <c r="E390" t="s">
        <v>303</v>
      </c>
      <c r="F390" t="s">
        <v>304</v>
      </c>
      <c r="G390" t="s">
        <v>305</v>
      </c>
      <c r="H390">
        <v>1023.3898</v>
      </c>
      <c r="I390">
        <v>0</v>
      </c>
      <c r="J390">
        <v>0</v>
      </c>
      <c r="K390">
        <v>0</v>
      </c>
      <c r="L390">
        <v>0.38</v>
      </c>
      <c r="M390">
        <v>0</v>
      </c>
      <c r="N390">
        <v>0</v>
      </c>
      <c r="O390">
        <v>0</v>
      </c>
      <c r="P390">
        <v>0.39</v>
      </c>
      <c r="Q390">
        <v>0</v>
      </c>
      <c r="R390">
        <v>0</v>
      </c>
      <c r="S390" t="s">
        <v>319</v>
      </c>
      <c r="T390" t="s">
        <v>319</v>
      </c>
      <c r="U390" t="s">
        <v>319</v>
      </c>
      <c r="V390" t="s">
        <v>319</v>
      </c>
      <c r="W390">
        <v>347788169709.65997</v>
      </c>
      <c r="X390">
        <v>341138442.13</v>
      </c>
      <c r="Y390" s="225">
        <v>21524316774423.719</v>
      </c>
      <c r="Z390">
        <v>1577596.19</v>
      </c>
    </row>
    <row r="391" spans="1:26" x14ac:dyDescent="0.25">
      <c r="A391" t="s">
        <v>730</v>
      </c>
      <c r="B391" t="s">
        <v>207</v>
      </c>
      <c r="C391" t="s">
        <v>661</v>
      </c>
      <c r="D391" t="s">
        <v>177</v>
      </c>
      <c r="E391" t="s">
        <v>303</v>
      </c>
      <c r="F391" t="s">
        <v>304</v>
      </c>
      <c r="G391" t="s">
        <v>305</v>
      </c>
      <c r="H391">
        <v>1019.6272</v>
      </c>
      <c r="I391">
        <v>0</v>
      </c>
      <c r="J391">
        <v>0</v>
      </c>
      <c r="K391">
        <v>0</v>
      </c>
      <c r="L391">
        <v>0.69</v>
      </c>
      <c r="M391">
        <v>0</v>
      </c>
      <c r="N391">
        <v>0</v>
      </c>
      <c r="O391">
        <v>0</v>
      </c>
      <c r="P391">
        <v>8.25</v>
      </c>
      <c r="Q391">
        <v>0</v>
      </c>
      <c r="R391">
        <v>0</v>
      </c>
      <c r="S391" t="s">
        <v>319</v>
      </c>
      <c r="T391" t="s">
        <v>319</v>
      </c>
      <c r="U391" t="s">
        <v>319</v>
      </c>
      <c r="V391" t="s">
        <v>319</v>
      </c>
      <c r="W391">
        <v>151893402179.95999</v>
      </c>
      <c r="X391">
        <v>150000000</v>
      </c>
      <c r="Y391" s="225">
        <v>21524316774423.719</v>
      </c>
      <c r="Z391">
        <v>1577596.19</v>
      </c>
    </row>
    <row r="392" spans="1:26" x14ac:dyDescent="0.25">
      <c r="A392" t="s">
        <v>731</v>
      </c>
      <c r="B392" t="s">
        <v>166</v>
      </c>
      <c r="C392" t="s">
        <v>661</v>
      </c>
      <c r="D392" t="s">
        <v>336</v>
      </c>
      <c r="E392" t="s">
        <v>303</v>
      </c>
      <c r="F392" t="s">
        <v>304</v>
      </c>
      <c r="G392" t="s">
        <v>305</v>
      </c>
      <c r="H392">
        <v>1221.2107000000001</v>
      </c>
      <c r="I392">
        <v>5.3100000000000001E-2</v>
      </c>
      <c r="J392">
        <v>-3.5999999999999997E-2</v>
      </c>
      <c r="K392">
        <v>3.2099999999999997E-2</v>
      </c>
      <c r="L392">
        <v>3.2099999999999997E-2</v>
      </c>
      <c r="M392">
        <v>0.80920000000000003</v>
      </c>
      <c r="N392">
        <v>2.9327000000000001</v>
      </c>
      <c r="O392">
        <v>6.2579000000000002</v>
      </c>
      <c r="P392">
        <v>9.9079999999999995</v>
      </c>
      <c r="Q392">
        <v>16.656199999999998</v>
      </c>
      <c r="R392">
        <v>0</v>
      </c>
      <c r="S392" t="s">
        <v>364</v>
      </c>
      <c r="T392" t="s">
        <v>364</v>
      </c>
      <c r="U392" t="s">
        <v>310</v>
      </c>
      <c r="V392" t="s">
        <v>319</v>
      </c>
      <c r="W392">
        <v>26523101394.330002</v>
      </c>
      <c r="X392">
        <v>21725656.899999999</v>
      </c>
      <c r="Y392" s="225">
        <v>21524316774423.719</v>
      </c>
      <c r="Z392">
        <v>1577596.19</v>
      </c>
    </row>
    <row r="393" spans="1:26" x14ac:dyDescent="0.25">
      <c r="A393" t="s">
        <v>732</v>
      </c>
      <c r="B393" t="s">
        <v>178</v>
      </c>
      <c r="C393" t="s">
        <v>661</v>
      </c>
      <c r="D393" t="s">
        <v>223</v>
      </c>
      <c r="E393" t="s">
        <v>303</v>
      </c>
      <c r="F393" t="s">
        <v>304</v>
      </c>
      <c r="G393" t="s">
        <v>280</v>
      </c>
      <c r="H393">
        <v>1445.62</v>
      </c>
      <c r="I393">
        <v>4.5699999999999998E-2</v>
      </c>
      <c r="J393">
        <v>0.1129</v>
      </c>
      <c r="K393">
        <v>0.50119999999999998</v>
      </c>
      <c r="L393">
        <v>0.50119999999999998</v>
      </c>
      <c r="M393">
        <v>1.5076000000000001</v>
      </c>
      <c r="N393">
        <v>2.8904000000000001</v>
      </c>
      <c r="O393">
        <v>0</v>
      </c>
      <c r="P393">
        <v>5.1085000000000003</v>
      </c>
      <c r="Q393">
        <v>16.538098999999999</v>
      </c>
      <c r="R393">
        <v>33.507598999999999</v>
      </c>
      <c r="S393" t="s">
        <v>319</v>
      </c>
      <c r="T393" t="s">
        <v>319</v>
      </c>
      <c r="U393" t="s">
        <v>319</v>
      </c>
      <c r="V393" t="s">
        <v>319</v>
      </c>
      <c r="W393">
        <v>84925001009.839996</v>
      </c>
      <c r="X393">
        <v>59040872.009999998</v>
      </c>
      <c r="Y393" s="225">
        <v>21524316774423.719</v>
      </c>
      <c r="Z393">
        <v>1577596.19</v>
      </c>
    </row>
    <row r="394" spans="1:26" x14ac:dyDescent="0.25">
      <c r="A394" t="s">
        <v>733</v>
      </c>
      <c r="B394" t="s">
        <v>178</v>
      </c>
      <c r="C394" t="s">
        <v>661</v>
      </c>
      <c r="D394" t="s">
        <v>177</v>
      </c>
      <c r="E394" t="s">
        <v>303</v>
      </c>
      <c r="F394" t="s">
        <v>279</v>
      </c>
      <c r="G394" t="s">
        <v>305</v>
      </c>
      <c r="H394">
        <v>1011.0057</v>
      </c>
      <c r="I394">
        <v>0</v>
      </c>
      <c r="J394">
        <v>0</v>
      </c>
      <c r="K394">
        <v>0</v>
      </c>
      <c r="L394">
        <v>0.83</v>
      </c>
      <c r="M394">
        <v>0</v>
      </c>
      <c r="N394">
        <v>0</v>
      </c>
      <c r="O394">
        <v>0</v>
      </c>
      <c r="P394">
        <v>4.63</v>
      </c>
      <c r="Q394">
        <v>0</v>
      </c>
      <c r="R394">
        <v>0</v>
      </c>
      <c r="S394" t="s">
        <v>319</v>
      </c>
      <c r="T394" t="s">
        <v>319</v>
      </c>
      <c r="U394" t="s">
        <v>319</v>
      </c>
      <c r="V394" t="s">
        <v>319</v>
      </c>
      <c r="W394">
        <v>250097014502.39999</v>
      </c>
      <c r="X394">
        <v>247000910.25999999</v>
      </c>
      <c r="Y394" s="225">
        <v>21524316774423.719</v>
      </c>
      <c r="Z394">
        <v>1577596.19</v>
      </c>
    </row>
    <row r="395" spans="1:26" x14ac:dyDescent="0.25">
      <c r="A395" t="s">
        <v>734</v>
      </c>
      <c r="B395" t="s">
        <v>178</v>
      </c>
      <c r="C395" t="s">
        <v>661</v>
      </c>
      <c r="D395" t="s">
        <v>223</v>
      </c>
      <c r="E395" t="s">
        <v>303</v>
      </c>
      <c r="F395" t="s">
        <v>304</v>
      </c>
      <c r="G395" t="s">
        <v>305</v>
      </c>
      <c r="H395">
        <v>1830.02</v>
      </c>
      <c r="I395">
        <v>5.2499999999999998E-2</v>
      </c>
      <c r="J395">
        <v>0.1242</v>
      </c>
      <c r="K395">
        <v>0.51349999999999996</v>
      </c>
      <c r="L395">
        <v>0.51349999999999996</v>
      </c>
      <c r="M395">
        <v>1.5037</v>
      </c>
      <c r="N395">
        <v>3.0417000000000001</v>
      </c>
      <c r="O395">
        <v>4.5820999999999996</v>
      </c>
      <c r="P395">
        <v>5.9645999999999999</v>
      </c>
      <c r="Q395">
        <v>19.114000000000001</v>
      </c>
      <c r="R395">
        <v>0</v>
      </c>
      <c r="S395" t="s">
        <v>307</v>
      </c>
      <c r="T395" t="s">
        <v>332</v>
      </c>
      <c r="U395" t="s">
        <v>306</v>
      </c>
      <c r="V395" t="s">
        <v>319</v>
      </c>
      <c r="W395">
        <v>136640115835.14999</v>
      </c>
      <c r="X395">
        <v>75048956.260000005</v>
      </c>
      <c r="Y395" s="225">
        <v>21524316774423.719</v>
      </c>
      <c r="Z395">
        <v>1577596.19</v>
      </c>
    </row>
    <row r="396" spans="1:26" x14ac:dyDescent="0.25">
      <c r="A396" t="s">
        <v>735</v>
      </c>
      <c r="B396" t="s">
        <v>178</v>
      </c>
      <c r="C396" t="s">
        <v>661</v>
      </c>
      <c r="D396" t="s">
        <v>223</v>
      </c>
      <c r="E396" t="s">
        <v>303</v>
      </c>
      <c r="F396" t="s">
        <v>279</v>
      </c>
      <c r="G396" t="s">
        <v>280</v>
      </c>
      <c r="H396">
        <v>1097.75</v>
      </c>
      <c r="I396">
        <v>0</v>
      </c>
      <c r="J396">
        <v>0</v>
      </c>
      <c r="K396">
        <v>0</v>
      </c>
      <c r="L396">
        <v>0.38</v>
      </c>
      <c r="M396">
        <v>0</v>
      </c>
      <c r="N396">
        <v>0</v>
      </c>
      <c r="O396">
        <v>0</v>
      </c>
      <c r="P396">
        <v>5.61</v>
      </c>
      <c r="Q396">
        <v>0</v>
      </c>
      <c r="R396">
        <v>0</v>
      </c>
      <c r="S396" t="s">
        <v>319</v>
      </c>
      <c r="T396" t="s">
        <v>319</v>
      </c>
      <c r="U396" t="s">
        <v>319</v>
      </c>
      <c r="V396" t="s">
        <v>319</v>
      </c>
      <c r="W396">
        <v>201992305827.45001</v>
      </c>
      <c r="X396">
        <v>184638629.91</v>
      </c>
      <c r="Y396" s="225">
        <v>21524316774423.719</v>
      </c>
      <c r="Z396">
        <v>1577596.19</v>
      </c>
    </row>
    <row r="397" spans="1:26" x14ac:dyDescent="0.25">
      <c r="A397" t="s">
        <v>736</v>
      </c>
      <c r="B397" t="s">
        <v>207</v>
      </c>
      <c r="C397" t="s">
        <v>661</v>
      </c>
      <c r="D397" t="s">
        <v>223</v>
      </c>
      <c r="E397" t="s">
        <v>303</v>
      </c>
      <c r="F397" t="s">
        <v>304</v>
      </c>
      <c r="G397" t="s">
        <v>305</v>
      </c>
      <c r="H397">
        <v>1043.77</v>
      </c>
      <c r="I397">
        <v>0</v>
      </c>
      <c r="J397">
        <v>0</v>
      </c>
      <c r="K397">
        <v>0</v>
      </c>
      <c r="L397">
        <v>0.64</v>
      </c>
      <c r="M397">
        <v>0</v>
      </c>
      <c r="N397">
        <v>0</v>
      </c>
      <c r="O397">
        <v>0</v>
      </c>
      <c r="P397">
        <v>7.56</v>
      </c>
      <c r="Q397">
        <v>0</v>
      </c>
      <c r="R397">
        <v>0</v>
      </c>
      <c r="S397" t="s">
        <v>319</v>
      </c>
      <c r="T397" t="s">
        <v>319</v>
      </c>
      <c r="U397" t="s">
        <v>319</v>
      </c>
      <c r="V397" t="s">
        <v>319</v>
      </c>
      <c r="W397">
        <v>51854956630.050003</v>
      </c>
      <c r="X397">
        <v>50000000</v>
      </c>
      <c r="Y397" s="225">
        <v>21524316774423.719</v>
      </c>
      <c r="Z397">
        <v>1577596.19</v>
      </c>
    </row>
    <row r="398" spans="1:26" x14ac:dyDescent="0.25">
      <c r="A398" t="s">
        <v>737</v>
      </c>
      <c r="B398" t="s">
        <v>207</v>
      </c>
      <c r="C398" t="s">
        <v>661</v>
      </c>
      <c r="D398" t="s">
        <v>223</v>
      </c>
      <c r="E398" t="s">
        <v>303</v>
      </c>
      <c r="F398" t="s">
        <v>304</v>
      </c>
      <c r="G398" t="s">
        <v>305</v>
      </c>
      <c r="H398">
        <v>1052.3699999999999</v>
      </c>
      <c r="I398">
        <v>0</v>
      </c>
      <c r="J398">
        <v>0</v>
      </c>
      <c r="K398">
        <v>0</v>
      </c>
      <c r="L398">
        <v>0.64</v>
      </c>
      <c r="M398">
        <v>0</v>
      </c>
      <c r="N398">
        <v>0</v>
      </c>
      <c r="O398">
        <v>0</v>
      </c>
      <c r="P398">
        <v>6.59</v>
      </c>
      <c r="Q398">
        <v>0</v>
      </c>
      <c r="R398">
        <v>0</v>
      </c>
      <c r="S398" t="s">
        <v>319</v>
      </c>
      <c r="T398" t="s">
        <v>319</v>
      </c>
      <c r="U398" t="s">
        <v>319</v>
      </c>
      <c r="V398" t="s">
        <v>319</v>
      </c>
      <c r="W398">
        <v>116229234287.38</v>
      </c>
      <c r="X398">
        <v>108872280.51000001</v>
      </c>
      <c r="Y398" s="225">
        <v>21524316774423.719</v>
      </c>
      <c r="Z398">
        <v>1577596.19</v>
      </c>
    </row>
    <row r="399" spans="1:26" x14ac:dyDescent="0.25">
      <c r="A399" t="s">
        <v>738</v>
      </c>
      <c r="B399" t="s">
        <v>207</v>
      </c>
      <c r="C399" t="s">
        <v>661</v>
      </c>
      <c r="D399" t="s">
        <v>223</v>
      </c>
      <c r="E399" t="s">
        <v>303</v>
      </c>
      <c r="F399" t="s">
        <v>304</v>
      </c>
      <c r="G399" t="s">
        <v>305</v>
      </c>
      <c r="H399">
        <v>1025.26</v>
      </c>
      <c r="I399">
        <v>0</v>
      </c>
      <c r="J399">
        <v>0</v>
      </c>
      <c r="K399">
        <v>0</v>
      </c>
      <c r="L399">
        <v>0.48</v>
      </c>
      <c r="M399">
        <v>0</v>
      </c>
      <c r="N399">
        <v>0</v>
      </c>
      <c r="O399">
        <v>0</v>
      </c>
      <c r="P399">
        <v>5.76</v>
      </c>
      <c r="Q399">
        <v>0</v>
      </c>
      <c r="R399">
        <v>0</v>
      </c>
      <c r="S399" t="s">
        <v>319</v>
      </c>
      <c r="T399" t="s">
        <v>319</v>
      </c>
      <c r="U399" t="s">
        <v>319</v>
      </c>
      <c r="V399" t="s">
        <v>319</v>
      </c>
      <c r="W399">
        <v>108585217762.45</v>
      </c>
      <c r="X399">
        <v>106420000</v>
      </c>
      <c r="Y399" s="225">
        <v>21524316774423.719</v>
      </c>
      <c r="Z399">
        <v>1577596.19</v>
      </c>
    </row>
    <row r="400" spans="1:26" x14ac:dyDescent="0.25">
      <c r="A400" t="s">
        <v>739</v>
      </c>
      <c r="B400" t="s">
        <v>207</v>
      </c>
      <c r="C400" t="s">
        <v>661</v>
      </c>
      <c r="D400" t="s">
        <v>223</v>
      </c>
      <c r="E400" t="s">
        <v>303</v>
      </c>
      <c r="F400" t="s">
        <v>304</v>
      </c>
      <c r="G400" t="s">
        <v>305</v>
      </c>
      <c r="H400">
        <v>1021.78</v>
      </c>
      <c r="I400">
        <v>0</v>
      </c>
      <c r="J400">
        <v>0</v>
      </c>
      <c r="K400">
        <v>0</v>
      </c>
      <c r="L400">
        <v>0.44</v>
      </c>
      <c r="M400">
        <v>0</v>
      </c>
      <c r="N400">
        <v>0</v>
      </c>
      <c r="O400">
        <v>0</v>
      </c>
      <c r="P400">
        <v>5.25</v>
      </c>
      <c r="Q400">
        <v>0</v>
      </c>
      <c r="R400">
        <v>0</v>
      </c>
      <c r="S400" t="s">
        <v>319</v>
      </c>
      <c r="T400" t="s">
        <v>319</v>
      </c>
      <c r="U400" t="s">
        <v>319</v>
      </c>
      <c r="V400" t="s">
        <v>319</v>
      </c>
      <c r="W400">
        <v>103015057968.78</v>
      </c>
      <c r="X400">
        <v>101260000</v>
      </c>
      <c r="Y400" s="225">
        <v>21524316774423.719</v>
      </c>
      <c r="Z400">
        <v>1577596.19</v>
      </c>
    </row>
    <row r="401" spans="1:26" x14ac:dyDescent="0.25">
      <c r="A401" t="s">
        <v>740</v>
      </c>
      <c r="B401" t="s">
        <v>207</v>
      </c>
      <c r="C401" t="s">
        <v>661</v>
      </c>
      <c r="D401" t="s">
        <v>223</v>
      </c>
      <c r="E401" t="s">
        <v>303</v>
      </c>
      <c r="F401" t="s">
        <v>304</v>
      </c>
      <c r="G401" t="s">
        <v>305</v>
      </c>
      <c r="H401">
        <v>1026.03</v>
      </c>
      <c r="I401">
        <v>0</v>
      </c>
      <c r="J401">
        <v>0</v>
      </c>
      <c r="K401">
        <v>0</v>
      </c>
      <c r="L401">
        <v>0.47</v>
      </c>
      <c r="M401">
        <v>0</v>
      </c>
      <c r="N401">
        <v>0</v>
      </c>
      <c r="O401">
        <v>0</v>
      </c>
      <c r="P401">
        <v>5.74</v>
      </c>
      <c r="Q401">
        <v>0</v>
      </c>
      <c r="R401">
        <v>0</v>
      </c>
      <c r="S401" t="s">
        <v>319</v>
      </c>
      <c r="T401" t="s">
        <v>319</v>
      </c>
      <c r="U401" t="s">
        <v>319</v>
      </c>
      <c r="V401" t="s">
        <v>319</v>
      </c>
      <c r="W401">
        <v>104163681348.23</v>
      </c>
      <c r="X401">
        <v>102000000</v>
      </c>
      <c r="Y401" s="225">
        <v>21524316774423.719</v>
      </c>
      <c r="Z401">
        <v>1577596.19</v>
      </c>
    </row>
    <row r="402" spans="1:26" x14ac:dyDescent="0.25">
      <c r="A402" t="s">
        <v>741</v>
      </c>
      <c r="B402" t="s">
        <v>74</v>
      </c>
      <c r="C402" t="s">
        <v>742</v>
      </c>
      <c r="D402" t="s">
        <v>316</v>
      </c>
      <c r="E402" t="s">
        <v>323</v>
      </c>
      <c r="F402" t="s">
        <v>304</v>
      </c>
      <c r="G402" t="s">
        <v>305</v>
      </c>
      <c r="H402">
        <v>0.83279999999999998</v>
      </c>
      <c r="I402">
        <v>-0.37090000000000001</v>
      </c>
      <c r="J402">
        <v>-1.8388</v>
      </c>
      <c r="K402">
        <v>-4.1988000000000003</v>
      </c>
      <c r="L402">
        <v>-4.1988000000000003</v>
      </c>
      <c r="M402">
        <v>-7.7537000000000003</v>
      </c>
      <c r="N402">
        <v>-5.3851000000000004</v>
      </c>
      <c r="O402">
        <v>-0.75080000000000002</v>
      </c>
      <c r="P402">
        <v>4.7152000000000003</v>
      </c>
      <c r="Q402">
        <v>-12.4382</v>
      </c>
      <c r="R402">
        <v>-15.7</v>
      </c>
      <c r="S402" t="s">
        <v>319</v>
      </c>
      <c r="T402" t="s">
        <v>319</v>
      </c>
      <c r="U402" t="s">
        <v>319</v>
      </c>
      <c r="V402" t="s">
        <v>319</v>
      </c>
      <c r="W402">
        <v>1662223.24</v>
      </c>
      <c r="X402">
        <v>1912058.46</v>
      </c>
      <c r="Y402" s="225">
        <v>15510380737572.949</v>
      </c>
      <c r="Z402">
        <v>122795279.84999999</v>
      </c>
    </row>
    <row r="403" spans="1:26" x14ac:dyDescent="0.25">
      <c r="A403" t="s">
        <v>743</v>
      </c>
      <c r="B403" t="s">
        <v>74</v>
      </c>
      <c r="C403" t="s">
        <v>742</v>
      </c>
      <c r="D403" t="s">
        <v>312</v>
      </c>
      <c r="E403" t="s">
        <v>323</v>
      </c>
      <c r="F403" t="s">
        <v>304</v>
      </c>
      <c r="G403" t="s">
        <v>280</v>
      </c>
      <c r="H403">
        <v>1.2428999999999999</v>
      </c>
      <c r="I403">
        <v>0.33100000000000002</v>
      </c>
      <c r="J403">
        <v>-0.2248</v>
      </c>
      <c r="K403">
        <v>1.0159</v>
      </c>
      <c r="L403">
        <v>1.0159</v>
      </c>
      <c r="M403">
        <v>1.3536999999999999</v>
      </c>
      <c r="N403">
        <v>4.4015000000000004</v>
      </c>
      <c r="O403">
        <v>17.632000000000001</v>
      </c>
      <c r="P403">
        <v>2.7189999999999999</v>
      </c>
      <c r="Q403">
        <v>22.308599000000001</v>
      </c>
      <c r="R403">
        <v>0</v>
      </c>
      <c r="S403" t="s">
        <v>319</v>
      </c>
      <c r="T403" t="s">
        <v>319</v>
      </c>
      <c r="U403" t="s">
        <v>319</v>
      </c>
      <c r="V403" t="s">
        <v>319</v>
      </c>
      <c r="W403">
        <v>62744736.32</v>
      </c>
      <c r="X403">
        <v>50997293.590000004</v>
      </c>
      <c r="Y403" s="225">
        <v>15510380737572.949</v>
      </c>
      <c r="Z403">
        <v>122795279.84999999</v>
      </c>
    </row>
    <row r="404" spans="1:26" x14ac:dyDescent="0.25">
      <c r="A404" t="s">
        <v>744</v>
      </c>
      <c r="B404" t="s">
        <v>74</v>
      </c>
      <c r="C404" t="s">
        <v>742</v>
      </c>
      <c r="D404" t="s">
        <v>316</v>
      </c>
      <c r="E404" t="s">
        <v>303</v>
      </c>
      <c r="F404" t="s">
        <v>304</v>
      </c>
      <c r="G404" t="s">
        <v>305</v>
      </c>
      <c r="H404">
        <v>18316.169999999998</v>
      </c>
      <c r="I404">
        <v>-0.42899999999999999</v>
      </c>
      <c r="J404">
        <v>-0.95489999999999997</v>
      </c>
      <c r="K404">
        <v>-4.3830999999999998</v>
      </c>
      <c r="L404">
        <v>-4.3830999999999998</v>
      </c>
      <c r="M404">
        <v>-6.5885999999999996</v>
      </c>
      <c r="N404">
        <v>-5.8933999999999997</v>
      </c>
      <c r="O404">
        <v>-2.6705999999999999</v>
      </c>
      <c r="P404">
        <v>0.61960000000000004</v>
      </c>
      <c r="Q404">
        <v>-0.38240000000000002</v>
      </c>
      <c r="R404">
        <v>3.3412000000000002</v>
      </c>
      <c r="S404" t="s">
        <v>306</v>
      </c>
      <c r="T404" t="s">
        <v>307</v>
      </c>
      <c r="U404" t="s">
        <v>307</v>
      </c>
      <c r="V404" t="s">
        <v>307</v>
      </c>
      <c r="W404">
        <v>1501714552766.5</v>
      </c>
      <c r="X404">
        <v>78394803.379999995</v>
      </c>
      <c r="Y404" s="225">
        <v>15510380737572.949</v>
      </c>
      <c r="Z404">
        <v>122795279.84999999</v>
      </c>
    </row>
    <row r="405" spans="1:26" x14ac:dyDescent="0.25">
      <c r="A405" t="s">
        <v>745</v>
      </c>
      <c r="B405" t="s">
        <v>166</v>
      </c>
      <c r="C405" t="s">
        <v>742</v>
      </c>
      <c r="D405" t="s">
        <v>316</v>
      </c>
      <c r="E405" t="s">
        <v>303</v>
      </c>
      <c r="F405" t="s">
        <v>304</v>
      </c>
      <c r="G405" t="s">
        <v>305</v>
      </c>
      <c r="H405">
        <v>3721.8</v>
      </c>
      <c r="I405">
        <v>5.3199999999999997E-2</v>
      </c>
      <c r="J405">
        <v>0.2165</v>
      </c>
      <c r="K405">
        <v>0.1178</v>
      </c>
      <c r="L405">
        <v>0.1178</v>
      </c>
      <c r="M405">
        <v>0.4239</v>
      </c>
      <c r="N405">
        <v>0.50929999999999997</v>
      </c>
      <c r="O405">
        <v>1.718</v>
      </c>
      <c r="P405">
        <v>2.7486000000000002</v>
      </c>
      <c r="Q405">
        <v>2.1579999999999999</v>
      </c>
      <c r="R405">
        <v>10.757999999999999</v>
      </c>
      <c r="S405" t="s">
        <v>332</v>
      </c>
      <c r="T405" t="s">
        <v>332</v>
      </c>
      <c r="U405" t="s">
        <v>307</v>
      </c>
      <c r="V405" t="s">
        <v>307</v>
      </c>
      <c r="W405">
        <v>89761527479.75</v>
      </c>
      <c r="X405">
        <v>24146157.059999999</v>
      </c>
      <c r="Y405" s="225">
        <v>15510380737572.949</v>
      </c>
      <c r="Z405">
        <v>122795279.84999999</v>
      </c>
    </row>
    <row r="406" spans="1:26" x14ac:dyDescent="0.25">
      <c r="A406" t="s">
        <v>746</v>
      </c>
      <c r="B406" t="s">
        <v>207</v>
      </c>
      <c r="C406" t="s">
        <v>742</v>
      </c>
      <c r="D406" t="s">
        <v>202</v>
      </c>
      <c r="E406" t="s">
        <v>303</v>
      </c>
      <c r="F406" t="s">
        <v>304</v>
      </c>
      <c r="G406" t="s">
        <v>305</v>
      </c>
      <c r="H406">
        <v>1034.6269</v>
      </c>
      <c r="I406">
        <v>0</v>
      </c>
      <c r="J406">
        <v>0</v>
      </c>
      <c r="K406">
        <v>0</v>
      </c>
      <c r="L406">
        <v>0.71</v>
      </c>
      <c r="M406">
        <v>0</v>
      </c>
      <c r="N406">
        <v>0</v>
      </c>
      <c r="O406">
        <v>0</v>
      </c>
      <c r="P406">
        <v>0</v>
      </c>
      <c r="Q406">
        <v>0</v>
      </c>
      <c r="R406">
        <v>0</v>
      </c>
      <c r="S406" t="s">
        <v>319</v>
      </c>
      <c r="T406" t="s">
        <v>319</v>
      </c>
      <c r="U406" t="s">
        <v>319</v>
      </c>
      <c r="V406" t="s">
        <v>319</v>
      </c>
      <c r="W406">
        <v>205468530474.66</v>
      </c>
      <c r="X406">
        <v>200000000</v>
      </c>
      <c r="Y406" s="225">
        <v>15510380737572.949</v>
      </c>
      <c r="Z406">
        <v>122795279.84999999</v>
      </c>
    </row>
    <row r="407" spans="1:26" x14ac:dyDescent="0.25">
      <c r="A407" t="s">
        <v>747</v>
      </c>
      <c r="B407" t="s">
        <v>207</v>
      </c>
      <c r="C407" t="s">
        <v>742</v>
      </c>
      <c r="D407" t="s">
        <v>227</v>
      </c>
      <c r="E407" t="s">
        <v>303</v>
      </c>
      <c r="F407" t="s">
        <v>304</v>
      </c>
      <c r="G407" t="s">
        <v>305</v>
      </c>
      <c r="H407">
        <v>997.23</v>
      </c>
      <c r="I407">
        <v>0</v>
      </c>
      <c r="J407">
        <v>0</v>
      </c>
      <c r="K407">
        <v>0</v>
      </c>
      <c r="L407">
        <v>0.7</v>
      </c>
      <c r="M407">
        <v>0</v>
      </c>
      <c r="N407">
        <v>0</v>
      </c>
      <c r="O407">
        <v>0</v>
      </c>
      <c r="P407">
        <v>0</v>
      </c>
      <c r="Q407">
        <v>0</v>
      </c>
      <c r="R407">
        <v>0</v>
      </c>
      <c r="S407" t="s">
        <v>319</v>
      </c>
      <c r="T407" t="s">
        <v>319</v>
      </c>
      <c r="U407" t="s">
        <v>319</v>
      </c>
      <c r="V407" t="s">
        <v>319</v>
      </c>
      <c r="W407">
        <v>518431926292.92999</v>
      </c>
      <c r="X407">
        <v>523495000</v>
      </c>
      <c r="Y407" s="225">
        <v>15510380737572.949</v>
      </c>
      <c r="Z407">
        <v>122795279.84999999</v>
      </c>
    </row>
    <row r="408" spans="1:26" x14ac:dyDescent="0.25">
      <c r="A408" t="s">
        <v>748</v>
      </c>
      <c r="B408" t="s">
        <v>203</v>
      </c>
      <c r="C408" t="s">
        <v>742</v>
      </c>
      <c r="D408" t="s">
        <v>316</v>
      </c>
      <c r="E408" t="s">
        <v>303</v>
      </c>
      <c r="F408" t="s">
        <v>304</v>
      </c>
      <c r="G408" t="s">
        <v>305</v>
      </c>
      <c r="H408">
        <v>1002.98</v>
      </c>
      <c r="I408">
        <v>-0.56020000000000003</v>
      </c>
      <c r="J408">
        <v>-0.93440000000000001</v>
      </c>
      <c r="K408">
        <v>-2.9643000000000002</v>
      </c>
      <c r="L408">
        <v>-2.9643000000000002</v>
      </c>
      <c r="M408">
        <v>-5.1367000000000003</v>
      </c>
      <c r="N408">
        <v>-4.3825000000000003</v>
      </c>
      <c r="O408">
        <v>-1.2746999999999999</v>
      </c>
      <c r="P408">
        <v>2.8317999999999999</v>
      </c>
      <c r="Q408">
        <v>0</v>
      </c>
      <c r="R408">
        <v>0</v>
      </c>
      <c r="S408" t="s">
        <v>319</v>
      </c>
      <c r="T408" t="s">
        <v>319</v>
      </c>
      <c r="U408" t="s">
        <v>319</v>
      </c>
      <c r="V408" t="s">
        <v>319</v>
      </c>
      <c r="W408">
        <v>524486580963.53998</v>
      </c>
      <c r="X408">
        <v>507425409.98000002</v>
      </c>
      <c r="Y408" s="225">
        <v>15510380737572.949</v>
      </c>
      <c r="Z408">
        <v>122795279.84999999</v>
      </c>
    </row>
    <row r="409" spans="1:26" x14ac:dyDescent="0.25">
      <c r="A409" t="s">
        <v>749</v>
      </c>
      <c r="B409" t="s">
        <v>203</v>
      </c>
      <c r="C409" t="s">
        <v>742</v>
      </c>
      <c r="D409" t="s">
        <v>312</v>
      </c>
      <c r="E409" t="s">
        <v>303</v>
      </c>
      <c r="F409" t="s">
        <v>304</v>
      </c>
      <c r="G409" t="s">
        <v>305</v>
      </c>
      <c r="H409">
        <v>945.73</v>
      </c>
      <c r="I409">
        <v>-0.56569999999999998</v>
      </c>
      <c r="J409">
        <v>-0.95099999999999996</v>
      </c>
      <c r="K409">
        <v>-3.0417999999999998</v>
      </c>
      <c r="L409">
        <v>-3.0417999999999998</v>
      </c>
      <c r="M409">
        <v>-5.5789999999999997</v>
      </c>
      <c r="N409">
        <v>-5.0480999999999998</v>
      </c>
      <c r="O409">
        <v>0</v>
      </c>
      <c r="P409">
        <v>0</v>
      </c>
      <c r="Q409">
        <v>0</v>
      </c>
      <c r="R409">
        <v>0</v>
      </c>
      <c r="S409" t="s">
        <v>319</v>
      </c>
      <c r="T409" t="s">
        <v>319</v>
      </c>
      <c r="U409" t="s">
        <v>319</v>
      </c>
      <c r="V409" t="s">
        <v>319</v>
      </c>
      <c r="W409">
        <v>170734343043.5</v>
      </c>
      <c r="X409">
        <v>175040286.96000001</v>
      </c>
      <c r="Y409" s="225">
        <v>15510380737572.949</v>
      </c>
      <c r="Z409">
        <v>122795279.84999999</v>
      </c>
    </row>
    <row r="410" spans="1:26" x14ac:dyDescent="0.25">
      <c r="A410" t="s">
        <v>750</v>
      </c>
      <c r="B410" t="s">
        <v>74</v>
      </c>
      <c r="C410" t="s">
        <v>742</v>
      </c>
      <c r="D410" t="s">
        <v>312</v>
      </c>
      <c r="E410" t="s">
        <v>303</v>
      </c>
      <c r="F410" t="s">
        <v>304</v>
      </c>
      <c r="G410" t="s">
        <v>305</v>
      </c>
      <c r="H410">
        <v>3055.71</v>
      </c>
      <c r="I410">
        <v>-0.41549999999999998</v>
      </c>
      <c r="J410">
        <v>-1.5613999999999999</v>
      </c>
      <c r="K410">
        <v>-2.4464000000000001</v>
      </c>
      <c r="L410">
        <v>-2.4464000000000001</v>
      </c>
      <c r="M410">
        <v>-7.8719999999999999</v>
      </c>
      <c r="N410">
        <v>-7.58</v>
      </c>
      <c r="O410">
        <v>-3.3018000000000001</v>
      </c>
      <c r="P410">
        <v>0.56740000000000002</v>
      </c>
      <c r="Q410">
        <v>6.0027999999999997</v>
      </c>
      <c r="R410">
        <v>-0.1111</v>
      </c>
      <c r="S410" t="s">
        <v>317</v>
      </c>
      <c r="T410" t="s">
        <v>332</v>
      </c>
      <c r="U410" t="s">
        <v>306</v>
      </c>
      <c r="V410" t="s">
        <v>332</v>
      </c>
      <c r="W410">
        <v>1397693109136.26</v>
      </c>
      <c r="X410">
        <v>446214248.63</v>
      </c>
      <c r="Y410" s="225">
        <v>15510380737572.949</v>
      </c>
      <c r="Z410">
        <v>122795279.84999999</v>
      </c>
    </row>
    <row r="411" spans="1:26" x14ac:dyDescent="0.25">
      <c r="A411" t="s">
        <v>751</v>
      </c>
      <c r="B411" t="s">
        <v>166</v>
      </c>
      <c r="C411" t="s">
        <v>742</v>
      </c>
      <c r="D411" t="s">
        <v>316</v>
      </c>
      <c r="E411" t="s">
        <v>303</v>
      </c>
      <c r="F411" t="s">
        <v>304</v>
      </c>
      <c r="G411" t="s">
        <v>305</v>
      </c>
      <c r="H411">
        <v>1239.8499999999999</v>
      </c>
      <c r="I411">
        <v>-2.3999999999999998E-3</v>
      </c>
      <c r="J411">
        <v>-0.2261</v>
      </c>
      <c r="K411">
        <v>-0.15859999999999999</v>
      </c>
      <c r="L411">
        <v>-0.15859999999999999</v>
      </c>
      <c r="M411">
        <v>-0.20039999999999999</v>
      </c>
      <c r="N411">
        <v>2.1621000000000001</v>
      </c>
      <c r="O411">
        <v>3.7618</v>
      </c>
      <c r="P411">
        <v>7.5857000000000001</v>
      </c>
      <c r="Q411">
        <v>9.6339000000000006</v>
      </c>
      <c r="R411">
        <v>20.373799999999999</v>
      </c>
      <c r="S411" t="s">
        <v>387</v>
      </c>
      <c r="T411" t="s">
        <v>387</v>
      </c>
      <c r="U411" t="s">
        <v>387</v>
      </c>
      <c r="V411" t="s">
        <v>387</v>
      </c>
      <c r="W411">
        <v>5295800090.2799997</v>
      </c>
      <c r="X411">
        <v>4264558.0999999996</v>
      </c>
      <c r="Y411" s="225">
        <v>15510380737572.949</v>
      </c>
      <c r="Z411">
        <v>122795279.84999999</v>
      </c>
    </row>
    <row r="412" spans="1:26" x14ac:dyDescent="0.25">
      <c r="A412" t="s">
        <v>752</v>
      </c>
      <c r="B412" t="s">
        <v>207</v>
      </c>
      <c r="C412" t="s">
        <v>742</v>
      </c>
      <c r="D412" t="s">
        <v>316</v>
      </c>
      <c r="E412" t="s">
        <v>303</v>
      </c>
      <c r="F412" t="s">
        <v>304</v>
      </c>
      <c r="G412" t="s">
        <v>305</v>
      </c>
      <c r="H412">
        <v>1131.98</v>
      </c>
      <c r="I412">
        <v>0</v>
      </c>
      <c r="J412">
        <v>0</v>
      </c>
      <c r="K412">
        <v>0</v>
      </c>
      <c r="L412">
        <v>0.47</v>
      </c>
      <c r="M412">
        <v>0</v>
      </c>
      <c r="N412">
        <v>0</v>
      </c>
      <c r="O412">
        <v>0</v>
      </c>
      <c r="P412">
        <v>10.17</v>
      </c>
      <c r="Q412">
        <v>0</v>
      </c>
      <c r="R412">
        <v>0</v>
      </c>
      <c r="S412" t="s">
        <v>319</v>
      </c>
      <c r="T412" t="s">
        <v>319</v>
      </c>
      <c r="U412" t="s">
        <v>319</v>
      </c>
      <c r="V412" t="s">
        <v>319</v>
      </c>
      <c r="W412">
        <v>392503782146.81</v>
      </c>
      <c r="X412">
        <v>347565938.81999999</v>
      </c>
      <c r="Y412" s="225">
        <v>15510380737572.949</v>
      </c>
      <c r="Z412">
        <v>122795279.84999999</v>
      </c>
    </row>
    <row r="413" spans="1:26" x14ac:dyDescent="0.25">
      <c r="A413" t="s">
        <v>753</v>
      </c>
      <c r="B413" t="s">
        <v>171</v>
      </c>
      <c r="C413" t="s">
        <v>742</v>
      </c>
      <c r="D413" t="s">
        <v>316</v>
      </c>
      <c r="E413" t="s">
        <v>303</v>
      </c>
      <c r="F413" t="s">
        <v>304</v>
      </c>
      <c r="G413" t="s">
        <v>305</v>
      </c>
      <c r="H413">
        <v>1401.79</v>
      </c>
      <c r="I413">
        <v>0.13639999999999999</v>
      </c>
      <c r="J413">
        <v>7.1000000000000004E-3</v>
      </c>
      <c r="K413">
        <v>3.5700000000000003E-2</v>
      </c>
      <c r="L413">
        <v>3.5700000000000003E-2</v>
      </c>
      <c r="M413">
        <v>1.0349999999999999</v>
      </c>
      <c r="N413">
        <v>2.3121999999999998</v>
      </c>
      <c r="O413">
        <v>5.4627999999999997</v>
      </c>
      <c r="P413">
        <v>6.1584000000000003</v>
      </c>
      <c r="Q413">
        <v>-0.82350000000000001</v>
      </c>
      <c r="R413">
        <v>21.8948</v>
      </c>
      <c r="S413" t="s">
        <v>317</v>
      </c>
      <c r="T413" t="s">
        <v>317</v>
      </c>
      <c r="U413" t="s">
        <v>375</v>
      </c>
      <c r="V413" t="s">
        <v>317</v>
      </c>
      <c r="W413">
        <v>392817990783.34998</v>
      </c>
      <c r="X413">
        <v>280325896.94</v>
      </c>
      <c r="Y413" s="225">
        <v>15510380737572.949</v>
      </c>
      <c r="Z413">
        <v>122795279.84999999</v>
      </c>
    </row>
    <row r="414" spans="1:26" x14ac:dyDescent="0.25">
      <c r="A414" t="s">
        <v>754</v>
      </c>
      <c r="B414" t="s">
        <v>74</v>
      </c>
      <c r="C414" t="s">
        <v>742</v>
      </c>
      <c r="D414" t="s">
        <v>316</v>
      </c>
      <c r="E414" t="s">
        <v>303</v>
      </c>
      <c r="F414" t="s">
        <v>304</v>
      </c>
      <c r="G414" t="s">
        <v>305</v>
      </c>
      <c r="H414">
        <v>1957.26</v>
      </c>
      <c r="I414">
        <v>-0.31119999999999998</v>
      </c>
      <c r="J414">
        <v>-0.78220000000000001</v>
      </c>
      <c r="K414">
        <v>-4.0662000000000003</v>
      </c>
      <c r="L414">
        <v>-4.0662000000000003</v>
      </c>
      <c r="M414">
        <v>-5.7115</v>
      </c>
      <c r="N414">
        <v>-3.8144999999999998</v>
      </c>
      <c r="O414">
        <v>-0.19070000000000001</v>
      </c>
      <c r="P414">
        <v>2.0373000000000001</v>
      </c>
      <c r="Q414">
        <v>3.3361999999999998</v>
      </c>
      <c r="R414">
        <v>0</v>
      </c>
      <c r="S414" t="s">
        <v>338</v>
      </c>
      <c r="T414" t="s">
        <v>338</v>
      </c>
      <c r="U414" t="s">
        <v>338</v>
      </c>
      <c r="V414" t="s">
        <v>319</v>
      </c>
      <c r="W414">
        <v>1448266201978.1399</v>
      </c>
      <c r="X414">
        <v>709856834.57000005</v>
      </c>
      <c r="Y414" s="225">
        <v>15510380737572.949</v>
      </c>
      <c r="Z414">
        <v>122795279.84999999</v>
      </c>
    </row>
    <row r="415" spans="1:26" x14ac:dyDescent="0.25">
      <c r="A415" t="s">
        <v>755</v>
      </c>
      <c r="B415" t="s">
        <v>207</v>
      </c>
      <c r="C415" t="s">
        <v>742</v>
      </c>
      <c r="D415" t="s">
        <v>336</v>
      </c>
      <c r="E415" t="s">
        <v>303</v>
      </c>
      <c r="F415" t="s">
        <v>304</v>
      </c>
      <c r="G415" t="s">
        <v>280</v>
      </c>
      <c r="H415">
        <v>1012.41</v>
      </c>
      <c r="I415">
        <v>0</v>
      </c>
      <c r="J415">
        <v>0</v>
      </c>
      <c r="K415">
        <v>0</v>
      </c>
      <c r="L415">
        <v>0.56000000000000005</v>
      </c>
      <c r="M415">
        <v>0</v>
      </c>
      <c r="N415">
        <v>0</v>
      </c>
      <c r="O415">
        <v>0</v>
      </c>
      <c r="P415">
        <v>0</v>
      </c>
      <c r="Q415">
        <v>0</v>
      </c>
      <c r="R415">
        <v>0</v>
      </c>
      <c r="S415" t="s">
        <v>319</v>
      </c>
      <c r="T415" t="s">
        <v>319</v>
      </c>
      <c r="U415" t="s">
        <v>319</v>
      </c>
      <c r="V415" t="s">
        <v>319</v>
      </c>
      <c r="W415">
        <v>1596879855858.6001</v>
      </c>
      <c r="X415">
        <v>1586165826</v>
      </c>
      <c r="Y415" s="225">
        <v>15510380737572.949</v>
      </c>
      <c r="Z415">
        <v>122795279.84999999</v>
      </c>
    </row>
    <row r="416" spans="1:26" x14ac:dyDescent="0.25">
      <c r="A416" t="s">
        <v>756</v>
      </c>
      <c r="B416" t="s">
        <v>171</v>
      </c>
      <c r="C416" t="s">
        <v>742</v>
      </c>
      <c r="D416" t="s">
        <v>223</v>
      </c>
      <c r="E416" t="s">
        <v>303</v>
      </c>
      <c r="F416" t="s">
        <v>304</v>
      </c>
      <c r="G416" t="s">
        <v>305</v>
      </c>
      <c r="H416">
        <v>1051.71</v>
      </c>
      <c r="I416">
        <v>0.11609999999999999</v>
      </c>
      <c r="J416">
        <v>8.09E-2</v>
      </c>
      <c r="K416">
        <v>9.6100000000000005E-2</v>
      </c>
      <c r="L416">
        <v>9.6100000000000005E-2</v>
      </c>
      <c r="M416">
        <v>1.3979999999999999</v>
      </c>
      <c r="N416">
        <v>1.7275</v>
      </c>
      <c r="O416">
        <v>4.4523999999999999</v>
      </c>
      <c r="P416">
        <v>5.3227000000000002</v>
      </c>
      <c r="Q416">
        <v>0</v>
      </c>
      <c r="R416">
        <v>0</v>
      </c>
      <c r="S416" t="s">
        <v>334</v>
      </c>
      <c r="T416" t="s">
        <v>317</v>
      </c>
      <c r="U416" t="s">
        <v>319</v>
      </c>
      <c r="V416" t="s">
        <v>319</v>
      </c>
      <c r="W416">
        <v>210141296378.75</v>
      </c>
      <c r="X416">
        <v>200000000</v>
      </c>
      <c r="Y416" s="225">
        <v>15510380737572.949</v>
      </c>
      <c r="Z416">
        <v>122795279.84999999</v>
      </c>
    </row>
    <row r="417" spans="1:26" x14ac:dyDescent="0.25">
      <c r="A417" t="s">
        <v>757</v>
      </c>
      <c r="B417" t="s">
        <v>171</v>
      </c>
      <c r="C417" t="s">
        <v>742</v>
      </c>
      <c r="D417" t="s">
        <v>302</v>
      </c>
      <c r="E417" t="s">
        <v>303</v>
      </c>
      <c r="F417" t="s">
        <v>304</v>
      </c>
      <c r="G417" t="s">
        <v>305</v>
      </c>
      <c r="H417">
        <v>1064.31</v>
      </c>
      <c r="I417">
        <v>0.20150000000000001</v>
      </c>
      <c r="J417">
        <v>-0.25769999999999998</v>
      </c>
      <c r="K417">
        <v>0.3044</v>
      </c>
      <c r="L417">
        <v>0.3044</v>
      </c>
      <c r="M417">
        <v>0.9274</v>
      </c>
      <c r="N417">
        <v>2.4990999999999999</v>
      </c>
      <c r="O417">
        <v>0</v>
      </c>
      <c r="P417">
        <v>0</v>
      </c>
      <c r="Q417">
        <v>0</v>
      </c>
      <c r="R417">
        <v>0</v>
      </c>
      <c r="S417" t="s">
        <v>317</v>
      </c>
      <c r="T417" t="s">
        <v>319</v>
      </c>
      <c r="U417" t="s">
        <v>319</v>
      </c>
      <c r="V417" t="s">
        <v>319</v>
      </c>
      <c r="W417">
        <v>54557703565</v>
      </c>
      <c r="X417">
        <v>51417099.170000002</v>
      </c>
      <c r="Y417" s="225">
        <v>15510380737572.949</v>
      </c>
      <c r="Z417">
        <v>122795279.84999999</v>
      </c>
    </row>
    <row r="418" spans="1:26" x14ac:dyDescent="0.25">
      <c r="A418" t="s">
        <v>758</v>
      </c>
      <c r="B418" t="s">
        <v>171</v>
      </c>
      <c r="C418" t="s">
        <v>742</v>
      </c>
      <c r="D418" t="s">
        <v>316</v>
      </c>
      <c r="E418" t="s">
        <v>303</v>
      </c>
      <c r="F418" t="s">
        <v>304</v>
      </c>
      <c r="G418" t="s">
        <v>305</v>
      </c>
      <c r="H418">
        <v>1040.0899999999999</v>
      </c>
      <c r="I418">
        <v>5.96E-2</v>
      </c>
      <c r="J418">
        <v>6.7000000000000002E-3</v>
      </c>
      <c r="K418">
        <v>0.55010000000000003</v>
      </c>
      <c r="L418">
        <v>0.55010000000000003</v>
      </c>
      <c r="M418">
        <v>1.0699000000000001</v>
      </c>
      <c r="N418">
        <v>4.0693999999999999</v>
      </c>
      <c r="O418">
        <v>6.3813000000000004</v>
      </c>
      <c r="P418">
        <v>7.4196</v>
      </c>
      <c r="Q418">
        <v>0</v>
      </c>
      <c r="R418">
        <v>0</v>
      </c>
      <c r="S418" t="s">
        <v>332</v>
      </c>
      <c r="T418" t="s">
        <v>332</v>
      </c>
      <c r="U418" t="s">
        <v>319</v>
      </c>
      <c r="V418" t="s">
        <v>319</v>
      </c>
      <c r="W418">
        <v>194810936701.69</v>
      </c>
      <c r="X418">
        <v>188332590.86000001</v>
      </c>
      <c r="Y418" s="225">
        <v>15510380737572.949</v>
      </c>
      <c r="Z418">
        <v>122795279.84999999</v>
      </c>
    </row>
    <row r="419" spans="1:26" x14ac:dyDescent="0.25">
      <c r="A419" t="s">
        <v>759</v>
      </c>
      <c r="B419" t="s">
        <v>171</v>
      </c>
      <c r="C419" t="s">
        <v>742</v>
      </c>
      <c r="D419" t="s">
        <v>223</v>
      </c>
      <c r="E419" t="s">
        <v>303</v>
      </c>
      <c r="F419" t="s">
        <v>304</v>
      </c>
      <c r="G419" t="s">
        <v>305</v>
      </c>
      <c r="H419">
        <v>1078.46</v>
      </c>
      <c r="I419">
        <v>-0.1</v>
      </c>
      <c r="J419">
        <v>8.1699999999999995E-2</v>
      </c>
      <c r="K419">
        <v>-0.51929999999999998</v>
      </c>
      <c r="L419">
        <v>-0.51929999999999998</v>
      </c>
      <c r="M419">
        <v>0.80289999999999995</v>
      </c>
      <c r="N419">
        <v>3.5825</v>
      </c>
      <c r="O419">
        <v>8.2085000000000008</v>
      </c>
      <c r="P419">
        <v>12.6694</v>
      </c>
      <c r="Q419">
        <v>0</v>
      </c>
      <c r="R419">
        <v>0</v>
      </c>
      <c r="S419" t="s">
        <v>307</v>
      </c>
      <c r="T419" t="s">
        <v>310</v>
      </c>
      <c r="U419" t="s">
        <v>319</v>
      </c>
      <c r="V419" t="s">
        <v>319</v>
      </c>
      <c r="W419">
        <v>91931735553.169998</v>
      </c>
      <c r="X419">
        <v>84800608.519999996</v>
      </c>
      <c r="Y419" s="225">
        <v>15510380737572.949</v>
      </c>
      <c r="Z419">
        <v>122795279.84999999</v>
      </c>
    </row>
    <row r="420" spans="1:26" x14ac:dyDescent="0.25">
      <c r="A420" t="s">
        <v>760</v>
      </c>
      <c r="B420" t="s">
        <v>171</v>
      </c>
      <c r="C420" t="s">
        <v>742</v>
      </c>
      <c r="D420" t="s">
        <v>227</v>
      </c>
      <c r="E420" t="s">
        <v>303</v>
      </c>
      <c r="F420" t="s">
        <v>304</v>
      </c>
      <c r="G420" t="s">
        <v>305</v>
      </c>
      <c r="H420">
        <v>1049.75</v>
      </c>
      <c r="I420">
        <v>0.15740000000000001</v>
      </c>
      <c r="J420">
        <v>-1.43E-2</v>
      </c>
      <c r="K420">
        <v>0.29239999999999999</v>
      </c>
      <c r="L420">
        <v>0.29239999999999999</v>
      </c>
      <c r="M420">
        <v>1.4781</v>
      </c>
      <c r="N420">
        <v>1.1915</v>
      </c>
      <c r="O420">
        <v>4.9424999999999999</v>
      </c>
      <c r="P420">
        <v>8.1937999999999995</v>
      </c>
      <c r="Q420">
        <v>0</v>
      </c>
      <c r="R420">
        <v>0</v>
      </c>
      <c r="S420" t="s">
        <v>332</v>
      </c>
      <c r="T420" t="s">
        <v>307</v>
      </c>
      <c r="U420" t="s">
        <v>319</v>
      </c>
      <c r="V420" t="s">
        <v>319</v>
      </c>
      <c r="W420">
        <v>199548504894.14999</v>
      </c>
      <c r="X420">
        <v>190647946.61000001</v>
      </c>
      <c r="Y420" s="225">
        <v>15510380737572.949</v>
      </c>
      <c r="Z420">
        <v>122795279.84999999</v>
      </c>
    </row>
    <row r="421" spans="1:26" x14ac:dyDescent="0.25">
      <c r="A421" t="s">
        <v>761</v>
      </c>
      <c r="B421" t="s">
        <v>171</v>
      </c>
      <c r="C421" t="s">
        <v>742</v>
      </c>
      <c r="D421" t="s">
        <v>312</v>
      </c>
      <c r="E421" t="s">
        <v>303</v>
      </c>
      <c r="F421" t="s">
        <v>304</v>
      </c>
      <c r="G421" t="s">
        <v>305</v>
      </c>
      <c r="H421">
        <v>1672.03</v>
      </c>
      <c r="I421">
        <v>7.4200000000000002E-2</v>
      </c>
      <c r="J421">
        <v>3.5900000000000001E-2</v>
      </c>
      <c r="K421">
        <v>1.1207</v>
      </c>
      <c r="L421">
        <v>1.1207</v>
      </c>
      <c r="M421">
        <v>2.5766</v>
      </c>
      <c r="N421">
        <v>6.1303000000000001</v>
      </c>
      <c r="O421">
        <v>10.2021</v>
      </c>
      <c r="P421">
        <v>14.347899999999999</v>
      </c>
      <c r="Q421">
        <v>18.1313</v>
      </c>
      <c r="R421">
        <v>30.793900000000001</v>
      </c>
      <c r="S421" t="s">
        <v>338</v>
      </c>
      <c r="T421" t="s">
        <v>338</v>
      </c>
      <c r="U421" t="s">
        <v>307</v>
      </c>
      <c r="V421" t="s">
        <v>317</v>
      </c>
      <c r="W421">
        <v>889571251445.98999</v>
      </c>
      <c r="X421">
        <v>537994403.91999996</v>
      </c>
      <c r="Y421" s="225">
        <v>15510380737572.949</v>
      </c>
      <c r="Z421">
        <v>122795279.84999999</v>
      </c>
    </row>
    <row r="422" spans="1:26" x14ac:dyDescent="0.25">
      <c r="A422" t="s">
        <v>762</v>
      </c>
      <c r="B422" t="s">
        <v>171</v>
      </c>
      <c r="C422" t="s">
        <v>742</v>
      </c>
      <c r="D422" t="s">
        <v>302</v>
      </c>
      <c r="E422" t="s">
        <v>303</v>
      </c>
      <c r="F422" t="s">
        <v>304</v>
      </c>
      <c r="G422" t="s">
        <v>305</v>
      </c>
      <c r="H422">
        <v>1048.6400000000001</v>
      </c>
      <c r="I422">
        <v>0.1729</v>
      </c>
      <c r="J422">
        <v>0.14610000000000001</v>
      </c>
      <c r="K422">
        <v>0.58320000000000005</v>
      </c>
      <c r="L422">
        <v>0.58320000000000005</v>
      </c>
      <c r="M422">
        <v>0.87929999999999997</v>
      </c>
      <c r="N422">
        <v>2.4173</v>
      </c>
      <c r="O422">
        <v>4.7279</v>
      </c>
      <c r="P422">
        <v>0</v>
      </c>
      <c r="Q422">
        <v>0</v>
      </c>
      <c r="R422">
        <v>0</v>
      </c>
      <c r="S422" t="s">
        <v>317</v>
      </c>
      <c r="T422" t="s">
        <v>319</v>
      </c>
      <c r="U422" t="s">
        <v>319</v>
      </c>
      <c r="V422" t="s">
        <v>319</v>
      </c>
      <c r="W422">
        <v>175151298601</v>
      </c>
      <c r="X422">
        <v>168000000</v>
      </c>
      <c r="Y422" s="225">
        <v>15510380737572.949</v>
      </c>
      <c r="Z422">
        <v>122795279.84999999</v>
      </c>
    </row>
    <row r="423" spans="1:26" x14ac:dyDescent="0.25">
      <c r="A423" t="s">
        <v>763</v>
      </c>
      <c r="B423" t="s">
        <v>171</v>
      </c>
      <c r="C423" t="s">
        <v>742</v>
      </c>
      <c r="D423" t="s">
        <v>312</v>
      </c>
      <c r="E423" t="s">
        <v>303</v>
      </c>
      <c r="F423" t="s">
        <v>304</v>
      </c>
      <c r="G423" t="s">
        <v>305</v>
      </c>
      <c r="H423">
        <v>1470.87</v>
      </c>
      <c r="I423">
        <v>8.5699999999999998E-2</v>
      </c>
      <c r="J423">
        <v>2.7199999999999998E-2</v>
      </c>
      <c r="K423">
        <v>0.65769999999999995</v>
      </c>
      <c r="L423">
        <v>0.65769999999999995</v>
      </c>
      <c r="M423">
        <v>1.7713000000000001</v>
      </c>
      <c r="N423">
        <v>4.6242000000000001</v>
      </c>
      <c r="O423">
        <v>8.4169</v>
      </c>
      <c r="P423">
        <v>10.6233</v>
      </c>
      <c r="Q423">
        <v>15.598100000000001</v>
      </c>
      <c r="R423">
        <v>39.530101999999999</v>
      </c>
      <c r="S423" t="s">
        <v>307</v>
      </c>
      <c r="T423" t="s">
        <v>307</v>
      </c>
      <c r="U423" t="s">
        <v>307</v>
      </c>
      <c r="V423" t="s">
        <v>307</v>
      </c>
      <c r="W423">
        <v>105729104973.67</v>
      </c>
      <c r="X423">
        <v>72354752.969999999</v>
      </c>
      <c r="Y423" s="225">
        <v>15510380737572.949</v>
      </c>
      <c r="Z423">
        <v>122795279.84999999</v>
      </c>
    </row>
    <row r="424" spans="1:26" x14ac:dyDescent="0.25">
      <c r="A424" t="s">
        <v>764</v>
      </c>
      <c r="B424" t="s">
        <v>178</v>
      </c>
      <c r="C424" t="s">
        <v>742</v>
      </c>
      <c r="D424" t="s">
        <v>199</v>
      </c>
      <c r="E424" t="s">
        <v>303</v>
      </c>
      <c r="F424" t="s">
        <v>304</v>
      </c>
      <c r="G424" t="s">
        <v>305</v>
      </c>
      <c r="H424">
        <v>1010.7213</v>
      </c>
      <c r="I424">
        <v>5.6800000000000003E-2</v>
      </c>
      <c r="J424">
        <v>0.14499999999999999</v>
      </c>
      <c r="K424">
        <v>0.54749999999999999</v>
      </c>
      <c r="L424">
        <v>0.54749999999999999</v>
      </c>
      <c r="M424">
        <v>0</v>
      </c>
      <c r="N424">
        <v>0</v>
      </c>
      <c r="O424">
        <v>0</v>
      </c>
      <c r="P424">
        <v>0</v>
      </c>
      <c r="Q424">
        <v>0</v>
      </c>
      <c r="R424">
        <v>0</v>
      </c>
      <c r="S424" t="s">
        <v>319</v>
      </c>
      <c r="T424" t="s">
        <v>319</v>
      </c>
      <c r="U424" t="s">
        <v>319</v>
      </c>
      <c r="V424" t="s">
        <v>319</v>
      </c>
      <c r="W424">
        <v>301565278446.29999</v>
      </c>
      <c r="X424">
        <v>300000000</v>
      </c>
      <c r="Y424" s="225">
        <v>15510380737572.949</v>
      </c>
      <c r="Z424">
        <v>122795279.84999999</v>
      </c>
    </row>
    <row r="425" spans="1:26" x14ac:dyDescent="0.25">
      <c r="A425" t="s">
        <v>765</v>
      </c>
      <c r="B425" t="s">
        <v>178</v>
      </c>
      <c r="C425" t="s">
        <v>742</v>
      </c>
      <c r="D425" t="s">
        <v>312</v>
      </c>
      <c r="E425" t="s">
        <v>303</v>
      </c>
      <c r="F425" t="s">
        <v>304</v>
      </c>
      <c r="G425" t="s">
        <v>280</v>
      </c>
      <c r="H425">
        <v>1007.87</v>
      </c>
      <c r="I425">
        <v>4.6699999999999998E-2</v>
      </c>
      <c r="J425">
        <v>0.14510000000000001</v>
      </c>
      <c r="K425">
        <v>0.50660000000000005</v>
      </c>
      <c r="L425">
        <v>0.50660000000000005</v>
      </c>
      <c r="M425">
        <v>0</v>
      </c>
      <c r="N425">
        <v>0</v>
      </c>
      <c r="O425">
        <v>0</v>
      </c>
      <c r="P425">
        <v>0</v>
      </c>
      <c r="Q425">
        <v>0</v>
      </c>
      <c r="R425">
        <v>0</v>
      </c>
      <c r="S425" t="s">
        <v>319</v>
      </c>
      <c r="T425" t="s">
        <v>319</v>
      </c>
      <c r="U425" t="s">
        <v>319</v>
      </c>
      <c r="V425" t="s">
        <v>319</v>
      </c>
      <c r="W425">
        <v>20051768700.360001</v>
      </c>
      <c r="X425">
        <v>19995901.68</v>
      </c>
      <c r="Y425" s="225">
        <v>15510380737572.949</v>
      </c>
      <c r="Z425">
        <v>122795279.84999999</v>
      </c>
    </row>
    <row r="426" spans="1:26" x14ac:dyDescent="0.25">
      <c r="A426" t="s">
        <v>766</v>
      </c>
      <c r="B426" t="s">
        <v>74</v>
      </c>
      <c r="C426" t="s">
        <v>742</v>
      </c>
      <c r="D426" t="s">
        <v>316</v>
      </c>
      <c r="E426" t="s">
        <v>303</v>
      </c>
      <c r="F426" t="s">
        <v>304</v>
      </c>
      <c r="G426" t="s">
        <v>305</v>
      </c>
      <c r="H426">
        <v>26718.44</v>
      </c>
      <c r="I426">
        <v>-0.437</v>
      </c>
      <c r="J426">
        <v>-1.0357000000000001</v>
      </c>
      <c r="K426">
        <v>-4.2839999999999998</v>
      </c>
      <c r="L426">
        <v>-4.2839999999999998</v>
      </c>
      <c r="M426">
        <v>-5.9546000000000001</v>
      </c>
      <c r="N426">
        <v>-5.8471000000000002</v>
      </c>
      <c r="O426">
        <v>-2.2351000000000001</v>
      </c>
      <c r="P426">
        <v>0.60150000000000003</v>
      </c>
      <c r="Q426">
        <v>1.0390999999999999</v>
      </c>
      <c r="R426">
        <v>8.2140000000000004</v>
      </c>
      <c r="S426" t="s">
        <v>307</v>
      </c>
      <c r="T426" t="s">
        <v>306</v>
      </c>
      <c r="U426" t="s">
        <v>306</v>
      </c>
      <c r="V426" t="s">
        <v>306</v>
      </c>
      <c r="W426">
        <v>1511142746079.75</v>
      </c>
      <c r="X426">
        <v>54135096.450000003</v>
      </c>
      <c r="Y426" s="225">
        <v>15510380737572.949</v>
      </c>
      <c r="Z426">
        <v>122795279.84999999</v>
      </c>
    </row>
    <row r="427" spans="1:26" x14ac:dyDescent="0.25">
      <c r="A427" t="s">
        <v>767</v>
      </c>
      <c r="B427" t="s">
        <v>74</v>
      </c>
      <c r="C427" t="s">
        <v>742</v>
      </c>
      <c r="D427" t="s">
        <v>302</v>
      </c>
      <c r="E427" t="s">
        <v>303</v>
      </c>
      <c r="F427" t="s">
        <v>304</v>
      </c>
      <c r="G427" t="s">
        <v>280</v>
      </c>
      <c r="H427">
        <v>2566.42</v>
      </c>
      <c r="I427">
        <v>-0.21540000000000001</v>
      </c>
      <c r="J427">
        <v>-0.69799999999999995</v>
      </c>
      <c r="K427">
        <v>-2.8530000000000002</v>
      </c>
      <c r="L427">
        <v>-2.8530000000000002</v>
      </c>
      <c r="M427">
        <v>0.65769999999999995</v>
      </c>
      <c r="N427">
        <v>8.6599999999999996E-2</v>
      </c>
      <c r="O427">
        <v>5.3274999999999997</v>
      </c>
      <c r="P427">
        <v>8.0024999999999995</v>
      </c>
      <c r="Q427">
        <v>-1.2527999999999999</v>
      </c>
      <c r="R427">
        <v>1.5507</v>
      </c>
      <c r="S427" t="s">
        <v>364</v>
      </c>
      <c r="T427" t="s">
        <v>310</v>
      </c>
      <c r="U427" t="s">
        <v>307</v>
      </c>
      <c r="V427" t="s">
        <v>332</v>
      </c>
      <c r="W427">
        <v>796937891866</v>
      </c>
      <c r="X427">
        <v>301664933.11000001</v>
      </c>
      <c r="Y427" s="225">
        <v>15510380737572.949</v>
      </c>
      <c r="Z427">
        <v>122795279.84999999</v>
      </c>
    </row>
    <row r="428" spans="1:26" x14ac:dyDescent="0.25">
      <c r="A428" t="s">
        <v>768</v>
      </c>
      <c r="B428" t="s">
        <v>171</v>
      </c>
      <c r="C428" t="s">
        <v>742</v>
      </c>
      <c r="D428" t="s">
        <v>312</v>
      </c>
      <c r="E428" t="s">
        <v>303</v>
      </c>
      <c r="F428" t="s">
        <v>304</v>
      </c>
      <c r="G428" t="s">
        <v>305</v>
      </c>
      <c r="H428">
        <v>2415.31</v>
      </c>
      <c r="I428">
        <v>0.1447</v>
      </c>
      <c r="J428">
        <v>-5.21E-2</v>
      </c>
      <c r="K428">
        <v>0.78110000000000002</v>
      </c>
      <c r="L428">
        <v>0.78110000000000002</v>
      </c>
      <c r="M428">
        <v>1.6762999999999999</v>
      </c>
      <c r="N428">
        <v>5.2779999999999996</v>
      </c>
      <c r="O428">
        <v>8.9901999999999997</v>
      </c>
      <c r="P428">
        <v>11.601900000000001</v>
      </c>
      <c r="Q428">
        <v>14.1478</v>
      </c>
      <c r="R428">
        <v>38.610999999999997</v>
      </c>
      <c r="S428" t="s">
        <v>307</v>
      </c>
      <c r="T428" t="s">
        <v>307</v>
      </c>
      <c r="U428" t="s">
        <v>332</v>
      </c>
      <c r="V428" t="s">
        <v>332</v>
      </c>
      <c r="W428">
        <v>1173359986462.6201</v>
      </c>
      <c r="X428">
        <v>489596474.39999998</v>
      </c>
      <c r="Y428" s="225">
        <v>15510380737572.949</v>
      </c>
      <c r="Z428">
        <v>122795279.84999999</v>
      </c>
    </row>
    <row r="429" spans="1:26" x14ac:dyDescent="0.25">
      <c r="A429" t="s">
        <v>769</v>
      </c>
      <c r="B429" t="s">
        <v>171</v>
      </c>
      <c r="C429" t="s">
        <v>742</v>
      </c>
      <c r="D429" t="s">
        <v>312</v>
      </c>
      <c r="E429" t="s">
        <v>323</v>
      </c>
      <c r="F429" t="s">
        <v>304</v>
      </c>
      <c r="G429" t="s">
        <v>305</v>
      </c>
      <c r="H429">
        <v>1.2503</v>
      </c>
      <c r="I429">
        <v>-6.3899999999999998E-2</v>
      </c>
      <c r="J429">
        <v>-0.41420000000000001</v>
      </c>
      <c r="K429">
        <v>-0.311</v>
      </c>
      <c r="L429">
        <v>-0.311</v>
      </c>
      <c r="M429">
        <v>1.8160000000000001</v>
      </c>
      <c r="N429">
        <v>4.5926</v>
      </c>
      <c r="O429">
        <v>9.3589000000000002</v>
      </c>
      <c r="P429">
        <v>9.7524999999999995</v>
      </c>
      <c r="Q429">
        <v>9.5024999999999995</v>
      </c>
      <c r="R429">
        <v>21.636299000000001</v>
      </c>
      <c r="S429" t="s">
        <v>364</v>
      </c>
      <c r="T429" t="s">
        <v>332</v>
      </c>
      <c r="U429" t="s">
        <v>332</v>
      </c>
      <c r="V429" t="s">
        <v>307</v>
      </c>
      <c r="W429">
        <v>57043852.880000003</v>
      </c>
      <c r="X429">
        <v>45484020.119999997</v>
      </c>
      <c r="Y429" s="225">
        <v>15510380737572.949</v>
      </c>
      <c r="Z429">
        <v>122795279.84999999</v>
      </c>
    </row>
    <row r="430" spans="1:26" x14ac:dyDescent="0.25">
      <c r="A430" t="s">
        <v>770</v>
      </c>
      <c r="B430" t="s">
        <v>171</v>
      </c>
      <c r="C430" t="s">
        <v>742</v>
      </c>
      <c r="D430" t="s">
        <v>312</v>
      </c>
      <c r="E430" t="s">
        <v>323</v>
      </c>
      <c r="F430" t="s">
        <v>304</v>
      </c>
      <c r="G430" t="s">
        <v>305</v>
      </c>
      <c r="H430">
        <v>1.1661999999999999</v>
      </c>
      <c r="I430">
        <v>-0.1028</v>
      </c>
      <c r="J430">
        <v>-0.74890000000000001</v>
      </c>
      <c r="K430">
        <v>-0.66439999999999999</v>
      </c>
      <c r="L430">
        <v>-0.66439999999999999</v>
      </c>
      <c r="M430">
        <v>3.2949999999999999</v>
      </c>
      <c r="N430">
        <v>7.7321</v>
      </c>
      <c r="O430">
        <v>13.047700000000001</v>
      </c>
      <c r="P430">
        <v>13.886699999999999</v>
      </c>
      <c r="Q430">
        <v>10.143599999999999</v>
      </c>
      <c r="R430">
        <v>20.1401</v>
      </c>
      <c r="S430" t="s">
        <v>313</v>
      </c>
      <c r="T430" t="s">
        <v>306</v>
      </c>
      <c r="U430" t="s">
        <v>307</v>
      </c>
      <c r="V430" t="s">
        <v>307</v>
      </c>
      <c r="W430">
        <v>1344467.41</v>
      </c>
      <c r="X430">
        <v>1145161.7</v>
      </c>
      <c r="Y430" s="225">
        <v>15510380737572.949</v>
      </c>
      <c r="Z430">
        <v>122795279.84999999</v>
      </c>
    </row>
    <row r="431" spans="1:26" x14ac:dyDescent="0.25">
      <c r="A431" t="s">
        <v>771</v>
      </c>
      <c r="B431" t="s">
        <v>171</v>
      </c>
      <c r="C431" t="s">
        <v>742</v>
      </c>
      <c r="D431" t="s">
        <v>312</v>
      </c>
      <c r="E431" t="s">
        <v>303</v>
      </c>
      <c r="F431" t="s">
        <v>304</v>
      </c>
      <c r="G431" t="s">
        <v>305</v>
      </c>
      <c r="H431">
        <v>1513</v>
      </c>
      <c r="I431">
        <v>0.10059999999999999</v>
      </c>
      <c r="J431">
        <v>-3.6999999999999998E-2</v>
      </c>
      <c r="K431">
        <v>0.8599</v>
      </c>
      <c r="L431">
        <v>0.8599</v>
      </c>
      <c r="M431">
        <v>2.1793</v>
      </c>
      <c r="N431">
        <v>6.1173999999999999</v>
      </c>
      <c r="O431">
        <v>10.2127</v>
      </c>
      <c r="P431">
        <v>13.318899999999999</v>
      </c>
      <c r="Q431">
        <v>19.448</v>
      </c>
      <c r="R431">
        <v>54.225700000000003</v>
      </c>
      <c r="S431" t="s">
        <v>310</v>
      </c>
      <c r="T431" t="s">
        <v>306</v>
      </c>
      <c r="U431" t="s">
        <v>306</v>
      </c>
      <c r="V431" t="s">
        <v>319</v>
      </c>
      <c r="W431">
        <v>435811566275.69</v>
      </c>
      <c r="X431">
        <v>290521565.50999999</v>
      </c>
      <c r="Y431" s="225">
        <v>15510380737572.949</v>
      </c>
      <c r="Z431">
        <v>122795279.84999999</v>
      </c>
    </row>
    <row r="432" spans="1:26" x14ac:dyDescent="0.25">
      <c r="A432" t="s">
        <v>772</v>
      </c>
      <c r="B432" t="s">
        <v>178</v>
      </c>
      <c r="C432" t="s">
        <v>742</v>
      </c>
      <c r="D432" t="s">
        <v>316</v>
      </c>
      <c r="E432" t="s">
        <v>303</v>
      </c>
      <c r="F432" t="s">
        <v>304</v>
      </c>
      <c r="G432" t="s">
        <v>305</v>
      </c>
      <c r="H432">
        <v>2156.34</v>
      </c>
      <c r="I432">
        <v>3.7100000000000001E-2</v>
      </c>
      <c r="J432">
        <v>9.7000000000000003E-2</v>
      </c>
      <c r="K432">
        <v>0.40139999999999998</v>
      </c>
      <c r="L432">
        <v>0.40139999999999998</v>
      </c>
      <c r="M432">
        <v>1.1662999999999999</v>
      </c>
      <c r="N432">
        <v>2.2970999999999999</v>
      </c>
      <c r="O432">
        <v>3.4722</v>
      </c>
      <c r="P432">
        <v>4.5507999999999997</v>
      </c>
      <c r="Q432">
        <v>10.765599999999999</v>
      </c>
      <c r="R432">
        <v>22.238001000000001</v>
      </c>
      <c r="S432" t="s">
        <v>334</v>
      </c>
      <c r="T432" t="s">
        <v>317</v>
      </c>
      <c r="U432" t="s">
        <v>317</v>
      </c>
      <c r="V432" t="s">
        <v>375</v>
      </c>
      <c r="W432">
        <v>458434963726.77002</v>
      </c>
      <c r="X432">
        <v>213451469.22999999</v>
      </c>
      <c r="Y432" s="225">
        <v>15510380737572.949</v>
      </c>
      <c r="Z432">
        <v>122795279.84999999</v>
      </c>
    </row>
    <row r="433" spans="1:26" x14ac:dyDescent="0.25">
      <c r="A433" t="s">
        <v>773</v>
      </c>
      <c r="B433" t="s">
        <v>74</v>
      </c>
      <c r="C433" t="s">
        <v>742</v>
      </c>
      <c r="D433" t="s">
        <v>312</v>
      </c>
      <c r="E433" t="s">
        <v>303</v>
      </c>
      <c r="F433" t="s">
        <v>304</v>
      </c>
      <c r="G433" t="s">
        <v>305</v>
      </c>
      <c r="H433">
        <v>2243.92</v>
      </c>
      <c r="I433">
        <v>-0.17530000000000001</v>
      </c>
      <c r="J433">
        <v>-0.84050000000000002</v>
      </c>
      <c r="K433">
        <v>-3.2145999999999999</v>
      </c>
      <c r="L433">
        <v>-3.2145999999999999</v>
      </c>
      <c r="M433">
        <v>-4.6512000000000002</v>
      </c>
      <c r="N433">
        <v>-5.8067000000000002</v>
      </c>
      <c r="O433">
        <v>0.39190000000000003</v>
      </c>
      <c r="P433">
        <v>2.2067999999999999</v>
      </c>
      <c r="Q433">
        <v>9.6103000000000005</v>
      </c>
      <c r="R433">
        <v>7.2700000000000001E-2</v>
      </c>
      <c r="S433" t="s">
        <v>332</v>
      </c>
      <c r="T433" t="s">
        <v>307</v>
      </c>
      <c r="U433" t="s">
        <v>338</v>
      </c>
      <c r="V433" t="s">
        <v>332</v>
      </c>
      <c r="W433">
        <v>508318159678.03998</v>
      </c>
      <c r="X433">
        <v>219249078.18000001</v>
      </c>
      <c r="Y433" s="225">
        <v>15510380737572.949</v>
      </c>
      <c r="Z433">
        <v>122795279.84999999</v>
      </c>
    </row>
    <row r="434" spans="1:26" x14ac:dyDescent="0.25">
      <c r="A434" t="s">
        <v>774</v>
      </c>
      <c r="B434" t="s">
        <v>166</v>
      </c>
      <c r="C434" t="s">
        <v>742</v>
      </c>
      <c r="D434" t="s">
        <v>316</v>
      </c>
      <c r="E434" t="s">
        <v>303</v>
      </c>
      <c r="F434" t="s">
        <v>304</v>
      </c>
      <c r="G434" t="s">
        <v>305</v>
      </c>
      <c r="H434">
        <v>1599.69</v>
      </c>
      <c r="I434">
        <v>-0.04</v>
      </c>
      <c r="J434">
        <v>-0.20710000000000001</v>
      </c>
      <c r="K434">
        <v>-0.1673</v>
      </c>
      <c r="L434">
        <v>-0.1673</v>
      </c>
      <c r="M434">
        <v>0.13270000000000001</v>
      </c>
      <c r="N434">
        <v>3.2058</v>
      </c>
      <c r="O434">
        <v>4.8110999999999997</v>
      </c>
      <c r="P434">
        <v>8.3962000000000003</v>
      </c>
      <c r="Q434">
        <v>9.0889000000000006</v>
      </c>
      <c r="R434">
        <v>19.741800000000001</v>
      </c>
      <c r="S434" t="s">
        <v>306</v>
      </c>
      <c r="T434" t="s">
        <v>307</v>
      </c>
      <c r="U434" t="s">
        <v>307</v>
      </c>
      <c r="V434" t="s">
        <v>332</v>
      </c>
      <c r="W434">
        <v>29539497519.98</v>
      </c>
      <c r="X434">
        <v>18434869.059999999</v>
      </c>
      <c r="Y434" s="225">
        <v>15510380737572.949</v>
      </c>
      <c r="Z434">
        <v>122795279.84999999</v>
      </c>
    </row>
    <row r="435" spans="1:26" x14ac:dyDescent="0.25">
      <c r="A435" t="s">
        <v>775</v>
      </c>
      <c r="B435" t="s">
        <v>203</v>
      </c>
      <c r="C435" t="s">
        <v>742</v>
      </c>
      <c r="D435" t="s">
        <v>316</v>
      </c>
      <c r="E435" t="s">
        <v>303</v>
      </c>
      <c r="F435" t="s">
        <v>304</v>
      </c>
      <c r="G435" t="s">
        <v>305</v>
      </c>
      <c r="H435">
        <v>1009.45</v>
      </c>
      <c r="I435">
        <v>-0.53990000000000005</v>
      </c>
      <c r="J435">
        <v>-0.66910000000000003</v>
      </c>
      <c r="K435">
        <v>-2.7317</v>
      </c>
      <c r="L435">
        <v>-2.7317</v>
      </c>
      <c r="M435">
        <v>-4.6356999999999999</v>
      </c>
      <c r="N435">
        <v>-2.5251000000000001</v>
      </c>
      <c r="O435">
        <v>1.5278</v>
      </c>
      <c r="P435">
        <v>0</v>
      </c>
      <c r="Q435">
        <v>0</v>
      </c>
      <c r="R435">
        <v>0</v>
      </c>
      <c r="S435" t="s">
        <v>319</v>
      </c>
      <c r="T435" t="s">
        <v>319</v>
      </c>
      <c r="U435" t="s">
        <v>319</v>
      </c>
      <c r="V435" t="s">
        <v>319</v>
      </c>
      <c r="W435">
        <v>37483320129.110001</v>
      </c>
      <c r="X435">
        <v>36117892.030000001</v>
      </c>
      <c r="Y435" s="225">
        <v>15510380737572.949</v>
      </c>
      <c r="Z435">
        <v>122795279.84999999</v>
      </c>
    </row>
    <row r="436" spans="1:26" x14ac:dyDescent="0.25">
      <c r="A436" t="s">
        <v>776</v>
      </c>
      <c r="B436" t="s">
        <v>74</v>
      </c>
      <c r="C436" t="s">
        <v>742</v>
      </c>
      <c r="D436" t="s">
        <v>316</v>
      </c>
      <c r="E436" t="s">
        <v>303</v>
      </c>
      <c r="F436" t="s">
        <v>304</v>
      </c>
      <c r="G436" t="s">
        <v>305</v>
      </c>
      <c r="H436">
        <v>1427.09</v>
      </c>
      <c r="I436">
        <v>-0.1351</v>
      </c>
      <c r="J436">
        <v>-0.83320000000000005</v>
      </c>
      <c r="K436">
        <v>-3.7206999999999999</v>
      </c>
      <c r="L436">
        <v>-3.7206999999999999</v>
      </c>
      <c r="M436">
        <v>-6.2893999999999997</v>
      </c>
      <c r="N436">
        <v>-5.8510999999999997</v>
      </c>
      <c r="O436">
        <v>-3.1358000000000001</v>
      </c>
      <c r="P436">
        <v>-1.3875</v>
      </c>
      <c r="Q436">
        <v>-6.93E-2</v>
      </c>
      <c r="R436">
        <v>3.2888000000000002</v>
      </c>
      <c r="S436" t="s">
        <v>332</v>
      </c>
      <c r="T436" t="s">
        <v>332</v>
      </c>
      <c r="U436" t="s">
        <v>307</v>
      </c>
      <c r="V436" t="s">
        <v>332</v>
      </c>
      <c r="W436">
        <v>51325723126.540001</v>
      </c>
      <c r="X436">
        <v>34627247.5</v>
      </c>
      <c r="Y436" s="225">
        <v>15510380737572.949</v>
      </c>
      <c r="Z436">
        <v>122795279.84999999</v>
      </c>
    </row>
    <row r="437" spans="1:26" x14ac:dyDescent="0.25">
      <c r="A437" t="s">
        <v>777</v>
      </c>
      <c r="B437" t="s">
        <v>171</v>
      </c>
      <c r="C437" t="s">
        <v>742</v>
      </c>
      <c r="D437" t="s">
        <v>312</v>
      </c>
      <c r="E437" t="s">
        <v>303</v>
      </c>
      <c r="F437" t="s">
        <v>304</v>
      </c>
      <c r="G437" t="s">
        <v>280</v>
      </c>
      <c r="H437">
        <v>1003.72</v>
      </c>
      <c r="I437">
        <v>3.39E-2</v>
      </c>
      <c r="J437">
        <v>7.4800000000000005E-2</v>
      </c>
      <c r="K437">
        <v>0.50770000000000004</v>
      </c>
      <c r="L437">
        <v>0.50770000000000004</v>
      </c>
      <c r="M437">
        <v>0</v>
      </c>
      <c r="N437">
        <v>0</v>
      </c>
      <c r="O437">
        <v>0</v>
      </c>
      <c r="P437">
        <v>0</v>
      </c>
      <c r="Q437">
        <v>0</v>
      </c>
      <c r="R437">
        <v>0</v>
      </c>
      <c r="S437" t="s">
        <v>319</v>
      </c>
      <c r="T437" t="s">
        <v>319</v>
      </c>
      <c r="U437" t="s">
        <v>319</v>
      </c>
      <c r="V437" t="s">
        <v>319</v>
      </c>
      <c r="W437">
        <v>9986511949.7600002</v>
      </c>
      <c r="X437">
        <v>10000000</v>
      </c>
      <c r="Y437" s="225">
        <v>15510380737572.949</v>
      </c>
      <c r="Z437">
        <v>122795279.84999999</v>
      </c>
    </row>
    <row r="438" spans="1:26" x14ac:dyDescent="0.25">
      <c r="A438" t="s">
        <v>778</v>
      </c>
      <c r="B438" t="s">
        <v>178</v>
      </c>
      <c r="C438" t="s">
        <v>742</v>
      </c>
      <c r="D438" t="s">
        <v>316</v>
      </c>
      <c r="E438" t="s">
        <v>303</v>
      </c>
      <c r="F438" t="s">
        <v>304</v>
      </c>
      <c r="G438" t="s">
        <v>305</v>
      </c>
      <c r="H438">
        <v>1023.43</v>
      </c>
      <c r="I438">
        <v>2.2499999999999999E-2</v>
      </c>
      <c r="J438">
        <v>4.5900000000000003E-2</v>
      </c>
      <c r="K438">
        <v>0.21149999999999999</v>
      </c>
      <c r="L438">
        <v>0.21149999999999999</v>
      </c>
      <c r="M438">
        <v>0.66190000000000004</v>
      </c>
      <c r="N438">
        <v>1.3416999999999999</v>
      </c>
      <c r="O438">
        <v>1.9921</v>
      </c>
      <c r="P438">
        <v>0</v>
      </c>
      <c r="Q438">
        <v>0</v>
      </c>
      <c r="R438">
        <v>0</v>
      </c>
      <c r="S438" t="s">
        <v>334</v>
      </c>
      <c r="T438" t="s">
        <v>319</v>
      </c>
      <c r="U438" t="s">
        <v>319</v>
      </c>
      <c r="V438" t="s">
        <v>319</v>
      </c>
      <c r="W438">
        <v>10927290484.290001</v>
      </c>
      <c r="X438">
        <v>10699720.109999999</v>
      </c>
      <c r="Y438" s="225">
        <v>15510380737572.949</v>
      </c>
      <c r="Z438">
        <v>122795279.84999999</v>
      </c>
    </row>
    <row r="439" spans="1:26" x14ac:dyDescent="0.25">
      <c r="A439" t="s">
        <v>779</v>
      </c>
      <c r="B439" t="s">
        <v>166</v>
      </c>
      <c r="C439" t="s">
        <v>780</v>
      </c>
      <c r="D439" t="s">
        <v>170</v>
      </c>
      <c r="E439" t="s">
        <v>303</v>
      </c>
      <c r="F439" t="s">
        <v>304</v>
      </c>
      <c r="G439" t="s">
        <v>305</v>
      </c>
      <c r="H439">
        <v>930.27070000000003</v>
      </c>
      <c r="I439">
        <v>-0.51770000000000005</v>
      </c>
      <c r="J439">
        <v>-1.5528999999999999</v>
      </c>
      <c r="K439">
        <v>-1.6313</v>
      </c>
      <c r="L439">
        <v>-1.6313</v>
      </c>
      <c r="M439">
        <v>-6.1818</v>
      </c>
      <c r="N439">
        <v>-5.1631</v>
      </c>
      <c r="O439">
        <v>1.4072</v>
      </c>
      <c r="P439">
        <v>2.4417</v>
      </c>
      <c r="Q439">
        <v>0</v>
      </c>
      <c r="R439">
        <v>0</v>
      </c>
      <c r="S439" t="s">
        <v>387</v>
      </c>
      <c r="T439" t="s">
        <v>387</v>
      </c>
      <c r="U439" t="s">
        <v>319</v>
      </c>
      <c r="V439" t="s">
        <v>319</v>
      </c>
      <c r="W439">
        <v>9854751799.8999996</v>
      </c>
      <c r="X439">
        <v>10420609.09</v>
      </c>
      <c r="Y439" s="225">
        <v>119085489223.19</v>
      </c>
      <c r="Z439">
        <v>0</v>
      </c>
    </row>
    <row r="440" spans="1:26" x14ac:dyDescent="0.25">
      <c r="A440" t="s">
        <v>781</v>
      </c>
      <c r="B440" t="s">
        <v>74</v>
      </c>
      <c r="C440" t="s">
        <v>780</v>
      </c>
      <c r="D440" t="s">
        <v>170</v>
      </c>
      <c r="E440" t="s">
        <v>303</v>
      </c>
      <c r="F440" t="s">
        <v>304</v>
      </c>
      <c r="G440" t="s">
        <v>305</v>
      </c>
      <c r="H440">
        <v>940.45349999999996</v>
      </c>
      <c r="I440">
        <v>-0.80730000000000002</v>
      </c>
      <c r="J440">
        <v>-2.2231999999999998</v>
      </c>
      <c r="K440">
        <v>-2.7381000000000002</v>
      </c>
      <c r="L440">
        <v>-2.7381000000000002</v>
      </c>
      <c r="M440">
        <v>-7.5380000000000003</v>
      </c>
      <c r="N440">
        <v>-6.0519999999999996</v>
      </c>
      <c r="O440">
        <v>0.17349999999999999</v>
      </c>
      <c r="P440">
        <v>2.802</v>
      </c>
      <c r="Q440">
        <v>0</v>
      </c>
      <c r="R440">
        <v>0</v>
      </c>
      <c r="S440" t="s">
        <v>387</v>
      </c>
      <c r="T440" t="s">
        <v>387</v>
      </c>
      <c r="U440" t="s">
        <v>319</v>
      </c>
      <c r="V440" t="s">
        <v>319</v>
      </c>
      <c r="W440">
        <v>9750526653.9599991</v>
      </c>
      <c r="X440">
        <v>10084017.060000001</v>
      </c>
      <c r="Y440" s="225">
        <v>119085489223.19</v>
      </c>
      <c r="Z440">
        <v>0</v>
      </c>
    </row>
    <row r="441" spans="1:26" x14ac:dyDescent="0.25">
      <c r="A441" t="s">
        <v>782</v>
      </c>
      <c r="B441" t="s">
        <v>178</v>
      </c>
      <c r="C441" t="s">
        <v>780</v>
      </c>
      <c r="D441" t="s">
        <v>191</v>
      </c>
      <c r="E441" t="s">
        <v>303</v>
      </c>
      <c r="F441" t="s">
        <v>304</v>
      </c>
      <c r="G441" t="s">
        <v>280</v>
      </c>
      <c r="H441">
        <v>1048.7339999999999</v>
      </c>
      <c r="I441">
        <v>5.6800000000000003E-2</v>
      </c>
      <c r="J441">
        <v>9.9500000000000005E-2</v>
      </c>
      <c r="K441">
        <v>0.44879999999999998</v>
      </c>
      <c r="L441">
        <v>0.44879999999999998</v>
      </c>
      <c r="M441">
        <v>1.4781</v>
      </c>
      <c r="N441">
        <v>2.9169</v>
      </c>
      <c r="O441">
        <v>4.4893000000000001</v>
      </c>
      <c r="P441">
        <v>0</v>
      </c>
      <c r="Q441">
        <v>0</v>
      </c>
      <c r="R441">
        <v>0</v>
      </c>
      <c r="S441" t="s">
        <v>307</v>
      </c>
      <c r="T441" t="s">
        <v>319</v>
      </c>
      <c r="U441" t="s">
        <v>319</v>
      </c>
      <c r="V441" t="s">
        <v>319</v>
      </c>
      <c r="W441">
        <v>13543604481.76</v>
      </c>
      <c r="X441">
        <v>12972207.609999999</v>
      </c>
      <c r="Y441" s="225">
        <v>119085489223.19</v>
      </c>
      <c r="Z441">
        <v>0</v>
      </c>
    </row>
    <row r="442" spans="1:26" x14ac:dyDescent="0.25">
      <c r="A442" t="s">
        <v>783</v>
      </c>
      <c r="B442" t="s">
        <v>178</v>
      </c>
      <c r="C442" t="s">
        <v>780</v>
      </c>
      <c r="D442" t="s">
        <v>662</v>
      </c>
      <c r="E442" t="s">
        <v>303</v>
      </c>
      <c r="F442" t="s">
        <v>304</v>
      </c>
      <c r="G442" t="s">
        <v>305</v>
      </c>
      <c r="H442">
        <v>1043.6744000000001</v>
      </c>
      <c r="I442">
        <v>4.82E-2</v>
      </c>
      <c r="J442">
        <v>0.11260000000000001</v>
      </c>
      <c r="K442">
        <v>0.46429999999999999</v>
      </c>
      <c r="L442">
        <v>0.46429999999999999</v>
      </c>
      <c r="M442">
        <v>1.5</v>
      </c>
      <c r="N442">
        <v>3.0546000000000002</v>
      </c>
      <c r="O442">
        <v>4.6753</v>
      </c>
      <c r="P442">
        <v>0</v>
      </c>
      <c r="Q442">
        <v>0</v>
      </c>
      <c r="R442">
        <v>0</v>
      </c>
      <c r="S442" t="s">
        <v>338</v>
      </c>
      <c r="T442" t="s">
        <v>319</v>
      </c>
      <c r="U442" t="s">
        <v>319</v>
      </c>
      <c r="V442" t="s">
        <v>319</v>
      </c>
      <c r="W442">
        <v>15262788482.549999</v>
      </c>
      <c r="X442">
        <v>14691992.210000001</v>
      </c>
      <c r="Y442" s="225">
        <v>119085489223.19</v>
      </c>
      <c r="Z442">
        <v>0</v>
      </c>
    </row>
    <row r="443" spans="1:26" x14ac:dyDescent="0.25">
      <c r="A443" t="s">
        <v>784</v>
      </c>
      <c r="B443" t="s">
        <v>171</v>
      </c>
      <c r="C443" t="s">
        <v>780</v>
      </c>
      <c r="D443" t="s">
        <v>170</v>
      </c>
      <c r="E443" t="s">
        <v>303</v>
      </c>
      <c r="F443" t="s">
        <v>304</v>
      </c>
      <c r="G443" t="s">
        <v>305</v>
      </c>
      <c r="H443">
        <v>1051.5612000000001</v>
      </c>
      <c r="I443">
        <v>1.4200000000000001E-2</v>
      </c>
      <c r="J443">
        <v>-0.129</v>
      </c>
      <c r="K443">
        <v>0.87560000000000004</v>
      </c>
      <c r="L443">
        <v>0.87560000000000004</v>
      </c>
      <c r="M443">
        <v>2.2122000000000002</v>
      </c>
      <c r="N443">
        <v>5.2256999999999998</v>
      </c>
      <c r="O443">
        <v>8.7247000000000003</v>
      </c>
      <c r="P443">
        <v>11.402900000000001</v>
      </c>
      <c r="Q443">
        <v>0</v>
      </c>
      <c r="R443">
        <v>0</v>
      </c>
      <c r="S443" t="s">
        <v>387</v>
      </c>
      <c r="T443" t="s">
        <v>387</v>
      </c>
      <c r="U443" t="s">
        <v>319</v>
      </c>
      <c r="V443" t="s">
        <v>319</v>
      </c>
      <c r="W443">
        <v>5244918802.9399996</v>
      </c>
      <c r="X443">
        <v>5031418.62</v>
      </c>
      <c r="Y443" s="225">
        <v>119085489223.19</v>
      </c>
      <c r="Z443">
        <v>0</v>
      </c>
    </row>
    <row r="444" spans="1:26" x14ac:dyDescent="0.25">
      <c r="A444" t="s">
        <v>785</v>
      </c>
      <c r="B444" t="s">
        <v>207</v>
      </c>
      <c r="C444" t="s">
        <v>780</v>
      </c>
      <c r="D444" t="s">
        <v>336</v>
      </c>
      <c r="E444" t="s">
        <v>303</v>
      </c>
      <c r="F444" t="s">
        <v>304</v>
      </c>
      <c r="G444" t="s">
        <v>305</v>
      </c>
      <c r="H444">
        <v>993.87199999999996</v>
      </c>
      <c r="I444">
        <v>0</v>
      </c>
      <c r="J444">
        <v>0</v>
      </c>
      <c r="K444">
        <v>0</v>
      </c>
      <c r="L444">
        <v>-1.49</v>
      </c>
      <c r="M444">
        <v>0</v>
      </c>
      <c r="N444">
        <v>0</v>
      </c>
      <c r="O444">
        <v>0</v>
      </c>
      <c r="P444">
        <v>0</v>
      </c>
      <c r="Q444">
        <v>0</v>
      </c>
      <c r="R444">
        <v>0</v>
      </c>
      <c r="S444" t="s">
        <v>319</v>
      </c>
      <c r="T444" t="s">
        <v>319</v>
      </c>
      <c r="U444" t="s">
        <v>319</v>
      </c>
      <c r="V444" t="s">
        <v>319</v>
      </c>
      <c r="W444">
        <v>65428899002.080002</v>
      </c>
      <c r="X444">
        <v>64850000</v>
      </c>
      <c r="Y444" s="225">
        <v>119085489223.19</v>
      </c>
      <c r="Z444">
        <v>0</v>
      </c>
    </row>
    <row r="445" spans="1:26" x14ac:dyDescent="0.25">
      <c r="A445" t="s">
        <v>786</v>
      </c>
      <c r="B445" t="s">
        <v>166</v>
      </c>
      <c r="C445" t="s">
        <v>787</v>
      </c>
      <c r="D445" t="s">
        <v>177</v>
      </c>
      <c r="E445" t="s">
        <v>303</v>
      </c>
      <c r="F445" t="s">
        <v>304</v>
      </c>
      <c r="G445" t="s">
        <v>305</v>
      </c>
      <c r="H445">
        <v>553.59550000000002</v>
      </c>
      <c r="I445">
        <v>-1.0490999999999999</v>
      </c>
      <c r="J445">
        <v>-1.6420999999999999</v>
      </c>
      <c r="K445">
        <v>-2.7294999999999998</v>
      </c>
      <c r="L445">
        <v>-2.7294999999999998</v>
      </c>
      <c r="M445">
        <v>-8.9139999999999997</v>
      </c>
      <c r="N445">
        <v>-12.3376</v>
      </c>
      <c r="O445">
        <v>-16.771799000000001</v>
      </c>
      <c r="P445">
        <v>-14.9656</v>
      </c>
      <c r="Q445">
        <v>-33.115600999999998</v>
      </c>
      <c r="R445">
        <v>0</v>
      </c>
      <c r="S445" t="s">
        <v>375</v>
      </c>
      <c r="T445" t="s">
        <v>352</v>
      </c>
      <c r="U445" t="s">
        <v>352</v>
      </c>
      <c r="V445" t="s">
        <v>319</v>
      </c>
      <c r="W445">
        <v>148349120901.32999</v>
      </c>
      <c r="X445">
        <v>260659451.03</v>
      </c>
      <c r="Y445" s="225">
        <v>2711391376867.5103</v>
      </c>
      <c r="Z445">
        <v>0</v>
      </c>
    </row>
    <row r="446" spans="1:26" x14ac:dyDescent="0.25">
      <c r="A446" t="s">
        <v>788</v>
      </c>
      <c r="B446" t="s">
        <v>166</v>
      </c>
      <c r="C446" t="s">
        <v>789</v>
      </c>
      <c r="D446" t="s">
        <v>223</v>
      </c>
      <c r="E446" t="s">
        <v>303</v>
      </c>
      <c r="F446" t="s">
        <v>304</v>
      </c>
      <c r="G446" t="s">
        <v>305</v>
      </c>
      <c r="H446">
        <v>1251.24</v>
      </c>
      <c r="I446">
        <v>-0.69210000000000005</v>
      </c>
      <c r="J446">
        <v>1.2444999999999999</v>
      </c>
      <c r="K446">
        <v>1.8361000000000001</v>
      </c>
      <c r="L446">
        <v>1.8361000000000001</v>
      </c>
      <c r="M446">
        <v>5.2506000000000004</v>
      </c>
      <c r="N446">
        <v>6.2651000000000003</v>
      </c>
      <c r="O446">
        <v>8.8280999999999992</v>
      </c>
      <c r="P446">
        <v>10.362</v>
      </c>
      <c r="Q446">
        <v>33.131900999999999</v>
      </c>
      <c r="R446">
        <v>0</v>
      </c>
      <c r="S446" t="s">
        <v>364</v>
      </c>
      <c r="T446" t="s">
        <v>306</v>
      </c>
      <c r="U446" t="s">
        <v>310</v>
      </c>
      <c r="V446" t="s">
        <v>319</v>
      </c>
      <c r="W446">
        <v>1454048418800.9399</v>
      </c>
      <c r="X446">
        <v>1183421505.9300001</v>
      </c>
      <c r="Y446" s="225">
        <v>3995760895922.54</v>
      </c>
      <c r="Z446">
        <v>0</v>
      </c>
    </row>
    <row r="447" spans="1:26" x14ac:dyDescent="0.25">
      <c r="A447" t="s">
        <v>790</v>
      </c>
      <c r="B447" t="s">
        <v>166</v>
      </c>
      <c r="C447" t="s">
        <v>789</v>
      </c>
      <c r="D447" t="s">
        <v>223</v>
      </c>
      <c r="E447" t="s">
        <v>303</v>
      </c>
      <c r="F447" t="s">
        <v>304</v>
      </c>
      <c r="G447" t="s">
        <v>305</v>
      </c>
      <c r="H447">
        <v>933.15</v>
      </c>
      <c r="I447">
        <v>-6.0999999999999999E-2</v>
      </c>
      <c r="J447">
        <v>-0.4884</v>
      </c>
      <c r="K447">
        <v>-3.6211000000000002</v>
      </c>
      <c r="L447">
        <v>-3.6211000000000002</v>
      </c>
      <c r="M447">
        <v>-6.9344000000000001</v>
      </c>
      <c r="N447">
        <v>-8.1735000000000007</v>
      </c>
      <c r="O447">
        <v>-7.8151999999999999</v>
      </c>
      <c r="P447">
        <v>0</v>
      </c>
      <c r="Q447">
        <v>0</v>
      </c>
      <c r="R447">
        <v>0</v>
      </c>
      <c r="S447" t="s">
        <v>332</v>
      </c>
      <c r="T447" t="s">
        <v>319</v>
      </c>
      <c r="U447" t="s">
        <v>319</v>
      </c>
      <c r="V447" t="s">
        <v>319</v>
      </c>
      <c r="W447">
        <v>10682768790.43</v>
      </c>
      <c r="X447">
        <v>11033429.42</v>
      </c>
      <c r="Y447" s="225">
        <v>3995760895922.54</v>
      </c>
      <c r="Z447">
        <v>0</v>
      </c>
    </row>
    <row r="448" spans="1:26" x14ac:dyDescent="0.25">
      <c r="A448" t="s">
        <v>791</v>
      </c>
      <c r="B448" t="s">
        <v>178</v>
      </c>
      <c r="C448" t="s">
        <v>789</v>
      </c>
      <c r="D448" t="s">
        <v>662</v>
      </c>
      <c r="E448" t="s">
        <v>303</v>
      </c>
      <c r="F448" t="s">
        <v>304</v>
      </c>
      <c r="G448" t="s">
        <v>305</v>
      </c>
      <c r="H448">
        <v>1065.527</v>
      </c>
      <c r="I448">
        <v>4.7100000000000003E-2</v>
      </c>
      <c r="J448">
        <v>0.1114</v>
      </c>
      <c r="K448">
        <v>0.5121</v>
      </c>
      <c r="L448">
        <v>0.5121</v>
      </c>
      <c r="M448">
        <v>1.5961000000000001</v>
      </c>
      <c r="N448">
        <v>3.2193999999999998</v>
      </c>
      <c r="O448">
        <v>4.9161000000000001</v>
      </c>
      <c r="P448">
        <v>0</v>
      </c>
      <c r="Q448">
        <v>0</v>
      </c>
      <c r="R448">
        <v>0</v>
      </c>
      <c r="S448" t="s">
        <v>338</v>
      </c>
      <c r="T448" t="s">
        <v>319</v>
      </c>
      <c r="U448" t="s">
        <v>319</v>
      </c>
      <c r="V448" t="s">
        <v>319</v>
      </c>
      <c r="W448">
        <v>110721096088.69</v>
      </c>
      <c r="X448">
        <v>104444180.87</v>
      </c>
      <c r="Y448" s="225">
        <v>3995760895922.54</v>
      </c>
      <c r="Z448">
        <v>0</v>
      </c>
    </row>
    <row r="449" spans="1:26" x14ac:dyDescent="0.25">
      <c r="A449" t="s">
        <v>792</v>
      </c>
      <c r="B449" t="s">
        <v>74</v>
      </c>
      <c r="C449" t="s">
        <v>789</v>
      </c>
      <c r="D449" t="s">
        <v>223</v>
      </c>
      <c r="E449" t="s">
        <v>303</v>
      </c>
      <c r="F449" t="s">
        <v>304</v>
      </c>
      <c r="G449" t="s">
        <v>305</v>
      </c>
      <c r="H449">
        <v>1473.9</v>
      </c>
      <c r="I449">
        <v>-0.67390000000000005</v>
      </c>
      <c r="J449">
        <v>1.5362</v>
      </c>
      <c r="K449">
        <v>1.3422000000000001</v>
      </c>
      <c r="L449">
        <v>1.3422000000000001</v>
      </c>
      <c r="M449">
        <v>6.6196999999999999</v>
      </c>
      <c r="N449">
        <v>9.7304999999999993</v>
      </c>
      <c r="O449">
        <v>17.272200000000002</v>
      </c>
      <c r="P449">
        <v>17.867701</v>
      </c>
      <c r="Q449">
        <v>55.852798</v>
      </c>
      <c r="R449">
        <v>0</v>
      </c>
      <c r="S449" t="s">
        <v>357</v>
      </c>
      <c r="T449" t="s">
        <v>357</v>
      </c>
      <c r="U449" t="s">
        <v>357</v>
      </c>
      <c r="V449" t="s">
        <v>319</v>
      </c>
      <c r="W449">
        <v>1340225581235.47</v>
      </c>
      <c r="X449">
        <v>921505659.46000004</v>
      </c>
      <c r="Y449" s="225">
        <v>3995760895922.54</v>
      </c>
      <c r="Z449">
        <v>0</v>
      </c>
    </row>
    <row r="450" spans="1:26" x14ac:dyDescent="0.25">
      <c r="A450" t="s">
        <v>793</v>
      </c>
      <c r="B450" t="s">
        <v>171</v>
      </c>
      <c r="C450" t="s">
        <v>789</v>
      </c>
      <c r="D450" t="s">
        <v>662</v>
      </c>
      <c r="E450" t="s">
        <v>303</v>
      </c>
      <c r="F450" t="s">
        <v>304</v>
      </c>
      <c r="G450" t="s">
        <v>305</v>
      </c>
      <c r="H450">
        <v>1285.7521999999999</v>
      </c>
      <c r="I450">
        <v>0.1198</v>
      </c>
      <c r="J450">
        <v>-1.9599999999999999E-2</v>
      </c>
      <c r="K450">
        <v>0.82709999999999995</v>
      </c>
      <c r="L450">
        <v>0.82709999999999995</v>
      </c>
      <c r="M450">
        <v>2.0716000000000001</v>
      </c>
      <c r="N450">
        <v>4.6417999999999999</v>
      </c>
      <c r="O450">
        <v>7.9275000000000002</v>
      </c>
      <c r="P450">
        <v>10.500999999999999</v>
      </c>
      <c r="Q450">
        <v>19.006701</v>
      </c>
      <c r="R450">
        <v>0</v>
      </c>
      <c r="S450" t="s">
        <v>307</v>
      </c>
      <c r="T450" t="s">
        <v>307</v>
      </c>
      <c r="U450" t="s">
        <v>306</v>
      </c>
      <c r="V450" t="s">
        <v>319</v>
      </c>
      <c r="W450">
        <v>68932408328.850006</v>
      </c>
      <c r="X450">
        <v>54055936.880000003</v>
      </c>
      <c r="Y450" s="225">
        <v>3995760895922.54</v>
      </c>
      <c r="Z450">
        <v>0</v>
      </c>
    </row>
    <row r="451" spans="1:26" x14ac:dyDescent="0.25">
      <c r="A451" t="s">
        <v>794</v>
      </c>
      <c r="B451" t="s">
        <v>178</v>
      </c>
      <c r="C451" t="s">
        <v>789</v>
      </c>
      <c r="D451" t="s">
        <v>662</v>
      </c>
      <c r="E451" t="s">
        <v>303</v>
      </c>
      <c r="F451" t="s">
        <v>279</v>
      </c>
      <c r="G451" t="s">
        <v>305</v>
      </c>
      <c r="H451">
        <v>1024.7371000000001</v>
      </c>
      <c r="I451">
        <v>0</v>
      </c>
      <c r="J451">
        <v>0</v>
      </c>
      <c r="K451">
        <v>0</v>
      </c>
      <c r="L451">
        <v>0.5</v>
      </c>
      <c r="M451">
        <v>0</v>
      </c>
      <c r="N451">
        <v>0</v>
      </c>
      <c r="O451">
        <v>0</v>
      </c>
      <c r="P451">
        <v>2.37</v>
      </c>
      <c r="Q451">
        <v>0</v>
      </c>
      <c r="R451">
        <v>0</v>
      </c>
      <c r="S451" t="s">
        <v>319</v>
      </c>
      <c r="T451" t="s">
        <v>319</v>
      </c>
      <c r="U451" t="s">
        <v>319</v>
      </c>
      <c r="V451" t="s">
        <v>319</v>
      </c>
      <c r="W451">
        <v>10115454478.719999</v>
      </c>
      <c r="X451">
        <v>9920736.2899999991</v>
      </c>
      <c r="Y451" s="225">
        <v>3995760895922.54</v>
      </c>
      <c r="Z451">
        <v>0</v>
      </c>
    </row>
    <row r="452" spans="1:26" x14ac:dyDescent="0.25">
      <c r="A452" t="s">
        <v>795</v>
      </c>
      <c r="B452" t="s">
        <v>178</v>
      </c>
      <c r="C452" t="s">
        <v>789</v>
      </c>
      <c r="D452" t="s">
        <v>662</v>
      </c>
      <c r="E452" t="s">
        <v>303</v>
      </c>
      <c r="F452" t="s">
        <v>304</v>
      </c>
      <c r="G452" t="s">
        <v>305</v>
      </c>
      <c r="H452">
        <v>1276.7838999999999</v>
      </c>
      <c r="I452">
        <v>5.8299999999999998E-2</v>
      </c>
      <c r="J452">
        <v>0.13170000000000001</v>
      </c>
      <c r="K452">
        <v>0.58730000000000004</v>
      </c>
      <c r="L452">
        <v>0.58730000000000004</v>
      </c>
      <c r="M452">
        <v>1.7999000000000001</v>
      </c>
      <c r="N452">
        <v>3.4615999999999998</v>
      </c>
      <c r="O452">
        <v>5.2119999999999997</v>
      </c>
      <c r="P452">
        <v>7.0209999999999999</v>
      </c>
      <c r="Q452">
        <v>21.261600000000001</v>
      </c>
      <c r="R452">
        <v>0</v>
      </c>
      <c r="S452" t="s">
        <v>338</v>
      </c>
      <c r="T452" t="s">
        <v>310</v>
      </c>
      <c r="U452" t="s">
        <v>338</v>
      </c>
      <c r="V452" t="s">
        <v>319</v>
      </c>
      <c r="W452">
        <v>59841955951.330002</v>
      </c>
      <c r="X452">
        <v>47144561.229999997</v>
      </c>
      <c r="Y452" s="225">
        <v>3995760895922.54</v>
      </c>
      <c r="Z452">
        <v>0</v>
      </c>
    </row>
    <row r="453" spans="1:26" x14ac:dyDescent="0.25">
      <c r="A453" t="s">
        <v>796</v>
      </c>
      <c r="B453" t="s">
        <v>166</v>
      </c>
      <c r="C453" t="s">
        <v>789</v>
      </c>
      <c r="D453" t="s">
        <v>223</v>
      </c>
      <c r="E453" t="s">
        <v>303</v>
      </c>
      <c r="F453" t="s">
        <v>304</v>
      </c>
      <c r="G453" t="s">
        <v>305</v>
      </c>
      <c r="H453">
        <v>1499.7</v>
      </c>
      <c r="I453">
        <v>-0.1903</v>
      </c>
      <c r="J453">
        <v>2.0954000000000002</v>
      </c>
      <c r="K453">
        <v>1.0457000000000001</v>
      </c>
      <c r="L453">
        <v>1.0457000000000001</v>
      </c>
      <c r="M453">
        <v>6.5415000000000001</v>
      </c>
      <c r="N453">
        <v>7.5910000000000002</v>
      </c>
      <c r="O453">
        <v>14.7182</v>
      </c>
      <c r="P453">
        <v>18.175899999999999</v>
      </c>
      <c r="Q453">
        <v>0</v>
      </c>
      <c r="R453">
        <v>0</v>
      </c>
      <c r="S453" t="s">
        <v>357</v>
      </c>
      <c r="T453" t="s">
        <v>313</v>
      </c>
      <c r="U453" t="s">
        <v>319</v>
      </c>
      <c r="V453" t="s">
        <v>319</v>
      </c>
      <c r="W453">
        <v>685981681582.80005</v>
      </c>
      <c r="X453">
        <v>462195088.97000003</v>
      </c>
      <c r="Y453" s="225">
        <v>3995760895922.54</v>
      </c>
      <c r="Z453">
        <v>0</v>
      </c>
    </row>
    <row r="454" spans="1:26" x14ac:dyDescent="0.25">
      <c r="A454" t="s">
        <v>797</v>
      </c>
      <c r="B454" t="s">
        <v>207</v>
      </c>
      <c r="C454" t="s">
        <v>789</v>
      </c>
      <c r="D454" t="s">
        <v>662</v>
      </c>
      <c r="E454" t="s">
        <v>303</v>
      </c>
      <c r="F454" t="s">
        <v>304</v>
      </c>
      <c r="G454" t="s">
        <v>305</v>
      </c>
      <c r="H454">
        <v>1004.5444</v>
      </c>
      <c r="I454">
        <v>0</v>
      </c>
      <c r="J454">
        <v>0</v>
      </c>
      <c r="K454">
        <v>0</v>
      </c>
      <c r="L454">
        <v>-1.25</v>
      </c>
      <c r="M454">
        <v>0</v>
      </c>
      <c r="N454">
        <v>0</v>
      </c>
      <c r="O454">
        <v>0</v>
      </c>
      <c r="P454">
        <v>0</v>
      </c>
      <c r="Q454">
        <v>0</v>
      </c>
      <c r="R454">
        <v>0</v>
      </c>
      <c r="S454" t="s">
        <v>319</v>
      </c>
      <c r="T454" t="s">
        <v>319</v>
      </c>
      <c r="U454" t="s">
        <v>319</v>
      </c>
      <c r="V454" t="s">
        <v>319</v>
      </c>
      <c r="W454">
        <v>10314921819.440001</v>
      </c>
      <c r="X454">
        <v>10140000</v>
      </c>
      <c r="Y454" s="225">
        <v>3995760895922.54</v>
      </c>
      <c r="Z454">
        <v>0</v>
      </c>
    </row>
    <row r="455" spans="1:26" x14ac:dyDescent="0.25">
      <c r="A455" t="s">
        <v>798</v>
      </c>
      <c r="B455" t="s">
        <v>166</v>
      </c>
      <c r="C455" t="s">
        <v>789</v>
      </c>
      <c r="D455" t="s">
        <v>223</v>
      </c>
      <c r="E455" t="s">
        <v>303</v>
      </c>
      <c r="F455" t="s">
        <v>304</v>
      </c>
      <c r="G455" t="s">
        <v>280</v>
      </c>
      <c r="H455">
        <v>1165.97</v>
      </c>
      <c r="I455">
        <v>-0.58909999999999996</v>
      </c>
      <c r="J455">
        <v>1.29</v>
      </c>
      <c r="K455">
        <v>0.78659999999999997</v>
      </c>
      <c r="L455">
        <v>0.78659999999999997</v>
      </c>
      <c r="M455">
        <v>4.1147</v>
      </c>
      <c r="N455">
        <v>-1.0019</v>
      </c>
      <c r="O455">
        <v>4.3318000000000003</v>
      </c>
      <c r="P455">
        <v>7.01</v>
      </c>
      <c r="Q455">
        <v>0</v>
      </c>
      <c r="R455">
        <v>0</v>
      </c>
      <c r="S455" t="s">
        <v>306</v>
      </c>
      <c r="T455" t="s">
        <v>307</v>
      </c>
      <c r="U455" t="s">
        <v>319</v>
      </c>
      <c r="V455" t="s">
        <v>319</v>
      </c>
      <c r="W455">
        <v>25552299376.459999</v>
      </c>
      <c r="X455">
        <v>22087321.239999998</v>
      </c>
      <c r="Y455" s="225">
        <v>3995760895922.54</v>
      </c>
      <c r="Z455">
        <v>0</v>
      </c>
    </row>
    <row r="456" spans="1:26" x14ac:dyDescent="0.25">
      <c r="A456" t="s">
        <v>799</v>
      </c>
      <c r="B456" t="s">
        <v>178</v>
      </c>
      <c r="C456" t="s">
        <v>789</v>
      </c>
      <c r="D456" t="s">
        <v>662</v>
      </c>
      <c r="E456" t="s">
        <v>303</v>
      </c>
      <c r="F456" t="s">
        <v>304</v>
      </c>
      <c r="G456" t="s">
        <v>280</v>
      </c>
      <c r="H456">
        <v>1108.6394</v>
      </c>
      <c r="I456">
        <v>4.87E-2</v>
      </c>
      <c r="J456">
        <v>0.1137</v>
      </c>
      <c r="K456">
        <v>0.50280000000000002</v>
      </c>
      <c r="L456">
        <v>0.50280000000000002</v>
      </c>
      <c r="M456">
        <v>1.5173000000000001</v>
      </c>
      <c r="N456">
        <v>3.2820999999999998</v>
      </c>
      <c r="O456">
        <v>4.8734000000000002</v>
      </c>
      <c r="P456">
        <v>6.8861999999999997</v>
      </c>
      <c r="Q456">
        <v>0</v>
      </c>
      <c r="R456">
        <v>0</v>
      </c>
      <c r="S456" t="s">
        <v>338</v>
      </c>
      <c r="T456" t="s">
        <v>310</v>
      </c>
      <c r="U456" t="s">
        <v>319</v>
      </c>
      <c r="V456" t="s">
        <v>319</v>
      </c>
      <c r="W456">
        <v>51503973305.989998</v>
      </c>
      <c r="X456">
        <v>46690493.649999999</v>
      </c>
      <c r="Y456" s="225">
        <v>3995760895922.54</v>
      </c>
      <c r="Z456">
        <v>0</v>
      </c>
    </row>
    <row r="457" spans="1:26" x14ac:dyDescent="0.25">
      <c r="A457" t="s">
        <v>800</v>
      </c>
      <c r="B457" t="s">
        <v>171</v>
      </c>
      <c r="C457" t="s">
        <v>801</v>
      </c>
      <c r="D457" t="s">
        <v>309</v>
      </c>
      <c r="E457" t="s">
        <v>303</v>
      </c>
      <c r="F457" t="s">
        <v>304</v>
      </c>
      <c r="G457" t="s">
        <v>305</v>
      </c>
      <c r="H457">
        <v>30580.65</v>
      </c>
      <c r="I457">
        <v>5.5899999999999998E-2</v>
      </c>
      <c r="J457">
        <v>0.1391</v>
      </c>
      <c r="K457">
        <v>1.0669</v>
      </c>
      <c r="L457">
        <v>1.0669</v>
      </c>
      <c r="M457">
        <v>2.6596000000000002</v>
      </c>
      <c r="N457">
        <v>5.1688000000000001</v>
      </c>
      <c r="O457">
        <v>9.4902999999999995</v>
      </c>
      <c r="P457">
        <v>13.310700000000001</v>
      </c>
      <c r="Q457">
        <v>23.7544</v>
      </c>
      <c r="R457">
        <v>67.536002999999994</v>
      </c>
      <c r="S457" t="s">
        <v>338</v>
      </c>
      <c r="T457" t="s">
        <v>310</v>
      </c>
      <c r="U457" t="s">
        <v>364</v>
      </c>
      <c r="V457" t="s">
        <v>306</v>
      </c>
      <c r="W457">
        <v>1281863066934.9299</v>
      </c>
      <c r="X457">
        <v>42364655.460000001</v>
      </c>
      <c r="Y457" s="225">
        <v>6642102445029.0498</v>
      </c>
      <c r="Z457">
        <v>25120382.489999998</v>
      </c>
    </row>
    <row r="458" spans="1:26" x14ac:dyDescent="0.25">
      <c r="A458" t="s">
        <v>802</v>
      </c>
      <c r="B458" t="s">
        <v>171</v>
      </c>
      <c r="C458" t="s">
        <v>801</v>
      </c>
      <c r="D458" t="s">
        <v>309</v>
      </c>
      <c r="E458" t="s">
        <v>303</v>
      </c>
      <c r="F458" t="s">
        <v>304</v>
      </c>
      <c r="G458" t="s">
        <v>305</v>
      </c>
      <c r="H458">
        <v>1546.69</v>
      </c>
      <c r="I458">
        <v>8.48E-2</v>
      </c>
      <c r="J458">
        <v>9.7000000000000003E-3</v>
      </c>
      <c r="K458">
        <v>1.0116000000000001</v>
      </c>
      <c r="L458">
        <v>1.0116000000000001</v>
      </c>
      <c r="M458">
        <v>2.6943999999999999</v>
      </c>
      <c r="N458">
        <v>6.5888999999999998</v>
      </c>
      <c r="O458">
        <v>10.255000000000001</v>
      </c>
      <c r="P458">
        <v>12.894600000000001</v>
      </c>
      <c r="Q458">
        <v>24.313998999999999</v>
      </c>
      <c r="R458">
        <v>54.431598999999999</v>
      </c>
      <c r="S458" t="s">
        <v>357</v>
      </c>
      <c r="T458" t="s">
        <v>364</v>
      </c>
      <c r="U458" t="s">
        <v>313</v>
      </c>
      <c r="V458" t="s">
        <v>319</v>
      </c>
      <c r="W458">
        <v>182985476602.34</v>
      </c>
      <c r="X458">
        <v>119504627.89</v>
      </c>
      <c r="Y458" s="225">
        <v>6642102445029.0498</v>
      </c>
      <c r="Z458">
        <v>25120382.489999998</v>
      </c>
    </row>
    <row r="459" spans="1:26" x14ac:dyDescent="0.25">
      <c r="A459" t="s">
        <v>803</v>
      </c>
      <c r="B459" t="s">
        <v>166</v>
      </c>
      <c r="C459" t="s">
        <v>801</v>
      </c>
      <c r="D459" t="s">
        <v>316</v>
      </c>
      <c r="E459" t="s">
        <v>303</v>
      </c>
      <c r="F459" t="s">
        <v>304</v>
      </c>
      <c r="G459" t="s">
        <v>305</v>
      </c>
      <c r="H459">
        <v>1086.26</v>
      </c>
      <c r="I459">
        <v>-0.1719</v>
      </c>
      <c r="J459">
        <v>-0.57569999999999999</v>
      </c>
      <c r="K459">
        <v>-2.4437000000000002</v>
      </c>
      <c r="L459">
        <v>-2.4437000000000002</v>
      </c>
      <c r="M459">
        <v>-2.4813999999999998</v>
      </c>
      <c r="N459">
        <v>-0.1177</v>
      </c>
      <c r="O459">
        <v>4.5335000000000001</v>
      </c>
      <c r="P459">
        <v>7.2510000000000003</v>
      </c>
      <c r="Q459">
        <v>0</v>
      </c>
      <c r="R459">
        <v>0</v>
      </c>
      <c r="S459" t="s">
        <v>338</v>
      </c>
      <c r="T459" t="s">
        <v>310</v>
      </c>
      <c r="U459" t="s">
        <v>319</v>
      </c>
      <c r="V459" t="s">
        <v>319</v>
      </c>
      <c r="W459">
        <v>108926329796.27</v>
      </c>
      <c r="X459">
        <v>97825838.049999997</v>
      </c>
      <c r="Y459" s="225">
        <v>6642102445029.0498</v>
      </c>
      <c r="Z459">
        <v>25120382.489999998</v>
      </c>
    </row>
    <row r="460" spans="1:26" x14ac:dyDescent="0.25">
      <c r="A460" t="s">
        <v>804</v>
      </c>
      <c r="B460" t="s">
        <v>178</v>
      </c>
      <c r="C460" t="s">
        <v>801</v>
      </c>
      <c r="D460" t="s">
        <v>202</v>
      </c>
      <c r="E460" t="s">
        <v>303</v>
      </c>
      <c r="F460" t="s">
        <v>304</v>
      </c>
      <c r="G460" t="s">
        <v>305</v>
      </c>
      <c r="H460">
        <v>1134.26</v>
      </c>
      <c r="I460">
        <v>4.4999999999999998E-2</v>
      </c>
      <c r="J460">
        <v>0.1033</v>
      </c>
      <c r="K460">
        <v>0.4632</v>
      </c>
      <c r="L460">
        <v>0.4632</v>
      </c>
      <c r="M460">
        <v>1.4471000000000001</v>
      </c>
      <c r="N460">
        <v>2.5598000000000001</v>
      </c>
      <c r="O460">
        <v>3.8071999999999999</v>
      </c>
      <c r="P460">
        <v>5.1886999999999999</v>
      </c>
      <c r="Q460">
        <v>0</v>
      </c>
      <c r="R460">
        <v>0</v>
      </c>
      <c r="S460" t="s">
        <v>317</v>
      </c>
      <c r="T460" t="s">
        <v>317</v>
      </c>
      <c r="U460" t="s">
        <v>319</v>
      </c>
      <c r="V460" t="s">
        <v>319</v>
      </c>
      <c r="W460">
        <v>16716455500.389999</v>
      </c>
      <c r="X460">
        <v>14806093.91</v>
      </c>
      <c r="Y460" s="225">
        <v>6642102445029.0498</v>
      </c>
      <c r="Z460">
        <v>25120382.489999998</v>
      </c>
    </row>
    <row r="461" spans="1:26" x14ac:dyDescent="0.25">
      <c r="A461" t="s">
        <v>805</v>
      </c>
      <c r="B461" t="s">
        <v>178</v>
      </c>
      <c r="C461" t="s">
        <v>801</v>
      </c>
      <c r="D461" t="s">
        <v>309</v>
      </c>
      <c r="E461" t="s">
        <v>303</v>
      </c>
      <c r="F461" t="s">
        <v>304</v>
      </c>
      <c r="G461" t="s">
        <v>280</v>
      </c>
      <c r="H461">
        <v>1040.33</v>
      </c>
      <c r="I461">
        <v>-0.5373</v>
      </c>
      <c r="J461">
        <v>-1.2454000000000001</v>
      </c>
      <c r="K461">
        <v>-4.8249000000000004</v>
      </c>
      <c r="L461">
        <v>-4.8249000000000004</v>
      </c>
      <c r="M461">
        <v>-4.9519000000000002</v>
      </c>
      <c r="N461">
        <v>-4.2961</v>
      </c>
      <c r="O461">
        <v>-2.8654999999999999</v>
      </c>
      <c r="P461">
        <v>-1.4914000000000001</v>
      </c>
      <c r="Q461">
        <v>0</v>
      </c>
      <c r="R461">
        <v>0</v>
      </c>
      <c r="S461" t="s">
        <v>387</v>
      </c>
      <c r="T461" t="s">
        <v>387</v>
      </c>
      <c r="U461" t="s">
        <v>319</v>
      </c>
      <c r="V461" t="s">
        <v>319</v>
      </c>
      <c r="W461">
        <v>1067509590.0599999</v>
      </c>
      <c r="X461">
        <v>976612.52</v>
      </c>
      <c r="Y461" s="225">
        <v>6642102445029.0498</v>
      </c>
      <c r="Z461">
        <v>25120382.489999998</v>
      </c>
    </row>
    <row r="462" spans="1:26" x14ac:dyDescent="0.25">
      <c r="A462" t="s">
        <v>806</v>
      </c>
      <c r="B462" t="s">
        <v>207</v>
      </c>
      <c r="C462" t="s">
        <v>801</v>
      </c>
      <c r="D462" t="s">
        <v>223</v>
      </c>
      <c r="E462" t="s">
        <v>303</v>
      </c>
      <c r="F462" t="s">
        <v>304</v>
      </c>
      <c r="G462" t="s">
        <v>305</v>
      </c>
      <c r="H462">
        <v>982.74</v>
      </c>
      <c r="I462">
        <v>0</v>
      </c>
      <c r="J462">
        <v>0</v>
      </c>
      <c r="K462">
        <v>0</v>
      </c>
      <c r="L462">
        <v>0.46</v>
      </c>
      <c r="M462">
        <v>0</v>
      </c>
      <c r="N462">
        <v>0</v>
      </c>
      <c r="O462">
        <v>0</v>
      </c>
      <c r="P462">
        <v>5.37</v>
      </c>
      <c r="Q462">
        <v>0</v>
      </c>
      <c r="R462">
        <v>0</v>
      </c>
      <c r="S462" t="s">
        <v>319</v>
      </c>
      <c r="T462" t="s">
        <v>319</v>
      </c>
      <c r="U462" t="s">
        <v>319</v>
      </c>
      <c r="V462" t="s">
        <v>319</v>
      </c>
      <c r="W462">
        <v>97947434953.259995</v>
      </c>
      <c r="X462">
        <v>100000000</v>
      </c>
      <c r="Y462" s="225">
        <v>6642102445029.0498</v>
      </c>
      <c r="Z462">
        <v>25120382.489999998</v>
      </c>
    </row>
    <row r="463" spans="1:26" x14ac:dyDescent="0.25">
      <c r="A463" t="s">
        <v>807</v>
      </c>
      <c r="B463" t="s">
        <v>207</v>
      </c>
      <c r="C463" t="s">
        <v>801</v>
      </c>
      <c r="D463" t="s">
        <v>202</v>
      </c>
      <c r="E463" t="s">
        <v>303</v>
      </c>
      <c r="F463" t="s">
        <v>304</v>
      </c>
      <c r="G463" t="s">
        <v>305</v>
      </c>
      <c r="H463">
        <v>1003.95</v>
      </c>
      <c r="I463">
        <v>0</v>
      </c>
      <c r="J463">
        <v>0</v>
      </c>
      <c r="K463">
        <v>0</v>
      </c>
      <c r="L463">
        <v>0.9</v>
      </c>
      <c r="M463">
        <v>0</v>
      </c>
      <c r="N463">
        <v>0</v>
      </c>
      <c r="O463">
        <v>0</v>
      </c>
      <c r="P463">
        <v>8.5500000000000007</v>
      </c>
      <c r="Q463">
        <v>0</v>
      </c>
      <c r="R463">
        <v>0</v>
      </c>
      <c r="S463" t="s">
        <v>319</v>
      </c>
      <c r="T463" t="s">
        <v>319</v>
      </c>
      <c r="U463" t="s">
        <v>319</v>
      </c>
      <c r="V463" t="s">
        <v>319</v>
      </c>
      <c r="W463">
        <v>76951182735.800003</v>
      </c>
      <c r="X463">
        <v>76200000</v>
      </c>
      <c r="Y463" s="225">
        <v>6642102445029.0498</v>
      </c>
      <c r="Z463">
        <v>25120382.489999998</v>
      </c>
    </row>
    <row r="464" spans="1:26" x14ac:dyDescent="0.25">
      <c r="A464" t="s">
        <v>808</v>
      </c>
      <c r="B464" t="s">
        <v>207</v>
      </c>
      <c r="C464" t="s">
        <v>801</v>
      </c>
      <c r="D464" t="s">
        <v>202</v>
      </c>
      <c r="E464" t="s">
        <v>303</v>
      </c>
      <c r="F464" t="s">
        <v>304</v>
      </c>
      <c r="G464" t="s">
        <v>305</v>
      </c>
      <c r="H464">
        <v>1007.21</v>
      </c>
      <c r="I464">
        <v>0</v>
      </c>
      <c r="J464">
        <v>0</v>
      </c>
      <c r="K464">
        <v>0</v>
      </c>
      <c r="L464">
        <v>0.96</v>
      </c>
      <c r="M464">
        <v>0</v>
      </c>
      <c r="N464">
        <v>0</v>
      </c>
      <c r="O464">
        <v>0</v>
      </c>
      <c r="P464">
        <v>12.43</v>
      </c>
      <c r="Q464">
        <v>0</v>
      </c>
      <c r="R464">
        <v>0</v>
      </c>
      <c r="S464" t="s">
        <v>319</v>
      </c>
      <c r="T464" t="s">
        <v>319</v>
      </c>
      <c r="U464" t="s">
        <v>319</v>
      </c>
      <c r="V464" t="s">
        <v>319</v>
      </c>
      <c r="W464">
        <v>96601794749.419998</v>
      </c>
      <c r="X464">
        <v>96830000</v>
      </c>
      <c r="Y464" s="225">
        <v>6642102445029.0498</v>
      </c>
      <c r="Z464">
        <v>25120382.489999998</v>
      </c>
    </row>
    <row r="465" spans="1:26" x14ac:dyDescent="0.25">
      <c r="A465" t="s">
        <v>809</v>
      </c>
      <c r="B465" t="s">
        <v>207</v>
      </c>
      <c r="C465" t="s">
        <v>801</v>
      </c>
      <c r="D465" t="s">
        <v>202</v>
      </c>
      <c r="E465" t="s">
        <v>303</v>
      </c>
      <c r="F465" t="s">
        <v>304</v>
      </c>
      <c r="G465" t="s">
        <v>305</v>
      </c>
      <c r="H465">
        <v>1001.03</v>
      </c>
      <c r="I465">
        <v>0</v>
      </c>
      <c r="J465">
        <v>0</v>
      </c>
      <c r="K465">
        <v>0</v>
      </c>
      <c r="L465">
        <v>0.82</v>
      </c>
      <c r="M465">
        <v>0</v>
      </c>
      <c r="N465">
        <v>0</v>
      </c>
      <c r="O465">
        <v>0</v>
      </c>
      <c r="P465">
        <v>10.71</v>
      </c>
      <c r="Q465">
        <v>0</v>
      </c>
      <c r="R465">
        <v>0</v>
      </c>
      <c r="S465" t="s">
        <v>319</v>
      </c>
      <c r="T465" t="s">
        <v>319</v>
      </c>
      <c r="U465" t="s">
        <v>319</v>
      </c>
      <c r="V465" t="s">
        <v>319</v>
      </c>
      <c r="W465">
        <v>101786715973.42</v>
      </c>
      <c r="X465">
        <v>100665000</v>
      </c>
      <c r="Y465" s="225">
        <v>6642102445029.0498</v>
      </c>
      <c r="Z465">
        <v>25120382.489999998</v>
      </c>
    </row>
    <row r="466" spans="1:26" x14ac:dyDescent="0.25">
      <c r="A466" t="s">
        <v>810</v>
      </c>
      <c r="B466" t="s">
        <v>207</v>
      </c>
      <c r="C466" t="s">
        <v>801</v>
      </c>
      <c r="D466" t="s">
        <v>202</v>
      </c>
      <c r="E466" t="s">
        <v>303</v>
      </c>
      <c r="F466" t="s">
        <v>304</v>
      </c>
      <c r="G466" t="s">
        <v>305</v>
      </c>
      <c r="H466">
        <v>1032.99</v>
      </c>
      <c r="I466">
        <v>0</v>
      </c>
      <c r="J466">
        <v>0</v>
      </c>
      <c r="K466">
        <v>0</v>
      </c>
      <c r="L466">
        <v>1.3</v>
      </c>
      <c r="M466">
        <v>0</v>
      </c>
      <c r="N466">
        <v>0</v>
      </c>
      <c r="O466">
        <v>0</v>
      </c>
      <c r="P466">
        <v>15.29</v>
      </c>
      <c r="Q466">
        <v>0</v>
      </c>
      <c r="R466">
        <v>0</v>
      </c>
      <c r="S466" t="s">
        <v>319</v>
      </c>
      <c r="T466" t="s">
        <v>319</v>
      </c>
      <c r="U466" t="s">
        <v>319</v>
      </c>
      <c r="V466" t="s">
        <v>319</v>
      </c>
      <c r="W466">
        <v>50985618831.370003</v>
      </c>
      <c r="X466">
        <v>50000000</v>
      </c>
      <c r="Y466" s="225">
        <v>6642102445029.0498</v>
      </c>
      <c r="Z466">
        <v>25120382.489999998</v>
      </c>
    </row>
    <row r="467" spans="1:26" x14ac:dyDescent="0.25">
      <c r="A467" t="s">
        <v>811</v>
      </c>
      <c r="B467" t="s">
        <v>207</v>
      </c>
      <c r="C467" t="s">
        <v>801</v>
      </c>
      <c r="D467" t="s">
        <v>202</v>
      </c>
      <c r="E467" t="s">
        <v>303</v>
      </c>
      <c r="F467" t="s">
        <v>304</v>
      </c>
      <c r="G467" t="s">
        <v>305</v>
      </c>
      <c r="H467">
        <v>998.95</v>
      </c>
      <c r="I467">
        <v>0</v>
      </c>
      <c r="J467">
        <v>0</v>
      </c>
      <c r="K467">
        <v>0</v>
      </c>
      <c r="L467">
        <v>0.94</v>
      </c>
      <c r="M467">
        <v>0</v>
      </c>
      <c r="N467">
        <v>0</v>
      </c>
      <c r="O467">
        <v>0</v>
      </c>
      <c r="P467">
        <v>11.91</v>
      </c>
      <c r="Q467">
        <v>0</v>
      </c>
      <c r="R467">
        <v>0</v>
      </c>
      <c r="S467" t="s">
        <v>319</v>
      </c>
      <c r="T467" t="s">
        <v>319</v>
      </c>
      <c r="U467" t="s">
        <v>319</v>
      </c>
      <c r="V467" t="s">
        <v>319</v>
      </c>
      <c r="W467">
        <v>80602608522.580002</v>
      </c>
      <c r="X467">
        <v>81450000</v>
      </c>
      <c r="Y467" s="225">
        <v>6642102445029.0498</v>
      </c>
      <c r="Z467">
        <v>25120382.489999998</v>
      </c>
    </row>
    <row r="468" spans="1:26" x14ac:dyDescent="0.25">
      <c r="A468" t="s">
        <v>812</v>
      </c>
      <c r="B468" t="s">
        <v>207</v>
      </c>
      <c r="C468" t="s">
        <v>801</v>
      </c>
      <c r="D468" t="s">
        <v>202</v>
      </c>
      <c r="E468" t="s">
        <v>303</v>
      </c>
      <c r="F468" t="s">
        <v>304</v>
      </c>
      <c r="G468" t="s">
        <v>305</v>
      </c>
      <c r="H468">
        <v>988.32</v>
      </c>
      <c r="I468">
        <v>0</v>
      </c>
      <c r="J468">
        <v>0</v>
      </c>
      <c r="K468">
        <v>0</v>
      </c>
      <c r="L468">
        <v>0.93</v>
      </c>
      <c r="M468">
        <v>0</v>
      </c>
      <c r="N468">
        <v>0</v>
      </c>
      <c r="O468">
        <v>0</v>
      </c>
      <c r="P468">
        <v>13.38</v>
      </c>
      <c r="Q468">
        <v>0</v>
      </c>
      <c r="R468">
        <v>0</v>
      </c>
      <c r="S468" t="s">
        <v>319</v>
      </c>
      <c r="T468" t="s">
        <v>319</v>
      </c>
      <c r="U468" t="s">
        <v>319</v>
      </c>
      <c r="V468" t="s">
        <v>319</v>
      </c>
      <c r="W468">
        <v>147273145405.73001</v>
      </c>
      <c r="X468">
        <v>147645000</v>
      </c>
      <c r="Y468" s="225">
        <v>6642102445029.0498</v>
      </c>
      <c r="Z468">
        <v>25120382.489999998</v>
      </c>
    </row>
    <row r="469" spans="1:26" x14ac:dyDescent="0.25">
      <c r="A469" t="s">
        <v>813</v>
      </c>
      <c r="B469" t="s">
        <v>207</v>
      </c>
      <c r="C469" t="s">
        <v>801</v>
      </c>
      <c r="D469" t="s">
        <v>202</v>
      </c>
      <c r="E469" t="s">
        <v>303</v>
      </c>
      <c r="F469" t="s">
        <v>304</v>
      </c>
      <c r="G469" t="s">
        <v>305</v>
      </c>
      <c r="H469">
        <v>1007.4</v>
      </c>
      <c r="I469">
        <v>0</v>
      </c>
      <c r="J469">
        <v>0</v>
      </c>
      <c r="K469">
        <v>0</v>
      </c>
      <c r="L469">
        <v>0.82</v>
      </c>
      <c r="M469">
        <v>0</v>
      </c>
      <c r="N469">
        <v>0</v>
      </c>
      <c r="O469">
        <v>0</v>
      </c>
      <c r="P469">
        <v>0</v>
      </c>
      <c r="Q469">
        <v>0</v>
      </c>
      <c r="R469">
        <v>0</v>
      </c>
      <c r="S469" t="s">
        <v>319</v>
      </c>
      <c r="T469" t="s">
        <v>319</v>
      </c>
      <c r="U469" t="s">
        <v>319</v>
      </c>
      <c r="V469" t="s">
        <v>319</v>
      </c>
      <c r="W469">
        <v>157653027681.70001</v>
      </c>
      <c r="X469">
        <v>157785000</v>
      </c>
      <c r="Y469" s="225">
        <v>6642102445029.0498</v>
      </c>
      <c r="Z469">
        <v>25120382.489999998</v>
      </c>
    </row>
    <row r="470" spans="1:26" x14ac:dyDescent="0.25">
      <c r="A470" t="s">
        <v>814</v>
      </c>
      <c r="B470" t="s">
        <v>207</v>
      </c>
      <c r="C470" t="s">
        <v>801</v>
      </c>
      <c r="D470" t="s">
        <v>223</v>
      </c>
      <c r="E470" t="s">
        <v>303</v>
      </c>
      <c r="F470" t="s">
        <v>304</v>
      </c>
      <c r="G470" t="s">
        <v>305</v>
      </c>
      <c r="H470">
        <v>1017.44</v>
      </c>
      <c r="I470">
        <v>0</v>
      </c>
      <c r="J470">
        <v>0</v>
      </c>
      <c r="K470">
        <v>0</v>
      </c>
      <c r="L470">
        <v>1.24</v>
      </c>
      <c r="M470">
        <v>0</v>
      </c>
      <c r="N470">
        <v>0</v>
      </c>
      <c r="O470">
        <v>0</v>
      </c>
      <c r="P470">
        <v>0</v>
      </c>
      <c r="Q470">
        <v>0</v>
      </c>
      <c r="R470">
        <v>0</v>
      </c>
      <c r="S470" t="s">
        <v>319</v>
      </c>
      <c r="T470" t="s">
        <v>319</v>
      </c>
      <c r="U470" t="s">
        <v>319</v>
      </c>
      <c r="V470" t="s">
        <v>319</v>
      </c>
      <c r="W470">
        <v>17833763608.669998</v>
      </c>
      <c r="X470">
        <v>17400000</v>
      </c>
      <c r="Y470" s="225">
        <v>6642102445029.0498</v>
      </c>
      <c r="Z470">
        <v>25120382.489999998</v>
      </c>
    </row>
    <row r="471" spans="1:26" x14ac:dyDescent="0.25">
      <c r="A471" t="s">
        <v>815</v>
      </c>
      <c r="B471" t="s">
        <v>207</v>
      </c>
      <c r="C471" t="s">
        <v>801</v>
      </c>
      <c r="D471" t="s">
        <v>223</v>
      </c>
      <c r="E471" t="s">
        <v>303</v>
      </c>
      <c r="F471" t="s">
        <v>304</v>
      </c>
      <c r="G471" t="s">
        <v>280</v>
      </c>
      <c r="H471">
        <v>1006.37</v>
      </c>
      <c r="I471">
        <v>0</v>
      </c>
      <c r="J471">
        <v>0</v>
      </c>
      <c r="K471">
        <v>0</v>
      </c>
      <c r="L471">
        <v>0.74</v>
      </c>
      <c r="M471">
        <v>0</v>
      </c>
      <c r="N471">
        <v>0</v>
      </c>
      <c r="O471">
        <v>0</v>
      </c>
      <c r="P471">
        <v>9.4</v>
      </c>
      <c r="Q471">
        <v>0</v>
      </c>
      <c r="R471">
        <v>0</v>
      </c>
      <c r="S471" t="s">
        <v>319</v>
      </c>
      <c r="T471" t="s">
        <v>319</v>
      </c>
      <c r="U471" t="s">
        <v>319</v>
      </c>
      <c r="V471" t="s">
        <v>319</v>
      </c>
      <c r="W471">
        <v>93028306436.850006</v>
      </c>
      <c r="X471">
        <v>91500000</v>
      </c>
      <c r="Y471" s="225">
        <v>6642102445029.0498</v>
      </c>
      <c r="Z471">
        <v>25120382.489999998</v>
      </c>
    </row>
    <row r="472" spans="1:26" x14ac:dyDescent="0.25">
      <c r="A472" t="s">
        <v>816</v>
      </c>
      <c r="B472" t="s">
        <v>207</v>
      </c>
      <c r="C472" t="s">
        <v>801</v>
      </c>
      <c r="D472" t="s">
        <v>223</v>
      </c>
      <c r="E472" t="s">
        <v>303</v>
      </c>
      <c r="F472" t="s">
        <v>304</v>
      </c>
      <c r="G472" t="s">
        <v>305</v>
      </c>
      <c r="H472">
        <v>951.32</v>
      </c>
      <c r="I472">
        <v>0</v>
      </c>
      <c r="J472">
        <v>0</v>
      </c>
      <c r="K472">
        <v>0</v>
      </c>
      <c r="L472">
        <v>0.93</v>
      </c>
      <c r="M472">
        <v>0</v>
      </c>
      <c r="N472">
        <v>0</v>
      </c>
      <c r="O472">
        <v>0</v>
      </c>
      <c r="P472">
        <v>0.69</v>
      </c>
      <c r="Q472">
        <v>0</v>
      </c>
      <c r="R472">
        <v>0</v>
      </c>
      <c r="S472" t="s">
        <v>319</v>
      </c>
      <c r="T472" t="s">
        <v>319</v>
      </c>
      <c r="U472" t="s">
        <v>319</v>
      </c>
      <c r="V472" t="s">
        <v>319</v>
      </c>
      <c r="W472">
        <v>142965437925.14999</v>
      </c>
      <c r="X472">
        <v>151675000</v>
      </c>
      <c r="Y472" s="225">
        <v>6642102445029.0498</v>
      </c>
      <c r="Z472">
        <v>25120382.489999998</v>
      </c>
    </row>
    <row r="473" spans="1:26" x14ac:dyDescent="0.25">
      <c r="A473" t="s">
        <v>817</v>
      </c>
      <c r="B473" t="s">
        <v>171</v>
      </c>
      <c r="C473" t="s">
        <v>801</v>
      </c>
      <c r="D473" t="s">
        <v>309</v>
      </c>
      <c r="E473" t="s">
        <v>323</v>
      </c>
      <c r="F473" t="s">
        <v>304</v>
      </c>
      <c r="G473" t="s">
        <v>305</v>
      </c>
      <c r="H473">
        <v>1.183476</v>
      </c>
      <c r="I473">
        <v>-7.4099999999999999E-2</v>
      </c>
      <c r="J473">
        <v>-0.71240000000000003</v>
      </c>
      <c r="K473">
        <v>-0.75380000000000003</v>
      </c>
      <c r="L473">
        <v>-0.75380000000000003</v>
      </c>
      <c r="M473">
        <v>1.9059999999999999</v>
      </c>
      <c r="N473">
        <v>5.7857000000000003</v>
      </c>
      <c r="O473">
        <v>10.213200000000001</v>
      </c>
      <c r="P473">
        <v>10.6418</v>
      </c>
      <c r="Q473">
        <v>8.0211000000000006</v>
      </c>
      <c r="R473">
        <v>10.547599999999999</v>
      </c>
      <c r="S473" t="s">
        <v>307</v>
      </c>
      <c r="T473" t="s">
        <v>338</v>
      </c>
      <c r="U473" t="s">
        <v>307</v>
      </c>
      <c r="V473" t="s">
        <v>339</v>
      </c>
      <c r="W473">
        <v>1827146.79</v>
      </c>
      <c r="X473">
        <v>1532243.02</v>
      </c>
      <c r="Y473" s="225">
        <v>6642102445029.0498</v>
      </c>
      <c r="Z473">
        <v>25120382.489999998</v>
      </c>
    </row>
    <row r="474" spans="1:26" x14ac:dyDescent="0.25">
      <c r="A474" t="s">
        <v>818</v>
      </c>
      <c r="B474" t="s">
        <v>74</v>
      </c>
      <c r="C474" t="s">
        <v>801</v>
      </c>
      <c r="D474" t="s">
        <v>309</v>
      </c>
      <c r="E474" t="s">
        <v>323</v>
      </c>
      <c r="F474" t="s">
        <v>304</v>
      </c>
      <c r="G474" t="s">
        <v>280</v>
      </c>
      <c r="H474">
        <v>1.0195620000000001</v>
      </c>
      <c r="I474">
        <v>0.48149999999999998</v>
      </c>
      <c r="J474">
        <v>-1.0295000000000001</v>
      </c>
      <c r="K474">
        <v>1.8384</v>
      </c>
      <c r="L474">
        <v>1.8384</v>
      </c>
      <c r="M474">
        <v>-3.3881999999999999</v>
      </c>
      <c r="N474">
        <v>-4.5232000000000001</v>
      </c>
      <c r="O474">
        <v>7.5056000000000003</v>
      </c>
      <c r="P474">
        <v>-7.1219999999999999</v>
      </c>
      <c r="Q474">
        <v>-0.74629999999999996</v>
      </c>
      <c r="R474">
        <v>0</v>
      </c>
      <c r="S474" t="s">
        <v>319</v>
      </c>
      <c r="T474" t="s">
        <v>319</v>
      </c>
      <c r="U474" t="s">
        <v>319</v>
      </c>
      <c r="V474" t="s">
        <v>319</v>
      </c>
      <c r="W474">
        <v>20447963.27</v>
      </c>
      <c r="X474">
        <v>20424335.68</v>
      </c>
      <c r="Y474" s="225">
        <v>6642102445029.0498</v>
      </c>
      <c r="Z474">
        <v>25120382.489999998</v>
      </c>
    </row>
    <row r="475" spans="1:26" x14ac:dyDescent="0.25">
      <c r="A475" t="s">
        <v>819</v>
      </c>
      <c r="B475" t="s">
        <v>171</v>
      </c>
      <c r="C475" t="s">
        <v>801</v>
      </c>
      <c r="D475" t="s">
        <v>177</v>
      </c>
      <c r="E475" t="s">
        <v>303</v>
      </c>
      <c r="F475" t="s">
        <v>304</v>
      </c>
      <c r="G475" t="s">
        <v>305</v>
      </c>
      <c r="H475">
        <v>1170.6295</v>
      </c>
      <c r="I475">
        <v>0.35420000000000001</v>
      </c>
      <c r="J475">
        <v>0.32190000000000002</v>
      </c>
      <c r="K475">
        <v>0.8881</v>
      </c>
      <c r="L475">
        <v>0.8881</v>
      </c>
      <c r="M475">
        <v>-0.85709999999999997</v>
      </c>
      <c r="N475">
        <v>3.0335000000000001</v>
      </c>
      <c r="O475">
        <v>7.3147000000000002</v>
      </c>
      <c r="P475">
        <v>11.2897</v>
      </c>
      <c r="Q475">
        <v>0</v>
      </c>
      <c r="R475">
        <v>0</v>
      </c>
      <c r="S475" t="s">
        <v>317</v>
      </c>
      <c r="T475" t="s">
        <v>307</v>
      </c>
      <c r="U475" t="s">
        <v>319</v>
      </c>
      <c r="V475" t="s">
        <v>319</v>
      </c>
      <c r="W475">
        <v>56318653055.32</v>
      </c>
      <c r="X475">
        <v>48536989.68</v>
      </c>
      <c r="Y475" s="225">
        <v>6642102445029.0498</v>
      </c>
      <c r="Z475">
        <v>25120382.489999998</v>
      </c>
    </row>
    <row r="476" spans="1:26" x14ac:dyDescent="0.25">
      <c r="A476" t="s">
        <v>820</v>
      </c>
      <c r="B476" t="s">
        <v>171</v>
      </c>
      <c r="C476" t="s">
        <v>801</v>
      </c>
      <c r="D476" t="s">
        <v>309</v>
      </c>
      <c r="E476" t="s">
        <v>303</v>
      </c>
      <c r="F476" t="s">
        <v>304</v>
      </c>
      <c r="G476" t="s">
        <v>305</v>
      </c>
      <c r="H476">
        <v>2519.85</v>
      </c>
      <c r="I476">
        <v>9.69E-2</v>
      </c>
      <c r="J476">
        <v>-1.7899999999999999E-2</v>
      </c>
      <c r="K476">
        <v>0.2419</v>
      </c>
      <c r="L476">
        <v>0.2419</v>
      </c>
      <c r="M476">
        <v>-0.2281</v>
      </c>
      <c r="N476">
        <v>1.3971</v>
      </c>
      <c r="O476">
        <v>3.2865000000000002</v>
      </c>
      <c r="P476">
        <v>3.8885999999999998</v>
      </c>
      <c r="Q476">
        <v>0</v>
      </c>
      <c r="R476">
        <v>0</v>
      </c>
      <c r="S476" t="s">
        <v>334</v>
      </c>
      <c r="T476" t="s">
        <v>375</v>
      </c>
      <c r="U476" t="s">
        <v>319</v>
      </c>
      <c r="V476" t="s">
        <v>319</v>
      </c>
      <c r="W476">
        <v>76172687722.149994</v>
      </c>
      <c r="X476">
        <v>30302230.399999999</v>
      </c>
      <c r="Y476" s="225">
        <v>6642102445029.0498</v>
      </c>
      <c r="Z476">
        <v>25120382.489999998</v>
      </c>
    </row>
    <row r="477" spans="1:26" x14ac:dyDescent="0.25">
      <c r="A477" t="s">
        <v>821</v>
      </c>
      <c r="B477" t="s">
        <v>171</v>
      </c>
      <c r="C477" t="s">
        <v>801</v>
      </c>
      <c r="D477" t="s">
        <v>309</v>
      </c>
      <c r="E477" t="s">
        <v>303</v>
      </c>
      <c r="F477" t="s">
        <v>304</v>
      </c>
      <c r="G477" t="s">
        <v>305</v>
      </c>
      <c r="H477">
        <v>950.47</v>
      </c>
      <c r="I477">
        <v>0.17710000000000001</v>
      </c>
      <c r="J477">
        <v>-4.6300000000000001E-2</v>
      </c>
      <c r="K477">
        <v>0.97740000000000005</v>
      </c>
      <c r="L477">
        <v>0.97740000000000005</v>
      </c>
      <c r="M477">
        <v>2.2484000000000002</v>
      </c>
      <c r="N477">
        <v>0.21510000000000001</v>
      </c>
      <c r="O477">
        <v>3.8062</v>
      </c>
      <c r="P477">
        <v>1.2786999999999999</v>
      </c>
      <c r="Q477">
        <v>0</v>
      </c>
      <c r="R477">
        <v>0</v>
      </c>
      <c r="S477" t="s">
        <v>352</v>
      </c>
      <c r="T477" t="s">
        <v>352</v>
      </c>
      <c r="U477" t="s">
        <v>319</v>
      </c>
      <c r="V477" t="s">
        <v>319</v>
      </c>
      <c r="W477">
        <v>117658608012.10001</v>
      </c>
      <c r="X477">
        <v>125000000</v>
      </c>
      <c r="Y477" s="225">
        <v>6642102445029.0498</v>
      </c>
      <c r="Z477">
        <v>25120382.489999998</v>
      </c>
    </row>
    <row r="478" spans="1:26" x14ac:dyDescent="0.25">
      <c r="A478" t="s">
        <v>822</v>
      </c>
      <c r="B478" t="s">
        <v>74</v>
      </c>
      <c r="C478" t="s">
        <v>801</v>
      </c>
      <c r="D478" t="s">
        <v>309</v>
      </c>
      <c r="E478" t="s">
        <v>303</v>
      </c>
      <c r="F478" t="s">
        <v>304</v>
      </c>
      <c r="G478" t="s">
        <v>305</v>
      </c>
      <c r="H478">
        <v>1062.6099999999999</v>
      </c>
      <c r="I478">
        <v>-0.44319999999999998</v>
      </c>
      <c r="J478">
        <v>-1.0549999999999999</v>
      </c>
      <c r="K478">
        <v>-4.3933999999999997</v>
      </c>
      <c r="L478">
        <v>-4.3933999999999997</v>
      </c>
      <c r="M478">
        <v>-5.6456</v>
      </c>
      <c r="N478">
        <v>-4.6798000000000002</v>
      </c>
      <c r="O478">
        <v>-0.34510000000000002</v>
      </c>
      <c r="P478">
        <v>2.1839</v>
      </c>
      <c r="Q478">
        <v>0.55069999999999997</v>
      </c>
      <c r="R478">
        <v>0</v>
      </c>
      <c r="S478" t="s">
        <v>306</v>
      </c>
      <c r="T478" t="s">
        <v>306</v>
      </c>
      <c r="U478" t="s">
        <v>306</v>
      </c>
      <c r="V478" t="s">
        <v>319</v>
      </c>
      <c r="W478">
        <v>107331390745.73</v>
      </c>
      <c r="X478">
        <v>96569488.980000004</v>
      </c>
      <c r="Y478" s="225">
        <v>6642102445029.0498</v>
      </c>
      <c r="Z478">
        <v>25120382.489999998</v>
      </c>
    </row>
    <row r="479" spans="1:26" x14ac:dyDescent="0.25">
      <c r="A479" t="s">
        <v>823</v>
      </c>
      <c r="B479" t="s">
        <v>171</v>
      </c>
      <c r="C479" t="s">
        <v>801</v>
      </c>
      <c r="D479" t="s">
        <v>177</v>
      </c>
      <c r="E479" t="s">
        <v>303</v>
      </c>
      <c r="F479" t="s">
        <v>304</v>
      </c>
      <c r="G479" t="s">
        <v>280</v>
      </c>
      <c r="H479">
        <v>1252.9422999999999</v>
      </c>
      <c r="I479">
        <v>0.1142</v>
      </c>
      <c r="J479">
        <v>7.2800000000000004E-2</v>
      </c>
      <c r="K479">
        <v>1.0891999999999999</v>
      </c>
      <c r="L479">
        <v>1.0891999999999999</v>
      </c>
      <c r="M479">
        <v>1.9491000000000001</v>
      </c>
      <c r="N479">
        <v>8.3474000000000004</v>
      </c>
      <c r="O479">
        <v>12.5144</v>
      </c>
      <c r="P479">
        <v>16.321100000000001</v>
      </c>
      <c r="Q479">
        <v>0</v>
      </c>
      <c r="R479">
        <v>0</v>
      </c>
      <c r="S479" t="s">
        <v>313</v>
      </c>
      <c r="T479" t="s">
        <v>313</v>
      </c>
      <c r="U479" t="s">
        <v>319</v>
      </c>
      <c r="V479" t="s">
        <v>319</v>
      </c>
      <c r="W479">
        <v>315874945590.37</v>
      </c>
      <c r="X479">
        <v>254852364.53999999</v>
      </c>
      <c r="Y479" s="225">
        <v>6642102445029.0498</v>
      </c>
      <c r="Z479">
        <v>25120382.489999998</v>
      </c>
    </row>
    <row r="480" spans="1:26" x14ac:dyDescent="0.25">
      <c r="A480" t="s">
        <v>824</v>
      </c>
      <c r="B480" t="s">
        <v>171</v>
      </c>
      <c r="C480" t="s">
        <v>801</v>
      </c>
      <c r="D480" t="s">
        <v>309</v>
      </c>
      <c r="E480" t="s">
        <v>303</v>
      </c>
      <c r="F480" t="s">
        <v>304</v>
      </c>
      <c r="G480" t="s">
        <v>280</v>
      </c>
      <c r="H480">
        <v>2320.65</v>
      </c>
      <c r="I480">
        <v>9.1899999999999996E-2</v>
      </c>
      <c r="J480">
        <v>6.8999999999999999E-3</v>
      </c>
      <c r="K480">
        <v>0.98260000000000003</v>
      </c>
      <c r="L480">
        <v>0.98260000000000003</v>
      </c>
      <c r="M480">
        <v>1.8222</v>
      </c>
      <c r="N480">
        <v>4.9791999999999996</v>
      </c>
      <c r="O480">
        <v>8.3343000000000007</v>
      </c>
      <c r="P480">
        <v>7.4450000000000003</v>
      </c>
      <c r="Q480">
        <v>0</v>
      </c>
      <c r="R480">
        <v>0</v>
      </c>
      <c r="S480" t="s">
        <v>307</v>
      </c>
      <c r="T480" t="s">
        <v>317</v>
      </c>
      <c r="U480" t="s">
        <v>319</v>
      </c>
      <c r="V480" t="s">
        <v>319</v>
      </c>
      <c r="W480">
        <v>75218018201.460007</v>
      </c>
      <c r="X480">
        <v>32730900.559999999</v>
      </c>
      <c r="Y480" s="225">
        <v>6642102445029.0498</v>
      </c>
      <c r="Z480">
        <v>25120382.489999998</v>
      </c>
    </row>
    <row r="481" spans="1:26" x14ac:dyDescent="0.25">
      <c r="A481" t="s">
        <v>825</v>
      </c>
      <c r="B481" t="s">
        <v>171</v>
      </c>
      <c r="C481" t="s">
        <v>801</v>
      </c>
      <c r="D481" t="s">
        <v>309</v>
      </c>
      <c r="E481" t="s">
        <v>303</v>
      </c>
      <c r="F481" t="s">
        <v>304</v>
      </c>
      <c r="G481" t="s">
        <v>280</v>
      </c>
      <c r="H481">
        <v>1034.81</v>
      </c>
      <c r="I481">
        <v>7.4499999999999997E-2</v>
      </c>
      <c r="J481">
        <v>-6.7999999999999996E-3</v>
      </c>
      <c r="K481">
        <v>1.111</v>
      </c>
      <c r="L481">
        <v>1.111</v>
      </c>
      <c r="M481">
        <v>0.9758</v>
      </c>
      <c r="N481">
        <v>3.9361999999999999</v>
      </c>
      <c r="O481">
        <v>7.2175000000000002</v>
      </c>
      <c r="P481">
        <v>7.3175999999999997</v>
      </c>
      <c r="Q481">
        <v>0</v>
      </c>
      <c r="R481">
        <v>0</v>
      </c>
      <c r="S481" t="s">
        <v>332</v>
      </c>
      <c r="T481" t="s">
        <v>332</v>
      </c>
      <c r="U481" t="s">
        <v>319</v>
      </c>
      <c r="V481" t="s">
        <v>319</v>
      </c>
      <c r="W481">
        <v>17403599681.389999</v>
      </c>
      <c r="X481">
        <v>17005000</v>
      </c>
      <c r="Y481" s="225">
        <v>6642102445029.0498</v>
      </c>
      <c r="Z481">
        <v>25120382.489999998</v>
      </c>
    </row>
    <row r="482" spans="1:26" x14ac:dyDescent="0.25">
      <c r="A482" t="s">
        <v>826</v>
      </c>
      <c r="B482" t="s">
        <v>74</v>
      </c>
      <c r="C482" t="s">
        <v>801</v>
      </c>
      <c r="D482" t="s">
        <v>316</v>
      </c>
      <c r="E482" t="s">
        <v>303</v>
      </c>
      <c r="F482" t="s">
        <v>304</v>
      </c>
      <c r="G482" t="s">
        <v>305</v>
      </c>
      <c r="H482">
        <v>3639.6</v>
      </c>
      <c r="I482">
        <v>-0.54269999999999996</v>
      </c>
      <c r="J482">
        <v>-1.2081999999999999</v>
      </c>
      <c r="K482">
        <v>-4.1196000000000002</v>
      </c>
      <c r="L482">
        <v>-4.1196000000000002</v>
      </c>
      <c r="M482">
        <v>-4.4177999999999997</v>
      </c>
      <c r="N482">
        <v>-2.508</v>
      </c>
      <c r="O482">
        <v>0.6875</v>
      </c>
      <c r="P482">
        <v>2.5316999999999998</v>
      </c>
      <c r="Q482">
        <v>9.5855999999999995</v>
      </c>
      <c r="R482">
        <v>13.561500000000001</v>
      </c>
      <c r="S482" t="s">
        <v>306</v>
      </c>
      <c r="T482" t="s">
        <v>306</v>
      </c>
      <c r="U482" t="s">
        <v>310</v>
      </c>
      <c r="V482" t="s">
        <v>338</v>
      </c>
      <c r="W482">
        <v>166668784506.56</v>
      </c>
      <c r="X482">
        <v>43906618.770000003</v>
      </c>
      <c r="Y482" s="225">
        <v>6642102445029.0498</v>
      </c>
      <c r="Z482">
        <v>25120382.489999998</v>
      </c>
    </row>
    <row r="483" spans="1:26" x14ac:dyDescent="0.25">
      <c r="A483" t="s">
        <v>827</v>
      </c>
      <c r="B483" t="s">
        <v>207</v>
      </c>
      <c r="C483" t="s">
        <v>801</v>
      </c>
      <c r="D483" t="s">
        <v>177</v>
      </c>
      <c r="E483" t="s">
        <v>303</v>
      </c>
      <c r="F483" t="s">
        <v>304</v>
      </c>
      <c r="G483" t="s">
        <v>305</v>
      </c>
      <c r="H483">
        <v>1006.196</v>
      </c>
      <c r="I483">
        <v>0</v>
      </c>
      <c r="J483">
        <v>0</v>
      </c>
      <c r="K483">
        <v>0</v>
      </c>
      <c r="L483">
        <v>1.04</v>
      </c>
      <c r="M483">
        <v>0</v>
      </c>
      <c r="N483">
        <v>0</v>
      </c>
      <c r="O483">
        <v>0</v>
      </c>
      <c r="P483">
        <v>12.87</v>
      </c>
      <c r="Q483">
        <v>0</v>
      </c>
      <c r="R483">
        <v>0</v>
      </c>
      <c r="S483" t="s">
        <v>319</v>
      </c>
      <c r="T483" t="s">
        <v>319</v>
      </c>
      <c r="U483" t="s">
        <v>319</v>
      </c>
      <c r="V483" t="s">
        <v>319</v>
      </c>
      <c r="W483">
        <v>218863388747.34</v>
      </c>
      <c r="X483">
        <v>216500000</v>
      </c>
      <c r="Y483" s="225">
        <v>6642102445029.0498</v>
      </c>
      <c r="Z483">
        <v>25120382.489999998</v>
      </c>
    </row>
    <row r="484" spans="1:26" x14ac:dyDescent="0.25">
      <c r="A484" t="s">
        <v>828</v>
      </c>
      <c r="B484" t="s">
        <v>178</v>
      </c>
      <c r="C484" t="s">
        <v>801</v>
      </c>
      <c r="D484" t="s">
        <v>177</v>
      </c>
      <c r="E484" t="s">
        <v>303</v>
      </c>
      <c r="F484" t="s">
        <v>304</v>
      </c>
      <c r="G484" t="s">
        <v>305</v>
      </c>
      <c r="H484">
        <v>1103.2492</v>
      </c>
      <c r="I484">
        <v>4.2500000000000003E-2</v>
      </c>
      <c r="J484">
        <v>9.9199999999999997E-2</v>
      </c>
      <c r="K484">
        <v>0</v>
      </c>
      <c r="L484">
        <v>0</v>
      </c>
      <c r="M484">
        <v>0</v>
      </c>
      <c r="N484">
        <v>0</v>
      </c>
      <c r="O484">
        <v>0</v>
      </c>
      <c r="P484">
        <v>0</v>
      </c>
      <c r="Q484">
        <v>0</v>
      </c>
      <c r="R484">
        <v>0</v>
      </c>
      <c r="S484" t="s">
        <v>319</v>
      </c>
      <c r="T484" t="s">
        <v>319</v>
      </c>
      <c r="U484" t="s">
        <v>319</v>
      </c>
      <c r="V484" t="s">
        <v>319</v>
      </c>
      <c r="W484">
        <v>0</v>
      </c>
      <c r="X484">
        <v>0</v>
      </c>
      <c r="Y484" s="225">
        <v>6642102445029.0498</v>
      </c>
      <c r="Z484">
        <v>25120382.489999998</v>
      </c>
    </row>
    <row r="485" spans="1:26" x14ac:dyDescent="0.25">
      <c r="A485" t="s">
        <v>829</v>
      </c>
      <c r="B485" t="s">
        <v>166</v>
      </c>
      <c r="C485" t="s">
        <v>801</v>
      </c>
      <c r="D485" t="s">
        <v>316</v>
      </c>
      <c r="E485" t="s">
        <v>303</v>
      </c>
      <c r="F485" t="s">
        <v>304</v>
      </c>
      <c r="G485" t="s">
        <v>305</v>
      </c>
      <c r="H485">
        <v>1228.02</v>
      </c>
      <c r="I485">
        <v>-0.52649999999999997</v>
      </c>
      <c r="J485">
        <v>-1.3154999999999999</v>
      </c>
      <c r="K485">
        <v>-1.7411000000000001</v>
      </c>
      <c r="L485">
        <v>-1.7411000000000001</v>
      </c>
      <c r="M485">
        <v>-5.6769999999999996</v>
      </c>
      <c r="N485">
        <v>-5.0298999999999996</v>
      </c>
      <c r="O485">
        <v>-0.77170000000000005</v>
      </c>
      <c r="P485">
        <v>2.0085999999999999</v>
      </c>
      <c r="Q485">
        <v>-2.6208</v>
      </c>
      <c r="R485">
        <v>6.1989000000000001</v>
      </c>
      <c r="S485" t="s">
        <v>317</v>
      </c>
      <c r="T485" t="s">
        <v>332</v>
      </c>
      <c r="U485" t="s">
        <v>375</v>
      </c>
      <c r="V485" t="s">
        <v>375</v>
      </c>
      <c r="W485">
        <v>19637876763.470001</v>
      </c>
      <c r="X485">
        <v>15713129.68</v>
      </c>
      <c r="Y485" s="225">
        <v>6642102445029.0498</v>
      </c>
      <c r="Z485">
        <v>25120382.489999998</v>
      </c>
    </row>
    <row r="486" spans="1:26" x14ac:dyDescent="0.25">
      <c r="A486" t="s">
        <v>830</v>
      </c>
      <c r="B486" t="s">
        <v>178</v>
      </c>
      <c r="C486" t="s">
        <v>801</v>
      </c>
      <c r="D486" t="s">
        <v>316</v>
      </c>
      <c r="E486" t="s">
        <v>303</v>
      </c>
      <c r="F486" t="s">
        <v>304</v>
      </c>
      <c r="G486" t="s">
        <v>305</v>
      </c>
      <c r="H486">
        <v>1520.68</v>
      </c>
      <c r="I486">
        <v>6.4500000000000002E-2</v>
      </c>
      <c r="J486">
        <v>0.14360000000000001</v>
      </c>
      <c r="K486">
        <v>0.53480000000000005</v>
      </c>
      <c r="L486">
        <v>0.53480000000000005</v>
      </c>
      <c r="M486">
        <v>1.6321000000000001</v>
      </c>
      <c r="N486">
        <v>3.1760000000000002</v>
      </c>
      <c r="O486">
        <v>4.8766999999999996</v>
      </c>
      <c r="P486">
        <v>6.6508000000000003</v>
      </c>
      <c r="Q486">
        <v>18.655701000000001</v>
      </c>
      <c r="R486">
        <v>37.095798000000002</v>
      </c>
      <c r="S486" t="s">
        <v>306</v>
      </c>
      <c r="T486" t="s">
        <v>306</v>
      </c>
      <c r="U486" t="s">
        <v>306</v>
      </c>
      <c r="V486" t="s">
        <v>338</v>
      </c>
      <c r="W486">
        <v>811171660305.37</v>
      </c>
      <c r="X486">
        <v>536281042.14999998</v>
      </c>
      <c r="Y486" s="225">
        <v>6642102445029.0498</v>
      </c>
      <c r="Z486">
        <v>25120382.489999998</v>
      </c>
    </row>
    <row r="487" spans="1:26" x14ac:dyDescent="0.25">
      <c r="A487" t="s">
        <v>831</v>
      </c>
      <c r="B487" t="s">
        <v>207</v>
      </c>
      <c r="C487" t="s">
        <v>801</v>
      </c>
      <c r="D487" t="s">
        <v>316</v>
      </c>
      <c r="E487" t="s">
        <v>303</v>
      </c>
      <c r="F487" t="s">
        <v>304</v>
      </c>
      <c r="G487" t="s">
        <v>305</v>
      </c>
      <c r="H487">
        <v>991.65</v>
      </c>
      <c r="I487">
        <v>0</v>
      </c>
      <c r="J487">
        <v>0</v>
      </c>
      <c r="K487">
        <v>0</v>
      </c>
      <c r="L487">
        <v>-0.09</v>
      </c>
      <c r="M487">
        <v>0</v>
      </c>
      <c r="N487">
        <v>0</v>
      </c>
      <c r="O487">
        <v>0</v>
      </c>
      <c r="P487">
        <v>5.12</v>
      </c>
      <c r="Q487">
        <v>0</v>
      </c>
      <c r="R487">
        <v>0</v>
      </c>
      <c r="S487" t="s">
        <v>319</v>
      </c>
      <c r="T487" t="s">
        <v>319</v>
      </c>
      <c r="U487" t="s">
        <v>319</v>
      </c>
      <c r="V487" t="s">
        <v>319</v>
      </c>
      <c r="W487">
        <v>102224015194.78999</v>
      </c>
      <c r="X487">
        <v>101576472.22</v>
      </c>
      <c r="Y487" s="225">
        <v>6642102445029.0498</v>
      </c>
      <c r="Z487">
        <v>25120382.489999998</v>
      </c>
    </row>
    <row r="488" spans="1:26" x14ac:dyDescent="0.25">
      <c r="A488" t="s">
        <v>832</v>
      </c>
      <c r="B488" t="s">
        <v>207</v>
      </c>
      <c r="C488" t="s">
        <v>801</v>
      </c>
      <c r="D488" t="s">
        <v>177</v>
      </c>
      <c r="E488" t="s">
        <v>303</v>
      </c>
      <c r="F488" t="s">
        <v>304</v>
      </c>
      <c r="G488" t="s">
        <v>305</v>
      </c>
      <c r="H488">
        <v>1010.1016</v>
      </c>
      <c r="I488">
        <v>0</v>
      </c>
      <c r="J488">
        <v>0</v>
      </c>
      <c r="K488">
        <v>0</v>
      </c>
      <c r="L488">
        <v>0.74</v>
      </c>
      <c r="M488">
        <v>0</v>
      </c>
      <c r="N488">
        <v>0</v>
      </c>
      <c r="O488">
        <v>0</v>
      </c>
      <c r="P488">
        <v>4.96</v>
      </c>
      <c r="Q488">
        <v>0</v>
      </c>
      <c r="R488">
        <v>0</v>
      </c>
      <c r="S488" t="s">
        <v>319</v>
      </c>
      <c r="T488" t="s">
        <v>319</v>
      </c>
      <c r="U488" t="s">
        <v>319</v>
      </c>
      <c r="V488" t="s">
        <v>319</v>
      </c>
      <c r="W488">
        <v>33349344903.490002</v>
      </c>
      <c r="X488">
        <v>33259321.43</v>
      </c>
      <c r="Y488" s="225">
        <v>6642102445029.0498</v>
      </c>
      <c r="Z488">
        <v>25120382.489999998</v>
      </c>
    </row>
    <row r="489" spans="1:26" x14ac:dyDescent="0.25">
      <c r="A489" t="s">
        <v>833</v>
      </c>
      <c r="B489" t="s">
        <v>207</v>
      </c>
      <c r="C489" t="s">
        <v>801</v>
      </c>
      <c r="D489" t="s">
        <v>177</v>
      </c>
      <c r="E489" t="s">
        <v>303</v>
      </c>
      <c r="F489" t="s">
        <v>304</v>
      </c>
      <c r="G489" t="s">
        <v>305</v>
      </c>
      <c r="H489">
        <v>1005.6256</v>
      </c>
      <c r="I489">
        <v>0</v>
      </c>
      <c r="J489">
        <v>0</v>
      </c>
      <c r="K489">
        <v>0</v>
      </c>
      <c r="L489">
        <v>0.63</v>
      </c>
      <c r="M489">
        <v>0</v>
      </c>
      <c r="N489">
        <v>0</v>
      </c>
      <c r="O489">
        <v>0</v>
      </c>
      <c r="P489">
        <v>7.78</v>
      </c>
      <c r="Q489">
        <v>0</v>
      </c>
      <c r="R489">
        <v>0</v>
      </c>
      <c r="S489" t="s">
        <v>319</v>
      </c>
      <c r="T489" t="s">
        <v>319</v>
      </c>
      <c r="U489" t="s">
        <v>319</v>
      </c>
      <c r="V489" t="s">
        <v>319</v>
      </c>
      <c r="W489">
        <v>103765648475.81</v>
      </c>
      <c r="X489">
        <v>100000000</v>
      </c>
      <c r="Y489" s="225">
        <v>6642102445029.0498</v>
      </c>
      <c r="Z489">
        <v>25120382.489999998</v>
      </c>
    </row>
    <row r="490" spans="1:26" x14ac:dyDescent="0.25">
      <c r="A490" t="s">
        <v>834</v>
      </c>
      <c r="B490" t="s">
        <v>74</v>
      </c>
      <c r="C490" t="s">
        <v>801</v>
      </c>
      <c r="D490" t="s">
        <v>312</v>
      </c>
      <c r="E490" t="s">
        <v>303</v>
      </c>
      <c r="F490" t="s">
        <v>304</v>
      </c>
      <c r="G490" t="s">
        <v>305</v>
      </c>
      <c r="H490">
        <v>939.33</v>
      </c>
      <c r="I490">
        <v>-0.4451</v>
      </c>
      <c r="J490">
        <v>-0.9375</v>
      </c>
      <c r="K490">
        <v>-4.3569000000000004</v>
      </c>
      <c r="L490">
        <v>-4.3569000000000004</v>
      </c>
      <c r="M490">
        <v>-6.0266000000000002</v>
      </c>
      <c r="N490">
        <v>-4.4356999999999998</v>
      </c>
      <c r="O490">
        <v>-0.58209999999999995</v>
      </c>
      <c r="P490">
        <v>2.6164000000000001</v>
      </c>
      <c r="Q490">
        <v>-1.3609</v>
      </c>
      <c r="R490">
        <v>-2.9317000000000002</v>
      </c>
      <c r="S490" t="s">
        <v>306</v>
      </c>
      <c r="T490" t="s">
        <v>338</v>
      </c>
      <c r="U490" t="s">
        <v>307</v>
      </c>
      <c r="V490" t="s">
        <v>332</v>
      </c>
      <c r="W490">
        <v>68746975956.570007</v>
      </c>
      <c r="X490">
        <v>69998240.310000002</v>
      </c>
      <c r="Y490" s="225">
        <v>6642102445029.0498</v>
      </c>
      <c r="Z490">
        <v>25120382.489999998</v>
      </c>
    </row>
    <row r="491" spans="1:26" x14ac:dyDescent="0.25">
      <c r="A491" t="s">
        <v>835</v>
      </c>
      <c r="B491" t="s">
        <v>74</v>
      </c>
      <c r="C491" t="s">
        <v>801</v>
      </c>
      <c r="D491" t="s">
        <v>316</v>
      </c>
      <c r="E491" t="s">
        <v>303</v>
      </c>
      <c r="F491" t="s">
        <v>304</v>
      </c>
      <c r="G491" t="s">
        <v>280</v>
      </c>
      <c r="H491">
        <v>1459.36</v>
      </c>
      <c r="I491">
        <v>-0.2243</v>
      </c>
      <c r="J491">
        <v>-0.86270000000000002</v>
      </c>
      <c r="K491">
        <v>-3.2909000000000002</v>
      </c>
      <c r="L491">
        <v>-3.2909000000000002</v>
      </c>
      <c r="M491">
        <v>-1.4738</v>
      </c>
      <c r="N491">
        <v>-0.68059999999999998</v>
      </c>
      <c r="O491">
        <v>3.3277999999999999</v>
      </c>
      <c r="P491">
        <v>5.2321999999999997</v>
      </c>
      <c r="Q491">
        <v>-9.3744999999999994</v>
      </c>
      <c r="R491">
        <v>-11.4681</v>
      </c>
      <c r="S491" t="s">
        <v>310</v>
      </c>
      <c r="T491" t="s">
        <v>338</v>
      </c>
      <c r="U491" t="s">
        <v>332</v>
      </c>
      <c r="V491" t="s">
        <v>317</v>
      </c>
      <c r="W491">
        <v>138600859859.09</v>
      </c>
      <c r="X491">
        <v>91848013.319999993</v>
      </c>
      <c r="Y491" s="225">
        <v>6642102445029.0498</v>
      </c>
      <c r="Z491">
        <v>25120382.489999998</v>
      </c>
    </row>
    <row r="492" spans="1:26" x14ac:dyDescent="0.25">
      <c r="A492" t="s">
        <v>836</v>
      </c>
      <c r="B492" t="s">
        <v>171</v>
      </c>
      <c r="C492" t="s">
        <v>801</v>
      </c>
      <c r="D492" t="s">
        <v>199</v>
      </c>
      <c r="E492" t="s">
        <v>303</v>
      </c>
      <c r="F492" t="s">
        <v>304</v>
      </c>
      <c r="G492" t="s">
        <v>305</v>
      </c>
      <c r="H492">
        <v>1291.5056999999999</v>
      </c>
      <c r="I492">
        <v>0.18679999999999999</v>
      </c>
      <c r="J492">
        <v>0.22739999999999999</v>
      </c>
      <c r="K492">
        <v>1.0148999999999999</v>
      </c>
      <c r="L492">
        <v>1.0148999999999999</v>
      </c>
      <c r="M492">
        <v>11.2826</v>
      </c>
      <c r="N492">
        <v>15.514699999999999</v>
      </c>
      <c r="O492">
        <v>20.308001000000001</v>
      </c>
      <c r="P492">
        <v>0</v>
      </c>
      <c r="Q492">
        <v>0</v>
      </c>
      <c r="R492">
        <v>0</v>
      </c>
      <c r="S492" t="s">
        <v>306</v>
      </c>
      <c r="T492" t="s">
        <v>319</v>
      </c>
      <c r="U492" t="s">
        <v>319</v>
      </c>
      <c r="V492" t="s">
        <v>319</v>
      </c>
      <c r="W492">
        <v>223123202844.20001</v>
      </c>
      <c r="X492">
        <v>174515513.36000001</v>
      </c>
      <c r="Y492" s="225">
        <v>6642102445029.0498</v>
      </c>
      <c r="Z492">
        <v>25120382.489999998</v>
      </c>
    </row>
    <row r="493" spans="1:26" x14ac:dyDescent="0.25">
      <c r="A493" t="s">
        <v>837</v>
      </c>
      <c r="B493" t="s">
        <v>171</v>
      </c>
      <c r="C493" t="s">
        <v>801</v>
      </c>
      <c r="D493" t="s">
        <v>316</v>
      </c>
      <c r="E493" t="s">
        <v>303</v>
      </c>
      <c r="F493" t="s">
        <v>304</v>
      </c>
      <c r="G493" t="s">
        <v>305</v>
      </c>
      <c r="H493">
        <v>1414.68</v>
      </c>
      <c r="I493">
        <v>6.5100000000000005E-2</v>
      </c>
      <c r="J493">
        <v>0.10539999999999999</v>
      </c>
      <c r="K493">
        <v>0.71120000000000005</v>
      </c>
      <c r="L493">
        <v>0.71120000000000005</v>
      </c>
      <c r="M493">
        <v>2.1998000000000002</v>
      </c>
      <c r="N493">
        <v>4.0864000000000003</v>
      </c>
      <c r="O493">
        <v>7.7276999999999996</v>
      </c>
      <c r="P493">
        <v>9.8660999999999994</v>
      </c>
      <c r="Q493">
        <v>17.599899000000001</v>
      </c>
      <c r="R493">
        <v>40.509701</v>
      </c>
      <c r="S493" t="s">
        <v>307</v>
      </c>
      <c r="T493" t="s">
        <v>338</v>
      </c>
      <c r="U493" t="s">
        <v>306</v>
      </c>
      <c r="V493" t="s">
        <v>338</v>
      </c>
      <c r="W493">
        <v>480488660031.35999</v>
      </c>
      <c r="X493">
        <v>342061345.37</v>
      </c>
      <c r="Y493" s="225">
        <v>6642102445029.0498</v>
      </c>
      <c r="Z493">
        <v>25120382.489999998</v>
      </c>
    </row>
    <row r="494" spans="1:26" x14ac:dyDescent="0.25">
      <c r="A494" t="s">
        <v>838</v>
      </c>
      <c r="B494" t="s">
        <v>171</v>
      </c>
      <c r="C494" t="s">
        <v>801</v>
      </c>
      <c r="D494" t="s">
        <v>316</v>
      </c>
      <c r="E494" t="s">
        <v>323</v>
      </c>
      <c r="F494" t="s">
        <v>304</v>
      </c>
      <c r="G494" t="s">
        <v>305</v>
      </c>
      <c r="H494">
        <v>1.2023999999999999</v>
      </c>
      <c r="I494">
        <v>-1.66E-2</v>
      </c>
      <c r="J494">
        <v>-0.1246</v>
      </c>
      <c r="K494">
        <v>-3.3300000000000003E-2</v>
      </c>
      <c r="L494">
        <v>-3.3300000000000003E-2</v>
      </c>
      <c r="M494">
        <v>1.161</v>
      </c>
      <c r="N494">
        <v>2.6114000000000002</v>
      </c>
      <c r="O494">
        <v>3.5390999999999999</v>
      </c>
      <c r="P494">
        <v>4.0678999999999998</v>
      </c>
      <c r="Q494">
        <v>14.8643</v>
      </c>
      <c r="R494">
        <v>24.163601</v>
      </c>
      <c r="S494" t="s">
        <v>334</v>
      </c>
      <c r="T494" t="s">
        <v>317</v>
      </c>
      <c r="U494" t="s">
        <v>319</v>
      </c>
      <c r="V494" t="s">
        <v>319</v>
      </c>
      <c r="W494">
        <v>2845272.43</v>
      </c>
      <c r="X494">
        <v>2365461.04</v>
      </c>
      <c r="Y494" s="225">
        <v>6642102445029.0498</v>
      </c>
      <c r="Z494">
        <v>25120382.489999998</v>
      </c>
    </row>
    <row r="495" spans="1:26" x14ac:dyDescent="0.25">
      <c r="A495" t="s">
        <v>839</v>
      </c>
      <c r="B495" t="s">
        <v>171</v>
      </c>
      <c r="C495" t="s">
        <v>801</v>
      </c>
      <c r="D495" t="s">
        <v>312</v>
      </c>
      <c r="E495" t="s">
        <v>303</v>
      </c>
      <c r="F495" t="s">
        <v>304</v>
      </c>
      <c r="G495" t="s">
        <v>305</v>
      </c>
      <c r="H495">
        <v>2483.54</v>
      </c>
      <c r="I495">
        <v>0.15570000000000001</v>
      </c>
      <c r="J495">
        <v>0.1694</v>
      </c>
      <c r="K495">
        <v>0.73499999999999999</v>
      </c>
      <c r="L495">
        <v>0.73499999999999999</v>
      </c>
      <c r="M495">
        <v>2.0013999999999998</v>
      </c>
      <c r="N495">
        <v>3.8281999999999998</v>
      </c>
      <c r="O495">
        <v>6.1228999999999996</v>
      </c>
      <c r="P495">
        <v>8.4539000000000009</v>
      </c>
      <c r="Q495">
        <v>11.4815</v>
      </c>
      <c r="R495">
        <v>25.374300000000002</v>
      </c>
      <c r="S495" t="s">
        <v>307</v>
      </c>
      <c r="T495" t="s">
        <v>307</v>
      </c>
      <c r="U495" t="s">
        <v>332</v>
      </c>
      <c r="V495" t="s">
        <v>334</v>
      </c>
      <c r="W495">
        <v>33320353945.59</v>
      </c>
      <c r="X495">
        <v>13515068.68</v>
      </c>
      <c r="Y495" s="225">
        <v>6642102445029.0498</v>
      </c>
      <c r="Z495">
        <v>25120382.489999998</v>
      </c>
    </row>
    <row r="496" spans="1:26" x14ac:dyDescent="0.25">
      <c r="A496" t="s">
        <v>840</v>
      </c>
      <c r="B496" t="s">
        <v>171</v>
      </c>
      <c r="C496" t="s">
        <v>841</v>
      </c>
      <c r="D496" t="s">
        <v>312</v>
      </c>
      <c r="E496" t="s">
        <v>303</v>
      </c>
      <c r="F496" t="s">
        <v>304</v>
      </c>
      <c r="G496" t="s">
        <v>305</v>
      </c>
      <c r="H496">
        <v>1384.64</v>
      </c>
      <c r="I496">
        <v>0.23599999999999999</v>
      </c>
      <c r="J496">
        <v>-2.8199999999999999E-2</v>
      </c>
      <c r="K496">
        <v>0.93600000000000005</v>
      </c>
      <c r="L496">
        <v>0.93600000000000005</v>
      </c>
      <c r="M496">
        <v>2.0337999999999998</v>
      </c>
      <c r="N496">
        <v>6.0945999999999998</v>
      </c>
      <c r="O496">
        <v>10.172700000000001</v>
      </c>
      <c r="P496">
        <v>12.405099999999999</v>
      </c>
      <c r="Q496">
        <v>14.617800000000001</v>
      </c>
      <c r="R496">
        <v>19.532499000000001</v>
      </c>
      <c r="S496" t="s">
        <v>306</v>
      </c>
      <c r="T496" t="s">
        <v>306</v>
      </c>
      <c r="U496" t="s">
        <v>332</v>
      </c>
      <c r="V496" t="s">
        <v>332</v>
      </c>
      <c r="W496">
        <v>56649108958.720001</v>
      </c>
      <c r="X496">
        <v>41295324.189999998</v>
      </c>
      <c r="Y496" s="225">
        <v>3425301448445.6899</v>
      </c>
      <c r="Z496">
        <v>18230523.390000001</v>
      </c>
    </row>
    <row r="497" spans="1:26" x14ac:dyDescent="0.25">
      <c r="A497" t="s">
        <v>842</v>
      </c>
      <c r="B497" t="s">
        <v>178</v>
      </c>
      <c r="C497" t="s">
        <v>841</v>
      </c>
      <c r="D497" t="s">
        <v>170</v>
      </c>
      <c r="E497" t="s">
        <v>303</v>
      </c>
      <c r="F497" t="s">
        <v>304</v>
      </c>
      <c r="G497" t="s">
        <v>305</v>
      </c>
      <c r="H497">
        <v>1341.16</v>
      </c>
      <c r="I497">
        <v>5.1499999999999997E-2</v>
      </c>
      <c r="J497">
        <v>0.11940000000000001</v>
      </c>
      <c r="K497">
        <v>0.5232</v>
      </c>
      <c r="L497">
        <v>0.5232</v>
      </c>
      <c r="M497">
        <v>1.5884</v>
      </c>
      <c r="N497">
        <v>3.1669</v>
      </c>
      <c r="O497">
        <v>4.9223999999999997</v>
      </c>
      <c r="P497">
        <v>6.6528999999999998</v>
      </c>
      <c r="Q497">
        <v>20.287500000000001</v>
      </c>
      <c r="R497">
        <v>0</v>
      </c>
      <c r="S497" t="s">
        <v>338</v>
      </c>
      <c r="T497" t="s">
        <v>338</v>
      </c>
      <c r="U497" t="s">
        <v>338</v>
      </c>
      <c r="V497" t="s">
        <v>319</v>
      </c>
      <c r="W497">
        <v>164922254556.01999</v>
      </c>
      <c r="X497">
        <v>123613205.12</v>
      </c>
      <c r="Y497" s="225">
        <v>3425301448445.6899</v>
      </c>
      <c r="Z497">
        <v>18230523.390000001</v>
      </c>
    </row>
    <row r="498" spans="1:26" x14ac:dyDescent="0.25">
      <c r="A498" t="s">
        <v>843</v>
      </c>
      <c r="B498" t="s">
        <v>178</v>
      </c>
      <c r="C498" t="s">
        <v>841</v>
      </c>
      <c r="D498" t="s">
        <v>170</v>
      </c>
      <c r="E498" t="s">
        <v>303</v>
      </c>
      <c r="F498" t="s">
        <v>304</v>
      </c>
      <c r="G498" t="s">
        <v>280</v>
      </c>
      <c r="H498">
        <v>1042.8599999999999</v>
      </c>
      <c r="I498">
        <v>4.41E-2</v>
      </c>
      <c r="J498">
        <v>0.1046</v>
      </c>
      <c r="K498">
        <v>0.46050000000000002</v>
      </c>
      <c r="L498">
        <v>0.46050000000000002</v>
      </c>
      <c r="M498">
        <v>1.5216000000000001</v>
      </c>
      <c r="N498">
        <v>3.3353000000000002</v>
      </c>
      <c r="O498">
        <v>0</v>
      </c>
      <c r="P498">
        <v>0</v>
      </c>
      <c r="Q498">
        <v>0</v>
      </c>
      <c r="R498">
        <v>0</v>
      </c>
      <c r="S498" t="s">
        <v>319</v>
      </c>
      <c r="T498" t="s">
        <v>319</v>
      </c>
      <c r="U498" t="s">
        <v>319</v>
      </c>
      <c r="V498" t="s">
        <v>319</v>
      </c>
      <c r="W498">
        <v>14579223202.09</v>
      </c>
      <c r="X498">
        <v>14044371.15</v>
      </c>
      <c r="Y498" s="225">
        <v>3425301448445.6899</v>
      </c>
      <c r="Z498">
        <v>18230523.390000001</v>
      </c>
    </row>
    <row r="499" spans="1:26" x14ac:dyDescent="0.25">
      <c r="A499" t="s">
        <v>844</v>
      </c>
      <c r="B499" t="s">
        <v>178</v>
      </c>
      <c r="C499" t="s">
        <v>841</v>
      </c>
      <c r="D499" t="s">
        <v>170</v>
      </c>
      <c r="E499" t="s">
        <v>303</v>
      </c>
      <c r="F499" t="s">
        <v>304</v>
      </c>
      <c r="G499" t="s">
        <v>305</v>
      </c>
      <c r="H499">
        <v>2389.09</v>
      </c>
      <c r="I499">
        <v>4.7699999999999999E-2</v>
      </c>
      <c r="J499">
        <v>0.1115</v>
      </c>
      <c r="K499">
        <v>-0.34870000000000001</v>
      </c>
      <c r="L499">
        <v>-0.34870000000000001</v>
      </c>
      <c r="M499">
        <v>62.874400999999999</v>
      </c>
      <c r="N499">
        <v>58.609698999999999</v>
      </c>
      <c r="O499">
        <v>102.19450399999999</v>
      </c>
      <c r="P499">
        <v>121.201797</v>
      </c>
      <c r="Q499">
        <v>0</v>
      </c>
      <c r="R499">
        <v>0</v>
      </c>
      <c r="S499" t="s">
        <v>387</v>
      </c>
      <c r="T499" t="s">
        <v>319</v>
      </c>
      <c r="U499" t="s">
        <v>319</v>
      </c>
      <c r="V499" t="s">
        <v>319</v>
      </c>
      <c r="W499">
        <v>16603491.560000001</v>
      </c>
      <c r="X499">
        <v>6925.47</v>
      </c>
      <c r="Y499" s="225">
        <v>3425301448445.6899</v>
      </c>
      <c r="Z499">
        <v>18230523.390000001</v>
      </c>
    </row>
    <row r="500" spans="1:26" x14ac:dyDescent="0.25">
      <c r="A500" t="s">
        <v>845</v>
      </c>
      <c r="B500" t="s">
        <v>178</v>
      </c>
      <c r="C500" t="s">
        <v>841</v>
      </c>
      <c r="D500" t="s">
        <v>170</v>
      </c>
      <c r="E500" t="s">
        <v>303</v>
      </c>
      <c r="F500" t="s">
        <v>304</v>
      </c>
      <c r="G500" t="s">
        <v>305</v>
      </c>
      <c r="H500">
        <v>1050.28</v>
      </c>
      <c r="I500">
        <v>4.9500000000000002E-2</v>
      </c>
      <c r="J500">
        <v>0.1201</v>
      </c>
      <c r="K500">
        <v>0</v>
      </c>
      <c r="L500">
        <v>0.12</v>
      </c>
      <c r="M500">
        <v>0</v>
      </c>
      <c r="N500">
        <v>0.79949999999999999</v>
      </c>
      <c r="O500">
        <v>0</v>
      </c>
      <c r="P500">
        <v>1.66</v>
      </c>
      <c r="Q500">
        <v>0</v>
      </c>
      <c r="R500">
        <v>0</v>
      </c>
      <c r="S500" t="s">
        <v>369</v>
      </c>
      <c r="T500" t="s">
        <v>369</v>
      </c>
      <c r="U500" t="s">
        <v>369</v>
      </c>
      <c r="V500" t="s">
        <v>369</v>
      </c>
      <c r="W500">
        <v>0</v>
      </c>
      <c r="X500">
        <v>0</v>
      </c>
      <c r="Y500" s="225">
        <v>3425301448445.6899</v>
      </c>
      <c r="Z500">
        <v>18230523.390000001</v>
      </c>
    </row>
    <row r="501" spans="1:26" x14ac:dyDescent="0.25">
      <c r="A501" t="s">
        <v>846</v>
      </c>
      <c r="B501" t="s">
        <v>178</v>
      </c>
      <c r="C501" t="s">
        <v>841</v>
      </c>
      <c r="D501" t="s">
        <v>170</v>
      </c>
      <c r="E501" t="s">
        <v>303</v>
      </c>
      <c r="F501" t="s">
        <v>304</v>
      </c>
      <c r="G501" t="s">
        <v>305</v>
      </c>
      <c r="H501">
        <v>1337.31</v>
      </c>
      <c r="I501">
        <v>-0.16500000000000001</v>
      </c>
      <c r="J501">
        <v>-0.1031</v>
      </c>
      <c r="K501">
        <v>0.30299999999999999</v>
      </c>
      <c r="L501">
        <v>0.30299999999999999</v>
      </c>
      <c r="M501">
        <v>2.6244999999999998</v>
      </c>
      <c r="N501">
        <v>3.8622999999999998</v>
      </c>
      <c r="O501">
        <v>12.7761</v>
      </c>
      <c r="P501">
        <v>14.163399999999999</v>
      </c>
      <c r="Q501">
        <v>30.465599000000001</v>
      </c>
      <c r="R501">
        <v>0</v>
      </c>
      <c r="S501" t="s">
        <v>332</v>
      </c>
      <c r="T501" t="s">
        <v>307</v>
      </c>
      <c r="U501" t="s">
        <v>319</v>
      </c>
      <c r="V501" t="s">
        <v>319</v>
      </c>
      <c r="W501">
        <v>101191485848.60001</v>
      </c>
      <c r="X501">
        <v>75897289.790000007</v>
      </c>
      <c r="Y501" s="225">
        <v>3425301448445.6899</v>
      </c>
      <c r="Z501">
        <v>18230523.390000001</v>
      </c>
    </row>
    <row r="502" spans="1:26" x14ac:dyDescent="0.25">
      <c r="A502" t="s">
        <v>847</v>
      </c>
      <c r="B502" t="s">
        <v>367</v>
      </c>
      <c r="C502" t="s">
        <v>841</v>
      </c>
      <c r="D502" t="s">
        <v>170</v>
      </c>
      <c r="E502" t="s">
        <v>303</v>
      </c>
      <c r="F502" t="s">
        <v>279</v>
      </c>
      <c r="G502" t="s">
        <v>305</v>
      </c>
      <c r="H502">
        <v>1000</v>
      </c>
      <c r="I502">
        <v>0</v>
      </c>
      <c r="J502">
        <v>0</v>
      </c>
      <c r="K502">
        <v>0</v>
      </c>
      <c r="L502">
        <v>0</v>
      </c>
      <c r="M502">
        <v>0</v>
      </c>
      <c r="N502">
        <v>0</v>
      </c>
      <c r="O502">
        <v>0</v>
      </c>
      <c r="P502">
        <v>0</v>
      </c>
      <c r="Q502">
        <v>0</v>
      </c>
      <c r="R502">
        <v>0</v>
      </c>
      <c r="S502" t="s">
        <v>319</v>
      </c>
      <c r="T502" t="s">
        <v>319</v>
      </c>
      <c r="U502" t="s">
        <v>319</v>
      </c>
      <c r="V502" t="s">
        <v>319</v>
      </c>
      <c r="W502">
        <v>203856651613.35999</v>
      </c>
      <c r="X502">
        <v>200000000</v>
      </c>
      <c r="Y502" s="225">
        <v>3425301448445.6899</v>
      </c>
      <c r="Z502">
        <v>18230523.390000001</v>
      </c>
    </row>
    <row r="503" spans="1:26" x14ac:dyDescent="0.25">
      <c r="A503" t="s">
        <v>848</v>
      </c>
      <c r="B503" t="s">
        <v>166</v>
      </c>
      <c r="C503" t="s">
        <v>841</v>
      </c>
      <c r="D503" t="s">
        <v>309</v>
      </c>
      <c r="E503" t="s">
        <v>303</v>
      </c>
      <c r="F503" t="s">
        <v>304</v>
      </c>
      <c r="G503" t="s">
        <v>305</v>
      </c>
      <c r="H503">
        <v>1731.9</v>
      </c>
      <c r="I503">
        <v>-0.1061</v>
      </c>
      <c r="J503">
        <v>-0.47070000000000001</v>
      </c>
      <c r="K503">
        <v>-0.39800000000000002</v>
      </c>
      <c r="L503">
        <v>-0.39800000000000002</v>
      </c>
      <c r="M503">
        <v>1.4023000000000001</v>
      </c>
      <c r="N503">
        <v>0.77100000000000002</v>
      </c>
      <c r="O503">
        <v>0.53459999999999996</v>
      </c>
      <c r="P503">
        <v>8.2876999999999992</v>
      </c>
      <c r="Q503">
        <v>21.426901000000001</v>
      </c>
      <c r="R503">
        <v>25.588301000000001</v>
      </c>
      <c r="S503" t="s">
        <v>317</v>
      </c>
      <c r="T503" t="s">
        <v>306</v>
      </c>
      <c r="U503" t="s">
        <v>338</v>
      </c>
      <c r="V503" t="s">
        <v>306</v>
      </c>
      <c r="W503">
        <v>32603478116.689999</v>
      </c>
      <c r="X503">
        <v>18750332.960000001</v>
      </c>
      <c r="Y503" s="225">
        <v>3425301448445.6899</v>
      </c>
      <c r="Z503">
        <v>18230523.390000001</v>
      </c>
    </row>
    <row r="504" spans="1:26" x14ac:dyDescent="0.25">
      <c r="A504" t="s">
        <v>849</v>
      </c>
      <c r="B504" t="s">
        <v>74</v>
      </c>
      <c r="C504" t="s">
        <v>841</v>
      </c>
      <c r="D504" t="s">
        <v>170</v>
      </c>
      <c r="E504" t="s">
        <v>303</v>
      </c>
      <c r="F504" t="s">
        <v>304</v>
      </c>
      <c r="G504" t="s">
        <v>305</v>
      </c>
      <c r="H504">
        <v>1113.3800000000001</v>
      </c>
      <c r="I504">
        <v>-0.1444</v>
      </c>
      <c r="J504">
        <v>-1.3267</v>
      </c>
      <c r="K504">
        <v>-2.9582000000000002</v>
      </c>
      <c r="L504">
        <v>-2.9582000000000002</v>
      </c>
      <c r="M504">
        <v>-4.8474000000000004</v>
      </c>
      <c r="N504">
        <v>-3.7667999999999999</v>
      </c>
      <c r="O504">
        <v>1.0592999999999999</v>
      </c>
      <c r="P504">
        <v>3.085</v>
      </c>
      <c r="Q504">
        <v>6.7938999999999998</v>
      </c>
      <c r="R504">
        <v>0</v>
      </c>
      <c r="S504" t="s">
        <v>307</v>
      </c>
      <c r="T504" t="s">
        <v>306</v>
      </c>
      <c r="U504" t="s">
        <v>306</v>
      </c>
      <c r="V504" t="s">
        <v>319</v>
      </c>
      <c r="W504">
        <v>103909266157.19</v>
      </c>
      <c r="X504">
        <v>90566564.950000003</v>
      </c>
      <c r="Y504" s="225">
        <v>3425301448445.6899</v>
      </c>
      <c r="Z504">
        <v>18230523.390000001</v>
      </c>
    </row>
    <row r="505" spans="1:26" x14ac:dyDescent="0.25">
      <c r="A505" t="s">
        <v>850</v>
      </c>
      <c r="B505" t="s">
        <v>367</v>
      </c>
      <c r="C505" t="s">
        <v>841</v>
      </c>
      <c r="D505" t="s">
        <v>170</v>
      </c>
      <c r="E505" t="s">
        <v>303</v>
      </c>
      <c r="F505" t="s">
        <v>279</v>
      </c>
      <c r="G505" t="s">
        <v>305</v>
      </c>
      <c r="H505">
        <v>1000</v>
      </c>
      <c r="I505">
        <v>0</v>
      </c>
      <c r="J505">
        <v>0</v>
      </c>
      <c r="K505">
        <v>0</v>
      </c>
      <c r="L505">
        <v>0</v>
      </c>
      <c r="M505">
        <v>0</v>
      </c>
      <c r="N505">
        <v>0</v>
      </c>
      <c r="O505">
        <v>0</v>
      </c>
      <c r="P505">
        <v>0</v>
      </c>
      <c r="Q505">
        <v>0</v>
      </c>
      <c r="R505">
        <v>0</v>
      </c>
      <c r="S505" t="s">
        <v>319</v>
      </c>
      <c r="T505" t="s">
        <v>319</v>
      </c>
      <c r="U505" t="s">
        <v>319</v>
      </c>
      <c r="V505" t="s">
        <v>319</v>
      </c>
      <c r="W505">
        <v>56966144899.099998</v>
      </c>
      <c r="X505">
        <v>56000000</v>
      </c>
      <c r="Y505" s="225">
        <v>3425301448445.6899</v>
      </c>
      <c r="Z505">
        <v>18230523.390000001</v>
      </c>
    </row>
    <row r="506" spans="1:26" x14ac:dyDescent="0.25">
      <c r="A506" t="s">
        <v>851</v>
      </c>
      <c r="B506" t="s">
        <v>166</v>
      </c>
      <c r="C506" t="s">
        <v>841</v>
      </c>
      <c r="D506" t="s">
        <v>170</v>
      </c>
      <c r="E506" t="s">
        <v>303</v>
      </c>
      <c r="F506" t="s">
        <v>304</v>
      </c>
      <c r="G506" t="s">
        <v>305</v>
      </c>
      <c r="H506">
        <v>1137.1600000000001</v>
      </c>
      <c r="I506">
        <v>0.40350000000000003</v>
      </c>
      <c r="J506">
        <v>0.23449999999999999</v>
      </c>
      <c r="K506">
        <v>0.51439999999999997</v>
      </c>
      <c r="L506">
        <v>0.51439999999999997</v>
      </c>
      <c r="M506">
        <v>-1.7233000000000001</v>
      </c>
      <c r="N506">
        <v>0.20710000000000001</v>
      </c>
      <c r="O506">
        <v>7.3521999999999998</v>
      </c>
      <c r="P506">
        <v>11.7789</v>
      </c>
      <c r="Q506">
        <v>0</v>
      </c>
      <c r="R506">
        <v>0</v>
      </c>
      <c r="S506" t="s">
        <v>387</v>
      </c>
      <c r="T506" t="s">
        <v>387</v>
      </c>
      <c r="U506" t="s">
        <v>319</v>
      </c>
      <c r="V506" t="s">
        <v>319</v>
      </c>
      <c r="W506">
        <v>1760605781.8800001</v>
      </c>
      <c r="X506">
        <v>1556213.35</v>
      </c>
      <c r="Y506" s="225">
        <v>3425301448445.6899</v>
      </c>
      <c r="Z506">
        <v>18230523.390000001</v>
      </c>
    </row>
    <row r="507" spans="1:26" x14ac:dyDescent="0.25">
      <c r="A507" t="s">
        <v>852</v>
      </c>
      <c r="B507" t="s">
        <v>171</v>
      </c>
      <c r="C507" t="s">
        <v>841</v>
      </c>
      <c r="D507" t="s">
        <v>170</v>
      </c>
      <c r="E507" t="s">
        <v>303</v>
      </c>
      <c r="F507" t="s">
        <v>304</v>
      </c>
      <c r="G507" t="s">
        <v>305</v>
      </c>
      <c r="H507">
        <v>1050.55</v>
      </c>
      <c r="I507">
        <v>0.35820000000000002</v>
      </c>
      <c r="J507">
        <v>-3.6598999999999999</v>
      </c>
      <c r="K507">
        <v>-2.6737000000000002</v>
      </c>
      <c r="L507">
        <v>-2.6737000000000002</v>
      </c>
      <c r="M507">
        <v>-0.9466</v>
      </c>
      <c r="N507">
        <v>2.8559000000000001</v>
      </c>
      <c r="O507">
        <v>6.7133000000000003</v>
      </c>
      <c r="P507">
        <v>10.241899999999999</v>
      </c>
      <c r="Q507">
        <v>0</v>
      </c>
      <c r="R507">
        <v>0</v>
      </c>
      <c r="S507" t="s">
        <v>310</v>
      </c>
      <c r="T507" t="s">
        <v>306</v>
      </c>
      <c r="U507" t="s">
        <v>319</v>
      </c>
      <c r="V507" t="s">
        <v>319</v>
      </c>
      <c r="W507">
        <v>110903366389.05</v>
      </c>
      <c r="X507">
        <v>102744762.77</v>
      </c>
      <c r="Y507" s="225">
        <v>3425301448445.6899</v>
      </c>
      <c r="Z507">
        <v>18230523.390000001</v>
      </c>
    </row>
    <row r="508" spans="1:26" x14ac:dyDescent="0.25">
      <c r="A508" t="s">
        <v>853</v>
      </c>
      <c r="B508" t="s">
        <v>171</v>
      </c>
      <c r="C508" t="s">
        <v>841</v>
      </c>
      <c r="D508" t="s">
        <v>170</v>
      </c>
      <c r="E508" t="s">
        <v>303</v>
      </c>
      <c r="F508" t="s">
        <v>304</v>
      </c>
      <c r="G508" t="s">
        <v>305</v>
      </c>
      <c r="H508">
        <v>1252.72</v>
      </c>
      <c r="I508">
        <v>6.8699999999999997E-2</v>
      </c>
      <c r="J508">
        <v>0.15670000000000001</v>
      </c>
      <c r="K508">
        <v>1.2625999999999999</v>
      </c>
      <c r="L508">
        <v>1.2625999999999999</v>
      </c>
      <c r="M508">
        <v>2.9401999999999999</v>
      </c>
      <c r="N508">
        <v>5.5472999999999999</v>
      </c>
      <c r="O508">
        <v>9.5006000000000004</v>
      </c>
      <c r="P508">
        <v>12.613200000000001</v>
      </c>
      <c r="Q508">
        <v>0</v>
      </c>
      <c r="R508">
        <v>0</v>
      </c>
      <c r="S508" t="s">
        <v>306</v>
      </c>
      <c r="T508" t="s">
        <v>306</v>
      </c>
      <c r="U508" t="s">
        <v>319</v>
      </c>
      <c r="V508" t="s">
        <v>319</v>
      </c>
      <c r="W508">
        <v>284716643326.60999</v>
      </c>
      <c r="X508">
        <v>230148220.78999999</v>
      </c>
      <c r="Y508" s="225">
        <v>3425301448445.6899</v>
      </c>
      <c r="Z508">
        <v>18230523.390000001</v>
      </c>
    </row>
    <row r="509" spans="1:26" x14ac:dyDescent="0.25">
      <c r="A509" t="s">
        <v>854</v>
      </c>
      <c r="B509" t="s">
        <v>171</v>
      </c>
      <c r="C509" t="s">
        <v>841</v>
      </c>
      <c r="D509" t="s">
        <v>170</v>
      </c>
      <c r="E509" t="s">
        <v>303</v>
      </c>
      <c r="F509" t="s">
        <v>304</v>
      </c>
      <c r="G509" t="s">
        <v>305</v>
      </c>
      <c r="H509">
        <v>1060.69</v>
      </c>
      <c r="I509">
        <v>-1.5034000000000001</v>
      </c>
      <c r="J509">
        <v>-1.3412999999999999</v>
      </c>
      <c r="K509">
        <v>-0.18260000000000001</v>
      </c>
      <c r="L509">
        <v>-0.18260000000000001</v>
      </c>
      <c r="M509">
        <v>2.4969999999999999</v>
      </c>
      <c r="N509">
        <v>4.0289999999999999</v>
      </c>
      <c r="O509">
        <v>7.226</v>
      </c>
      <c r="P509">
        <v>9.3719999999999999</v>
      </c>
      <c r="Q509">
        <v>0</v>
      </c>
      <c r="R509">
        <v>0</v>
      </c>
      <c r="S509" t="s">
        <v>332</v>
      </c>
      <c r="T509" t="s">
        <v>307</v>
      </c>
      <c r="U509" t="s">
        <v>319</v>
      </c>
      <c r="V509" t="s">
        <v>319</v>
      </c>
      <c r="W509">
        <v>93068219913.289993</v>
      </c>
      <c r="X509">
        <v>87582979.409999996</v>
      </c>
      <c r="Y509" s="225">
        <v>3425301448445.6899</v>
      </c>
      <c r="Z509">
        <v>18230523.390000001</v>
      </c>
    </row>
    <row r="510" spans="1:26" x14ac:dyDescent="0.25">
      <c r="A510" t="s">
        <v>855</v>
      </c>
      <c r="B510" t="s">
        <v>171</v>
      </c>
      <c r="C510" t="s">
        <v>841</v>
      </c>
      <c r="D510" t="s">
        <v>170</v>
      </c>
      <c r="E510" t="s">
        <v>303</v>
      </c>
      <c r="F510" t="s">
        <v>304</v>
      </c>
      <c r="G510" t="s">
        <v>305</v>
      </c>
      <c r="H510">
        <v>1128.3</v>
      </c>
      <c r="I510">
        <v>5.4100000000000002E-2</v>
      </c>
      <c r="J510">
        <v>0.1091</v>
      </c>
      <c r="K510">
        <v>0.80500000000000005</v>
      </c>
      <c r="L510">
        <v>0.80500000000000005</v>
      </c>
      <c r="M510">
        <v>2.2039</v>
      </c>
      <c r="N510">
        <v>4.4355000000000002</v>
      </c>
      <c r="O510">
        <v>7.6509</v>
      </c>
      <c r="P510">
        <v>10.114599999999999</v>
      </c>
      <c r="Q510">
        <v>0</v>
      </c>
      <c r="R510">
        <v>0</v>
      </c>
      <c r="S510" t="s">
        <v>334</v>
      </c>
      <c r="T510" t="s">
        <v>334</v>
      </c>
      <c r="U510" t="s">
        <v>319</v>
      </c>
      <c r="V510" t="s">
        <v>319</v>
      </c>
      <c r="W510">
        <v>88143651922.210007</v>
      </c>
      <c r="X510">
        <v>78749720.480000004</v>
      </c>
      <c r="Y510" s="225">
        <v>3425301448445.6899</v>
      </c>
      <c r="Z510">
        <v>18230523.390000001</v>
      </c>
    </row>
    <row r="511" spans="1:26" x14ac:dyDescent="0.25">
      <c r="A511" t="s">
        <v>856</v>
      </c>
      <c r="B511" t="s">
        <v>171</v>
      </c>
      <c r="C511" t="s">
        <v>841</v>
      </c>
      <c r="D511" t="s">
        <v>170</v>
      </c>
      <c r="E511" t="s">
        <v>303</v>
      </c>
      <c r="F511" t="s">
        <v>304</v>
      </c>
      <c r="G511" t="s">
        <v>305</v>
      </c>
      <c r="H511">
        <v>1020.52</v>
      </c>
      <c r="I511">
        <v>-1.8918999999999999</v>
      </c>
      <c r="J511">
        <v>-1.6603000000000001</v>
      </c>
      <c r="K511">
        <v>-0.14480000000000001</v>
      </c>
      <c r="L511">
        <v>-0.14480000000000001</v>
      </c>
      <c r="M511">
        <v>2.2309000000000001</v>
      </c>
      <c r="N511">
        <v>0</v>
      </c>
      <c r="O511">
        <v>0</v>
      </c>
      <c r="P511">
        <v>0</v>
      </c>
      <c r="Q511">
        <v>0</v>
      </c>
      <c r="R511">
        <v>0</v>
      </c>
      <c r="S511" t="s">
        <v>319</v>
      </c>
      <c r="T511" t="s">
        <v>319</v>
      </c>
      <c r="U511" t="s">
        <v>319</v>
      </c>
      <c r="V511" t="s">
        <v>319</v>
      </c>
      <c r="W511">
        <v>98958099964.839996</v>
      </c>
      <c r="X511">
        <v>96828297.120000005</v>
      </c>
      <c r="Y511" s="225">
        <v>3425301448445.6899</v>
      </c>
      <c r="Z511">
        <v>18230523.390000001</v>
      </c>
    </row>
    <row r="512" spans="1:26" x14ac:dyDescent="0.25">
      <c r="A512" t="s">
        <v>857</v>
      </c>
      <c r="B512" t="s">
        <v>171</v>
      </c>
      <c r="C512" t="s">
        <v>841</v>
      </c>
      <c r="D512" t="s">
        <v>170</v>
      </c>
      <c r="E512" t="s">
        <v>323</v>
      </c>
      <c r="F512" t="s">
        <v>304</v>
      </c>
      <c r="G512" t="s">
        <v>305</v>
      </c>
      <c r="H512">
        <v>1.1499999999999999</v>
      </c>
      <c r="I512">
        <v>0.87719999999999998</v>
      </c>
      <c r="J512">
        <v>0</v>
      </c>
      <c r="K512">
        <v>0.87719999999999998</v>
      </c>
      <c r="L512">
        <v>0.87719999999999998</v>
      </c>
      <c r="M512">
        <v>-0.86209999999999998</v>
      </c>
      <c r="N512">
        <v>1.7699</v>
      </c>
      <c r="O512">
        <v>15</v>
      </c>
      <c r="P512">
        <v>15</v>
      </c>
      <c r="Q512">
        <v>0</v>
      </c>
      <c r="R512">
        <v>0</v>
      </c>
      <c r="S512" t="s">
        <v>334</v>
      </c>
      <c r="T512" t="s">
        <v>307</v>
      </c>
      <c r="U512" t="s">
        <v>319</v>
      </c>
      <c r="V512" t="s">
        <v>319</v>
      </c>
      <c r="W512">
        <v>17313143.190000001</v>
      </c>
      <c r="X512">
        <v>15190033.710000001</v>
      </c>
      <c r="Y512" s="225">
        <v>3425301448445.6899</v>
      </c>
      <c r="Z512">
        <v>18230523.390000001</v>
      </c>
    </row>
    <row r="513" spans="1:26" x14ac:dyDescent="0.25">
      <c r="A513" t="s">
        <v>858</v>
      </c>
      <c r="B513" t="s">
        <v>74</v>
      </c>
      <c r="C513" t="s">
        <v>841</v>
      </c>
      <c r="D513" t="s">
        <v>170</v>
      </c>
      <c r="E513" t="s">
        <v>303</v>
      </c>
      <c r="F513" t="s">
        <v>304</v>
      </c>
      <c r="G513" t="s">
        <v>305</v>
      </c>
      <c r="H513">
        <v>1784.24</v>
      </c>
      <c r="I513">
        <v>-0.53180000000000005</v>
      </c>
      <c r="J513">
        <v>-1.6465000000000001</v>
      </c>
      <c r="K513">
        <v>-1.6162000000000001</v>
      </c>
      <c r="L513">
        <v>-1.6162000000000001</v>
      </c>
      <c r="M513">
        <v>3.7995000000000001</v>
      </c>
      <c r="N513">
        <v>7.9231999999999996</v>
      </c>
      <c r="O513">
        <v>14.241099999999999</v>
      </c>
      <c r="P513">
        <v>26.235700999999999</v>
      </c>
      <c r="Q513">
        <v>0</v>
      </c>
      <c r="R513">
        <v>0</v>
      </c>
      <c r="S513" t="s">
        <v>313</v>
      </c>
      <c r="T513" t="s">
        <v>357</v>
      </c>
      <c r="U513" t="s">
        <v>319</v>
      </c>
      <c r="V513" t="s">
        <v>319</v>
      </c>
      <c r="W513">
        <v>21825929942.279999</v>
      </c>
      <c r="X513">
        <v>12034921.15</v>
      </c>
      <c r="Y513" s="225">
        <v>3425301448445.6899</v>
      </c>
      <c r="Z513">
        <v>18230523.390000001</v>
      </c>
    </row>
    <row r="514" spans="1:26" x14ac:dyDescent="0.25">
      <c r="A514" t="s">
        <v>859</v>
      </c>
      <c r="B514" t="s">
        <v>74</v>
      </c>
      <c r="C514" t="s">
        <v>841</v>
      </c>
      <c r="D514" t="s">
        <v>170</v>
      </c>
      <c r="E514" t="s">
        <v>303</v>
      </c>
      <c r="F514" t="s">
        <v>304</v>
      </c>
      <c r="G514" t="s">
        <v>305</v>
      </c>
      <c r="H514">
        <v>1211.23</v>
      </c>
      <c r="I514">
        <v>-0.31769999999999998</v>
      </c>
      <c r="J514">
        <v>-1.0529999999999999</v>
      </c>
      <c r="K514">
        <v>-3.0667</v>
      </c>
      <c r="L514">
        <v>-3.0667</v>
      </c>
      <c r="M514">
        <v>-6.6704999999999997</v>
      </c>
      <c r="N514">
        <v>-4.9485999999999999</v>
      </c>
      <c r="O514">
        <v>-1.8936999999999999</v>
      </c>
      <c r="P514">
        <v>-0.4864</v>
      </c>
      <c r="Q514">
        <v>-2.1200999999999999</v>
      </c>
      <c r="R514">
        <v>0</v>
      </c>
      <c r="S514" t="s">
        <v>307</v>
      </c>
      <c r="T514" t="s">
        <v>307</v>
      </c>
      <c r="U514" t="s">
        <v>307</v>
      </c>
      <c r="V514" t="s">
        <v>319</v>
      </c>
      <c r="W514">
        <v>36107844828.660004</v>
      </c>
      <c r="X514">
        <v>28896731.52</v>
      </c>
      <c r="Y514" s="225">
        <v>3425301448445.6899</v>
      </c>
      <c r="Z514">
        <v>18230523.390000001</v>
      </c>
    </row>
    <row r="515" spans="1:26" x14ac:dyDescent="0.25">
      <c r="A515" t="s">
        <v>860</v>
      </c>
      <c r="B515" t="s">
        <v>207</v>
      </c>
      <c r="C515" t="s">
        <v>841</v>
      </c>
      <c r="D515" t="s">
        <v>177</v>
      </c>
      <c r="E515" t="s">
        <v>303</v>
      </c>
      <c r="F515" t="s">
        <v>304</v>
      </c>
      <c r="G515" t="s">
        <v>305</v>
      </c>
      <c r="H515">
        <v>1086.3318999999999</v>
      </c>
      <c r="I515">
        <v>0</v>
      </c>
      <c r="J515">
        <v>0</v>
      </c>
      <c r="K515">
        <v>0</v>
      </c>
      <c r="L515">
        <v>1.01</v>
      </c>
      <c r="M515">
        <v>0</v>
      </c>
      <c r="N515">
        <v>0</v>
      </c>
      <c r="O515">
        <v>0</v>
      </c>
      <c r="P515">
        <v>9.9700000000000006</v>
      </c>
      <c r="Q515">
        <v>0</v>
      </c>
      <c r="R515">
        <v>0</v>
      </c>
      <c r="S515" t="s">
        <v>319</v>
      </c>
      <c r="T515" t="s">
        <v>319</v>
      </c>
      <c r="U515" t="s">
        <v>319</v>
      </c>
      <c r="V515" t="s">
        <v>319</v>
      </c>
      <c r="W515">
        <v>232300051555.5</v>
      </c>
      <c r="X515">
        <v>216000000</v>
      </c>
      <c r="Y515" s="225">
        <v>3425301448445.6899</v>
      </c>
      <c r="Z515">
        <v>18230523.390000001</v>
      </c>
    </row>
    <row r="516" spans="1:26" x14ac:dyDescent="0.25">
      <c r="A516" t="s">
        <v>861</v>
      </c>
      <c r="B516" t="s">
        <v>207</v>
      </c>
      <c r="C516" t="s">
        <v>841</v>
      </c>
      <c r="D516" t="s">
        <v>177</v>
      </c>
      <c r="E516" t="s">
        <v>303</v>
      </c>
      <c r="F516" t="s">
        <v>304</v>
      </c>
      <c r="G516" t="s">
        <v>305</v>
      </c>
      <c r="H516">
        <v>1086.6061999999999</v>
      </c>
      <c r="I516">
        <v>0</v>
      </c>
      <c r="J516">
        <v>0</v>
      </c>
      <c r="K516">
        <v>0</v>
      </c>
      <c r="L516">
        <v>0.86</v>
      </c>
      <c r="M516">
        <v>0</v>
      </c>
      <c r="N516">
        <v>0</v>
      </c>
      <c r="O516">
        <v>0</v>
      </c>
      <c r="P516">
        <v>11.23</v>
      </c>
      <c r="Q516">
        <v>0</v>
      </c>
      <c r="R516">
        <v>0</v>
      </c>
      <c r="S516" t="s">
        <v>319</v>
      </c>
      <c r="T516" t="s">
        <v>319</v>
      </c>
      <c r="U516" t="s">
        <v>319</v>
      </c>
      <c r="V516" t="s">
        <v>319</v>
      </c>
      <c r="W516">
        <v>121736315127.52</v>
      </c>
      <c r="X516">
        <v>113000000</v>
      </c>
      <c r="Y516" s="225">
        <v>3425301448445.6899</v>
      </c>
      <c r="Z516">
        <v>18230523.390000001</v>
      </c>
    </row>
    <row r="517" spans="1:26" x14ac:dyDescent="0.25">
      <c r="A517" t="s">
        <v>862</v>
      </c>
      <c r="B517" t="s">
        <v>207</v>
      </c>
      <c r="C517" t="s">
        <v>841</v>
      </c>
      <c r="D517" t="s">
        <v>202</v>
      </c>
      <c r="E517" t="s">
        <v>303</v>
      </c>
      <c r="F517" t="s">
        <v>304</v>
      </c>
      <c r="G517" t="s">
        <v>305</v>
      </c>
      <c r="H517">
        <v>1060.5591999999999</v>
      </c>
      <c r="I517">
        <v>0</v>
      </c>
      <c r="J517">
        <v>0</v>
      </c>
      <c r="K517">
        <v>0</v>
      </c>
      <c r="L517">
        <v>1.66</v>
      </c>
      <c r="M517">
        <v>0</v>
      </c>
      <c r="N517">
        <v>0</v>
      </c>
      <c r="O517">
        <v>0</v>
      </c>
      <c r="P517">
        <v>0</v>
      </c>
      <c r="Q517">
        <v>0</v>
      </c>
      <c r="R517">
        <v>0</v>
      </c>
      <c r="S517" t="s">
        <v>319</v>
      </c>
      <c r="T517" t="s">
        <v>319</v>
      </c>
      <c r="U517" t="s">
        <v>319</v>
      </c>
      <c r="V517" t="s">
        <v>319</v>
      </c>
      <c r="W517">
        <v>52163992860.75</v>
      </c>
      <c r="X517">
        <v>50000000</v>
      </c>
      <c r="Y517" s="225">
        <v>3425301448445.6899</v>
      </c>
      <c r="Z517">
        <v>18230523.390000001</v>
      </c>
    </row>
    <row r="518" spans="1:26" x14ac:dyDescent="0.25">
      <c r="A518" t="s">
        <v>863</v>
      </c>
      <c r="B518" t="s">
        <v>207</v>
      </c>
      <c r="C518" t="s">
        <v>841</v>
      </c>
      <c r="D518" t="s">
        <v>202</v>
      </c>
      <c r="E518" t="s">
        <v>303</v>
      </c>
      <c r="F518" t="s">
        <v>304</v>
      </c>
      <c r="G518" t="s">
        <v>305</v>
      </c>
      <c r="H518">
        <v>1022.2803</v>
      </c>
      <c r="I518">
        <v>0</v>
      </c>
      <c r="J518">
        <v>0</v>
      </c>
      <c r="K518">
        <v>0</v>
      </c>
      <c r="L518">
        <v>1.24</v>
      </c>
      <c r="M518">
        <v>0</v>
      </c>
      <c r="N518">
        <v>0</v>
      </c>
      <c r="O518">
        <v>0</v>
      </c>
      <c r="P518">
        <v>0</v>
      </c>
      <c r="Q518">
        <v>0</v>
      </c>
      <c r="R518">
        <v>0</v>
      </c>
      <c r="S518" t="s">
        <v>319</v>
      </c>
      <c r="T518" t="s">
        <v>319</v>
      </c>
      <c r="U518" t="s">
        <v>319</v>
      </c>
      <c r="V518" t="s">
        <v>319</v>
      </c>
      <c r="W518">
        <v>151461335657.69</v>
      </c>
      <c r="X518">
        <v>150000000</v>
      </c>
      <c r="Y518" s="225">
        <v>3425301448445.6899</v>
      </c>
      <c r="Z518">
        <v>18230523.390000001</v>
      </c>
    </row>
    <row r="519" spans="1:26" x14ac:dyDescent="0.25">
      <c r="A519" t="s">
        <v>864</v>
      </c>
      <c r="B519" t="s">
        <v>207</v>
      </c>
      <c r="C519" t="s">
        <v>841</v>
      </c>
      <c r="D519" t="s">
        <v>316</v>
      </c>
      <c r="E519" t="s">
        <v>303</v>
      </c>
      <c r="F519" t="s">
        <v>304</v>
      </c>
      <c r="G519" t="s">
        <v>305</v>
      </c>
      <c r="H519">
        <v>1016.65</v>
      </c>
      <c r="I519">
        <v>0</v>
      </c>
      <c r="J519">
        <v>0</v>
      </c>
      <c r="K519">
        <v>0</v>
      </c>
      <c r="L519">
        <v>0</v>
      </c>
      <c r="M519">
        <v>0</v>
      </c>
      <c r="N519">
        <v>0</v>
      </c>
      <c r="O519">
        <v>0</v>
      </c>
      <c r="P519">
        <v>0</v>
      </c>
      <c r="Q519">
        <v>0</v>
      </c>
      <c r="R519">
        <v>0</v>
      </c>
      <c r="S519" t="s">
        <v>319</v>
      </c>
      <c r="T519" t="s">
        <v>319</v>
      </c>
      <c r="U519" t="s">
        <v>319</v>
      </c>
      <c r="V519" t="s">
        <v>319</v>
      </c>
      <c r="W519">
        <v>71697303981.509995</v>
      </c>
      <c r="X519">
        <v>71150000</v>
      </c>
      <c r="Y519" s="225">
        <v>3425301448445.6899</v>
      </c>
      <c r="Z519">
        <v>18230523.390000001</v>
      </c>
    </row>
    <row r="520" spans="1:26" x14ac:dyDescent="0.25">
      <c r="A520" t="s">
        <v>865</v>
      </c>
      <c r="B520" t="s">
        <v>74</v>
      </c>
      <c r="C520" t="s">
        <v>841</v>
      </c>
      <c r="D520" t="s">
        <v>170</v>
      </c>
      <c r="E520" t="s">
        <v>303</v>
      </c>
      <c r="F520" t="s">
        <v>304</v>
      </c>
      <c r="G520" t="s">
        <v>305</v>
      </c>
      <c r="H520">
        <v>1768.78</v>
      </c>
      <c r="I520">
        <v>0.96409999999999996</v>
      </c>
      <c r="J520">
        <v>-0.74970000000000003</v>
      </c>
      <c r="K520">
        <v>-3.4725000000000001</v>
      </c>
      <c r="L520">
        <v>-3.4725000000000001</v>
      </c>
      <c r="M520">
        <v>-1.9751000000000001</v>
      </c>
      <c r="N520">
        <v>16.690300000000001</v>
      </c>
      <c r="O520">
        <v>87.782500999999996</v>
      </c>
      <c r="P520">
        <v>0</v>
      </c>
      <c r="Q520">
        <v>0</v>
      </c>
      <c r="R520">
        <v>0</v>
      </c>
      <c r="S520" t="s">
        <v>387</v>
      </c>
      <c r="T520" t="s">
        <v>319</v>
      </c>
      <c r="U520" t="s">
        <v>319</v>
      </c>
      <c r="V520" t="s">
        <v>319</v>
      </c>
      <c r="W520">
        <v>7849636570.8599997</v>
      </c>
      <c r="X520">
        <v>4283779.2</v>
      </c>
      <c r="Y520" s="225">
        <v>3425301448445.6899</v>
      </c>
      <c r="Z520">
        <v>18230523.390000001</v>
      </c>
    </row>
    <row r="521" spans="1:26" x14ac:dyDescent="0.25">
      <c r="A521" t="s">
        <v>866</v>
      </c>
      <c r="B521" t="s">
        <v>74</v>
      </c>
      <c r="C521" t="s">
        <v>841</v>
      </c>
      <c r="D521" t="s">
        <v>170</v>
      </c>
      <c r="E521" t="s">
        <v>303</v>
      </c>
      <c r="F521" t="s">
        <v>304</v>
      </c>
      <c r="G521" t="s">
        <v>280</v>
      </c>
      <c r="H521">
        <v>1923.01</v>
      </c>
      <c r="I521">
        <v>1.2292000000000001</v>
      </c>
      <c r="J521">
        <v>0.1208</v>
      </c>
      <c r="K521">
        <v>0.50490000000000002</v>
      </c>
      <c r="L521">
        <v>0.50490000000000002</v>
      </c>
      <c r="M521">
        <v>10.9687</v>
      </c>
      <c r="N521">
        <v>32.970798000000002</v>
      </c>
      <c r="O521">
        <v>105.991203</v>
      </c>
      <c r="P521">
        <v>0</v>
      </c>
      <c r="Q521">
        <v>0</v>
      </c>
      <c r="R521">
        <v>0</v>
      </c>
      <c r="S521" t="s">
        <v>387</v>
      </c>
      <c r="T521" t="s">
        <v>319</v>
      </c>
      <c r="U521" t="s">
        <v>319</v>
      </c>
      <c r="V521" t="s">
        <v>319</v>
      </c>
      <c r="W521">
        <v>7301713544.0200005</v>
      </c>
      <c r="X521">
        <v>3816186.79</v>
      </c>
      <c r="Y521" s="225">
        <v>3425301448445.6899</v>
      </c>
      <c r="Z521">
        <v>18230523.390000001</v>
      </c>
    </row>
    <row r="522" spans="1:26" x14ac:dyDescent="0.25">
      <c r="A522" t="s">
        <v>867</v>
      </c>
      <c r="B522" t="s">
        <v>178</v>
      </c>
      <c r="C522" t="s">
        <v>841</v>
      </c>
      <c r="D522" t="s">
        <v>170</v>
      </c>
      <c r="E522" t="s">
        <v>303</v>
      </c>
      <c r="F522" t="s">
        <v>304</v>
      </c>
      <c r="G522" t="s">
        <v>305</v>
      </c>
      <c r="H522">
        <v>1092.1600000000001</v>
      </c>
      <c r="I522">
        <v>4.3099999999999999E-2</v>
      </c>
      <c r="J522">
        <v>0.1091</v>
      </c>
      <c r="K522">
        <v>0.43769999999999998</v>
      </c>
      <c r="L522">
        <v>0.43769999999999998</v>
      </c>
      <c r="M522">
        <v>1.4491000000000001</v>
      </c>
      <c r="N522">
        <v>3.0145</v>
      </c>
      <c r="O522">
        <v>4.8419999999999996</v>
      </c>
      <c r="P522">
        <v>9.4238999999999997</v>
      </c>
      <c r="Q522">
        <v>0</v>
      </c>
      <c r="R522">
        <v>0</v>
      </c>
      <c r="S522" t="s">
        <v>387</v>
      </c>
      <c r="T522" t="s">
        <v>387</v>
      </c>
      <c r="U522" t="s">
        <v>319</v>
      </c>
      <c r="V522" t="s">
        <v>319</v>
      </c>
      <c r="W522">
        <v>6185107264.8699999</v>
      </c>
      <c r="X522">
        <v>5687992.7800000003</v>
      </c>
      <c r="Y522" s="225">
        <v>3425301448445.6899</v>
      </c>
      <c r="Z522">
        <v>18230523.390000001</v>
      </c>
    </row>
    <row r="523" spans="1:26" x14ac:dyDescent="0.25">
      <c r="A523" t="s">
        <v>868</v>
      </c>
      <c r="B523" t="s">
        <v>74</v>
      </c>
      <c r="C523" t="s">
        <v>841</v>
      </c>
      <c r="D523" t="s">
        <v>170</v>
      </c>
      <c r="E523" t="s">
        <v>303</v>
      </c>
      <c r="F523" t="s">
        <v>304</v>
      </c>
      <c r="G523" t="s">
        <v>305</v>
      </c>
      <c r="H523">
        <v>1320.85</v>
      </c>
      <c r="I523">
        <v>0.13719999999999999</v>
      </c>
      <c r="J523">
        <v>-1.1791</v>
      </c>
      <c r="K523">
        <v>0.32050000000000001</v>
      </c>
      <c r="L523">
        <v>0.32050000000000001</v>
      </c>
      <c r="M523">
        <v>0.22689999999999999</v>
      </c>
      <c r="N523">
        <v>2.9043999999999999</v>
      </c>
      <c r="O523">
        <v>18.1905</v>
      </c>
      <c r="P523">
        <v>23.266500000000001</v>
      </c>
      <c r="Q523">
        <v>0</v>
      </c>
      <c r="R523">
        <v>0</v>
      </c>
      <c r="S523" t="s">
        <v>364</v>
      </c>
      <c r="T523" t="s">
        <v>357</v>
      </c>
      <c r="U523" t="s">
        <v>319</v>
      </c>
      <c r="V523" t="s">
        <v>319</v>
      </c>
      <c r="W523">
        <v>25233280493.82</v>
      </c>
      <c r="X523">
        <v>19165068.960000001</v>
      </c>
      <c r="Y523" s="225">
        <v>3425301448445.6899</v>
      </c>
      <c r="Z523">
        <v>18230523.390000001</v>
      </c>
    </row>
    <row r="524" spans="1:26" x14ac:dyDescent="0.25">
      <c r="A524" t="s">
        <v>869</v>
      </c>
      <c r="B524" t="s">
        <v>367</v>
      </c>
      <c r="C524" t="s">
        <v>841</v>
      </c>
      <c r="D524" t="s">
        <v>170</v>
      </c>
      <c r="E524" t="s">
        <v>303</v>
      </c>
      <c r="F524" t="s">
        <v>279</v>
      </c>
      <c r="G524" t="s">
        <v>305</v>
      </c>
      <c r="H524">
        <v>1000</v>
      </c>
      <c r="I524">
        <v>0</v>
      </c>
      <c r="J524">
        <v>0</v>
      </c>
      <c r="K524">
        <v>0</v>
      </c>
      <c r="L524">
        <v>0</v>
      </c>
      <c r="M524">
        <v>0</v>
      </c>
      <c r="N524">
        <v>0</v>
      </c>
      <c r="O524">
        <v>0</v>
      </c>
      <c r="P524">
        <v>0</v>
      </c>
      <c r="Q524">
        <v>0</v>
      </c>
      <c r="R524">
        <v>0</v>
      </c>
      <c r="S524" t="s">
        <v>319</v>
      </c>
      <c r="T524" t="s">
        <v>319</v>
      </c>
      <c r="U524" t="s">
        <v>319</v>
      </c>
      <c r="V524" t="s">
        <v>319</v>
      </c>
      <c r="W524">
        <v>350792244084.28003</v>
      </c>
      <c r="X524">
        <v>350000000</v>
      </c>
      <c r="Y524" s="225">
        <v>3425301448445.6899</v>
      </c>
      <c r="Z524">
        <v>18230523.390000001</v>
      </c>
    </row>
    <row r="525" spans="1:26" x14ac:dyDescent="0.25">
      <c r="A525" t="s">
        <v>870</v>
      </c>
      <c r="B525" t="s">
        <v>166</v>
      </c>
      <c r="C525" t="s">
        <v>841</v>
      </c>
      <c r="D525" t="s">
        <v>316</v>
      </c>
      <c r="E525" t="s">
        <v>303</v>
      </c>
      <c r="F525" t="s">
        <v>304</v>
      </c>
      <c r="G525" t="s">
        <v>280</v>
      </c>
      <c r="H525">
        <v>1749.12</v>
      </c>
      <c r="I525">
        <v>2.1700000000000001E-2</v>
      </c>
      <c r="J525">
        <v>-0.39750000000000002</v>
      </c>
      <c r="K525">
        <v>-5.9999999999999995E-4</v>
      </c>
      <c r="L525">
        <v>-5.9999999999999995E-4</v>
      </c>
      <c r="M525">
        <v>-1.3886000000000001</v>
      </c>
      <c r="N525">
        <v>-4.2595999999999998</v>
      </c>
      <c r="O525">
        <v>-2.4217</v>
      </c>
      <c r="P525">
        <v>-0.26629999999999998</v>
      </c>
      <c r="Q525">
        <v>-6.5366</v>
      </c>
      <c r="R525">
        <v>-0.83289999999999997</v>
      </c>
      <c r="S525" t="s">
        <v>317</v>
      </c>
      <c r="T525" t="s">
        <v>332</v>
      </c>
      <c r="U525" t="s">
        <v>375</v>
      </c>
      <c r="V525" t="s">
        <v>334</v>
      </c>
      <c r="W525">
        <v>34256605011.540001</v>
      </c>
      <c r="X525">
        <v>19584886.449999999</v>
      </c>
      <c r="Y525" s="225">
        <v>3425301448445.6899</v>
      </c>
      <c r="Z525">
        <v>18230523.390000001</v>
      </c>
    </row>
    <row r="526" spans="1:26" x14ac:dyDescent="0.25">
      <c r="A526" t="s">
        <v>871</v>
      </c>
      <c r="B526" t="s">
        <v>74</v>
      </c>
      <c r="C526" t="s">
        <v>841</v>
      </c>
      <c r="D526" t="s">
        <v>316</v>
      </c>
      <c r="E526" t="s">
        <v>303</v>
      </c>
      <c r="F526" t="s">
        <v>304</v>
      </c>
      <c r="G526" t="s">
        <v>280</v>
      </c>
      <c r="H526">
        <v>1931.78</v>
      </c>
      <c r="I526">
        <v>-0.18090000000000001</v>
      </c>
      <c r="J526">
        <v>-1.3351</v>
      </c>
      <c r="K526">
        <v>-2.8582999999999998</v>
      </c>
      <c r="L526">
        <v>-2.8582999999999998</v>
      </c>
      <c r="M526">
        <v>-3.4409000000000001</v>
      </c>
      <c r="N526">
        <v>-1.4663999999999999</v>
      </c>
      <c r="O526">
        <v>1.1303000000000001</v>
      </c>
      <c r="P526">
        <v>1.7588999999999999</v>
      </c>
      <c r="Q526">
        <v>-14.435600000000001</v>
      </c>
      <c r="R526">
        <v>-8.7763000000000009</v>
      </c>
      <c r="S526" t="s">
        <v>306</v>
      </c>
      <c r="T526" t="s">
        <v>306</v>
      </c>
      <c r="U526" t="s">
        <v>352</v>
      </c>
      <c r="V526" t="s">
        <v>334</v>
      </c>
      <c r="W526">
        <v>41655678336.150002</v>
      </c>
      <c r="X526">
        <v>20947016.02</v>
      </c>
      <c r="Y526" s="225">
        <v>3425301448445.6899</v>
      </c>
      <c r="Z526">
        <v>18230523.390000001</v>
      </c>
    </row>
    <row r="527" spans="1:26" x14ac:dyDescent="0.25">
      <c r="A527" t="s">
        <v>872</v>
      </c>
      <c r="B527" t="s">
        <v>203</v>
      </c>
      <c r="C527" t="s">
        <v>841</v>
      </c>
      <c r="D527" t="s">
        <v>170</v>
      </c>
      <c r="E527" t="s">
        <v>303</v>
      </c>
      <c r="F527" t="s">
        <v>304</v>
      </c>
      <c r="G527" t="s">
        <v>280</v>
      </c>
      <c r="H527">
        <v>936.2</v>
      </c>
      <c r="I527">
        <v>-0.33639999999999998</v>
      </c>
      <c r="J527">
        <v>-0.86409999999999998</v>
      </c>
      <c r="K527">
        <v>-2.4599000000000002</v>
      </c>
      <c r="L527">
        <v>-2.4599000000000002</v>
      </c>
      <c r="M527">
        <v>0.1991</v>
      </c>
      <c r="N527">
        <v>-1.4484999999999999</v>
      </c>
      <c r="O527">
        <v>1.0654999999999999</v>
      </c>
      <c r="P527">
        <v>3.5975000000000001</v>
      </c>
      <c r="Q527">
        <v>0</v>
      </c>
      <c r="R527">
        <v>0</v>
      </c>
      <c r="S527" t="s">
        <v>319</v>
      </c>
      <c r="T527" t="s">
        <v>319</v>
      </c>
      <c r="U527" t="s">
        <v>319</v>
      </c>
      <c r="V527" t="s">
        <v>319</v>
      </c>
      <c r="W527">
        <v>30471960963.939999</v>
      </c>
      <c r="X527">
        <v>31747899.780000001</v>
      </c>
      <c r="Y527" s="225">
        <v>3425301448445.6899</v>
      </c>
      <c r="Z527">
        <v>18230523.390000001</v>
      </c>
    </row>
    <row r="528" spans="1:26" x14ac:dyDescent="0.25">
      <c r="A528" t="s">
        <v>873</v>
      </c>
      <c r="B528" t="s">
        <v>74</v>
      </c>
      <c r="C528" t="s">
        <v>841</v>
      </c>
      <c r="D528" t="s">
        <v>170</v>
      </c>
      <c r="E528" t="s">
        <v>303</v>
      </c>
      <c r="F528" t="s">
        <v>304</v>
      </c>
      <c r="G528" t="s">
        <v>305</v>
      </c>
      <c r="H528">
        <v>927.64</v>
      </c>
      <c r="I528">
        <v>0.71330000000000005</v>
      </c>
      <c r="J528">
        <v>-1.8599000000000001</v>
      </c>
      <c r="K528">
        <v>-4.9763000000000002</v>
      </c>
      <c r="L528">
        <v>-4.9763000000000002</v>
      </c>
      <c r="M528">
        <v>-11.776</v>
      </c>
      <c r="N528">
        <v>-8.2535000000000007</v>
      </c>
      <c r="O528">
        <v>-3.9780000000000002</v>
      </c>
      <c r="P528">
        <v>4.2327000000000004</v>
      </c>
      <c r="Q528">
        <v>0</v>
      </c>
      <c r="R528">
        <v>0</v>
      </c>
      <c r="S528" t="s">
        <v>317</v>
      </c>
      <c r="T528" t="s">
        <v>306</v>
      </c>
      <c r="U528" t="s">
        <v>319</v>
      </c>
      <c r="V528" t="s">
        <v>319</v>
      </c>
      <c r="W528">
        <v>46497121637.059998</v>
      </c>
      <c r="X528">
        <v>47629562.049999997</v>
      </c>
      <c r="Y528" s="225">
        <v>3425301448445.6899</v>
      </c>
      <c r="Z528">
        <v>18230523.390000001</v>
      </c>
    </row>
    <row r="529" spans="1:26" x14ac:dyDescent="0.25">
      <c r="A529" t="s">
        <v>874</v>
      </c>
      <c r="B529" t="s">
        <v>74</v>
      </c>
      <c r="C529" t="s">
        <v>841</v>
      </c>
      <c r="D529" t="s">
        <v>170</v>
      </c>
      <c r="E529" t="s">
        <v>303</v>
      </c>
      <c r="F529" t="s">
        <v>304</v>
      </c>
      <c r="G529" t="s">
        <v>305</v>
      </c>
      <c r="H529">
        <v>973.51</v>
      </c>
      <c r="I529">
        <v>-0.37959999999999999</v>
      </c>
      <c r="J529">
        <v>-0.83630000000000004</v>
      </c>
      <c r="K529">
        <v>-3.2854000000000001</v>
      </c>
      <c r="L529">
        <v>-3.2854000000000001</v>
      </c>
      <c r="M529">
        <v>-7.2644000000000002</v>
      </c>
      <c r="N529">
        <v>-8.3401999999999994</v>
      </c>
      <c r="O529">
        <v>-3.2334999999999998</v>
      </c>
      <c r="P529">
        <v>-1.5144</v>
      </c>
      <c r="Q529">
        <v>0</v>
      </c>
      <c r="R529">
        <v>0</v>
      </c>
      <c r="S529" t="s">
        <v>332</v>
      </c>
      <c r="T529" t="s">
        <v>307</v>
      </c>
      <c r="U529" t="s">
        <v>319</v>
      </c>
      <c r="V529" t="s">
        <v>319</v>
      </c>
      <c r="W529">
        <v>171010182436.79999</v>
      </c>
      <c r="X529">
        <v>169892729.94</v>
      </c>
      <c r="Y529" s="225">
        <v>3425301448445.6899</v>
      </c>
      <c r="Z529">
        <v>18230523.390000001</v>
      </c>
    </row>
    <row r="530" spans="1:26" x14ac:dyDescent="0.25">
      <c r="A530" t="s">
        <v>875</v>
      </c>
      <c r="B530" t="s">
        <v>876</v>
      </c>
      <c r="C530" t="s">
        <v>841</v>
      </c>
      <c r="D530" t="s">
        <v>170</v>
      </c>
      <c r="E530" t="s">
        <v>303</v>
      </c>
      <c r="F530" t="s">
        <v>304</v>
      </c>
      <c r="G530" t="s">
        <v>305</v>
      </c>
      <c r="H530">
        <v>101.77</v>
      </c>
      <c r="I530">
        <v>-1.4048</v>
      </c>
      <c r="J530">
        <v>-1.4048</v>
      </c>
      <c r="K530">
        <v>-1.4048</v>
      </c>
      <c r="L530">
        <v>-1.4048</v>
      </c>
      <c r="M530">
        <v>0.1082</v>
      </c>
      <c r="N530">
        <v>0.86219999999999997</v>
      </c>
      <c r="O530">
        <v>1.77</v>
      </c>
      <c r="P530">
        <v>0</v>
      </c>
      <c r="Q530">
        <v>0</v>
      </c>
      <c r="R530">
        <v>0</v>
      </c>
      <c r="S530" t="s">
        <v>319</v>
      </c>
      <c r="T530" t="s">
        <v>319</v>
      </c>
      <c r="U530" t="s">
        <v>319</v>
      </c>
      <c r="V530" t="s">
        <v>319</v>
      </c>
      <c r="W530">
        <v>108382835026.08</v>
      </c>
      <c r="X530">
        <v>1050000000</v>
      </c>
      <c r="Y530" s="225">
        <v>3425301448445.6899</v>
      </c>
      <c r="Z530">
        <v>18230523.390000001</v>
      </c>
    </row>
    <row r="531" spans="1:26" x14ac:dyDescent="0.25">
      <c r="A531" t="s">
        <v>877</v>
      </c>
      <c r="B531" t="s">
        <v>166</v>
      </c>
      <c r="C531" t="s">
        <v>427</v>
      </c>
      <c r="D531" t="s">
        <v>316</v>
      </c>
      <c r="E531" t="s">
        <v>303</v>
      </c>
      <c r="F531" t="s">
        <v>304</v>
      </c>
      <c r="G531" t="s">
        <v>305</v>
      </c>
      <c r="H531">
        <v>2327.8000000000002</v>
      </c>
      <c r="I531">
        <v>-7.5600000000000001E-2</v>
      </c>
      <c r="J531">
        <v>-0.121</v>
      </c>
      <c r="K531">
        <v>-0.45839999999999997</v>
      </c>
      <c r="L531">
        <v>-0.45839999999999997</v>
      </c>
      <c r="M531">
        <v>-0.44440000000000002</v>
      </c>
      <c r="N531">
        <v>0.74480000000000002</v>
      </c>
      <c r="O531">
        <v>2.1520000000000001</v>
      </c>
      <c r="P531">
        <v>4.0488</v>
      </c>
      <c r="Q531">
        <v>8.2440999999999995</v>
      </c>
      <c r="R531">
        <v>15.5861</v>
      </c>
      <c r="S531" t="s">
        <v>387</v>
      </c>
      <c r="T531" t="s">
        <v>387</v>
      </c>
      <c r="U531" t="s">
        <v>387</v>
      </c>
      <c r="V531" t="s">
        <v>387</v>
      </c>
      <c r="W531">
        <v>5728844178.7700005</v>
      </c>
      <c r="X531">
        <v>2449770.67</v>
      </c>
      <c r="Y531" s="225">
        <v>597076807608.48999</v>
      </c>
      <c r="Z531">
        <v>3278613.76</v>
      </c>
    </row>
    <row r="532" spans="1:26" x14ac:dyDescent="0.25">
      <c r="A532" t="s">
        <v>878</v>
      </c>
      <c r="B532" t="s">
        <v>74</v>
      </c>
      <c r="C532" t="s">
        <v>879</v>
      </c>
      <c r="D532" t="s">
        <v>374</v>
      </c>
      <c r="E532" t="s">
        <v>303</v>
      </c>
      <c r="F532" t="s">
        <v>304</v>
      </c>
      <c r="G532" t="s">
        <v>280</v>
      </c>
      <c r="H532">
        <v>936.44</v>
      </c>
      <c r="I532">
        <v>-7.3300000000000004E-2</v>
      </c>
      <c r="J532">
        <v>-0.98309999999999997</v>
      </c>
      <c r="K532">
        <v>-2.9975000000000001</v>
      </c>
      <c r="L532">
        <v>-2.9975000000000001</v>
      </c>
      <c r="M532">
        <v>-0.93500000000000005</v>
      </c>
      <c r="N532">
        <v>-1.8071999999999999</v>
      </c>
      <c r="O532">
        <v>-2.8454999999999999</v>
      </c>
      <c r="P532">
        <v>-7.3121</v>
      </c>
      <c r="Q532">
        <v>0</v>
      </c>
      <c r="R532">
        <v>0</v>
      </c>
      <c r="S532" t="s">
        <v>387</v>
      </c>
      <c r="T532" t="s">
        <v>387</v>
      </c>
      <c r="U532" t="s">
        <v>319</v>
      </c>
      <c r="V532" t="s">
        <v>319</v>
      </c>
      <c r="W532">
        <v>3060848372.7600002</v>
      </c>
      <c r="X532">
        <v>3170624.57</v>
      </c>
      <c r="Y532" s="225">
        <v>1318019004141.8401</v>
      </c>
      <c r="Z532">
        <v>0</v>
      </c>
    </row>
    <row r="533" spans="1:26" x14ac:dyDescent="0.25">
      <c r="A533" t="s">
        <v>880</v>
      </c>
      <c r="B533" t="s">
        <v>207</v>
      </c>
      <c r="C533" t="s">
        <v>879</v>
      </c>
      <c r="D533" t="s">
        <v>170</v>
      </c>
      <c r="E533" t="s">
        <v>303</v>
      </c>
      <c r="F533" t="s">
        <v>304</v>
      </c>
      <c r="G533" t="s">
        <v>305</v>
      </c>
      <c r="H533">
        <v>1009.9906</v>
      </c>
      <c r="I533">
        <v>0</v>
      </c>
      <c r="J533">
        <v>0</v>
      </c>
      <c r="K533">
        <v>0</v>
      </c>
      <c r="L533">
        <v>0.81</v>
      </c>
      <c r="M533">
        <v>0</v>
      </c>
      <c r="N533">
        <v>0</v>
      </c>
      <c r="O533">
        <v>0</v>
      </c>
      <c r="P533">
        <v>0.03</v>
      </c>
      <c r="Q533">
        <v>0</v>
      </c>
      <c r="R533">
        <v>0</v>
      </c>
      <c r="S533" t="s">
        <v>319</v>
      </c>
      <c r="T533" t="s">
        <v>319</v>
      </c>
      <c r="U533" t="s">
        <v>319</v>
      </c>
      <c r="V533" t="s">
        <v>319</v>
      </c>
      <c r="W533">
        <v>505797152976.26001</v>
      </c>
      <c r="X533">
        <v>504836680</v>
      </c>
      <c r="Y533" s="225">
        <v>1318019004141.8401</v>
      </c>
      <c r="Z533">
        <v>0</v>
      </c>
    </row>
    <row r="534" spans="1:26" x14ac:dyDescent="0.25">
      <c r="A534" t="s">
        <v>881</v>
      </c>
      <c r="B534" t="s">
        <v>178</v>
      </c>
      <c r="C534" t="s">
        <v>879</v>
      </c>
      <c r="D534" t="s">
        <v>374</v>
      </c>
      <c r="E534" t="s">
        <v>303</v>
      </c>
      <c r="F534" t="s">
        <v>304</v>
      </c>
      <c r="G534" t="s">
        <v>305</v>
      </c>
      <c r="H534">
        <v>917.21299999999997</v>
      </c>
      <c r="I534">
        <v>-1.2999999999999999E-3</v>
      </c>
      <c r="J534">
        <v>-3.2000000000000002E-3</v>
      </c>
      <c r="K534">
        <v>-0.95230000000000004</v>
      </c>
      <c r="L534">
        <v>-0.95230000000000004</v>
      </c>
      <c r="M534">
        <v>-2.8121</v>
      </c>
      <c r="N534">
        <v>-14.015700000000001</v>
      </c>
      <c r="O534">
        <v>-16.059899999999999</v>
      </c>
      <c r="P534">
        <v>-17.266999999999999</v>
      </c>
      <c r="Q534">
        <v>0</v>
      </c>
      <c r="R534">
        <v>0</v>
      </c>
      <c r="S534" t="s">
        <v>387</v>
      </c>
      <c r="T534" t="s">
        <v>387</v>
      </c>
      <c r="U534" t="s">
        <v>319</v>
      </c>
      <c r="V534" t="s">
        <v>319</v>
      </c>
      <c r="W534">
        <v>110937825.44</v>
      </c>
      <c r="X534">
        <v>119799.07</v>
      </c>
      <c r="Y534" s="225">
        <v>1318019004141.8401</v>
      </c>
      <c r="Z534">
        <v>0</v>
      </c>
    </row>
    <row r="535" spans="1:26" x14ac:dyDescent="0.25">
      <c r="A535" t="s">
        <v>882</v>
      </c>
      <c r="B535" t="s">
        <v>178</v>
      </c>
      <c r="C535" t="s">
        <v>879</v>
      </c>
      <c r="D535" t="s">
        <v>374</v>
      </c>
      <c r="E535" t="s">
        <v>303</v>
      </c>
      <c r="F535" t="s">
        <v>304</v>
      </c>
      <c r="G535" t="s">
        <v>280</v>
      </c>
      <c r="H535">
        <v>1096.4749999999999</v>
      </c>
      <c r="I535">
        <v>4.6699999999999998E-2</v>
      </c>
      <c r="J535">
        <v>0.1091</v>
      </c>
      <c r="K535">
        <v>0.44679999999999997</v>
      </c>
      <c r="L535">
        <v>0.44679999999999997</v>
      </c>
      <c r="M535">
        <v>1.4330000000000001</v>
      </c>
      <c r="N535">
        <v>2.8454000000000002</v>
      </c>
      <c r="O535">
        <v>4.4703999999999997</v>
      </c>
      <c r="P535">
        <v>5.9626000000000001</v>
      </c>
      <c r="Q535">
        <v>0</v>
      </c>
      <c r="R535">
        <v>0</v>
      </c>
      <c r="S535" t="s">
        <v>332</v>
      </c>
      <c r="T535" t="s">
        <v>306</v>
      </c>
      <c r="U535" t="s">
        <v>319</v>
      </c>
      <c r="V535" t="s">
        <v>319</v>
      </c>
      <c r="W535">
        <v>26034540699.810001</v>
      </c>
      <c r="X535">
        <v>23849930.949999999</v>
      </c>
      <c r="Y535" s="225">
        <v>1318019004141.8401</v>
      </c>
      <c r="Z535">
        <v>0</v>
      </c>
    </row>
    <row r="536" spans="1:26" x14ac:dyDescent="0.25">
      <c r="A536" t="s">
        <v>883</v>
      </c>
      <c r="B536" t="s">
        <v>74</v>
      </c>
      <c r="C536" t="s">
        <v>879</v>
      </c>
      <c r="D536" t="s">
        <v>223</v>
      </c>
      <c r="E536" t="s">
        <v>303</v>
      </c>
      <c r="F536" t="s">
        <v>304</v>
      </c>
      <c r="G536" t="s">
        <v>280</v>
      </c>
      <c r="H536">
        <v>347.3</v>
      </c>
      <c r="I536">
        <v>-1.15E-2</v>
      </c>
      <c r="J536">
        <v>-0.60389999999999999</v>
      </c>
      <c r="K536">
        <v>-3.9333999999999998</v>
      </c>
      <c r="L536">
        <v>-3.9333999999999998</v>
      </c>
      <c r="M536">
        <v>-26.385200999999999</v>
      </c>
      <c r="N536">
        <v>-52.012501</v>
      </c>
      <c r="O536">
        <v>-60.177501999999997</v>
      </c>
      <c r="P536">
        <v>-56.949100000000001</v>
      </c>
      <c r="Q536">
        <v>-69.813400000000001</v>
      </c>
      <c r="R536">
        <v>0</v>
      </c>
      <c r="S536" t="s">
        <v>352</v>
      </c>
      <c r="T536" t="s">
        <v>375</v>
      </c>
      <c r="U536" t="s">
        <v>319</v>
      </c>
      <c r="V536" t="s">
        <v>319</v>
      </c>
      <c r="W536">
        <v>105534206231</v>
      </c>
      <c r="X536">
        <v>291911917.48000002</v>
      </c>
      <c r="Y536" s="225">
        <v>1318019004141.8401</v>
      </c>
      <c r="Z536">
        <v>0</v>
      </c>
    </row>
    <row r="537" spans="1:26" x14ac:dyDescent="0.25">
      <c r="A537" t="s">
        <v>884</v>
      </c>
      <c r="B537" t="s">
        <v>74</v>
      </c>
      <c r="C537" t="s">
        <v>879</v>
      </c>
      <c r="D537" t="s">
        <v>223</v>
      </c>
      <c r="E537" t="s">
        <v>303</v>
      </c>
      <c r="F537" t="s">
        <v>304</v>
      </c>
      <c r="G537" t="s">
        <v>305</v>
      </c>
      <c r="H537">
        <v>502.87</v>
      </c>
      <c r="I537">
        <v>3.1800000000000002E-2</v>
      </c>
      <c r="J537">
        <v>-1.3109999999999999</v>
      </c>
      <c r="K537">
        <v>-0.53600000000000003</v>
      </c>
      <c r="L537">
        <v>-0.53600000000000003</v>
      </c>
      <c r="M537">
        <v>-18.431498999999999</v>
      </c>
      <c r="N537">
        <v>-38.267100999999997</v>
      </c>
      <c r="O537">
        <v>-47.442000999999998</v>
      </c>
      <c r="P537">
        <v>-44.604401000000003</v>
      </c>
      <c r="Q537">
        <v>-51.652698999999998</v>
      </c>
      <c r="R537">
        <v>-55.502602000000003</v>
      </c>
      <c r="S537" t="s">
        <v>334</v>
      </c>
      <c r="T537" t="s">
        <v>334</v>
      </c>
      <c r="U537" t="s">
        <v>375</v>
      </c>
      <c r="V537" t="s">
        <v>334</v>
      </c>
      <c r="W537">
        <v>215946309604.76001</v>
      </c>
      <c r="X537">
        <v>427118116.89999998</v>
      </c>
      <c r="Y537" s="225">
        <v>1318019004141.8401</v>
      </c>
      <c r="Z537">
        <v>0</v>
      </c>
    </row>
    <row r="538" spans="1:26" x14ac:dyDescent="0.25">
      <c r="A538" t="s">
        <v>885</v>
      </c>
      <c r="B538" t="s">
        <v>74</v>
      </c>
      <c r="C538" t="s">
        <v>879</v>
      </c>
      <c r="D538" t="s">
        <v>374</v>
      </c>
      <c r="E538" t="s">
        <v>303</v>
      </c>
      <c r="F538" t="s">
        <v>304</v>
      </c>
      <c r="G538" t="s">
        <v>280</v>
      </c>
      <c r="H538">
        <v>604.54300000000001</v>
      </c>
      <c r="I538">
        <v>-1.1337999999999999</v>
      </c>
      <c r="J538">
        <v>-1.1066</v>
      </c>
      <c r="K538">
        <v>-2.9904999999999999</v>
      </c>
      <c r="L538">
        <v>-2.9904999999999999</v>
      </c>
      <c r="M538">
        <v>-11.283799999999999</v>
      </c>
      <c r="N538">
        <v>-34.835498999999999</v>
      </c>
      <c r="O538">
        <v>-43.588298999999999</v>
      </c>
      <c r="P538">
        <v>-36.360100000000003</v>
      </c>
      <c r="Q538">
        <v>0</v>
      </c>
      <c r="R538">
        <v>0</v>
      </c>
      <c r="S538" t="s">
        <v>375</v>
      </c>
      <c r="T538" t="s">
        <v>334</v>
      </c>
      <c r="U538" t="s">
        <v>319</v>
      </c>
      <c r="V538" t="s">
        <v>319</v>
      </c>
      <c r="W538">
        <v>422317956807.47998</v>
      </c>
      <c r="X538">
        <v>677682750.54999995</v>
      </c>
      <c r="Y538" s="225">
        <v>1318019004141.8401</v>
      </c>
      <c r="Z538">
        <v>0</v>
      </c>
    </row>
    <row r="539" spans="1:26" x14ac:dyDescent="0.25">
      <c r="A539" t="s">
        <v>886</v>
      </c>
      <c r="B539" t="s">
        <v>166</v>
      </c>
      <c r="C539" t="s">
        <v>879</v>
      </c>
      <c r="D539" t="s">
        <v>223</v>
      </c>
      <c r="E539" t="s">
        <v>303</v>
      </c>
      <c r="F539" t="s">
        <v>304</v>
      </c>
      <c r="G539" t="s">
        <v>305</v>
      </c>
      <c r="H539">
        <v>866.69</v>
      </c>
      <c r="I539">
        <v>-0.37590000000000001</v>
      </c>
      <c r="J539">
        <v>-0.8387</v>
      </c>
      <c r="K539">
        <v>-3.1707000000000001</v>
      </c>
      <c r="L539">
        <v>-3.1707000000000001</v>
      </c>
      <c r="M539">
        <v>-4.1769999999999996</v>
      </c>
      <c r="N539">
        <v>-4.3304</v>
      </c>
      <c r="O539">
        <v>-6.9836</v>
      </c>
      <c r="P539">
        <v>-9.5520999999999994</v>
      </c>
      <c r="Q539">
        <v>0</v>
      </c>
      <c r="R539">
        <v>0</v>
      </c>
      <c r="S539" t="s">
        <v>387</v>
      </c>
      <c r="T539" t="s">
        <v>387</v>
      </c>
      <c r="U539" t="s">
        <v>319</v>
      </c>
      <c r="V539" t="s">
        <v>319</v>
      </c>
      <c r="W539">
        <v>5832988903.1899996</v>
      </c>
      <c r="X539">
        <v>6516748.1699999999</v>
      </c>
      <c r="Y539" s="225">
        <v>1318019004141.8401</v>
      </c>
      <c r="Z539">
        <v>0</v>
      </c>
    </row>
    <row r="540" spans="1:26" x14ac:dyDescent="0.25">
      <c r="A540" t="s">
        <v>887</v>
      </c>
      <c r="B540" t="s">
        <v>171</v>
      </c>
      <c r="C540" t="s">
        <v>879</v>
      </c>
      <c r="D540" t="s">
        <v>374</v>
      </c>
      <c r="E540" t="s">
        <v>303</v>
      </c>
      <c r="F540" t="s">
        <v>304</v>
      </c>
      <c r="G540" t="s">
        <v>305</v>
      </c>
      <c r="H540">
        <v>981.65</v>
      </c>
      <c r="I540">
        <v>0.17069999999999999</v>
      </c>
      <c r="J540">
        <v>-9.4899999999999998E-2</v>
      </c>
      <c r="K540">
        <v>0.92759999999999998</v>
      </c>
      <c r="L540">
        <v>0.92759999999999998</v>
      </c>
      <c r="M540">
        <v>2.8822999999999999</v>
      </c>
      <c r="N540">
        <v>4.6741000000000001</v>
      </c>
      <c r="O540">
        <v>5.8243999999999998</v>
      </c>
      <c r="P540">
        <v>6.6597</v>
      </c>
      <c r="Q540">
        <v>0</v>
      </c>
      <c r="R540">
        <v>0</v>
      </c>
      <c r="S540" t="s">
        <v>334</v>
      </c>
      <c r="T540" t="s">
        <v>317</v>
      </c>
      <c r="U540" t="s">
        <v>319</v>
      </c>
      <c r="V540" t="s">
        <v>319</v>
      </c>
      <c r="W540">
        <v>19774312608.330002</v>
      </c>
      <c r="X540">
        <v>20330801.809999999</v>
      </c>
      <c r="Y540" s="225">
        <v>1318019004141.8401</v>
      </c>
      <c r="Z540">
        <v>0</v>
      </c>
    </row>
    <row r="541" spans="1:26" x14ac:dyDescent="0.25">
      <c r="A541" t="s">
        <v>888</v>
      </c>
      <c r="B541" t="s">
        <v>166</v>
      </c>
      <c r="C541" t="s">
        <v>889</v>
      </c>
      <c r="D541" t="s">
        <v>374</v>
      </c>
      <c r="E541" t="s">
        <v>303</v>
      </c>
      <c r="F541" t="s">
        <v>304</v>
      </c>
      <c r="G541" t="s">
        <v>305</v>
      </c>
      <c r="H541">
        <v>1004.9935</v>
      </c>
      <c r="I541">
        <v>-0.71109999999999995</v>
      </c>
      <c r="J541">
        <v>-1.2964</v>
      </c>
      <c r="K541">
        <v>-0.86219999999999997</v>
      </c>
      <c r="L541">
        <v>-0.86219999999999997</v>
      </c>
      <c r="M541">
        <v>-5.1359000000000004</v>
      </c>
      <c r="N541">
        <v>-4.9941000000000004</v>
      </c>
      <c r="O541">
        <v>-1.4182999999999999</v>
      </c>
      <c r="P541">
        <v>0.75570000000000004</v>
      </c>
      <c r="Q541">
        <v>0</v>
      </c>
      <c r="R541">
        <v>0</v>
      </c>
      <c r="S541" t="s">
        <v>387</v>
      </c>
      <c r="T541" t="s">
        <v>387</v>
      </c>
      <c r="U541" t="s">
        <v>319</v>
      </c>
      <c r="V541" t="s">
        <v>319</v>
      </c>
      <c r="W541">
        <v>9925556660.1200008</v>
      </c>
      <c r="X541">
        <v>9791086.1699999999</v>
      </c>
      <c r="Y541" s="225">
        <v>35335587136.550003</v>
      </c>
      <c r="Z541">
        <v>0</v>
      </c>
    </row>
    <row r="542" spans="1:26" x14ac:dyDescent="0.25">
      <c r="A542" t="s">
        <v>890</v>
      </c>
      <c r="B542" t="s">
        <v>171</v>
      </c>
      <c r="C542" t="s">
        <v>889</v>
      </c>
      <c r="D542" t="s">
        <v>342</v>
      </c>
      <c r="E542" t="s">
        <v>303</v>
      </c>
      <c r="F542" t="s">
        <v>304</v>
      </c>
      <c r="G542" t="s">
        <v>305</v>
      </c>
      <c r="H542">
        <v>1643.8813</v>
      </c>
      <c r="I542">
        <v>-3.0200000000000001E-2</v>
      </c>
      <c r="J542">
        <v>-0.1002</v>
      </c>
      <c r="K542">
        <v>-0.25600000000000001</v>
      </c>
      <c r="L542">
        <v>-0.25600000000000001</v>
      </c>
      <c r="M542">
        <v>0.95589999999999997</v>
      </c>
      <c r="N542">
        <v>3.0579000000000001</v>
      </c>
      <c r="O542">
        <v>6.8707000000000003</v>
      </c>
      <c r="P542">
        <v>8.9702000000000002</v>
      </c>
      <c r="Q542">
        <v>27.020700000000001</v>
      </c>
      <c r="R542">
        <v>44.783099999999997</v>
      </c>
      <c r="S542" t="s">
        <v>307</v>
      </c>
      <c r="T542" t="s">
        <v>306</v>
      </c>
      <c r="U542" t="s">
        <v>313</v>
      </c>
      <c r="V542" t="s">
        <v>306</v>
      </c>
      <c r="W542">
        <v>12867623379.08</v>
      </c>
      <c r="X542">
        <v>7807550.5999999996</v>
      </c>
      <c r="Y542" s="225">
        <v>35335587136.550003</v>
      </c>
      <c r="Z542">
        <v>0</v>
      </c>
    </row>
    <row r="543" spans="1:26" x14ac:dyDescent="0.25">
      <c r="A543" t="s">
        <v>891</v>
      </c>
      <c r="B543" t="s">
        <v>171</v>
      </c>
      <c r="C543" t="s">
        <v>889</v>
      </c>
      <c r="D543" t="s">
        <v>374</v>
      </c>
      <c r="E543" t="s">
        <v>303</v>
      </c>
      <c r="F543" t="s">
        <v>304</v>
      </c>
      <c r="G543" t="s">
        <v>305</v>
      </c>
      <c r="H543">
        <v>1154.5816</v>
      </c>
      <c r="I543">
        <v>6.3100000000000003E-2</v>
      </c>
      <c r="J543">
        <v>0.1467</v>
      </c>
      <c r="K543">
        <v>0.63109999999999999</v>
      </c>
      <c r="L543">
        <v>0.63109999999999999</v>
      </c>
      <c r="M543">
        <v>1.9463999999999999</v>
      </c>
      <c r="N543">
        <v>3.915</v>
      </c>
      <c r="O543">
        <v>6.1508000000000003</v>
      </c>
      <c r="P543">
        <v>7.9965999999999999</v>
      </c>
      <c r="Q543">
        <v>0</v>
      </c>
      <c r="R543">
        <v>0</v>
      </c>
      <c r="S543" t="s">
        <v>338</v>
      </c>
      <c r="T543" t="s">
        <v>338</v>
      </c>
      <c r="U543" t="s">
        <v>319</v>
      </c>
      <c r="V543" t="s">
        <v>319</v>
      </c>
      <c r="W543">
        <v>12542407097.35</v>
      </c>
      <c r="X543">
        <v>10931597.960000001</v>
      </c>
      <c r="Y543" s="225">
        <v>35335587136.550003</v>
      </c>
      <c r="Z543">
        <v>0</v>
      </c>
    </row>
    <row r="544" spans="1:26" x14ac:dyDescent="0.25">
      <c r="A544" t="s">
        <v>892</v>
      </c>
      <c r="B544" t="s">
        <v>74</v>
      </c>
      <c r="C544" t="s">
        <v>329</v>
      </c>
      <c r="D544" t="s">
        <v>170</v>
      </c>
      <c r="E544" t="s">
        <v>303</v>
      </c>
      <c r="F544" t="s">
        <v>304</v>
      </c>
      <c r="G544" t="s">
        <v>305</v>
      </c>
      <c r="H544">
        <v>4833.1350000000002</v>
      </c>
      <c r="I544">
        <v>-0.45590000000000003</v>
      </c>
      <c r="J544">
        <v>-0.95989999999999998</v>
      </c>
      <c r="K544">
        <v>-3.8853</v>
      </c>
      <c r="L544">
        <v>-3.8853</v>
      </c>
      <c r="M544">
        <v>-7.0777000000000001</v>
      </c>
      <c r="N544">
        <v>-5.5327999999999999</v>
      </c>
      <c r="O544">
        <v>-1.6107</v>
      </c>
      <c r="P544">
        <v>1.5012000000000001</v>
      </c>
      <c r="Q544">
        <v>1.8418000000000001</v>
      </c>
      <c r="R544">
        <v>12.611599999999999</v>
      </c>
      <c r="S544" t="s">
        <v>338</v>
      </c>
      <c r="T544" t="s">
        <v>338</v>
      </c>
      <c r="U544" t="s">
        <v>306</v>
      </c>
      <c r="V544" t="s">
        <v>338</v>
      </c>
      <c r="W544">
        <v>732039596936.81006</v>
      </c>
      <c r="X544">
        <v>145577853.34</v>
      </c>
      <c r="Y544" s="225">
        <v>40354919631850.383</v>
      </c>
      <c r="Z544">
        <v>100845413.5757</v>
      </c>
    </row>
    <row r="545" spans="1:26" x14ac:dyDescent="0.25">
      <c r="A545" t="s">
        <v>893</v>
      </c>
      <c r="B545" t="s">
        <v>74</v>
      </c>
      <c r="C545" t="s">
        <v>329</v>
      </c>
      <c r="D545" t="s">
        <v>309</v>
      </c>
      <c r="E545" t="s">
        <v>303</v>
      </c>
      <c r="F545" t="s">
        <v>304</v>
      </c>
      <c r="G545" t="s">
        <v>305</v>
      </c>
      <c r="H545">
        <v>4473.7700000000004</v>
      </c>
      <c r="I545">
        <v>-0.53469999999999995</v>
      </c>
      <c r="J545">
        <v>-1.1332</v>
      </c>
      <c r="K545">
        <v>-3.8285999999999998</v>
      </c>
      <c r="L545">
        <v>-3.8285999999999998</v>
      </c>
      <c r="M545">
        <v>-6.9954000000000001</v>
      </c>
      <c r="N545">
        <v>-7.3226000000000004</v>
      </c>
      <c r="O545">
        <v>-5.4786999999999999</v>
      </c>
      <c r="P545">
        <v>-2.7050000000000001</v>
      </c>
      <c r="Q545">
        <v>-6.2013999999999996</v>
      </c>
      <c r="R545">
        <v>-0.27679999999999999</v>
      </c>
      <c r="S545" t="s">
        <v>332</v>
      </c>
      <c r="T545" t="s">
        <v>332</v>
      </c>
      <c r="U545" t="s">
        <v>332</v>
      </c>
      <c r="V545" t="s">
        <v>332</v>
      </c>
      <c r="W545">
        <v>446299962773.33002</v>
      </c>
      <c r="X545">
        <v>95939874.939999998</v>
      </c>
      <c r="Y545" s="225">
        <v>40354919631850.383</v>
      </c>
      <c r="Z545">
        <v>100845413.5757</v>
      </c>
    </row>
    <row r="546" spans="1:26" x14ac:dyDescent="0.25">
      <c r="A546" t="s">
        <v>894</v>
      </c>
      <c r="B546" t="s">
        <v>876</v>
      </c>
      <c r="C546" t="s">
        <v>841</v>
      </c>
      <c r="D546" t="s">
        <v>170</v>
      </c>
      <c r="E546" t="s">
        <v>303</v>
      </c>
      <c r="F546" t="s">
        <v>304</v>
      </c>
      <c r="G546" t="s">
        <v>305</v>
      </c>
      <c r="H546">
        <v>1027.1099999999999</v>
      </c>
      <c r="I546">
        <v>-0.50080000000000002</v>
      </c>
      <c r="J546">
        <v>-0.50080000000000002</v>
      </c>
      <c r="K546">
        <v>-0.50080000000000002</v>
      </c>
      <c r="L546">
        <v>-0.50080000000000002</v>
      </c>
      <c r="M546">
        <v>2.7829000000000002</v>
      </c>
      <c r="N546">
        <v>2.7109999999999999</v>
      </c>
      <c r="O546">
        <v>0</v>
      </c>
      <c r="P546">
        <v>0</v>
      </c>
      <c r="Q546">
        <v>0</v>
      </c>
      <c r="R546">
        <v>0</v>
      </c>
      <c r="S546" t="s">
        <v>319</v>
      </c>
      <c r="T546" t="s">
        <v>319</v>
      </c>
      <c r="U546" t="s">
        <v>319</v>
      </c>
      <c r="V546" t="s">
        <v>319</v>
      </c>
      <c r="W546">
        <v>201294504741.95001</v>
      </c>
      <c r="X546">
        <v>195000000</v>
      </c>
      <c r="Y546" s="225">
        <v>3425301448445.6899</v>
      </c>
      <c r="Z546">
        <v>18230523.390000001</v>
      </c>
    </row>
    <row r="547" spans="1:26" x14ac:dyDescent="0.25">
      <c r="A547" t="s">
        <v>895</v>
      </c>
      <c r="B547" t="s">
        <v>178</v>
      </c>
      <c r="C547" t="s">
        <v>896</v>
      </c>
      <c r="D547" t="s">
        <v>336</v>
      </c>
      <c r="E547" t="s">
        <v>303</v>
      </c>
      <c r="F547" t="s">
        <v>304</v>
      </c>
      <c r="G547" t="s">
        <v>305</v>
      </c>
      <c r="H547">
        <v>1271.82</v>
      </c>
      <c r="I547">
        <v>4.9599999999999998E-2</v>
      </c>
      <c r="J547">
        <v>0.1157</v>
      </c>
      <c r="K547">
        <v>0.52400000000000002</v>
      </c>
      <c r="L547">
        <v>0.52400000000000002</v>
      </c>
      <c r="M547">
        <v>1.5498000000000001</v>
      </c>
      <c r="N547">
        <v>3.0840000000000001</v>
      </c>
      <c r="O547">
        <v>4.6714000000000002</v>
      </c>
      <c r="P547">
        <v>6.2054</v>
      </c>
      <c r="Q547">
        <v>18.393599999999999</v>
      </c>
      <c r="R547">
        <v>0</v>
      </c>
      <c r="S547" t="s">
        <v>306</v>
      </c>
      <c r="T547" t="s">
        <v>306</v>
      </c>
      <c r="U547" t="s">
        <v>306</v>
      </c>
      <c r="V547" t="s">
        <v>319</v>
      </c>
      <c r="W547">
        <v>61586344320.690002</v>
      </c>
      <c r="X547">
        <v>48677669.630000003</v>
      </c>
      <c r="Y547" s="225">
        <v>317990810880.20001</v>
      </c>
      <c r="Z547">
        <v>0</v>
      </c>
    </row>
    <row r="548" spans="1:26" x14ac:dyDescent="0.25">
      <c r="A548" t="s">
        <v>897</v>
      </c>
      <c r="B548" t="s">
        <v>171</v>
      </c>
      <c r="C548" t="s">
        <v>898</v>
      </c>
      <c r="D548" t="s">
        <v>202</v>
      </c>
      <c r="E548" t="s">
        <v>303</v>
      </c>
      <c r="F548" t="s">
        <v>304</v>
      </c>
      <c r="G548" t="s">
        <v>305</v>
      </c>
      <c r="H548">
        <v>4675.9331000000002</v>
      </c>
      <c r="I548">
        <v>0.1011</v>
      </c>
      <c r="J548">
        <v>5.6800000000000003E-2</v>
      </c>
      <c r="K548">
        <v>1.0582</v>
      </c>
      <c r="L548">
        <v>1.0582</v>
      </c>
      <c r="M548">
        <v>2.3132000000000001</v>
      </c>
      <c r="N548">
        <v>5.7061000000000002</v>
      </c>
      <c r="O548">
        <v>10.3927</v>
      </c>
      <c r="P548">
        <v>13.6717</v>
      </c>
      <c r="Q548">
        <v>21.915600000000001</v>
      </c>
      <c r="R548">
        <v>57.790999999999997</v>
      </c>
      <c r="S548" t="s">
        <v>338</v>
      </c>
      <c r="T548" t="s">
        <v>338</v>
      </c>
      <c r="U548" t="s">
        <v>310</v>
      </c>
      <c r="V548" t="s">
        <v>357</v>
      </c>
      <c r="W548">
        <v>705924728244.80005</v>
      </c>
      <c r="X548">
        <v>152567337.61000001</v>
      </c>
      <c r="Y548" s="225">
        <v>11959850023360.391</v>
      </c>
      <c r="Z548">
        <v>0</v>
      </c>
    </row>
    <row r="549" spans="1:26" x14ac:dyDescent="0.25">
      <c r="A549" t="s">
        <v>899</v>
      </c>
      <c r="B549" t="s">
        <v>171</v>
      </c>
      <c r="C549" t="s">
        <v>900</v>
      </c>
      <c r="D549" t="s">
        <v>309</v>
      </c>
      <c r="E549" t="s">
        <v>303</v>
      </c>
      <c r="F549" t="s">
        <v>304</v>
      </c>
      <c r="G549" t="s">
        <v>305</v>
      </c>
      <c r="H549">
        <v>4437.3100000000004</v>
      </c>
      <c r="I549">
        <v>6.0400000000000002E-2</v>
      </c>
      <c r="J549">
        <v>0.1492</v>
      </c>
      <c r="K549">
        <v>0.65049999999999997</v>
      </c>
      <c r="L549">
        <v>0.65049999999999997</v>
      </c>
      <c r="M549">
        <v>2.3567999999999998</v>
      </c>
      <c r="N549">
        <v>4.5818000000000003</v>
      </c>
      <c r="O549">
        <v>6.8605999999999998</v>
      </c>
      <c r="P549">
        <v>8.6750000000000007</v>
      </c>
      <c r="Q549">
        <v>22.684401000000001</v>
      </c>
      <c r="R549">
        <v>46.331401999999997</v>
      </c>
      <c r="S549" t="s">
        <v>310</v>
      </c>
      <c r="T549" t="s">
        <v>338</v>
      </c>
      <c r="U549" t="s">
        <v>313</v>
      </c>
      <c r="V549" t="s">
        <v>310</v>
      </c>
      <c r="W549">
        <v>191644640880.59</v>
      </c>
      <c r="X549">
        <v>43470380.140000001</v>
      </c>
      <c r="Y549" s="225">
        <v>309060996501.26001</v>
      </c>
      <c r="Z549">
        <v>0</v>
      </c>
    </row>
    <row r="550" spans="1:26" x14ac:dyDescent="0.25">
      <c r="A550" t="s">
        <v>901</v>
      </c>
      <c r="B550" t="s">
        <v>74</v>
      </c>
      <c r="C550" t="s">
        <v>902</v>
      </c>
      <c r="D550" t="s">
        <v>316</v>
      </c>
      <c r="E550" t="s">
        <v>303</v>
      </c>
      <c r="F550" t="s">
        <v>304</v>
      </c>
      <c r="G550" t="s">
        <v>305</v>
      </c>
      <c r="H550">
        <v>9218.17</v>
      </c>
      <c r="I550">
        <v>-0.58069999999999999</v>
      </c>
      <c r="J550">
        <v>-0.96819999999999995</v>
      </c>
      <c r="K550">
        <v>-3.3292000000000002</v>
      </c>
      <c r="L550">
        <v>-3.3292000000000002</v>
      </c>
      <c r="M550">
        <v>-10.0366</v>
      </c>
      <c r="N550">
        <v>-6.5911999999999997</v>
      </c>
      <c r="O550">
        <v>-5.3823999999999996</v>
      </c>
      <c r="P550">
        <v>1.5105</v>
      </c>
      <c r="Q550">
        <v>-4.3615000000000004</v>
      </c>
      <c r="R550">
        <v>9.5165000000000006</v>
      </c>
      <c r="S550" t="s">
        <v>332</v>
      </c>
      <c r="T550" t="s">
        <v>307</v>
      </c>
      <c r="U550" t="s">
        <v>332</v>
      </c>
      <c r="V550" t="s">
        <v>307</v>
      </c>
      <c r="W550">
        <v>29869112192.900002</v>
      </c>
      <c r="X550">
        <v>3132370.12</v>
      </c>
      <c r="Y550" s="225">
        <v>1834339115541.79</v>
      </c>
      <c r="Z550">
        <v>0</v>
      </c>
    </row>
    <row r="551" spans="1:26" x14ac:dyDescent="0.25">
      <c r="A551" t="s">
        <v>903</v>
      </c>
      <c r="B551" t="s">
        <v>171</v>
      </c>
      <c r="C551" t="s">
        <v>900</v>
      </c>
      <c r="D551" t="s">
        <v>309</v>
      </c>
      <c r="E551" t="s">
        <v>303</v>
      </c>
      <c r="F551" t="s">
        <v>304</v>
      </c>
      <c r="G551" t="s">
        <v>305</v>
      </c>
      <c r="H551">
        <v>2757.03</v>
      </c>
      <c r="I551">
        <v>6.0999999999999999E-2</v>
      </c>
      <c r="J551">
        <v>0.15179999999999999</v>
      </c>
      <c r="K551">
        <v>0.66410000000000002</v>
      </c>
      <c r="L551">
        <v>0.66410000000000002</v>
      </c>
      <c r="M551">
        <v>2.0910000000000002</v>
      </c>
      <c r="N551">
        <v>3.9722</v>
      </c>
      <c r="O551">
        <v>5.9744000000000002</v>
      </c>
      <c r="P551">
        <v>7.7469999999999999</v>
      </c>
      <c r="Q551">
        <v>23.747900000000001</v>
      </c>
      <c r="R551">
        <v>47.587100999999997</v>
      </c>
      <c r="S551" t="s">
        <v>338</v>
      </c>
      <c r="T551" t="s">
        <v>306</v>
      </c>
      <c r="U551" t="s">
        <v>364</v>
      </c>
      <c r="V551" t="s">
        <v>310</v>
      </c>
      <c r="W551">
        <v>41997290041.589996</v>
      </c>
      <c r="X551">
        <v>15333973.199999999</v>
      </c>
      <c r="Y551" s="225">
        <v>309060996501.26001</v>
      </c>
      <c r="Z551">
        <v>0</v>
      </c>
    </row>
    <row r="552" spans="1:26" x14ac:dyDescent="0.25">
      <c r="A552" t="s">
        <v>904</v>
      </c>
      <c r="B552" t="s">
        <v>166</v>
      </c>
      <c r="C552" t="s">
        <v>896</v>
      </c>
      <c r="D552" t="s">
        <v>202</v>
      </c>
      <c r="E552" t="s">
        <v>303</v>
      </c>
      <c r="F552" t="s">
        <v>304</v>
      </c>
      <c r="G552" t="s">
        <v>305</v>
      </c>
      <c r="H552">
        <v>1156.94</v>
      </c>
      <c r="I552">
        <v>4.6699999999999998E-2</v>
      </c>
      <c r="J552">
        <v>7.3499999999999996E-2</v>
      </c>
      <c r="K552">
        <v>0.40789999999999998</v>
      </c>
      <c r="L552">
        <v>0.40789999999999998</v>
      </c>
      <c r="M552">
        <v>1.2204999999999999</v>
      </c>
      <c r="N552">
        <v>3.3130000000000002</v>
      </c>
      <c r="O552">
        <v>5.7473999999999998</v>
      </c>
      <c r="P552">
        <v>8.2263999999999999</v>
      </c>
      <c r="Q552">
        <v>0</v>
      </c>
      <c r="R552">
        <v>0</v>
      </c>
      <c r="S552" t="s">
        <v>338</v>
      </c>
      <c r="T552" t="s">
        <v>338</v>
      </c>
      <c r="U552" t="s">
        <v>319</v>
      </c>
      <c r="V552" t="s">
        <v>319</v>
      </c>
      <c r="W552">
        <v>10841702755.950001</v>
      </c>
      <c r="X552">
        <v>9409210.5099999998</v>
      </c>
      <c r="Y552" s="225">
        <v>317990810880.20001</v>
      </c>
      <c r="Z552">
        <v>0</v>
      </c>
    </row>
    <row r="553" spans="1:26" x14ac:dyDescent="0.25">
      <c r="A553" t="s">
        <v>905</v>
      </c>
      <c r="B553" t="s">
        <v>207</v>
      </c>
      <c r="C553" t="s">
        <v>896</v>
      </c>
      <c r="D553" t="s">
        <v>227</v>
      </c>
      <c r="E553" t="s">
        <v>303</v>
      </c>
      <c r="F553" t="s">
        <v>304</v>
      </c>
      <c r="G553" t="s">
        <v>305</v>
      </c>
      <c r="H553">
        <v>1035.51</v>
      </c>
      <c r="I553">
        <v>0</v>
      </c>
      <c r="J553">
        <v>0</v>
      </c>
      <c r="K553">
        <v>0</v>
      </c>
      <c r="L553">
        <v>-1.01</v>
      </c>
      <c r="M553">
        <v>0</v>
      </c>
      <c r="N553">
        <v>0</v>
      </c>
      <c r="O553">
        <v>0</v>
      </c>
      <c r="P553">
        <v>0</v>
      </c>
      <c r="Q553">
        <v>0</v>
      </c>
      <c r="R553">
        <v>0</v>
      </c>
      <c r="S553" t="s">
        <v>319</v>
      </c>
      <c r="T553" t="s">
        <v>319</v>
      </c>
      <c r="U553" t="s">
        <v>319</v>
      </c>
      <c r="V553" t="s">
        <v>319</v>
      </c>
      <c r="W553">
        <v>49772562550.010002</v>
      </c>
      <c r="X553">
        <v>47580000</v>
      </c>
      <c r="Y553" s="225">
        <v>317990810880.20001</v>
      </c>
      <c r="Z553">
        <v>0</v>
      </c>
    </row>
    <row r="554" spans="1:26" x14ac:dyDescent="0.25">
      <c r="A554" t="s">
        <v>906</v>
      </c>
      <c r="B554" t="s">
        <v>207</v>
      </c>
      <c r="C554" t="s">
        <v>896</v>
      </c>
      <c r="D554" t="s">
        <v>662</v>
      </c>
      <c r="E554" t="s">
        <v>303</v>
      </c>
      <c r="F554" t="s">
        <v>304</v>
      </c>
      <c r="G554" t="s">
        <v>305</v>
      </c>
      <c r="H554">
        <v>1018.3934</v>
      </c>
      <c r="I554">
        <v>0</v>
      </c>
      <c r="J554">
        <v>0</v>
      </c>
      <c r="K554">
        <v>0</v>
      </c>
      <c r="L554">
        <v>1.1399999999999999</v>
      </c>
      <c r="M554">
        <v>0</v>
      </c>
      <c r="N554">
        <v>0</v>
      </c>
      <c r="O554">
        <v>0</v>
      </c>
      <c r="P554">
        <v>1.0900000000000001</v>
      </c>
      <c r="Q554">
        <v>0</v>
      </c>
      <c r="R554">
        <v>0</v>
      </c>
      <c r="S554" t="s">
        <v>319</v>
      </c>
      <c r="T554" t="s">
        <v>319</v>
      </c>
      <c r="U554" t="s">
        <v>319</v>
      </c>
      <c r="V554" t="s">
        <v>319</v>
      </c>
      <c r="W554">
        <v>29763916727.400002</v>
      </c>
      <c r="X554">
        <v>29560000</v>
      </c>
      <c r="Y554" s="225">
        <v>317990810880.20001</v>
      </c>
      <c r="Z554">
        <v>0</v>
      </c>
    </row>
    <row r="555" spans="1:26" x14ac:dyDescent="0.25">
      <c r="A555" t="s">
        <v>907</v>
      </c>
      <c r="B555" t="s">
        <v>207</v>
      </c>
      <c r="C555" t="s">
        <v>896</v>
      </c>
      <c r="D555" t="s">
        <v>227</v>
      </c>
      <c r="E555" t="s">
        <v>303</v>
      </c>
      <c r="F555" t="s">
        <v>304</v>
      </c>
      <c r="G555" t="s">
        <v>305</v>
      </c>
      <c r="H555">
        <v>1016.29</v>
      </c>
      <c r="I555">
        <v>0</v>
      </c>
      <c r="J555">
        <v>0</v>
      </c>
      <c r="K555">
        <v>0</v>
      </c>
      <c r="L555">
        <v>0.88</v>
      </c>
      <c r="M555">
        <v>0</v>
      </c>
      <c r="N555">
        <v>0</v>
      </c>
      <c r="O555">
        <v>0</v>
      </c>
      <c r="P555">
        <v>1.83</v>
      </c>
      <c r="Q555">
        <v>0</v>
      </c>
      <c r="R555">
        <v>0</v>
      </c>
      <c r="S555" t="s">
        <v>319</v>
      </c>
      <c r="T555" t="s">
        <v>319</v>
      </c>
      <c r="U555" t="s">
        <v>319</v>
      </c>
      <c r="V555" t="s">
        <v>319</v>
      </c>
      <c r="W555">
        <v>42877018000.860001</v>
      </c>
      <c r="X555">
        <v>42560000</v>
      </c>
      <c r="Y555" s="225">
        <v>317990810880.20001</v>
      </c>
      <c r="Z555">
        <v>0</v>
      </c>
    </row>
    <row r="556" spans="1:26" x14ac:dyDescent="0.25">
      <c r="A556" t="s">
        <v>908</v>
      </c>
      <c r="B556" t="s">
        <v>207</v>
      </c>
      <c r="C556" t="s">
        <v>896</v>
      </c>
      <c r="D556" t="s">
        <v>662</v>
      </c>
      <c r="E556" t="s">
        <v>303</v>
      </c>
      <c r="F556" t="s">
        <v>304</v>
      </c>
      <c r="G556" t="s">
        <v>305</v>
      </c>
      <c r="H556">
        <v>976.25450000000001</v>
      </c>
      <c r="I556">
        <v>0</v>
      </c>
      <c r="J556">
        <v>0</v>
      </c>
      <c r="K556">
        <v>0</v>
      </c>
      <c r="L556">
        <v>0.34</v>
      </c>
      <c r="M556">
        <v>0</v>
      </c>
      <c r="N556">
        <v>0</v>
      </c>
      <c r="O556">
        <v>0</v>
      </c>
      <c r="P556">
        <v>1.6</v>
      </c>
      <c r="Q556">
        <v>0</v>
      </c>
      <c r="R556">
        <v>0</v>
      </c>
      <c r="S556" t="s">
        <v>319</v>
      </c>
      <c r="T556" t="s">
        <v>319</v>
      </c>
      <c r="U556" t="s">
        <v>319</v>
      </c>
      <c r="V556" t="s">
        <v>319</v>
      </c>
      <c r="W556">
        <v>85820097626.350006</v>
      </c>
      <c r="X556">
        <v>88209794.379999995</v>
      </c>
      <c r="Y556" s="225">
        <v>317990810880.20001</v>
      </c>
      <c r="Z556">
        <v>0</v>
      </c>
    </row>
    <row r="557" spans="1:26" x14ac:dyDescent="0.25">
      <c r="A557" t="s">
        <v>909</v>
      </c>
      <c r="B557" t="s">
        <v>207</v>
      </c>
      <c r="C557" t="s">
        <v>896</v>
      </c>
      <c r="D557" t="s">
        <v>336</v>
      </c>
      <c r="E557" t="s">
        <v>303</v>
      </c>
      <c r="F557" t="s">
        <v>304</v>
      </c>
      <c r="G557" t="s">
        <v>305</v>
      </c>
      <c r="H557">
        <v>1036.45</v>
      </c>
      <c r="I557">
        <v>0</v>
      </c>
      <c r="J557">
        <v>0</v>
      </c>
      <c r="K557">
        <v>0</v>
      </c>
      <c r="L557">
        <v>0.91</v>
      </c>
      <c r="M557">
        <v>0</v>
      </c>
      <c r="N557">
        <v>0</v>
      </c>
      <c r="O557">
        <v>0</v>
      </c>
      <c r="P557">
        <v>0</v>
      </c>
      <c r="Q557">
        <v>0</v>
      </c>
      <c r="R557">
        <v>0</v>
      </c>
      <c r="S557" t="s">
        <v>319</v>
      </c>
      <c r="T557" t="s">
        <v>319</v>
      </c>
      <c r="U557" t="s">
        <v>319</v>
      </c>
      <c r="V557" t="s">
        <v>319</v>
      </c>
      <c r="W557">
        <v>13506150145.24</v>
      </c>
      <c r="X557">
        <v>13150000</v>
      </c>
      <c r="Y557" s="225">
        <v>317990810880.20001</v>
      </c>
      <c r="Z557">
        <v>0</v>
      </c>
    </row>
    <row r="558" spans="1:26" x14ac:dyDescent="0.25">
      <c r="A558" t="s">
        <v>910</v>
      </c>
      <c r="B558" t="s">
        <v>74</v>
      </c>
      <c r="C558" t="s">
        <v>896</v>
      </c>
      <c r="D558" t="s">
        <v>202</v>
      </c>
      <c r="E558" t="s">
        <v>303</v>
      </c>
      <c r="F558" t="s">
        <v>304</v>
      </c>
      <c r="G558" t="s">
        <v>305</v>
      </c>
      <c r="H558">
        <v>1032.26</v>
      </c>
      <c r="I558">
        <v>-0.4254</v>
      </c>
      <c r="J558">
        <v>-0.68879999999999997</v>
      </c>
      <c r="K558">
        <v>-2.1703000000000001</v>
      </c>
      <c r="L558">
        <v>-2.1703000000000001</v>
      </c>
      <c r="M558">
        <v>-3.5830000000000002</v>
      </c>
      <c r="N558">
        <v>-3.1450999999999998</v>
      </c>
      <c r="O558">
        <v>0.63660000000000005</v>
      </c>
      <c r="P558">
        <v>0</v>
      </c>
      <c r="Q558">
        <v>0</v>
      </c>
      <c r="R558">
        <v>0</v>
      </c>
      <c r="S558" t="s">
        <v>387</v>
      </c>
      <c r="T558" t="s">
        <v>319</v>
      </c>
      <c r="U558" t="s">
        <v>319</v>
      </c>
      <c r="V558" t="s">
        <v>319</v>
      </c>
      <c r="W558">
        <v>7552123716.4399996</v>
      </c>
      <c r="X558">
        <v>7157352</v>
      </c>
      <c r="Y558" s="225">
        <v>317990810880.20001</v>
      </c>
      <c r="Z558">
        <v>0</v>
      </c>
    </row>
    <row r="559" spans="1:26" x14ac:dyDescent="0.25">
      <c r="A559" t="s">
        <v>911</v>
      </c>
      <c r="B559" t="s">
        <v>171</v>
      </c>
      <c r="C559" t="s">
        <v>912</v>
      </c>
      <c r="D559" t="s">
        <v>336</v>
      </c>
      <c r="E559" t="s">
        <v>323</v>
      </c>
      <c r="F559" t="s">
        <v>304</v>
      </c>
      <c r="G559" t="s">
        <v>305</v>
      </c>
      <c r="H559">
        <v>1.76813</v>
      </c>
      <c r="I559">
        <v>2.3E-2</v>
      </c>
      <c r="J559">
        <v>5.4300000000000001E-2</v>
      </c>
      <c r="K559">
        <v>0.2404</v>
      </c>
      <c r="L559">
        <v>0.2404</v>
      </c>
      <c r="M559">
        <v>0.72629999999999995</v>
      </c>
      <c r="N559">
        <v>1.4321999999999999</v>
      </c>
      <c r="O559">
        <v>2.1341000000000001</v>
      </c>
      <c r="P559">
        <v>2.7970999999999999</v>
      </c>
      <c r="Q559">
        <v>8.3989999999999991</v>
      </c>
      <c r="R559">
        <v>15.530900000000001</v>
      </c>
      <c r="S559" t="s">
        <v>338</v>
      </c>
      <c r="T559" t="s">
        <v>307</v>
      </c>
      <c r="U559" t="s">
        <v>306</v>
      </c>
      <c r="V559" t="s">
        <v>338</v>
      </c>
      <c r="W559">
        <v>163946098.09</v>
      </c>
      <c r="X559">
        <v>92945800.969999999</v>
      </c>
      <c r="Y559" s="225">
        <v>30371380604361.648</v>
      </c>
      <c r="Z559">
        <v>166915534.00999999</v>
      </c>
    </row>
    <row r="560" spans="1:26" x14ac:dyDescent="0.25">
      <c r="A560" t="s">
        <v>913</v>
      </c>
      <c r="B560" t="s">
        <v>166</v>
      </c>
      <c r="C560" t="s">
        <v>912</v>
      </c>
      <c r="D560" t="s">
        <v>170</v>
      </c>
      <c r="E560" t="s">
        <v>303</v>
      </c>
      <c r="F560" t="s">
        <v>304</v>
      </c>
      <c r="G560" t="s">
        <v>305</v>
      </c>
      <c r="H560">
        <v>4133.2116999999998</v>
      </c>
      <c r="I560">
        <v>5.8599999999999999E-2</v>
      </c>
      <c r="J560">
        <v>0.13669999999999999</v>
      </c>
      <c r="K560">
        <v>0.60540000000000005</v>
      </c>
      <c r="L560">
        <v>0.60540000000000005</v>
      </c>
      <c r="M560">
        <v>1.8462000000000001</v>
      </c>
      <c r="N560">
        <v>3.6463999999999999</v>
      </c>
      <c r="O560">
        <v>5.4976000000000003</v>
      </c>
      <c r="P560">
        <v>7.3769</v>
      </c>
      <c r="Q560">
        <v>23.486899999999999</v>
      </c>
      <c r="R560">
        <v>42.1693</v>
      </c>
      <c r="S560" t="s">
        <v>338</v>
      </c>
      <c r="T560" t="s">
        <v>338</v>
      </c>
      <c r="U560" t="s">
        <v>313</v>
      </c>
      <c r="V560" t="s">
        <v>364</v>
      </c>
      <c r="W560">
        <v>377121793689.02002</v>
      </c>
      <c r="X560">
        <v>91794189.510000005</v>
      </c>
      <c r="Y560" s="225">
        <v>30371380604361.648</v>
      </c>
      <c r="Z560">
        <v>166915534.00999999</v>
      </c>
    </row>
    <row r="561" spans="1:26" x14ac:dyDescent="0.25">
      <c r="A561" t="s">
        <v>914</v>
      </c>
      <c r="B561" t="s">
        <v>171</v>
      </c>
      <c r="C561" t="s">
        <v>912</v>
      </c>
      <c r="D561" t="s">
        <v>170</v>
      </c>
      <c r="E561" t="s">
        <v>303</v>
      </c>
      <c r="F561" t="s">
        <v>304</v>
      </c>
      <c r="G561" t="s">
        <v>305</v>
      </c>
      <c r="H561">
        <v>3570.4861999999998</v>
      </c>
      <c r="I561">
        <v>5.79E-2</v>
      </c>
      <c r="J561">
        <v>0.1346</v>
      </c>
      <c r="K561">
        <v>0.59619999999999995</v>
      </c>
      <c r="L561">
        <v>0.59619999999999995</v>
      </c>
      <c r="M561">
        <v>1.8189</v>
      </c>
      <c r="N561">
        <v>3.6126999999999998</v>
      </c>
      <c r="O561">
        <v>5.4009</v>
      </c>
      <c r="P561">
        <v>7.1271000000000004</v>
      </c>
      <c r="Q561">
        <v>20.465</v>
      </c>
      <c r="R561">
        <v>35.9328</v>
      </c>
      <c r="S561" t="s">
        <v>338</v>
      </c>
      <c r="T561" t="s">
        <v>338</v>
      </c>
      <c r="U561" t="s">
        <v>338</v>
      </c>
      <c r="V561" t="s">
        <v>306</v>
      </c>
      <c r="W561">
        <v>15607051128.799999</v>
      </c>
      <c r="X561">
        <v>4397190.3899999997</v>
      </c>
      <c r="Y561" s="225">
        <v>30371380604361.648</v>
      </c>
      <c r="Z561">
        <v>166915534.00999999</v>
      </c>
    </row>
    <row r="562" spans="1:26" x14ac:dyDescent="0.25">
      <c r="A562" t="s">
        <v>915</v>
      </c>
      <c r="B562" t="s">
        <v>178</v>
      </c>
      <c r="C562" t="s">
        <v>912</v>
      </c>
      <c r="D562" t="s">
        <v>170</v>
      </c>
      <c r="E562" t="s">
        <v>303</v>
      </c>
      <c r="F562" t="s">
        <v>304</v>
      </c>
      <c r="G562" t="s">
        <v>305</v>
      </c>
      <c r="H562">
        <v>1313.6101000000001</v>
      </c>
      <c r="I562">
        <v>4.1599999999999998E-2</v>
      </c>
      <c r="J562">
        <v>9.6699999999999994E-2</v>
      </c>
      <c r="K562">
        <v>0.42620000000000002</v>
      </c>
      <c r="L562">
        <v>0.42620000000000002</v>
      </c>
      <c r="M562">
        <v>1.296</v>
      </c>
      <c r="N562">
        <v>2.5670000000000002</v>
      </c>
      <c r="O562">
        <v>3.8561999999999999</v>
      </c>
      <c r="P562">
        <v>5.1387999999999998</v>
      </c>
      <c r="Q562">
        <v>11.594200000000001</v>
      </c>
      <c r="R562">
        <v>20.497199999999999</v>
      </c>
      <c r="S562" t="s">
        <v>332</v>
      </c>
      <c r="T562" t="s">
        <v>332</v>
      </c>
      <c r="U562" t="s">
        <v>339</v>
      </c>
      <c r="V562" t="s">
        <v>339</v>
      </c>
      <c r="W562">
        <v>12958356867.040001</v>
      </c>
      <c r="X562">
        <v>9906733.0999999996</v>
      </c>
      <c r="Y562" s="225">
        <v>30371380604361.648</v>
      </c>
      <c r="Z562">
        <v>166915534.00999999</v>
      </c>
    </row>
    <row r="563" spans="1:26" x14ac:dyDescent="0.25">
      <c r="A563" t="s">
        <v>916</v>
      </c>
      <c r="B563" t="s">
        <v>178</v>
      </c>
      <c r="C563" t="s">
        <v>912</v>
      </c>
      <c r="D563" t="s">
        <v>170</v>
      </c>
      <c r="E563" t="s">
        <v>303</v>
      </c>
      <c r="F563" t="s">
        <v>304</v>
      </c>
      <c r="G563" t="s">
        <v>305</v>
      </c>
      <c r="H563">
        <v>1391.6124</v>
      </c>
      <c r="I563">
        <v>4.7500000000000001E-2</v>
      </c>
      <c r="J563">
        <v>0.1086</v>
      </c>
      <c r="K563">
        <v>0.47799999999999998</v>
      </c>
      <c r="L563">
        <v>0.47799999999999998</v>
      </c>
      <c r="M563">
        <v>1.4569000000000001</v>
      </c>
      <c r="N563">
        <v>2.8864000000000001</v>
      </c>
      <c r="O563">
        <v>4.2987000000000002</v>
      </c>
      <c r="P563">
        <v>5.6161000000000003</v>
      </c>
      <c r="Q563">
        <v>15.777900000000001</v>
      </c>
      <c r="R563">
        <v>28.027999999999999</v>
      </c>
      <c r="S563" t="s">
        <v>307</v>
      </c>
      <c r="T563" t="s">
        <v>307</v>
      </c>
      <c r="U563" t="s">
        <v>332</v>
      </c>
      <c r="V563" t="s">
        <v>317</v>
      </c>
      <c r="W563">
        <v>212634464969.84</v>
      </c>
      <c r="X563">
        <v>153527495.33000001</v>
      </c>
      <c r="Y563" s="225">
        <v>30371380604361.648</v>
      </c>
      <c r="Z563">
        <v>166915534.00999999</v>
      </c>
    </row>
    <row r="564" spans="1:26" x14ac:dyDescent="0.25">
      <c r="A564" t="s">
        <v>917</v>
      </c>
      <c r="B564" t="s">
        <v>171</v>
      </c>
      <c r="C564" t="s">
        <v>912</v>
      </c>
      <c r="D564" t="s">
        <v>170</v>
      </c>
      <c r="E564" t="s">
        <v>303</v>
      </c>
      <c r="F564" t="s">
        <v>304</v>
      </c>
      <c r="G564" t="s">
        <v>305</v>
      </c>
      <c r="H564">
        <v>3479.7123000000001</v>
      </c>
      <c r="I564">
        <v>5.7799999999999997E-2</v>
      </c>
      <c r="J564">
        <v>0.1341</v>
      </c>
      <c r="K564">
        <v>0.59560000000000002</v>
      </c>
      <c r="L564">
        <v>0.59560000000000002</v>
      </c>
      <c r="M564">
        <v>1.8183</v>
      </c>
      <c r="N564">
        <v>3.6101999999999999</v>
      </c>
      <c r="O564">
        <v>5.4335000000000004</v>
      </c>
      <c r="P564">
        <v>7.2789000000000001</v>
      </c>
      <c r="Q564">
        <v>22.2896</v>
      </c>
      <c r="R564">
        <v>40.747799000000001</v>
      </c>
      <c r="S564" t="s">
        <v>307</v>
      </c>
      <c r="T564" t="s">
        <v>306</v>
      </c>
      <c r="U564" t="s">
        <v>357</v>
      </c>
      <c r="V564" t="s">
        <v>310</v>
      </c>
      <c r="W564">
        <v>7463977951445.7002</v>
      </c>
      <c r="X564">
        <v>2157774780.6599998</v>
      </c>
      <c r="Y564" s="225">
        <v>30371380604361.648</v>
      </c>
      <c r="Z564">
        <v>166915534.00999999</v>
      </c>
    </row>
    <row r="565" spans="1:26" x14ac:dyDescent="0.25">
      <c r="A565" t="s">
        <v>918</v>
      </c>
      <c r="B565" t="s">
        <v>166</v>
      </c>
      <c r="C565" t="s">
        <v>919</v>
      </c>
      <c r="D565" t="s">
        <v>309</v>
      </c>
      <c r="E565" t="s">
        <v>303</v>
      </c>
      <c r="F565" t="s">
        <v>304</v>
      </c>
      <c r="G565" t="s">
        <v>305</v>
      </c>
      <c r="H565">
        <v>3729.09</v>
      </c>
      <c r="I565">
        <v>-0.29780000000000001</v>
      </c>
      <c r="J565">
        <v>-0.82969999999999999</v>
      </c>
      <c r="K565">
        <v>-2.4062000000000001</v>
      </c>
      <c r="L565">
        <v>-2.4062000000000001</v>
      </c>
      <c r="M565">
        <v>-4.0923999999999996</v>
      </c>
      <c r="N565">
        <v>-3.5379</v>
      </c>
      <c r="O565">
        <v>-2.4954999999999998</v>
      </c>
      <c r="P565">
        <v>-1.3172999999999999</v>
      </c>
      <c r="Q565">
        <v>-0.36149999999999999</v>
      </c>
      <c r="R565">
        <v>11.9588</v>
      </c>
      <c r="S565" t="s">
        <v>317</v>
      </c>
      <c r="T565" t="s">
        <v>334</v>
      </c>
      <c r="U565" t="s">
        <v>332</v>
      </c>
      <c r="V565" t="s">
        <v>307</v>
      </c>
      <c r="W565">
        <v>44576238275.209999</v>
      </c>
      <c r="X565">
        <v>11666040.15</v>
      </c>
      <c r="Y565" s="225">
        <v>20528482867700.121</v>
      </c>
      <c r="Z565">
        <v>31325472.825599998</v>
      </c>
    </row>
    <row r="566" spans="1:26" x14ac:dyDescent="0.25">
      <c r="A566" t="s">
        <v>920</v>
      </c>
      <c r="B566" t="s">
        <v>166</v>
      </c>
      <c r="C566" t="s">
        <v>919</v>
      </c>
      <c r="D566" t="s">
        <v>309</v>
      </c>
      <c r="E566" t="s">
        <v>303</v>
      </c>
      <c r="F566" t="s">
        <v>304</v>
      </c>
      <c r="G566" t="s">
        <v>305</v>
      </c>
      <c r="H566">
        <v>1005.9145</v>
      </c>
      <c r="I566">
        <v>-0.249</v>
      </c>
      <c r="J566">
        <v>-0.26700000000000002</v>
      </c>
      <c r="K566">
        <v>0.1973</v>
      </c>
      <c r="L566">
        <v>0.1973</v>
      </c>
      <c r="M566">
        <v>0</v>
      </c>
      <c r="N566">
        <v>0</v>
      </c>
      <c r="O566">
        <v>0</v>
      </c>
      <c r="P566">
        <v>0</v>
      </c>
      <c r="Q566">
        <v>0</v>
      </c>
      <c r="R566">
        <v>0</v>
      </c>
      <c r="S566" t="s">
        <v>319</v>
      </c>
      <c r="T566" t="s">
        <v>319</v>
      </c>
      <c r="U566" t="s">
        <v>319</v>
      </c>
      <c r="V566" t="s">
        <v>319</v>
      </c>
      <c r="W566">
        <v>10039333454.93</v>
      </c>
      <c r="X566">
        <v>10000000</v>
      </c>
      <c r="Y566" s="225">
        <v>20528482867700.121</v>
      </c>
      <c r="Z566">
        <v>31325472.825599998</v>
      </c>
    </row>
    <row r="567" spans="1:26" x14ac:dyDescent="0.25">
      <c r="A567" t="s">
        <v>921</v>
      </c>
      <c r="B567" t="s">
        <v>171</v>
      </c>
      <c r="C567" t="s">
        <v>919</v>
      </c>
      <c r="D567" t="s">
        <v>309</v>
      </c>
      <c r="E567" t="s">
        <v>303</v>
      </c>
      <c r="F567" t="s">
        <v>304</v>
      </c>
      <c r="G567" t="s">
        <v>305</v>
      </c>
      <c r="H567">
        <v>1064.4878000000001</v>
      </c>
      <c r="I567">
        <v>0.1082</v>
      </c>
      <c r="J567">
        <v>-0.16500000000000001</v>
      </c>
      <c r="K567">
        <v>0.628</v>
      </c>
      <c r="L567">
        <v>0.628</v>
      </c>
      <c r="M567">
        <v>1.3906000000000001</v>
      </c>
      <c r="N567">
        <v>4.8137999999999996</v>
      </c>
      <c r="O567">
        <v>0</v>
      </c>
      <c r="P567">
        <v>0</v>
      </c>
      <c r="Q567">
        <v>0</v>
      </c>
      <c r="R567">
        <v>0</v>
      </c>
      <c r="S567" t="s">
        <v>306</v>
      </c>
      <c r="T567" t="s">
        <v>319</v>
      </c>
      <c r="U567" t="s">
        <v>319</v>
      </c>
      <c r="V567" t="s">
        <v>319</v>
      </c>
      <c r="W567">
        <v>232768716758.29999</v>
      </c>
      <c r="X567">
        <v>220040651.06999999</v>
      </c>
      <c r="Y567" s="225">
        <v>20528482867700.121</v>
      </c>
      <c r="Z567">
        <v>31325472.825599998</v>
      </c>
    </row>
    <row r="568" spans="1:26" x14ac:dyDescent="0.25">
      <c r="A568" t="s">
        <v>922</v>
      </c>
      <c r="B568" t="s">
        <v>328</v>
      </c>
      <c r="C568" t="s">
        <v>919</v>
      </c>
      <c r="D568" t="s">
        <v>202</v>
      </c>
      <c r="E568" t="s">
        <v>303</v>
      </c>
      <c r="F568" t="s">
        <v>304</v>
      </c>
      <c r="G568" t="s">
        <v>305</v>
      </c>
      <c r="H568">
        <v>487.88074499999999</v>
      </c>
      <c r="I568">
        <v>-0.48530000000000001</v>
      </c>
      <c r="J568">
        <v>-1.1297999999999999</v>
      </c>
      <c r="K568">
        <v>-3.4077000000000002</v>
      </c>
      <c r="L568">
        <v>-3.4077000000000002</v>
      </c>
      <c r="M568">
        <v>-5.01</v>
      </c>
      <c r="N568">
        <v>-4.2287999999999997</v>
      </c>
      <c r="O568">
        <v>-0.53779999999999994</v>
      </c>
      <c r="P568">
        <v>4.4107000000000003</v>
      </c>
      <c r="Q568">
        <v>0</v>
      </c>
      <c r="R568">
        <v>0</v>
      </c>
      <c r="S568" t="s">
        <v>319</v>
      </c>
      <c r="T568" t="s">
        <v>319</v>
      </c>
      <c r="U568" t="s">
        <v>319</v>
      </c>
      <c r="V568" t="s">
        <v>319</v>
      </c>
      <c r="W568">
        <v>568027128265.04004</v>
      </c>
      <c r="X568">
        <v>1124600000</v>
      </c>
      <c r="Y568" s="225">
        <v>20528482867700.121</v>
      </c>
      <c r="Z568">
        <v>31325472.825599998</v>
      </c>
    </row>
    <row r="569" spans="1:26" x14ac:dyDescent="0.25">
      <c r="A569" t="s">
        <v>923</v>
      </c>
      <c r="B569" t="s">
        <v>178</v>
      </c>
      <c r="C569" t="s">
        <v>919</v>
      </c>
      <c r="D569" t="s">
        <v>202</v>
      </c>
      <c r="E569" t="s">
        <v>303</v>
      </c>
      <c r="F569" t="s">
        <v>304</v>
      </c>
      <c r="G569" t="s">
        <v>305</v>
      </c>
      <c r="H569">
        <v>1433.5463999999999</v>
      </c>
      <c r="I569">
        <v>3.9199999999999999E-2</v>
      </c>
      <c r="J569">
        <v>0.1019</v>
      </c>
      <c r="K569">
        <v>0.42920000000000003</v>
      </c>
      <c r="L569">
        <v>0.42920000000000003</v>
      </c>
      <c r="M569">
        <v>1.2889999999999999</v>
      </c>
      <c r="N569">
        <v>2.5514999999999999</v>
      </c>
      <c r="O569">
        <v>3.7443</v>
      </c>
      <c r="P569">
        <v>4.8536999999999999</v>
      </c>
      <c r="Q569">
        <v>14.559900000000001</v>
      </c>
      <c r="R569">
        <v>30.544599999999999</v>
      </c>
      <c r="S569" t="s">
        <v>317</v>
      </c>
      <c r="T569" t="s">
        <v>334</v>
      </c>
      <c r="U569" t="s">
        <v>317</v>
      </c>
      <c r="V569" t="s">
        <v>332</v>
      </c>
      <c r="W569">
        <v>577405610029.62</v>
      </c>
      <c r="X569">
        <v>404510082.67000002</v>
      </c>
      <c r="Y569" s="225">
        <v>20528482867700.121</v>
      </c>
      <c r="Z569">
        <v>31325472.825599998</v>
      </c>
    </row>
    <row r="570" spans="1:26" x14ac:dyDescent="0.25">
      <c r="A570" t="s">
        <v>924</v>
      </c>
      <c r="B570" t="s">
        <v>178</v>
      </c>
      <c r="C570" t="s">
        <v>919</v>
      </c>
      <c r="D570" t="s">
        <v>202</v>
      </c>
      <c r="E570" t="s">
        <v>303</v>
      </c>
      <c r="F570" t="s">
        <v>304</v>
      </c>
      <c r="G570" t="s">
        <v>305</v>
      </c>
      <c r="H570">
        <v>1404.7274</v>
      </c>
      <c r="I570">
        <v>4.6699999999999998E-2</v>
      </c>
      <c r="J570">
        <v>0.1096</v>
      </c>
      <c r="K570">
        <v>0.48520000000000002</v>
      </c>
      <c r="L570">
        <v>0.48520000000000002</v>
      </c>
      <c r="M570">
        <v>1.4802</v>
      </c>
      <c r="N570">
        <v>2.9628000000000001</v>
      </c>
      <c r="O570">
        <v>4.5374999999999996</v>
      </c>
      <c r="P570">
        <v>6.0589000000000004</v>
      </c>
      <c r="Q570">
        <v>16.979600999999999</v>
      </c>
      <c r="R570">
        <v>33.338501000000001</v>
      </c>
      <c r="S570" t="s">
        <v>306</v>
      </c>
      <c r="T570" t="s">
        <v>306</v>
      </c>
      <c r="U570" t="s">
        <v>307</v>
      </c>
      <c r="V570" t="s">
        <v>306</v>
      </c>
      <c r="W570">
        <v>703387991215.64001</v>
      </c>
      <c r="X570">
        <v>503158851.06</v>
      </c>
      <c r="Y570" s="225">
        <v>20528482867700.121</v>
      </c>
      <c r="Z570">
        <v>31325472.825599998</v>
      </c>
    </row>
    <row r="571" spans="1:26" x14ac:dyDescent="0.25">
      <c r="A571" t="s">
        <v>925</v>
      </c>
      <c r="B571" t="s">
        <v>171</v>
      </c>
      <c r="C571" t="s">
        <v>919</v>
      </c>
      <c r="D571" t="s">
        <v>202</v>
      </c>
      <c r="E571" t="s">
        <v>303</v>
      </c>
      <c r="F571" t="s">
        <v>304</v>
      </c>
      <c r="G571" t="s">
        <v>305</v>
      </c>
      <c r="H571">
        <v>2188.4749000000002</v>
      </c>
      <c r="I571">
        <v>0.1106</v>
      </c>
      <c r="J571">
        <v>-7.8600000000000003E-2</v>
      </c>
      <c r="K571">
        <v>0.78779999999999994</v>
      </c>
      <c r="L571">
        <v>0.78779999999999994</v>
      </c>
      <c r="M571">
        <v>1.8109999999999999</v>
      </c>
      <c r="N571">
        <v>5.3364000000000003</v>
      </c>
      <c r="O571">
        <v>9.4535</v>
      </c>
      <c r="P571">
        <v>12.323399999999999</v>
      </c>
      <c r="Q571">
        <v>16.3139</v>
      </c>
      <c r="R571">
        <v>41.959499000000001</v>
      </c>
      <c r="S571" t="s">
        <v>307</v>
      </c>
      <c r="T571" t="s">
        <v>306</v>
      </c>
      <c r="U571" t="s">
        <v>307</v>
      </c>
      <c r="V571" t="s">
        <v>306</v>
      </c>
      <c r="W571">
        <v>397369824125.98999</v>
      </c>
      <c r="X571">
        <v>183004220.97</v>
      </c>
      <c r="Y571" s="225">
        <v>20528482867700.121</v>
      </c>
      <c r="Z571">
        <v>31325472.825599998</v>
      </c>
    </row>
    <row r="572" spans="1:26" x14ac:dyDescent="0.25">
      <c r="A572" t="s">
        <v>926</v>
      </c>
      <c r="B572" t="s">
        <v>203</v>
      </c>
      <c r="C572" t="s">
        <v>919</v>
      </c>
      <c r="D572" t="s">
        <v>312</v>
      </c>
      <c r="E572" t="s">
        <v>303</v>
      </c>
      <c r="F572" t="s">
        <v>304</v>
      </c>
      <c r="G572" t="s">
        <v>280</v>
      </c>
      <c r="H572">
        <v>2886.31</v>
      </c>
      <c r="I572">
        <v>-0.3387</v>
      </c>
      <c r="J572">
        <v>-0.871</v>
      </c>
      <c r="K572">
        <v>-2.5632999999999999</v>
      </c>
      <c r="L572">
        <v>-2.5632999999999999</v>
      </c>
      <c r="M572">
        <v>-0.1263</v>
      </c>
      <c r="N572">
        <v>-2.2412000000000001</v>
      </c>
      <c r="O572">
        <v>-0.1187</v>
      </c>
      <c r="P572">
        <v>2.5602</v>
      </c>
      <c r="Q572">
        <v>-7.8769</v>
      </c>
      <c r="R572">
        <v>-1.4988999999999999</v>
      </c>
      <c r="S572" t="s">
        <v>319</v>
      </c>
      <c r="T572" t="s">
        <v>319</v>
      </c>
      <c r="U572" t="s">
        <v>319</v>
      </c>
      <c r="V572" t="s">
        <v>319</v>
      </c>
      <c r="W572">
        <v>37770856768.120003</v>
      </c>
      <c r="X572">
        <v>12750793.449999999</v>
      </c>
      <c r="Y572" s="225">
        <v>20528482867700.121</v>
      </c>
      <c r="Z572">
        <v>31325472.825599998</v>
      </c>
    </row>
    <row r="573" spans="1:26" x14ac:dyDescent="0.25">
      <c r="A573" t="s">
        <v>927</v>
      </c>
      <c r="B573" t="s">
        <v>367</v>
      </c>
      <c r="C573" t="s">
        <v>919</v>
      </c>
      <c r="D573" t="s">
        <v>177</v>
      </c>
      <c r="E573" t="s">
        <v>303</v>
      </c>
      <c r="F573" t="s">
        <v>279</v>
      </c>
      <c r="G573" t="s">
        <v>305</v>
      </c>
      <c r="H573">
        <v>1290.202</v>
      </c>
      <c r="I573">
        <v>0</v>
      </c>
      <c r="J573">
        <v>0</v>
      </c>
      <c r="K573">
        <v>0</v>
      </c>
      <c r="L573">
        <v>0.87</v>
      </c>
      <c r="M573">
        <v>0</v>
      </c>
      <c r="N573">
        <v>0</v>
      </c>
      <c r="O573">
        <v>0</v>
      </c>
      <c r="P573">
        <v>16.5</v>
      </c>
      <c r="Q573">
        <v>0</v>
      </c>
      <c r="R573">
        <v>0</v>
      </c>
      <c r="S573" t="s">
        <v>369</v>
      </c>
      <c r="T573" t="s">
        <v>369</v>
      </c>
      <c r="U573" t="s">
        <v>369</v>
      </c>
      <c r="V573" t="s">
        <v>369</v>
      </c>
      <c r="W573">
        <v>6012290308373.1299</v>
      </c>
      <c r="X573">
        <v>4700671815</v>
      </c>
      <c r="Y573" s="225">
        <v>20528482867700.121</v>
      </c>
      <c r="Z573">
        <v>31325472.825599998</v>
      </c>
    </row>
    <row r="574" spans="1:26" x14ac:dyDescent="0.25">
      <c r="A574" t="s">
        <v>928</v>
      </c>
      <c r="B574" t="s">
        <v>74</v>
      </c>
      <c r="C574" t="s">
        <v>919</v>
      </c>
      <c r="D574" t="s">
        <v>312</v>
      </c>
      <c r="E574" t="s">
        <v>303</v>
      </c>
      <c r="F574" t="s">
        <v>304</v>
      </c>
      <c r="G574" t="s">
        <v>305</v>
      </c>
      <c r="H574">
        <v>8600.7762999999995</v>
      </c>
      <c r="I574">
        <v>-0.74550000000000005</v>
      </c>
      <c r="J574">
        <v>-1.2593000000000001</v>
      </c>
      <c r="K574">
        <v>-4.351</v>
      </c>
      <c r="L574">
        <v>-4.351</v>
      </c>
      <c r="M574">
        <v>-5.5951000000000004</v>
      </c>
      <c r="N574">
        <v>-6.1604000000000001</v>
      </c>
      <c r="O574">
        <v>-5.2679</v>
      </c>
      <c r="P574">
        <v>-3.4142999999999999</v>
      </c>
      <c r="Q574">
        <v>-5.7598000000000003</v>
      </c>
      <c r="R574">
        <v>0.83099999999999996</v>
      </c>
      <c r="S574" t="s">
        <v>307</v>
      </c>
      <c r="T574" t="s">
        <v>317</v>
      </c>
      <c r="U574" t="s">
        <v>332</v>
      </c>
      <c r="V574" t="s">
        <v>307</v>
      </c>
      <c r="W574">
        <v>57571758464.239998</v>
      </c>
      <c r="X574">
        <v>6402537.6299999999</v>
      </c>
      <c r="Y574" s="225">
        <v>20528482867700.121</v>
      </c>
      <c r="Z574">
        <v>31325472.825599998</v>
      </c>
    </row>
    <row r="575" spans="1:26" x14ac:dyDescent="0.25">
      <c r="A575" t="s">
        <v>929</v>
      </c>
      <c r="B575" t="s">
        <v>74</v>
      </c>
      <c r="C575" t="s">
        <v>919</v>
      </c>
      <c r="D575" t="s">
        <v>170</v>
      </c>
      <c r="E575" t="s">
        <v>303</v>
      </c>
      <c r="F575" t="s">
        <v>304</v>
      </c>
      <c r="G575" t="s">
        <v>305</v>
      </c>
      <c r="H575">
        <v>993.65290000000005</v>
      </c>
      <c r="I575">
        <v>-0.49399999999999999</v>
      </c>
      <c r="J575">
        <v>-0.99970000000000003</v>
      </c>
      <c r="K575">
        <v>-3.7121</v>
      </c>
      <c r="L575">
        <v>-3.7121</v>
      </c>
      <c r="M575">
        <v>-6.0133000000000001</v>
      </c>
      <c r="N575">
        <v>-5.4090999999999996</v>
      </c>
      <c r="O575">
        <v>-3.1137000000000001</v>
      </c>
      <c r="P575">
        <v>-2.2324999999999999</v>
      </c>
      <c r="Q575">
        <v>-4.3929999999999998</v>
      </c>
      <c r="R575">
        <v>0</v>
      </c>
      <c r="S575" t="s">
        <v>307</v>
      </c>
      <c r="T575" t="s">
        <v>332</v>
      </c>
      <c r="U575" t="s">
        <v>307</v>
      </c>
      <c r="V575" t="s">
        <v>319</v>
      </c>
      <c r="W575">
        <v>1675069717562.54</v>
      </c>
      <c r="X575">
        <v>1623192622.3199999</v>
      </c>
      <c r="Y575" s="225">
        <v>20528482867700.121</v>
      </c>
      <c r="Z575">
        <v>31325472.825599998</v>
      </c>
    </row>
    <row r="576" spans="1:26" x14ac:dyDescent="0.25">
      <c r="A576" t="s">
        <v>930</v>
      </c>
      <c r="B576" t="s">
        <v>74</v>
      </c>
      <c r="C576" t="s">
        <v>919</v>
      </c>
      <c r="D576" t="s">
        <v>302</v>
      </c>
      <c r="E576" t="s">
        <v>303</v>
      </c>
      <c r="F576" t="s">
        <v>304</v>
      </c>
      <c r="G576" t="s">
        <v>305</v>
      </c>
      <c r="H576">
        <v>889.55</v>
      </c>
      <c r="I576">
        <v>-0.51</v>
      </c>
      <c r="J576">
        <v>-0.83050000000000002</v>
      </c>
      <c r="K576">
        <v>-3.6804000000000001</v>
      </c>
      <c r="L576">
        <v>-3.6804000000000001</v>
      </c>
      <c r="M576">
        <v>-5.9283999999999999</v>
      </c>
      <c r="N576">
        <v>-6.4941000000000004</v>
      </c>
      <c r="O576">
        <v>-5.359</v>
      </c>
      <c r="P576">
        <v>-7.3442999999999996</v>
      </c>
      <c r="Q576">
        <v>0</v>
      </c>
      <c r="R576">
        <v>0</v>
      </c>
      <c r="S576" t="s">
        <v>332</v>
      </c>
      <c r="T576" t="s">
        <v>317</v>
      </c>
      <c r="U576" t="s">
        <v>319</v>
      </c>
      <c r="V576" t="s">
        <v>319</v>
      </c>
      <c r="W576">
        <v>1125425947898</v>
      </c>
      <c r="X576">
        <v>1218594717.6600001</v>
      </c>
      <c r="Y576" s="225">
        <v>20528482867700.121</v>
      </c>
      <c r="Z576">
        <v>31325472.825599998</v>
      </c>
    </row>
    <row r="577" spans="1:26" x14ac:dyDescent="0.25">
      <c r="A577" t="s">
        <v>931</v>
      </c>
      <c r="B577" t="s">
        <v>74</v>
      </c>
      <c r="C577" t="s">
        <v>919</v>
      </c>
      <c r="D577" t="s">
        <v>312</v>
      </c>
      <c r="E577" t="s">
        <v>303</v>
      </c>
      <c r="F577" t="s">
        <v>304</v>
      </c>
      <c r="G577" t="s">
        <v>305</v>
      </c>
      <c r="H577">
        <v>1651.0876000000001</v>
      </c>
      <c r="I577">
        <v>-0.84160000000000001</v>
      </c>
      <c r="J577">
        <v>-2.3235000000000001</v>
      </c>
      <c r="K577">
        <v>-4.2497999999999996</v>
      </c>
      <c r="L577">
        <v>-4.2497999999999996</v>
      </c>
      <c r="M577">
        <v>-4.7888999999999999</v>
      </c>
      <c r="N577">
        <v>-4.9576000000000002</v>
      </c>
      <c r="O577">
        <v>-4.9325000000000001</v>
      </c>
      <c r="P577">
        <v>-1.4931000000000001</v>
      </c>
      <c r="Q577">
        <v>10.4376</v>
      </c>
      <c r="R577">
        <v>8.9948999999999995</v>
      </c>
      <c r="S577" t="s">
        <v>307</v>
      </c>
      <c r="T577" t="s">
        <v>307</v>
      </c>
      <c r="U577" t="s">
        <v>310</v>
      </c>
      <c r="V577" t="s">
        <v>307</v>
      </c>
      <c r="W577">
        <v>111260187883.74001</v>
      </c>
      <c r="X577">
        <v>64522232.890000001</v>
      </c>
      <c r="Y577" s="225">
        <v>20528482867700.121</v>
      </c>
      <c r="Z577">
        <v>31325472.825599998</v>
      </c>
    </row>
    <row r="578" spans="1:26" x14ac:dyDescent="0.25">
      <c r="A578" t="s">
        <v>932</v>
      </c>
      <c r="B578" t="s">
        <v>74</v>
      </c>
      <c r="C578" t="s">
        <v>919</v>
      </c>
      <c r="D578" t="s">
        <v>312</v>
      </c>
      <c r="E578" t="s">
        <v>303</v>
      </c>
      <c r="F578" t="s">
        <v>304</v>
      </c>
      <c r="G578" t="s">
        <v>305</v>
      </c>
      <c r="H578">
        <v>841.50319999999999</v>
      </c>
      <c r="I578">
        <v>-0.70609999999999995</v>
      </c>
      <c r="J578">
        <v>-1.2146999999999999</v>
      </c>
      <c r="K578">
        <v>-4.1462000000000003</v>
      </c>
      <c r="L578">
        <v>-4.1462000000000003</v>
      </c>
      <c r="M578">
        <v>-5.1847000000000003</v>
      </c>
      <c r="N578">
        <v>-4.9515000000000002</v>
      </c>
      <c r="O578">
        <v>-0.4904</v>
      </c>
      <c r="P578">
        <v>4.5445000000000002</v>
      </c>
      <c r="Q578">
        <v>10.537599999999999</v>
      </c>
      <c r="R578">
        <v>13.7905</v>
      </c>
      <c r="S578" t="s">
        <v>306</v>
      </c>
      <c r="T578" t="s">
        <v>338</v>
      </c>
      <c r="U578" t="s">
        <v>338</v>
      </c>
      <c r="V578" t="s">
        <v>306</v>
      </c>
      <c r="W578">
        <v>47973426973.540001</v>
      </c>
      <c r="X578">
        <v>54645470.75</v>
      </c>
      <c r="Y578" s="225">
        <v>20528482867700.121</v>
      </c>
      <c r="Z578">
        <v>31325472.825599998</v>
      </c>
    </row>
    <row r="579" spans="1:26" x14ac:dyDescent="0.25">
      <c r="A579" t="s">
        <v>933</v>
      </c>
      <c r="B579" t="s">
        <v>74</v>
      </c>
      <c r="C579" t="s">
        <v>919</v>
      </c>
      <c r="D579" t="s">
        <v>312</v>
      </c>
      <c r="E579" t="s">
        <v>303</v>
      </c>
      <c r="F579" t="s">
        <v>304</v>
      </c>
      <c r="G579" t="s">
        <v>305</v>
      </c>
      <c r="H579">
        <v>1755.3096</v>
      </c>
      <c r="I579">
        <v>-0.51880000000000004</v>
      </c>
      <c r="J579">
        <v>-1.3505</v>
      </c>
      <c r="K579">
        <v>-4.3326000000000002</v>
      </c>
      <c r="L579">
        <v>-4.3326000000000002</v>
      </c>
      <c r="M579">
        <v>-6.0312999999999999</v>
      </c>
      <c r="N579">
        <v>-6.8029999999999999</v>
      </c>
      <c r="O579">
        <v>-5.7465999999999999</v>
      </c>
      <c r="P579">
        <v>-3.3304</v>
      </c>
      <c r="Q579">
        <v>-1.9744999999999999</v>
      </c>
      <c r="R579">
        <v>10.6174</v>
      </c>
      <c r="S579" t="s">
        <v>332</v>
      </c>
      <c r="T579" t="s">
        <v>317</v>
      </c>
      <c r="U579" t="s">
        <v>307</v>
      </c>
      <c r="V579" t="s">
        <v>306</v>
      </c>
      <c r="W579">
        <v>445585011270.65997</v>
      </c>
      <c r="X579">
        <v>242851597.38</v>
      </c>
      <c r="Y579" s="225">
        <v>20528482867700.121</v>
      </c>
      <c r="Z579">
        <v>31325472.825599998</v>
      </c>
    </row>
    <row r="580" spans="1:26" x14ac:dyDescent="0.25">
      <c r="A580" t="s">
        <v>934</v>
      </c>
      <c r="B580" t="s">
        <v>171</v>
      </c>
      <c r="C580" t="s">
        <v>919</v>
      </c>
      <c r="D580" t="s">
        <v>227</v>
      </c>
      <c r="E580" t="s">
        <v>303</v>
      </c>
      <c r="F580" t="s">
        <v>304</v>
      </c>
      <c r="G580" t="s">
        <v>305</v>
      </c>
      <c r="H580">
        <v>961.65819999999997</v>
      </c>
      <c r="I580">
        <v>-0.57269999999999999</v>
      </c>
      <c r="J580">
        <v>-0.6129</v>
      </c>
      <c r="K580">
        <v>0.17419999999999999</v>
      </c>
      <c r="L580">
        <v>0.17419999999999999</v>
      </c>
      <c r="M580">
        <v>-4.8300000000000003E-2</v>
      </c>
      <c r="N580">
        <v>0.52839999999999998</v>
      </c>
      <c r="O580">
        <v>2.4020999999999999</v>
      </c>
      <c r="P580">
        <v>2.5019</v>
      </c>
      <c r="Q580">
        <v>0</v>
      </c>
      <c r="R580">
        <v>0</v>
      </c>
      <c r="S580" t="s">
        <v>375</v>
      </c>
      <c r="T580" t="s">
        <v>352</v>
      </c>
      <c r="U580" t="s">
        <v>319</v>
      </c>
      <c r="V580" t="s">
        <v>319</v>
      </c>
      <c r="W580">
        <v>208284071888.60001</v>
      </c>
      <c r="X580">
        <v>216965776.15000001</v>
      </c>
      <c r="Y580" s="225">
        <v>20528482867700.121</v>
      </c>
      <c r="Z580">
        <v>31325472.825599998</v>
      </c>
    </row>
    <row r="581" spans="1:26" x14ac:dyDescent="0.25">
      <c r="A581" t="s">
        <v>935</v>
      </c>
      <c r="B581" t="s">
        <v>171</v>
      </c>
      <c r="C581" t="s">
        <v>919</v>
      </c>
      <c r="D581" t="s">
        <v>312</v>
      </c>
      <c r="E581" t="s">
        <v>303</v>
      </c>
      <c r="F581" t="s">
        <v>304</v>
      </c>
      <c r="G581" t="s">
        <v>305</v>
      </c>
      <c r="H581">
        <v>1082.75</v>
      </c>
      <c r="I581">
        <v>6.2799999999999995E-2</v>
      </c>
      <c r="J581">
        <v>-0.40749999999999997</v>
      </c>
      <c r="K581">
        <v>0.27129999999999999</v>
      </c>
      <c r="L581">
        <v>0.27129999999999999</v>
      </c>
      <c r="M581">
        <v>0.57030000000000003</v>
      </c>
      <c r="N581">
        <v>0.94820000000000004</v>
      </c>
      <c r="O581">
        <v>2.2397999999999998</v>
      </c>
      <c r="P581">
        <v>2.3479999999999999</v>
      </c>
      <c r="Q581">
        <v>-0.20280000000000001</v>
      </c>
      <c r="R581">
        <v>4.0664999999999996</v>
      </c>
      <c r="S581" t="s">
        <v>334</v>
      </c>
      <c r="T581" t="s">
        <v>317</v>
      </c>
      <c r="U581" t="s">
        <v>317</v>
      </c>
      <c r="V581" t="s">
        <v>317</v>
      </c>
      <c r="W581">
        <v>160266044595</v>
      </c>
      <c r="X581">
        <v>148418606.38999999</v>
      </c>
      <c r="Y581" s="225">
        <v>20528482867700.121</v>
      </c>
      <c r="Z581">
        <v>31325472.825599998</v>
      </c>
    </row>
    <row r="582" spans="1:26" x14ac:dyDescent="0.25">
      <c r="A582" t="s">
        <v>936</v>
      </c>
      <c r="B582" t="s">
        <v>171</v>
      </c>
      <c r="C582" t="s">
        <v>919</v>
      </c>
      <c r="D582" t="s">
        <v>312</v>
      </c>
      <c r="E582" t="s">
        <v>303</v>
      </c>
      <c r="F582" t="s">
        <v>304</v>
      </c>
      <c r="G582" t="s">
        <v>305</v>
      </c>
      <c r="H582">
        <v>1382.89</v>
      </c>
      <c r="I582">
        <v>6.08E-2</v>
      </c>
      <c r="J582">
        <v>-0.55589999999999995</v>
      </c>
      <c r="K582">
        <v>0.39489999999999997</v>
      </c>
      <c r="L582">
        <v>0.39489999999999997</v>
      </c>
      <c r="M582">
        <v>0.55630000000000002</v>
      </c>
      <c r="N582">
        <v>0.94530000000000003</v>
      </c>
      <c r="O582">
        <v>3.0078</v>
      </c>
      <c r="P582">
        <v>3.7162000000000002</v>
      </c>
      <c r="Q582">
        <v>-1.9928999999999999</v>
      </c>
      <c r="R582">
        <v>10.399800000000001</v>
      </c>
      <c r="S582" t="s">
        <v>375</v>
      </c>
      <c r="T582" t="s">
        <v>375</v>
      </c>
      <c r="U582" t="s">
        <v>352</v>
      </c>
      <c r="V582" t="s">
        <v>352</v>
      </c>
      <c r="W582">
        <v>636208453990</v>
      </c>
      <c r="X582">
        <v>461871710.58999997</v>
      </c>
      <c r="Y582" s="225">
        <v>20528482867700.121</v>
      </c>
      <c r="Z582">
        <v>31325472.825599998</v>
      </c>
    </row>
    <row r="583" spans="1:26" x14ac:dyDescent="0.25">
      <c r="A583" t="s">
        <v>937</v>
      </c>
      <c r="B583" t="s">
        <v>171</v>
      </c>
      <c r="C583" t="s">
        <v>919</v>
      </c>
      <c r="D583" t="s">
        <v>309</v>
      </c>
      <c r="E583" t="s">
        <v>303</v>
      </c>
      <c r="F583" t="s">
        <v>304</v>
      </c>
      <c r="G583" t="s">
        <v>305</v>
      </c>
      <c r="H583">
        <v>1171.9213</v>
      </c>
      <c r="I583">
        <v>5.4100000000000002E-2</v>
      </c>
      <c r="J583">
        <v>-4.6399999999999997E-2</v>
      </c>
      <c r="K583">
        <v>0.67069999999999996</v>
      </c>
      <c r="L583">
        <v>0.67069999999999996</v>
      </c>
      <c r="M583">
        <v>1.1829000000000001</v>
      </c>
      <c r="N583">
        <v>-3.1494</v>
      </c>
      <c r="O583">
        <v>6.8699999999999997E-2</v>
      </c>
      <c r="P583">
        <v>3.6799999999999999E-2</v>
      </c>
      <c r="Q583">
        <v>13.437900000000001</v>
      </c>
      <c r="R583">
        <v>0</v>
      </c>
      <c r="S583" t="s">
        <v>339</v>
      </c>
      <c r="T583" t="s">
        <v>334</v>
      </c>
      <c r="U583" t="s">
        <v>307</v>
      </c>
      <c r="V583" t="s">
        <v>319</v>
      </c>
      <c r="W583">
        <v>706700097367.76001</v>
      </c>
      <c r="X583">
        <v>607071402.12</v>
      </c>
      <c r="Y583" s="225">
        <v>20528482867700.121</v>
      </c>
      <c r="Z583">
        <v>31325472.825599998</v>
      </c>
    </row>
    <row r="584" spans="1:26" x14ac:dyDescent="0.25">
      <c r="A584" t="s">
        <v>938</v>
      </c>
      <c r="B584" t="s">
        <v>171</v>
      </c>
      <c r="C584" t="s">
        <v>919</v>
      </c>
      <c r="D584" t="s">
        <v>227</v>
      </c>
      <c r="E584" t="s">
        <v>303</v>
      </c>
      <c r="F584" t="s">
        <v>304</v>
      </c>
      <c r="G584" t="s">
        <v>305</v>
      </c>
      <c r="H584">
        <v>1039.9802</v>
      </c>
      <c r="I584">
        <v>-0.4677</v>
      </c>
      <c r="J584">
        <v>-0.41220000000000001</v>
      </c>
      <c r="K584">
        <v>0.27800000000000002</v>
      </c>
      <c r="L584">
        <v>0.27800000000000002</v>
      </c>
      <c r="M584">
        <v>0.8085</v>
      </c>
      <c r="N584">
        <v>1.8027</v>
      </c>
      <c r="O584">
        <v>3.2265999999999999</v>
      </c>
      <c r="P584">
        <v>3.3588</v>
      </c>
      <c r="Q584">
        <v>0</v>
      </c>
      <c r="R584">
        <v>0</v>
      </c>
      <c r="S584" t="s">
        <v>317</v>
      </c>
      <c r="T584" t="s">
        <v>334</v>
      </c>
      <c r="U584" t="s">
        <v>319</v>
      </c>
      <c r="V584" t="s">
        <v>319</v>
      </c>
      <c r="W584">
        <v>603416567365.32996</v>
      </c>
      <c r="X584">
        <v>581832055.25999999</v>
      </c>
      <c r="Y584" s="225">
        <v>20528482867700.121</v>
      </c>
      <c r="Z584">
        <v>31325472.825599998</v>
      </c>
    </row>
    <row r="585" spans="1:26" x14ac:dyDescent="0.25">
      <c r="A585" t="s">
        <v>939</v>
      </c>
      <c r="B585" t="s">
        <v>171</v>
      </c>
      <c r="C585" t="s">
        <v>919</v>
      </c>
      <c r="D585" t="s">
        <v>227</v>
      </c>
      <c r="E585" t="s">
        <v>303</v>
      </c>
      <c r="F585" t="s">
        <v>304</v>
      </c>
      <c r="G585" t="s">
        <v>305</v>
      </c>
      <c r="H585">
        <v>1493.6732</v>
      </c>
      <c r="I585">
        <v>0.15579999999999999</v>
      </c>
      <c r="J585">
        <v>2.87E-2</v>
      </c>
      <c r="K585">
        <v>0.67490000000000006</v>
      </c>
      <c r="L585">
        <v>0.67490000000000006</v>
      </c>
      <c r="M585">
        <v>6.6822999999999997</v>
      </c>
      <c r="N585">
        <v>9.9139999999999997</v>
      </c>
      <c r="O585">
        <v>14.2563</v>
      </c>
      <c r="P585">
        <v>16.717400000000001</v>
      </c>
      <c r="Q585">
        <v>20.540500999999999</v>
      </c>
      <c r="R585">
        <v>54.620998</v>
      </c>
      <c r="S585" t="s">
        <v>332</v>
      </c>
      <c r="T585" t="s">
        <v>332</v>
      </c>
      <c r="U585" t="s">
        <v>332</v>
      </c>
      <c r="V585" t="s">
        <v>332</v>
      </c>
      <c r="W585">
        <v>28622241542.959999</v>
      </c>
      <c r="X585">
        <v>19291653.050000001</v>
      </c>
      <c r="Y585" s="225">
        <v>20528482867700.121</v>
      </c>
      <c r="Z585">
        <v>31325472.825599998</v>
      </c>
    </row>
    <row r="586" spans="1:26" x14ac:dyDescent="0.25">
      <c r="A586" t="s">
        <v>940</v>
      </c>
      <c r="B586" t="s">
        <v>171</v>
      </c>
      <c r="C586" t="s">
        <v>919</v>
      </c>
      <c r="D586" t="s">
        <v>177</v>
      </c>
      <c r="E586" t="s">
        <v>303</v>
      </c>
      <c r="F586" t="s">
        <v>304</v>
      </c>
      <c r="G586" t="s">
        <v>305</v>
      </c>
      <c r="H586">
        <v>1297.3901000000001</v>
      </c>
      <c r="I586">
        <v>9.8500000000000004E-2</v>
      </c>
      <c r="J586">
        <v>-2.7699999999999999E-2</v>
      </c>
      <c r="K586">
        <v>0.83430000000000004</v>
      </c>
      <c r="L586">
        <v>0.83430000000000004</v>
      </c>
      <c r="M586">
        <v>0.71340000000000003</v>
      </c>
      <c r="N586">
        <v>3.8216000000000001</v>
      </c>
      <c r="O586">
        <v>6.2698</v>
      </c>
      <c r="P586">
        <v>9.5802999999999994</v>
      </c>
      <c r="Q586">
        <v>8.2774000000000001</v>
      </c>
      <c r="R586">
        <v>0</v>
      </c>
      <c r="S586" t="s">
        <v>332</v>
      </c>
      <c r="T586" t="s">
        <v>307</v>
      </c>
      <c r="U586" t="s">
        <v>334</v>
      </c>
      <c r="V586" t="s">
        <v>319</v>
      </c>
      <c r="W586">
        <v>941119958199.40002</v>
      </c>
      <c r="X586">
        <v>731446830.37</v>
      </c>
      <c r="Y586" s="225">
        <v>20528482867700.121</v>
      </c>
      <c r="Z586">
        <v>31325472.825599998</v>
      </c>
    </row>
    <row r="587" spans="1:26" x14ac:dyDescent="0.25">
      <c r="A587" t="s">
        <v>941</v>
      </c>
      <c r="B587" t="s">
        <v>171</v>
      </c>
      <c r="C587" t="s">
        <v>919</v>
      </c>
      <c r="D587" t="s">
        <v>312</v>
      </c>
      <c r="E587" t="s">
        <v>303</v>
      </c>
      <c r="F587" t="s">
        <v>304</v>
      </c>
      <c r="G587" t="s">
        <v>280</v>
      </c>
      <c r="H587">
        <v>1375.1814999999999</v>
      </c>
      <c r="I587">
        <v>6.6100000000000006E-2</v>
      </c>
      <c r="J587">
        <v>0.1512</v>
      </c>
      <c r="K587">
        <v>1.3161</v>
      </c>
      <c r="L587">
        <v>1.3161</v>
      </c>
      <c r="M587">
        <v>2.6417999999999999</v>
      </c>
      <c r="N587">
        <v>6.6401000000000003</v>
      </c>
      <c r="O587">
        <v>11.222899999999999</v>
      </c>
      <c r="P587">
        <v>15.4161</v>
      </c>
      <c r="Q587">
        <v>22.495999999999999</v>
      </c>
      <c r="R587">
        <v>0</v>
      </c>
      <c r="S587" t="s">
        <v>364</v>
      </c>
      <c r="T587" t="s">
        <v>357</v>
      </c>
      <c r="U587" t="s">
        <v>310</v>
      </c>
      <c r="V587" t="s">
        <v>319</v>
      </c>
      <c r="W587">
        <v>425173934051.73999</v>
      </c>
      <c r="X587">
        <v>313245607.62</v>
      </c>
      <c r="Y587" s="225">
        <v>20528482867700.121</v>
      </c>
      <c r="Z587">
        <v>31325472.825599998</v>
      </c>
    </row>
    <row r="588" spans="1:26" x14ac:dyDescent="0.25">
      <c r="A588" t="s">
        <v>942</v>
      </c>
      <c r="B588" t="s">
        <v>171</v>
      </c>
      <c r="C588" t="s">
        <v>919</v>
      </c>
      <c r="D588" t="s">
        <v>312</v>
      </c>
      <c r="E588" t="s">
        <v>323</v>
      </c>
      <c r="F588" t="s">
        <v>304</v>
      </c>
      <c r="G588" t="s">
        <v>305</v>
      </c>
      <c r="H588">
        <v>1.3837630000000001</v>
      </c>
      <c r="I588">
        <v>-4.36E-2</v>
      </c>
      <c r="J588">
        <v>-0.59870000000000001</v>
      </c>
      <c r="K588">
        <v>-0.62639999999999996</v>
      </c>
      <c r="L588">
        <v>-0.62639999999999996</v>
      </c>
      <c r="M588">
        <v>1.9986999999999999</v>
      </c>
      <c r="N588">
        <v>5.9774000000000003</v>
      </c>
      <c r="O588">
        <v>10.7616</v>
      </c>
      <c r="P588">
        <v>10.819800000000001</v>
      </c>
      <c r="Q588">
        <v>7.9249999999999998</v>
      </c>
      <c r="R588">
        <v>18.068501000000001</v>
      </c>
      <c r="S588" t="s">
        <v>332</v>
      </c>
      <c r="T588" t="s">
        <v>317</v>
      </c>
      <c r="U588" t="s">
        <v>332</v>
      </c>
      <c r="V588" t="s">
        <v>317</v>
      </c>
      <c r="W588">
        <v>6076404.6900000004</v>
      </c>
      <c r="X588">
        <v>4363713.03</v>
      </c>
      <c r="Y588" s="225">
        <v>20528482867700.121</v>
      </c>
      <c r="Z588">
        <v>31325472.825599998</v>
      </c>
    </row>
    <row r="589" spans="1:26" x14ac:dyDescent="0.25">
      <c r="A589" t="s">
        <v>943</v>
      </c>
      <c r="B589" t="s">
        <v>171</v>
      </c>
      <c r="C589" t="s">
        <v>919</v>
      </c>
      <c r="D589" t="s">
        <v>170</v>
      </c>
      <c r="E589" t="s">
        <v>303</v>
      </c>
      <c r="F589" t="s">
        <v>304</v>
      </c>
      <c r="G589" t="s">
        <v>305</v>
      </c>
      <c r="H589">
        <v>1766.9634000000001</v>
      </c>
      <c r="I589">
        <v>0.15060000000000001</v>
      </c>
      <c r="J589">
        <v>7.7600000000000002E-2</v>
      </c>
      <c r="K589">
        <v>0.66149999999999998</v>
      </c>
      <c r="L589">
        <v>0.66149999999999998</v>
      </c>
      <c r="M589">
        <v>2.2808999999999999</v>
      </c>
      <c r="N589">
        <v>5.4871999999999996</v>
      </c>
      <c r="O589">
        <v>9.6438000000000006</v>
      </c>
      <c r="P589">
        <v>12.3969</v>
      </c>
      <c r="Q589">
        <v>15.5997</v>
      </c>
      <c r="R589">
        <v>45.027599000000002</v>
      </c>
      <c r="S589" t="s">
        <v>307</v>
      </c>
      <c r="T589" t="s">
        <v>307</v>
      </c>
      <c r="U589" t="s">
        <v>332</v>
      </c>
      <c r="V589" t="s">
        <v>307</v>
      </c>
      <c r="W589">
        <v>12332259429.469999</v>
      </c>
      <c r="X589">
        <v>7025519.4199999999</v>
      </c>
      <c r="Y589" s="225">
        <v>20528482867700.121</v>
      </c>
      <c r="Z589">
        <v>31325472.825599998</v>
      </c>
    </row>
    <row r="590" spans="1:26" x14ac:dyDescent="0.25">
      <c r="A590" t="s">
        <v>944</v>
      </c>
      <c r="B590" t="s">
        <v>171</v>
      </c>
      <c r="C590" t="s">
        <v>919</v>
      </c>
      <c r="D590" t="s">
        <v>309</v>
      </c>
      <c r="E590" t="s">
        <v>303</v>
      </c>
      <c r="F590" t="s">
        <v>304</v>
      </c>
      <c r="G590" t="s">
        <v>305</v>
      </c>
      <c r="H590">
        <v>1230.2883999999999</v>
      </c>
      <c r="I590">
        <v>0.13519999999999999</v>
      </c>
      <c r="J590">
        <v>-0.10970000000000001</v>
      </c>
      <c r="K590">
        <v>1.0122</v>
      </c>
      <c r="L590">
        <v>1.0122</v>
      </c>
      <c r="M590">
        <v>1.9501999999999999</v>
      </c>
      <c r="N590">
        <v>5.2583000000000002</v>
      </c>
      <c r="O590">
        <v>9.2904999999999998</v>
      </c>
      <c r="P590">
        <v>11.9575</v>
      </c>
      <c r="Q590">
        <v>0</v>
      </c>
      <c r="R590">
        <v>0</v>
      </c>
      <c r="S590" t="s">
        <v>307</v>
      </c>
      <c r="T590" t="s">
        <v>307</v>
      </c>
      <c r="U590" t="s">
        <v>319</v>
      </c>
      <c r="V590" t="s">
        <v>319</v>
      </c>
      <c r="W590">
        <v>71633355629.929993</v>
      </c>
      <c r="X590">
        <v>58814179.549999997</v>
      </c>
      <c r="Y590" s="225">
        <v>20528482867700.121</v>
      </c>
      <c r="Z590">
        <v>31325472.825599998</v>
      </c>
    </row>
    <row r="591" spans="1:26" x14ac:dyDescent="0.25">
      <c r="A591" t="s">
        <v>945</v>
      </c>
      <c r="B591" t="s">
        <v>207</v>
      </c>
      <c r="C591" t="s">
        <v>919</v>
      </c>
      <c r="D591" t="s">
        <v>336</v>
      </c>
      <c r="E591" t="s">
        <v>303</v>
      </c>
      <c r="F591" t="s">
        <v>304</v>
      </c>
      <c r="G591" t="s">
        <v>305</v>
      </c>
      <c r="H591">
        <v>1050.0367000000001</v>
      </c>
      <c r="I591">
        <v>0</v>
      </c>
      <c r="J591">
        <v>0</v>
      </c>
      <c r="K591">
        <v>0</v>
      </c>
      <c r="L591">
        <v>0.96</v>
      </c>
      <c r="M591">
        <v>0</v>
      </c>
      <c r="N591">
        <v>0</v>
      </c>
      <c r="O591">
        <v>0</v>
      </c>
      <c r="P591">
        <v>3.3</v>
      </c>
      <c r="Q591">
        <v>0</v>
      </c>
      <c r="R591">
        <v>0</v>
      </c>
      <c r="S591" t="s">
        <v>319</v>
      </c>
      <c r="T591" t="s">
        <v>319</v>
      </c>
      <c r="U591" t="s">
        <v>319</v>
      </c>
      <c r="V591" t="s">
        <v>319</v>
      </c>
      <c r="W591">
        <v>182025727801.04999</v>
      </c>
      <c r="X591">
        <v>175010000</v>
      </c>
      <c r="Y591" s="225">
        <v>20528482867700.121</v>
      </c>
      <c r="Z591">
        <v>31325472.825599998</v>
      </c>
    </row>
    <row r="592" spans="1:26" x14ac:dyDescent="0.25">
      <c r="A592" t="s">
        <v>946</v>
      </c>
      <c r="B592" t="s">
        <v>207</v>
      </c>
      <c r="C592" t="s">
        <v>919</v>
      </c>
      <c r="D592" t="s">
        <v>336</v>
      </c>
      <c r="E592" t="s">
        <v>303</v>
      </c>
      <c r="F592" t="s">
        <v>304</v>
      </c>
      <c r="G592" t="s">
        <v>305</v>
      </c>
      <c r="H592">
        <v>1045.6088</v>
      </c>
      <c r="I592">
        <v>0</v>
      </c>
      <c r="J592">
        <v>0</v>
      </c>
      <c r="K592">
        <v>0</v>
      </c>
      <c r="L592">
        <v>0.95</v>
      </c>
      <c r="M592">
        <v>0</v>
      </c>
      <c r="N592">
        <v>0</v>
      </c>
      <c r="O592">
        <v>0</v>
      </c>
      <c r="P592">
        <v>2.69</v>
      </c>
      <c r="Q592">
        <v>0</v>
      </c>
      <c r="R592">
        <v>0</v>
      </c>
      <c r="S592" t="s">
        <v>319</v>
      </c>
      <c r="T592" t="s">
        <v>319</v>
      </c>
      <c r="U592" t="s">
        <v>319</v>
      </c>
      <c r="V592" t="s">
        <v>319</v>
      </c>
      <c r="W592">
        <v>106587526472.74001</v>
      </c>
      <c r="X592">
        <v>102910000</v>
      </c>
      <c r="Y592" s="225">
        <v>20528482867700.121</v>
      </c>
      <c r="Z592">
        <v>31325472.825599998</v>
      </c>
    </row>
    <row r="593" spans="1:26" x14ac:dyDescent="0.25">
      <c r="A593" t="s">
        <v>947</v>
      </c>
      <c r="B593" t="s">
        <v>207</v>
      </c>
      <c r="C593" t="s">
        <v>919</v>
      </c>
      <c r="D593" t="s">
        <v>336</v>
      </c>
      <c r="E593" t="s">
        <v>303</v>
      </c>
      <c r="F593" t="s">
        <v>304</v>
      </c>
      <c r="G593" t="s">
        <v>305</v>
      </c>
      <c r="H593">
        <v>1022.2876</v>
      </c>
      <c r="I593">
        <v>0</v>
      </c>
      <c r="J593">
        <v>0</v>
      </c>
      <c r="K593">
        <v>0</v>
      </c>
      <c r="L593">
        <v>-1.55</v>
      </c>
      <c r="M593">
        <v>0</v>
      </c>
      <c r="N593">
        <v>0</v>
      </c>
      <c r="O593">
        <v>0</v>
      </c>
      <c r="P593">
        <v>3.42</v>
      </c>
      <c r="Q593">
        <v>0</v>
      </c>
      <c r="R593">
        <v>0</v>
      </c>
      <c r="S593" t="s">
        <v>319</v>
      </c>
      <c r="T593" t="s">
        <v>319</v>
      </c>
      <c r="U593" t="s">
        <v>319</v>
      </c>
      <c r="V593" t="s">
        <v>319</v>
      </c>
      <c r="W593">
        <v>52024366550.510002</v>
      </c>
      <c r="X593">
        <v>50100000</v>
      </c>
      <c r="Y593" s="225">
        <v>20528482867700.121</v>
      </c>
      <c r="Z593">
        <v>31325472.825599998</v>
      </c>
    </row>
    <row r="594" spans="1:26" x14ac:dyDescent="0.25">
      <c r="A594" t="s">
        <v>948</v>
      </c>
      <c r="B594" t="s">
        <v>207</v>
      </c>
      <c r="C594" t="s">
        <v>919</v>
      </c>
      <c r="D594" t="s">
        <v>202</v>
      </c>
      <c r="E594" t="s">
        <v>303</v>
      </c>
      <c r="F594" t="s">
        <v>304</v>
      </c>
      <c r="G594" t="s">
        <v>305</v>
      </c>
      <c r="H594">
        <v>1010.3303</v>
      </c>
      <c r="I594">
        <v>0</v>
      </c>
      <c r="J594">
        <v>0</v>
      </c>
      <c r="K594">
        <v>0</v>
      </c>
      <c r="L594">
        <v>0.62</v>
      </c>
      <c r="M594">
        <v>0</v>
      </c>
      <c r="N594">
        <v>0</v>
      </c>
      <c r="O594">
        <v>0</v>
      </c>
      <c r="P594">
        <v>7.53</v>
      </c>
      <c r="Q594">
        <v>0</v>
      </c>
      <c r="R594">
        <v>0</v>
      </c>
      <c r="S594" t="s">
        <v>319</v>
      </c>
      <c r="T594" t="s">
        <v>319</v>
      </c>
      <c r="U594" t="s">
        <v>319</v>
      </c>
      <c r="V594" t="s">
        <v>319</v>
      </c>
      <c r="W594">
        <v>228266011381.64999</v>
      </c>
      <c r="X594">
        <v>222125350.86000001</v>
      </c>
      <c r="Y594" s="225">
        <v>20528482867700.121</v>
      </c>
      <c r="Z594">
        <v>31325472.825599998</v>
      </c>
    </row>
    <row r="595" spans="1:26" x14ac:dyDescent="0.25">
      <c r="A595" t="s">
        <v>949</v>
      </c>
      <c r="B595" t="s">
        <v>207</v>
      </c>
      <c r="C595" t="s">
        <v>919</v>
      </c>
      <c r="D595" t="s">
        <v>309</v>
      </c>
      <c r="E595" t="s">
        <v>303</v>
      </c>
      <c r="F595" t="s">
        <v>304</v>
      </c>
      <c r="G595" t="s">
        <v>305</v>
      </c>
      <c r="H595">
        <v>1014.1017000000001</v>
      </c>
      <c r="I595">
        <v>0</v>
      </c>
      <c r="J595">
        <v>0</v>
      </c>
      <c r="K595">
        <v>0</v>
      </c>
      <c r="L595">
        <v>0.77</v>
      </c>
      <c r="M595">
        <v>0</v>
      </c>
      <c r="N595">
        <v>0</v>
      </c>
      <c r="O595">
        <v>0</v>
      </c>
      <c r="P595">
        <v>8.6</v>
      </c>
      <c r="Q595">
        <v>0</v>
      </c>
      <c r="R595">
        <v>0</v>
      </c>
      <c r="S595" t="s">
        <v>319</v>
      </c>
      <c r="T595" t="s">
        <v>319</v>
      </c>
      <c r="U595" t="s">
        <v>319</v>
      </c>
      <c r="V595" t="s">
        <v>319</v>
      </c>
      <c r="W595">
        <v>278657931377.02002</v>
      </c>
      <c r="X595">
        <v>276903508.89999998</v>
      </c>
      <c r="Y595" s="225">
        <v>20528482867700.121</v>
      </c>
      <c r="Z595">
        <v>31325472.825599998</v>
      </c>
    </row>
    <row r="596" spans="1:26" x14ac:dyDescent="0.25">
      <c r="A596" t="s">
        <v>950</v>
      </c>
      <c r="B596" t="s">
        <v>207</v>
      </c>
      <c r="C596" t="s">
        <v>919</v>
      </c>
      <c r="D596" t="s">
        <v>309</v>
      </c>
      <c r="E596" t="s">
        <v>303</v>
      </c>
      <c r="F596" t="s">
        <v>304</v>
      </c>
      <c r="G596" t="s">
        <v>305</v>
      </c>
      <c r="H596">
        <v>1021.4640000000001</v>
      </c>
      <c r="I596">
        <v>0</v>
      </c>
      <c r="J596">
        <v>0</v>
      </c>
      <c r="K596">
        <v>0</v>
      </c>
      <c r="L596">
        <v>0.7</v>
      </c>
      <c r="M596">
        <v>0</v>
      </c>
      <c r="N596">
        <v>0</v>
      </c>
      <c r="O596">
        <v>0</v>
      </c>
      <c r="P596">
        <v>9.49</v>
      </c>
      <c r="Q596">
        <v>0</v>
      </c>
      <c r="R596">
        <v>0</v>
      </c>
      <c r="S596" t="s">
        <v>319</v>
      </c>
      <c r="T596" t="s">
        <v>319</v>
      </c>
      <c r="U596" t="s">
        <v>319</v>
      </c>
      <c r="V596" t="s">
        <v>319</v>
      </c>
      <c r="W596">
        <v>142633589209.14999</v>
      </c>
      <c r="X596">
        <v>140620000</v>
      </c>
      <c r="Y596" s="225">
        <v>20528482867700.121</v>
      </c>
      <c r="Z596">
        <v>31325472.825599998</v>
      </c>
    </row>
    <row r="597" spans="1:26" x14ac:dyDescent="0.25">
      <c r="A597" t="s">
        <v>951</v>
      </c>
      <c r="B597" t="s">
        <v>207</v>
      </c>
      <c r="C597" t="s">
        <v>919</v>
      </c>
      <c r="D597" t="s">
        <v>309</v>
      </c>
      <c r="E597" t="s">
        <v>303</v>
      </c>
      <c r="F597" t="s">
        <v>304</v>
      </c>
      <c r="G597" t="s">
        <v>305</v>
      </c>
      <c r="H597">
        <v>1024.6099999999999</v>
      </c>
      <c r="I597">
        <v>0</v>
      </c>
      <c r="J597">
        <v>0</v>
      </c>
      <c r="K597">
        <v>0</v>
      </c>
      <c r="L597">
        <v>0.93</v>
      </c>
      <c r="M597">
        <v>0</v>
      </c>
      <c r="N597">
        <v>0</v>
      </c>
      <c r="O597">
        <v>0</v>
      </c>
      <c r="P597">
        <v>10.66</v>
      </c>
      <c r="Q597">
        <v>0</v>
      </c>
      <c r="R597">
        <v>0</v>
      </c>
      <c r="S597" t="s">
        <v>319</v>
      </c>
      <c r="T597" t="s">
        <v>319</v>
      </c>
      <c r="U597" t="s">
        <v>319</v>
      </c>
      <c r="V597" t="s">
        <v>319</v>
      </c>
      <c r="W597">
        <v>53612058124.379997</v>
      </c>
      <c r="X597">
        <v>52809939.340000004</v>
      </c>
      <c r="Y597" s="225">
        <v>20528482867700.121</v>
      </c>
      <c r="Z597">
        <v>31325472.825599998</v>
      </c>
    </row>
    <row r="598" spans="1:26" x14ac:dyDescent="0.25">
      <c r="A598" t="s">
        <v>952</v>
      </c>
      <c r="B598" t="s">
        <v>207</v>
      </c>
      <c r="C598" t="s">
        <v>919</v>
      </c>
      <c r="D598" t="s">
        <v>170</v>
      </c>
      <c r="E598" t="s">
        <v>303</v>
      </c>
      <c r="F598" t="s">
        <v>304</v>
      </c>
      <c r="G598" t="s">
        <v>305</v>
      </c>
      <c r="H598">
        <v>1015.7898</v>
      </c>
      <c r="I598">
        <v>0</v>
      </c>
      <c r="J598">
        <v>0</v>
      </c>
      <c r="K598">
        <v>0</v>
      </c>
      <c r="L598">
        <v>0.59</v>
      </c>
      <c r="M598">
        <v>0</v>
      </c>
      <c r="N598">
        <v>0</v>
      </c>
      <c r="O598">
        <v>0</v>
      </c>
      <c r="P598">
        <v>3.83</v>
      </c>
      <c r="Q598">
        <v>0</v>
      </c>
      <c r="R598">
        <v>0</v>
      </c>
      <c r="S598" t="s">
        <v>319</v>
      </c>
      <c r="T598" t="s">
        <v>319</v>
      </c>
      <c r="U598" t="s">
        <v>319</v>
      </c>
      <c r="V598" t="s">
        <v>319</v>
      </c>
      <c r="W598">
        <v>54063904099.699997</v>
      </c>
      <c r="X598">
        <v>53535000</v>
      </c>
      <c r="Y598" s="225">
        <v>20528482867700.121</v>
      </c>
      <c r="Z598">
        <v>31325472.825599998</v>
      </c>
    </row>
    <row r="599" spans="1:26" x14ac:dyDescent="0.25">
      <c r="A599" t="s">
        <v>953</v>
      </c>
      <c r="B599" t="s">
        <v>207</v>
      </c>
      <c r="C599" t="s">
        <v>919</v>
      </c>
      <c r="D599" t="s">
        <v>309</v>
      </c>
      <c r="E599" t="s">
        <v>303</v>
      </c>
      <c r="F599" t="s">
        <v>304</v>
      </c>
      <c r="G599" t="s">
        <v>305</v>
      </c>
      <c r="H599">
        <v>1013.04</v>
      </c>
      <c r="I599">
        <v>0</v>
      </c>
      <c r="J599">
        <v>0</v>
      </c>
      <c r="K599">
        <v>0</v>
      </c>
      <c r="L599">
        <v>1.22</v>
      </c>
      <c r="M599">
        <v>0</v>
      </c>
      <c r="N599">
        <v>0</v>
      </c>
      <c r="O599">
        <v>0</v>
      </c>
      <c r="P599">
        <v>13.17</v>
      </c>
      <c r="Q599">
        <v>0</v>
      </c>
      <c r="R599">
        <v>0</v>
      </c>
      <c r="S599" t="s">
        <v>319</v>
      </c>
      <c r="T599" t="s">
        <v>319</v>
      </c>
      <c r="U599" t="s">
        <v>319</v>
      </c>
      <c r="V599" t="s">
        <v>319</v>
      </c>
      <c r="W599">
        <v>100078887102.28</v>
      </c>
      <c r="X599">
        <v>100000000</v>
      </c>
      <c r="Y599" s="225">
        <v>20528482867700.121</v>
      </c>
      <c r="Z599">
        <v>31325472.825599998</v>
      </c>
    </row>
    <row r="600" spans="1:26" x14ac:dyDescent="0.25">
      <c r="A600" t="s">
        <v>954</v>
      </c>
      <c r="B600" t="s">
        <v>207</v>
      </c>
      <c r="C600" t="s">
        <v>919</v>
      </c>
      <c r="D600" t="s">
        <v>202</v>
      </c>
      <c r="E600" t="s">
        <v>303</v>
      </c>
      <c r="F600" t="s">
        <v>304</v>
      </c>
      <c r="G600" t="s">
        <v>305</v>
      </c>
      <c r="H600">
        <v>1019.3189</v>
      </c>
      <c r="I600">
        <v>0</v>
      </c>
      <c r="J600">
        <v>0</v>
      </c>
      <c r="K600">
        <v>0</v>
      </c>
      <c r="L600">
        <v>1.82</v>
      </c>
      <c r="M600">
        <v>0</v>
      </c>
      <c r="N600">
        <v>0</v>
      </c>
      <c r="O600">
        <v>0</v>
      </c>
      <c r="P600">
        <v>10.41</v>
      </c>
      <c r="Q600">
        <v>0</v>
      </c>
      <c r="R600">
        <v>0</v>
      </c>
      <c r="S600" t="s">
        <v>319</v>
      </c>
      <c r="T600" t="s">
        <v>319</v>
      </c>
      <c r="U600" t="s">
        <v>319</v>
      </c>
      <c r="V600" t="s">
        <v>319</v>
      </c>
      <c r="W600">
        <v>119406000394.14</v>
      </c>
      <c r="X600">
        <v>117050000</v>
      </c>
      <c r="Y600" s="225">
        <v>20528482867700.121</v>
      </c>
      <c r="Z600">
        <v>31325472.825599998</v>
      </c>
    </row>
    <row r="601" spans="1:26" x14ac:dyDescent="0.25">
      <c r="A601" t="s">
        <v>955</v>
      </c>
      <c r="B601" t="s">
        <v>207</v>
      </c>
      <c r="C601" t="s">
        <v>919</v>
      </c>
      <c r="D601" t="s">
        <v>336</v>
      </c>
      <c r="E601" t="s">
        <v>303</v>
      </c>
      <c r="F601" t="s">
        <v>304</v>
      </c>
      <c r="G601" t="s">
        <v>305</v>
      </c>
      <c r="H601">
        <v>1005.2853</v>
      </c>
      <c r="I601">
        <v>0</v>
      </c>
      <c r="J601">
        <v>0</v>
      </c>
      <c r="K601">
        <v>0</v>
      </c>
      <c r="L601">
        <v>-1.24</v>
      </c>
      <c r="M601">
        <v>0</v>
      </c>
      <c r="N601">
        <v>0</v>
      </c>
      <c r="O601">
        <v>0</v>
      </c>
      <c r="P601">
        <v>1.94</v>
      </c>
      <c r="Q601">
        <v>0</v>
      </c>
      <c r="R601">
        <v>0</v>
      </c>
      <c r="S601" t="s">
        <v>319</v>
      </c>
      <c r="T601" t="s">
        <v>319</v>
      </c>
      <c r="U601" t="s">
        <v>319</v>
      </c>
      <c r="V601" t="s">
        <v>319</v>
      </c>
      <c r="W601">
        <v>412252732486.19</v>
      </c>
      <c r="X601">
        <v>405000000</v>
      </c>
      <c r="Y601" s="225">
        <v>20528482867700.121</v>
      </c>
      <c r="Z601">
        <v>31325472.825599998</v>
      </c>
    </row>
    <row r="602" spans="1:26" x14ac:dyDescent="0.25">
      <c r="A602" t="s">
        <v>956</v>
      </c>
      <c r="B602" t="s">
        <v>207</v>
      </c>
      <c r="C602" t="s">
        <v>919</v>
      </c>
      <c r="D602" t="s">
        <v>202</v>
      </c>
      <c r="E602" t="s">
        <v>303</v>
      </c>
      <c r="F602" t="s">
        <v>304</v>
      </c>
      <c r="G602" t="s">
        <v>305</v>
      </c>
      <c r="H602">
        <v>1008.203</v>
      </c>
      <c r="I602">
        <v>0</v>
      </c>
      <c r="J602">
        <v>0</v>
      </c>
      <c r="K602">
        <v>0</v>
      </c>
      <c r="L602">
        <v>2.97</v>
      </c>
      <c r="M602">
        <v>0</v>
      </c>
      <c r="N602">
        <v>0</v>
      </c>
      <c r="O602">
        <v>0</v>
      </c>
      <c r="P602">
        <v>11.84</v>
      </c>
      <c r="Q602">
        <v>0</v>
      </c>
      <c r="R602">
        <v>0</v>
      </c>
      <c r="S602" t="s">
        <v>319</v>
      </c>
      <c r="T602" t="s">
        <v>319</v>
      </c>
      <c r="U602" t="s">
        <v>319</v>
      </c>
      <c r="V602" t="s">
        <v>319</v>
      </c>
      <c r="W602">
        <v>92726643620.979996</v>
      </c>
      <c r="X602">
        <v>92720000</v>
      </c>
      <c r="Y602" s="225">
        <v>20528482867700.121</v>
      </c>
      <c r="Z602">
        <v>31325472.825599998</v>
      </c>
    </row>
    <row r="603" spans="1:26" x14ac:dyDescent="0.25">
      <c r="A603" t="s">
        <v>957</v>
      </c>
      <c r="B603" t="s">
        <v>207</v>
      </c>
      <c r="C603" t="s">
        <v>919</v>
      </c>
      <c r="D603" t="s">
        <v>202</v>
      </c>
      <c r="E603" t="s">
        <v>303</v>
      </c>
      <c r="F603" t="s">
        <v>304</v>
      </c>
      <c r="G603" t="s">
        <v>305</v>
      </c>
      <c r="H603">
        <v>945.39570000000003</v>
      </c>
      <c r="I603">
        <v>0</v>
      </c>
      <c r="J603">
        <v>0</v>
      </c>
      <c r="K603">
        <v>0</v>
      </c>
      <c r="L603">
        <v>1.24</v>
      </c>
      <c r="M603">
        <v>0</v>
      </c>
      <c r="N603">
        <v>0</v>
      </c>
      <c r="O603">
        <v>0</v>
      </c>
      <c r="P603">
        <v>13.44</v>
      </c>
      <c r="Q603">
        <v>0</v>
      </c>
      <c r="R603">
        <v>0</v>
      </c>
      <c r="S603" t="s">
        <v>319</v>
      </c>
      <c r="T603" t="s">
        <v>319</v>
      </c>
      <c r="U603" t="s">
        <v>319</v>
      </c>
      <c r="V603" t="s">
        <v>319</v>
      </c>
      <c r="W603">
        <v>141792966956.26001</v>
      </c>
      <c r="X603">
        <v>151840000</v>
      </c>
      <c r="Y603" s="225">
        <v>20528482867700.121</v>
      </c>
      <c r="Z603">
        <v>31325472.825599998</v>
      </c>
    </row>
    <row r="604" spans="1:26" x14ac:dyDescent="0.25">
      <c r="A604" t="s">
        <v>958</v>
      </c>
      <c r="B604" t="s">
        <v>207</v>
      </c>
      <c r="C604" t="s">
        <v>919</v>
      </c>
      <c r="D604" t="s">
        <v>309</v>
      </c>
      <c r="E604" t="s">
        <v>303</v>
      </c>
      <c r="F604" t="s">
        <v>304</v>
      </c>
      <c r="G604" t="s">
        <v>305</v>
      </c>
      <c r="H604">
        <v>992.64</v>
      </c>
      <c r="I604">
        <v>0</v>
      </c>
      <c r="J604">
        <v>0</v>
      </c>
      <c r="K604">
        <v>0</v>
      </c>
      <c r="L604">
        <v>0.8</v>
      </c>
      <c r="M604">
        <v>0</v>
      </c>
      <c r="N604">
        <v>0</v>
      </c>
      <c r="O604">
        <v>0</v>
      </c>
      <c r="P604">
        <v>11.76</v>
      </c>
      <c r="Q604">
        <v>0</v>
      </c>
      <c r="R604">
        <v>0</v>
      </c>
      <c r="S604" t="s">
        <v>319</v>
      </c>
      <c r="T604" t="s">
        <v>319</v>
      </c>
      <c r="U604" t="s">
        <v>319</v>
      </c>
      <c r="V604" t="s">
        <v>319</v>
      </c>
      <c r="W604">
        <v>301272390377.75</v>
      </c>
      <c r="X604">
        <v>301045903</v>
      </c>
      <c r="Y604" s="225">
        <v>20528482867700.121</v>
      </c>
      <c r="Z604">
        <v>31325472.825599998</v>
      </c>
    </row>
    <row r="605" spans="1:26" x14ac:dyDescent="0.25">
      <c r="A605" t="s">
        <v>959</v>
      </c>
      <c r="B605" t="s">
        <v>207</v>
      </c>
      <c r="C605" t="s">
        <v>919</v>
      </c>
      <c r="D605" t="s">
        <v>202</v>
      </c>
      <c r="E605" t="s">
        <v>303</v>
      </c>
      <c r="F605" t="s">
        <v>304</v>
      </c>
      <c r="G605" t="s">
        <v>305</v>
      </c>
      <c r="H605">
        <v>1002.0540999999999</v>
      </c>
      <c r="I605">
        <v>0</v>
      </c>
      <c r="J605">
        <v>0</v>
      </c>
      <c r="K605">
        <v>0</v>
      </c>
      <c r="L605">
        <v>0.76</v>
      </c>
      <c r="M605">
        <v>0</v>
      </c>
      <c r="N605">
        <v>0</v>
      </c>
      <c r="O605">
        <v>0</v>
      </c>
      <c r="P605">
        <v>7.98</v>
      </c>
      <c r="Q605">
        <v>0</v>
      </c>
      <c r="R605">
        <v>0</v>
      </c>
      <c r="S605" t="s">
        <v>319</v>
      </c>
      <c r="T605" t="s">
        <v>319</v>
      </c>
      <c r="U605" t="s">
        <v>319</v>
      </c>
      <c r="V605" t="s">
        <v>319</v>
      </c>
      <c r="W605">
        <v>257530621544.32999</v>
      </c>
      <c r="X605">
        <v>258966059.24000001</v>
      </c>
      <c r="Y605" s="225">
        <v>20528482867700.121</v>
      </c>
      <c r="Z605">
        <v>31325472.825599998</v>
      </c>
    </row>
    <row r="606" spans="1:26" x14ac:dyDescent="0.25">
      <c r="A606" t="s">
        <v>960</v>
      </c>
      <c r="B606" t="s">
        <v>207</v>
      </c>
      <c r="C606" t="s">
        <v>919</v>
      </c>
      <c r="D606" t="s">
        <v>202</v>
      </c>
      <c r="E606" t="s">
        <v>303</v>
      </c>
      <c r="F606" t="s">
        <v>304</v>
      </c>
      <c r="G606" t="s">
        <v>305</v>
      </c>
      <c r="H606">
        <v>950.70439999999996</v>
      </c>
      <c r="I606">
        <v>0</v>
      </c>
      <c r="J606">
        <v>0</v>
      </c>
      <c r="K606">
        <v>0</v>
      </c>
      <c r="L606">
        <v>1.17</v>
      </c>
      <c r="M606">
        <v>0</v>
      </c>
      <c r="N606">
        <v>0</v>
      </c>
      <c r="O606">
        <v>0</v>
      </c>
      <c r="P606">
        <v>12.99</v>
      </c>
      <c r="Q606">
        <v>0</v>
      </c>
      <c r="R606">
        <v>0</v>
      </c>
      <c r="S606" t="s">
        <v>319</v>
      </c>
      <c r="T606" t="s">
        <v>319</v>
      </c>
      <c r="U606" t="s">
        <v>319</v>
      </c>
      <c r="V606" t="s">
        <v>319</v>
      </c>
      <c r="W606">
        <v>95872984986.789993</v>
      </c>
      <c r="X606">
        <v>101660000</v>
      </c>
      <c r="Y606" s="225">
        <v>20528482867700.121</v>
      </c>
      <c r="Z606">
        <v>31325472.825599998</v>
      </c>
    </row>
    <row r="607" spans="1:26" x14ac:dyDescent="0.25">
      <c r="A607" t="s">
        <v>961</v>
      </c>
      <c r="B607" t="s">
        <v>207</v>
      </c>
      <c r="C607" t="s">
        <v>919</v>
      </c>
      <c r="D607" t="s">
        <v>309</v>
      </c>
      <c r="E607" t="s">
        <v>303</v>
      </c>
      <c r="F607" t="s">
        <v>304</v>
      </c>
      <c r="G607" t="s">
        <v>305</v>
      </c>
      <c r="H607">
        <v>1014.92</v>
      </c>
      <c r="I607">
        <v>0</v>
      </c>
      <c r="J607">
        <v>0</v>
      </c>
      <c r="K607">
        <v>0</v>
      </c>
      <c r="L607">
        <v>0.41</v>
      </c>
      <c r="M607">
        <v>0</v>
      </c>
      <c r="N607">
        <v>0</v>
      </c>
      <c r="O607">
        <v>0</v>
      </c>
      <c r="P607">
        <v>0</v>
      </c>
      <c r="Q607">
        <v>0</v>
      </c>
      <c r="R607">
        <v>0</v>
      </c>
      <c r="S607" t="s">
        <v>319</v>
      </c>
      <c r="T607" t="s">
        <v>319</v>
      </c>
      <c r="U607" t="s">
        <v>319</v>
      </c>
      <c r="V607" t="s">
        <v>319</v>
      </c>
      <c r="W607">
        <v>139687878598.39001</v>
      </c>
      <c r="X607">
        <v>138205000</v>
      </c>
      <c r="Y607" s="225">
        <v>20528482867700.121</v>
      </c>
      <c r="Z607">
        <v>31325472.825599998</v>
      </c>
    </row>
    <row r="608" spans="1:26" x14ac:dyDescent="0.25">
      <c r="A608" t="s">
        <v>962</v>
      </c>
      <c r="B608" t="s">
        <v>207</v>
      </c>
      <c r="C608" t="s">
        <v>919</v>
      </c>
      <c r="D608" t="s">
        <v>309</v>
      </c>
      <c r="E608" t="s">
        <v>303</v>
      </c>
      <c r="F608" t="s">
        <v>304</v>
      </c>
      <c r="G608" t="s">
        <v>305</v>
      </c>
      <c r="H608">
        <v>1021.95</v>
      </c>
      <c r="I608">
        <v>0</v>
      </c>
      <c r="J608">
        <v>0</v>
      </c>
      <c r="K608">
        <v>0</v>
      </c>
      <c r="L608">
        <v>0.74</v>
      </c>
      <c r="M608">
        <v>0</v>
      </c>
      <c r="N608">
        <v>0</v>
      </c>
      <c r="O608">
        <v>0</v>
      </c>
      <c r="P608">
        <v>11.22</v>
      </c>
      <c r="Q608">
        <v>0</v>
      </c>
      <c r="R608">
        <v>0</v>
      </c>
      <c r="S608" t="s">
        <v>319</v>
      </c>
      <c r="T608" t="s">
        <v>319</v>
      </c>
      <c r="U608" t="s">
        <v>319</v>
      </c>
      <c r="V608" t="s">
        <v>319</v>
      </c>
      <c r="W608">
        <v>88137086193.460007</v>
      </c>
      <c r="X608">
        <v>85000000</v>
      </c>
      <c r="Y608" s="225">
        <v>20528482867700.121</v>
      </c>
      <c r="Z608">
        <v>31325472.825599998</v>
      </c>
    </row>
    <row r="609" spans="1:26" x14ac:dyDescent="0.25">
      <c r="A609" t="s">
        <v>963</v>
      </c>
      <c r="B609" t="s">
        <v>207</v>
      </c>
      <c r="C609" t="s">
        <v>919</v>
      </c>
      <c r="D609" t="s">
        <v>202</v>
      </c>
      <c r="E609" t="s">
        <v>303</v>
      </c>
      <c r="F609" t="s">
        <v>304</v>
      </c>
      <c r="G609" t="s">
        <v>305</v>
      </c>
      <c r="H609">
        <v>1044.7573</v>
      </c>
      <c r="I609">
        <v>0</v>
      </c>
      <c r="J609">
        <v>0</v>
      </c>
      <c r="K609">
        <v>0</v>
      </c>
      <c r="L609">
        <v>1.25</v>
      </c>
      <c r="M609">
        <v>0</v>
      </c>
      <c r="N609">
        <v>0</v>
      </c>
      <c r="O609">
        <v>0</v>
      </c>
      <c r="P609">
        <v>12.26</v>
      </c>
      <c r="Q609">
        <v>0</v>
      </c>
      <c r="R609">
        <v>0</v>
      </c>
      <c r="S609" t="s">
        <v>319</v>
      </c>
      <c r="T609" t="s">
        <v>319</v>
      </c>
      <c r="U609" t="s">
        <v>319</v>
      </c>
      <c r="V609" t="s">
        <v>319</v>
      </c>
      <c r="W609">
        <v>84163934770.679993</v>
      </c>
      <c r="X609">
        <v>81563145.920000002</v>
      </c>
      <c r="Y609" s="225">
        <v>20528482867700.121</v>
      </c>
      <c r="Z609">
        <v>31325472.825599998</v>
      </c>
    </row>
    <row r="610" spans="1:26" x14ac:dyDescent="0.25">
      <c r="A610" t="s">
        <v>964</v>
      </c>
      <c r="B610" t="s">
        <v>207</v>
      </c>
      <c r="C610" t="s">
        <v>919</v>
      </c>
      <c r="D610" t="s">
        <v>309</v>
      </c>
      <c r="E610" t="s">
        <v>303</v>
      </c>
      <c r="F610" t="s">
        <v>304</v>
      </c>
      <c r="G610" t="s">
        <v>305</v>
      </c>
      <c r="H610">
        <v>1015.79</v>
      </c>
      <c r="I610">
        <v>0</v>
      </c>
      <c r="J610">
        <v>0</v>
      </c>
      <c r="K610">
        <v>0</v>
      </c>
      <c r="L610">
        <v>0.45</v>
      </c>
      <c r="M610">
        <v>0</v>
      </c>
      <c r="N610">
        <v>0</v>
      </c>
      <c r="O610">
        <v>0</v>
      </c>
      <c r="P610">
        <v>0</v>
      </c>
      <c r="Q610">
        <v>0</v>
      </c>
      <c r="R610">
        <v>0</v>
      </c>
      <c r="S610" t="s">
        <v>319</v>
      </c>
      <c r="T610" t="s">
        <v>319</v>
      </c>
      <c r="U610" t="s">
        <v>319</v>
      </c>
      <c r="V610" t="s">
        <v>319</v>
      </c>
      <c r="W610">
        <v>33560794050.290001</v>
      </c>
      <c r="X610">
        <v>33187000</v>
      </c>
      <c r="Y610" s="225">
        <v>20528482867700.121</v>
      </c>
      <c r="Z610">
        <v>31325472.825599998</v>
      </c>
    </row>
    <row r="611" spans="1:26" x14ac:dyDescent="0.25">
      <c r="A611" t="s">
        <v>965</v>
      </c>
      <c r="B611" t="s">
        <v>207</v>
      </c>
      <c r="C611" t="s">
        <v>919</v>
      </c>
      <c r="D611" t="s">
        <v>202</v>
      </c>
      <c r="E611" t="s">
        <v>303</v>
      </c>
      <c r="F611" t="s">
        <v>304</v>
      </c>
      <c r="G611" t="s">
        <v>305</v>
      </c>
      <c r="H611">
        <v>1035.6121000000001</v>
      </c>
      <c r="I611">
        <v>0</v>
      </c>
      <c r="J611">
        <v>0</v>
      </c>
      <c r="K611">
        <v>0</v>
      </c>
      <c r="L611">
        <v>0.77</v>
      </c>
      <c r="M611">
        <v>0</v>
      </c>
      <c r="N611">
        <v>0</v>
      </c>
      <c r="O611">
        <v>0</v>
      </c>
      <c r="P611">
        <v>0</v>
      </c>
      <c r="Q611">
        <v>0</v>
      </c>
      <c r="R611">
        <v>0</v>
      </c>
      <c r="S611" t="s">
        <v>319</v>
      </c>
      <c r="T611" t="s">
        <v>319</v>
      </c>
      <c r="U611" t="s">
        <v>319</v>
      </c>
      <c r="V611" t="s">
        <v>319</v>
      </c>
      <c r="W611">
        <v>187840262239.53</v>
      </c>
      <c r="X611">
        <v>179600000</v>
      </c>
      <c r="Y611" s="225">
        <v>20528482867700.121</v>
      </c>
      <c r="Z611">
        <v>31325472.825599998</v>
      </c>
    </row>
    <row r="612" spans="1:26" x14ac:dyDescent="0.25">
      <c r="A612" t="s">
        <v>966</v>
      </c>
      <c r="B612" t="s">
        <v>207</v>
      </c>
      <c r="C612" t="s">
        <v>919</v>
      </c>
      <c r="D612" t="s">
        <v>202</v>
      </c>
      <c r="E612" t="s">
        <v>303</v>
      </c>
      <c r="F612" t="s">
        <v>304</v>
      </c>
      <c r="G612" t="s">
        <v>305</v>
      </c>
      <c r="H612">
        <v>987.77499999999998</v>
      </c>
      <c r="I612">
        <v>0</v>
      </c>
      <c r="J612">
        <v>0</v>
      </c>
      <c r="K612">
        <v>0</v>
      </c>
      <c r="L612">
        <v>0.79</v>
      </c>
      <c r="M612">
        <v>0</v>
      </c>
      <c r="N612">
        <v>0</v>
      </c>
      <c r="O612">
        <v>0</v>
      </c>
      <c r="P612">
        <v>0</v>
      </c>
      <c r="Q612">
        <v>0</v>
      </c>
      <c r="R612">
        <v>0</v>
      </c>
      <c r="S612" t="s">
        <v>319</v>
      </c>
      <c r="T612" t="s">
        <v>319</v>
      </c>
      <c r="U612" t="s">
        <v>319</v>
      </c>
      <c r="V612" t="s">
        <v>319</v>
      </c>
      <c r="W612">
        <v>499612008773</v>
      </c>
      <c r="X612">
        <v>500000000</v>
      </c>
      <c r="Y612" s="225">
        <v>20528482867700.121</v>
      </c>
      <c r="Z612">
        <v>31325472.825599998</v>
      </c>
    </row>
    <row r="613" spans="1:26" x14ac:dyDescent="0.25">
      <c r="A613" t="s">
        <v>967</v>
      </c>
      <c r="B613" t="s">
        <v>207</v>
      </c>
      <c r="C613" t="s">
        <v>919</v>
      </c>
      <c r="D613" t="s">
        <v>202</v>
      </c>
      <c r="E613" t="s">
        <v>303</v>
      </c>
      <c r="F613" t="s">
        <v>304</v>
      </c>
      <c r="G613" t="s">
        <v>305</v>
      </c>
      <c r="H613">
        <v>1030.3885</v>
      </c>
      <c r="I613">
        <v>0</v>
      </c>
      <c r="J613">
        <v>0</v>
      </c>
      <c r="K613">
        <v>0</v>
      </c>
      <c r="L613">
        <v>0.28999999999999998</v>
      </c>
      <c r="M613">
        <v>0</v>
      </c>
      <c r="N613">
        <v>0</v>
      </c>
      <c r="O613">
        <v>0</v>
      </c>
      <c r="P613">
        <v>0</v>
      </c>
      <c r="Q613">
        <v>0</v>
      </c>
      <c r="R613">
        <v>0</v>
      </c>
      <c r="S613" t="s">
        <v>319</v>
      </c>
      <c r="T613" t="s">
        <v>319</v>
      </c>
      <c r="U613" t="s">
        <v>319</v>
      </c>
      <c r="V613" t="s">
        <v>319</v>
      </c>
      <c r="W613">
        <v>104484566240.72</v>
      </c>
      <c r="X613">
        <v>101700000</v>
      </c>
      <c r="Y613" s="225">
        <v>20528482867700.121</v>
      </c>
      <c r="Z613">
        <v>31325472.825599998</v>
      </c>
    </row>
    <row r="614" spans="1:26" x14ac:dyDescent="0.25">
      <c r="A614" t="s">
        <v>968</v>
      </c>
      <c r="B614" t="s">
        <v>207</v>
      </c>
      <c r="C614" t="s">
        <v>919</v>
      </c>
      <c r="D614" t="s">
        <v>202</v>
      </c>
      <c r="E614" t="s">
        <v>303</v>
      </c>
      <c r="F614" t="s">
        <v>304</v>
      </c>
      <c r="G614" t="s">
        <v>305</v>
      </c>
      <c r="H614">
        <v>1023.2757</v>
      </c>
      <c r="I614">
        <v>0</v>
      </c>
      <c r="J614">
        <v>0</v>
      </c>
      <c r="K614">
        <v>0</v>
      </c>
      <c r="L614">
        <v>2.78</v>
      </c>
      <c r="M614">
        <v>0</v>
      </c>
      <c r="N614">
        <v>0</v>
      </c>
      <c r="O614">
        <v>0</v>
      </c>
      <c r="P614">
        <v>0</v>
      </c>
      <c r="Q614">
        <v>0</v>
      </c>
      <c r="R614">
        <v>0</v>
      </c>
      <c r="S614" t="s">
        <v>319</v>
      </c>
      <c r="T614" t="s">
        <v>319</v>
      </c>
      <c r="U614" t="s">
        <v>319</v>
      </c>
      <c r="V614" t="s">
        <v>319</v>
      </c>
      <c r="W614">
        <v>250614834487.20999</v>
      </c>
      <c r="X614">
        <v>250000000</v>
      </c>
      <c r="Y614" s="225">
        <v>20528482867700.121</v>
      </c>
      <c r="Z614">
        <v>31325472.825599998</v>
      </c>
    </row>
    <row r="615" spans="1:26" x14ac:dyDescent="0.25">
      <c r="A615" t="s">
        <v>969</v>
      </c>
      <c r="B615" t="s">
        <v>207</v>
      </c>
      <c r="C615" t="s">
        <v>919</v>
      </c>
      <c r="D615" t="s">
        <v>177</v>
      </c>
      <c r="E615" t="s">
        <v>303</v>
      </c>
      <c r="F615" t="s">
        <v>304</v>
      </c>
      <c r="G615" t="s">
        <v>305</v>
      </c>
      <c r="H615">
        <v>1017.326</v>
      </c>
      <c r="I615">
        <v>0</v>
      </c>
      <c r="J615">
        <v>0</v>
      </c>
      <c r="K615">
        <v>0</v>
      </c>
      <c r="L615">
        <v>0.69</v>
      </c>
      <c r="M615">
        <v>0</v>
      </c>
      <c r="N615">
        <v>0</v>
      </c>
      <c r="O615">
        <v>0</v>
      </c>
      <c r="P615">
        <v>8.24</v>
      </c>
      <c r="Q615">
        <v>0</v>
      </c>
      <c r="R615">
        <v>0</v>
      </c>
      <c r="S615" t="s">
        <v>319</v>
      </c>
      <c r="T615" t="s">
        <v>319</v>
      </c>
      <c r="U615" t="s">
        <v>319</v>
      </c>
      <c r="V615" t="s">
        <v>319</v>
      </c>
      <c r="W615">
        <v>151547711211.62</v>
      </c>
      <c r="X615">
        <v>150000000</v>
      </c>
      <c r="Y615" s="225">
        <v>20528482867700.121</v>
      </c>
      <c r="Z615">
        <v>31325472.825599998</v>
      </c>
    </row>
    <row r="616" spans="1:26" x14ac:dyDescent="0.25">
      <c r="A616" t="s">
        <v>970</v>
      </c>
      <c r="B616" t="s">
        <v>207</v>
      </c>
      <c r="C616" t="s">
        <v>919</v>
      </c>
      <c r="D616" t="s">
        <v>336</v>
      </c>
      <c r="E616" t="s">
        <v>303</v>
      </c>
      <c r="F616" t="s">
        <v>304</v>
      </c>
      <c r="G616" t="s">
        <v>280</v>
      </c>
      <c r="H616">
        <v>1013.1155</v>
      </c>
      <c r="I616">
        <v>0</v>
      </c>
      <c r="J616">
        <v>0</v>
      </c>
      <c r="K616">
        <v>0</v>
      </c>
      <c r="L616">
        <v>0.54</v>
      </c>
      <c r="M616">
        <v>0</v>
      </c>
      <c r="N616">
        <v>0</v>
      </c>
      <c r="O616">
        <v>0</v>
      </c>
      <c r="P616">
        <v>0</v>
      </c>
      <c r="Q616">
        <v>0</v>
      </c>
      <c r="R616">
        <v>0</v>
      </c>
      <c r="S616" t="s">
        <v>319</v>
      </c>
      <c r="T616" t="s">
        <v>319</v>
      </c>
      <c r="U616" t="s">
        <v>319</v>
      </c>
      <c r="V616" t="s">
        <v>319</v>
      </c>
      <c r="W616">
        <v>1605432507694.78</v>
      </c>
      <c r="X616">
        <v>1593173191.5</v>
      </c>
      <c r="Y616" s="225">
        <v>20528482867700.121</v>
      </c>
      <c r="Z616">
        <v>31325472.825599998</v>
      </c>
    </row>
    <row r="617" spans="1:26" x14ac:dyDescent="0.25">
      <c r="A617" t="s">
        <v>971</v>
      </c>
      <c r="B617" t="s">
        <v>207</v>
      </c>
      <c r="C617" t="s">
        <v>919</v>
      </c>
      <c r="D617" t="s">
        <v>227</v>
      </c>
      <c r="E617" t="s">
        <v>303</v>
      </c>
      <c r="F617" t="s">
        <v>304</v>
      </c>
      <c r="G617" t="s">
        <v>280</v>
      </c>
      <c r="H617">
        <v>1014.4245</v>
      </c>
      <c r="I617">
        <v>0</v>
      </c>
      <c r="J617">
        <v>0</v>
      </c>
      <c r="K617">
        <v>0</v>
      </c>
      <c r="L617">
        <v>0.83</v>
      </c>
      <c r="M617">
        <v>0</v>
      </c>
      <c r="N617">
        <v>0</v>
      </c>
      <c r="O617">
        <v>0</v>
      </c>
      <c r="P617">
        <v>3.92</v>
      </c>
      <c r="Q617">
        <v>0</v>
      </c>
      <c r="R617">
        <v>0</v>
      </c>
      <c r="S617" t="s">
        <v>319</v>
      </c>
      <c r="T617" t="s">
        <v>319</v>
      </c>
      <c r="U617" t="s">
        <v>319</v>
      </c>
      <c r="V617" t="s">
        <v>319</v>
      </c>
      <c r="W617">
        <v>60367272106.93</v>
      </c>
      <c r="X617">
        <v>60000000</v>
      </c>
      <c r="Y617" s="225">
        <v>20528482867700.121</v>
      </c>
      <c r="Z617">
        <v>31325472.825599998</v>
      </c>
    </row>
    <row r="618" spans="1:26" x14ac:dyDescent="0.25">
      <c r="A618" t="s">
        <v>972</v>
      </c>
      <c r="B618" t="s">
        <v>207</v>
      </c>
      <c r="C618" t="s">
        <v>919</v>
      </c>
      <c r="D618" t="s">
        <v>177</v>
      </c>
      <c r="E618" t="s">
        <v>323</v>
      </c>
      <c r="F618" t="s">
        <v>304</v>
      </c>
      <c r="G618" t="s">
        <v>305</v>
      </c>
      <c r="H618">
        <v>1.0763</v>
      </c>
      <c r="I618">
        <v>0</v>
      </c>
      <c r="J618">
        <v>0</v>
      </c>
      <c r="K618">
        <v>0</v>
      </c>
      <c r="L618">
        <v>-0.2</v>
      </c>
      <c r="M618">
        <v>0</v>
      </c>
      <c r="N618">
        <v>0</v>
      </c>
      <c r="O618">
        <v>0</v>
      </c>
      <c r="P618">
        <v>6.39</v>
      </c>
      <c r="Q618">
        <v>0</v>
      </c>
      <c r="R618">
        <v>0</v>
      </c>
      <c r="S618" t="s">
        <v>319</v>
      </c>
      <c r="T618" t="s">
        <v>319</v>
      </c>
      <c r="U618" t="s">
        <v>319</v>
      </c>
      <c r="V618" t="s">
        <v>319</v>
      </c>
      <c r="W618">
        <v>21570771.5856</v>
      </c>
      <c r="X618">
        <v>20000000</v>
      </c>
      <c r="Y618" s="225">
        <v>20528482867700.121</v>
      </c>
      <c r="Z618">
        <v>31325472.825599998</v>
      </c>
    </row>
    <row r="619" spans="1:26" x14ac:dyDescent="0.25">
      <c r="A619" t="s">
        <v>973</v>
      </c>
      <c r="B619" t="s">
        <v>207</v>
      </c>
      <c r="C619" t="s">
        <v>919</v>
      </c>
      <c r="D619" t="s">
        <v>177</v>
      </c>
      <c r="E619" t="s">
        <v>303</v>
      </c>
      <c r="F619" t="s">
        <v>304</v>
      </c>
      <c r="G619" t="s">
        <v>305</v>
      </c>
      <c r="H619">
        <v>1041.2209</v>
      </c>
      <c r="I619">
        <v>0</v>
      </c>
      <c r="J619">
        <v>0</v>
      </c>
      <c r="K619">
        <v>0</v>
      </c>
      <c r="L619">
        <v>0.79</v>
      </c>
      <c r="M619">
        <v>0</v>
      </c>
      <c r="N619">
        <v>0</v>
      </c>
      <c r="O619">
        <v>0</v>
      </c>
      <c r="P619">
        <v>8.14</v>
      </c>
      <c r="Q619">
        <v>0</v>
      </c>
      <c r="R619">
        <v>0</v>
      </c>
      <c r="S619" t="s">
        <v>319</v>
      </c>
      <c r="T619" t="s">
        <v>319</v>
      </c>
      <c r="U619" t="s">
        <v>319</v>
      </c>
      <c r="V619" t="s">
        <v>319</v>
      </c>
      <c r="W619">
        <v>193721185056.94</v>
      </c>
      <c r="X619">
        <v>183400000</v>
      </c>
      <c r="Y619" s="225">
        <v>20528482867700.121</v>
      </c>
      <c r="Z619">
        <v>31325472.825599998</v>
      </c>
    </row>
    <row r="620" spans="1:26" x14ac:dyDescent="0.25">
      <c r="A620" t="s">
        <v>974</v>
      </c>
      <c r="B620" t="s">
        <v>207</v>
      </c>
      <c r="C620" t="s">
        <v>919</v>
      </c>
      <c r="D620" t="s">
        <v>177</v>
      </c>
      <c r="E620" t="s">
        <v>303</v>
      </c>
      <c r="F620" t="s">
        <v>304</v>
      </c>
      <c r="G620" t="s">
        <v>305</v>
      </c>
      <c r="H620">
        <v>1090.5253</v>
      </c>
      <c r="I620">
        <v>0</v>
      </c>
      <c r="J620">
        <v>0</v>
      </c>
      <c r="K620">
        <v>0</v>
      </c>
      <c r="L620">
        <v>0.61</v>
      </c>
      <c r="M620">
        <v>0</v>
      </c>
      <c r="N620">
        <v>0</v>
      </c>
      <c r="O620">
        <v>0</v>
      </c>
      <c r="P620">
        <v>4.47</v>
      </c>
      <c r="Q620">
        <v>0</v>
      </c>
      <c r="R620">
        <v>0</v>
      </c>
      <c r="S620" t="s">
        <v>319</v>
      </c>
      <c r="T620" t="s">
        <v>319</v>
      </c>
      <c r="U620" t="s">
        <v>319</v>
      </c>
      <c r="V620" t="s">
        <v>319</v>
      </c>
      <c r="W620">
        <v>108394757332.38</v>
      </c>
      <c r="X620">
        <v>100000000</v>
      </c>
      <c r="Y620" s="225">
        <v>20528482867700.121</v>
      </c>
      <c r="Z620">
        <v>31325472.825599998</v>
      </c>
    </row>
    <row r="621" spans="1:26" x14ac:dyDescent="0.25">
      <c r="A621" t="s">
        <v>975</v>
      </c>
      <c r="B621" t="s">
        <v>178</v>
      </c>
      <c r="C621" t="s">
        <v>919</v>
      </c>
      <c r="D621" t="s">
        <v>170</v>
      </c>
      <c r="E621" t="s">
        <v>303</v>
      </c>
      <c r="F621" t="s">
        <v>304</v>
      </c>
      <c r="G621" t="s">
        <v>305</v>
      </c>
      <c r="H621">
        <v>1039.0984000000001</v>
      </c>
      <c r="I621">
        <v>4.7600000000000003E-2</v>
      </c>
      <c r="J621">
        <v>0.11119999999999999</v>
      </c>
      <c r="K621">
        <v>0.49399999999999999</v>
      </c>
      <c r="L621">
        <v>0.49399999999999999</v>
      </c>
      <c r="M621">
        <v>1.5018</v>
      </c>
      <c r="N621">
        <v>0</v>
      </c>
      <c r="O621">
        <v>1.9895</v>
      </c>
      <c r="P621">
        <v>3.0363000000000002</v>
      </c>
      <c r="Q621">
        <v>0</v>
      </c>
      <c r="R621">
        <v>0</v>
      </c>
      <c r="S621" t="s">
        <v>319</v>
      </c>
      <c r="T621" t="s">
        <v>319</v>
      </c>
      <c r="U621" t="s">
        <v>319</v>
      </c>
      <c r="V621" t="s">
        <v>319</v>
      </c>
      <c r="W621">
        <v>502459948785.75</v>
      </c>
      <c r="X621">
        <v>485942414.85000002</v>
      </c>
      <c r="Y621" s="225">
        <v>20528482867700.121</v>
      </c>
      <c r="Z621">
        <v>31325472.825599998</v>
      </c>
    </row>
    <row r="622" spans="1:26" x14ac:dyDescent="0.25">
      <c r="A622" t="s">
        <v>976</v>
      </c>
      <c r="B622" t="s">
        <v>178</v>
      </c>
      <c r="C622" t="s">
        <v>919</v>
      </c>
      <c r="D622" t="s">
        <v>312</v>
      </c>
      <c r="E622" t="s">
        <v>303</v>
      </c>
      <c r="F622" t="s">
        <v>304</v>
      </c>
      <c r="G622" t="s">
        <v>305</v>
      </c>
      <c r="H622">
        <v>1465.1726000000001</v>
      </c>
      <c r="I622">
        <v>6.8900000000000003E-2</v>
      </c>
      <c r="J622">
        <v>0.13689999999999999</v>
      </c>
      <c r="K622">
        <v>0.4577</v>
      </c>
      <c r="L622">
        <v>0.4577</v>
      </c>
      <c r="M622">
        <v>1.5263</v>
      </c>
      <c r="N622">
        <v>2.9897999999999998</v>
      </c>
      <c r="O622">
        <v>4.4991000000000003</v>
      </c>
      <c r="P622">
        <v>5.9053000000000004</v>
      </c>
      <c r="Q622">
        <v>17.139399999999998</v>
      </c>
      <c r="R622">
        <v>33.083801000000001</v>
      </c>
      <c r="S622" t="s">
        <v>307</v>
      </c>
      <c r="T622" t="s">
        <v>307</v>
      </c>
      <c r="U622" t="s">
        <v>306</v>
      </c>
      <c r="V622" t="s">
        <v>306</v>
      </c>
      <c r="W622">
        <v>1127174810465.29</v>
      </c>
      <c r="X622">
        <v>772833225.02999997</v>
      </c>
      <c r="Y622" s="225">
        <v>20528482867700.121</v>
      </c>
      <c r="Z622">
        <v>31325472.825599998</v>
      </c>
    </row>
    <row r="623" spans="1:26" x14ac:dyDescent="0.25">
      <c r="A623" t="s">
        <v>977</v>
      </c>
      <c r="B623" t="s">
        <v>178</v>
      </c>
      <c r="C623" t="s">
        <v>919</v>
      </c>
      <c r="D623" t="s">
        <v>312</v>
      </c>
      <c r="E623" t="s">
        <v>303</v>
      </c>
      <c r="F623" t="s">
        <v>304</v>
      </c>
      <c r="G623" t="s">
        <v>305</v>
      </c>
      <c r="H623">
        <v>1399.3904</v>
      </c>
      <c r="I623">
        <v>4.07E-2</v>
      </c>
      <c r="J623">
        <v>9.9599999999999994E-2</v>
      </c>
      <c r="K623">
        <v>0.42659999999999998</v>
      </c>
      <c r="L623">
        <v>0.42659999999999998</v>
      </c>
      <c r="M623">
        <v>1.3064</v>
      </c>
      <c r="N623">
        <v>2.4998999999999998</v>
      </c>
      <c r="O623">
        <v>3.6564000000000001</v>
      </c>
      <c r="P623">
        <v>4.726</v>
      </c>
      <c r="Q623">
        <v>13.3164</v>
      </c>
      <c r="R623">
        <v>28.014500000000002</v>
      </c>
      <c r="S623" t="s">
        <v>317</v>
      </c>
      <c r="T623" t="s">
        <v>334</v>
      </c>
      <c r="U623" t="s">
        <v>334</v>
      </c>
      <c r="V623" t="s">
        <v>334</v>
      </c>
      <c r="W623">
        <v>70898676017.779999</v>
      </c>
      <c r="X623">
        <v>50880101.969999999</v>
      </c>
      <c r="Y623" s="225">
        <v>20528482867700.121</v>
      </c>
      <c r="Z623">
        <v>31325472.825599998</v>
      </c>
    </row>
    <row r="624" spans="1:26" x14ac:dyDescent="0.25">
      <c r="A624" t="s">
        <v>978</v>
      </c>
      <c r="B624" t="s">
        <v>178</v>
      </c>
      <c r="C624" t="s">
        <v>919</v>
      </c>
      <c r="D624" t="s">
        <v>191</v>
      </c>
      <c r="E624" t="s">
        <v>303</v>
      </c>
      <c r="F624" t="s">
        <v>304</v>
      </c>
      <c r="G624" t="s">
        <v>280</v>
      </c>
      <c r="H624">
        <v>1028.2784999999999</v>
      </c>
      <c r="I624">
        <v>0.1095</v>
      </c>
      <c r="J624">
        <v>0.18110000000000001</v>
      </c>
      <c r="K624">
        <v>0.54610000000000003</v>
      </c>
      <c r="L624">
        <v>0.54610000000000003</v>
      </c>
      <c r="M624">
        <v>1.8951</v>
      </c>
      <c r="N624">
        <v>1.8686</v>
      </c>
      <c r="O624">
        <v>3.2490999999999999</v>
      </c>
      <c r="P624">
        <v>2.2383999999999999</v>
      </c>
      <c r="Q624">
        <v>0</v>
      </c>
      <c r="R624">
        <v>0</v>
      </c>
      <c r="S624" t="s">
        <v>352</v>
      </c>
      <c r="T624" t="s">
        <v>317</v>
      </c>
      <c r="U624" t="s">
        <v>319</v>
      </c>
      <c r="V624" t="s">
        <v>319</v>
      </c>
      <c r="W624">
        <v>560521052273.96997</v>
      </c>
      <c r="X624">
        <v>548082960.67999995</v>
      </c>
      <c r="Y624" s="225">
        <v>20528482867700.121</v>
      </c>
      <c r="Z624">
        <v>31325472.825599998</v>
      </c>
    </row>
    <row r="625" spans="1:26" x14ac:dyDescent="0.25">
      <c r="A625" t="s">
        <v>979</v>
      </c>
      <c r="B625" t="s">
        <v>178</v>
      </c>
      <c r="C625" t="s">
        <v>919</v>
      </c>
      <c r="D625" t="s">
        <v>336</v>
      </c>
      <c r="E625" t="s">
        <v>303</v>
      </c>
      <c r="F625" t="s">
        <v>304</v>
      </c>
      <c r="G625" t="s">
        <v>280</v>
      </c>
      <c r="H625">
        <v>1015.7071999999999</v>
      </c>
      <c r="I625">
        <v>5.1200000000000002E-2</v>
      </c>
      <c r="J625">
        <v>0.1178</v>
      </c>
      <c r="K625">
        <v>0.52090000000000003</v>
      </c>
      <c r="L625">
        <v>0.52090000000000003</v>
      </c>
      <c r="M625">
        <v>1.5530999999999999</v>
      </c>
      <c r="N625">
        <v>0</v>
      </c>
      <c r="O625">
        <v>0</v>
      </c>
      <c r="P625">
        <v>0</v>
      </c>
      <c r="Q625">
        <v>0</v>
      </c>
      <c r="R625">
        <v>0</v>
      </c>
      <c r="S625" t="s">
        <v>319</v>
      </c>
      <c r="T625" t="s">
        <v>319</v>
      </c>
      <c r="U625" t="s">
        <v>319</v>
      </c>
      <c r="V625" t="s">
        <v>319</v>
      </c>
      <c r="W625">
        <v>303133001709.81</v>
      </c>
      <c r="X625">
        <v>300000000</v>
      </c>
      <c r="Y625" s="225">
        <v>20528482867700.121</v>
      </c>
      <c r="Z625">
        <v>31325472.825599998</v>
      </c>
    </row>
    <row r="626" spans="1:26" x14ac:dyDescent="0.25">
      <c r="A626" t="s">
        <v>980</v>
      </c>
      <c r="B626" t="s">
        <v>178</v>
      </c>
      <c r="C626" t="s">
        <v>919</v>
      </c>
      <c r="D626" t="s">
        <v>177</v>
      </c>
      <c r="E626" t="s">
        <v>303</v>
      </c>
      <c r="F626" t="s">
        <v>304</v>
      </c>
      <c r="G626" t="s">
        <v>305</v>
      </c>
      <c r="H626">
        <v>902.92370000000005</v>
      </c>
      <c r="I626">
        <v>7.2599999999999998E-2</v>
      </c>
      <c r="J626">
        <v>0.1394</v>
      </c>
      <c r="K626">
        <v>0.54039999999999999</v>
      </c>
      <c r="L626">
        <v>0.54039999999999999</v>
      </c>
      <c r="M626">
        <v>1.5973999999999999</v>
      </c>
      <c r="N626">
        <v>2.6551</v>
      </c>
      <c r="O626">
        <v>0</v>
      </c>
      <c r="P626">
        <v>0</v>
      </c>
      <c r="Q626">
        <v>11.989100000000001</v>
      </c>
      <c r="R626">
        <v>-10.6662</v>
      </c>
      <c r="S626" t="s">
        <v>319</v>
      </c>
      <c r="T626" t="s">
        <v>319</v>
      </c>
      <c r="U626" t="s">
        <v>319</v>
      </c>
      <c r="V626" t="s">
        <v>319</v>
      </c>
      <c r="W626">
        <v>200100618544.79001</v>
      </c>
      <c r="X626">
        <v>222811707.72999999</v>
      </c>
      <c r="Y626" s="225">
        <v>20528482867700.121</v>
      </c>
      <c r="Z626">
        <v>31325472.825599998</v>
      </c>
    </row>
    <row r="627" spans="1:26" x14ac:dyDescent="0.25">
      <c r="A627" t="s">
        <v>981</v>
      </c>
      <c r="B627" t="s">
        <v>166</v>
      </c>
      <c r="C627" t="s">
        <v>919</v>
      </c>
      <c r="D627" t="s">
        <v>312</v>
      </c>
      <c r="E627" t="s">
        <v>303</v>
      </c>
      <c r="F627" t="s">
        <v>304</v>
      </c>
      <c r="G627" t="s">
        <v>280</v>
      </c>
      <c r="H627">
        <v>6129.9772000000003</v>
      </c>
      <c r="I627">
        <v>-0.2175</v>
      </c>
      <c r="J627">
        <v>-0.71419999999999995</v>
      </c>
      <c r="K627">
        <v>-1.5915999999999999</v>
      </c>
      <c r="L627">
        <v>-1.5915999999999999</v>
      </c>
      <c r="M627">
        <v>-1.3042</v>
      </c>
      <c r="N627">
        <v>-1.7055</v>
      </c>
      <c r="O627">
        <v>6.1501999999999999</v>
      </c>
      <c r="P627">
        <v>4.3848000000000003</v>
      </c>
      <c r="Q627">
        <v>-0.62150000000000005</v>
      </c>
      <c r="R627">
        <v>9.2573000000000008</v>
      </c>
      <c r="S627" t="s">
        <v>317</v>
      </c>
      <c r="T627" t="s">
        <v>307</v>
      </c>
      <c r="U627" t="s">
        <v>317</v>
      </c>
      <c r="V627" t="s">
        <v>332</v>
      </c>
      <c r="W627">
        <v>85017129309.309998</v>
      </c>
      <c r="X627">
        <v>13648333.73</v>
      </c>
      <c r="Y627" s="225">
        <v>20528482867700.121</v>
      </c>
      <c r="Z627">
        <v>31325472.825599998</v>
      </c>
    </row>
    <row r="628" spans="1:26" x14ac:dyDescent="0.25">
      <c r="A628" t="s">
        <v>982</v>
      </c>
      <c r="B628" t="s">
        <v>74</v>
      </c>
      <c r="C628" t="s">
        <v>919</v>
      </c>
      <c r="D628" t="s">
        <v>312</v>
      </c>
      <c r="E628" t="s">
        <v>303</v>
      </c>
      <c r="F628" t="s">
        <v>304</v>
      </c>
      <c r="G628" t="s">
        <v>280</v>
      </c>
      <c r="H628">
        <v>1037.8737000000001</v>
      </c>
      <c r="I628">
        <v>-0.53939999999999999</v>
      </c>
      <c r="J628">
        <v>-1.7007000000000001</v>
      </c>
      <c r="K628">
        <v>-4.4382999999999999</v>
      </c>
      <c r="L628">
        <v>-4.4382999999999999</v>
      </c>
      <c r="M628">
        <v>-3.41</v>
      </c>
      <c r="N628">
        <v>-4.0452000000000004</v>
      </c>
      <c r="O628">
        <v>13.857200000000001</v>
      </c>
      <c r="P628">
        <v>19.779499000000001</v>
      </c>
      <c r="Q628">
        <v>1.7324999999999999</v>
      </c>
      <c r="R628">
        <v>3.6040000000000001</v>
      </c>
      <c r="S628" t="s">
        <v>306</v>
      </c>
      <c r="T628" t="s">
        <v>313</v>
      </c>
      <c r="U628" t="s">
        <v>306</v>
      </c>
      <c r="V628" t="s">
        <v>319</v>
      </c>
      <c r="W628">
        <v>22975079523.130001</v>
      </c>
      <c r="X628">
        <v>21154183.940000001</v>
      </c>
      <c r="Y628" s="225">
        <v>20528482867700.121</v>
      </c>
      <c r="Z628">
        <v>31325472.825599998</v>
      </c>
    </row>
    <row r="629" spans="1:26" x14ac:dyDescent="0.25">
      <c r="A629" t="s">
        <v>983</v>
      </c>
      <c r="B629" t="s">
        <v>876</v>
      </c>
      <c r="C629" t="s">
        <v>984</v>
      </c>
      <c r="D629" t="s">
        <v>170</v>
      </c>
      <c r="E629" t="s">
        <v>303</v>
      </c>
      <c r="F629" t="s">
        <v>304</v>
      </c>
      <c r="G629" t="s">
        <v>280</v>
      </c>
      <c r="H629">
        <v>1013.0885</v>
      </c>
      <c r="I629">
        <v>0.43380000000000002</v>
      </c>
      <c r="J629">
        <v>0.43380000000000002</v>
      </c>
      <c r="K629">
        <v>0.43380000000000002</v>
      </c>
      <c r="L629">
        <v>0.43380000000000002</v>
      </c>
      <c r="M629">
        <v>4.0000000000000002E-4</v>
      </c>
      <c r="N629">
        <v>-1.23E-2</v>
      </c>
      <c r="O629">
        <v>8.6999999999999994E-2</v>
      </c>
      <c r="P629">
        <v>1.2342</v>
      </c>
      <c r="Q629">
        <v>0</v>
      </c>
      <c r="R629">
        <v>0</v>
      </c>
      <c r="S629" t="s">
        <v>319</v>
      </c>
      <c r="T629" t="s">
        <v>319</v>
      </c>
      <c r="U629" t="s">
        <v>319</v>
      </c>
      <c r="V629" t="s">
        <v>319</v>
      </c>
      <c r="W629">
        <v>332875228893.71002</v>
      </c>
      <c r="X629">
        <v>330000000</v>
      </c>
      <c r="Y629" s="225">
        <v>1802936634480.1499</v>
      </c>
      <c r="Z629">
        <v>0</v>
      </c>
    </row>
    <row r="630" spans="1:26" x14ac:dyDescent="0.25">
      <c r="A630" t="s">
        <v>985</v>
      </c>
      <c r="B630" t="s">
        <v>876</v>
      </c>
      <c r="C630" t="s">
        <v>984</v>
      </c>
      <c r="D630" t="s">
        <v>170</v>
      </c>
      <c r="E630" t="s">
        <v>303</v>
      </c>
      <c r="F630" t="s">
        <v>304</v>
      </c>
      <c r="G630" t="s">
        <v>280</v>
      </c>
      <c r="H630">
        <v>1014.3851</v>
      </c>
      <c r="I630">
        <v>0.90910000000000002</v>
      </c>
      <c r="J630">
        <v>0.90910000000000002</v>
      </c>
      <c r="K630">
        <v>0.90910000000000002</v>
      </c>
      <c r="L630">
        <v>0.90910000000000002</v>
      </c>
      <c r="M630">
        <v>5.2299999999999999E-2</v>
      </c>
      <c r="N630">
        <v>1.2925</v>
      </c>
      <c r="O630">
        <v>0</v>
      </c>
      <c r="P630">
        <v>0</v>
      </c>
      <c r="Q630">
        <v>0</v>
      </c>
      <c r="R630">
        <v>0</v>
      </c>
      <c r="S630" t="s">
        <v>319</v>
      </c>
      <c r="T630" t="s">
        <v>319</v>
      </c>
      <c r="U630" t="s">
        <v>319</v>
      </c>
      <c r="V630" t="s">
        <v>319</v>
      </c>
      <c r="W630">
        <v>281428599527.13</v>
      </c>
      <c r="X630">
        <v>279959846.43180001</v>
      </c>
      <c r="Y630" s="225">
        <v>1802936634480.1499</v>
      </c>
      <c r="Z630">
        <v>0</v>
      </c>
    </row>
    <row r="631" spans="1:26" x14ac:dyDescent="0.25">
      <c r="A631" t="s">
        <v>986</v>
      </c>
      <c r="B631" t="s">
        <v>876</v>
      </c>
      <c r="C631" t="s">
        <v>984</v>
      </c>
      <c r="D631" t="s">
        <v>170</v>
      </c>
      <c r="E631" t="s">
        <v>303</v>
      </c>
      <c r="F631" t="s">
        <v>304</v>
      </c>
      <c r="G631" t="s">
        <v>280</v>
      </c>
      <c r="H631">
        <v>1022.4738</v>
      </c>
      <c r="I631">
        <v>0.90100000000000002</v>
      </c>
      <c r="J631">
        <v>0.90100000000000002</v>
      </c>
      <c r="K631">
        <v>0.90100000000000002</v>
      </c>
      <c r="L631">
        <v>0.90100000000000002</v>
      </c>
      <c r="M631">
        <v>0.43080000000000002</v>
      </c>
      <c r="N631">
        <v>0</v>
      </c>
      <c r="O631">
        <v>0</v>
      </c>
      <c r="P631">
        <v>0</v>
      </c>
      <c r="Q631">
        <v>0</v>
      </c>
      <c r="R631">
        <v>0</v>
      </c>
      <c r="S631" t="s">
        <v>319</v>
      </c>
      <c r="T631" t="s">
        <v>319</v>
      </c>
      <c r="U631" t="s">
        <v>319</v>
      </c>
      <c r="V631" t="s">
        <v>319</v>
      </c>
      <c r="W631">
        <v>303967162504.22998</v>
      </c>
      <c r="X631">
        <v>299964529.85579997</v>
      </c>
      <c r="Y631" s="225">
        <v>1802936634480.1499</v>
      </c>
      <c r="Z631">
        <v>0</v>
      </c>
    </row>
    <row r="632" spans="1:26" x14ac:dyDescent="0.25">
      <c r="A632" t="s">
        <v>987</v>
      </c>
      <c r="B632" t="s">
        <v>876</v>
      </c>
      <c r="C632" t="s">
        <v>984</v>
      </c>
      <c r="D632" t="s">
        <v>170</v>
      </c>
      <c r="E632" t="s">
        <v>303</v>
      </c>
      <c r="F632" t="s">
        <v>304</v>
      </c>
      <c r="G632" t="s">
        <v>280</v>
      </c>
      <c r="H632">
        <v>1020.9538</v>
      </c>
      <c r="I632">
        <v>0.88319999999999999</v>
      </c>
      <c r="J632">
        <v>0.88319999999999999</v>
      </c>
      <c r="K632">
        <v>0.88319999999999999</v>
      </c>
      <c r="L632">
        <v>0.88319999999999999</v>
      </c>
      <c r="M632">
        <v>0.69850000000000001</v>
      </c>
      <c r="N632">
        <v>0</v>
      </c>
      <c r="O632">
        <v>0</v>
      </c>
      <c r="P632">
        <v>0</v>
      </c>
      <c r="Q632">
        <v>0</v>
      </c>
      <c r="R632">
        <v>0</v>
      </c>
      <c r="S632" t="s">
        <v>319</v>
      </c>
      <c r="T632" t="s">
        <v>319</v>
      </c>
      <c r="U632" t="s">
        <v>319</v>
      </c>
      <c r="V632" t="s">
        <v>319</v>
      </c>
      <c r="W632">
        <v>464185744003.84003</v>
      </c>
      <c r="X632">
        <v>458674607.38870001</v>
      </c>
      <c r="Y632" s="225">
        <v>1802936634480.1499</v>
      </c>
      <c r="Z632">
        <v>0</v>
      </c>
    </row>
    <row r="633" spans="1:26" x14ac:dyDescent="0.25">
      <c r="A633" t="s">
        <v>988</v>
      </c>
      <c r="B633" t="s">
        <v>876</v>
      </c>
      <c r="C633" t="s">
        <v>984</v>
      </c>
      <c r="D633" t="s">
        <v>170</v>
      </c>
      <c r="E633" t="s">
        <v>303</v>
      </c>
      <c r="F633" t="s">
        <v>304</v>
      </c>
      <c r="G633" t="s">
        <v>280</v>
      </c>
      <c r="H633">
        <v>1009.5521</v>
      </c>
      <c r="I633">
        <v>0.84499999999999997</v>
      </c>
      <c r="J633">
        <v>0.84499999999999997</v>
      </c>
      <c r="K633">
        <v>0.84499999999999997</v>
      </c>
      <c r="L633">
        <v>0.84499999999999997</v>
      </c>
      <c r="M633">
        <v>-0.66920000000000002</v>
      </c>
      <c r="N633">
        <v>-6.8999999999999999E-3</v>
      </c>
      <c r="O633">
        <v>0.46110000000000001</v>
      </c>
      <c r="P633">
        <v>0.63080000000000003</v>
      </c>
      <c r="Q633">
        <v>0</v>
      </c>
      <c r="R633">
        <v>0</v>
      </c>
      <c r="S633" t="s">
        <v>319</v>
      </c>
      <c r="T633" t="s">
        <v>319</v>
      </c>
      <c r="U633" t="s">
        <v>319</v>
      </c>
      <c r="V633" t="s">
        <v>319</v>
      </c>
      <c r="W633">
        <v>420479899551.23999</v>
      </c>
      <c r="X633">
        <v>420020952.45380002</v>
      </c>
      <c r="Y633" s="225">
        <v>1802936634480.1499</v>
      </c>
      <c r="Z633">
        <v>0</v>
      </c>
    </row>
    <row r="634" spans="1:26" x14ac:dyDescent="0.25">
      <c r="A634" t="s">
        <v>989</v>
      </c>
      <c r="B634" t="s">
        <v>876</v>
      </c>
      <c r="C634" t="s">
        <v>841</v>
      </c>
      <c r="D634" t="s">
        <v>309</v>
      </c>
      <c r="E634" t="s">
        <v>303</v>
      </c>
      <c r="F634" t="s">
        <v>304</v>
      </c>
      <c r="G634" t="s">
        <v>305</v>
      </c>
      <c r="H634">
        <v>159.9</v>
      </c>
      <c r="I634">
        <v>-0.66469999999999996</v>
      </c>
      <c r="J634">
        <v>-0.66469999999999996</v>
      </c>
      <c r="K634">
        <v>-0.66469999999999996</v>
      </c>
      <c r="L634">
        <v>-0.66469999999999996</v>
      </c>
      <c r="M634">
        <v>-3.7499999999999999E-2</v>
      </c>
      <c r="N634">
        <v>3.3479999999999999</v>
      </c>
      <c r="O634">
        <v>4.3666</v>
      </c>
      <c r="P634">
        <v>4.4005999999999998</v>
      </c>
      <c r="Q634">
        <v>13.7026</v>
      </c>
      <c r="R634">
        <v>29.978901</v>
      </c>
      <c r="S634" t="s">
        <v>319</v>
      </c>
      <c r="T634" t="s">
        <v>319</v>
      </c>
      <c r="U634" t="s">
        <v>319</v>
      </c>
      <c r="V634" t="s">
        <v>319</v>
      </c>
      <c r="W634">
        <v>643872313099.78003</v>
      </c>
      <c r="X634">
        <v>4000000000</v>
      </c>
      <c r="Y634" s="225">
        <v>3425301448445.6899</v>
      </c>
      <c r="Z634">
        <v>18230523.390000001</v>
      </c>
    </row>
    <row r="635" spans="1:26" x14ac:dyDescent="0.25">
      <c r="A635" t="s">
        <v>990</v>
      </c>
      <c r="B635" t="s">
        <v>876</v>
      </c>
      <c r="C635" t="s">
        <v>912</v>
      </c>
      <c r="D635" t="s">
        <v>170</v>
      </c>
      <c r="E635" t="s">
        <v>303</v>
      </c>
      <c r="F635" t="s">
        <v>304</v>
      </c>
      <c r="G635" t="s">
        <v>305</v>
      </c>
      <c r="H635">
        <v>500</v>
      </c>
      <c r="I635">
        <v>0</v>
      </c>
      <c r="J635">
        <v>0</v>
      </c>
      <c r="K635">
        <v>0</v>
      </c>
      <c r="L635">
        <v>0</v>
      </c>
      <c r="M635">
        <v>0</v>
      </c>
      <c r="N635">
        <v>0</v>
      </c>
      <c r="O635">
        <v>0</v>
      </c>
      <c r="P635">
        <v>0</v>
      </c>
      <c r="Q635">
        <v>0</v>
      </c>
      <c r="R635">
        <v>0</v>
      </c>
      <c r="S635" t="s">
        <v>319</v>
      </c>
      <c r="T635" t="s">
        <v>319</v>
      </c>
      <c r="U635" t="s">
        <v>319</v>
      </c>
      <c r="V635" t="s">
        <v>319</v>
      </c>
      <c r="W635">
        <v>10396228577840.1</v>
      </c>
      <c r="X635">
        <v>20799999235.403</v>
      </c>
      <c r="Y635" s="225">
        <v>30371380604361.648</v>
      </c>
      <c r="Z635">
        <v>166915534.00999999</v>
      </c>
    </row>
    <row r="636" spans="1:26" x14ac:dyDescent="0.25">
      <c r="A636" t="s">
        <v>991</v>
      </c>
      <c r="B636" t="s">
        <v>171</v>
      </c>
      <c r="C636" t="s">
        <v>992</v>
      </c>
      <c r="D636" t="s">
        <v>309</v>
      </c>
      <c r="E636" t="s">
        <v>303</v>
      </c>
      <c r="F636" t="s">
        <v>304</v>
      </c>
      <c r="G636" t="s">
        <v>305</v>
      </c>
      <c r="H636">
        <v>1329.59</v>
      </c>
      <c r="I636">
        <v>9.7900000000000001E-2</v>
      </c>
      <c r="J636">
        <v>-2.3300000000000001E-2</v>
      </c>
      <c r="K636">
        <v>0.82499999999999996</v>
      </c>
      <c r="L636">
        <v>0.82499999999999996</v>
      </c>
      <c r="M636">
        <v>1.8818999999999999</v>
      </c>
      <c r="N636">
        <v>4.9946999999999999</v>
      </c>
      <c r="O636">
        <v>8.9319000000000006</v>
      </c>
      <c r="P636">
        <v>11.8355</v>
      </c>
      <c r="Q636">
        <v>17.497499000000001</v>
      </c>
      <c r="R636">
        <v>0</v>
      </c>
      <c r="S636" t="s">
        <v>306</v>
      </c>
      <c r="T636" t="s">
        <v>306</v>
      </c>
      <c r="U636" t="s">
        <v>306</v>
      </c>
      <c r="V636" t="s">
        <v>319</v>
      </c>
      <c r="W636">
        <v>6589825626501.1797</v>
      </c>
      <c r="X636">
        <v>4997169203.75</v>
      </c>
      <c r="Y636" s="225">
        <v>18051393021663.168</v>
      </c>
      <c r="Z636">
        <v>36650820.479999997</v>
      </c>
    </row>
    <row r="637" spans="1:26" x14ac:dyDescent="0.25">
      <c r="A637" t="s">
        <v>993</v>
      </c>
      <c r="B637" t="s">
        <v>178</v>
      </c>
      <c r="C637" t="s">
        <v>992</v>
      </c>
      <c r="D637" t="s">
        <v>309</v>
      </c>
      <c r="E637" t="s">
        <v>303</v>
      </c>
      <c r="F637" t="s">
        <v>304</v>
      </c>
      <c r="G637" t="s">
        <v>305</v>
      </c>
      <c r="H637">
        <v>1434.18</v>
      </c>
      <c r="I637">
        <v>4.7399999999999998E-2</v>
      </c>
      <c r="J637">
        <v>0.11169999999999999</v>
      </c>
      <c r="K637">
        <v>0.47220000000000001</v>
      </c>
      <c r="L637">
        <v>0.47220000000000001</v>
      </c>
      <c r="M637">
        <v>1.4587000000000001</v>
      </c>
      <c r="N637">
        <v>2.8889999999999998</v>
      </c>
      <c r="O637">
        <v>4.3708</v>
      </c>
      <c r="P637">
        <v>5.8739999999999997</v>
      </c>
      <c r="Q637">
        <v>16.184401000000001</v>
      </c>
      <c r="R637">
        <v>32.474701000000003</v>
      </c>
      <c r="S637" t="s">
        <v>307</v>
      </c>
      <c r="T637" t="s">
        <v>307</v>
      </c>
      <c r="U637" t="s">
        <v>307</v>
      </c>
      <c r="V637" t="s">
        <v>307</v>
      </c>
      <c r="W637">
        <v>4844521277963.1396</v>
      </c>
      <c r="X637">
        <v>3393856261.1700001</v>
      </c>
      <c r="Y637" s="225">
        <v>18051393021663.168</v>
      </c>
      <c r="Z637">
        <v>36650820.479999997</v>
      </c>
    </row>
    <row r="638" spans="1:26" x14ac:dyDescent="0.25">
      <c r="A638" t="s">
        <v>994</v>
      </c>
      <c r="B638" t="s">
        <v>74</v>
      </c>
      <c r="C638" t="s">
        <v>992</v>
      </c>
      <c r="D638" t="s">
        <v>309</v>
      </c>
      <c r="E638" t="s">
        <v>303</v>
      </c>
      <c r="F638" t="s">
        <v>304</v>
      </c>
      <c r="G638" t="s">
        <v>305</v>
      </c>
      <c r="H638">
        <v>1421.08</v>
      </c>
      <c r="I638">
        <v>-0.3241</v>
      </c>
      <c r="J638">
        <v>-0.98799999999999999</v>
      </c>
      <c r="K638">
        <v>-3.2877999999999998</v>
      </c>
      <c r="L638">
        <v>-3.2877999999999998</v>
      </c>
      <c r="M638">
        <v>-4.7138</v>
      </c>
      <c r="N638">
        <v>-3.2805</v>
      </c>
      <c r="O638">
        <v>1.6997</v>
      </c>
      <c r="P638">
        <v>4.1167999999999996</v>
      </c>
      <c r="Q638">
        <v>10.224500000000001</v>
      </c>
      <c r="R638">
        <v>3.7896999999999998</v>
      </c>
      <c r="S638" t="s">
        <v>307</v>
      </c>
      <c r="T638" t="s">
        <v>306</v>
      </c>
      <c r="U638" t="s">
        <v>338</v>
      </c>
      <c r="V638" t="s">
        <v>307</v>
      </c>
      <c r="W638">
        <v>172326488420.54999</v>
      </c>
      <c r="X638">
        <v>117277766.31</v>
      </c>
      <c r="Y638" s="225">
        <v>18051393021663.168</v>
      </c>
      <c r="Z638">
        <v>36650820.479999997</v>
      </c>
    </row>
    <row r="639" spans="1:26" x14ac:dyDescent="0.25">
      <c r="A639" t="s">
        <v>995</v>
      </c>
      <c r="B639" t="s">
        <v>74</v>
      </c>
      <c r="C639" t="s">
        <v>992</v>
      </c>
      <c r="D639" t="s">
        <v>309</v>
      </c>
      <c r="E639" t="s">
        <v>303</v>
      </c>
      <c r="F639" t="s">
        <v>304</v>
      </c>
      <c r="G639" t="s">
        <v>305</v>
      </c>
      <c r="H639">
        <v>1005.36</v>
      </c>
      <c r="I639">
        <v>-0.30840000000000001</v>
      </c>
      <c r="J639">
        <v>0</v>
      </c>
      <c r="K639">
        <v>0</v>
      </c>
      <c r="L639">
        <v>0</v>
      </c>
      <c r="M639">
        <v>0</v>
      </c>
      <c r="N639">
        <v>0</v>
      </c>
      <c r="O639">
        <v>0</v>
      </c>
      <c r="P639">
        <v>0</v>
      </c>
      <c r="Q639">
        <v>0</v>
      </c>
      <c r="R639">
        <v>0</v>
      </c>
      <c r="S639" t="s">
        <v>369</v>
      </c>
      <c r="T639" t="s">
        <v>369</v>
      </c>
      <c r="U639" t="s">
        <v>369</v>
      </c>
      <c r="V639" t="s">
        <v>369</v>
      </c>
      <c r="W639">
        <v>0</v>
      </c>
      <c r="X639">
        <v>0</v>
      </c>
      <c r="Y639" s="225">
        <v>18051393021663.168</v>
      </c>
      <c r="Z639">
        <v>36650820.479999997</v>
      </c>
    </row>
    <row r="640" spans="1:26" x14ac:dyDescent="0.25">
      <c r="A640" t="s">
        <v>996</v>
      </c>
      <c r="B640" t="s">
        <v>171</v>
      </c>
      <c r="C640" t="s">
        <v>992</v>
      </c>
      <c r="D640" t="s">
        <v>309</v>
      </c>
      <c r="E640" t="s">
        <v>303</v>
      </c>
      <c r="F640" t="s">
        <v>304</v>
      </c>
      <c r="G640" t="s">
        <v>305</v>
      </c>
      <c r="H640">
        <v>1330.99</v>
      </c>
      <c r="I640">
        <v>0.1414</v>
      </c>
      <c r="J640">
        <v>-0.11559999999999999</v>
      </c>
      <c r="K640">
        <v>0.67320000000000002</v>
      </c>
      <c r="L640">
        <v>0.67320000000000002</v>
      </c>
      <c r="M640">
        <v>1.5984</v>
      </c>
      <c r="N640">
        <v>4.6284999999999998</v>
      </c>
      <c r="O640">
        <v>8.8077000000000005</v>
      </c>
      <c r="P640">
        <v>11.652699999999999</v>
      </c>
      <c r="Q640">
        <v>15.2073</v>
      </c>
      <c r="R640">
        <v>40.672699000000001</v>
      </c>
      <c r="S640" t="s">
        <v>306</v>
      </c>
      <c r="T640" t="s">
        <v>338</v>
      </c>
      <c r="U640" t="s">
        <v>306</v>
      </c>
      <c r="V640" t="s">
        <v>307</v>
      </c>
      <c r="W640">
        <v>685132567057.04004</v>
      </c>
      <c r="X640">
        <v>518220950.33999997</v>
      </c>
      <c r="Y640" s="225">
        <v>18051393021663.168</v>
      </c>
      <c r="Z640">
        <v>36650820.479999997</v>
      </c>
    </row>
    <row r="641" spans="1:26" x14ac:dyDescent="0.25">
      <c r="A641" t="s">
        <v>997</v>
      </c>
      <c r="B641" t="s">
        <v>74</v>
      </c>
      <c r="C641" t="s">
        <v>992</v>
      </c>
      <c r="D641" t="s">
        <v>309</v>
      </c>
      <c r="E641" t="s">
        <v>303</v>
      </c>
      <c r="F641" t="s">
        <v>304</v>
      </c>
      <c r="G641" t="s">
        <v>305</v>
      </c>
      <c r="H641">
        <v>1276.23</v>
      </c>
      <c r="I641">
        <v>-0.56410000000000005</v>
      </c>
      <c r="J641">
        <v>-1.1317999999999999</v>
      </c>
      <c r="K641">
        <v>-3.8208000000000002</v>
      </c>
      <c r="L641">
        <v>-3.8208000000000002</v>
      </c>
      <c r="M641">
        <v>-4.7952000000000004</v>
      </c>
      <c r="N641">
        <v>-3.8578000000000001</v>
      </c>
      <c r="O641">
        <v>0.66100000000000003</v>
      </c>
      <c r="P641">
        <v>2.4319000000000002</v>
      </c>
      <c r="Q641">
        <v>12.0936</v>
      </c>
      <c r="R641">
        <v>10.507099999999999</v>
      </c>
      <c r="S641" t="s">
        <v>306</v>
      </c>
      <c r="T641" t="s">
        <v>338</v>
      </c>
      <c r="U641" t="s">
        <v>364</v>
      </c>
      <c r="V641" t="s">
        <v>338</v>
      </c>
      <c r="W641">
        <v>3824668229195.5801</v>
      </c>
      <c r="X641">
        <v>2882338365.6599998</v>
      </c>
      <c r="Y641" s="225">
        <v>18051393021663.168</v>
      </c>
      <c r="Z641">
        <v>36650820.479999997</v>
      </c>
    </row>
    <row r="642" spans="1:26" x14ac:dyDescent="0.25">
      <c r="A642" t="s">
        <v>998</v>
      </c>
      <c r="B642" t="s">
        <v>74</v>
      </c>
      <c r="C642" t="s">
        <v>992</v>
      </c>
      <c r="D642" t="s">
        <v>309</v>
      </c>
      <c r="E642" t="s">
        <v>303</v>
      </c>
      <c r="F642" t="s">
        <v>304</v>
      </c>
      <c r="G642" t="s">
        <v>305</v>
      </c>
      <c r="H642">
        <v>1004.27</v>
      </c>
      <c r="I642">
        <v>-0.54759999999999998</v>
      </c>
      <c r="J642">
        <v>0</v>
      </c>
      <c r="K642">
        <v>0</v>
      </c>
      <c r="L642">
        <v>0</v>
      </c>
      <c r="M642">
        <v>0</v>
      </c>
      <c r="N642">
        <v>0</v>
      </c>
      <c r="O642">
        <v>0</v>
      </c>
      <c r="P642">
        <v>0</v>
      </c>
      <c r="Q642">
        <v>0</v>
      </c>
      <c r="R642">
        <v>0</v>
      </c>
      <c r="S642" t="s">
        <v>369</v>
      </c>
      <c r="T642" t="s">
        <v>369</v>
      </c>
      <c r="U642" t="s">
        <v>369</v>
      </c>
      <c r="V642" t="s">
        <v>369</v>
      </c>
      <c r="W642">
        <v>0</v>
      </c>
      <c r="X642">
        <v>0</v>
      </c>
      <c r="Y642" s="225">
        <v>18051393021663.168</v>
      </c>
      <c r="Z642">
        <v>36650820.479999997</v>
      </c>
    </row>
    <row r="643" spans="1:26" x14ac:dyDescent="0.25">
      <c r="A643" t="s">
        <v>999</v>
      </c>
      <c r="B643" t="s">
        <v>171</v>
      </c>
      <c r="C643" t="s">
        <v>992</v>
      </c>
      <c r="D643" t="s">
        <v>309</v>
      </c>
      <c r="E643" t="s">
        <v>303</v>
      </c>
      <c r="F643" t="s">
        <v>304</v>
      </c>
      <c r="G643" t="s">
        <v>305</v>
      </c>
      <c r="H643">
        <v>1487.27</v>
      </c>
      <c r="I643">
        <v>8.8800000000000004E-2</v>
      </c>
      <c r="J643">
        <v>-6.5799999999999997E-2</v>
      </c>
      <c r="K643">
        <v>0.65720000000000001</v>
      </c>
      <c r="L643">
        <v>0.65720000000000001</v>
      </c>
      <c r="M643">
        <v>2.367</v>
      </c>
      <c r="N643">
        <v>5.7515999999999998</v>
      </c>
      <c r="O643">
        <v>9.7689000000000004</v>
      </c>
      <c r="P643">
        <v>12.3171</v>
      </c>
      <c r="Q643">
        <v>16.416699999999999</v>
      </c>
      <c r="R643">
        <v>41.698399000000002</v>
      </c>
      <c r="S643" t="s">
        <v>307</v>
      </c>
      <c r="T643" t="s">
        <v>307</v>
      </c>
      <c r="U643" t="s">
        <v>307</v>
      </c>
      <c r="V643" t="s">
        <v>307</v>
      </c>
      <c r="W643">
        <v>74602776946.960007</v>
      </c>
      <c r="X643">
        <v>50490513.369999997</v>
      </c>
      <c r="Y643" s="225">
        <v>18051393021663.168</v>
      </c>
      <c r="Z643">
        <v>36650820.479999997</v>
      </c>
    </row>
    <row r="644" spans="1:26" x14ac:dyDescent="0.25">
      <c r="A644" t="s">
        <v>1000</v>
      </c>
      <c r="B644" t="s">
        <v>207</v>
      </c>
      <c r="C644" t="s">
        <v>992</v>
      </c>
      <c r="D644" t="s">
        <v>223</v>
      </c>
      <c r="E644" t="s">
        <v>303</v>
      </c>
      <c r="F644" t="s">
        <v>304</v>
      </c>
      <c r="G644" t="s">
        <v>305</v>
      </c>
      <c r="H644">
        <v>1013.1</v>
      </c>
      <c r="I644">
        <v>0</v>
      </c>
      <c r="J644">
        <v>0</v>
      </c>
      <c r="K644">
        <v>0</v>
      </c>
      <c r="L644">
        <v>1.23</v>
      </c>
      <c r="M644">
        <v>0</v>
      </c>
      <c r="N644">
        <v>0</v>
      </c>
      <c r="O644">
        <v>0</v>
      </c>
      <c r="P644">
        <v>0</v>
      </c>
      <c r="Q644">
        <v>0</v>
      </c>
      <c r="R644">
        <v>0</v>
      </c>
      <c r="S644" t="s">
        <v>319</v>
      </c>
      <c r="T644" t="s">
        <v>319</v>
      </c>
      <c r="U644" t="s">
        <v>319</v>
      </c>
      <c r="V644" t="s">
        <v>319</v>
      </c>
      <c r="W644">
        <v>118690569339.11</v>
      </c>
      <c r="X644">
        <v>118600000</v>
      </c>
      <c r="Y644" s="225">
        <v>18051393021663.168</v>
      </c>
      <c r="Z644">
        <v>36650820.479999997</v>
      </c>
    </row>
    <row r="645" spans="1:26" x14ac:dyDescent="0.25">
      <c r="A645" t="s">
        <v>1001</v>
      </c>
      <c r="B645" t="s">
        <v>207</v>
      </c>
      <c r="C645" t="s">
        <v>992</v>
      </c>
      <c r="D645" t="s">
        <v>309</v>
      </c>
      <c r="E645" t="s">
        <v>303</v>
      </c>
      <c r="F645" t="s">
        <v>304</v>
      </c>
      <c r="G645" t="s">
        <v>305</v>
      </c>
      <c r="H645">
        <v>1026.8499999999999</v>
      </c>
      <c r="I645">
        <v>0</v>
      </c>
      <c r="J645">
        <v>0</v>
      </c>
      <c r="K645">
        <v>0</v>
      </c>
      <c r="L645">
        <v>1.01</v>
      </c>
      <c r="M645">
        <v>0</v>
      </c>
      <c r="N645">
        <v>0</v>
      </c>
      <c r="O645">
        <v>0</v>
      </c>
      <c r="P645">
        <v>0</v>
      </c>
      <c r="Q645">
        <v>0</v>
      </c>
      <c r="R645">
        <v>0</v>
      </c>
      <c r="S645" t="s">
        <v>319</v>
      </c>
      <c r="T645" t="s">
        <v>319</v>
      </c>
      <c r="U645" t="s">
        <v>319</v>
      </c>
      <c r="V645" t="s">
        <v>319</v>
      </c>
      <c r="W645">
        <v>104462103541.98</v>
      </c>
      <c r="X645">
        <v>102759000</v>
      </c>
      <c r="Y645" s="225">
        <v>18051393021663.168</v>
      </c>
      <c r="Z645">
        <v>36650820.479999997</v>
      </c>
    </row>
    <row r="646" spans="1:26" x14ac:dyDescent="0.25">
      <c r="A646" t="s">
        <v>1002</v>
      </c>
      <c r="B646" t="s">
        <v>207</v>
      </c>
      <c r="C646" t="s">
        <v>992</v>
      </c>
      <c r="D646" t="s">
        <v>309</v>
      </c>
      <c r="E646" t="s">
        <v>303</v>
      </c>
      <c r="F646" t="s">
        <v>304</v>
      </c>
      <c r="G646" t="s">
        <v>305</v>
      </c>
      <c r="H646">
        <v>1021.84</v>
      </c>
      <c r="I646">
        <v>0</v>
      </c>
      <c r="J646">
        <v>0</v>
      </c>
      <c r="K646">
        <v>0</v>
      </c>
      <c r="L646">
        <v>0</v>
      </c>
      <c r="M646">
        <v>0</v>
      </c>
      <c r="N646">
        <v>0</v>
      </c>
      <c r="O646">
        <v>0</v>
      </c>
      <c r="P646">
        <v>0</v>
      </c>
      <c r="Q646">
        <v>0</v>
      </c>
      <c r="R646">
        <v>0</v>
      </c>
      <c r="S646" t="s">
        <v>369</v>
      </c>
      <c r="T646" t="s">
        <v>369</v>
      </c>
      <c r="U646" t="s">
        <v>369</v>
      </c>
      <c r="V646" t="s">
        <v>369</v>
      </c>
      <c r="W646">
        <v>0</v>
      </c>
      <c r="X646">
        <v>0</v>
      </c>
      <c r="Y646" s="225">
        <v>18051393021663.168</v>
      </c>
      <c r="Z646">
        <v>36650820.479999997</v>
      </c>
    </row>
    <row r="647" spans="1:26" x14ac:dyDescent="0.25">
      <c r="A647" t="s">
        <v>1003</v>
      </c>
      <c r="B647" t="s">
        <v>74</v>
      </c>
      <c r="C647" t="s">
        <v>992</v>
      </c>
      <c r="D647" t="s">
        <v>309</v>
      </c>
      <c r="E647" t="s">
        <v>323</v>
      </c>
      <c r="F647" t="s">
        <v>304</v>
      </c>
      <c r="G647" t="s">
        <v>280</v>
      </c>
      <c r="H647">
        <v>1.017207</v>
      </c>
      <c r="I647">
        <v>0.49280000000000002</v>
      </c>
      <c r="J647">
        <v>-0.75849999999999995</v>
      </c>
      <c r="K647">
        <v>0.96840000000000004</v>
      </c>
      <c r="L647">
        <v>0.96840000000000004</v>
      </c>
      <c r="M647">
        <v>-1.6896</v>
      </c>
      <c r="N647">
        <v>-1.9449000000000001</v>
      </c>
      <c r="O647">
        <v>6.9558999999999997</v>
      </c>
      <c r="P647">
        <v>-5.9123000000000001</v>
      </c>
      <c r="Q647">
        <v>0</v>
      </c>
      <c r="R647">
        <v>0</v>
      </c>
      <c r="S647" t="s">
        <v>319</v>
      </c>
      <c r="T647" t="s">
        <v>319</v>
      </c>
      <c r="U647" t="s">
        <v>319</v>
      </c>
      <c r="V647" t="s">
        <v>319</v>
      </c>
      <c r="W647">
        <v>36650820.479999997</v>
      </c>
      <c r="X647">
        <v>36379753.829999998</v>
      </c>
      <c r="Y647" s="225">
        <v>18051393021663.168</v>
      </c>
      <c r="Z647">
        <v>36650820.479999997</v>
      </c>
    </row>
    <row r="648" spans="1:26" x14ac:dyDescent="0.25">
      <c r="A648" t="s">
        <v>1004</v>
      </c>
      <c r="B648" t="s">
        <v>171</v>
      </c>
      <c r="C648" t="s">
        <v>992</v>
      </c>
      <c r="D648" t="s">
        <v>309</v>
      </c>
      <c r="E648" t="s">
        <v>303</v>
      </c>
      <c r="F648" t="s">
        <v>304</v>
      </c>
      <c r="G648" t="s">
        <v>280</v>
      </c>
      <c r="H648">
        <v>1138.45</v>
      </c>
      <c r="I648">
        <v>4.3900000000000002E-2</v>
      </c>
      <c r="J648">
        <v>5.1900000000000002E-2</v>
      </c>
      <c r="K648">
        <v>0.78969999999999996</v>
      </c>
      <c r="L648">
        <v>0.78969999999999996</v>
      </c>
      <c r="M648">
        <v>1.6973</v>
      </c>
      <c r="N648">
        <v>4.4947999999999997</v>
      </c>
      <c r="O648">
        <v>8.2352000000000007</v>
      </c>
      <c r="P648">
        <v>10.784000000000001</v>
      </c>
      <c r="Q648">
        <v>0</v>
      </c>
      <c r="R648">
        <v>0</v>
      </c>
      <c r="S648" t="s">
        <v>307</v>
      </c>
      <c r="T648" t="s">
        <v>307</v>
      </c>
      <c r="U648" t="s">
        <v>319</v>
      </c>
      <c r="V648" t="s">
        <v>319</v>
      </c>
      <c r="W648">
        <v>498041911513.32001</v>
      </c>
      <c r="X648">
        <v>440926667.55000001</v>
      </c>
      <c r="Y648" s="225">
        <v>18051393021663.168</v>
      </c>
      <c r="Z648">
        <v>36650820.479999997</v>
      </c>
    </row>
    <row r="649" spans="1:26" x14ac:dyDescent="0.25">
      <c r="A649" t="s">
        <v>1005</v>
      </c>
      <c r="B649" t="s">
        <v>178</v>
      </c>
      <c r="C649" t="s">
        <v>992</v>
      </c>
      <c r="D649" t="s">
        <v>309</v>
      </c>
      <c r="E649" t="s">
        <v>303</v>
      </c>
      <c r="F649" t="s">
        <v>304</v>
      </c>
      <c r="G649" t="s">
        <v>280</v>
      </c>
      <c r="H649">
        <v>1033.04</v>
      </c>
      <c r="I649">
        <v>1.9400000000000001E-2</v>
      </c>
      <c r="J649">
        <v>7.6499999999999999E-2</v>
      </c>
      <c r="K649">
        <v>0.34189999999999998</v>
      </c>
      <c r="L649">
        <v>0.34189999999999998</v>
      </c>
      <c r="M649">
        <v>0.7913</v>
      </c>
      <c r="N649">
        <v>1.9641999999999999</v>
      </c>
      <c r="O649">
        <v>3.2667999999999999</v>
      </c>
      <c r="P649">
        <v>0</v>
      </c>
      <c r="Q649">
        <v>0</v>
      </c>
      <c r="R649">
        <v>0</v>
      </c>
      <c r="S649" t="s">
        <v>317</v>
      </c>
      <c r="T649" t="s">
        <v>319</v>
      </c>
      <c r="U649" t="s">
        <v>319</v>
      </c>
      <c r="V649" t="s">
        <v>319</v>
      </c>
      <c r="W649">
        <v>1139121471184.3101</v>
      </c>
      <c r="X649">
        <v>1106459030.3199999</v>
      </c>
      <c r="Y649" s="225">
        <v>18051393021663.168</v>
      </c>
      <c r="Z649">
        <v>36650820.479999997</v>
      </c>
    </row>
    <row r="650" spans="1:26" x14ac:dyDescent="0.25">
      <c r="A650" t="s">
        <v>1006</v>
      </c>
      <c r="B650" t="s">
        <v>178</v>
      </c>
      <c r="C650" t="s">
        <v>1007</v>
      </c>
      <c r="D650" t="s">
        <v>342</v>
      </c>
      <c r="E650" t="s">
        <v>303</v>
      </c>
      <c r="F650" t="s">
        <v>304</v>
      </c>
      <c r="G650" t="s">
        <v>280</v>
      </c>
      <c r="H650">
        <v>1272.3670999999999</v>
      </c>
      <c r="I650">
        <v>4.1200000000000001E-2</v>
      </c>
      <c r="J650">
        <v>9.6699999999999994E-2</v>
      </c>
      <c r="K650">
        <v>-0.2084</v>
      </c>
      <c r="L650">
        <v>-0.2084</v>
      </c>
      <c r="M650">
        <v>0.41539999999999999</v>
      </c>
      <c r="N650">
        <v>1.2329000000000001</v>
      </c>
      <c r="O650">
        <v>2.3813</v>
      </c>
      <c r="P650">
        <v>3.6131000000000002</v>
      </c>
      <c r="Q650">
        <v>15.859400000000001</v>
      </c>
      <c r="R650">
        <v>0</v>
      </c>
      <c r="S650" t="s">
        <v>387</v>
      </c>
      <c r="T650" t="s">
        <v>387</v>
      </c>
      <c r="U650" t="s">
        <v>387</v>
      </c>
      <c r="V650" t="s">
        <v>319</v>
      </c>
      <c r="W650">
        <v>7074105284.0699997</v>
      </c>
      <c r="X650">
        <v>5548213.9800000004</v>
      </c>
      <c r="Y650" s="225">
        <v>5167453915491.5801</v>
      </c>
      <c r="Z650">
        <v>0</v>
      </c>
    </row>
    <row r="651" spans="1:26" x14ac:dyDescent="0.25">
      <c r="A651" t="s">
        <v>1008</v>
      </c>
      <c r="B651" t="s">
        <v>74</v>
      </c>
      <c r="C651" t="s">
        <v>1007</v>
      </c>
      <c r="D651" t="s">
        <v>170</v>
      </c>
      <c r="E651" t="s">
        <v>303</v>
      </c>
      <c r="F651" t="s">
        <v>304</v>
      </c>
      <c r="G651" t="s">
        <v>305</v>
      </c>
      <c r="H651">
        <v>812.47112600000003</v>
      </c>
      <c r="I651">
        <v>-0.64980000000000004</v>
      </c>
      <c r="J651">
        <v>-1.6617999999999999</v>
      </c>
      <c r="K651">
        <v>-5.3103999999999996</v>
      </c>
      <c r="L651">
        <v>-5.3103999999999996</v>
      </c>
      <c r="M651">
        <v>-15.7392</v>
      </c>
      <c r="N651">
        <v>-15.2318</v>
      </c>
      <c r="O651">
        <v>-5.6623999999999999</v>
      </c>
      <c r="P651">
        <v>-8.3291000000000004</v>
      </c>
      <c r="Q651">
        <v>-22.446199</v>
      </c>
      <c r="R651">
        <v>-35.191898000000002</v>
      </c>
      <c r="S651" t="s">
        <v>332</v>
      </c>
      <c r="T651" t="s">
        <v>317</v>
      </c>
      <c r="U651" t="s">
        <v>317</v>
      </c>
      <c r="V651" t="s">
        <v>317</v>
      </c>
      <c r="W651">
        <v>736957465641.84998</v>
      </c>
      <c r="X651">
        <v>858888827.25999999</v>
      </c>
      <c r="Y651" s="225">
        <v>5167453915491.5801</v>
      </c>
      <c r="Z651">
        <v>0</v>
      </c>
    </row>
    <row r="652" spans="1:26" x14ac:dyDescent="0.25">
      <c r="A652" t="s">
        <v>1009</v>
      </c>
      <c r="B652" t="s">
        <v>207</v>
      </c>
      <c r="C652" t="s">
        <v>1007</v>
      </c>
      <c r="D652" t="s">
        <v>342</v>
      </c>
      <c r="E652" t="s">
        <v>303</v>
      </c>
      <c r="F652" t="s">
        <v>304</v>
      </c>
      <c r="G652" t="s">
        <v>305</v>
      </c>
      <c r="H652">
        <v>1015.9936</v>
      </c>
      <c r="I652">
        <v>0</v>
      </c>
      <c r="J652">
        <v>0</v>
      </c>
      <c r="K652">
        <v>0</v>
      </c>
      <c r="L652">
        <v>0.45</v>
      </c>
      <c r="M652">
        <v>0</v>
      </c>
      <c r="N652">
        <v>0</v>
      </c>
      <c r="O652">
        <v>0</v>
      </c>
      <c r="P652">
        <v>0.03</v>
      </c>
      <c r="Q652">
        <v>0</v>
      </c>
      <c r="R652">
        <v>0</v>
      </c>
      <c r="S652" t="s">
        <v>319</v>
      </c>
      <c r="T652" t="s">
        <v>319</v>
      </c>
      <c r="U652" t="s">
        <v>319</v>
      </c>
      <c r="V652" t="s">
        <v>319</v>
      </c>
      <c r="W652">
        <v>50597756766.019997</v>
      </c>
      <c r="X652">
        <v>50025000</v>
      </c>
      <c r="Y652" s="225">
        <v>5167453915491.5801</v>
      </c>
      <c r="Z652">
        <v>0</v>
      </c>
    </row>
    <row r="653" spans="1:26" x14ac:dyDescent="0.25">
      <c r="A653" t="s">
        <v>1010</v>
      </c>
      <c r="B653" t="s">
        <v>207</v>
      </c>
      <c r="C653" t="s">
        <v>1007</v>
      </c>
      <c r="D653" t="s">
        <v>374</v>
      </c>
      <c r="E653" t="s">
        <v>303</v>
      </c>
      <c r="F653" t="s">
        <v>304</v>
      </c>
      <c r="G653" t="s">
        <v>305</v>
      </c>
      <c r="H653">
        <v>1001.591</v>
      </c>
      <c r="I653">
        <v>0</v>
      </c>
      <c r="J653">
        <v>0</v>
      </c>
      <c r="K653">
        <v>0</v>
      </c>
      <c r="L653">
        <v>-0.83</v>
      </c>
      <c r="M653">
        <v>0</v>
      </c>
      <c r="N653">
        <v>0</v>
      </c>
      <c r="O653">
        <v>0</v>
      </c>
      <c r="P653">
        <v>0.08</v>
      </c>
      <c r="Q653">
        <v>0</v>
      </c>
      <c r="R653">
        <v>0</v>
      </c>
      <c r="S653" t="s">
        <v>319</v>
      </c>
      <c r="T653" t="s">
        <v>319</v>
      </c>
      <c r="U653" t="s">
        <v>319</v>
      </c>
      <c r="V653" t="s">
        <v>319</v>
      </c>
      <c r="W653">
        <v>151491727945.41</v>
      </c>
      <c r="X653">
        <v>150000000</v>
      </c>
      <c r="Y653" s="225">
        <v>5167453915491.5801</v>
      </c>
      <c r="Z653">
        <v>0</v>
      </c>
    </row>
    <row r="654" spans="1:26" x14ac:dyDescent="0.25">
      <c r="A654" t="s">
        <v>1011</v>
      </c>
      <c r="B654" t="s">
        <v>74</v>
      </c>
      <c r="C654" t="s">
        <v>1007</v>
      </c>
      <c r="D654" t="s">
        <v>170</v>
      </c>
      <c r="E654" t="s">
        <v>303</v>
      </c>
      <c r="F654" t="s">
        <v>304</v>
      </c>
      <c r="G654" t="s">
        <v>305</v>
      </c>
      <c r="H654">
        <v>5257.8069489999998</v>
      </c>
      <c r="I654">
        <v>-0.92520000000000002</v>
      </c>
      <c r="J654">
        <v>-2.4338000000000002</v>
      </c>
      <c r="K654">
        <v>-7.0556000000000001</v>
      </c>
      <c r="L654">
        <v>-7.0556000000000001</v>
      </c>
      <c r="M654">
        <v>-12.1107</v>
      </c>
      <c r="N654">
        <v>-9.4733999999999998</v>
      </c>
      <c r="O654">
        <v>-14.2027</v>
      </c>
      <c r="P654">
        <v>-14.312099999999999</v>
      </c>
      <c r="Q654">
        <v>-11.694800000000001</v>
      </c>
      <c r="R654">
        <v>-24.9907</v>
      </c>
      <c r="S654" t="s">
        <v>310</v>
      </c>
      <c r="T654" t="s">
        <v>317</v>
      </c>
      <c r="U654" t="s">
        <v>332</v>
      </c>
      <c r="V654" t="s">
        <v>317</v>
      </c>
      <c r="W654">
        <v>1742610230309.71</v>
      </c>
      <c r="X654">
        <v>308048236.10000002</v>
      </c>
      <c r="Y654" s="225">
        <v>5167453915491.5801</v>
      </c>
      <c r="Z654">
        <v>0</v>
      </c>
    </row>
    <row r="655" spans="1:26" x14ac:dyDescent="0.25">
      <c r="A655" t="s">
        <v>1012</v>
      </c>
      <c r="B655" t="s">
        <v>178</v>
      </c>
      <c r="C655" t="s">
        <v>1007</v>
      </c>
      <c r="D655" t="s">
        <v>342</v>
      </c>
      <c r="E655" t="s">
        <v>303</v>
      </c>
      <c r="F655" t="s">
        <v>304</v>
      </c>
      <c r="G655" t="s">
        <v>305</v>
      </c>
      <c r="H655">
        <v>1507.048</v>
      </c>
      <c r="I655">
        <v>4.9299999999999997E-2</v>
      </c>
      <c r="J655">
        <v>2.2033999999999998</v>
      </c>
      <c r="K655">
        <v>2.6120999999999999</v>
      </c>
      <c r="L655">
        <v>2.6120999999999999</v>
      </c>
      <c r="M655">
        <v>3.7158000000000002</v>
      </c>
      <c r="N655">
        <v>6.6734</v>
      </c>
      <c r="O655">
        <v>11.7864</v>
      </c>
      <c r="P655">
        <v>19.721900999999999</v>
      </c>
      <c r="Q655">
        <v>0</v>
      </c>
      <c r="R655">
        <v>0</v>
      </c>
      <c r="S655" t="s">
        <v>306</v>
      </c>
      <c r="T655" t="s">
        <v>307</v>
      </c>
      <c r="U655" t="s">
        <v>319</v>
      </c>
      <c r="V655" t="s">
        <v>319</v>
      </c>
      <c r="W655">
        <v>153237439083.53</v>
      </c>
      <c r="X655">
        <v>104336570.09</v>
      </c>
      <c r="Y655" s="225">
        <v>5167453915491.5801</v>
      </c>
      <c r="Z655">
        <v>0</v>
      </c>
    </row>
    <row r="656" spans="1:26" x14ac:dyDescent="0.25">
      <c r="A656" t="s">
        <v>1013</v>
      </c>
      <c r="B656" t="s">
        <v>367</v>
      </c>
      <c r="C656" t="s">
        <v>1007</v>
      </c>
      <c r="D656" t="s">
        <v>342</v>
      </c>
      <c r="E656" t="s">
        <v>303</v>
      </c>
      <c r="F656" t="s">
        <v>279</v>
      </c>
      <c r="G656" t="s">
        <v>305</v>
      </c>
      <c r="H656">
        <v>1013.0026</v>
      </c>
      <c r="I656">
        <v>0</v>
      </c>
      <c r="J656">
        <v>0</v>
      </c>
      <c r="K656">
        <v>0</v>
      </c>
      <c r="L656">
        <v>0</v>
      </c>
      <c r="M656">
        <v>0</v>
      </c>
      <c r="N656">
        <v>0</v>
      </c>
      <c r="O656">
        <v>0</v>
      </c>
      <c r="P656">
        <v>0</v>
      </c>
      <c r="Q656">
        <v>0</v>
      </c>
      <c r="R656">
        <v>0</v>
      </c>
      <c r="S656" t="s">
        <v>319</v>
      </c>
      <c r="T656" t="s">
        <v>319</v>
      </c>
      <c r="U656" t="s">
        <v>319</v>
      </c>
      <c r="V656" t="s">
        <v>319</v>
      </c>
      <c r="W656">
        <v>502198289386.98999</v>
      </c>
      <c r="X656">
        <v>500000000</v>
      </c>
      <c r="Y656" s="225">
        <v>5167453915491.5801</v>
      </c>
      <c r="Z656">
        <v>0</v>
      </c>
    </row>
    <row r="657" spans="1:26" x14ac:dyDescent="0.25">
      <c r="A657" t="s">
        <v>1014</v>
      </c>
      <c r="B657" t="s">
        <v>74</v>
      </c>
      <c r="C657" t="s">
        <v>1007</v>
      </c>
      <c r="D657" t="s">
        <v>374</v>
      </c>
      <c r="E657" t="s">
        <v>303</v>
      </c>
      <c r="F657" t="s">
        <v>304</v>
      </c>
      <c r="G657" t="s">
        <v>280</v>
      </c>
      <c r="H657">
        <v>1087.479</v>
      </c>
      <c r="I657">
        <v>-2.5266000000000002</v>
      </c>
      <c r="J657">
        <v>-6.2112999999999996</v>
      </c>
      <c r="K657">
        <v>-4.8154000000000003</v>
      </c>
      <c r="L657">
        <v>-4.8154000000000003</v>
      </c>
      <c r="M657">
        <v>-3.5596000000000001</v>
      </c>
      <c r="N657">
        <v>-10.3848</v>
      </c>
      <c r="O657">
        <v>-10.996600000000001</v>
      </c>
      <c r="P657">
        <v>0</v>
      </c>
      <c r="Q657">
        <v>0</v>
      </c>
      <c r="R657">
        <v>0</v>
      </c>
      <c r="S657" t="s">
        <v>332</v>
      </c>
      <c r="T657" t="s">
        <v>319</v>
      </c>
      <c r="U657" t="s">
        <v>319</v>
      </c>
      <c r="V657" t="s">
        <v>319</v>
      </c>
      <c r="W657">
        <v>365377919415.34998</v>
      </c>
      <c r="X657">
        <v>319807155.06</v>
      </c>
      <c r="Y657" s="225">
        <v>5167453915491.5801</v>
      </c>
      <c r="Z657">
        <v>0</v>
      </c>
    </row>
    <row r="658" spans="1:26" x14ac:dyDescent="0.25">
      <c r="A658" t="s">
        <v>1015</v>
      </c>
      <c r="B658" t="s">
        <v>207</v>
      </c>
      <c r="C658" t="s">
        <v>1007</v>
      </c>
      <c r="D658" t="s">
        <v>342</v>
      </c>
      <c r="E658" t="s">
        <v>303</v>
      </c>
      <c r="F658" t="s">
        <v>304</v>
      </c>
      <c r="G658" t="s">
        <v>305</v>
      </c>
      <c r="H658">
        <v>1026.3231000000001</v>
      </c>
      <c r="I658">
        <v>0</v>
      </c>
      <c r="J658">
        <v>0</v>
      </c>
      <c r="K658">
        <v>0</v>
      </c>
      <c r="L658">
        <v>0.45</v>
      </c>
      <c r="M658">
        <v>0</v>
      </c>
      <c r="N658">
        <v>0</v>
      </c>
      <c r="O658">
        <v>0</v>
      </c>
      <c r="P658">
        <v>0.06</v>
      </c>
      <c r="Q658">
        <v>0</v>
      </c>
      <c r="R658">
        <v>0</v>
      </c>
      <c r="S658" t="s">
        <v>319</v>
      </c>
      <c r="T658" t="s">
        <v>319</v>
      </c>
      <c r="U658" t="s">
        <v>319</v>
      </c>
      <c r="V658" t="s">
        <v>319</v>
      </c>
      <c r="W658">
        <v>40225238091.400002</v>
      </c>
      <c r="X658">
        <v>39370000</v>
      </c>
      <c r="Y658" s="225">
        <v>5167453915491.5801</v>
      </c>
      <c r="Z658">
        <v>0</v>
      </c>
    </row>
    <row r="659" spans="1:26" x14ac:dyDescent="0.25">
      <c r="A659" t="s">
        <v>1016</v>
      </c>
      <c r="B659" t="s">
        <v>207</v>
      </c>
      <c r="C659" t="s">
        <v>1007</v>
      </c>
      <c r="D659" t="s">
        <v>342</v>
      </c>
      <c r="E659" t="s">
        <v>303</v>
      </c>
      <c r="F659" t="s">
        <v>304</v>
      </c>
      <c r="G659" t="s">
        <v>305</v>
      </c>
      <c r="H659">
        <v>1021.9743</v>
      </c>
      <c r="I659">
        <v>0</v>
      </c>
      <c r="J659">
        <v>0</v>
      </c>
      <c r="K659">
        <v>0</v>
      </c>
      <c r="L659">
        <v>0.48</v>
      </c>
      <c r="M659">
        <v>0</v>
      </c>
      <c r="N659">
        <v>0</v>
      </c>
      <c r="O659">
        <v>0</v>
      </c>
      <c r="P659">
        <v>-0.16</v>
      </c>
      <c r="Q659">
        <v>0</v>
      </c>
      <c r="R659">
        <v>0</v>
      </c>
      <c r="S659" t="s">
        <v>319</v>
      </c>
      <c r="T659" t="s">
        <v>319</v>
      </c>
      <c r="U659" t="s">
        <v>319</v>
      </c>
      <c r="V659" t="s">
        <v>319</v>
      </c>
      <c r="W659">
        <v>86348439204.009995</v>
      </c>
      <c r="X659">
        <v>84900000</v>
      </c>
      <c r="Y659" s="225">
        <v>5167453915491.5801</v>
      </c>
      <c r="Z659">
        <v>0</v>
      </c>
    </row>
    <row r="660" spans="1:26" x14ac:dyDescent="0.25">
      <c r="A660" t="s">
        <v>1017</v>
      </c>
      <c r="B660" t="s">
        <v>207</v>
      </c>
      <c r="C660" t="s">
        <v>1007</v>
      </c>
      <c r="D660" t="s">
        <v>342</v>
      </c>
      <c r="E660" t="s">
        <v>303</v>
      </c>
      <c r="F660" t="s">
        <v>304</v>
      </c>
      <c r="G660" t="s">
        <v>305</v>
      </c>
      <c r="H660">
        <v>961.76840000000004</v>
      </c>
      <c r="I660">
        <v>0</v>
      </c>
      <c r="J660">
        <v>0</v>
      </c>
      <c r="K660">
        <v>0</v>
      </c>
      <c r="L660">
        <v>-2.0699999999999998</v>
      </c>
      <c r="M660">
        <v>0</v>
      </c>
      <c r="N660">
        <v>0</v>
      </c>
      <c r="O660">
        <v>0</v>
      </c>
      <c r="P660">
        <v>2.82</v>
      </c>
      <c r="Q660">
        <v>0</v>
      </c>
      <c r="R660">
        <v>0</v>
      </c>
      <c r="S660" t="s">
        <v>319</v>
      </c>
      <c r="T660" t="s">
        <v>319</v>
      </c>
      <c r="U660" t="s">
        <v>319</v>
      </c>
      <c r="V660" t="s">
        <v>319</v>
      </c>
      <c r="W660">
        <v>294615675987.44</v>
      </c>
      <c r="X660">
        <v>300000000</v>
      </c>
      <c r="Y660" s="225">
        <v>5167453915491.5801</v>
      </c>
      <c r="Z660">
        <v>0</v>
      </c>
    </row>
    <row r="661" spans="1:26" x14ac:dyDescent="0.25">
      <c r="A661" t="s">
        <v>1018</v>
      </c>
      <c r="B661" t="s">
        <v>207</v>
      </c>
      <c r="C661" t="s">
        <v>1007</v>
      </c>
      <c r="D661" t="s">
        <v>202</v>
      </c>
      <c r="E661" t="s">
        <v>303</v>
      </c>
      <c r="F661" t="s">
        <v>304</v>
      </c>
      <c r="G661" t="s">
        <v>305</v>
      </c>
      <c r="H661">
        <v>1006.0158</v>
      </c>
      <c r="I661">
        <v>0</v>
      </c>
      <c r="J661">
        <v>0</v>
      </c>
      <c r="K661">
        <v>0</v>
      </c>
      <c r="L661">
        <v>0.57999999999999996</v>
      </c>
      <c r="M661">
        <v>0</v>
      </c>
      <c r="N661">
        <v>0</v>
      </c>
      <c r="O661">
        <v>0</v>
      </c>
      <c r="P661">
        <v>7.06</v>
      </c>
      <c r="Q661">
        <v>0</v>
      </c>
      <c r="R661">
        <v>0</v>
      </c>
      <c r="S661" t="s">
        <v>319</v>
      </c>
      <c r="T661" t="s">
        <v>319</v>
      </c>
      <c r="U661" t="s">
        <v>319</v>
      </c>
      <c r="V661" t="s">
        <v>319</v>
      </c>
      <c r="W661">
        <v>107029053474.03</v>
      </c>
      <c r="X661">
        <v>104521842.43000001</v>
      </c>
      <c r="Y661" s="225">
        <v>5167453915491.5801</v>
      </c>
      <c r="Z661">
        <v>0</v>
      </c>
    </row>
    <row r="662" spans="1:26" x14ac:dyDescent="0.25">
      <c r="A662" t="s">
        <v>1019</v>
      </c>
      <c r="B662" t="s">
        <v>207</v>
      </c>
      <c r="C662" t="s">
        <v>1007</v>
      </c>
      <c r="D662" t="s">
        <v>342</v>
      </c>
      <c r="E662" t="s">
        <v>303</v>
      </c>
      <c r="F662" t="s">
        <v>304</v>
      </c>
      <c r="G662" t="s">
        <v>305</v>
      </c>
      <c r="H662">
        <v>1010.8084</v>
      </c>
      <c r="I662">
        <v>0</v>
      </c>
      <c r="J662">
        <v>0</v>
      </c>
      <c r="K662">
        <v>0</v>
      </c>
      <c r="L662">
        <v>0.44</v>
      </c>
      <c r="M662">
        <v>0</v>
      </c>
      <c r="N662">
        <v>0</v>
      </c>
      <c r="O662">
        <v>0</v>
      </c>
      <c r="P662">
        <v>0</v>
      </c>
      <c r="Q662">
        <v>0</v>
      </c>
      <c r="R662">
        <v>0</v>
      </c>
      <c r="S662" t="s">
        <v>319</v>
      </c>
      <c r="T662" t="s">
        <v>319</v>
      </c>
      <c r="U662" t="s">
        <v>319</v>
      </c>
      <c r="V662" t="s">
        <v>319</v>
      </c>
      <c r="W662">
        <v>1006381629862.1</v>
      </c>
      <c r="X662">
        <v>1000000000</v>
      </c>
      <c r="Y662" s="225">
        <v>5167453915491.5801</v>
      </c>
      <c r="Z662">
        <v>0</v>
      </c>
    </row>
    <row r="663" spans="1:26" x14ac:dyDescent="0.25">
      <c r="A663" t="s">
        <v>1020</v>
      </c>
      <c r="B663" t="s">
        <v>207</v>
      </c>
      <c r="C663" t="s">
        <v>1007</v>
      </c>
      <c r="D663" t="s">
        <v>202</v>
      </c>
      <c r="E663" t="s">
        <v>303</v>
      </c>
      <c r="F663" t="s">
        <v>304</v>
      </c>
      <c r="G663" t="s">
        <v>305</v>
      </c>
      <c r="H663">
        <v>1028.0871999999999</v>
      </c>
      <c r="I663">
        <v>0</v>
      </c>
      <c r="J663">
        <v>0</v>
      </c>
      <c r="K663">
        <v>0</v>
      </c>
      <c r="L663">
        <v>0.56000000000000005</v>
      </c>
      <c r="M663">
        <v>0</v>
      </c>
      <c r="N663">
        <v>0</v>
      </c>
      <c r="O663">
        <v>0</v>
      </c>
      <c r="P663">
        <v>8.2200000000000006</v>
      </c>
      <c r="Q663">
        <v>0</v>
      </c>
      <c r="R663">
        <v>0</v>
      </c>
      <c r="S663" t="s">
        <v>319</v>
      </c>
      <c r="T663" t="s">
        <v>319</v>
      </c>
      <c r="U663" t="s">
        <v>319</v>
      </c>
      <c r="V663" t="s">
        <v>319</v>
      </c>
      <c r="W663">
        <v>425507234426.65997</v>
      </c>
      <c r="X663">
        <v>405000000</v>
      </c>
      <c r="Y663" s="225">
        <v>5167453915491.5801</v>
      </c>
      <c r="Z663">
        <v>0</v>
      </c>
    </row>
    <row r="664" spans="1:26" x14ac:dyDescent="0.25">
      <c r="A664" t="s">
        <v>1021</v>
      </c>
      <c r="B664" t="s">
        <v>328</v>
      </c>
      <c r="C664" t="s">
        <v>1022</v>
      </c>
      <c r="D664" t="s">
        <v>202</v>
      </c>
      <c r="E664" t="s">
        <v>303</v>
      </c>
      <c r="F664" t="s">
        <v>304</v>
      </c>
      <c r="G664" t="s">
        <v>305</v>
      </c>
      <c r="H664">
        <v>492.60288800000001</v>
      </c>
      <c r="I664">
        <v>-0.44979999999999998</v>
      </c>
      <c r="J664">
        <v>-1.0931999999999999</v>
      </c>
      <c r="K664">
        <v>-4.516</v>
      </c>
      <c r="L664">
        <v>-4.516</v>
      </c>
      <c r="M664">
        <v>-8.3958999999999993</v>
      </c>
      <c r="N664">
        <v>-8.4595000000000002</v>
      </c>
      <c r="O664">
        <v>-5.1944999999999997</v>
      </c>
      <c r="P664">
        <v>-1.8965000000000001</v>
      </c>
      <c r="Q664">
        <v>0</v>
      </c>
      <c r="R664">
        <v>0</v>
      </c>
      <c r="S664" t="s">
        <v>319</v>
      </c>
      <c r="T664" t="s">
        <v>319</v>
      </c>
      <c r="U664" t="s">
        <v>319</v>
      </c>
      <c r="V664" t="s">
        <v>319</v>
      </c>
      <c r="W664">
        <v>10214841309.530001</v>
      </c>
      <c r="X664">
        <v>19800000</v>
      </c>
      <c r="Y664" s="225">
        <v>5957811643983.8896</v>
      </c>
      <c r="Z664">
        <v>1015867.24</v>
      </c>
    </row>
    <row r="665" spans="1:26" x14ac:dyDescent="0.25">
      <c r="A665" t="s">
        <v>1023</v>
      </c>
      <c r="B665" t="s">
        <v>328</v>
      </c>
      <c r="C665" t="s">
        <v>1024</v>
      </c>
      <c r="D665" t="s">
        <v>202</v>
      </c>
      <c r="E665" t="s">
        <v>303</v>
      </c>
      <c r="F665" t="s">
        <v>304</v>
      </c>
      <c r="G665" t="s">
        <v>305</v>
      </c>
      <c r="H665">
        <v>950.65900199999999</v>
      </c>
      <c r="I665">
        <v>-0.48780000000000001</v>
      </c>
      <c r="J665">
        <v>-0.86839999999999995</v>
      </c>
      <c r="K665">
        <v>-2.9584000000000001</v>
      </c>
      <c r="L665">
        <v>-2.9584000000000001</v>
      </c>
      <c r="M665">
        <v>-5.2160000000000002</v>
      </c>
      <c r="N665">
        <v>0</v>
      </c>
      <c r="O665">
        <v>0</v>
      </c>
      <c r="P665">
        <v>0</v>
      </c>
      <c r="Q665">
        <v>0</v>
      </c>
      <c r="R665">
        <v>0</v>
      </c>
      <c r="S665" t="s">
        <v>319</v>
      </c>
      <c r="T665" t="s">
        <v>319</v>
      </c>
      <c r="U665" t="s">
        <v>319</v>
      </c>
      <c r="V665" t="s">
        <v>319</v>
      </c>
      <c r="W665">
        <v>11167899161.889999</v>
      </c>
      <c r="X665">
        <v>11400000</v>
      </c>
      <c r="Y665" s="225">
        <v>307098508654.78998</v>
      </c>
      <c r="Z665">
        <v>0</v>
      </c>
    </row>
    <row r="666" spans="1:26" x14ac:dyDescent="0.25">
      <c r="A666" t="s">
        <v>1025</v>
      </c>
      <c r="B666" t="s">
        <v>74</v>
      </c>
      <c r="C666" t="s">
        <v>1026</v>
      </c>
      <c r="D666" t="s">
        <v>302</v>
      </c>
      <c r="E666" t="s">
        <v>303</v>
      </c>
      <c r="F666" t="s">
        <v>304</v>
      </c>
      <c r="G666" t="s">
        <v>305</v>
      </c>
      <c r="H666">
        <v>4697.92</v>
      </c>
      <c r="I666">
        <v>-0.20349999999999999</v>
      </c>
      <c r="J666">
        <v>-0.60429999999999995</v>
      </c>
      <c r="K666">
        <v>-3.1251000000000002</v>
      </c>
      <c r="L666">
        <v>-3.1251000000000002</v>
      </c>
      <c r="M666">
        <v>-4.5603999999999996</v>
      </c>
      <c r="N666">
        <v>-2.89</v>
      </c>
      <c r="O666">
        <v>0.44019999999999998</v>
      </c>
      <c r="P666">
        <v>4.1837999999999997</v>
      </c>
      <c r="Q666">
        <v>4.9763000000000002</v>
      </c>
      <c r="R666">
        <v>11.814500000000001</v>
      </c>
      <c r="S666" t="s">
        <v>310</v>
      </c>
      <c r="T666" t="s">
        <v>310</v>
      </c>
      <c r="U666" t="s">
        <v>306</v>
      </c>
      <c r="V666" t="s">
        <v>306</v>
      </c>
      <c r="W666">
        <v>974223684879.82996</v>
      </c>
      <c r="X666">
        <v>200892698.63999999</v>
      </c>
      <c r="Y666" s="225">
        <v>2309518136518.7402</v>
      </c>
      <c r="Z666">
        <v>5496243.7699999996</v>
      </c>
    </row>
    <row r="667" spans="1:26" x14ac:dyDescent="0.25">
      <c r="A667" t="s">
        <v>1027</v>
      </c>
      <c r="B667" t="s">
        <v>166</v>
      </c>
      <c r="C667" t="s">
        <v>1026</v>
      </c>
      <c r="D667" t="s">
        <v>316</v>
      </c>
      <c r="E667" t="s">
        <v>303</v>
      </c>
      <c r="F667" t="s">
        <v>304</v>
      </c>
      <c r="G667" t="s">
        <v>305</v>
      </c>
      <c r="H667">
        <v>2971.24</v>
      </c>
      <c r="I667">
        <v>-9.11E-2</v>
      </c>
      <c r="J667">
        <v>-0.1552</v>
      </c>
      <c r="K667">
        <v>-0.93359999999999999</v>
      </c>
      <c r="L667">
        <v>-0.93359999999999999</v>
      </c>
      <c r="M667">
        <v>-0.9405</v>
      </c>
      <c r="N667">
        <v>-0.1489</v>
      </c>
      <c r="O667">
        <v>1.2323</v>
      </c>
      <c r="P667">
        <v>3.7208999999999999</v>
      </c>
      <c r="Q667">
        <v>7.9179000000000004</v>
      </c>
      <c r="R667">
        <v>16.843201000000001</v>
      </c>
      <c r="S667" t="s">
        <v>307</v>
      </c>
      <c r="T667" t="s">
        <v>307</v>
      </c>
      <c r="U667" t="s">
        <v>307</v>
      </c>
      <c r="V667" t="s">
        <v>307</v>
      </c>
      <c r="W667">
        <v>23465834118.099998</v>
      </c>
      <c r="X667">
        <v>7823915.7300000004</v>
      </c>
      <c r="Y667" s="225">
        <v>2309518136518.7402</v>
      </c>
      <c r="Z667">
        <v>5496243.7699999996</v>
      </c>
    </row>
    <row r="668" spans="1:26" x14ac:dyDescent="0.25">
      <c r="A668" t="s">
        <v>1028</v>
      </c>
      <c r="B668" t="s">
        <v>171</v>
      </c>
      <c r="C668" t="s">
        <v>1026</v>
      </c>
      <c r="D668" t="s">
        <v>316</v>
      </c>
      <c r="E668" t="s">
        <v>303</v>
      </c>
      <c r="F668" t="s">
        <v>304</v>
      </c>
      <c r="G668" t="s">
        <v>305</v>
      </c>
      <c r="H668">
        <v>3335.57</v>
      </c>
      <c r="I668">
        <v>0.12970000000000001</v>
      </c>
      <c r="J668">
        <v>-7.85E-2</v>
      </c>
      <c r="K668">
        <v>0.87</v>
      </c>
      <c r="L668">
        <v>0.87</v>
      </c>
      <c r="M668">
        <v>1.9126000000000001</v>
      </c>
      <c r="N668">
        <v>5.1974999999999998</v>
      </c>
      <c r="O668">
        <v>8.8607999999999993</v>
      </c>
      <c r="P668">
        <v>11.300700000000001</v>
      </c>
      <c r="Q668">
        <v>11.968299999999999</v>
      </c>
      <c r="R668">
        <v>38.570999</v>
      </c>
      <c r="S668" t="s">
        <v>307</v>
      </c>
      <c r="T668" t="s">
        <v>307</v>
      </c>
      <c r="U668" t="s">
        <v>334</v>
      </c>
      <c r="V668" t="s">
        <v>332</v>
      </c>
      <c r="W668">
        <v>50206530303.870003</v>
      </c>
      <c r="X668">
        <v>15182799.98</v>
      </c>
      <c r="Y668" s="225">
        <v>2309518136518.7402</v>
      </c>
      <c r="Z668">
        <v>5496243.7699999996</v>
      </c>
    </row>
    <row r="669" spans="1:26" x14ac:dyDescent="0.25">
      <c r="A669" t="s">
        <v>1029</v>
      </c>
      <c r="B669" t="s">
        <v>74</v>
      </c>
      <c r="C669" t="s">
        <v>1026</v>
      </c>
      <c r="D669" t="s">
        <v>316</v>
      </c>
      <c r="E669" t="s">
        <v>303</v>
      </c>
      <c r="F669" t="s">
        <v>304</v>
      </c>
      <c r="G669" t="s">
        <v>305</v>
      </c>
      <c r="H669">
        <v>1276.81</v>
      </c>
      <c r="I669">
        <v>-0.17899999999999999</v>
      </c>
      <c r="J669">
        <v>-0.97640000000000005</v>
      </c>
      <c r="K669">
        <v>-3.1002000000000001</v>
      </c>
      <c r="L669">
        <v>-3.1002000000000001</v>
      </c>
      <c r="M669">
        <v>-6.1189999999999998</v>
      </c>
      <c r="N669">
        <v>-5.2417999999999996</v>
      </c>
      <c r="O669">
        <v>-2.4367999999999999</v>
      </c>
      <c r="P669">
        <v>1.6317999999999999</v>
      </c>
      <c r="Q669">
        <v>3.2199</v>
      </c>
      <c r="R669">
        <v>3.6271</v>
      </c>
      <c r="S669" t="s">
        <v>307</v>
      </c>
      <c r="T669" t="s">
        <v>306</v>
      </c>
      <c r="U669" t="s">
        <v>306</v>
      </c>
      <c r="V669" t="s">
        <v>306</v>
      </c>
      <c r="W669">
        <v>333306393023.82001</v>
      </c>
      <c r="X669">
        <v>252954149.41999999</v>
      </c>
      <c r="Y669" s="225">
        <v>2309518136518.7402</v>
      </c>
      <c r="Z669">
        <v>5496243.7699999996</v>
      </c>
    </row>
    <row r="670" spans="1:26" x14ac:dyDescent="0.25">
      <c r="A670" t="s">
        <v>1030</v>
      </c>
      <c r="B670" t="s">
        <v>203</v>
      </c>
      <c r="C670" t="s">
        <v>1026</v>
      </c>
      <c r="D670" t="s">
        <v>302</v>
      </c>
      <c r="E670" t="s">
        <v>303</v>
      </c>
      <c r="F670" t="s">
        <v>304</v>
      </c>
      <c r="G670" t="s">
        <v>305</v>
      </c>
      <c r="H670">
        <v>1011.97</v>
      </c>
      <c r="I670">
        <v>-0.56889999999999996</v>
      </c>
      <c r="J670">
        <v>-0.94850000000000001</v>
      </c>
      <c r="K670">
        <v>-3.0280999999999998</v>
      </c>
      <c r="L670">
        <v>-3.0280999999999998</v>
      </c>
      <c r="M670">
        <v>-5.0613999999999999</v>
      </c>
      <c r="N670">
        <v>-4.3479000000000001</v>
      </c>
      <c r="O670">
        <v>-1.2905</v>
      </c>
      <c r="P670">
        <v>2.0089999999999999</v>
      </c>
      <c r="Q670">
        <v>0</v>
      </c>
      <c r="R670">
        <v>0</v>
      </c>
      <c r="S670" t="s">
        <v>319</v>
      </c>
      <c r="T670" t="s">
        <v>319</v>
      </c>
      <c r="U670" t="s">
        <v>319</v>
      </c>
      <c r="V670" t="s">
        <v>319</v>
      </c>
      <c r="W670">
        <v>435618011089</v>
      </c>
      <c r="X670">
        <v>417430318.32999998</v>
      </c>
      <c r="Y670" s="225">
        <v>2309518136518.7402</v>
      </c>
      <c r="Z670">
        <v>5496243.7699999996</v>
      </c>
    </row>
    <row r="671" spans="1:26" x14ac:dyDescent="0.25">
      <c r="A671" t="s">
        <v>1031</v>
      </c>
      <c r="B671" t="s">
        <v>74</v>
      </c>
      <c r="C671" t="s">
        <v>1026</v>
      </c>
      <c r="D671" t="s">
        <v>316</v>
      </c>
      <c r="E671" t="s">
        <v>323</v>
      </c>
      <c r="F671" t="s">
        <v>304</v>
      </c>
      <c r="G671" t="s">
        <v>305</v>
      </c>
      <c r="H671">
        <v>0.9264</v>
      </c>
      <c r="I671">
        <v>-9.7100000000000006E-2</v>
      </c>
      <c r="J671">
        <v>-1.4678</v>
      </c>
      <c r="K671">
        <v>-3.4094000000000002</v>
      </c>
      <c r="L671">
        <v>-3.4094000000000002</v>
      </c>
      <c r="M671">
        <v>-5.1111000000000004</v>
      </c>
      <c r="N671">
        <v>-3.6204999999999998</v>
      </c>
      <c r="O671">
        <v>1.4011</v>
      </c>
      <c r="P671">
        <v>8.1738</v>
      </c>
      <c r="Q671">
        <v>-6.2252999999999998</v>
      </c>
      <c r="R671">
        <v>-9.5136000000000003</v>
      </c>
      <c r="S671" t="s">
        <v>319</v>
      </c>
      <c r="T671" t="s">
        <v>319</v>
      </c>
      <c r="U671" t="s">
        <v>319</v>
      </c>
      <c r="V671" t="s">
        <v>319</v>
      </c>
      <c r="W671">
        <v>2764716.02</v>
      </c>
      <c r="X671">
        <v>2882748.47</v>
      </c>
      <c r="Y671" s="225">
        <v>2309518136518.7402</v>
      </c>
      <c r="Z671">
        <v>5496243.7699999996</v>
      </c>
    </row>
    <row r="672" spans="1:26" x14ac:dyDescent="0.25">
      <c r="A672" t="s">
        <v>1032</v>
      </c>
      <c r="B672" t="s">
        <v>74</v>
      </c>
      <c r="C672" t="s">
        <v>1026</v>
      </c>
      <c r="D672" t="s">
        <v>312</v>
      </c>
      <c r="E672" t="s">
        <v>303</v>
      </c>
      <c r="F672" t="s">
        <v>304</v>
      </c>
      <c r="G672" t="s">
        <v>305</v>
      </c>
      <c r="H672">
        <v>1886.71</v>
      </c>
      <c r="I672">
        <v>-0.1978</v>
      </c>
      <c r="J672">
        <v>-0.70209999999999995</v>
      </c>
      <c r="K672">
        <v>-3.5024999999999999</v>
      </c>
      <c r="L672">
        <v>-3.5024999999999999</v>
      </c>
      <c r="M672">
        <v>-5.1532999999999998</v>
      </c>
      <c r="N672">
        <v>-3.95</v>
      </c>
      <c r="O672">
        <v>-0.99339999999999995</v>
      </c>
      <c r="P672">
        <v>2.2031000000000001</v>
      </c>
      <c r="Q672">
        <v>3.3241999999999998</v>
      </c>
      <c r="R672">
        <v>6.4001999999999999</v>
      </c>
      <c r="S672" t="s">
        <v>306</v>
      </c>
      <c r="T672" t="s">
        <v>306</v>
      </c>
      <c r="U672" t="s">
        <v>307</v>
      </c>
      <c r="V672" t="s">
        <v>307</v>
      </c>
      <c r="W672">
        <v>144541006569.32999</v>
      </c>
      <c r="X672">
        <v>73926860.260000005</v>
      </c>
      <c r="Y672" s="225">
        <v>2309518136518.7402</v>
      </c>
      <c r="Z672">
        <v>5496243.7699999996</v>
      </c>
    </row>
    <row r="673" spans="1:26" x14ac:dyDescent="0.25">
      <c r="A673" t="s">
        <v>1033</v>
      </c>
      <c r="B673" t="s">
        <v>74</v>
      </c>
      <c r="C673" t="s">
        <v>1026</v>
      </c>
      <c r="D673" t="s">
        <v>316</v>
      </c>
      <c r="E673" t="s">
        <v>303</v>
      </c>
      <c r="F673" t="s">
        <v>304</v>
      </c>
      <c r="G673" t="s">
        <v>305</v>
      </c>
      <c r="H673">
        <v>5658.81</v>
      </c>
      <c r="I673">
        <v>-0.2114</v>
      </c>
      <c r="J673">
        <v>-0.96279999999999999</v>
      </c>
      <c r="K673">
        <v>-3.5975999999999999</v>
      </c>
      <c r="L673">
        <v>-3.5975999999999999</v>
      </c>
      <c r="M673">
        <v>-6.2214</v>
      </c>
      <c r="N673">
        <v>-5.2305000000000001</v>
      </c>
      <c r="O673">
        <v>-2.5575000000000001</v>
      </c>
      <c r="P673">
        <v>1.7539</v>
      </c>
      <c r="Q673">
        <v>0.75819999999999999</v>
      </c>
      <c r="R673">
        <v>3.1884000000000001</v>
      </c>
      <c r="S673" t="s">
        <v>307</v>
      </c>
      <c r="T673" t="s">
        <v>306</v>
      </c>
      <c r="U673" t="s">
        <v>307</v>
      </c>
      <c r="V673" t="s">
        <v>332</v>
      </c>
      <c r="W673">
        <v>170903367140.70999</v>
      </c>
      <c r="X673">
        <v>29114787.640000001</v>
      </c>
      <c r="Y673" s="225">
        <v>2309518136518.7402</v>
      </c>
      <c r="Z673">
        <v>5496243.7699999996</v>
      </c>
    </row>
    <row r="674" spans="1:26" x14ac:dyDescent="0.25">
      <c r="A674" t="s">
        <v>1034</v>
      </c>
      <c r="B674" t="s">
        <v>74</v>
      </c>
      <c r="C674" t="s">
        <v>1026</v>
      </c>
      <c r="D674" t="s">
        <v>316</v>
      </c>
      <c r="E674" t="s">
        <v>303</v>
      </c>
      <c r="F674" t="s">
        <v>304</v>
      </c>
      <c r="G674" t="s">
        <v>305</v>
      </c>
      <c r="H674">
        <v>1429.51</v>
      </c>
      <c r="I674">
        <v>3.2899999999999999E-2</v>
      </c>
      <c r="J674">
        <v>-1.4518</v>
      </c>
      <c r="K674">
        <v>-3.1038000000000001</v>
      </c>
      <c r="L674">
        <v>-3.1038000000000001</v>
      </c>
      <c r="M674">
        <v>-5.1653000000000002</v>
      </c>
      <c r="N674">
        <v>-5.7523999999999997</v>
      </c>
      <c r="O674">
        <v>-2.5369999999999999</v>
      </c>
      <c r="P674">
        <v>-3.0099999999999998E-2</v>
      </c>
      <c r="Q674">
        <v>-3.5282</v>
      </c>
      <c r="R674">
        <v>-11.251899999999999</v>
      </c>
      <c r="S674" t="s">
        <v>332</v>
      </c>
      <c r="T674" t="s">
        <v>332</v>
      </c>
      <c r="U674" t="s">
        <v>332</v>
      </c>
      <c r="V674" t="s">
        <v>375</v>
      </c>
      <c r="W674">
        <v>20167911569.099998</v>
      </c>
      <c r="X674">
        <v>13670344.42</v>
      </c>
      <c r="Y674" s="225">
        <v>2309518136518.7402</v>
      </c>
      <c r="Z674">
        <v>5496243.7699999996</v>
      </c>
    </row>
    <row r="675" spans="1:26" x14ac:dyDescent="0.25">
      <c r="A675" t="s">
        <v>1035</v>
      </c>
      <c r="B675" t="s">
        <v>178</v>
      </c>
      <c r="C675" t="s">
        <v>1026</v>
      </c>
      <c r="D675" t="s">
        <v>302</v>
      </c>
      <c r="E675" t="s">
        <v>303</v>
      </c>
      <c r="F675" t="s">
        <v>304</v>
      </c>
      <c r="G675" t="s">
        <v>305</v>
      </c>
      <c r="H675">
        <v>1385.39</v>
      </c>
      <c r="I675">
        <v>4.9799999999999997E-2</v>
      </c>
      <c r="J675">
        <v>0.11559999999999999</v>
      </c>
      <c r="K675">
        <v>0.50780000000000003</v>
      </c>
      <c r="L675">
        <v>0.50780000000000003</v>
      </c>
      <c r="M675">
        <v>1.4997</v>
      </c>
      <c r="N675">
        <v>2.8546</v>
      </c>
      <c r="O675">
        <v>4.2988</v>
      </c>
      <c r="P675">
        <v>5.6695000000000002</v>
      </c>
      <c r="Q675">
        <v>13.4245</v>
      </c>
      <c r="R675">
        <v>26.320101000000001</v>
      </c>
      <c r="S675" t="s">
        <v>332</v>
      </c>
      <c r="T675" t="s">
        <v>332</v>
      </c>
      <c r="U675" t="s">
        <v>375</v>
      </c>
      <c r="V675" t="s">
        <v>334</v>
      </c>
      <c r="W675">
        <v>131805763548</v>
      </c>
      <c r="X675">
        <v>95622794.969999999</v>
      </c>
      <c r="Y675" s="225">
        <v>2309518136518.7402</v>
      </c>
      <c r="Z675">
        <v>5496243.7699999996</v>
      </c>
    </row>
    <row r="676" spans="1:26" x14ac:dyDescent="0.25">
      <c r="A676" t="s">
        <v>1036</v>
      </c>
      <c r="B676" t="s">
        <v>166</v>
      </c>
      <c r="C676" t="s">
        <v>1026</v>
      </c>
      <c r="D676" t="s">
        <v>312</v>
      </c>
      <c r="E676" t="s">
        <v>323</v>
      </c>
      <c r="F676" t="s">
        <v>304</v>
      </c>
      <c r="G676" t="s">
        <v>305</v>
      </c>
      <c r="H676">
        <v>1.0275000000000001</v>
      </c>
      <c r="I676">
        <v>-0.12640000000000001</v>
      </c>
      <c r="J676">
        <v>-1.1544000000000001</v>
      </c>
      <c r="K676">
        <v>-2.3289</v>
      </c>
      <c r="L676">
        <v>-2.3289</v>
      </c>
      <c r="M676">
        <v>-3.4032</v>
      </c>
      <c r="N676">
        <v>-1.6464000000000001</v>
      </c>
      <c r="O676">
        <v>3.0488</v>
      </c>
      <c r="P676">
        <v>7.8060999999999998</v>
      </c>
      <c r="Q676">
        <v>1.1417999999999999</v>
      </c>
      <c r="R676">
        <v>3.4847000000000001</v>
      </c>
      <c r="S676" t="s">
        <v>319</v>
      </c>
      <c r="T676" t="s">
        <v>319</v>
      </c>
      <c r="U676" t="s">
        <v>319</v>
      </c>
      <c r="V676" t="s">
        <v>319</v>
      </c>
      <c r="W676">
        <v>2731527.75</v>
      </c>
      <c r="X676">
        <v>2596420.61</v>
      </c>
      <c r="Y676" s="225">
        <v>2309518136518.7402</v>
      </c>
      <c r="Z676">
        <v>5496243.7699999996</v>
      </c>
    </row>
    <row r="677" spans="1:26" x14ac:dyDescent="0.25">
      <c r="A677" t="s">
        <v>1037</v>
      </c>
      <c r="B677" t="s">
        <v>166</v>
      </c>
      <c r="C677" t="s">
        <v>1026</v>
      </c>
      <c r="D677" t="s">
        <v>302</v>
      </c>
      <c r="E677" t="s">
        <v>303</v>
      </c>
      <c r="F677" t="s">
        <v>304</v>
      </c>
      <c r="G677" t="s">
        <v>305</v>
      </c>
      <c r="H677">
        <v>4213.96</v>
      </c>
      <c r="I677">
        <v>-0.1469</v>
      </c>
      <c r="J677">
        <v>-0.628</v>
      </c>
      <c r="K677">
        <v>-2.2006000000000001</v>
      </c>
      <c r="L677">
        <v>-2.2006000000000001</v>
      </c>
      <c r="M677">
        <v>-4.0559000000000003</v>
      </c>
      <c r="N677">
        <v>-2.6756000000000002</v>
      </c>
      <c r="O677">
        <v>-9.1300000000000006E-2</v>
      </c>
      <c r="P677">
        <v>2.8422000000000001</v>
      </c>
      <c r="Q677">
        <v>3.0613000000000001</v>
      </c>
      <c r="R677">
        <v>9.6791</v>
      </c>
      <c r="S677" t="s">
        <v>387</v>
      </c>
      <c r="T677" t="s">
        <v>387</v>
      </c>
      <c r="U677" t="s">
        <v>387</v>
      </c>
      <c r="V677" t="s">
        <v>387</v>
      </c>
      <c r="W677">
        <v>8400948784.9799995</v>
      </c>
      <c r="X677">
        <v>1949725.02</v>
      </c>
      <c r="Y677" s="225">
        <v>2309518136518.7402</v>
      </c>
      <c r="Z677">
        <v>5496243.7699999996</v>
      </c>
    </row>
    <row r="678" spans="1:26" x14ac:dyDescent="0.25">
      <c r="A678" t="s">
        <v>1038</v>
      </c>
      <c r="B678" t="s">
        <v>171</v>
      </c>
      <c r="C678" t="s">
        <v>1026</v>
      </c>
      <c r="D678" t="s">
        <v>302</v>
      </c>
      <c r="E678" t="s">
        <v>303</v>
      </c>
      <c r="F678" t="s">
        <v>304</v>
      </c>
      <c r="G678" t="s">
        <v>305</v>
      </c>
      <c r="H678">
        <v>966.53</v>
      </c>
      <c r="I678">
        <v>6.7299999999999999E-2</v>
      </c>
      <c r="J678">
        <v>0.1305</v>
      </c>
      <c r="K678">
        <v>0.67600000000000005</v>
      </c>
      <c r="L678">
        <v>0.67600000000000005</v>
      </c>
      <c r="M678">
        <v>1.6276999999999999</v>
      </c>
      <c r="N678">
        <v>3.8843999999999999</v>
      </c>
      <c r="O678">
        <v>-0.40389999999999998</v>
      </c>
      <c r="P678">
        <v>2.2879999999999998</v>
      </c>
      <c r="Q678">
        <v>-2.9988000000000001</v>
      </c>
      <c r="R678">
        <v>0</v>
      </c>
      <c r="S678" t="s">
        <v>339</v>
      </c>
      <c r="T678" t="s">
        <v>339</v>
      </c>
      <c r="U678" t="s">
        <v>319</v>
      </c>
      <c r="V678" t="s">
        <v>319</v>
      </c>
      <c r="W678">
        <v>16878685492</v>
      </c>
      <c r="X678">
        <v>17581204.239999998</v>
      </c>
      <c r="Y678" s="225">
        <v>2309518136518.7402</v>
      </c>
      <c r="Z678">
        <v>5496243.7699999996</v>
      </c>
    </row>
    <row r="679" spans="1:26" x14ac:dyDescent="0.25">
      <c r="A679" t="s">
        <v>1039</v>
      </c>
      <c r="B679" t="s">
        <v>171</v>
      </c>
      <c r="C679" t="s">
        <v>329</v>
      </c>
      <c r="D679" t="s">
        <v>309</v>
      </c>
      <c r="E679" t="s">
        <v>303</v>
      </c>
      <c r="F679" t="s">
        <v>304</v>
      </c>
      <c r="G679" t="s">
        <v>305</v>
      </c>
      <c r="H679">
        <v>3489.32</v>
      </c>
      <c r="I679">
        <v>1.03E-2</v>
      </c>
      <c r="J679">
        <v>-0.18820000000000001</v>
      </c>
      <c r="K679">
        <v>0.35870000000000002</v>
      </c>
      <c r="L679">
        <v>0.35870000000000002</v>
      </c>
      <c r="M679">
        <v>1.0281</v>
      </c>
      <c r="N679">
        <v>3.2654999999999998</v>
      </c>
      <c r="O679">
        <v>7.5609000000000002</v>
      </c>
      <c r="P679">
        <v>9.4932999999999996</v>
      </c>
      <c r="Q679">
        <v>11.8042</v>
      </c>
      <c r="R679">
        <v>38.7117</v>
      </c>
      <c r="S679" t="s">
        <v>332</v>
      </c>
      <c r="T679" t="s">
        <v>307</v>
      </c>
      <c r="U679" t="s">
        <v>317</v>
      </c>
      <c r="V679" t="s">
        <v>332</v>
      </c>
      <c r="W679">
        <v>105786725692.8</v>
      </c>
      <c r="X679">
        <v>30426039.82</v>
      </c>
      <c r="Y679" s="225">
        <v>40354919631850.383</v>
      </c>
      <c r="Z679">
        <v>100845413.5757</v>
      </c>
    </row>
    <row r="680" spans="1:26" x14ac:dyDescent="0.25">
      <c r="A680" t="s">
        <v>1040</v>
      </c>
      <c r="B680" t="s">
        <v>166</v>
      </c>
      <c r="C680" t="s">
        <v>1041</v>
      </c>
      <c r="D680" t="s">
        <v>662</v>
      </c>
      <c r="E680" t="s">
        <v>303</v>
      </c>
      <c r="F680" t="s">
        <v>304</v>
      </c>
      <c r="G680" t="s">
        <v>305</v>
      </c>
      <c r="H680">
        <v>1623.2460000000001</v>
      </c>
      <c r="I680">
        <v>0.1305</v>
      </c>
      <c r="J680">
        <v>7.7399999999999997E-2</v>
      </c>
      <c r="K680">
        <v>1.4429000000000001</v>
      </c>
      <c r="L680">
        <v>1.4429000000000001</v>
      </c>
      <c r="M680">
        <v>10.718999999999999</v>
      </c>
      <c r="N680">
        <v>27.694700000000001</v>
      </c>
      <c r="O680">
        <v>65.610496999999995</v>
      </c>
      <c r="P680">
        <v>65.492103999999998</v>
      </c>
      <c r="Q680">
        <v>0</v>
      </c>
      <c r="R680">
        <v>0</v>
      </c>
      <c r="S680" t="s">
        <v>387</v>
      </c>
      <c r="T680" t="s">
        <v>387</v>
      </c>
      <c r="U680" t="s">
        <v>319</v>
      </c>
      <c r="V680" t="s">
        <v>319</v>
      </c>
      <c r="W680">
        <v>3234594981.6999998</v>
      </c>
      <c r="X680">
        <v>2021422.36</v>
      </c>
      <c r="Y680" s="225">
        <v>587558286714.46997</v>
      </c>
      <c r="Z680">
        <v>0</v>
      </c>
    </row>
    <row r="681" spans="1:26" x14ac:dyDescent="0.25">
      <c r="A681" t="s">
        <v>1042</v>
      </c>
      <c r="B681" t="s">
        <v>166</v>
      </c>
      <c r="C681" t="s">
        <v>1041</v>
      </c>
      <c r="D681" t="s">
        <v>662</v>
      </c>
      <c r="E681" t="s">
        <v>303</v>
      </c>
      <c r="F681" t="s">
        <v>304</v>
      </c>
      <c r="G681" t="s">
        <v>305</v>
      </c>
      <c r="H681">
        <v>1095.5967000000001</v>
      </c>
      <c r="I681">
        <v>-0.124</v>
      </c>
      <c r="J681">
        <v>-1.546</v>
      </c>
      <c r="K681">
        <v>-0.39789999999999998</v>
      </c>
      <c r="L681">
        <v>-0.39789999999999998</v>
      </c>
      <c r="M681">
        <v>0.30209999999999998</v>
      </c>
      <c r="N681">
        <v>8.0143000000000004</v>
      </c>
      <c r="O681">
        <v>-6.3399999999999998E-2</v>
      </c>
      <c r="P681">
        <v>11.196999999999999</v>
      </c>
      <c r="Q681">
        <v>0</v>
      </c>
      <c r="R681">
        <v>0</v>
      </c>
      <c r="S681" t="s">
        <v>364</v>
      </c>
      <c r="T681" t="s">
        <v>338</v>
      </c>
      <c r="U681" t="s">
        <v>319</v>
      </c>
      <c r="V681" t="s">
        <v>319</v>
      </c>
      <c r="W681">
        <v>20855732146.360001</v>
      </c>
      <c r="X681">
        <v>18960210.530000001</v>
      </c>
      <c r="Y681" s="225">
        <v>587558286714.46997</v>
      </c>
      <c r="Z681">
        <v>0</v>
      </c>
    </row>
    <row r="682" spans="1:26" x14ac:dyDescent="0.25">
      <c r="A682" t="s">
        <v>1043</v>
      </c>
      <c r="B682" t="s">
        <v>166</v>
      </c>
      <c r="C682" t="s">
        <v>1041</v>
      </c>
      <c r="D682" t="s">
        <v>336</v>
      </c>
      <c r="E682" t="s">
        <v>303</v>
      </c>
      <c r="F682" t="s">
        <v>304</v>
      </c>
      <c r="G682" t="s">
        <v>305</v>
      </c>
      <c r="H682">
        <v>1036.2039</v>
      </c>
      <c r="I682">
        <v>-0.18</v>
      </c>
      <c r="J682">
        <v>-0.29580000000000001</v>
      </c>
      <c r="K682">
        <v>-1.0172000000000001</v>
      </c>
      <c r="L682">
        <v>-1.0172000000000001</v>
      </c>
      <c r="M682">
        <v>-4.6848000000000001</v>
      </c>
      <c r="N682">
        <v>-5.3597999999999999</v>
      </c>
      <c r="O682">
        <v>-6.9283000000000001</v>
      </c>
      <c r="P682">
        <v>-10.507999999999999</v>
      </c>
      <c r="Q682">
        <v>-6.9320000000000004</v>
      </c>
      <c r="R682">
        <v>0</v>
      </c>
      <c r="S682" t="s">
        <v>317</v>
      </c>
      <c r="T682" t="s">
        <v>334</v>
      </c>
      <c r="U682" t="s">
        <v>317</v>
      </c>
      <c r="V682" t="s">
        <v>319</v>
      </c>
      <c r="W682">
        <v>66769192979.389999</v>
      </c>
      <c r="X682">
        <v>63780898.630000003</v>
      </c>
      <c r="Y682" s="225">
        <v>587558286714.46997</v>
      </c>
      <c r="Z682">
        <v>0</v>
      </c>
    </row>
    <row r="683" spans="1:26" x14ac:dyDescent="0.25">
      <c r="A683" t="s">
        <v>1044</v>
      </c>
      <c r="B683" t="s">
        <v>74</v>
      </c>
      <c r="C683" t="s">
        <v>1041</v>
      </c>
      <c r="D683" t="s">
        <v>662</v>
      </c>
      <c r="E683" t="s">
        <v>303</v>
      </c>
      <c r="F683" t="s">
        <v>304</v>
      </c>
      <c r="G683" t="s">
        <v>305</v>
      </c>
      <c r="H683">
        <v>1101.9501</v>
      </c>
      <c r="I683">
        <v>-0.44500000000000001</v>
      </c>
      <c r="J683">
        <v>-1.4475</v>
      </c>
      <c r="K683">
        <v>-3.2705000000000002</v>
      </c>
      <c r="L683">
        <v>-3.2705000000000002</v>
      </c>
      <c r="M683">
        <v>-8.3673999999999999</v>
      </c>
      <c r="N683">
        <v>-3.1556000000000002</v>
      </c>
      <c r="O683">
        <v>-10.3355</v>
      </c>
      <c r="P683">
        <v>0.2823</v>
      </c>
      <c r="Q683">
        <v>0</v>
      </c>
      <c r="R683">
        <v>0</v>
      </c>
      <c r="S683" t="s">
        <v>306</v>
      </c>
      <c r="T683" t="s">
        <v>307</v>
      </c>
      <c r="U683" t="s">
        <v>319</v>
      </c>
      <c r="V683" t="s">
        <v>319</v>
      </c>
      <c r="W683">
        <v>14960845567.01</v>
      </c>
      <c r="X683">
        <v>13132675.779999999</v>
      </c>
      <c r="Y683" s="225">
        <v>587558286714.46997</v>
      </c>
      <c r="Z683">
        <v>0</v>
      </c>
    </row>
    <row r="684" spans="1:26" x14ac:dyDescent="0.25">
      <c r="A684" t="s">
        <v>1045</v>
      </c>
      <c r="B684" t="s">
        <v>74</v>
      </c>
      <c r="C684" t="s">
        <v>1041</v>
      </c>
      <c r="D684" t="s">
        <v>336</v>
      </c>
      <c r="E684" t="s">
        <v>303</v>
      </c>
      <c r="F684" t="s">
        <v>304</v>
      </c>
      <c r="G684" t="s">
        <v>305</v>
      </c>
      <c r="H684">
        <v>556.46320000000003</v>
      </c>
      <c r="I684">
        <v>-0.18190000000000001</v>
      </c>
      <c r="J684">
        <v>-0.56230000000000002</v>
      </c>
      <c r="K684">
        <v>-1.8561000000000001</v>
      </c>
      <c r="L684">
        <v>-1.8561000000000001</v>
      </c>
      <c r="M684">
        <v>-16.0198</v>
      </c>
      <c r="N684">
        <v>-29.774699999999999</v>
      </c>
      <c r="O684">
        <v>-41.529099000000002</v>
      </c>
      <c r="P684">
        <v>-36.039299</v>
      </c>
      <c r="Q684">
        <v>-44.318699000000002</v>
      </c>
      <c r="R684">
        <v>0</v>
      </c>
      <c r="S684" t="s">
        <v>334</v>
      </c>
      <c r="T684" t="s">
        <v>334</v>
      </c>
      <c r="U684" t="s">
        <v>334</v>
      </c>
      <c r="V684" t="s">
        <v>319</v>
      </c>
      <c r="W684">
        <v>263433292718.26999</v>
      </c>
      <c r="X684">
        <v>464619609.06999999</v>
      </c>
      <c r="Y684" s="225">
        <v>587558286714.46997</v>
      </c>
      <c r="Z684">
        <v>0</v>
      </c>
    </row>
    <row r="685" spans="1:26" x14ac:dyDescent="0.25">
      <c r="A685" t="s">
        <v>1046</v>
      </c>
      <c r="B685" t="s">
        <v>74</v>
      </c>
      <c r="C685" t="s">
        <v>1041</v>
      </c>
      <c r="D685" t="s">
        <v>316</v>
      </c>
      <c r="E685" t="s">
        <v>303</v>
      </c>
      <c r="F685" t="s">
        <v>304</v>
      </c>
      <c r="G685" t="s">
        <v>305</v>
      </c>
      <c r="H685">
        <v>1282.4444000000001</v>
      </c>
      <c r="I685">
        <v>-0.40189999999999998</v>
      </c>
      <c r="J685">
        <v>-1.2986</v>
      </c>
      <c r="K685">
        <v>-2.9931999999999999</v>
      </c>
      <c r="L685">
        <v>-2.9931999999999999</v>
      </c>
      <c r="M685">
        <v>-5.4191000000000003</v>
      </c>
      <c r="N685">
        <v>-4.0349000000000004</v>
      </c>
      <c r="O685">
        <v>11.8344</v>
      </c>
      <c r="P685">
        <v>13.804399999999999</v>
      </c>
      <c r="Q685">
        <v>0.1368</v>
      </c>
      <c r="R685">
        <v>-2.0825999999999998</v>
      </c>
      <c r="S685" t="s">
        <v>387</v>
      </c>
      <c r="T685" t="s">
        <v>387</v>
      </c>
      <c r="U685" t="s">
        <v>387</v>
      </c>
      <c r="V685" t="s">
        <v>387</v>
      </c>
      <c r="W685">
        <v>1298604382.74</v>
      </c>
      <c r="X685">
        <v>982291.83</v>
      </c>
      <c r="Y685" s="225">
        <v>587558286714.46997</v>
      </c>
      <c r="Z685">
        <v>0</v>
      </c>
    </row>
    <row r="686" spans="1:26" x14ac:dyDescent="0.25">
      <c r="A686" t="s">
        <v>1047</v>
      </c>
      <c r="B686" t="s">
        <v>171</v>
      </c>
      <c r="C686" t="s">
        <v>1041</v>
      </c>
      <c r="D686" t="s">
        <v>177</v>
      </c>
      <c r="E686" t="s">
        <v>303</v>
      </c>
      <c r="F686" t="s">
        <v>304</v>
      </c>
      <c r="G686" t="s">
        <v>305</v>
      </c>
      <c r="H686">
        <v>1425.9598000000001</v>
      </c>
      <c r="I686">
        <v>6.13E-2</v>
      </c>
      <c r="J686">
        <v>0.14230000000000001</v>
      </c>
      <c r="K686">
        <v>0.81059999999999999</v>
      </c>
      <c r="L686">
        <v>0.81059999999999999</v>
      </c>
      <c r="M686">
        <v>2.1082999999999998</v>
      </c>
      <c r="N686">
        <v>3.6936</v>
      </c>
      <c r="O686">
        <v>4.476</v>
      </c>
      <c r="P686">
        <v>5.8444000000000003</v>
      </c>
      <c r="Q686">
        <v>0</v>
      </c>
      <c r="R686">
        <v>29.523199000000002</v>
      </c>
      <c r="S686" t="s">
        <v>332</v>
      </c>
      <c r="T686" t="s">
        <v>332</v>
      </c>
      <c r="U686" t="s">
        <v>319</v>
      </c>
      <c r="V686" t="s">
        <v>319</v>
      </c>
      <c r="W686">
        <v>51883611893.470001</v>
      </c>
      <c r="X686">
        <v>36679966.880000003</v>
      </c>
      <c r="Y686" s="225">
        <v>587558286714.46997</v>
      </c>
      <c r="Z686">
        <v>0</v>
      </c>
    </row>
    <row r="687" spans="1:26" x14ac:dyDescent="0.25">
      <c r="A687" t="s">
        <v>1048</v>
      </c>
      <c r="B687" t="s">
        <v>178</v>
      </c>
      <c r="C687" t="s">
        <v>1041</v>
      </c>
      <c r="D687" t="s">
        <v>177</v>
      </c>
      <c r="E687" t="s">
        <v>303</v>
      </c>
      <c r="F687" t="s">
        <v>304</v>
      </c>
      <c r="G687" t="s">
        <v>305</v>
      </c>
      <c r="H687">
        <v>1410.0179000000001</v>
      </c>
      <c r="I687">
        <v>4.8500000000000001E-2</v>
      </c>
      <c r="J687">
        <v>0.1094</v>
      </c>
      <c r="K687">
        <v>0.53390000000000004</v>
      </c>
      <c r="L687">
        <v>0.53390000000000004</v>
      </c>
      <c r="M687">
        <v>1.5932999999999999</v>
      </c>
      <c r="N687">
        <v>2.9613</v>
      </c>
      <c r="O687">
        <v>3.7704</v>
      </c>
      <c r="P687">
        <v>4.1661999999999999</v>
      </c>
      <c r="Q687">
        <v>15.598000000000001</v>
      </c>
      <c r="R687">
        <v>31.232800000000001</v>
      </c>
      <c r="S687" t="s">
        <v>332</v>
      </c>
      <c r="T687" t="s">
        <v>332</v>
      </c>
      <c r="U687" t="s">
        <v>332</v>
      </c>
      <c r="V687" t="s">
        <v>332</v>
      </c>
      <c r="W687">
        <v>148863788460.92001</v>
      </c>
      <c r="X687">
        <v>106139491.78</v>
      </c>
      <c r="Y687" s="225">
        <v>587558286714.46997</v>
      </c>
      <c r="Z687">
        <v>0</v>
      </c>
    </row>
    <row r="688" spans="1:26" x14ac:dyDescent="0.25">
      <c r="A688" t="s">
        <v>1049</v>
      </c>
      <c r="B688" t="s">
        <v>74</v>
      </c>
      <c r="C688" t="s">
        <v>1041</v>
      </c>
      <c r="D688" t="s">
        <v>374</v>
      </c>
      <c r="E688" t="s">
        <v>303</v>
      </c>
      <c r="F688" t="s">
        <v>304</v>
      </c>
      <c r="G688" t="s">
        <v>280</v>
      </c>
      <c r="H688">
        <v>915.27710000000002</v>
      </c>
      <c r="I688">
        <v>-6.9520999999999997</v>
      </c>
      <c r="J688">
        <v>-8.0724</v>
      </c>
      <c r="K688">
        <v>-9.6645000000000003</v>
      </c>
      <c r="L688">
        <v>-9.6645000000000003</v>
      </c>
      <c r="M688">
        <v>-10.2545</v>
      </c>
      <c r="N688">
        <v>-5.9088000000000003</v>
      </c>
      <c r="O688">
        <v>-2.3016999999999999</v>
      </c>
      <c r="P688">
        <v>0.37669999999999998</v>
      </c>
      <c r="Q688">
        <v>0</v>
      </c>
      <c r="R688">
        <v>0</v>
      </c>
      <c r="S688" t="s">
        <v>387</v>
      </c>
      <c r="T688" t="s">
        <v>387</v>
      </c>
      <c r="U688" t="s">
        <v>319</v>
      </c>
      <c r="V688" t="s">
        <v>319</v>
      </c>
      <c r="W688">
        <v>1127398209.77</v>
      </c>
      <c r="X688">
        <v>1112712.48</v>
      </c>
      <c r="Y688" s="225">
        <v>587558286714.46997</v>
      </c>
      <c r="Z688">
        <v>0</v>
      </c>
    </row>
    <row r="689" spans="1:26" x14ac:dyDescent="0.25">
      <c r="A689" t="s">
        <v>1050</v>
      </c>
      <c r="B689" t="s">
        <v>178</v>
      </c>
      <c r="C689" t="s">
        <v>1041</v>
      </c>
      <c r="D689" t="s">
        <v>662</v>
      </c>
      <c r="E689" t="s">
        <v>303</v>
      </c>
      <c r="F689" t="s">
        <v>304</v>
      </c>
      <c r="G689" t="s">
        <v>280</v>
      </c>
      <c r="H689">
        <v>1012.9673</v>
      </c>
      <c r="I689">
        <v>3.7999999999999999E-2</v>
      </c>
      <c r="J689">
        <v>8.8700000000000001E-2</v>
      </c>
      <c r="K689">
        <v>0.49349999999999999</v>
      </c>
      <c r="L689">
        <v>0.49349999999999999</v>
      </c>
      <c r="M689">
        <v>1.2967</v>
      </c>
      <c r="N689">
        <v>0</v>
      </c>
      <c r="O689">
        <v>0</v>
      </c>
      <c r="P689">
        <v>0</v>
      </c>
      <c r="Q689">
        <v>0</v>
      </c>
      <c r="R689">
        <v>0</v>
      </c>
      <c r="S689" t="s">
        <v>319</v>
      </c>
      <c r="T689" t="s">
        <v>319</v>
      </c>
      <c r="U689" t="s">
        <v>319</v>
      </c>
      <c r="V689" t="s">
        <v>319</v>
      </c>
      <c r="W689">
        <v>15131225374.84</v>
      </c>
      <c r="X689">
        <v>15011242.74</v>
      </c>
      <c r="Y689" s="225">
        <v>587558286714.46997</v>
      </c>
      <c r="Z689">
        <v>0</v>
      </c>
    </row>
    <row r="690" spans="1:26" x14ac:dyDescent="0.25">
      <c r="A690" t="s">
        <v>1051</v>
      </c>
      <c r="B690" t="s">
        <v>166</v>
      </c>
      <c r="C690" t="s">
        <v>1052</v>
      </c>
      <c r="D690" t="s">
        <v>316</v>
      </c>
      <c r="E690" t="s">
        <v>303</v>
      </c>
      <c r="F690" t="s">
        <v>304</v>
      </c>
      <c r="G690" t="s">
        <v>305</v>
      </c>
      <c r="H690">
        <v>5631.53</v>
      </c>
      <c r="I690">
        <v>-0.38240000000000002</v>
      </c>
      <c r="J690">
        <v>-0.55110000000000003</v>
      </c>
      <c r="K690">
        <v>-0.91490000000000005</v>
      </c>
      <c r="L690">
        <v>-0.91490000000000005</v>
      </c>
      <c r="M690">
        <v>-2.4733999999999998</v>
      </c>
      <c r="N690">
        <v>-1.7281</v>
      </c>
      <c r="O690">
        <v>4.1224999999999996</v>
      </c>
      <c r="P690">
        <v>7.8891</v>
      </c>
      <c r="Q690">
        <v>-0.64400000000000002</v>
      </c>
      <c r="R690">
        <v>4.9855999999999998</v>
      </c>
      <c r="S690" t="s">
        <v>332</v>
      </c>
      <c r="T690" t="s">
        <v>306</v>
      </c>
      <c r="U690" t="s">
        <v>332</v>
      </c>
      <c r="V690" t="s">
        <v>332</v>
      </c>
      <c r="W690">
        <v>77936155269.460007</v>
      </c>
      <c r="X690">
        <v>13712640.77</v>
      </c>
      <c r="Y690" s="225">
        <v>77936155269.460007</v>
      </c>
      <c r="Z690">
        <v>0</v>
      </c>
    </row>
    <row r="691" spans="1:26" x14ac:dyDescent="0.25">
      <c r="A691" t="s">
        <v>1053</v>
      </c>
      <c r="B691" t="s">
        <v>178</v>
      </c>
      <c r="C691" t="s">
        <v>1054</v>
      </c>
      <c r="D691" t="s">
        <v>177</v>
      </c>
      <c r="E691" t="s">
        <v>303</v>
      </c>
      <c r="F691" t="s">
        <v>304</v>
      </c>
      <c r="G691" t="s">
        <v>305</v>
      </c>
      <c r="H691">
        <v>1025.9046000000001</v>
      </c>
      <c r="I691">
        <v>4.7800000000000002E-2</v>
      </c>
      <c r="J691">
        <v>8.8200000000000001E-2</v>
      </c>
      <c r="K691">
        <v>0.47470000000000001</v>
      </c>
      <c r="L691">
        <v>0.47470000000000001</v>
      </c>
      <c r="M691">
        <v>1.5162</v>
      </c>
      <c r="N691">
        <v>0</v>
      </c>
      <c r="O691">
        <v>0</v>
      </c>
      <c r="P691">
        <v>0</v>
      </c>
      <c r="Q691">
        <v>0</v>
      </c>
      <c r="R691">
        <v>0</v>
      </c>
      <c r="S691" t="s">
        <v>319</v>
      </c>
      <c r="T691" t="s">
        <v>319</v>
      </c>
      <c r="U691" t="s">
        <v>319</v>
      </c>
      <c r="V691" t="s">
        <v>319</v>
      </c>
      <c r="W691">
        <v>10210576883.59</v>
      </c>
      <c r="X691">
        <v>10000000</v>
      </c>
      <c r="Y691" s="225">
        <v>64642032473.419998</v>
      </c>
      <c r="Z691">
        <v>0</v>
      </c>
    </row>
    <row r="692" spans="1:26" x14ac:dyDescent="0.25">
      <c r="A692" t="s">
        <v>1055</v>
      </c>
      <c r="B692" t="s">
        <v>74</v>
      </c>
      <c r="C692" t="s">
        <v>1054</v>
      </c>
      <c r="D692" t="s">
        <v>177</v>
      </c>
      <c r="E692" t="s">
        <v>303</v>
      </c>
      <c r="F692" t="s">
        <v>304</v>
      </c>
      <c r="G692" t="s">
        <v>305</v>
      </c>
      <c r="H692">
        <v>1013.6763</v>
      </c>
      <c r="I692">
        <v>-0.52729999999999999</v>
      </c>
      <c r="J692">
        <v>-9.5299999999999996E-2</v>
      </c>
      <c r="K692">
        <v>-2.1114000000000002</v>
      </c>
      <c r="L692">
        <v>-2.1114000000000002</v>
      </c>
      <c r="M692">
        <v>-1.4297</v>
      </c>
      <c r="N692">
        <v>0</v>
      </c>
      <c r="O692">
        <v>0</v>
      </c>
      <c r="P692">
        <v>0</v>
      </c>
      <c r="Q692">
        <v>0</v>
      </c>
      <c r="R692">
        <v>0</v>
      </c>
      <c r="S692" t="s">
        <v>319</v>
      </c>
      <c r="T692" t="s">
        <v>319</v>
      </c>
      <c r="U692" t="s">
        <v>319</v>
      </c>
      <c r="V692" t="s">
        <v>319</v>
      </c>
      <c r="W692">
        <v>22571497981.950001</v>
      </c>
      <c r="X692">
        <v>21796819.170000002</v>
      </c>
      <c r="Y692" s="225">
        <v>64642032473.419998</v>
      </c>
      <c r="Z692">
        <v>0</v>
      </c>
    </row>
    <row r="693" spans="1:26" x14ac:dyDescent="0.25">
      <c r="A693" t="s">
        <v>1056</v>
      </c>
      <c r="B693" t="s">
        <v>166</v>
      </c>
      <c r="C693" t="s">
        <v>1054</v>
      </c>
      <c r="D693" t="s">
        <v>177</v>
      </c>
      <c r="E693" t="s">
        <v>303</v>
      </c>
      <c r="F693" t="s">
        <v>304</v>
      </c>
      <c r="G693" t="s">
        <v>305</v>
      </c>
      <c r="H693">
        <v>950.21730000000002</v>
      </c>
      <c r="I693">
        <v>-0.9929</v>
      </c>
      <c r="J693">
        <v>-0.88129999999999997</v>
      </c>
      <c r="K693">
        <v>-4.0419</v>
      </c>
      <c r="L693">
        <v>-4.0419</v>
      </c>
      <c r="M693">
        <v>-7.5610999999999997</v>
      </c>
      <c r="N693">
        <v>-4.7983000000000002</v>
      </c>
      <c r="O693">
        <v>0</v>
      </c>
      <c r="P693">
        <v>0</v>
      </c>
      <c r="Q693">
        <v>0</v>
      </c>
      <c r="R693">
        <v>0</v>
      </c>
      <c r="S693" t="s">
        <v>307</v>
      </c>
      <c r="T693" t="s">
        <v>319</v>
      </c>
      <c r="U693" t="s">
        <v>319</v>
      </c>
      <c r="V693" t="s">
        <v>319</v>
      </c>
      <c r="W693">
        <v>31859957607.880001</v>
      </c>
      <c r="X693">
        <v>32173927.07</v>
      </c>
      <c r="Y693" s="225">
        <v>64642032473.419998</v>
      </c>
      <c r="Z693">
        <v>0</v>
      </c>
    </row>
    <row r="694" spans="1:26" x14ac:dyDescent="0.25">
      <c r="A694" t="s">
        <v>1057</v>
      </c>
      <c r="B694" t="s">
        <v>74</v>
      </c>
      <c r="C694" t="s">
        <v>879</v>
      </c>
      <c r="D694" t="s">
        <v>223</v>
      </c>
      <c r="E694" t="s">
        <v>303</v>
      </c>
      <c r="F694" t="s">
        <v>304</v>
      </c>
      <c r="G694" t="s">
        <v>305</v>
      </c>
      <c r="H694">
        <v>2801.01</v>
      </c>
      <c r="I694">
        <v>-0.3891</v>
      </c>
      <c r="J694">
        <v>-1.0571999999999999</v>
      </c>
      <c r="K694">
        <v>-3.2119</v>
      </c>
      <c r="L694">
        <v>-3.2119</v>
      </c>
      <c r="M694">
        <v>-3.9316</v>
      </c>
      <c r="N694">
        <v>-3.7559</v>
      </c>
      <c r="O694">
        <v>0.76590000000000003</v>
      </c>
      <c r="P694">
        <v>3.7195999999999998</v>
      </c>
      <c r="Q694">
        <v>2.2867000000000002</v>
      </c>
      <c r="R694">
        <v>14.772</v>
      </c>
      <c r="S694" t="s">
        <v>307</v>
      </c>
      <c r="T694" t="s">
        <v>306</v>
      </c>
      <c r="U694" t="s">
        <v>307</v>
      </c>
      <c r="V694" t="s">
        <v>306</v>
      </c>
      <c r="W694">
        <v>13609750112.809999</v>
      </c>
      <c r="X694">
        <v>4702797.26</v>
      </c>
      <c r="Y694" s="225">
        <v>1318019004141.8401</v>
      </c>
      <c r="Z694">
        <v>0</v>
      </c>
    </row>
    <row r="695" spans="1:26" x14ac:dyDescent="0.25">
      <c r="A695" t="s">
        <v>106</v>
      </c>
      <c r="B695" t="s">
        <v>166</v>
      </c>
      <c r="C695" t="s">
        <v>1058</v>
      </c>
      <c r="D695" t="s">
        <v>316</v>
      </c>
      <c r="E695" t="s">
        <v>303</v>
      </c>
      <c r="F695" t="s">
        <v>304</v>
      </c>
      <c r="G695" t="s">
        <v>305</v>
      </c>
      <c r="H695">
        <v>1001.8125</v>
      </c>
      <c r="I695">
        <v>-0.37459999999999999</v>
      </c>
      <c r="J695">
        <v>-0.42799999999999999</v>
      </c>
      <c r="K695">
        <v>-3.3285999999999998</v>
      </c>
      <c r="L695">
        <v>-3.3285999999999998</v>
      </c>
      <c r="M695">
        <v>-8.5473999999999997</v>
      </c>
      <c r="N695">
        <v>-13.945499999999999</v>
      </c>
      <c r="O695">
        <v>-21.624300000000002</v>
      </c>
      <c r="P695">
        <v>-19.254299</v>
      </c>
      <c r="Q695">
        <v>-22.021298999999999</v>
      </c>
      <c r="R695">
        <v>-25.828500999999999</v>
      </c>
      <c r="S695" t="s">
        <v>352</v>
      </c>
      <c r="T695" t="s">
        <v>334</v>
      </c>
      <c r="U695" t="s">
        <v>352</v>
      </c>
      <c r="V695" t="s">
        <v>375</v>
      </c>
      <c r="W695">
        <v>702613805764</v>
      </c>
      <c r="X695">
        <v>677998009</v>
      </c>
      <c r="Y695" s="225">
        <v>16504744469815.711</v>
      </c>
      <c r="Z695">
        <v>20979165.799899999</v>
      </c>
    </row>
    <row r="696" spans="1:26" x14ac:dyDescent="0.25">
      <c r="A696" t="s">
        <v>1059</v>
      </c>
      <c r="B696" t="s">
        <v>74</v>
      </c>
      <c r="C696" t="s">
        <v>1060</v>
      </c>
      <c r="D696" t="s">
        <v>199</v>
      </c>
      <c r="E696" t="s">
        <v>303</v>
      </c>
      <c r="F696" t="s">
        <v>304</v>
      </c>
      <c r="G696" t="s">
        <v>305</v>
      </c>
      <c r="H696">
        <v>967.17939999999999</v>
      </c>
      <c r="I696">
        <v>-0.36380000000000001</v>
      </c>
      <c r="J696">
        <v>0.23710000000000001</v>
      </c>
      <c r="K696">
        <v>-1.7685</v>
      </c>
      <c r="L696">
        <v>-1.7685</v>
      </c>
      <c r="M696">
        <v>-5.3011999999999997</v>
      </c>
      <c r="N696">
        <v>0</v>
      </c>
      <c r="O696">
        <v>0</v>
      </c>
      <c r="P696">
        <v>0</v>
      </c>
      <c r="Q696">
        <v>0</v>
      </c>
      <c r="R696">
        <v>0</v>
      </c>
      <c r="S696" t="s">
        <v>319</v>
      </c>
      <c r="T696" t="s">
        <v>319</v>
      </c>
      <c r="U696" t="s">
        <v>319</v>
      </c>
      <c r="V696" t="s">
        <v>319</v>
      </c>
      <c r="W696">
        <v>48379808713.599998</v>
      </c>
      <c r="X696">
        <v>49136928.93</v>
      </c>
      <c r="Y696" s="225">
        <v>5637434417330.2002</v>
      </c>
      <c r="Z696">
        <v>0</v>
      </c>
    </row>
    <row r="697" spans="1:26" x14ac:dyDescent="0.25">
      <c r="A697" t="s">
        <v>1061</v>
      </c>
      <c r="B697" t="s">
        <v>166</v>
      </c>
      <c r="C697" t="s">
        <v>1060</v>
      </c>
      <c r="D697" t="s">
        <v>199</v>
      </c>
      <c r="E697" t="s">
        <v>303</v>
      </c>
      <c r="F697" t="s">
        <v>304</v>
      </c>
      <c r="G697" t="s">
        <v>305</v>
      </c>
      <c r="H697">
        <v>1915.1777999999999</v>
      </c>
      <c r="I697">
        <v>-0.52310000000000001</v>
      </c>
      <c r="J697">
        <v>-2.3561999999999999</v>
      </c>
      <c r="K697">
        <v>-3.2437999999999998</v>
      </c>
      <c r="L697">
        <v>-3.2437999999999998</v>
      </c>
      <c r="M697">
        <v>0.65329999999999999</v>
      </c>
      <c r="N697">
        <v>-1.1467000000000001</v>
      </c>
      <c r="O697">
        <v>5.7477</v>
      </c>
      <c r="P697">
        <v>9.9644999999999992</v>
      </c>
      <c r="Q697">
        <v>18.294701</v>
      </c>
      <c r="R697">
        <v>58.334099000000002</v>
      </c>
      <c r="S697" t="s">
        <v>332</v>
      </c>
      <c r="T697" t="s">
        <v>306</v>
      </c>
      <c r="U697" t="s">
        <v>306</v>
      </c>
      <c r="V697" t="s">
        <v>310</v>
      </c>
      <c r="W697">
        <v>119991593659.17999</v>
      </c>
      <c r="X697">
        <v>60620639.219999999</v>
      </c>
      <c r="Y697" s="225">
        <v>5637434417330.2002</v>
      </c>
      <c r="Z697">
        <v>0</v>
      </c>
    </row>
    <row r="698" spans="1:26" x14ac:dyDescent="0.25">
      <c r="A698" t="s">
        <v>1062</v>
      </c>
      <c r="B698" t="s">
        <v>171</v>
      </c>
      <c r="C698" t="s">
        <v>1060</v>
      </c>
      <c r="D698" t="s">
        <v>342</v>
      </c>
      <c r="E698" t="s">
        <v>303</v>
      </c>
      <c r="F698" t="s">
        <v>304</v>
      </c>
      <c r="G698" t="s">
        <v>305</v>
      </c>
      <c r="H698">
        <v>1224.8178</v>
      </c>
      <c r="I698">
        <v>5.2299999999999999E-2</v>
      </c>
      <c r="J698">
        <v>-6.3500000000000001E-2</v>
      </c>
      <c r="K698">
        <v>0.92610000000000003</v>
      </c>
      <c r="L698">
        <v>0.92610000000000003</v>
      </c>
      <c r="M698">
        <v>2.0945999999999998</v>
      </c>
      <c r="N698">
        <v>5.6407999999999996</v>
      </c>
      <c r="O698">
        <v>9.8162000000000003</v>
      </c>
      <c r="P698">
        <v>12.73</v>
      </c>
      <c r="Q698">
        <v>17.451401000000001</v>
      </c>
      <c r="R698">
        <v>0</v>
      </c>
      <c r="S698" t="s">
        <v>306</v>
      </c>
      <c r="T698" t="s">
        <v>306</v>
      </c>
      <c r="U698" t="s">
        <v>306</v>
      </c>
      <c r="V698" t="s">
        <v>319</v>
      </c>
      <c r="W698">
        <v>37179339762.449997</v>
      </c>
      <c r="X698">
        <v>30636128.170000002</v>
      </c>
      <c r="Y698" s="225">
        <v>5637434417330.2002</v>
      </c>
      <c r="Z698">
        <v>0</v>
      </c>
    </row>
    <row r="699" spans="1:26" x14ac:dyDescent="0.25">
      <c r="A699" t="s">
        <v>1063</v>
      </c>
      <c r="B699" t="s">
        <v>74</v>
      </c>
      <c r="C699" t="s">
        <v>1060</v>
      </c>
      <c r="D699" t="s">
        <v>199</v>
      </c>
      <c r="E699" t="s">
        <v>303</v>
      </c>
      <c r="F699" t="s">
        <v>304</v>
      </c>
      <c r="G699" t="s">
        <v>305</v>
      </c>
      <c r="H699">
        <v>1290.9656</v>
      </c>
      <c r="I699">
        <v>-0.39479999999999998</v>
      </c>
      <c r="J699">
        <v>0.26679999999999998</v>
      </c>
      <c r="K699">
        <v>0.39169999999999999</v>
      </c>
      <c r="L699">
        <v>0.39169999999999999</v>
      </c>
      <c r="M699">
        <v>8.2530000000000001</v>
      </c>
      <c r="N699">
        <v>0.9002</v>
      </c>
      <c r="O699">
        <v>-0.33750000000000002</v>
      </c>
      <c r="P699">
        <v>4.5895000000000001</v>
      </c>
      <c r="Q699">
        <v>0</v>
      </c>
      <c r="R699">
        <v>0</v>
      </c>
      <c r="S699" t="s">
        <v>306</v>
      </c>
      <c r="T699" t="s">
        <v>307</v>
      </c>
      <c r="U699" t="s">
        <v>319</v>
      </c>
      <c r="V699" t="s">
        <v>319</v>
      </c>
      <c r="W699">
        <v>656898483475.51001</v>
      </c>
      <c r="X699">
        <v>510836063.41000003</v>
      </c>
      <c r="Y699" s="225">
        <v>5637434417330.2002</v>
      </c>
      <c r="Z699">
        <v>0</v>
      </c>
    </row>
    <row r="700" spans="1:26" x14ac:dyDescent="0.25">
      <c r="A700" t="s">
        <v>1064</v>
      </c>
      <c r="B700" t="s">
        <v>178</v>
      </c>
      <c r="C700" t="s">
        <v>1060</v>
      </c>
      <c r="D700" t="s">
        <v>177</v>
      </c>
      <c r="E700" t="s">
        <v>303</v>
      </c>
      <c r="F700" t="s">
        <v>304</v>
      </c>
      <c r="G700" t="s">
        <v>305</v>
      </c>
      <c r="H700">
        <v>1133.3344999999999</v>
      </c>
      <c r="I700">
        <v>5.2299999999999999E-2</v>
      </c>
      <c r="J700">
        <v>0.1124</v>
      </c>
      <c r="K700">
        <v>0.51790000000000003</v>
      </c>
      <c r="L700">
        <v>0.51790000000000003</v>
      </c>
      <c r="M700">
        <v>1.496</v>
      </c>
      <c r="N700">
        <v>2.9174000000000002</v>
      </c>
      <c r="O700">
        <v>4.4379999999999997</v>
      </c>
      <c r="P700">
        <v>6.0087000000000002</v>
      </c>
      <c r="Q700">
        <v>0</v>
      </c>
      <c r="R700">
        <v>0</v>
      </c>
      <c r="S700" t="s">
        <v>332</v>
      </c>
      <c r="T700" t="s">
        <v>306</v>
      </c>
      <c r="U700" t="s">
        <v>319</v>
      </c>
      <c r="V700" t="s">
        <v>319</v>
      </c>
      <c r="W700">
        <v>93654596459.970001</v>
      </c>
      <c r="X700">
        <v>83064259.590000004</v>
      </c>
      <c r="Y700" s="225">
        <v>5637434417330.2002</v>
      </c>
      <c r="Z700">
        <v>0</v>
      </c>
    </row>
    <row r="701" spans="1:26" x14ac:dyDescent="0.25">
      <c r="A701" t="s">
        <v>1065</v>
      </c>
      <c r="B701" t="s">
        <v>171</v>
      </c>
      <c r="C701" t="s">
        <v>1060</v>
      </c>
      <c r="D701" t="s">
        <v>199</v>
      </c>
      <c r="E701" t="s">
        <v>303</v>
      </c>
      <c r="F701" t="s">
        <v>304</v>
      </c>
      <c r="G701" t="s">
        <v>305</v>
      </c>
      <c r="H701">
        <v>1011.7467</v>
      </c>
      <c r="I701">
        <v>7.1300000000000002E-2</v>
      </c>
      <c r="J701">
        <v>0.1139</v>
      </c>
      <c r="K701">
        <v>-0.1356</v>
      </c>
      <c r="L701">
        <v>-0.1356</v>
      </c>
      <c r="M701">
        <v>1.1218999999999999</v>
      </c>
      <c r="N701">
        <v>0.85450000000000004</v>
      </c>
      <c r="O701">
        <v>1.1948000000000001</v>
      </c>
      <c r="P701">
        <v>0</v>
      </c>
      <c r="Q701">
        <v>0</v>
      </c>
      <c r="R701">
        <v>0</v>
      </c>
      <c r="S701" t="s">
        <v>319</v>
      </c>
      <c r="T701" t="s">
        <v>319</v>
      </c>
      <c r="U701" t="s">
        <v>319</v>
      </c>
      <c r="V701" t="s">
        <v>319</v>
      </c>
      <c r="W701">
        <v>112044757085.02</v>
      </c>
      <c r="X701">
        <v>110593763.95999999</v>
      </c>
      <c r="Y701" s="225">
        <v>5637434417330.2002</v>
      </c>
      <c r="Z701">
        <v>0</v>
      </c>
    </row>
    <row r="702" spans="1:26" x14ac:dyDescent="0.25">
      <c r="A702" t="s">
        <v>1066</v>
      </c>
      <c r="B702" t="s">
        <v>166</v>
      </c>
      <c r="C702" t="s">
        <v>1060</v>
      </c>
      <c r="D702" t="s">
        <v>177</v>
      </c>
      <c r="E702" t="s">
        <v>303</v>
      </c>
      <c r="F702" t="s">
        <v>304</v>
      </c>
      <c r="G702" t="s">
        <v>305</v>
      </c>
      <c r="H702">
        <v>1274.1292000000001</v>
      </c>
      <c r="I702">
        <v>0.15939999999999999</v>
      </c>
      <c r="J702">
        <v>-0.46450000000000002</v>
      </c>
      <c r="K702">
        <v>-1.3939999999999999</v>
      </c>
      <c r="L702">
        <v>-1.3939999999999999</v>
      </c>
      <c r="M702">
        <v>6.1802000000000001</v>
      </c>
      <c r="N702">
        <v>4.3760000000000003</v>
      </c>
      <c r="O702">
        <v>14.848100000000001</v>
      </c>
      <c r="P702">
        <v>25.072800000000001</v>
      </c>
      <c r="Q702">
        <v>43.202399999999997</v>
      </c>
      <c r="R702">
        <v>0</v>
      </c>
      <c r="S702" t="s">
        <v>310</v>
      </c>
      <c r="T702" t="s">
        <v>307</v>
      </c>
      <c r="U702" t="s">
        <v>306</v>
      </c>
      <c r="V702" t="s">
        <v>319</v>
      </c>
      <c r="W702">
        <v>154840503198.42001</v>
      </c>
      <c r="X702">
        <v>119832460.17</v>
      </c>
      <c r="Y702" s="225">
        <v>5637434417330.2002</v>
      </c>
      <c r="Z702">
        <v>0</v>
      </c>
    </row>
    <row r="703" spans="1:26" x14ac:dyDescent="0.25">
      <c r="A703" t="s">
        <v>1067</v>
      </c>
      <c r="B703" t="s">
        <v>207</v>
      </c>
      <c r="C703" t="s">
        <v>1060</v>
      </c>
      <c r="D703" t="s">
        <v>177</v>
      </c>
      <c r="E703" t="s">
        <v>303</v>
      </c>
      <c r="F703" t="s">
        <v>304</v>
      </c>
      <c r="G703" t="s">
        <v>305</v>
      </c>
      <c r="H703">
        <v>966.40989999999999</v>
      </c>
      <c r="I703">
        <v>0</v>
      </c>
      <c r="J703">
        <v>0</v>
      </c>
      <c r="K703">
        <v>0</v>
      </c>
      <c r="L703">
        <v>-0.1</v>
      </c>
      <c r="M703">
        <v>0</v>
      </c>
      <c r="N703">
        <v>0</v>
      </c>
      <c r="O703">
        <v>0</v>
      </c>
      <c r="P703">
        <v>19.07</v>
      </c>
      <c r="Q703">
        <v>0</v>
      </c>
      <c r="R703">
        <v>0</v>
      </c>
      <c r="S703" t="s">
        <v>319</v>
      </c>
      <c r="T703" t="s">
        <v>319</v>
      </c>
      <c r="U703" t="s">
        <v>319</v>
      </c>
      <c r="V703" t="s">
        <v>319</v>
      </c>
      <c r="W703">
        <v>99203058078.039993</v>
      </c>
      <c r="X703">
        <v>100000000</v>
      </c>
      <c r="Y703" s="225">
        <v>5637434417330.2002</v>
      </c>
      <c r="Z703">
        <v>0</v>
      </c>
    </row>
    <row r="704" spans="1:26" x14ac:dyDescent="0.25">
      <c r="A704" t="s">
        <v>1068</v>
      </c>
      <c r="B704" t="s">
        <v>74</v>
      </c>
      <c r="C704" t="s">
        <v>1060</v>
      </c>
      <c r="D704" t="s">
        <v>177</v>
      </c>
      <c r="E704" t="s">
        <v>303</v>
      </c>
      <c r="F704" t="s">
        <v>304</v>
      </c>
      <c r="G704" t="s">
        <v>305</v>
      </c>
      <c r="H704">
        <v>1184.0594000000001</v>
      </c>
      <c r="I704">
        <v>-0.76300000000000001</v>
      </c>
      <c r="J704">
        <v>-2.6124000000000001</v>
      </c>
      <c r="K704">
        <v>-3.2553999999999998</v>
      </c>
      <c r="L704">
        <v>-3.2553999999999998</v>
      </c>
      <c r="M704">
        <v>-3.2404000000000002</v>
      </c>
      <c r="N704">
        <v>-3.5611999999999999</v>
      </c>
      <c r="O704">
        <v>11.922700000000001</v>
      </c>
      <c r="P704">
        <v>22.965</v>
      </c>
      <c r="Q704">
        <v>9.1489999999999991</v>
      </c>
      <c r="R704">
        <v>0</v>
      </c>
      <c r="S704" t="s">
        <v>334</v>
      </c>
      <c r="T704" t="s">
        <v>310</v>
      </c>
      <c r="U704" t="s">
        <v>306</v>
      </c>
      <c r="V704" t="s">
        <v>319</v>
      </c>
      <c r="W704">
        <v>11814681465.280001</v>
      </c>
      <c r="X704">
        <v>9653288.5199999996</v>
      </c>
      <c r="Y704" s="225">
        <v>5637434417330.2002</v>
      </c>
      <c r="Z704">
        <v>0</v>
      </c>
    </row>
    <row r="705" spans="1:26" x14ac:dyDescent="0.25">
      <c r="A705" t="s">
        <v>1069</v>
      </c>
      <c r="B705" t="s">
        <v>74</v>
      </c>
      <c r="C705" t="s">
        <v>1060</v>
      </c>
      <c r="D705" t="s">
        <v>199</v>
      </c>
      <c r="E705" t="s">
        <v>303</v>
      </c>
      <c r="F705" t="s">
        <v>304</v>
      </c>
      <c r="G705" t="s">
        <v>305</v>
      </c>
      <c r="H705">
        <v>1127.2574</v>
      </c>
      <c r="I705">
        <v>0.1137</v>
      </c>
      <c r="J705">
        <v>-1.1872</v>
      </c>
      <c r="K705">
        <v>-4.1131000000000002</v>
      </c>
      <c r="L705">
        <v>-4.1131000000000002</v>
      </c>
      <c r="M705">
        <v>-0.64049999999999996</v>
      </c>
      <c r="N705">
        <v>2.7801</v>
      </c>
      <c r="O705">
        <v>11.6539</v>
      </c>
      <c r="P705">
        <v>20.024000000000001</v>
      </c>
      <c r="Q705">
        <v>0</v>
      </c>
      <c r="R705">
        <v>0</v>
      </c>
      <c r="S705" t="s">
        <v>313</v>
      </c>
      <c r="T705" t="s">
        <v>357</v>
      </c>
      <c r="U705" t="s">
        <v>319</v>
      </c>
      <c r="V705" t="s">
        <v>319</v>
      </c>
      <c r="W705">
        <v>1372648365842.8799</v>
      </c>
      <c r="X705">
        <v>1167603323.1800001</v>
      </c>
      <c r="Y705" s="225">
        <v>5637434417330.2002</v>
      </c>
      <c r="Z705">
        <v>0</v>
      </c>
    </row>
    <row r="706" spans="1:26" x14ac:dyDescent="0.25">
      <c r="A706" t="s">
        <v>1070</v>
      </c>
      <c r="B706" t="s">
        <v>207</v>
      </c>
      <c r="C706" t="s">
        <v>1060</v>
      </c>
      <c r="D706" t="s">
        <v>177</v>
      </c>
      <c r="E706" t="s">
        <v>303</v>
      </c>
      <c r="F706" t="s">
        <v>304</v>
      </c>
      <c r="G706" t="s">
        <v>305</v>
      </c>
      <c r="H706">
        <v>1000.5645</v>
      </c>
      <c r="I706">
        <v>0</v>
      </c>
      <c r="J706">
        <v>0</v>
      </c>
      <c r="K706">
        <v>0</v>
      </c>
      <c r="L706">
        <v>0.98</v>
      </c>
      <c r="M706">
        <v>0</v>
      </c>
      <c r="N706">
        <v>0</v>
      </c>
      <c r="O706">
        <v>0</v>
      </c>
      <c r="P706">
        <v>8.5399999999999991</v>
      </c>
      <c r="Q706">
        <v>0</v>
      </c>
      <c r="R706">
        <v>0</v>
      </c>
      <c r="S706" t="s">
        <v>319</v>
      </c>
      <c r="T706" t="s">
        <v>319</v>
      </c>
      <c r="U706" t="s">
        <v>319</v>
      </c>
      <c r="V706" t="s">
        <v>319</v>
      </c>
      <c r="W706">
        <v>237805036025.35001</v>
      </c>
      <c r="X706">
        <v>240000000</v>
      </c>
      <c r="Y706" s="225">
        <v>5637434417330.2002</v>
      </c>
      <c r="Z706">
        <v>0</v>
      </c>
    </row>
    <row r="707" spans="1:26" x14ac:dyDescent="0.25">
      <c r="A707" t="s">
        <v>1071</v>
      </c>
      <c r="B707" t="s">
        <v>207</v>
      </c>
      <c r="C707" t="s">
        <v>1060</v>
      </c>
      <c r="D707" t="s">
        <v>336</v>
      </c>
      <c r="E707" t="s">
        <v>303</v>
      </c>
      <c r="F707" t="s">
        <v>304</v>
      </c>
      <c r="G707" t="s">
        <v>305</v>
      </c>
      <c r="H707">
        <v>1009.3013999999999</v>
      </c>
      <c r="I707">
        <v>0</v>
      </c>
      <c r="J707">
        <v>0</v>
      </c>
      <c r="K707">
        <v>0</v>
      </c>
      <c r="L707">
        <v>1.01</v>
      </c>
      <c r="M707">
        <v>0</v>
      </c>
      <c r="N707">
        <v>0</v>
      </c>
      <c r="O707">
        <v>0</v>
      </c>
      <c r="P707">
        <v>2.97</v>
      </c>
      <c r="Q707">
        <v>0</v>
      </c>
      <c r="R707">
        <v>0</v>
      </c>
      <c r="S707" t="s">
        <v>319</v>
      </c>
      <c r="T707" t="s">
        <v>319</v>
      </c>
      <c r="U707" t="s">
        <v>319</v>
      </c>
      <c r="V707" t="s">
        <v>319</v>
      </c>
      <c r="W707">
        <v>302923932760.52002</v>
      </c>
      <c r="X707">
        <v>303150000</v>
      </c>
      <c r="Y707" s="225">
        <v>5637434417330.2002</v>
      </c>
      <c r="Z707">
        <v>0</v>
      </c>
    </row>
    <row r="708" spans="1:26" x14ac:dyDescent="0.25">
      <c r="A708" t="s">
        <v>1072</v>
      </c>
      <c r="B708" t="s">
        <v>207</v>
      </c>
      <c r="C708" t="s">
        <v>1060</v>
      </c>
      <c r="D708" t="s">
        <v>177</v>
      </c>
      <c r="E708" t="s">
        <v>303</v>
      </c>
      <c r="F708" t="s">
        <v>304</v>
      </c>
      <c r="G708" t="s">
        <v>305</v>
      </c>
      <c r="H708">
        <v>990.36099999999999</v>
      </c>
      <c r="I708">
        <v>0</v>
      </c>
      <c r="J708">
        <v>0</v>
      </c>
      <c r="K708">
        <v>0</v>
      </c>
      <c r="L708">
        <v>1.21</v>
      </c>
      <c r="M708">
        <v>0</v>
      </c>
      <c r="N708">
        <v>0</v>
      </c>
      <c r="O708">
        <v>0</v>
      </c>
      <c r="P708">
        <v>11.51</v>
      </c>
      <c r="Q708">
        <v>0</v>
      </c>
      <c r="R708">
        <v>0</v>
      </c>
      <c r="S708" t="s">
        <v>319</v>
      </c>
      <c r="T708" t="s">
        <v>319</v>
      </c>
      <c r="U708" t="s">
        <v>319</v>
      </c>
      <c r="V708" t="s">
        <v>319</v>
      </c>
      <c r="W708">
        <v>16478773251.799999</v>
      </c>
      <c r="X708">
        <v>16366365.16</v>
      </c>
      <c r="Y708" s="225">
        <v>5637434417330.2002</v>
      </c>
      <c r="Z708">
        <v>0</v>
      </c>
    </row>
    <row r="709" spans="1:26" x14ac:dyDescent="0.25">
      <c r="A709" t="s">
        <v>1073</v>
      </c>
      <c r="B709" t="s">
        <v>207</v>
      </c>
      <c r="C709" t="s">
        <v>1060</v>
      </c>
      <c r="D709" t="s">
        <v>336</v>
      </c>
      <c r="E709" t="s">
        <v>303</v>
      </c>
      <c r="F709" t="s">
        <v>304</v>
      </c>
      <c r="G709" t="s">
        <v>305</v>
      </c>
      <c r="H709">
        <v>1018.8029</v>
      </c>
      <c r="I709">
        <v>0</v>
      </c>
      <c r="J709">
        <v>0</v>
      </c>
      <c r="K709">
        <v>0</v>
      </c>
      <c r="L709">
        <v>-1.44</v>
      </c>
      <c r="M709">
        <v>0</v>
      </c>
      <c r="N709">
        <v>0</v>
      </c>
      <c r="O709">
        <v>0</v>
      </c>
      <c r="P709">
        <v>1.59</v>
      </c>
      <c r="Q709">
        <v>0</v>
      </c>
      <c r="R709">
        <v>0</v>
      </c>
      <c r="S709" t="s">
        <v>319</v>
      </c>
      <c r="T709" t="s">
        <v>319</v>
      </c>
      <c r="U709" t="s">
        <v>319</v>
      </c>
      <c r="V709" t="s">
        <v>319</v>
      </c>
      <c r="W709">
        <v>15505779707.120001</v>
      </c>
      <c r="X709">
        <v>15000000</v>
      </c>
      <c r="Y709" s="225">
        <v>5637434417330.2002</v>
      </c>
      <c r="Z709">
        <v>0</v>
      </c>
    </row>
    <row r="710" spans="1:26" x14ac:dyDescent="0.25">
      <c r="A710" t="s">
        <v>1074</v>
      </c>
      <c r="B710" t="s">
        <v>207</v>
      </c>
      <c r="C710" t="s">
        <v>1060</v>
      </c>
      <c r="D710" t="s">
        <v>177</v>
      </c>
      <c r="E710" t="s">
        <v>303</v>
      </c>
      <c r="F710" t="s">
        <v>304</v>
      </c>
      <c r="G710" t="s">
        <v>305</v>
      </c>
      <c r="H710">
        <v>1057.2947999999999</v>
      </c>
      <c r="I710">
        <v>0</v>
      </c>
      <c r="J710">
        <v>0</v>
      </c>
      <c r="K710">
        <v>0</v>
      </c>
      <c r="L710">
        <v>0.89</v>
      </c>
      <c r="M710">
        <v>0</v>
      </c>
      <c r="N710">
        <v>0</v>
      </c>
      <c r="O710">
        <v>0</v>
      </c>
      <c r="P710">
        <v>0</v>
      </c>
      <c r="Q710">
        <v>0</v>
      </c>
      <c r="R710">
        <v>0</v>
      </c>
      <c r="S710" t="s">
        <v>319</v>
      </c>
      <c r="T710" t="s">
        <v>319</v>
      </c>
      <c r="U710" t="s">
        <v>319</v>
      </c>
      <c r="V710" t="s">
        <v>319</v>
      </c>
      <c r="W710">
        <v>58688947183.800003</v>
      </c>
      <c r="X710">
        <v>56000000</v>
      </c>
      <c r="Y710" s="225">
        <v>5637434417330.2002</v>
      </c>
      <c r="Z710">
        <v>0</v>
      </c>
    </row>
    <row r="711" spans="1:26" x14ac:dyDescent="0.25">
      <c r="A711" t="s">
        <v>1075</v>
      </c>
      <c r="B711" t="s">
        <v>207</v>
      </c>
      <c r="C711" t="s">
        <v>1060</v>
      </c>
      <c r="D711" t="s">
        <v>177</v>
      </c>
      <c r="E711" t="s">
        <v>303</v>
      </c>
      <c r="F711" t="s">
        <v>304</v>
      </c>
      <c r="G711" t="s">
        <v>305</v>
      </c>
      <c r="H711">
        <v>1030.2435</v>
      </c>
      <c r="I711">
        <v>0</v>
      </c>
      <c r="J711">
        <v>0</v>
      </c>
      <c r="K711">
        <v>0</v>
      </c>
      <c r="L711">
        <v>1.1299999999999999</v>
      </c>
      <c r="M711">
        <v>0</v>
      </c>
      <c r="N711">
        <v>0</v>
      </c>
      <c r="O711">
        <v>0</v>
      </c>
      <c r="P711">
        <v>0</v>
      </c>
      <c r="Q711">
        <v>0</v>
      </c>
      <c r="R711">
        <v>0</v>
      </c>
      <c r="S711" t="s">
        <v>369</v>
      </c>
      <c r="T711" t="s">
        <v>369</v>
      </c>
      <c r="U711" t="s">
        <v>369</v>
      </c>
      <c r="V711" t="s">
        <v>369</v>
      </c>
      <c r="W711">
        <v>51446079406.230003</v>
      </c>
      <c r="X711">
        <v>50500000</v>
      </c>
      <c r="Y711" s="225">
        <v>5637434417330.2002</v>
      </c>
      <c r="Z711">
        <v>0</v>
      </c>
    </row>
    <row r="712" spans="1:26" x14ac:dyDescent="0.25">
      <c r="A712" t="s">
        <v>1076</v>
      </c>
      <c r="B712" t="s">
        <v>207</v>
      </c>
      <c r="C712" t="s">
        <v>1060</v>
      </c>
      <c r="D712" t="s">
        <v>177</v>
      </c>
      <c r="E712" t="s">
        <v>303</v>
      </c>
      <c r="F712" t="s">
        <v>304</v>
      </c>
      <c r="G712" t="s">
        <v>305</v>
      </c>
      <c r="H712">
        <v>1011.7144</v>
      </c>
      <c r="I712">
        <v>0</v>
      </c>
      <c r="J712">
        <v>0</v>
      </c>
      <c r="K712">
        <v>0</v>
      </c>
      <c r="L712">
        <v>0.93</v>
      </c>
      <c r="M712">
        <v>0</v>
      </c>
      <c r="N712">
        <v>0</v>
      </c>
      <c r="O712">
        <v>0</v>
      </c>
      <c r="P712">
        <v>0</v>
      </c>
      <c r="Q712">
        <v>0</v>
      </c>
      <c r="R712">
        <v>0</v>
      </c>
      <c r="S712" t="s">
        <v>369</v>
      </c>
      <c r="T712" t="s">
        <v>369</v>
      </c>
      <c r="U712" t="s">
        <v>369</v>
      </c>
      <c r="V712" t="s">
        <v>369</v>
      </c>
      <c r="W712">
        <v>116206791440.02</v>
      </c>
      <c r="X712">
        <v>115045000</v>
      </c>
      <c r="Y712" s="225">
        <v>5637434417330.2002</v>
      </c>
      <c r="Z712">
        <v>0</v>
      </c>
    </row>
    <row r="713" spans="1:26" x14ac:dyDescent="0.25">
      <c r="A713" t="s">
        <v>1077</v>
      </c>
      <c r="B713" t="s">
        <v>207</v>
      </c>
      <c r="C713" t="s">
        <v>1060</v>
      </c>
      <c r="D713" t="s">
        <v>177</v>
      </c>
      <c r="E713" t="s">
        <v>303</v>
      </c>
      <c r="F713" t="s">
        <v>304</v>
      </c>
      <c r="G713" t="s">
        <v>280</v>
      </c>
      <c r="H713">
        <v>1038.5341000000001</v>
      </c>
      <c r="I713">
        <v>0</v>
      </c>
      <c r="J713">
        <v>0</v>
      </c>
      <c r="K713">
        <v>0</v>
      </c>
      <c r="L713">
        <v>0.85</v>
      </c>
      <c r="M713">
        <v>0</v>
      </c>
      <c r="N713">
        <v>0</v>
      </c>
      <c r="O713">
        <v>0</v>
      </c>
      <c r="P713">
        <v>0</v>
      </c>
      <c r="Q713">
        <v>0</v>
      </c>
      <c r="R713">
        <v>0</v>
      </c>
      <c r="S713" t="s">
        <v>319</v>
      </c>
      <c r="T713" t="s">
        <v>319</v>
      </c>
      <c r="U713" t="s">
        <v>319</v>
      </c>
      <c r="V713" t="s">
        <v>319</v>
      </c>
      <c r="W713">
        <v>62199296932.480003</v>
      </c>
      <c r="X713">
        <v>60400000</v>
      </c>
      <c r="Y713" s="225">
        <v>5637434417330.2002</v>
      </c>
      <c r="Z713">
        <v>0</v>
      </c>
    </row>
    <row r="714" spans="1:26" x14ac:dyDescent="0.25">
      <c r="A714" t="s">
        <v>1078</v>
      </c>
      <c r="B714" t="s">
        <v>207</v>
      </c>
      <c r="C714" t="s">
        <v>1060</v>
      </c>
      <c r="D714" t="s">
        <v>336</v>
      </c>
      <c r="E714" t="s">
        <v>303</v>
      </c>
      <c r="F714" t="s">
        <v>304</v>
      </c>
      <c r="G714" t="s">
        <v>305</v>
      </c>
      <c r="H714">
        <v>1084.7077999999999</v>
      </c>
      <c r="I714">
        <v>0</v>
      </c>
      <c r="J714">
        <v>0</v>
      </c>
      <c r="K714">
        <v>0</v>
      </c>
      <c r="L714">
        <v>0.06</v>
      </c>
      <c r="M714">
        <v>0</v>
      </c>
      <c r="N714">
        <v>0</v>
      </c>
      <c r="O714">
        <v>0</v>
      </c>
      <c r="P714">
        <v>8.6199999999999992</v>
      </c>
      <c r="Q714">
        <v>0</v>
      </c>
      <c r="R714">
        <v>0</v>
      </c>
      <c r="S714" t="s">
        <v>319</v>
      </c>
      <c r="T714" t="s">
        <v>319</v>
      </c>
      <c r="U714" t="s">
        <v>319</v>
      </c>
      <c r="V714" t="s">
        <v>319</v>
      </c>
      <c r="W714">
        <v>205429131813.39999</v>
      </c>
      <c r="X714">
        <v>189500000</v>
      </c>
      <c r="Y714" s="225">
        <v>5637434417330.2002</v>
      </c>
      <c r="Z714">
        <v>0</v>
      </c>
    </row>
    <row r="715" spans="1:26" x14ac:dyDescent="0.25">
      <c r="A715" t="s">
        <v>1079</v>
      </c>
      <c r="B715" t="s">
        <v>207</v>
      </c>
      <c r="C715" t="s">
        <v>1060</v>
      </c>
      <c r="D715" t="s">
        <v>336</v>
      </c>
      <c r="E715" t="s">
        <v>303</v>
      </c>
      <c r="F715" t="s">
        <v>304</v>
      </c>
      <c r="G715" t="s">
        <v>305</v>
      </c>
      <c r="H715">
        <v>1000.2918</v>
      </c>
      <c r="I715">
        <v>0</v>
      </c>
      <c r="J715">
        <v>0</v>
      </c>
      <c r="K715">
        <v>0</v>
      </c>
      <c r="L715">
        <v>0</v>
      </c>
      <c r="M715">
        <v>0</v>
      </c>
      <c r="N715">
        <v>0</v>
      </c>
      <c r="O715">
        <v>0</v>
      </c>
      <c r="P715">
        <v>0</v>
      </c>
      <c r="Q715">
        <v>0</v>
      </c>
      <c r="R715">
        <v>0</v>
      </c>
      <c r="S715" t="s">
        <v>369</v>
      </c>
      <c r="T715" t="s">
        <v>369</v>
      </c>
      <c r="U715" t="s">
        <v>369</v>
      </c>
      <c r="V715" t="s">
        <v>369</v>
      </c>
      <c r="W715">
        <v>0</v>
      </c>
      <c r="X715">
        <v>0</v>
      </c>
      <c r="Y715" s="225">
        <v>5637434417330.2002</v>
      </c>
      <c r="Z715">
        <v>0</v>
      </c>
    </row>
    <row r="716" spans="1:26" x14ac:dyDescent="0.25">
      <c r="A716" t="s">
        <v>1080</v>
      </c>
      <c r="B716" t="s">
        <v>74</v>
      </c>
      <c r="C716" t="s">
        <v>1060</v>
      </c>
      <c r="D716" t="s">
        <v>199</v>
      </c>
      <c r="E716" t="s">
        <v>303</v>
      </c>
      <c r="F716" t="s">
        <v>304</v>
      </c>
      <c r="G716" t="s">
        <v>280</v>
      </c>
      <c r="H716">
        <v>728.05970000000002</v>
      </c>
      <c r="I716">
        <v>-0.59019999999999995</v>
      </c>
      <c r="J716">
        <v>-1.7598</v>
      </c>
      <c r="K716">
        <v>-2.8948</v>
      </c>
      <c r="L716">
        <v>-2.8948</v>
      </c>
      <c r="M716">
        <v>3.5171999999999999</v>
      </c>
      <c r="N716">
        <v>-19.519501000000002</v>
      </c>
      <c r="O716">
        <v>-17.364201000000001</v>
      </c>
      <c r="P716">
        <v>-27.395800000000001</v>
      </c>
      <c r="Q716">
        <v>-33.220199999999998</v>
      </c>
      <c r="R716">
        <v>-23.318199</v>
      </c>
      <c r="S716" t="s">
        <v>334</v>
      </c>
      <c r="T716" t="s">
        <v>375</v>
      </c>
      <c r="U716" t="s">
        <v>317</v>
      </c>
      <c r="V716" t="s">
        <v>317</v>
      </c>
      <c r="W716">
        <v>352426561481.59003</v>
      </c>
      <c r="X716">
        <v>470050053.95999998</v>
      </c>
      <c r="Y716" s="225">
        <v>5637434417330.2002</v>
      </c>
      <c r="Z716">
        <v>0</v>
      </c>
    </row>
    <row r="717" spans="1:26" x14ac:dyDescent="0.25">
      <c r="A717" t="s">
        <v>1081</v>
      </c>
      <c r="B717" t="s">
        <v>166</v>
      </c>
      <c r="C717" t="s">
        <v>1060</v>
      </c>
      <c r="D717" t="s">
        <v>177</v>
      </c>
      <c r="E717" t="s">
        <v>303</v>
      </c>
      <c r="F717" t="s">
        <v>304</v>
      </c>
      <c r="G717" t="s">
        <v>305</v>
      </c>
      <c r="H717">
        <v>1332.1575</v>
      </c>
      <c r="I717">
        <v>0.28870000000000001</v>
      </c>
      <c r="J717">
        <v>0.36359999999999998</v>
      </c>
      <c r="K717">
        <v>0.91039999999999999</v>
      </c>
      <c r="L717">
        <v>0.91039999999999999</v>
      </c>
      <c r="M717">
        <v>2.1560000000000001</v>
      </c>
      <c r="N717">
        <v>5.9672000000000001</v>
      </c>
      <c r="O717">
        <v>10.0684</v>
      </c>
      <c r="P717">
        <v>14.7127</v>
      </c>
      <c r="Q717">
        <v>0</v>
      </c>
      <c r="R717">
        <v>0</v>
      </c>
      <c r="S717" t="s">
        <v>338</v>
      </c>
      <c r="T717" t="s">
        <v>310</v>
      </c>
      <c r="U717" t="s">
        <v>319</v>
      </c>
      <c r="V717" t="s">
        <v>319</v>
      </c>
      <c r="W717">
        <v>63259383785.830002</v>
      </c>
      <c r="X717">
        <v>47918706.130000003</v>
      </c>
      <c r="Y717" s="225">
        <v>5637434417330.2002</v>
      </c>
      <c r="Z717">
        <v>0</v>
      </c>
    </row>
    <row r="718" spans="1:26" x14ac:dyDescent="0.25">
      <c r="A718" t="s">
        <v>1082</v>
      </c>
      <c r="B718" t="s">
        <v>74</v>
      </c>
      <c r="C718" t="s">
        <v>1060</v>
      </c>
      <c r="D718" t="s">
        <v>199</v>
      </c>
      <c r="E718" t="s">
        <v>303</v>
      </c>
      <c r="F718" t="s">
        <v>304</v>
      </c>
      <c r="G718" t="s">
        <v>305</v>
      </c>
      <c r="H718">
        <v>2723.4888000000001</v>
      </c>
      <c r="I718">
        <v>0.24660000000000001</v>
      </c>
      <c r="J718">
        <v>-0.96809999999999996</v>
      </c>
      <c r="K718">
        <v>-2.2040999999999999</v>
      </c>
      <c r="L718">
        <v>-2.2040999999999999</v>
      </c>
      <c r="M718">
        <v>-1.3602000000000001</v>
      </c>
      <c r="N718">
        <v>-1.9581</v>
      </c>
      <c r="O718">
        <v>2.6055999999999999</v>
      </c>
      <c r="P718">
        <v>10.8589</v>
      </c>
      <c r="Q718">
        <v>22.584999</v>
      </c>
      <c r="R718">
        <v>46.617699000000002</v>
      </c>
      <c r="S718" t="s">
        <v>332</v>
      </c>
      <c r="T718" t="s">
        <v>338</v>
      </c>
      <c r="U718" t="s">
        <v>313</v>
      </c>
      <c r="V718" t="s">
        <v>313</v>
      </c>
      <c r="W718">
        <v>1173704855234.9099</v>
      </c>
      <c r="X718">
        <v>421457725.52999997</v>
      </c>
      <c r="Y718" s="225">
        <v>5637434417330.2002</v>
      </c>
      <c r="Z718">
        <v>0</v>
      </c>
    </row>
    <row r="719" spans="1:26" x14ac:dyDescent="0.25">
      <c r="A719" t="s">
        <v>1083</v>
      </c>
      <c r="B719" t="s">
        <v>178</v>
      </c>
      <c r="C719" t="s">
        <v>1060</v>
      </c>
      <c r="D719" t="s">
        <v>199</v>
      </c>
      <c r="E719" t="s">
        <v>303</v>
      </c>
      <c r="F719" t="s">
        <v>304</v>
      </c>
      <c r="G719" t="s">
        <v>305</v>
      </c>
      <c r="H719">
        <v>1250.0624</v>
      </c>
      <c r="I719">
        <v>5.21E-2</v>
      </c>
      <c r="J719">
        <v>0.1336</v>
      </c>
      <c r="K719">
        <v>0.55210000000000004</v>
      </c>
      <c r="L719">
        <v>0.55210000000000004</v>
      </c>
      <c r="M719">
        <v>1.6102000000000001</v>
      </c>
      <c r="N719">
        <v>3.2801</v>
      </c>
      <c r="O719">
        <v>4.8438999999999997</v>
      </c>
      <c r="P719">
        <v>6.5598999999999998</v>
      </c>
      <c r="Q719">
        <v>15.374599999999999</v>
      </c>
      <c r="R719">
        <v>0</v>
      </c>
      <c r="S719" t="s">
        <v>306</v>
      </c>
      <c r="T719" t="s">
        <v>306</v>
      </c>
      <c r="U719" t="s">
        <v>317</v>
      </c>
      <c r="V719" t="s">
        <v>319</v>
      </c>
      <c r="W719">
        <v>135437393597.11</v>
      </c>
      <c r="X719">
        <v>108942679.53</v>
      </c>
      <c r="Y719" s="225">
        <v>5637434417330.2002</v>
      </c>
      <c r="Z719">
        <v>0</v>
      </c>
    </row>
    <row r="720" spans="1:26" x14ac:dyDescent="0.25">
      <c r="A720" t="s">
        <v>1084</v>
      </c>
      <c r="B720" t="s">
        <v>171</v>
      </c>
      <c r="C720" t="s">
        <v>1060</v>
      </c>
      <c r="D720" t="s">
        <v>177</v>
      </c>
      <c r="E720" t="s">
        <v>303</v>
      </c>
      <c r="F720" t="s">
        <v>304</v>
      </c>
      <c r="G720" t="s">
        <v>305</v>
      </c>
      <c r="H720">
        <v>1225.1803</v>
      </c>
      <c r="I720">
        <v>0.51949999999999996</v>
      </c>
      <c r="J720">
        <v>0.62160000000000004</v>
      </c>
      <c r="K720">
        <v>1.0123</v>
      </c>
      <c r="L720">
        <v>1.0123</v>
      </c>
      <c r="M720">
        <v>2.7488000000000001</v>
      </c>
      <c r="N720">
        <v>7.7365000000000004</v>
      </c>
      <c r="O720">
        <v>12.5412</v>
      </c>
      <c r="P720">
        <v>17.082899000000001</v>
      </c>
      <c r="Q720">
        <v>14.204000000000001</v>
      </c>
      <c r="R720">
        <v>0</v>
      </c>
      <c r="S720" t="s">
        <v>338</v>
      </c>
      <c r="T720" t="s">
        <v>338</v>
      </c>
      <c r="U720" t="s">
        <v>307</v>
      </c>
      <c r="V720" t="s">
        <v>319</v>
      </c>
      <c r="W720">
        <v>139267266969.69</v>
      </c>
      <c r="X720">
        <v>114821547.3</v>
      </c>
      <c r="Y720" s="225">
        <v>5637434417330.2002</v>
      </c>
      <c r="Z720">
        <v>0</v>
      </c>
    </row>
    <row r="721" spans="1:26" x14ac:dyDescent="0.25">
      <c r="A721" t="s">
        <v>169</v>
      </c>
      <c r="B721" t="s">
        <v>171</v>
      </c>
      <c r="C721" t="s">
        <v>1058</v>
      </c>
      <c r="D721" t="s">
        <v>170</v>
      </c>
      <c r="E721" t="s">
        <v>303</v>
      </c>
      <c r="F721" t="s">
        <v>304</v>
      </c>
      <c r="G721" t="s">
        <v>280</v>
      </c>
      <c r="H721">
        <v>3507.7469999999998</v>
      </c>
      <c r="I721">
        <v>0.05</v>
      </c>
      <c r="J721">
        <v>0.1162</v>
      </c>
      <c r="K721">
        <v>0.53190000000000004</v>
      </c>
      <c r="L721">
        <v>0.53190000000000004</v>
      </c>
      <c r="M721">
        <v>1.5863</v>
      </c>
      <c r="N721">
        <v>3.1613000000000002</v>
      </c>
      <c r="O721">
        <v>4.5777999999999999</v>
      </c>
      <c r="P721">
        <v>5.7664999999999997</v>
      </c>
      <c r="Q721">
        <v>23.744399999999999</v>
      </c>
      <c r="R721">
        <v>46.616402000000001</v>
      </c>
      <c r="S721" t="s">
        <v>307</v>
      </c>
      <c r="T721" t="s">
        <v>332</v>
      </c>
      <c r="U721" t="s">
        <v>357</v>
      </c>
      <c r="V721" t="s">
        <v>313</v>
      </c>
      <c r="W721">
        <v>615611667836.90002</v>
      </c>
      <c r="X721">
        <v>176434030.63</v>
      </c>
      <c r="Y721" s="225">
        <v>16504744469815.711</v>
      </c>
      <c r="Z721">
        <v>20979165.799899999</v>
      </c>
    </row>
    <row r="722" spans="1:26" x14ac:dyDescent="0.25">
      <c r="A722" t="s">
        <v>1085</v>
      </c>
      <c r="B722" t="s">
        <v>171</v>
      </c>
      <c r="C722" t="s">
        <v>1086</v>
      </c>
      <c r="D722" t="s">
        <v>223</v>
      </c>
      <c r="E722" t="s">
        <v>303</v>
      </c>
      <c r="F722" t="s">
        <v>304</v>
      </c>
      <c r="G722" t="s">
        <v>305</v>
      </c>
      <c r="H722">
        <v>1091.78</v>
      </c>
      <c r="I722">
        <v>1.2800000000000001E-2</v>
      </c>
      <c r="J722">
        <v>-2.6599999999999999E-2</v>
      </c>
      <c r="K722">
        <v>0.97850000000000004</v>
      </c>
      <c r="L722">
        <v>0.97850000000000004</v>
      </c>
      <c r="M722">
        <v>1.4787999999999999</v>
      </c>
      <c r="N722">
        <v>3.5097999999999998</v>
      </c>
      <c r="O722">
        <v>6.1702000000000004</v>
      </c>
      <c r="P722">
        <v>8.0969999999999995</v>
      </c>
      <c r="Q722">
        <v>-0.85540000000000005</v>
      </c>
      <c r="R722">
        <v>0</v>
      </c>
      <c r="S722" t="s">
        <v>317</v>
      </c>
      <c r="T722" t="s">
        <v>317</v>
      </c>
      <c r="U722" t="s">
        <v>334</v>
      </c>
      <c r="V722" t="s">
        <v>319</v>
      </c>
      <c r="W722">
        <v>504507151493.15002</v>
      </c>
      <c r="X722">
        <v>466616902.17000002</v>
      </c>
      <c r="Y722" s="225">
        <v>653446042084.51001</v>
      </c>
      <c r="Z722">
        <v>0</v>
      </c>
    </row>
    <row r="723" spans="1:26" x14ac:dyDescent="0.25">
      <c r="A723" t="s">
        <v>1087</v>
      </c>
      <c r="B723" t="s">
        <v>166</v>
      </c>
      <c r="C723" t="s">
        <v>1086</v>
      </c>
      <c r="D723" t="s">
        <v>202</v>
      </c>
      <c r="E723" t="s">
        <v>303</v>
      </c>
      <c r="F723" t="s">
        <v>304</v>
      </c>
      <c r="G723" t="s">
        <v>305</v>
      </c>
      <c r="H723">
        <v>1281.779</v>
      </c>
      <c r="I723">
        <v>-0.8478</v>
      </c>
      <c r="J723">
        <v>-1.5328999999999999</v>
      </c>
      <c r="K723">
        <v>-2.9803999999999999</v>
      </c>
      <c r="L723">
        <v>-2.9803999999999999</v>
      </c>
      <c r="M723">
        <v>-5.9496000000000002</v>
      </c>
      <c r="N723">
        <v>-4.0602999999999998</v>
      </c>
      <c r="O723">
        <v>7.68</v>
      </c>
      <c r="P723">
        <v>14.680899999999999</v>
      </c>
      <c r="Q723">
        <v>11.6516</v>
      </c>
      <c r="R723">
        <v>22.450800000000001</v>
      </c>
      <c r="S723" t="s">
        <v>306</v>
      </c>
      <c r="T723" t="s">
        <v>338</v>
      </c>
      <c r="U723" t="s">
        <v>306</v>
      </c>
      <c r="V723" t="s">
        <v>306</v>
      </c>
      <c r="W723">
        <v>21803996756.880001</v>
      </c>
      <c r="X723">
        <v>16503737.720000001</v>
      </c>
      <c r="Y723" s="225">
        <v>653446042084.51001</v>
      </c>
      <c r="Z723">
        <v>0</v>
      </c>
    </row>
    <row r="724" spans="1:26" x14ac:dyDescent="0.25">
      <c r="A724" t="s">
        <v>1088</v>
      </c>
      <c r="B724" t="s">
        <v>74</v>
      </c>
      <c r="C724" t="s">
        <v>1086</v>
      </c>
      <c r="D724" t="s">
        <v>202</v>
      </c>
      <c r="E724" t="s">
        <v>303</v>
      </c>
      <c r="F724" t="s">
        <v>304</v>
      </c>
      <c r="G724" t="s">
        <v>305</v>
      </c>
      <c r="H724">
        <v>1020.4385</v>
      </c>
      <c r="I724">
        <v>-0.35709999999999997</v>
      </c>
      <c r="J724">
        <v>-1.3811</v>
      </c>
      <c r="K724">
        <v>-3.6004</v>
      </c>
      <c r="L724">
        <v>-3.6004</v>
      </c>
      <c r="M724">
        <v>-6.3277999999999999</v>
      </c>
      <c r="N724">
        <v>-7.3337000000000003</v>
      </c>
      <c r="O724">
        <v>1.6173999999999999</v>
      </c>
      <c r="P724">
        <v>5.0967000000000002</v>
      </c>
      <c r="Q724">
        <v>-1.9330000000000001</v>
      </c>
      <c r="R724">
        <v>-8.0928000000000004</v>
      </c>
      <c r="S724" t="s">
        <v>307</v>
      </c>
      <c r="T724" t="s">
        <v>310</v>
      </c>
      <c r="U724" t="s">
        <v>332</v>
      </c>
      <c r="V724" t="s">
        <v>332</v>
      </c>
      <c r="W724">
        <v>28556714536.360001</v>
      </c>
      <c r="X724">
        <v>26977180.98</v>
      </c>
      <c r="Y724" s="225">
        <v>653446042084.51001</v>
      </c>
      <c r="Z724">
        <v>0</v>
      </c>
    </row>
    <row r="725" spans="1:26" x14ac:dyDescent="0.25">
      <c r="A725" t="s">
        <v>1089</v>
      </c>
      <c r="B725" t="s">
        <v>207</v>
      </c>
      <c r="C725" t="s">
        <v>1086</v>
      </c>
      <c r="D725" t="s">
        <v>202</v>
      </c>
      <c r="E725" t="s">
        <v>303</v>
      </c>
      <c r="F725" t="s">
        <v>304</v>
      </c>
      <c r="G725" t="s">
        <v>305</v>
      </c>
      <c r="H725">
        <v>991.27549999999997</v>
      </c>
      <c r="I725">
        <v>0</v>
      </c>
      <c r="J725">
        <v>0</v>
      </c>
      <c r="K725">
        <v>0</v>
      </c>
      <c r="L725">
        <v>0.56000000000000005</v>
      </c>
      <c r="M725">
        <v>0</v>
      </c>
      <c r="N725">
        <v>0</v>
      </c>
      <c r="O725">
        <v>0</v>
      </c>
      <c r="P725">
        <v>6.59</v>
      </c>
      <c r="Q725">
        <v>0</v>
      </c>
      <c r="R725">
        <v>0</v>
      </c>
      <c r="S725" t="s">
        <v>319</v>
      </c>
      <c r="T725" t="s">
        <v>319</v>
      </c>
      <c r="U725" t="s">
        <v>319</v>
      </c>
      <c r="V725" t="s">
        <v>319</v>
      </c>
      <c r="W725">
        <v>98578179298.119995</v>
      </c>
      <c r="X725">
        <v>100000000</v>
      </c>
      <c r="Y725" s="225">
        <v>653446042084.51001</v>
      </c>
      <c r="Z725">
        <v>0</v>
      </c>
    </row>
    <row r="726" spans="1:26" x14ac:dyDescent="0.25">
      <c r="A726" t="s">
        <v>139</v>
      </c>
      <c r="B726" t="s">
        <v>369</v>
      </c>
      <c r="C726" t="s">
        <v>1090</v>
      </c>
      <c r="D726" t="s">
        <v>1090</v>
      </c>
      <c r="E726" t="s">
        <v>303</v>
      </c>
      <c r="F726" t="s">
        <v>304</v>
      </c>
      <c r="G726" t="s">
        <v>305</v>
      </c>
      <c r="H726">
        <v>6169.1019999999999</v>
      </c>
      <c r="I726">
        <v>-0.44839999079704285</v>
      </c>
      <c r="J726">
        <v>-0.59769999980926514</v>
      </c>
      <c r="K726">
        <v>-2.5183000564575195</v>
      </c>
      <c r="L726">
        <v>-2.5183000564575195</v>
      </c>
      <c r="M726">
        <v>-2.980600118637085</v>
      </c>
      <c r="N726">
        <v>-4.6322999000549316</v>
      </c>
      <c r="O726">
        <v>-0.40999999642372131</v>
      </c>
      <c r="P726">
        <v>3.2216999530792236</v>
      </c>
      <c r="Q726">
        <v>14.992099761962891</v>
      </c>
      <c r="R726">
        <v>20.077999114990234</v>
      </c>
      <c r="S726" t="s">
        <v>319</v>
      </c>
      <c r="T726" t="s">
        <v>319</v>
      </c>
      <c r="U726" t="s">
        <v>319</v>
      </c>
      <c r="V726" t="s">
        <v>319</v>
      </c>
      <c r="W726">
        <v>0</v>
      </c>
      <c r="X726">
        <v>0</v>
      </c>
      <c r="Y726" s="225">
        <v>0</v>
      </c>
      <c r="Z726">
        <v>0</v>
      </c>
    </row>
    <row r="727" spans="1:26" x14ac:dyDescent="0.25">
      <c r="A727" t="s">
        <v>1091</v>
      </c>
      <c r="B727" t="s">
        <v>207</v>
      </c>
      <c r="C727" t="s">
        <v>1092</v>
      </c>
      <c r="D727" t="s">
        <v>191</v>
      </c>
      <c r="E727" t="s">
        <v>303</v>
      </c>
      <c r="F727" t="s">
        <v>304</v>
      </c>
      <c r="G727" t="s">
        <v>305</v>
      </c>
      <c r="H727">
        <v>1002.2174</v>
      </c>
      <c r="I727">
        <v>0</v>
      </c>
      <c r="J727">
        <v>0</v>
      </c>
      <c r="K727">
        <v>0</v>
      </c>
      <c r="L727">
        <v>-1.6073999999999999</v>
      </c>
      <c r="M727">
        <v>0</v>
      </c>
      <c r="N727">
        <v>0</v>
      </c>
      <c r="O727">
        <v>0</v>
      </c>
      <c r="P727">
        <v>5.7599999999999998E-2</v>
      </c>
      <c r="Q727">
        <v>0</v>
      </c>
      <c r="R727">
        <v>0</v>
      </c>
      <c r="S727" t="s">
        <v>319</v>
      </c>
      <c r="T727" t="s">
        <v>319</v>
      </c>
      <c r="U727" t="s">
        <v>319</v>
      </c>
      <c r="V727" t="s">
        <v>319</v>
      </c>
      <c r="W727">
        <v>305577074569.40002</v>
      </c>
      <c r="X727">
        <v>300000000</v>
      </c>
      <c r="Y727" s="225">
        <v>305577074569.40002</v>
      </c>
      <c r="Z727">
        <v>0</v>
      </c>
    </row>
    <row r="728" spans="1:26" x14ac:dyDescent="0.25">
      <c r="A728" t="s">
        <v>1093</v>
      </c>
      <c r="B728" t="s">
        <v>74</v>
      </c>
      <c r="C728" t="s">
        <v>1094</v>
      </c>
      <c r="D728" t="s">
        <v>202</v>
      </c>
      <c r="E728" t="s">
        <v>303</v>
      </c>
      <c r="F728" t="s">
        <v>304</v>
      </c>
      <c r="G728" t="s">
        <v>305</v>
      </c>
      <c r="H728">
        <v>1031.8672999999999</v>
      </c>
      <c r="I728">
        <v>-0.31019999999999998</v>
      </c>
      <c r="J728">
        <v>-1.5515000000000001</v>
      </c>
      <c r="K728">
        <v>-0.1027</v>
      </c>
      <c r="L728">
        <v>-0.1027</v>
      </c>
      <c r="M728">
        <v>1.8149999999999999</v>
      </c>
      <c r="N728">
        <v>3.1373000000000002</v>
      </c>
      <c r="O728">
        <v>0</v>
      </c>
      <c r="P728">
        <v>0</v>
      </c>
      <c r="Q728">
        <v>0</v>
      </c>
      <c r="R728">
        <v>0</v>
      </c>
      <c r="S728" t="s">
        <v>319</v>
      </c>
      <c r="T728" t="s">
        <v>319</v>
      </c>
      <c r="U728" t="s">
        <v>319</v>
      </c>
      <c r="V728" t="s">
        <v>319</v>
      </c>
      <c r="W728">
        <v>12084481113.42</v>
      </c>
      <c r="X728">
        <v>11699245.82</v>
      </c>
      <c r="Y728" s="225">
        <v>23758773625.919998</v>
      </c>
      <c r="Z728">
        <v>0</v>
      </c>
    </row>
    <row r="729" spans="1:26" x14ac:dyDescent="0.25">
      <c r="A729" t="s">
        <v>1095</v>
      </c>
      <c r="B729" t="s">
        <v>178</v>
      </c>
      <c r="C729" t="s">
        <v>1094</v>
      </c>
      <c r="D729" t="s">
        <v>202</v>
      </c>
      <c r="E729" t="s">
        <v>303</v>
      </c>
      <c r="F729" t="s">
        <v>304</v>
      </c>
      <c r="G729" t="s">
        <v>305</v>
      </c>
      <c r="H729">
        <v>1026.7195999999999</v>
      </c>
      <c r="I729">
        <v>4.1700000000000001E-2</v>
      </c>
      <c r="J729">
        <v>8.48E-2</v>
      </c>
      <c r="K729">
        <v>0.37380000000000002</v>
      </c>
      <c r="L729">
        <v>0.37380000000000002</v>
      </c>
      <c r="M729">
        <v>1.0966</v>
      </c>
      <c r="N729">
        <v>2.5173000000000001</v>
      </c>
      <c r="O729">
        <v>0</v>
      </c>
      <c r="P729">
        <v>0</v>
      </c>
      <c r="Q729">
        <v>0</v>
      </c>
      <c r="R729">
        <v>0</v>
      </c>
      <c r="S729" t="s">
        <v>319</v>
      </c>
      <c r="T729" t="s">
        <v>319</v>
      </c>
      <c r="U729" t="s">
        <v>319</v>
      </c>
      <c r="V729" t="s">
        <v>319</v>
      </c>
      <c r="W729">
        <v>11674292512.5</v>
      </c>
      <c r="X729">
        <v>11412984.050000001</v>
      </c>
      <c r="Y729" s="225">
        <v>23758773625.919998</v>
      </c>
      <c r="Z729">
        <v>0</v>
      </c>
    </row>
    <row r="730" spans="1:26" x14ac:dyDescent="0.25">
      <c r="A730" t="s">
        <v>1096</v>
      </c>
      <c r="B730" t="s">
        <v>178</v>
      </c>
      <c r="C730" t="s">
        <v>1097</v>
      </c>
      <c r="D730" t="s">
        <v>223</v>
      </c>
      <c r="E730" t="s">
        <v>303</v>
      </c>
      <c r="F730" t="s">
        <v>304</v>
      </c>
      <c r="G730" t="s">
        <v>305</v>
      </c>
      <c r="H730">
        <v>1004.97</v>
      </c>
      <c r="I730">
        <v>3.5799999999999998E-2</v>
      </c>
      <c r="J730">
        <v>8.4699999999999998E-2</v>
      </c>
      <c r="K730">
        <v>0.3886</v>
      </c>
      <c r="L730">
        <v>0.3886</v>
      </c>
      <c r="M730">
        <v>0</v>
      </c>
      <c r="N730">
        <v>0</v>
      </c>
      <c r="O730">
        <v>0</v>
      </c>
      <c r="P730">
        <v>0</v>
      </c>
      <c r="Q730">
        <v>0</v>
      </c>
      <c r="R730">
        <v>0</v>
      </c>
      <c r="S730" t="s">
        <v>319</v>
      </c>
      <c r="T730" t="s">
        <v>319</v>
      </c>
      <c r="U730" t="s">
        <v>319</v>
      </c>
      <c r="V730" t="s">
        <v>319</v>
      </c>
      <c r="W730">
        <v>27159453814.290001</v>
      </c>
      <c r="X730">
        <v>27130143.140000001</v>
      </c>
      <c r="Y730" s="225">
        <v>27159453814.290001</v>
      </c>
      <c r="Z730">
        <v>815396.28</v>
      </c>
    </row>
    <row r="731" spans="1:26" x14ac:dyDescent="0.25">
      <c r="A731" t="s">
        <v>1098</v>
      </c>
      <c r="B731" t="s">
        <v>369</v>
      </c>
      <c r="C731" t="s">
        <v>1090</v>
      </c>
      <c r="D731" t="s">
        <v>1090</v>
      </c>
      <c r="E731" t="s">
        <v>303</v>
      </c>
      <c r="F731" t="s">
        <v>304</v>
      </c>
      <c r="G731" t="s">
        <v>305</v>
      </c>
      <c r="H731">
        <v>1318.21</v>
      </c>
      <c r="I731">
        <v>0</v>
      </c>
      <c r="J731">
        <v>0</v>
      </c>
      <c r="K731">
        <v>0</v>
      </c>
      <c r="L731">
        <v>0</v>
      </c>
      <c r="M731">
        <v>0</v>
      </c>
      <c r="N731">
        <v>0</v>
      </c>
      <c r="O731">
        <v>0</v>
      </c>
      <c r="P731">
        <v>0</v>
      </c>
      <c r="Q731">
        <v>0</v>
      </c>
      <c r="R731">
        <v>0</v>
      </c>
      <c r="S731" t="s">
        <v>319</v>
      </c>
      <c r="T731" t="s">
        <v>319</v>
      </c>
      <c r="U731" t="s">
        <v>319</v>
      </c>
      <c r="V731" t="s">
        <v>319</v>
      </c>
      <c r="W731">
        <v>0</v>
      </c>
      <c r="X731">
        <v>0</v>
      </c>
      <c r="Y731" s="225">
        <v>0</v>
      </c>
      <c r="Z731">
        <v>0</v>
      </c>
    </row>
    <row r="732" spans="1:26" x14ac:dyDescent="0.25">
      <c r="A732" t="s">
        <v>1099</v>
      </c>
      <c r="B732" t="s">
        <v>369</v>
      </c>
      <c r="C732" t="s">
        <v>1090</v>
      </c>
      <c r="D732" t="s">
        <v>1090</v>
      </c>
      <c r="E732" t="s">
        <v>303</v>
      </c>
      <c r="F732" t="s">
        <v>304</v>
      </c>
      <c r="G732" t="s">
        <v>305</v>
      </c>
      <c r="H732">
        <v>1177.76</v>
      </c>
      <c r="I732">
        <v>0</v>
      </c>
      <c r="J732">
        <v>0</v>
      </c>
      <c r="K732">
        <v>0</v>
      </c>
      <c r="L732">
        <v>0</v>
      </c>
      <c r="M732">
        <v>0</v>
      </c>
      <c r="N732">
        <v>0</v>
      </c>
      <c r="O732">
        <v>0</v>
      </c>
      <c r="P732">
        <v>0</v>
      </c>
      <c r="Q732">
        <v>0</v>
      </c>
      <c r="R732">
        <v>0</v>
      </c>
      <c r="S732" t="s">
        <v>319</v>
      </c>
      <c r="T732" t="s">
        <v>319</v>
      </c>
      <c r="U732" t="s">
        <v>319</v>
      </c>
      <c r="V732" t="s">
        <v>319</v>
      </c>
      <c r="W732">
        <v>0</v>
      </c>
      <c r="X732">
        <v>0</v>
      </c>
      <c r="Y732" s="225">
        <v>0</v>
      </c>
      <c r="Z732">
        <v>0</v>
      </c>
    </row>
    <row r="733" spans="1:26" x14ac:dyDescent="0.25">
      <c r="A733" t="s">
        <v>1100</v>
      </c>
      <c r="B733" t="s">
        <v>369</v>
      </c>
      <c r="C733" t="s">
        <v>1090</v>
      </c>
      <c r="D733" t="s">
        <v>1090</v>
      </c>
      <c r="E733" t="s">
        <v>303</v>
      </c>
      <c r="F733" t="s">
        <v>304</v>
      </c>
      <c r="G733" t="s">
        <v>305</v>
      </c>
      <c r="H733">
        <v>1481.91</v>
      </c>
      <c r="I733">
        <v>0</v>
      </c>
      <c r="J733">
        <v>0</v>
      </c>
      <c r="K733">
        <v>0</v>
      </c>
      <c r="L733">
        <v>0</v>
      </c>
      <c r="M733">
        <v>0</v>
      </c>
      <c r="N733">
        <v>0</v>
      </c>
      <c r="O733">
        <v>0</v>
      </c>
      <c r="P733">
        <v>0</v>
      </c>
      <c r="Q733">
        <v>0</v>
      </c>
      <c r="R733">
        <v>0</v>
      </c>
      <c r="S733" t="s">
        <v>319</v>
      </c>
      <c r="T733" t="s">
        <v>319</v>
      </c>
      <c r="U733" t="s">
        <v>319</v>
      </c>
      <c r="V733" t="s">
        <v>319</v>
      </c>
      <c r="W733">
        <v>0</v>
      </c>
      <c r="X733">
        <v>0</v>
      </c>
      <c r="Y733" s="225">
        <v>0</v>
      </c>
      <c r="Z733">
        <v>0</v>
      </c>
    </row>
    <row r="734" spans="1:26" x14ac:dyDescent="0.25">
      <c r="A734" t="s">
        <v>1101</v>
      </c>
      <c r="B734" t="s">
        <v>369</v>
      </c>
      <c r="C734" t="s">
        <v>1090</v>
      </c>
      <c r="D734" t="s">
        <v>1090</v>
      </c>
      <c r="E734" t="s">
        <v>303</v>
      </c>
      <c r="F734" t="s">
        <v>304</v>
      </c>
      <c r="G734" t="s">
        <v>305</v>
      </c>
      <c r="H734">
        <v>1395.11</v>
      </c>
      <c r="I734">
        <v>0</v>
      </c>
      <c r="J734">
        <v>0</v>
      </c>
      <c r="K734">
        <v>0</v>
      </c>
      <c r="L734">
        <v>0</v>
      </c>
      <c r="M734">
        <v>0</v>
      </c>
      <c r="N734">
        <v>0</v>
      </c>
      <c r="O734">
        <v>0</v>
      </c>
      <c r="P734">
        <v>0</v>
      </c>
      <c r="Q734">
        <v>0</v>
      </c>
      <c r="R734">
        <v>0</v>
      </c>
      <c r="S734" t="s">
        <v>319</v>
      </c>
      <c r="T734" t="s">
        <v>319</v>
      </c>
      <c r="U734" t="s">
        <v>319</v>
      </c>
      <c r="V734" t="s">
        <v>319</v>
      </c>
      <c r="W734">
        <v>0</v>
      </c>
      <c r="X734">
        <v>0</v>
      </c>
      <c r="Y734" s="225">
        <v>0</v>
      </c>
      <c r="Z734">
        <v>0</v>
      </c>
    </row>
    <row r="735" spans="1:26" x14ac:dyDescent="0.25">
      <c r="A735" t="s">
        <v>167</v>
      </c>
      <c r="B735" t="s">
        <v>369</v>
      </c>
      <c r="C735" t="s">
        <v>1090</v>
      </c>
      <c r="D735" t="s">
        <v>1090</v>
      </c>
      <c r="E735" t="s">
        <v>303</v>
      </c>
      <c r="F735" t="s">
        <v>304</v>
      </c>
      <c r="G735" t="s">
        <v>305</v>
      </c>
      <c r="H735">
        <v>6454.2039000000004</v>
      </c>
      <c r="I735">
        <v>-0.30709999799728394</v>
      </c>
      <c r="J735">
        <v>-0.63330000638961792</v>
      </c>
      <c r="K735">
        <v>-0.90729999542236328</v>
      </c>
      <c r="L735">
        <v>-0.90729999542236328</v>
      </c>
      <c r="M735">
        <v>-1.4688999652862549</v>
      </c>
      <c r="N735">
        <v>-1.1204999685287476</v>
      </c>
      <c r="O735">
        <v>2.1723001003265381</v>
      </c>
      <c r="P735">
        <v>3.7193999290466309</v>
      </c>
      <c r="Q735">
        <v>6.5492000579833984</v>
      </c>
      <c r="R735">
        <v>14.649800300598145</v>
      </c>
      <c r="S735" t="s">
        <v>319</v>
      </c>
      <c r="T735" t="s">
        <v>319</v>
      </c>
      <c r="U735" t="s">
        <v>319</v>
      </c>
      <c r="V735" t="s">
        <v>319</v>
      </c>
      <c r="W735">
        <v>0</v>
      </c>
      <c r="X735">
        <v>0</v>
      </c>
      <c r="Y735" s="225">
        <v>0</v>
      </c>
      <c r="Z735">
        <v>0</v>
      </c>
    </row>
    <row r="736" spans="1:26" x14ac:dyDescent="0.25">
      <c r="A736" t="s">
        <v>92</v>
      </c>
      <c r="B736" t="s">
        <v>369</v>
      </c>
      <c r="C736" t="s">
        <v>1090</v>
      </c>
      <c r="D736" t="s">
        <v>1090</v>
      </c>
      <c r="E736" t="s">
        <v>303</v>
      </c>
      <c r="F736" t="s">
        <v>304</v>
      </c>
      <c r="G736" t="s">
        <v>305</v>
      </c>
      <c r="H736">
        <v>8133.2493999999997</v>
      </c>
      <c r="I736">
        <v>-0.44020000100135803</v>
      </c>
      <c r="J736">
        <v>-0.96160000562667847</v>
      </c>
      <c r="K736">
        <v>-2.4542000293731689</v>
      </c>
      <c r="L736">
        <v>-2.4542000293731689</v>
      </c>
      <c r="M736">
        <v>-7.0696001052856445</v>
      </c>
      <c r="N736">
        <v>-9.6739997863769531</v>
      </c>
      <c r="O736">
        <v>-8.383000373840332</v>
      </c>
      <c r="P736">
        <v>-6.5160999298095703</v>
      </c>
      <c r="Q736">
        <v>-6.0647997856140137</v>
      </c>
      <c r="R736">
        <v>-5.5380997657775879</v>
      </c>
      <c r="S736" t="s">
        <v>319</v>
      </c>
      <c r="T736" t="s">
        <v>319</v>
      </c>
      <c r="U736" t="s">
        <v>319</v>
      </c>
      <c r="V736" t="s">
        <v>319</v>
      </c>
      <c r="W736">
        <v>0</v>
      </c>
      <c r="X736">
        <v>0</v>
      </c>
      <c r="Y736" s="225">
        <v>0</v>
      </c>
      <c r="Z736">
        <v>0</v>
      </c>
    </row>
    <row r="737" spans="1:26" x14ac:dyDescent="0.25">
      <c r="A737" t="s">
        <v>196</v>
      </c>
      <c r="B737" t="s">
        <v>369</v>
      </c>
      <c r="C737" t="s">
        <v>1090</v>
      </c>
      <c r="D737" t="s">
        <v>1090</v>
      </c>
      <c r="E737" t="s">
        <v>303</v>
      </c>
      <c r="F737" t="s">
        <v>304</v>
      </c>
      <c r="G737" t="s">
        <v>305</v>
      </c>
      <c r="H737">
        <v>3832.0781000000002</v>
      </c>
      <c r="I737">
        <v>3.7999998778104782E-2</v>
      </c>
      <c r="J737">
        <v>-0.1039000004529953</v>
      </c>
      <c r="K737">
        <v>0.61460000276565552</v>
      </c>
      <c r="L737">
        <v>0.61460000276565552</v>
      </c>
      <c r="M737">
        <v>1.5843000411987305</v>
      </c>
      <c r="N737">
        <v>3.8996000289916992</v>
      </c>
      <c r="O737">
        <v>7.0092000961303711</v>
      </c>
      <c r="P737">
        <v>8.9214000701904297</v>
      </c>
      <c r="Q737">
        <v>12.746299743652344</v>
      </c>
      <c r="R737">
        <v>32.699600219726563</v>
      </c>
      <c r="S737" t="s">
        <v>319</v>
      </c>
      <c r="T737" t="s">
        <v>319</v>
      </c>
      <c r="U737" t="s">
        <v>319</v>
      </c>
      <c r="V737" t="s">
        <v>319</v>
      </c>
      <c r="W737">
        <v>0</v>
      </c>
      <c r="X737">
        <v>0</v>
      </c>
      <c r="Y737" s="225">
        <v>0</v>
      </c>
      <c r="Z737">
        <v>0</v>
      </c>
    </row>
    <row r="738" spans="1:26" x14ac:dyDescent="0.25">
      <c r="A738" t="s">
        <v>1102</v>
      </c>
      <c r="B738" t="s">
        <v>369</v>
      </c>
      <c r="C738" t="s">
        <v>1090</v>
      </c>
      <c r="D738" t="s">
        <v>1090</v>
      </c>
      <c r="E738" t="s">
        <v>303</v>
      </c>
      <c r="F738" t="s">
        <v>304</v>
      </c>
      <c r="G738" t="s">
        <v>305</v>
      </c>
      <c r="H738">
        <v>8060.1844000000001</v>
      </c>
      <c r="I738">
        <v>9.7300000488758087E-2</v>
      </c>
      <c r="J738">
        <v>-5.6499999016523361E-2</v>
      </c>
      <c r="K738">
        <v>0.76770001649856567</v>
      </c>
      <c r="L738">
        <v>0.76770001649856567</v>
      </c>
      <c r="M738">
        <v>1.7896000146865845</v>
      </c>
      <c r="N738">
        <v>4.390200138092041</v>
      </c>
      <c r="O738">
        <v>7.6770000457763672</v>
      </c>
      <c r="P738">
        <v>9.5453996658325195</v>
      </c>
      <c r="Q738">
        <v>16.965900421142578</v>
      </c>
      <c r="R738">
        <v>41.824298858642578</v>
      </c>
      <c r="S738" t="s">
        <v>319</v>
      </c>
      <c r="T738" t="s">
        <v>319</v>
      </c>
      <c r="U738" t="s">
        <v>319</v>
      </c>
      <c r="V738" t="s">
        <v>319</v>
      </c>
      <c r="W738">
        <v>0</v>
      </c>
      <c r="X738">
        <v>0</v>
      </c>
      <c r="Y738" s="225">
        <v>0</v>
      </c>
      <c r="Z738">
        <v>0</v>
      </c>
    </row>
    <row r="739" spans="1:26" x14ac:dyDescent="0.25">
      <c r="A739" t="s">
        <v>211</v>
      </c>
      <c r="B739" t="s">
        <v>369</v>
      </c>
      <c r="C739" t="s">
        <v>1090</v>
      </c>
      <c r="D739" t="s">
        <v>1090</v>
      </c>
      <c r="E739" t="s">
        <v>303</v>
      </c>
      <c r="F739" t="s">
        <v>304</v>
      </c>
      <c r="G739" t="s">
        <v>305</v>
      </c>
      <c r="H739">
        <v>1414.3268</v>
      </c>
      <c r="I739">
        <v>3.6600001156330109E-2</v>
      </c>
      <c r="J739">
        <v>8.9400000870227814E-2</v>
      </c>
      <c r="K739">
        <v>0.43169999122619629</v>
      </c>
      <c r="L739">
        <v>0.43169999122619629</v>
      </c>
      <c r="M739">
        <v>1.3622000217437744</v>
      </c>
      <c r="N739">
        <v>2.6400001049041748</v>
      </c>
      <c r="O739">
        <v>3.9630000591278076</v>
      </c>
      <c r="P739">
        <v>5.1929001808166504</v>
      </c>
      <c r="Q739">
        <v>14.14430046081543</v>
      </c>
      <c r="R739">
        <v>28.253599166870117</v>
      </c>
      <c r="S739" t="s">
        <v>319</v>
      </c>
      <c r="T739" t="s">
        <v>319</v>
      </c>
      <c r="U739" t="s">
        <v>319</v>
      </c>
      <c r="V739" t="s">
        <v>319</v>
      </c>
      <c r="W739">
        <v>0</v>
      </c>
      <c r="X739">
        <v>0</v>
      </c>
      <c r="Y739" s="225">
        <v>0</v>
      </c>
      <c r="Z739">
        <v>0</v>
      </c>
    </row>
    <row r="740" spans="1:26" x14ac:dyDescent="0.25">
      <c r="A740" t="s">
        <v>1103</v>
      </c>
      <c r="B740" t="s">
        <v>207</v>
      </c>
      <c r="C740" t="s">
        <v>1058</v>
      </c>
      <c r="D740" t="s">
        <v>177</v>
      </c>
      <c r="E740" t="s">
        <v>303</v>
      </c>
      <c r="F740" t="s">
        <v>304</v>
      </c>
      <c r="G740" t="s">
        <v>305</v>
      </c>
      <c r="H740">
        <v>1004.5232</v>
      </c>
      <c r="I740">
        <v>0</v>
      </c>
      <c r="J740">
        <v>0</v>
      </c>
      <c r="K740">
        <v>0</v>
      </c>
      <c r="L740">
        <v>0.93</v>
      </c>
      <c r="M740">
        <v>0</v>
      </c>
      <c r="N740">
        <v>0</v>
      </c>
      <c r="O740">
        <v>0</v>
      </c>
      <c r="P740">
        <v>10.02</v>
      </c>
      <c r="Q740">
        <v>0</v>
      </c>
      <c r="R740">
        <v>0</v>
      </c>
      <c r="S740" t="s">
        <v>319</v>
      </c>
      <c r="T740" t="s">
        <v>319</v>
      </c>
      <c r="U740" t="s">
        <v>319</v>
      </c>
      <c r="V740" t="s">
        <v>319</v>
      </c>
      <c r="W740">
        <v>104572146891.94</v>
      </c>
      <c r="X740">
        <v>103000000</v>
      </c>
      <c r="Y740" s="225">
        <v>16504744469815.711</v>
      </c>
      <c r="Z740">
        <v>20979165.799899999</v>
      </c>
    </row>
    <row r="741" spans="1:26" x14ac:dyDescent="0.25">
      <c r="A741" t="s">
        <v>1104</v>
      </c>
      <c r="B741" t="s">
        <v>207</v>
      </c>
      <c r="C741" t="s">
        <v>1058</v>
      </c>
      <c r="D741" t="s">
        <v>177</v>
      </c>
      <c r="E741" t="s">
        <v>303</v>
      </c>
      <c r="F741" t="s">
        <v>304</v>
      </c>
      <c r="G741" t="s">
        <v>305</v>
      </c>
      <c r="H741">
        <v>1045.6609000000001</v>
      </c>
      <c r="I741">
        <v>0</v>
      </c>
      <c r="J741">
        <v>0</v>
      </c>
      <c r="K741">
        <v>0</v>
      </c>
      <c r="L741">
        <v>1.07</v>
      </c>
      <c r="M741">
        <v>0</v>
      </c>
      <c r="N741">
        <v>0</v>
      </c>
      <c r="O741">
        <v>0</v>
      </c>
      <c r="P741">
        <v>15.07</v>
      </c>
      <c r="Q741">
        <v>0</v>
      </c>
      <c r="R741">
        <v>0</v>
      </c>
      <c r="S741" t="s">
        <v>319</v>
      </c>
      <c r="T741" t="s">
        <v>319</v>
      </c>
      <c r="U741" t="s">
        <v>319</v>
      </c>
      <c r="V741" t="s">
        <v>319</v>
      </c>
      <c r="W741">
        <v>253176716852.73999</v>
      </c>
      <c r="X741">
        <v>244713294.66</v>
      </c>
      <c r="Y741" s="225">
        <v>16504744469815.711</v>
      </c>
      <c r="Z741">
        <v>20979165.799899999</v>
      </c>
    </row>
    <row r="742" spans="1:26" x14ac:dyDescent="0.25">
      <c r="A742" t="s">
        <v>173</v>
      </c>
      <c r="B742" t="s">
        <v>171</v>
      </c>
      <c r="C742" t="s">
        <v>1058</v>
      </c>
      <c r="D742" t="s">
        <v>302</v>
      </c>
      <c r="E742" t="s">
        <v>303</v>
      </c>
      <c r="F742" t="s">
        <v>304</v>
      </c>
      <c r="G742" t="s">
        <v>280</v>
      </c>
      <c r="H742">
        <v>1174.79</v>
      </c>
      <c r="I742">
        <v>6.7299999999999999E-2</v>
      </c>
      <c r="J742">
        <v>-8.9999999999999998E-4</v>
      </c>
      <c r="K742">
        <v>1.0563</v>
      </c>
      <c r="L742">
        <v>1.0563</v>
      </c>
      <c r="M742">
        <v>2.4255</v>
      </c>
      <c r="N742">
        <v>7.1467999999999998</v>
      </c>
      <c r="O742">
        <v>11.3756</v>
      </c>
      <c r="P742">
        <v>0</v>
      </c>
      <c r="Q742">
        <v>0</v>
      </c>
      <c r="R742">
        <v>0</v>
      </c>
      <c r="S742" t="s">
        <v>310</v>
      </c>
      <c r="T742" t="s">
        <v>319</v>
      </c>
      <c r="U742" t="s">
        <v>319</v>
      </c>
      <c r="V742" t="s">
        <v>319</v>
      </c>
      <c r="W742">
        <v>235453483706</v>
      </c>
      <c r="X742">
        <v>202537491.52000001</v>
      </c>
      <c r="Y742" s="225">
        <v>16504744469815.711</v>
      </c>
      <c r="Z742">
        <v>20979165.799899999</v>
      </c>
    </row>
    <row r="743" spans="1:26" x14ac:dyDescent="0.25">
      <c r="A743" t="s">
        <v>1105</v>
      </c>
      <c r="B743" t="s">
        <v>166</v>
      </c>
      <c r="C743" t="s">
        <v>1058</v>
      </c>
      <c r="D743" t="s">
        <v>199</v>
      </c>
      <c r="E743" t="s">
        <v>303</v>
      </c>
      <c r="F743" t="s">
        <v>304</v>
      </c>
      <c r="G743" t="s">
        <v>305</v>
      </c>
      <c r="H743">
        <v>990.41120000000001</v>
      </c>
      <c r="I743">
        <v>-0.95399999999999996</v>
      </c>
      <c r="J743">
        <v>-0.97470000000000001</v>
      </c>
      <c r="K743">
        <v>0</v>
      </c>
      <c r="L743">
        <v>0</v>
      </c>
      <c r="M743">
        <v>0</v>
      </c>
      <c r="N743">
        <v>0</v>
      </c>
      <c r="O743">
        <v>0</v>
      </c>
      <c r="P743">
        <v>0</v>
      </c>
      <c r="Q743">
        <v>0</v>
      </c>
      <c r="R743">
        <v>0</v>
      </c>
      <c r="S743" t="s">
        <v>369</v>
      </c>
      <c r="T743" t="s">
        <v>369</v>
      </c>
      <c r="U743" t="s">
        <v>369</v>
      </c>
      <c r="V743" t="s">
        <v>369</v>
      </c>
      <c r="W743">
        <v>0</v>
      </c>
      <c r="X743">
        <v>0</v>
      </c>
      <c r="Y743" s="225">
        <v>16504744469815.711</v>
      </c>
      <c r="Z743">
        <v>20979165.799899999</v>
      </c>
    </row>
    <row r="744" spans="1:26" x14ac:dyDescent="0.25">
      <c r="A744" t="s">
        <v>181</v>
      </c>
      <c r="B744" t="s">
        <v>166</v>
      </c>
      <c r="C744" t="s">
        <v>1058</v>
      </c>
      <c r="D744" t="s">
        <v>374</v>
      </c>
      <c r="E744" t="s">
        <v>303</v>
      </c>
      <c r="F744" t="s">
        <v>304</v>
      </c>
      <c r="G744" t="s">
        <v>305</v>
      </c>
      <c r="H744">
        <v>1012.096</v>
      </c>
      <c r="I744">
        <v>-0.67679999999999996</v>
      </c>
      <c r="J744">
        <v>-2.101</v>
      </c>
      <c r="K744">
        <v>1.0650999999999999</v>
      </c>
      <c r="L744">
        <v>1.0650999999999999</v>
      </c>
      <c r="M744">
        <v>5.3022999999999998</v>
      </c>
      <c r="N744">
        <v>10.0657</v>
      </c>
      <c r="O744">
        <v>17.795798999999999</v>
      </c>
      <c r="P744">
        <v>0</v>
      </c>
      <c r="Q744">
        <v>0</v>
      </c>
      <c r="R744">
        <v>0</v>
      </c>
      <c r="S744" t="s">
        <v>357</v>
      </c>
      <c r="T744" t="s">
        <v>319</v>
      </c>
      <c r="U744" t="s">
        <v>319</v>
      </c>
      <c r="V744" t="s">
        <v>319</v>
      </c>
      <c r="W744">
        <v>390085363460.25</v>
      </c>
      <c r="X744">
        <v>389528197.79000002</v>
      </c>
      <c r="Y744" s="225">
        <v>16504744469815.711</v>
      </c>
      <c r="Z744">
        <v>20979165.799899999</v>
      </c>
    </row>
    <row r="745" spans="1:26" x14ac:dyDescent="0.25">
      <c r="A745" t="s">
        <v>184</v>
      </c>
      <c r="B745" t="s">
        <v>166</v>
      </c>
      <c r="C745" t="s">
        <v>1058</v>
      </c>
      <c r="D745" t="s">
        <v>374</v>
      </c>
      <c r="E745" t="s">
        <v>303</v>
      </c>
      <c r="F745" t="s">
        <v>304</v>
      </c>
      <c r="G745" t="s">
        <v>305</v>
      </c>
      <c r="H745">
        <v>1161.607</v>
      </c>
      <c r="I745">
        <v>5.9900000000000002E-2</v>
      </c>
      <c r="J745">
        <v>-0.41839999999999999</v>
      </c>
      <c r="K745">
        <v>0.96220000000000006</v>
      </c>
      <c r="L745">
        <v>0.96220000000000006</v>
      </c>
      <c r="M745">
        <v>-1.9910000000000001</v>
      </c>
      <c r="N745">
        <v>1.8051999999999999</v>
      </c>
      <c r="O745">
        <v>5.6227</v>
      </c>
      <c r="P745">
        <v>6.9481000000000002</v>
      </c>
      <c r="Q745">
        <v>12.6509</v>
      </c>
      <c r="R745">
        <v>0</v>
      </c>
      <c r="S745" t="s">
        <v>306</v>
      </c>
      <c r="T745" t="s">
        <v>306</v>
      </c>
      <c r="U745" t="s">
        <v>306</v>
      </c>
      <c r="V745" t="s">
        <v>319</v>
      </c>
      <c r="W745">
        <v>250020784557.32001</v>
      </c>
      <c r="X745">
        <v>217308068.21000001</v>
      </c>
      <c r="Y745" s="225">
        <v>16504744469815.711</v>
      </c>
      <c r="Z745">
        <v>20979165.799899999</v>
      </c>
    </row>
    <row r="746" spans="1:26" x14ac:dyDescent="0.25">
      <c r="A746" t="s">
        <v>185</v>
      </c>
      <c r="B746" t="s">
        <v>166</v>
      </c>
      <c r="C746" t="s">
        <v>1058</v>
      </c>
      <c r="D746" t="s">
        <v>342</v>
      </c>
      <c r="E746" t="s">
        <v>303</v>
      </c>
      <c r="F746" t="s">
        <v>304</v>
      </c>
      <c r="G746" t="s">
        <v>305</v>
      </c>
      <c r="H746">
        <v>784.71209999999996</v>
      </c>
      <c r="I746">
        <v>-1.3579000000000001</v>
      </c>
      <c r="J746">
        <v>-1.4576</v>
      </c>
      <c r="K746">
        <v>-1.5099</v>
      </c>
      <c r="L746">
        <v>-1.5099</v>
      </c>
      <c r="M746">
        <v>-1.4963</v>
      </c>
      <c r="N746">
        <v>8.3000000000000001E-3</v>
      </c>
      <c r="O746">
        <v>1.0481</v>
      </c>
      <c r="P746">
        <v>2.2143000000000002</v>
      </c>
      <c r="Q746">
        <v>-7.2949999999999999</v>
      </c>
      <c r="R746">
        <v>-3.5423</v>
      </c>
      <c r="S746" t="s">
        <v>307</v>
      </c>
      <c r="T746" t="s">
        <v>332</v>
      </c>
      <c r="U746" t="s">
        <v>332</v>
      </c>
      <c r="V746" t="s">
        <v>332</v>
      </c>
      <c r="W746">
        <v>399989373444.83002</v>
      </c>
      <c r="X746">
        <v>502031029.92000002</v>
      </c>
      <c r="Y746" s="225">
        <v>16504744469815.711</v>
      </c>
      <c r="Z746">
        <v>20979165.799899999</v>
      </c>
    </row>
    <row r="747" spans="1:26" x14ac:dyDescent="0.25">
      <c r="A747" t="s">
        <v>186</v>
      </c>
      <c r="B747" t="s">
        <v>166</v>
      </c>
      <c r="C747" t="s">
        <v>1058</v>
      </c>
      <c r="D747" t="s">
        <v>374</v>
      </c>
      <c r="E747" t="s">
        <v>303</v>
      </c>
      <c r="F747" t="s">
        <v>304</v>
      </c>
      <c r="G747" t="s">
        <v>305</v>
      </c>
      <c r="H747">
        <v>1089.204</v>
      </c>
      <c r="I747">
        <v>-0.1105</v>
      </c>
      <c r="J747">
        <v>-0.18579999999999999</v>
      </c>
      <c r="K747">
        <v>5.4000000000000003E-3</v>
      </c>
      <c r="L747">
        <v>5.4000000000000003E-3</v>
      </c>
      <c r="M747">
        <v>1.5096000000000001</v>
      </c>
      <c r="N747">
        <v>3.2006000000000001</v>
      </c>
      <c r="O747">
        <v>4.4817999999999998</v>
      </c>
      <c r="P747">
        <v>6.1951999999999998</v>
      </c>
      <c r="Q747">
        <v>-4.8244999999999996</v>
      </c>
      <c r="R747">
        <v>0</v>
      </c>
      <c r="S747" t="s">
        <v>338</v>
      </c>
      <c r="T747" t="s">
        <v>307</v>
      </c>
      <c r="U747" t="s">
        <v>332</v>
      </c>
      <c r="V747" t="s">
        <v>319</v>
      </c>
      <c r="W747">
        <v>97041149613.899994</v>
      </c>
      <c r="X747">
        <v>89098461.590000004</v>
      </c>
      <c r="Y747" s="225">
        <v>16504744469815.711</v>
      </c>
      <c r="Z747">
        <v>20979165.799899999</v>
      </c>
    </row>
    <row r="748" spans="1:26" x14ac:dyDescent="0.25">
      <c r="A748" t="s">
        <v>187</v>
      </c>
      <c r="B748" t="s">
        <v>166</v>
      </c>
      <c r="C748" t="s">
        <v>1058</v>
      </c>
      <c r="D748" t="s">
        <v>374</v>
      </c>
      <c r="E748" t="s">
        <v>303</v>
      </c>
      <c r="F748" t="s">
        <v>304</v>
      </c>
      <c r="G748" t="s">
        <v>305</v>
      </c>
      <c r="H748">
        <v>934.83900000000006</v>
      </c>
      <c r="I748">
        <v>-0.10539999999999999</v>
      </c>
      <c r="J748">
        <v>-0.21879999999999999</v>
      </c>
      <c r="K748">
        <v>-8.0799999999999997E-2</v>
      </c>
      <c r="L748">
        <v>-8.0799999999999997E-2</v>
      </c>
      <c r="M748">
        <v>4.5728</v>
      </c>
      <c r="N748">
        <v>0.96760000000000002</v>
      </c>
      <c r="O748">
        <v>10.9838</v>
      </c>
      <c r="P748">
        <v>18.126801</v>
      </c>
      <c r="Q748">
        <v>0</v>
      </c>
      <c r="R748">
        <v>0</v>
      </c>
      <c r="S748" t="s">
        <v>364</v>
      </c>
      <c r="T748" t="s">
        <v>364</v>
      </c>
      <c r="U748" t="s">
        <v>319</v>
      </c>
      <c r="V748" t="s">
        <v>319</v>
      </c>
      <c r="W748">
        <v>46951804468.75</v>
      </c>
      <c r="X748">
        <v>50183877.640000001</v>
      </c>
      <c r="Y748" s="225">
        <v>16504744469815.711</v>
      </c>
      <c r="Z748">
        <v>20979165.799899999</v>
      </c>
    </row>
    <row r="749" spans="1:26" x14ac:dyDescent="0.25">
      <c r="A749" t="s">
        <v>188</v>
      </c>
      <c r="B749" t="s">
        <v>166</v>
      </c>
      <c r="C749" t="s">
        <v>1058</v>
      </c>
      <c r="D749" t="s">
        <v>342</v>
      </c>
      <c r="E749" t="s">
        <v>303</v>
      </c>
      <c r="F749" t="s">
        <v>304</v>
      </c>
      <c r="G749" t="s">
        <v>305</v>
      </c>
      <c r="H749">
        <v>882.44920000000002</v>
      </c>
      <c r="I749">
        <v>-8.4199999999999997E-2</v>
      </c>
      <c r="J749">
        <v>-0.15179999999999999</v>
      </c>
      <c r="K749">
        <v>6.5699999999999995E-2</v>
      </c>
      <c r="L749">
        <v>6.5699999999999995E-2</v>
      </c>
      <c r="M749">
        <v>1.7465999999999999</v>
      </c>
      <c r="N749">
        <v>1.7312000000000001</v>
      </c>
      <c r="O749">
        <v>5.4729000000000001</v>
      </c>
      <c r="P749">
        <v>6.2632000000000003</v>
      </c>
      <c r="Q749">
        <v>0</v>
      </c>
      <c r="R749">
        <v>0</v>
      </c>
      <c r="S749" t="s">
        <v>338</v>
      </c>
      <c r="T749" t="s">
        <v>306</v>
      </c>
      <c r="U749" t="s">
        <v>319</v>
      </c>
      <c r="V749" t="s">
        <v>319</v>
      </c>
      <c r="W749">
        <v>41883712282.419998</v>
      </c>
      <c r="X749">
        <v>47494216</v>
      </c>
      <c r="Y749" s="225">
        <v>16504744469815.711</v>
      </c>
      <c r="Z749">
        <v>20979165.799899999</v>
      </c>
    </row>
    <row r="750" spans="1:26" x14ac:dyDescent="0.25">
      <c r="A750" t="s">
        <v>189</v>
      </c>
      <c r="B750" t="s">
        <v>166</v>
      </c>
      <c r="C750" t="s">
        <v>1058</v>
      </c>
      <c r="D750" t="s">
        <v>374</v>
      </c>
      <c r="E750" t="s">
        <v>303</v>
      </c>
      <c r="F750" t="s">
        <v>304</v>
      </c>
      <c r="G750" t="s">
        <v>305</v>
      </c>
      <c r="H750">
        <v>1232.1220000000001</v>
      </c>
      <c r="I750">
        <v>-0.10390000000000001</v>
      </c>
      <c r="J750">
        <v>-0.1547</v>
      </c>
      <c r="K750">
        <v>-0.2009</v>
      </c>
      <c r="L750">
        <v>-0.2009</v>
      </c>
      <c r="M750">
        <v>0.70230000000000004</v>
      </c>
      <c r="N750">
        <v>3.3986000000000001</v>
      </c>
      <c r="O750">
        <v>6.9969000000000001</v>
      </c>
      <c r="P750">
        <v>7.4912999999999998</v>
      </c>
      <c r="Q750">
        <v>7.0556000000000001</v>
      </c>
      <c r="R750">
        <v>0</v>
      </c>
      <c r="S750" t="s">
        <v>310</v>
      </c>
      <c r="T750" t="s">
        <v>306</v>
      </c>
      <c r="U750" t="s">
        <v>307</v>
      </c>
      <c r="V750" t="s">
        <v>319</v>
      </c>
      <c r="W750">
        <v>39008164620.160004</v>
      </c>
      <c r="X750">
        <v>31595733.809999999</v>
      </c>
      <c r="Y750" s="225">
        <v>16504744469815.711</v>
      </c>
      <c r="Z750">
        <v>20979165.799899999</v>
      </c>
    </row>
    <row r="751" spans="1:26" x14ac:dyDescent="0.25">
      <c r="A751" t="s">
        <v>190</v>
      </c>
      <c r="B751" t="s">
        <v>178</v>
      </c>
      <c r="C751" t="s">
        <v>1058</v>
      </c>
      <c r="D751" t="s">
        <v>191</v>
      </c>
      <c r="E751" t="s">
        <v>303</v>
      </c>
      <c r="F751" t="s">
        <v>304</v>
      </c>
      <c r="G751" t="s">
        <v>305</v>
      </c>
      <c r="H751">
        <v>1008.7757</v>
      </c>
      <c r="I751">
        <v>0</v>
      </c>
      <c r="J751">
        <v>6.4799999999999996E-2</v>
      </c>
      <c r="K751">
        <v>-5.6500000000000002E-2</v>
      </c>
      <c r="L751">
        <v>-5.6500000000000002E-2</v>
      </c>
      <c r="M751">
        <v>-2.5999999999999999E-2</v>
      </c>
      <c r="N751">
        <v>-8.3000000000000001E-3</v>
      </c>
      <c r="O751">
        <v>0.1305</v>
      </c>
      <c r="P751">
        <v>0.18779999999999999</v>
      </c>
      <c r="Q751">
        <v>0</v>
      </c>
      <c r="R751">
        <v>0</v>
      </c>
      <c r="S751" t="s">
        <v>339</v>
      </c>
      <c r="T751" t="s">
        <v>375</v>
      </c>
      <c r="U751" t="s">
        <v>319</v>
      </c>
      <c r="V751" t="s">
        <v>319</v>
      </c>
      <c r="W751">
        <v>301882196611.71002</v>
      </c>
      <c r="X751">
        <v>299087021.11000001</v>
      </c>
      <c r="Y751" s="225">
        <v>16504744469815.711</v>
      </c>
      <c r="Z751">
        <v>20979165.799899999</v>
      </c>
    </row>
    <row r="752" spans="1:26" x14ac:dyDescent="0.25">
      <c r="A752" t="s">
        <v>193</v>
      </c>
      <c r="B752" t="s">
        <v>166</v>
      </c>
      <c r="C752" t="s">
        <v>1058</v>
      </c>
      <c r="D752" t="s">
        <v>374</v>
      </c>
      <c r="E752" t="s">
        <v>303</v>
      </c>
      <c r="F752" t="s">
        <v>304</v>
      </c>
      <c r="G752" t="s">
        <v>305</v>
      </c>
      <c r="H752">
        <v>1237.585</v>
      </c>
      <c r="I752">
        <v>0.32669999999999999</v>
      </c>
      <c r="J752">
        <v>3.1800000000000002E-2</v>
      </c>
      <c r="K752">
        <v>0.65180000000000005</v>
      </c>
      <c r="L752">
        <v>0.65180000000000005</v>
      </c>
      <c r="M752">
        <v>9.8838000000000008</v>
      </c>
      <c r="N752">
        <v>6.3114999999999997</v>
      </c>
      <c r="O752">
        <v>23.4617</v>
      </c>
      <c r="P752">
        <v>30.9391</v>
      </c>
      <c r="Q752">
        <v>0</v>
      </c>
      <c r="R752">
        <v>0</v>
      </c>
      <c r="S752" t="s">
        <v>357</v>
      </c>
      <c r="T752" t="s">
        <v>357</v>
      </c>
      <c r="U752" t="s">
        <v>319</v>
      </c>
      <c r="V752" t="s">
        <v>319</v>
      </c>
      <c r="W752">
        <v>733875429351.64001</v>
      </c>
      <c r="X752">
        <v>596855016.11000001</v>
      </c>
      <c r="Y752" s="225">
        <v>16504744469815.711</v>
      </c>
      <c r="Z752">
        <v>20979165.799899999</v>
      </c>
    </row>
    <row r="753" spans="1:26" x14ac:dyDescent="0.25">
      <c r="A753" t="s">
        <v>194</v>
      </c>
      <c r="B753" t="s">
        <v>166</v>
      </c>
      <c r="C753" t="s">
        <v>1058</v>
      </c>
      <c r="D753" t="s">
        <v>374</v>
      </c>
      <c r="E753" t="s">
        <v>303</v>
      </c>
      <c r="F753" t="s">
        <v>304</v>
      </c>
      <c r="G753" t="s">
        <v>305</v>
      </c>
      <c r="H753">
        <v>924.04200000000003</v>
      </c>
      <c r="I753">
        <v>2.2000000000000001E-3</v>
      </c>
      <c r="J753">
        <v>-9.6799999999999997E-2</v>
      </c>
      <c r="K753">
        <v>0.2989</v>
      </c>
      <c r="L753">
        <v>0.2989</v>
      </c>
      <c r="M753">
        <v>0.94850000000000001</v>
      </c>
      <c r="N753">
        <v>1.0308999999999999</v>
      </c>
      <c r="O753">
        <v>5.5449999999999999</v>
      </c>
      <c r="P753">
        <v>7.8074000000000003</v>
      </c>
      <c r="Q753">
        <v>0</v>
      </c>
      <c r="R753">
        <v>0</v>
      </c>
      <c r="S753" t="s">
        <v>306</v>
      </c>
      <c r="T753" t="s">
        <v>306</v>
      </c>
      <c r="U753" t="s">
        <v>319</v>
      </c>
      <c r="V753" t="s">
        <v>319</v>
      </c>
      <c r="W753">
        <v>33370194077.73</v>
      </c>
      <c r="X753">
        <v>36221233.780000001</v>
      </c>
      <c r="Y753" s="225">
        <v>16504744469815.711</v>
      </c>
      <c r="Z753">
        <v>20979165.799899999</v>
      </c>
    </row>
    <row r="754" spans="1:26" x14ac:dyDescent="0.25">
      <c r="A754" t="s">
        <v>195</v>
      </c>
      <c r="B754" t="s">
        <v>171</v>
      </c>
      <c r="C754" t="s">
        <v>1058</v>
      </c>
      <c r="D754" t="s">
        <v>342</v>
      </c>
      <c r="E754" t="s">
        <v>303</v>
      </c>
      <c r="F754" t="s">
        <v>304</v>
      </c>
      <c r="G754" t="s">
        <v>305</v>
      </c>
      <c r="H754">
        <v>1235.1759999999999</v>
      </c>
      <c r="I754">
        <v>0.17460000000000001</v>
      </c>
      <c r="J754">
        <v>-3.95E-2</v>
      </c>
      <c r="K754">
        <v>0.77769999999999995</v>
      </c>
      <c r="L754">
        <v>0.77769999999999995</v>
      </c>
      <c r="M754">
        <v>1.6341000000000001</v>
      </c>
      <c r="N754">
        <v>4.9169999999999998</v>
      </c>
      <c r="O754">
        <v>9.1865000000000006</v>
      </c>
      <c r="P754">
        <v>12.488899999999999</v>
      </c>
      <c r="Q754">
        <v>20.625999</v>
      </c>
      <c r="R754">
        <v>0</v>
      </c>
      <c r="S754" t="s">
        <v>307</v>
      </c>
      <c r="T754" t="s">
        <v>306</v>
      </c>
      <c r="U754" t="s">
        <v>310</v>
      </c>
      <c r="V754" t="s">
        <v>319</v>
      </c>
      <c r="W754">
        <v>205602262100.53</v>
      </c>
      <c r="X754">
        <v>167750293.47</v>
      </c>
      <c r="Y754" s="225">
        <v>16504744469815.711</v>
      </c>
      <c r="Z754">
        <v>20979165.799899999</v>
      </c>
    </row>
    <row r="755" spans="1:26" x14ac:dyDescent="0.25">
      <c r="A755" t="s">
        <v>197</v>
      </c>
      <c r="B755" t="s">
        <v>166</v>
      </c>
      <c r="C755" t="s">
        <v>1058</v>
      </c>
      <c r="D755" t="s">
        <v>374</v>
      </c>
      <c r="E755" t="s">
        <v>303</v>
      </c>
      <c r="F755" t="s">
        <v>304</v>
      </c>
      <c r="G755" t="s">
        <v>305</v>
      </c>
      <c r="H755">
        <v>887.23800000000006</v>
      </c>
      <c r="I755">
        <v>-0.1119</v>
      </c>
      <c r="J755">
        <v>-0.13500000000000001</v>
      </c>
      <c r="K755">
        <v>-0.2258</v>
      </c>
      <c r="L755">
        <v>-0.2258</v>
      </c>
      <c r="M755">
        <v>0.27760000000000001</v>
      </c>
      <c r="N755">
        <v>2.4207999999999998</v>
      </c>
      <c r="O755">
        <v>4.6078000000000001</v>
      </c>
      <c r="P755">
        <v>5.2736999999999998</v>
      </c>
      <c r="Q755">
        <v>-9.3329000000000004</v>
      </c>
      <c r="R755">
        <v>0</v>
      </c>
      <c r="S755" t="s">
        <v>306</v>
      </c>
      <c r="T755" t="s">
        <v>307</v>
      </c>
      <c r="U755" t="s">
        <v>317</v>
      </c>
      <c r="V755" t="s">
        <v>319</v>
      </c>
      <c r="W755">
        <v>56146310062.349998</v>
      </c>
      <c r="X755">
        <v>63139243.909999996</v>
      </c>
      <c r="Y755" s="225">
        <v>16504744469815.711</v>
      </c>
      <c r="Z755">
        <v>20979165.799899999</v>
      </c>
    </row>
    <row r="756" spans="1:26" x14ac:dyDescent="0.25">
      <c r="A756" t="s">
        <v>198</v>
      </c>
      <c r="B756" t="s">
        <v>166</v>
      </c>
      <c r="C756" t="s">
        <v>1058</v>
      </c>
      <c r="D756" t="s">
        <v>199</v>
      </c>
      <c r="E756" t="s">
        <v>303</v>
      </c>
      <c r="F756" t="s">
        <v>304</v>
      </c>
      <c r="G756" t="s">
        <v>305</v>
      </c>
      <c r="H756">
        <v>917.71270000000004</v>
      </c>
      <c r="I756">
        <v>-0.1028</v>
      </c>
      <c r="J756">
        <v>-0.12939999999999999</v>
      </c>
      <c r="K756">
        <v>3.49E-2</v>
      </c>
      <c r="L756">
        <v>3.49E-2</v>
      </c>
      <c r="M756">
        <v>0.96809999999999996</v>
      </c>
      <c r="N756">
        <v>3.6597</v>
      </c>
      <c r="O756">
        <v>7.0709</v>
      </c>
      <c r="P756">
        <v>10.6046</v>
      </c>
      <c r="Q756">
        <v>0</v>
      </c>
      <c r="R756">
        <v>0</v>
      </c>
      <c r="S756" t="s">
        <v>310</v>
      </c>
      <c r="T756" t="s">
        <v>310</v>
      </c>
      <c r="U756" t="s">
        <v>319</v>
      </c>
      <c r="V756" t="s">
        <v>319</v>
      </c>
      <c r="W756">
        <v>110087071810.17999</v>
      </c>
      <c r="X756">
        <v>120000000</v>
      </c>
      <c r="Y756" s="225">
        <v>16504744469815.711</v>
      </c>
      <c r="Z756">
        <v>20979165.799899999</v>
      </c>
    </row>
    <row r="757" spans="1:26" x14ac:dyDescent="0.25">
      <c r="A757" t="s">
        <v>200</v>
      </c>
      <c r="B757" t="s">
        <v>171</v>
      </c>
      <c r="C757" t="s">
        <v>1058</v>
      </c>
      <c r="D757" t="s">
        <v>374</v>
      </c>
      <c r="E757" t="s">
        <v>303</v>
      </c>
      <c r="F757" t="s">
        <v>304</v>
      </c>
      <c r="G757" t="s">
        <v>305</v>
      </c>
      <c r="H757">
        <v>975.90200000000004</v>
      </c>
      <c r="I757">
        <v>6.4600000000000005E-2</v>
      </c>
      <c r="J757">
        <v>9.2600000000000002E-2</v>
      </c>
      <c r="K757">
        <v>4.48E-2</v>
      </c>
      <c r="L757">
        <v>4.48E-2</v>
      </c>
      <c r="M757">
        <v>1.6380999999999999</v>
      </c>
      <c r="N757">
        <v>4.0054999999999996</v>
      </c>
      <c r="O757">
        <v>6.4783999999999997</v>
      </c>
      <c r="P757">
        <v>9.4743999999999993</v>
      </c>
      <c r="Q757">
        <v>0</v>
      </c>
      <c r="R757">
        <v>0</v>
      </c>
      <c r="S757" t="s">
        <v>338</v>
      </c>
      <c r="T757" t="s">
        <v>338</v>
      </c>
      <c r="U757" t="s">
        <v>319</v>
      </c>
      <c r="V757" t="s">
        <v>319</v>
      </c>
      <c r="W757">
        <v>146089940113.62</v>
      </c>
      <c r="X757">
        <v>149764375.28</v>
      </c>
      <c r="Y757" s="225">
        <v>16504744469815.711</v>
      </c>
      <c r="Z757">
        <v>20979165.799899999</v>
      </c>
    </row>
    <row r="758" spans="1:26" x14ac:dyDescent="0.25">
      <c r="A758" t="s">
        <v>201</v>
      </c>
      <c r="B758" t="s">
        <v>203</v>
      </c>
      <c r="C758" t="s">
        <v>1058</v>
      </c>
      <c r="D758" t="s">
        <v>202</v>
      </c>
      <c r="E758" t="s">
        <v>303</v>
      </c>
      <c r="F758" t="s">
        <v>304</v>
      </c>
      <c r="G758" t="s">
        <v>305</v>
      </c>
      <c r="H758">
        <v>897.81150000000002</v>
      </c>
      <c r="I758">
        <v>-0.56459999999999999</v>
      </c>
      <c r="J758">
        <v>-0.94589999999999996</v>
      </c>
      <c r="K758">
        <v>-2.9826000000000001</v>
      </c>
      <c r="L758">
        <v>-2.9826000000000001</v>
      </c>
      <c r="M758">
        <v>-5.1420000000000003</v>
      </c>
      <c r="N758">
        <v>-4.3304</v>
      </c>
      <c r="O758">
        <v>-1.4370000000000001</v>
      </c>
      <c r="P758">
        <v>2.7008999999999999</v>
      </c>
      <c r="Q758">
        <v>0</v>
      </c>
      <c r="R758">
        <v>0</v>
      </c>
      <c r="S758" t="s">
        <v>319</v>
      </c>
      <c r="T758" t="s">
        <v>319</v>
      </c>
      <c r="U758" t="s">
        <v>319</v>
      </c>
      <c r="V758" t="s">
        <v>319</v>
      </c>
      <c r="W758">
        <v>64403387351.040001</v>
      </c>
      <c r="X758">
        <v>69594220.760000005</v>
      </c>
      <c r="Y758" s="225">
        <v>16504744469815.711</v>
      </c>
      <c r="Z758">
        <v>20979165.799899999</v>
      </c>
    </row>
    <row r="759" spans="1:26" x14ac:dyDescent="0.25">
      <c r="A759" t="s">
        <v>204</v>
      </c>
      <c r="B759" t="s">
        <v>171</v>
      </c>
      <c r="C759" t="s">
        <v>1058</v>
      </c>
      <c r="D759" t="s">
        <v>374</v>
      </c>
      <c r="E759" t="s">
        <v>303</v>
      </c>
      <c r="F759" t="s">
        <v>304</v>
      </c>
      <c r="G759" t="s">
        <v>305</v>
      </c>
      <c r="H759">
        <v>963.64499999999998</v>
      </c>
      <c r="I759">
        <v>6.2600000000000003E-2</v>
      </c>
      <c r="J759">
        <v>0.1089</v>
      </c>
      <c r="K759">
        <v>0.5948</v>
      </c>
      <c r="L759">
        <v>0.5948</v>
      </c>
      <c r="M759">
        <v>2.2242000000000002</v>
      </c>
      <c r="N759">
        <v>3.407</v>
      </c>
      <c r="O759">
        <v>4.6406999999999998</v>
      </c>
      <c r="P759">
        <v>4.9386000000000001</v>
      </c>
      <c r="Q759">
        <v>0</v>
      </c>
      <c r="R759">
        <v>0</v>
      </c>
      <c r="S759" t="s">
        <v>317</v>
      </c>
      <c r="T759" t="s">
        <v>317</v>
      </c>
      <c r="U759" t="s">
        <v>319</v>
      </c>
      <c r="V759" t="s">
        <v>319</v>
      </c>
      <c r="W759">
        <v>28259441768.700001</v>
      </c>
      <c r="X759">
        <v>29500000</v>
      </c>
      <c r="Y759" s="225">
        <v>16504744469815.711</v>
      </c>
      <c r="Z759">
        <v>20979165.799899999</v>
      </c>
    </row>
    <row r="760" spans="1:26" x14ac:dyDescent="0.25">
      <c r="A760" t="s">
        <v>205</v>
      </c>
      <c r="B760" t="s">
        <v>171</v>
      </c>
      <c r="C760" t="s">
        <v>1058</v>
      </c>
      <c r="D760" t="s">
        <v>177</v>
      </c>
      <c r="E760" t="s">
        <v>303</v>
      </c>
      <c r="F760" t="s">
        <v>304</v>
      </c>
      <c r="G760" t="s">
        <v>305</v>
      </c>
      <c r="H760">
        <v>1121.3534</v>
      </c>
      <c r="I760">
        <v>-4.9099000000000004</v>
      </c>
      <c r="J760">
        <v>-5.2023999999999999</v>
      </c>
      <c r="K760">
        <v>-4.5227000000000004</v>
      </c>
      <c r="L760">
        <v>-4.5227000000000004</v>
      </c>
      <c r="M760">
        <v>-4.7628000000000004</v>
      </c>
      <c r="N760">
        <v>-6.5167999999999999</v>
      </c>
      <c r="O760">
        <v>-4.3181000000000003</v>
      </c>
      <c r="P760">
        <v>-5.6318000000000001</v>
      </c>
      <c r="Q760">
        <v>6.8872</v>
      </c>
      <c r="R760">
        <v>0</v>
      </c>
      <c r="S760" t="s">
        <v>339</v>
      </c>
      <c r="T760" t="s">
        <v>334</v>
      </c>
      <c r="U760" t="s">
        <v>307</v>
      </c>
      <c r="V760" t="s">
        <v>319</v>
      </c>
      <c r="W760">
        <v>1368285928374.76</v>
      </c>
      <c r="X760">
        <v>1165022721.99</v>
      </c>
      <c r="Y760" s="225">
        <v>16504744469815.711</v>
      </c>
      <c r="Z760">
        <v>20979165.799899999</v>
      </c>
    </row>
    <row r="761" spans="1:26" x14ac:dyDescent="0.25">
      <c r="A761" t="s">
        <v>206</v>
      </c>
      <c r="B761" t="s">
        <v>207</v>
      </c>
      <c r="C761" t="s">
        <v>1058</v>
      </c>
      <c r="D761" t="s">
        <v>374</v>
      </c>
      <c r="E761" t="s">
        <v>303</v>
      </c>
      <c r="F761" t="s">
        <v>304</v>
      </c>
      <c r="G761" t="s">
        <v>305</v>
      </c>
      <c r="H761">
        <v>988.37</v>
      </c>
      <c r="I761">
        <v>0</v>
      </c>
      <c r="J761">
        <v>0</v>
      </c>
      <c r="K761">
        <v>0</v>
      </c>
      <c r="L761">
        <v>-1.07</v>
      </c>
      <c r="M761">
        <v>0</v>
      </c>
      <c r="N761">
        <v>0</v>
      </c>
      <c r="O761">
        <v>0</v>
      </c>
      <c r="P761">
        <v>3.96</v>
      </c>
      <c r="Q761">
        <v>0</v>
      </c>
      <c r="R761">
        <v>0</v>
      </c>
      <c r="S761" t="s">
        <v>319</v>
      </c>
      <c r="T761" t="s">
        <v>319</v>
      </c>
      <c r="U761" t="s">
        <v>319</v>
      </c>
      <c r="V761" t="s">
        <v>319</v>
      </c>
      <c r="W761">
        <v>134718931584.67</v>
      </c>
      <c r="X761">
        <v>134850000</v>
      </c>
      <c r="Y761" s="225">
        <v>16504744469815.711</v>
      </c>
      <c r="Z761">
        <v>20979165.799899999</v>
      </c>
    </row>
    <row r="762" spans="1:26" x14ac:dyDescent="0.25">
      <c r="A762" t="s">
        <v>208</v>
      </c>
      <c r="B762" t="s">
        <v>166</v>
      </c>
      <c r="C762" t="s">
        <v>1058</v>
      </c>
      <c r="D762" t="s">
        <v>374</v>
      </c>
      <c r="E762" t="s">
        <v>303</v>
      </c>
      <c r="F762" t="s">
        <v>304</v>
      </c>
      <c r="G762" t="s">
        <v>305</v>
      </c>
      <c r="H762">
        <v>1330.088</v>
      </c>
      <c r="I762">
        <v>-0.12889999999999999</v>
      </c>
      <c r="J762">
        <v>-0.41160000000000002</v>
      </c>
      <c r="K762">
        <v>-0.29210000000000003</v>
      </c>
      <c r="L762">
        <v>-0.29210000000000003</v>
      </c>
      <c r="M762">
        <v>-0.71519999999999995</v>
      </c>
      <c r="N762">
        <v>-0.21690000000000001</v>
      </c>
      <c r="O762">
        <v>1.9457</v>
      </c>
      <c r="P762">
        <v>3.5491999999999999</v>
      </c>
      <c r="Q762">
        <v>10.1173</v>
      </c>
      <c r="R762">
        <v>0</v>
      </c>
      <c r="S762" t="s">
        <v>307</v>
      </c>
      <c r="T762" t="s">
        <v>307</v>
      </c>
      <c r="U762" t="s">
        <v>306</v>
      </c>
      <c r="V762" t="s">
        <v>319</v>
      </c>
      <c r="W762">
        <v>44740226201.540001</v>
      </c>
      <c r="X762">
        <v>33538780.219999999</v>
      </c>
      <c r="Y762" s="225">
        <v>16504744469815.711</v>
      </c>
      <c r="Z762">
        <v>20979165.799899999</v>
      </c>
    </row>
    <row r="763" spans="1:26" x14ac:dyDescent="0.25">
      <c r="A763" t="s">
        <v>209</v>
      </c>
      <c r="B763" t="s">
        <v>166</v>
      </c>
      <c r="C763" t="s">
        <v>1058</v>
      </c>
      <c r="D763" t="s">
        <v>374</v>
      </c>
      <c r="E763" t="s">
        <v>303</v>
      </c>
      <c r="F763" t="s">
        <v>304</v>
      </c>
      <c r="G763" t="s">
        <v>305</v>
      </c>
      <c r="H763">
        <v>1530.6610000000001</v>
      </c>
      <c r="I763">
        <v>-8.7900000000000006E-2</v>
      </c>
      <c r="J763">
        <v>-6.7299999999999999E-2</v>
      </c>
      <c r="K763">
        <v>3.2899999999999999E-2</v>
      </c>
      <c r="L763">
        <v>3.2899999999999999E-2</v>
      </c>
      <c r="M763">
        <v>-2.1962000000000002</v>
      </c>
      <c r="N763">
        <v>-3.6566000000000001</v>
      </c>
      <c r="O763">
        <v>7.5823</v>
      </c>
      <c r="P763">
        <v>17.364000000000001</v>
      </c>
      <c r="Q763">
        <v>25.988001000000001</v>
      </c>
      <c r="R763">
        <v>0</v>
      </c>
      <c r="S763" t="s">
        <v>307</v>
      </c>
      <c r="T763" t="s">
        <v>313</v>
      </c>
      <c r="U763" t="s">
        <v>313</v>
      </c>
      <c r="V763" t="s">
        <v>319</v>
      </c>
      <c r="W763">
        <v>154773384971.04001</v>
      </c>
      <c r="X763">
        <v>101148716.56999999</v>
      </c>
      <c r="Y763" s="225">
        <v>16504744469815.711</v>
      </c>
      <c r="Z763">
        <v>20979165.799899999</v>
      </c>
    </row>
    <row r="764" spans="1:26" x14ac:dyDescent="0.25">
      <c r="A764" t="s">
        <v>210</v>
      </c>
      <c r="B764" t="s">
        <v>178</v>
      </c>
      <c r="C764" t="s">
        <v>1058</v>
      </c>
      <c r="D764" t="s">
        <v>342</v>
      </c>
      <c r="E764" t="s">
        <v>303</v>
      </c>
      <c r="F764" t="s">
        <v>304</v>
      </c>
      <c r="G764" t="s">
        <v>305</v>
      </c>
      <c r="H764">
        <v>1328.5522000000001</v>
      </c>
      <c r="I764">
        <v>1.3599999999999999E-2</v>
      </c>
      <c r="J764">
        <v>8.1000000000000003E-2</v>
      </c>
      <c r="K764">
        <v>0.48399999999999999</v>
      </c>
      <c r="L764">
        <v>0.48399999999999999</v>
      </c>
      <c r="M764">
        <v>1.5617000000000001</v>
      </c>
      <c r="N764">
        <v>3.1322000000000001</v>
      </c>
      <c r="O764">
        <v>4.7050000000000001</v>
      </c>
      <c r="P764">
        <v>6.11</v>
      </c>
      <c r="Q764">
        <v>21.776899</v>
      </c>
      <c r="R764">
        <v>0</v>
      </c>
      <c r="S764" t="s">
        <v>338</v>
      </c>
      <c r="T764" t="s">
        <v>307</v>
      </c>
      <c r="U764" t="s">
        <v>313</v>
      </c>
      <c r="V764" t="s">
        <v>319</v>
      </c>
      <c r="W764">
        <v>752889006315.58997</v>
      </c>
      <c r="X764">
        <v>569441661</v>
      </c>
      <c r="Y764" s="225">
        <v>16504744469815.711</v>
      </c>
      <c r="Z764">
        <v>20979165.799899999</v>
      </c>
    </row>
    <row r="765" spans="1:26" x14ac:dyDescent="0.25">
      <c r="A765" t="s">
        <v>212</v>
      </c>
      <c r="B765" t="s">
        <v>178</v>
      </c>
      <c r="C765" t="s">
        <v>1058</v>
      </c>
      <c r="D765" t="s">
        <v>342</v>
      </c>
      <c r="E765" t="s">
        <v>303</v>
      </c>
      <c r="F765" t="s">
        <v>304</v>
      </c>
      <c r="G765" t="s">
        <v>280</v>
      </c>
      <c r="H765">
        <v>1253.355</v>
      </c>
      <c r="I765">
        <v>4.53E-2</v>
      </c>
      <c r="J765">
        <v>0.1086</v>
      </c>
      <c r="K765">
        <v>0.47420000000000001</v>
      </c>
      <c r="L765">
        <v>0.47420000000000001</v>
      </c>
      <c r="M765">
        <v>1.7755000000000001</v>
      </c>
      <c r="N765">
        <v>3.1863000000000001</v>
      </c>
      <c r="O765">
        <v>4.5415000000000001</v>
      </c>
      <c r="P765">
        <v>5.7480000000000002</v>
      </c>
      <c r="Q765">
        <v>19.284800000000001</v>
      </c>
      <c r="R765">
        <v>0</v>
      </c>
      <c r="S765" t="s">
        <v>306</v>
      </c>
      <c r="T765" t="s">
        <v>332</v>
      </c>
      <c r="U765" t="s">
        <v>338</v>
      </c>
      <c r="V765" t="s">
        <v>319</v>
      </c>
      <c r="W765">
        <v>176656197802.12</v>
      </c>
      <c r="X765">
        <v>141615028.31</v>
      </c>
      <c r="Y765" s="225">
        <v>16504744469815.711</v>
      </c>
      <c r="Z765">
        <v>20979165.799899999</v>
      </c>
    </row>
    <row r="766" spans="1:26" x14ac:dyDescent="0.25">
      <c r="A766" t="s">
        <v>138</v>
      </c>
      <c r="B766" t="s">
        <v>74</v>
      </c>
      <c r="C766" t="s">
        <v>1058</v>
      </c>
      <c r="D766" t="s">
        <v>177</v>
      </c>
      <c r="E766" t="s">
        <v>303</v>
      </c>
      <c r="F766" t="s">
        <v>304</v>
      </c>
      <c r="G766" t="s">
        <v>305</v>
      </c>
      <c r="H766">
        <v>1216.5979</v>
      </c>
      <c r="I766">
        <v>-1.1299999999999999E-2</v>
      </c>
      <c r="J766">
        <v>-0.49669999999999997</v>
      </c>
      <c r="K766">
        <v>-0.33779999999999999</v>
      </c>
      <c r="L766">
        <v>-0.33779999999999999</v>
      </c>
      <c r="M766">
        <v>4.4162999999999997</v>
      </c>
      <c r="N766">
        <v>1.7614000000000001</v>
      </c>
      <c r="O766">
        <v>18.893699999999999</v>
      </c>
      <c r="P766">
        <v>0</v>
      </c>
      <c r="Q766">
        <v>0</v>
      </c>
      <c r="R766">
        <v>0</v>
      </c>
      <c r="S766" t="s">
        <v>313</v>
      </c>
      <c r="T766" t="s">
        <v>319</v>
      </c>
      <c r="U766" t="s">
        <v>319</v>
      </c>
      <c r="V766" t="s">
        <v>319</v>
      </c>
      <c r="W766">
        <v>40613906705.639999</v>
      </c>
      <c r="X766">
        <v>33270412.34</v>
      </c>
      <c r="Y766" s="225">
        <v>16504744469815.711</v>
      </c>
      <c r="Z766">
        <v>20979165.799899999</v>
      </c>
    </row>
    <row r="767" spans="1:26" x14ac:dyDescent="0.25">
      <c r="A767" t="s">
        <v>213</v>
      </c>
      <c r="B767" t="s">
        <v>166</v>
      </c>
      <c r="C767" t="s">
        <v>1058</v>
      </c>
      <c r="D767" t="s">
        <v>199</v>
      </c>
      <c r="E767" t="s">
        <v>303</v>
      </c>
      <c r="F767" t="s">
        <v>304</v>
      </c>
      <c r="G767" t="s">
        <v>305</v>
      </c>
      <c r="H767">
        <v>853.21709999999996</v>
      </c>
      <c r="I767">
        <v>-0.15140000000000001</v>
      </c>
      <c r="J767">
        <v>-0.19389999999999999</v>
      </c>
      <c r="K767">
        <v>-0.14019999999999999</v>
      </c>
      <c r="L767">
        <v>-0.14019999999999999</v>
      </c>
      <c r="M767">
        <v>1.3150999999999999</v>
      </c>
      <c r="N767">
        <v>3.1737000000000002</v>
      </c>
      <c r="O767">
        <v>4.2636000000000003</v>
      </c>
      <c r="P767">
        <v>6.1468999999999996</v>
      </c>
      <c r="Q767">
        <v>2.8475999999999999</v>
      </c>
      <c r="R767">
        <v>-5.2247000000000003</v>
      </c>
      <c r="S767" t="s">
        <v>338</v>
      </c>
      <c r="T767" t="s">
        <v>307</v>
      </c>
      <c r="U767" t="s">
        <v>307</v>
      </c>
      <c r="V767" t="s">
        <v>317</v>
      </c>
      <c r="W767">
        <v>86417645637.919998</v>
      </c>
      <c r="X767">
        <v>101142437.08</v>
      </c>
      <c r="Y767" s="225">
        <v>16504744469815.711</v>
      </c>
      <c r="Z767">
        <v>20979165.799899999</v>
      </c>
    </row>
    <row r="768" spans="1:26" x14ac:dyDescent="0.25">
      <c r="A768" t="s">
        <v>214</v>
      </c>
      <c r="B768" t="s">
        <v>166</v>
      </c>
      <c r="C768" t="s">
        <v>1058</v>
      </c>
      <c r="D768" t="s">
        <v>374</v>
      </c>
      <c r="E768" t="s">
        <v>303</v>
      </c>
      <c r="F768" t="s">
        <v>304</v>
      </c>
      <c r="G768" t="s">
        <v>305</v>
      </c>
      <c r="H768">
        <v>750.44100000000003</v>
      </c>
      <c r="I768">
        <v>-8.3199999999999996E-2</v>
      </c>
      <c r="J768">
        <v>-0.1077</v>
      </c>
      <c r="K768">
        <v>-1.4189000000000001</v>
      </c>
      <c r="L768">
        <v>-1.4189000000000001</v>
      </c>
      <c r="M768">
        <v>-3.9535999999999998</v>
      </c>
      <c r="N768">
        <v>-4.9623999999999997</v>
      </c>
      <c r="O768">
        <v>-1.8712</v>
      </c>
      <c r="P768">
        <v>-2.7349000000000001</v>
      </c>
      <c r="Q768">
        <v>-23.128401</v>
      </c>
      <c r="R768">
        <v>0</v>
      </c>
      <c r="S768" t="s">
        <v>332</v>
      </c>
      <c r="T768" t="s">
        <v>332</v>
      </c>
      <c r="U768" t="s">
        <v>317</v>
      </c>
      <c r="V768" t="s">
        <v>319</v>
      </c>
      <c r="W768">
        <v>29542503642.529999</v>
      </c>
      <c r="X768">
        <v>38808309.979999997</v>
      </c>
      <c r="Y768" s="225">
        <v>16504744469815.711</v>
      </c>
      <c r="Z768">
        <v>20979165.799899999</v>
      </c>
    </row>
    <row r="769" spans="1:26" x14ac:dyDescent="0.25">
      <c r="A769" t="s">
        <v>215</v>
      </c>
      <c r="B769" t="s">
        <v>171</v>
      </c>
      <c r="C769" t="s">
        <v>1058</v>
      </c>
      <c r="D769" t="s">
        <v>170</v>
      </c>
      <c r="E769" t="s">
        <v>303</v>
      </c>
      <c r="F769" t="s">
        <v>304</v>
      </c>
      <c r="G769" t="s">
        <v>305</v>
      </c>
      <c r="H769">
        <v>1060.9594</v>
      </c>
      <c r="I769">
        <v>3.1399999999999997E-2</v>
      </c>
      <c r="J769">
        <v>-0.86160000000000003</v>
      </c>
      <c r="K769">
        <v>-5.4343000000000004</v>
      </c>
      <c r="L769">
        <v>-5.4343000000000004</v>
      </c>
      <c r="M769">
        <v>-10.2263</v>
      </c>
      <c r="N769">
        <v>-6.4386999999999999</v>
      </c>
      <c r="O769">
        <v>-2.8702000000000001</v>
      </c>
      <c r="P769">
        <v>2.7698</v>
      </c>
      <c r="Q769">
        <v>0</v>
      </c>
      <c r="R769">
        <v>0</v>
      </c>
      <c r="S769" t="s">
        <v>339</v>
      </c>
      <c r="T769" t="s">
        <v>375</v>
      </c>
      <c r="U769" t="s">
        <v>319</v>
      </c>
      <c r="V769" t="s">
        <v>319</v>
      </c>
      <c r="W769">
        <v>61592518519.769997</v>
      </c>
      <c r="X769">
        <v>54898816.670000002</v>
      </c>
      <c r="Y769" s="225">
        <v>16504744469815.711</v>
      </c>
      <c r="Z769">
        <v>20979165.799899999</v>
      </c>
    </row>
    <row r="770" spans="1:26" x14ac:dyDescent="0.25">
      <c r="A770" t="s">
        <v>216</v>
      </c>
      <c r="B770" t="s">
        <v>171</v>
      </c>
      <c r="C770" t="s">
        <v>1058</v>
      </c>
      <c r="D770" t="s">
        <v>374</v>
      </c>
      <c r="E770" t="s">
        <v>303</v>
      </c>
      <c r="F770" t="s">
        <v>304</v>
      </c>
      <c r="G770" t="s">
        <v>305</v>
      </c>
      <c r="H770">
        <v>1654.076</v>
      </c>
      <c r="I770">
        <v>6.8199999999999997E-2</v>
      </c>
      <c r="J770">
        <v>0.1583</v>
      </c>
      <c r="K770">
        <v>0.69699999999999995</v>
      </c>
      <c r="L770">
        <v>0.69699999999999995</v>
      </c>
      <c r="M770">
        <v>2.1417000000000002</v>
      </c>
      <c r="N770">
        <v>4.2206999999999999</v>
      </c>
      <c r="O770">
        <v>6.2500999999999998</v>
      </c>
      <c r="P770">
        <v>7.9671000000000003</v>
      </c>
      <c r="Q770">
        <v>21.885401000000002</v>
      </c>
      <c r="R770">
        <v>47.693699000000002</v>
      </c>
      <c r="S770" t="s">
        <v>307</v>
      </c>
      <c r="T770" t="s">
        <v>307</v>
      </c>
      <c r="U770" t="s">
        <v>313</v>
      </c>
      <c r="V770" t="s">
        <v>307</v>
      </c>
      <c r="W770">
        <v>91142021655.470001</v>
      </c>
      <c r="X770">
        <v>55485524.880000003</v>
      </c>
      <c r="Y770" s="225">
        <v>16504744469815.711</v>
      </c>
      <c r="Z770">
        <v>20979165.799899999</v>
      </c>
    </row>
    <row r="771" spans="1:26" x14ac:dyDescent="0.25">
      <c r="A771" t="s">
        <v>218</v>
      </c>
      <c r="B771" t="s">
        <v>178</v>
      </c>
      <c r="C771" t="s">
        <v>1058</v>
      </c>
      <c r="D771" t="s">
        <v>170</v>
      </c>
      <c r="E771" t="s">
        <v>303</v>
      </c>
      <c r="F771" t="s">
        <v>304</v>
      </c>
      <c r="G771" t="s">
        <v>305</v>
      </c>
      <c r="H771">
        <v>1228.8227999999999</v>
      </c>
      <c r="I771">
        <v>5.9200000000000003E-2</v>
      </c>
      <c r="J771">
        <v>0.122</v>
      </c>
      <c r="K771">
        <v>0.56369999999999998</v>
      </c>
      <c r="L771">
        <v>0.56369999999999998</v>
      </c>
      <c r="M771">
        <v>1.7097</v>
      </c>
      <c r="N771">
        <v>3.3308</v>
      </c>
      <c r="O771">
        <v>5.3307000000000002</v>
      </c>
      <c r="P771">
        <v>7.3068</v>
      </c>
      <c r="Q771">
        <v>0</v>
      </c>
      <c r="R771">
        <v>0</v>
      </c>
      <c r="S771" t="s">
        <v>310</v>
      </c>
      <c r="T771" t="s">
        <v>357</v>
      </c>
      <c r="U771" t="s">
        <v>319</v>
      </c>
      <c r="V771" t="s">
        <v>319</v>
      </c>
      <c r="W771">
        <v>105136641162.35001</v>
      </c>
      <c r="X771">
        <v>86041163.019999996</v>
      </c>
      <c r="Y771" s="225">
        <v>16504744469815.711</v>
      </c>
      <c r="Z771">
        <v>20979165.799899999</v>
      </c>
    </row>
    <row r="772" spans="1:26" x14ac:dyDescent="0.25">
      <c r="A772" t="s">
        <v>219</v>
      </c>
      <c r="B772" t="s">
        <v>171</v>
      </c>
      <c r="C772" t="s">
        <v>1058</v>
      </c>
      <c r="D772" t="s">
        <v>342</v>
      </c>
      <c r="E772" t="s">
        <v>303</v>
      </c>
      <c r="F772" t="s">
        <v>304</v>
      </c>
      <c r="G772" t="s">
        <v>305</v>
      </c>
      <c r="H772">
        <v>1210.8658</v>
      </c>
      <c r="I772">
        <v>7.46E-2</v>
      </c>
      <c r="J772">
        <v>7.1800000000000003E-2</v>
      </c>
      <c r="K772">
        <v>0.30730000000000002</v>
      </c>
      <c r="L772">
        <v>0.30730000000000002</v>
      </c>
      <c r="M772">
        <v>-0.34670000000000001</v>
      </c>
      <c r="N772">
        <v>1.5079</v>
      </c>
      <c r="O772">
        <v>4.1007999999999996</v>
      </c>
      <c r="P772">
        <v>1.1348</v>
      </c>
      <c r="Q772">
        <v>9.0879999999999992</v>
      </c>
      <c r="R772">
        <v>22.920601000000001</v>
      </c>
      <c r="S772" t="s">
        <v>334</v>
      </c>
      <c r="T772" t="s">
        <v>334</v>
      </c>
      <c r="U772" t="s">
        <v>332</v>
      </c>
      <c r="V772" t="s">
        <v>332</v>
      </c>
      <c r="W772">
        <v>864310454626.83997</v>
      </c>
      <c r="X772">
        <v>715989015.12</v>
      </c>
      <c r="Y772" s="225">
        <v>16504744469815.711</v>
      </c>
      <c r="Z772">
        <v>20979165.799899999</v>
      </c>
    </row>
    <row r="773" spans="1:26" x14ac:dyDescent="0.25">
      <c r="A773" t="s">
        <v>220</v>
      </c>
      <c r="B773" t="s">
        <v>171</v>
      </c>
      <c r="C773" t="s">
        <v>1058</v>
      </c>
      <c r="D773" t="s">
        <v>177</v>
      </c>
      <c r="E773" t="s">
        <v>303</v>
      </c>
      <c r="F773" t="s">
        <v>304</v>
      </c>
      <c r="G773" t="s">
        <v>280</v>
      </c>
      <c r="H773">
        <v>1222.1155000000001</v>
      </c>
      <c r="I773">
        <v>-5.1999999999999998E-2</v>
      </c>
      <c r="J773">
        <v>0.1406</v>
      </c>
      <c r="K773">
        <v>1.5553999999999999</v>
      </c>
      <c r="L773">
        <v>1.5553999999999999</v>
      </c>
      <c r="M773">
        <v>4.7389000000000001</v>
      </c>
      <c r="N773">
        <v>8.84</v>
      </c>
      <c r="O773">
        <v>17.274899999999999</v>
      </c>
      <c r="P773">
        <v>20.006201000000001</v>
      </c>
      <c r="Q773">
        <v>19.314599999999999</v>
      </c>
      <c r="R773">
        <v>0</v>
      </c>
      <c r="S773" t="s">
        <v>357</v>
      </c>
      <c r="T773" t="s">
        <v>338</v>
      </c>
      <c r="U773" t="s">
        <v>319</v>
      </c>
      <c r="V773" t="s">
        <v>319</v>
      </c>
      <c r="W773">
        <v>261286781692.04999</v>
      </c>
      <c r="X773">
        <v>217124144.78999999</v>
      </c>
      <c r="Y773" s="225">
        <v>16504744469815.711</v>
      </c>
      <c r="Z773">
        <v>20979165.799899999</v>
      </c>
    </row>
    <row r="774" spans="1:26" x14ac:dyDescent="0.25">
      <c r="A774" t="s">
        <v>221</v>
      </c>
      <c r="B774" t="s">
        <v>171</v>
      </c>
      <c r="C774" t="s">
        <v>1058</v>
      </c>
      <c r="D774" t="s">
        <v>374</v>
      </c>
      <c r="E774" t="s">
        <v>303</v>
      </c>
      <c r="F774" t="s">
        <v>304</v>
      </c>
      <c r="G774" t="s">
        <v>305</v>
      </c>
      <c r="H774">
        <v>997.60900000000004</v>
      </c>
      <c r="I774">
        <v>3.3300000000000003E-2</v>
      </c>
      <c r="J774">
        <v>0.25650000000000001</v>
      </c>
      <c r="K774">
        <v>1.1698999999999999</v>
      </c>
      <c r="L774">
        <v>1.1698999999999999</v>
      </c>
      <c r="M774">
        <v>1.1969000000000001</v>
      </c>
      <c r="N774">
        <v>1.6001000000000001</v>
      </c>
      <c r="O774">
        <v>6.3342999999999998</v>
      </c>
      <c r="P774">
        <v>0</v>
      </c>
      <c r="Q774">
        <v>0</v>
      </c>
      <c r="R774">
        <v>0</v>
      </c>
      <c r="S774" t="s">
        <v>332</v>
      </c>
      <c r="T774" t="s">
        <v>319</v>
      </c>
      <c r="U774" t="s">
        <v>319</v>
      </c>
      <c r="V774" t="s">
        <v>319</v>
      </c>
      <c r="W774">
        <v>79819573780.169998</v>
      </c>
      <c r="X774">
        <v>80946940.959999993</v>
      </c>
      <c r="Y774" s="225">
        <v>16504744469815.711</v>
      </c>
      <c r="Z774">
        <v>20979165.799899999</v>
      </c>
    </row>
    <row r="775" spans="1:26" x14ac:dyDescent="0.25">
      <c r="A775" t="s">
        <v>222</v>
      </c>
      <c r="B775" t="s">
        <v>203</v>
      </c>
      <c r="C775" t="s">
        <v>1058</v>
      </c>
      <c r="D775" t="s">
        <v>223</v>
      </c>
      <c r="E775" t="s">
        <v>303</v>
      </c>
      <c r="F775" t="s">
        <v>304</v>
      </c>
      <c r="G775" t="s">
        <v>305</v>
      </c>
      <c r="H775">
        <v>1032.1927000000001</v>
      </c>
      <c r="I775">
        <v>-0.54530000000000001</v>
      </c>
      <c r="J775">
        <v>-0.6643</v>
      </c>
      <c r="K775">
        <v>-2.7610999999999999</v>
      </c>
      <c r="L775">
        <v>-2.7610999999999999</v>
      </c>
      <c r="M775">
        <v>-4.3422000000000001</v>
      </c>
      <c r="N775">
        <v>-2.0979999999999999</v>
      </c>
      <c r="O775">
        <v>3.0792000000000002</v>
      </c>
      <c r="P775">
        <v>9.8201999999999998</v>
      </c>
      <c r="Q775">
        <v>0</v>
      </c>
      <c r="R775">
        <v>0</v>
      </c>
      <c r="S775" t="s">
        <v>319</v>
      </c>
      <c r="T775" t="s">
        <v>319</v>
      </c>
      <c r="U775" t="s">
        <v>319</v>
      </c>
      <c r="V775" t="s">
        <v>319</v>
      </c>
      <c r="W775">
        <v>215001668205.26001</v>
      </c>
      <c r="X775">
        <v>202544855.5</v>
      </c>
      <c r="Y775" s="225">
        <v>16504744469815.711</v>
      </c>
      <c r="Z775">
        <v>20979165.799899999</v>
      </c>
    </row>
    <row r="776" spans="1:26" x14ac:dyDescent="0.25">
      <c r="A776" t="s">
        <v>225</v>
      </c>
      <c r="B776" t="s">
        <v>166</v>
      </c>
      <c r="C776" t="s">
        <v>1058</v>
      </c>
      <c r="D776" t="s">
        <v>374</v>
      </c>
      <c r="E776" t="s">
        <v>303</v>
      </c>
      <c r="F776" t="s">
        <v>304</v>
      </c>
      <c r="G776" t="s">
        <v>305</v>
      </c>
      <c r="H776">
        <v>953.11099999999999</v>
      </c>
      <c r="I776">
        <v>-0.1179</v>
      </c>
      <c r="J776">
        <v>-0.17019999999999999</v>
      </c>
      <c r="K776">
        <v>-0.23880000000000001</v>
      </c>
      <c r="L776">
        <v>-0.23880000000000001</v>
      </c>
      <c r="M776">
        <v>0.26939999999999997</v>
      </c>
      <c r="N776">
        <v>2.5626000000000002</v>
      </c>
      <c r="O776">
        <v>5.0887000000000002</v>
      </c>
      <c r="P776">
        <v>4.9318</v>
      </c>
      <c r="Q776">
        <v>1.3525</v>
      </c>
      <c r="R776">
        <v>-5.5175999999999998</v>
      </c>
      <c r="S776" t="s">
        <v>338</v>
      </c>
      <c r="T776" t="s">
        <v>307</v>
      </c>
      <c r="U776" t="s">
        <v>307</v>
      </c>
      <c r="V776" t="s">
        <v>317</v>
      </c>
      <c r="W776">
        <v>47345628594.839996</v>
      </c>
      <c r="X776">
        <v>49556219.990000002</v>
      </c>
      <c r="Y776" s="225">
        <v>16504744469815.711</v>
      </c>
      <c r="Z776">
        <v>20979165.799899999</v>
      </c>
    </row>
    <row r="777" spans="1:26" x14ac:dyDescent="0.25">
      <c r="A777" t="s">
        <v>226</v>
      </c>
      <c r="B777" t="s">
        <v>166</v>
      </c>
      <c r="C777" t="s">
        <v>1058</v>
      </c>
      <c r="D777" t="s">
        <v>227</v>
      </c>
      <c r="E777" t="s">
        <v>303</v>
      </c>
      <c r="F777" t="s">
        <v>304</v>
      </c>
      <c r="G777" t="s">
        <v>280</v>
      </c>
      <c r="H777">
        <v>1576.2112</v>
      </c>
      <c r="I777">
        <v>0.51349999999999996</v>
      </c>
      <c r="J777">
        <v>0.60580000000000001</v>
      </c>
      <c r="K777">
        <v>3.9781</v>
      </c>
      <c r="L777">
        <v>3.9781</v>
      </c>
      <c r="M777">
        <v>31.053301000000001</v>
      </c>
      <c r="N777">
        <v>33.363200999999997</v>
      </c>
      <c r="O777">
        <v>34.285300999999997</v>
      </c>
      <c r="P777">
        <v>46.783298000000002</v>
      </c>
      <c r="Q777">
        <v>35.104900000000001</v>
      </c>
      <c r="R777">
        <v>45.379902000000001</v>
      </c>
      <c r="S777" t="s">
        <v>307</v>
      </c>
      <c r="T777" t="s">
        <v>338</v>
      </c>
      <c r="U777" t="s">
        <v>307</v>
      </c>
      <c r="V777" t="s">
        <v>307</v>
      </c>
      <c r="W777">
        <v>14985724492.940001</v>
      </c>
      <c r="X777">
        <v>9885648.5500000007</v>
      </c>
      <c r="Y777" s="225">
        <v>16504744469815.711</v>
      </c>
      <c r="Z777">
        <v>20979165.799899999</v>
      </c>
    </row>
    <row r="778" spans="1:26" x14ac:dyDescent="0.25">
      <c r="A778" t="s">
        <v>228</v>
      </c>
      <c r="B778" t="s">
        <v>207</v>
      </c>
      <c r="C778" t="s">
        <v>1058</v>
      </c>
      <c r="D778" t="s">
        <v>177</v>
      </c>
      <c r="E778" t="s">
        <v>303</v>
      </c>
      <c r="F778" t="s">
        <v>304</v>
      </c>
      <c r="G778" t="s">
        <v>280</v>
      </c>
      <c r="H778">
        <v>1002.9891</v>
      </c>
      <c r="I778">
        <v>0</v>
      </c>
      <c r="J778">
        <v>0</v>
      </c>
      <c r="K778">
        <v>0</v>
      </c>
      <c r="L778">
        <v>0.61</v>
      </c>
      <c r="M778">
        <v>0</v>
      </c>
      <c r="N778">
        <v>0</v>
      </c>
      <c r="O778">
        <v>0</v>
      </c>
      <c r="P778">
        <v>2.81</v>
      </c>
      <c r="Q778">
        <v>0</v>
      </c>
      <c r="R778">
        <v>0</v>
      </c>
      <c r="S778" t="s">
        <v>319</v>
      </c>
      <c r="T778" t="s">
        <v>319</v>
      </c>
      <c r="U778" t="s">
        <v>319</v>
      </c>
      <c r="V778" t="s">
        <v>319</v>
      </c>
      <c r="W778">
        <v>43863613114.379997</v>
      </c>
      <c r="X778">
        <v>44000000</v>
      </c>
      <c r="Y778" s="225">
        <v>16504744469815.711</v>
      </c>
      <c r="Z778">
        <v>20979165.799899999</v>
      </c>
    </row>
    <row r="779" spans="1:26" x14ac:dyDescent="0.25">
      <c r="A779" t="s">
        <v>229</v>
      </c>
      <c r="B779" t="s">
        <v>207</v>
      </c>
      <c r="C779" t="s">
        <v>1058</v>
      </c>
      <c r="D779" t="s">
        <v>223</v>
      </c>
      <c r="E779" t="s">
        <v>303</v>
      </c>
      <c r="F779" t="s">
        <v>304</v>
      </c>
      <c r="G779" t="s">
        <v>280</v>
      </c>
      <c r="H779">
        <v>970.69320000000005</v>
      </c>
      <c r="I779">
        <v>0</v>
      </c>
      <c r="J779">
        <v>0</v>
      </c>
      <c r="K779">
        <v>0</v>
      </c>
      <c r="L779">
        <v>-1.23</v>
      </c>
      <c r="M779">
        <v>0</v>
      </c>
      <c r="N779">
        <v>0</v>
      </c>
      <c r="O779">
        <v>0</v>
      </c>
      <c r="P779">
        <v>4.54</v>
      </c>
      <c r="Q779">
        <v>0</v>
      </c>
      <c r="R779">
        <v>0</v>
      </c>
      <c r="S779" t="s">
        <v>319</v>
      </c>
      <c r="T779" t="s">
        <v>319</v>
      </c>
      <c r="U779" t="s">
        <v>319</v>
      </c>
      <c r="V779" t="s">
        <v>319</v>
      </c>
      <c r="W779">
        <v>70666191075.809998</v>
      </c>
      <c r="X779">
        <v>70724535.950000003</v>
      </c>
      <c r="Y779" s="225">
        <v>16504744469815.711</v>
      </c>
      <c r="Z779">
        <v>20979165.799899999</v>
      </c>
    </row>
    <row r="780" spans="1:26" x14ac:dyDescent="0.25">
      <c r="A780" t="s">
        <v>230</v>
      </c>
      <c r="B780" t="s">
        <v>207</v>
      </c>
      <c r="C780" t="s">
        <v>1058</v>
      </c>
      <c r="D780" t="s">
        <v>374</v>
      </c>
      <c r="E780" t="s">
        <v>303</v>
      </c>
      <c r="F780" t="s">
        <v>304</v>
      </c>
      <c r="G780" t="s">
        <v>305</v>
      </c>
      <c r="H780">
        <v>718.25099999999998</v>
      </c>
      <c r="I780">
        <v>0</v>
      </c>
      <c r="J780">
        <v>0</v>
      </c>
      <c r="K780">
        <v>0</v>
      </c>
      <c r="L780">
        <v>-6.08</v>
      </c>
      <c r="M780">
        <v>0</v>
      </c>
      <c r="N780">
        <v>0</v>
      </c>
      <c r="O780">
        <v>0</v>
      </c>
      <c r="P780">
        <v>-18.549999</v>
      </c>
      <c r="Q780">
        <v>0</v>
      </c>
      <c r="R780">
        <v>0</v>
      </c>
      <c r="S780" t="s">
        <v>319</v>
      </c>
      <c r="T780" t="s">
        <v>319</v>
      </c>
      <c r="U780" t="s">
        <v>319</v>
      </c>
      <c r="V780" t="s">
        <v>319</v>
      </c>
      <c r="W780">
        <v>131877997085.85001</v>
      </c>
      <c r="X780">
        <v>172452841.05000001</v>
      </c>
      <c r="Y780" s="225">
        <v>16504744469815.711</v>
      </c>
      <c r="Z780">
        <v>20979165.799899999</v>
      </c>
    </row>
    <row r="781" spans="1:26" x14ac:dyDescent="0.25">
      <c r="A781" t="s">
        <v>232</v>
      </c>
      <c r="B781" t="s">
        <v>207</v>
      </c>
      <c r="C781" t="s">
        <v>1058</v>
      </c>
      <c r="D781" t="s">
        <v>223</v>
      </c>
      <c r="E781" t="s">
        <v>303</v>
      </c>
      <c r="F781" t="s">
        <v>304</v>
      </c>
      <c r="G781" t="s">
        <v>305</v>
      </c>
      <c r="H781">
        <v>940.93960000000004</v>
      </c>
      <c r="I781">
        <v>0</v>
      </c>
      <c r="J781">
        <v>0</v>
      </c>
      <c r="K781">
        <v>0</v>
      </c>
      <c r="L781">
        <v>0.8</v>
      </c>
      <c r="M781">
        <v>0</v>
      </c>
      <c r="N781">
        <v>0</v>
      </c>
      <c r="O781">
        <v>0</v>
      </c>
      <c r="P781">
        <v>3.58</v>
      </c>
      <c r="Q781">
        <v>0</v>
      </c>
      <c r="R781">
        <v>0</v>
      </c>
      <c r="S781" t="s">
        <v>319</v>
      </c>
      <c r="T781" t="s">
        <v>319</v>
      </c>
      <c r="U781" t="s">
        <v>319</v>
      </c>
      <c r="V781" t="s">
        <v>319</v>
      </c>
      <c r="W781">
        <v>194154413518.91</v>
      </c>
      <c r="X781">
        <v>208000000</v>
      </c>
      <c r="Y781" s="225">
        <v>16504744469815.711</v>
      </c>
      <c r="Z781">
        <v>20979165.799899999</v>
      </c>
    </row>
    <row r="782" spans="1:26" x14ac:dyDescent="0.25">
      <c r="A782" t="s">
        <v>233</v>
      </c>
      <c r="B782" t="s">
        <v>207</v>
      </c>
      <c r="C782" t="s">
        <v>1058</v>
      </c>
      <c r="D782" t="s">
        <v>223</v>
      </c>
      <c r="E782" t="s">
        <v>303</v>
      </c>
      <c r="F782" t="s">
        <v>304</v>
      </c>
      <c r="G782" t="s">
        <v>305</v>
      </c>
      <c r="H782">
        <v>1009.3105</v>
      </c>
      <c r="I782">
        <v>0</v>
      </c>
      <c r="J782">
        <v>0</v>
      </c>
      <c r="K782">
        <v>0</v>
      </c>
      <c r="L782">
        <v>0.74</v>
      </c>
      <c r="M782">
        <v>0</v>
      </c>
      <c r="N782">
        <v>0</v>
      </c>
      <c r="O782">
        <v>0</v>
      </c>
      <c r="P782">
        <v>9.93</v>
      </c>
      <c r="Q782">
        <v>0</v>
      </c>
      <c r="R782">
        <v>0</v>
      </c>
      <c r="S782" t="s">
        <v>319</v>
      </c>
      <c r="T782" t="s">
        <v>319</v>
      </c>
      <c r="U782" t="s">
        <v>319</v>
      </c>
      <c r="V782" t="s">
        <v>319</v>
      </c>
      <c r="W782">
        <v>104514604237.16</v>
      </c>
      <c r="X782">
        <v>103000000</v>
      </c>
      <c r="Y782" s="225">
        <v>16504744469815.711</v>
      </c>
      <c r="Z782">
        <v>20979165.799899999</v>
      </c>
    </row>
    <row r="783" spans="1:26" x14ac:dyDescent="0.25">
      <c r="A783" t="s">
        <v>234</v>
      </c>
      <c r="B783" t="s">
        <v>207</v>
      </c>
      <c r="C783" t="s">
        <v>1058</v>
      </c>
      <c r="D783" t="s">
        <v>374</v>
      </c>
      <c r="E783" t="s">
        <v>303</v>
      </c>
      <c r="F783" t="s">
        <v>304</v>
      </c>
      <c r="G783" t="s">
        <v>305</v>
      </c>
      <c r="H783">
        <v>863.36900000000003</v>
      </c>
      <c r="I783">
        <v>0</v>
      </c>
      <c r="J783">
        <v>0</v>
      </c>
      <c r="K783">
        <v>0</v>
      </c>
      <c r="L783">
        <v>0.88</v>
      </c>
      <c r="M783">
        <v>0</v>
      </c>
      <c r="N783">
        <v>0</v>
      </c>
      <c r="O783">
        <v>0</v>
      </c>
      <c r="P783">
        <v>-10.88</v>
      </c>
      <c r="Q783">
        <v>0</v>
      </c>
      <c r="R783">
        <v>0</v>
      </c>
      <c r="S783" t="s">
        <v>319</v>
      </c>
      <c r="T783" t="s">
        <v>319</v>
      </c>
      <c r="U783" t="s">
        <v>319</v>
      </c>
      <c r="V783" t="s">
        <v>319</v>
      </c>
      <c r="W783">
        <v>270828389766.54999</v>
      </c>
      <c r="X783">
        <v>316450000</v>
      </c>
      <c r="Y783" s="225">
        <v>16504744469815.711</v>
      </c>
      <c r="Z783">
        <v>20979165.799899999</v>
      </c>
    </row>
    <row r="784" spans="1:26" x14ac:dyDescent="0.25">
      <c r="A784" t="s">
        <v>235</v>
      </c>
      <c r="B784" t="s">
        <v>207</v>
      </c>
      <c r="C784" t="s">
        <v>1058</v>
      </c>
      <c r="D784" t="s">
        <v>223</v>
      </c>
      <c r="E784" t="s">
        <v>303</v>
      </c>
      <c r="F784" t="s">
        <v>304</v>
      </c>
      <c r="G784" t="s">
        <v>305</v>
      </c>
      <c r="H784">
        <v>1028.1283000000001</v>
      </c>
      <c r="I784">
        <v>0</v>
      </c>
      <c r="J784">
        <v>0</v>
      </c>
      <c r="K784">
        <v>0</v>
      </c>
      <c r="L784">
        <v>0.76</v>
      </c>
      <c r="M784">
        <v>0</v>
      </c>
      <c r="N784">
        <v>0</v>
      </c>
      <c r="O784">
        <v>0</v>
      </c>
      <c r="P784">
        <v>10.61</v>
      </c>
      <c r="Q784">
        <v>0</v>
      </c>
      <c r="R784">
        <v>0</v>
      </c>
      <c r="S784" t="s">
        <v>319</v>
      </c>
      <c r="T784" t="s">
        <v>319</v>
      </c>
      <c r="U784" t="s">
        <v>319</v>
      </c>
      <c r="V784" t="s">
        <v>319</v>
      </c>
      <c r="W784">
        <v>235700362663.98999</v>
      </c>
      <c r="X784">
        <v>231000000</v>
      </c>
      <c r="Y784" s="225">
        <v>16504744469815.711</v>
      </c>
      <c r="Z784">
        <v>20979165.799899999</v>
      </c>
    </row>
    <row r="785" spans="1:26" x14ac:dyDescent="0.25">
      <c r="A785" t="s">
        <v>236</v>
      </c>
      <c r="B785" t="s">
        <v>207</v>
      </c>
      <c r="C785" t="s">
        <v>1058</v>
      </c>
      <c r="D785" t="s">
        <v>374</v>
      </c>
      <c r="E785" t="s">
        <v>303</v>
      </c>
      <c r="F785" t="s">
        <v>304</v>
      </c>
      <c r="G785" t="s">
        <v>305</v>
      </c>
      <c r="H785">
        <v>926.63199999999995</v>
      </c>
      <c r="I785">
        <v>0</v>
      </c>
      <c r="J785">
        <v>0</v>
      </c>
      <c r="K785">
        <v>0</v>
      </c>
      <c r="L785">
        <v>0.68</v>
      </c>
      <c r="M785">
        <v>0</v>
      </c>
      <c r="N785">
        <v>0</v>
      </c>
      <c r="O785">
        <v>0</v>
      </c>
      <c r="P785">
        <v>-3.5</v>
      </c>
      <c r="Q785">
        <v>0</v>
      </c>
      <c r="R785">
        <v>0</v>
      </c>
      <c r="S785" t="s">
        <v>319</v>
      </c>
      <c r="T785" t="s">
        <v>319</v>
      </c>
      <c r="U785" t="s">
        <v>319</v>
      </c>
      <c r="V785" t="s">
        <v>319</v>
      </c>
      <c r="W785">
        <v>225593490212.10001</v>
      </c>
      <c r="X785">
        <v>245100000</v>
      </c>
      <c r="Y785" s="225">
        <v>16504744469815.711</v>
      </c>
      <c r="Z785">
        <v>20979165.799899999</v>
      </c>
    </row>
    <row r="786" spans="1:26" x14ac:dyDescent="0.25">
      <c r="A786" t="s">
        <v>237</v>
      </c>
      <c r="B786" t="s">
        <v>207</v>
      </c>
      <c r="C786" t="s">
        <v>1058</v>
      </c>
      <c r="D786" t="s">
        <v>177</v>
      </c>
      <c r="E786" t="s">
        <v>303</v>
      </c>
      <c r="F786" t="s">
        <v>304</v>
      </c>
      <c r="G786" t="s">
        <v>305</v>
      </c>
      <c r="H786">
        <v>1005.6874</v>
      </c>
      <c r="I786">
        <v>0</v>
      </c>
      <c r="J786">
        <v>0</v>
      </c>
      <c r="K786">
        <v>0</v>
      </c>
      <c r="L786">
        <v>1.08</v>
      </c>
      <c r="M786">
        <v>0</v>
      </c>
      <c r="N786">
        <v>0</v>
      </c>
      <c r="O786">
        <v>0</v>
      </c>
      <c r="P786">
        <v>15.29</v>
      </c>
      <c r="Q786">
        <v>0</v>
      </c>
      <c r="R786">
        <v>0</v>
      </c>
      <c r="S786" t="s">
        <v>319</v>
      </c>
      <c r="T786" t="s">
        <v>319</v>
      </c>
      <c r="U786" t="s">
        <v>319</v>
      </c>
      <c r="V786" t="s">
        <v>319</v>
      </c>
      <c r="W786">
        <v>275832919782.82001</v>
      </c>
      <c r="X786">
        <v>272609102.44999999</v>
      </c>
      <c r="Y786" s="225">
        <v>16504744469815.711</v>
      </c>
      <c r="Z786">
        <v>20979165.799899999</v>
      </c>
    </row>
    <row r="787" spans="1:26" x14ac:dyDescent="0.25">
      <c r="A787" t="s">
        <v>238</v>
      </c>
      <c r="B787" t="s">
        <v>207</v>
      </c>
      <c r="C787" t="s">
        <v>1058</v>
      </c>
      <c r="D787" t="s">
        <v>374</v>
      </c>
      <c r="E787" t="s">
        <v>303</v>
      </c>
      <c r="F787" t="s">
        <v>304</v>
      </c>
      <c r="G787" t="s">
        <v>305</v>
      </c>
      <c r="H787">
        <v>924.54899999999998</v>
      </c>
      <c r="I787">
        <v>0</v>
      </c>
      <c r="J787">
        <v>0</v>
      </c>
      <c r="K787">
        <v>0</v>
      </c>
      <c r="L787">
        <v>0.81</v>
      </c>
      <c r="M787">
        <v>0</v>
      </c>
      <c r="N787">
        <v>0</v>
      </c>
      <c r="O787">
        <v>0</v>
      </c>
      <c r="P787">
        <v>-7.21</v>
      </c>
      <c r="Q787">
        <v>0</v>
      </c>
      <c r="R787">
        <v>0</v>
      </c>
      <c r="S787" t="s">
        <v>319</v>
      </c>
      <c r="T787" t="s">
        <v>319</v>
      </c>
      <c r="U787" t="s">
        <v>319</v>
      </c>
      <c r="V787" t="s">
        <v>319</v>
      </c>
      <c r="W787">
        <v>316092729715.57001</v>
      </c>
      <c r="X787">
        <v>344650000</v>
      </c>
      <c r="Y787" s="225">
        <v>16504744469815.711</v>
      </c>
      <c r="Z787">
        <v>20979165.799899999</v>
      </c>
    </row>
    <row r="788" spans="1:26" x14ac:dyDescent="0.25">
      <c r="A788" t="s">
        <v>239</v>
      </c>
      <c r="B788" t="s">
        <v>207</v>
      </c>
      <c r="C788" t="s">
        <v>1058</v>
      </c>
      <c r="D788" t="s">
        <v>342</v>
      </c>
      <c r="E788" t="s">
        <v>303</v>
      </c>
      <c r="F788" t="s">
        <v>304</v>
      </c>
      <c r="G788" t="s">
        <v>305</v>
      </c>
      <c r="H788">
        <v>964.77809999999999</v>
      </c>
      <c r="I788">
        <v>0</v>
      </c>
      <c r="J788">
        <v>0</v>
      </c>
      <c r="K788">
        <v>0</v>
      </c>
      <c r="L788">
        <v>0.44</v>
      </c>
      <c r="M788">
        <v>0</v>
      </c>
      <c r="N788">
        <v>0</v>
      </c>
      <c r="O788">
        <v>0</v>
      </c>
      <c r="P788">
        <v>-0.59</v>
      </c>
      <c r="Q788">
        <v>0</v>
      </c>
      <c r="R788">
        <v>0</v>
      </c>
      <c r="S788" t="s">
        <v>319</v>
      </c>
      <c r="T788" t="s">
        <v>319</v>
      </c>
      <c r="U788" t="s">
        <v>319</v>
      </c>
      <c r="V788" t="s">
        <v>319</v>
      </c>
      <c r="W788">
        <v>99463087142.570007</v>
      </c>
      <c r="X788">
        <v>103550000</v>
      </c>
      <c r="Y788" s="225">
        <v>16504744469815.711</v>
      </c>
      <c r="Z788">
        <v>20979165.799899999</v>
      </c>
    </row>
    <row r="789" spans="1:26" x14ac:dyDescent="0.25">
      <c r="A789" t="s">
        <v>240</v>
      </c>
      <c r="B789" t="s">
        <v>207</v>
      </c>
      <c r="C789" t="s">
        <v>1058</v>
      </c>
      <c r="D789" t="s">
        <v>223</v>
      </c>
      <c r="E789" t="s">
        <v>303</v>
      </c>
      <c r="F789" t="s">
        <v>304</v>
      </c>
      <c r="G789" t="s">
        <v>305</v>
      </c>
      <c r="H789">
        <v>972.577</v>
      </c>
      <c r="I789">
        <v>0</v>
      </c>
      <c r="J789">
        <v>0</v>
      </c>
      <c r="K789">
        <v>0</v>
      </c>
      <c r="L789">
        <v>-1.01</v>
      </c>
      <c r="M789">
        <v>0</v>
      </c>
      <c r="N789">
        <v>0</v>
      </c>
      <c r="O789">
        <v>0</v>
      </c>
      <c r="P789">
        <v>4.4000000000000004</v>
      </c>
      <c r="Q789">
        <v>0</v>
      </c>
      <c r="R789">
        <v>0</v>
      </c>
      <c r="S789" t="s">
        <v>319</v>
      </c>
      <c r="T789" t="s">
        <v>319</v>
      </c>
      <c r="U789" t="s">
        <v>319</v>
      </c>
      <c r="V789" t="s">
        <v>319</v>
      </c>
      <c r="W789">
        <v>119798982842.16</v>
      </c>
      <c r="X789">
        <v>121934243.67</v>
      </c>
      <c r="Y789" s="225">
        <v>16504744469815.711</v>
      </c>
      <c r="Z789">
        <v>20979165.799899999</v>
      </c>
    </row>
    <row r="790" spans="1:26" x14ac:dyDescent="0.25">
      <c r="A790" t="s">
        <v>241</v>
      </c>
      <c r="B790" t="s">
        <v>207</v>
      </c>
      <c r="C790" t="s">
        <v>1058</v>
      </c>
      <c r="D790" t="s">
        <v>374</v>
      </c>
      <c r="E790" t="s">
        <v>303</v>
      </c>
      <c r="F790" t="s">
        <v>304</v>
      </c>
      <c r="G790" t="s">
        <v>305</v>
      </c>
      <c r="H790">
        <v>998.20399999999995</v>
      </c>
      <c r="I790">
        <v>0</v>
      </c>
      <c r="J790">
        <v>0</v>
      </c>
      <c r="K790">
        <v>0</v>
      </c>
      <c r="L790">
        <v>-1</v>
      </c>
      <c r="M790">
        <v>0</v>
      </c>
      <c r="N790">
        <v>0</v>
      </c>
      <c r="O790">
        <v>0</v>
      </c>
      <c r="P790">
        <v>3.7</v>
      </c>
      <c r="Q790">
        <v>0</v>
      </c>
      <c r="R790">
        <v>0</v>
      </c>
      <c r="S790" t="s">
        <v>319</v>
      </c>
      <c r="T790" t="s">
        <v>319</v>
      </c>
      <c r="U790" t="s">
        <v>319</v>
      </c>
      <c r="V790" t="s">
        <v>319</v>
      </c>
      <c r="W790">
        <v>354632307330.39001</v>
      </c>
      <c r="X790">
        <v>351711475.76999998</v>
      </c>
      <c r="Y790" s="225">
        <v>16504744469815.711</v>
      </c>
      <c r="Z790">
        <v>20979165.799899999</v>
      </c>
    </row>
    <row r="791" spans="1:26" x14ac:dyDescent="0.25">
      <c r="A791" t="s">
        <v>242</v>
      </c>
      <c r="B791" t="s">
        <v>207</v>
      </c>
      <c r="C791" t="s">
        <v>1058</v>
      </c>
      <c r="D791" t="s">
        <v>374</v>
      </c>
      <c r="E791" t="s">
        <v>303</v>
      </c>
      <c r="F791" t="s">
        <v>304</v>
      </c>
      <c r="G791" t="s">
        <v>305</v>
      </c>
      <c r="H791">
        <v>1002.093</v>
      </c>
      <c r="I791">
        <v>0</v>
      </c>
      <c r="J791">
        <v>0</v>
      </c>
      <c r="K791">
        <v>0</v>
      </c>
      <c r="L791">
        <v>0.83</v>
      </c>
      <c r="M791">
        <v>0</v>
      </c>
      <c r="N791">
        <v>0</v>
      </c>
      <c r="O791">
        <v>0</v>
      </c>
      <c r="P791">
        <v>2.71</v>
      </c>
      <c r="Q791">
        <v>0</v>
      </c>
      <c r="R791">
        <v>0</v>
      </c>
      <c r="S791" t="s">
        <v>319</v>
      </c>
      <c r="T791" t="s">
        <v>319</v>
      </c>
      <c r="U791" t="s">
        <v>319</v>
      </c>
      <c r="V791" t="s">
        <v>319</v>
      </c>
      <c r="W791">
        <v>158421944448.95999</v>
      </c>
      <c r="X791">
        <v>159400000</v>
      </c>
      <c r="Y791" s="225">
        <v>16504744469815.711</v>
      </c>
      <c r="Z791">
        <v>20979165.799899999</v>
      </c>
    </row>
    <row r="792" spans="1:26" x14ac:dyDescent="0.25">
      <c r="A792" t="s">
        <v>243</v>
      </c>
      <c r="B792" t="s">
        <v>207</v>
      </c>
      <c r="C792" t="s">
        <v>1058</v>
      </c>
      <c r="D792" t="s">
        <v>374</v>
      </c>
      <c r="E792" t="s">
        <v>303</v>
      </c>
      <c r="F792" t="s">
        <v>304</v>
      </c>
      <c r="G792" t="s">
        <v>305</v>
      </c>
      <c r="H792">
        <v>922.00099999999998</v>
      </c>
      <c r="I792">
        <v>0</v>
      </c>
      <c r="J792">
        <v>0</v>
      </c>
      <c r="K792">
        <v>0</v>
      </c>
      <c r="L792">
        <v>0.85</v>
      </c>
      <c r="M792">
        <v>0</v>
      </c>
      <c r="N792">
        <v>0</v>
      </c>
      <c r="O792">
        <v>0</v>
      </c>
      <c r="P792">
        <v>1.08</v>
      </c>
      <c r="Q792">
        <v>0</v>
      </c>
      <c r="R792">
        <v>0</v>
      </c>
      <c r="S792" t="s">
        <v>319</v>
      </c>
      <c r="T792" t="s">
        <v>319</v>
      </c>
      <c r="U792" t="s">
        <v>319</v>
      </c>
      <c r="V792" t="s">
        <v>319</v>
      </c>
      <c r="W792">
        <v>79997715797.949997</v>
      </c>
      <c r="X792">
        <v>87500000</v>
      </c>
      <c r="Y792" s="225">
        <v>16504744469815.711</v>
      </c>
      <c r="Z792">
        <v>20979165.799899999</v>
      </c>
    </row>
    <row r="793" spans="1:26" x14ac:dyDescent="0.25">
      <c r="A793" t="s">
        <v>244</v>
      </c>
      <c r="B793" t="s">
        <v>207</v>
      </c>
      <c r="C793" t="s">
        <v>1058</v>
      </c>
      <c r="D793" t="s">
        <v>223</v>
      </c>
      <c r="E793" t="s">
        <v>303</v>
      </c>
      <c r="F793" t="s">
        <v>304</v>
      </c>
      <c r="G793" t="s">
        <v>305</v>
      </c>
      <c r="H793">
        <v>1014.1897</v>
      </c>
      <c r="I793">
        <v>0</v>
      </c>
      <c r="J793">
        <v>0</v>
      </c>
      <c r="K793">
        <v>0</v>
      </c>
      <c r="L793">
        <v>0</v>
      </c>
      <c r="M793">
        <v>0</v>
      </c>
      <c r="N793">
        <v>0</v>
      </c>
      <c r="O793">
        <v>0</v>
      </c>
      <c r="P793">
        <v>0</v>
      </c>
      <c r="Q793">
        <v>0</v>
      </c>
      <c r="R793">
        <v>0</v>
      </c>
      <c r="S793" t="s">
        <v>319</v>
      </c>
      <c r="T793" t="s">
        <v>319</v>
      </c>
      <c r="U793" t="s">
        <v>319</v>
      </c>
      <c r="V793" t="s">
        <v>319</v>
      </c>
      <c r="W793">
        <v>183526068714.94</v>
      </c>
      <c r="X793">
        <v>178500000</v>
      </c>
      <c r="Y793" s="225">
        <v>16504744469815.711</v>
      </c>
      <c r="Z793">
        <v>20979165.799899999</v>
      </c>
    </row>
    <row r="794" spans="1:26" x14ac:dyDescent="0.25">
      <c r="A794" t="s">
        <v>245</v>
      </c>
      <c r="B794" t="s">
        <v>207</v>
      </c>
      <c r="C794" t="s">
        <v>1058</v>
      </c>
      <c r="D794" t="s">
        <v>223</v>
      </c>
      <c r="E794" t="s">
        <v>303</v>
      </c>
      <c r="F794" t="s">
        <v>304</v>
      </c>
      <c r="G794" t="s">
        <v>305</v>
      </c>
      <c r="H794">
        <v>1006.0422</v>
      </c>
      <c r="I794">
        <v>0</v>
      </c>
      <c r="J794">
        <v>0</v>
      </c>
      <c r="K794">
        <v>0</v>
      </c>
      <c r="L794">
        <v>0.91</v>
      </c>
      <c r="M794">
        <v>0</v>
      </c>
      <c r="N794">
        <v>0</v>
      </c>
      <c r="O794">
        <v>0</v>
      </c>
      <c r="P794">
        <v>12.44</v>
      </c>
      <c r="Q794">
        <v>0</v>
      </c>
      <c r="R794">
        <v>0</v>
      </c>
      <c r="S794" t="s">
        <v>319</v>
      </c>
      <c r="T794" t="s">
        <v>319</v>
      </c>
      <c r="U794" t="s">
        <v>319</v>
      </c>
      <c r="V794" t="s">
        <v>319</v>
      </c>
      <c r="W794">
        <v>48832262301.480003</v>
      </c>
      <c r="X794">
        <v>48980000</v>
      </c>
      <c r="Y794" s="225">
        <v>16504744469815.711</v>
      </c>
      <c r="Z794">
        <v>20979165.799899999</v>
      </c>
    </row>
    <row r="795" spans="1:26" x14ac:dyDescent="0.25">
      <c r="A795" t="s">
        <v>246</v>
      </c>
      <c r="B795" t="s">
        <v>207</v>
      </c>
      <c r="C795" t="s">
        <v>1058</v>
      </c>
      <c r="D795" t="s">
        <v>342</v>
      </c>
      <c r="E795" t="s">
        <v>303</v>
      </c>
      <c r="F795" t="s">
        <v>304</v>
      </c>
      <c r="G795" t="s">
        <v>305</v>
      </c>
      <c r="H795">
        <v>989.38499999999999</v>
      </c>
      <c r="I795">
        <v>0</v>
      </c>
      <c r="J795">
        <v>0</v>
      </c>
      <c r="K795">
        <v>0</v>
      </c>
      <c r="L795">
        <v>-1.1000000000000001</v>
      </c>
      <c r="M795">
        <v>0</v>
      </c>
      <c r="N795">
        <v>0</v>
      </c>
      <c r="O795">
        <v>0</v>
      </c>
      <c r="P795">
        <v>0.4</v>
      </c>
      <c r="Q795">
        <v>0</v>
      </c>
      <c r="R795">
        <v>0</v>
      </c>
      <c r="S795" t="s">
        <v>319</v>
      </c>
      <c r="T795" t="s">
        <v>319</v>
      </c>
      <c r="U795" t="s">
        <v>319</v>
      </c>
      <c r="V795" t="s">
        <v>319</v>
      </c>
      <c r="W795">
        <v>149384031834.44</v>
      </c>
      <c r="X795">
        <v>149251654.13</v>
      </c>
      <c r="Y795" s="225">
        <v>16504744469815.711</v>
      </c>
      <c r="Z795">
        <v>20979165.799899999</v>
      </c>
    </row>
    <row r="796" spans="1:26" x14ac:dyDescent="0.25">
      <c r="A796" t="s">
        <v>247</v>
      </c>
      <c r="B796" t="s">
        <v>207</v>
      </c>
      <c r="C796" t="s">
        <v>1058</v>
      </c>
      <c r="D796" t="s">
        <v>374</v>
      </c>
      <c r="E796" t="s">
        <v>303</v>
      </c>
      <c r="F796" t="s">
        <v>304</v>
      </c>
      <c r="G796" t="s">
        <v>305</v>
      </c>
      <c r="H796">
        <v>1005.0309999999999</v>
      </c>
      <c r="I796">
        <v>0</v>
      </c>
      <c r="J796">
        <v>0</v>
      </c>
      <c r="K796">
        <v>0</v>
      </c>
      <c r="L796">
        <v>0.94</v>
      </c>
      <c r="M796">
        <v>0</v>
      </c>
      <c r="N796">
        <v>0</v>
      </c>
      <c r="O796">
        <v>0</v>
      </c>
      <c r="P796">
        <v>3.61</v>
      </c>
      <c r="Q796">
        <v>0</v>
      </c>
      <c r="R796">
        <v>0</v>
      </c>
      <c r="S796" t="s">
        <v>319</v>
      </c>
      <c r="T796" t="s">
        <v>319</v>
      </c>
      <c r="U796" t="s">
        <v>319</v>
      </c>
      <c r="V796" t="s">
        <v>319</v>
      </c>
      <c r="W796">
        <v>99381601802.479996</v>
      </c>
      <c r="X796">
        <v>99815000</v>
      </c>
      <c r="Y796" s="225">
        <v>16504744469815.711</v>
      </c>
      <c r="Z796">
        <v>20979165.799899999</v>
      </c>
    </row>
    <row r="797" spans="1:26" x14ac:dyDescent="0.25">
      <c r="A797" t="s">
        <v>248</v>
      </c>
      <c r="B797" t="s">
        <v>207</v>
      </c>
      <c r="C797" t="s">
        <v>1058</v>
      </c>
      <c r="D797" t="s">
        <v>191</v>
      </c>
      <c r="E797" t="s">
        <v>303</v>
      </c>
      <c r="F797" t="s">
        <v>304</v>
      </c>
      <c r="G797" t="s">
        <v>305</v>
      </c>
      <c r="H797">
        <v>946.40099999999995</v>
      </c>
      <c r="I797">
        <v>0</v>
      </c>
      <c r="J797">
        <v>0</v>
      </c>
      <c r="K797">
        <v>0</v>
      </c>
      <c r="L797">
        <v>1.149</v>
      </c>
      <c r="M797">
        <v>0</v>
      </c>
      <c r="N797">
        <v>0</v>
      </c>
      <c r="O797">
        <v>0</v>
      </c>
      <c r="P797">
        <v>5.4222999999999999</v>
      </c>
      <c r="Q797">
        <v>0</v>
      </c>
      <c r="R797">
        <v>0</v>
      </c>
      <c r="S797" t="s">
        <v>319</v>
      </c>
      <c r="T797" t="s">
        <v>319</v>
      </c>
      <c r="U797" t="s">
        <v>319</v>
      </c>
      <c r="V797" t="s">
        <v>319</v>
      </c>
      <c r="W797">
        <v>187317117955.75</v>
      </c>
      <c r="X797">
        <v>200200000</v>
      </c>
      <c r="Y797" s="225">
        <v>16504744469815.711</v>
      </c>
      <c r="Z797">
        <v>20979165.799899999</v>
      </c>
    </row>
    <row r="798" spans="1:26" x14ac:dyDescent="0.25">
      <c r="A798" t="s">
        <v>249</v>
      </c>
      <c r="B798" t="s">
        <v>207</v>
      </c>
      <c r="C798" t="s">
        <v>1058</v>
      </c>
      <c r="D798" t="s">
        <v>374</v>
      </c>
      <c r="E798" t="s">
        <v>303</v>
      </c>
      <c r="F798" t="s">
        <v>304</v>
      </c>
      <c r="G798" t="s">
        <v>305</v>
      </c>
      <c r="H798">
        <v>994.01700000000005</v>
      </c>
      <c r="I798">
        <v>0</v>
      </c>
      <c r="J798">
        <v>0</v>
      </c>
      <c r="K798">
        <v>0</v>
      </c>
      <c r="L798">
        <v>-1.29</v>
      </c>
      <c r="M798">
        <v>0</v>
      </c>
      <c r="N798">
        <v>0</v>
      </c>
      <c r="O798">
        <v>0</v>
      </c>
      <c r="P798">
        <v>2.5299999999999998</v>
      </c>
      <c r="Q798">
        <v>0</v>
      </c>
      <c r="R798">
        <v>0</v>
      </c>
      <c r="S798" t="s">
        <v>319</v>
      </c>
      <c r="T798" t="s">
        <v>319</v>
      </c>
      <c r="U798" t="s">
        <v>319</v>
      </c>
      <c r="V798" t="s">
        <v>319</v>
      </c>
      <c r="W798">
        <v>161038043467.64001</v>
      </c>
      <c r="X798">
        <v>159925000</v>
      </c>
      <c r="Y798" s="225">
        <v>16504744469815.711</v>
      </c>
      <c r="Z798">
        <v>20979165.799899999</v>
      </c>
    </row>
    <row r="799" spans="1:26" x14ac:dyDescent="0.25">
      <c r="A799" t="s">
        <v>250</v>
      </c>
      <c r="B799" t="s">
        <v>207</v>
      </c>
      <c r="C799" t="s">
        <v>1058</v>
      </c>
      <c r="D799" t="s">
        <v>374</v>
      </c>
      <c r="E799" t="s">
        <v>303</v>
      </c>
      <c r="F799" t="s">
        <v>304</v>
      </c>
      <c r="G799" t="s">
        <v>305</v>
      </c>
      <c r="H799">
        <v>1011.877</v>
      </c>
      <c r="I799">
        <v>0</v>
      </c>
      <c r="J799">
        <v>0</v>
      </c>
      <c r="K799">
        <v>0</v>
      </c>
      <c r="L799">
        <v>0.08</v>
      </c>
      <c r="M799">
        <v>0</v>
      </c>
      <c r="N799">
        <v>0</v>
      </c>
      <c r="O799">
        <v>0</v>
      </c>
      <c r="P799">
        <v>2.4300000000000002</v>
      </c>
      <c r="Q799">
        <v>0</v>
      </c>
      <c r="R799">
        <v>0</v>
      </c>
      <c r="S799" t="s">
        <v>319</v>
      </c>
      <c r="T799" t="s">
        <v>319</v>
      </c>
      <c r="U799" t="s">
        <v>319</v>
      </c>
      <c r="V799" t="s">
        <v>319</v>
      </c>
      <c r="W799">
        <v>341561131281.71997</v>
      </c>
      <c r="X799">
        <v>337820000</v>
      </c>
      <c r="Y799" s="225">
        <v>16504744469815.711</v>
      </c>
      <c r="Z799">
        <v>20979165.799899999</v>
      </c>
    </row>
    <row r="800" spans="1:26" x14ac:dyDescent="0.25">
      <c r="A800" t="s">
        <v>252</v>
      </c>
      <c r="B800" t="s">
        <v>207</v>
      </c>
      <c r="C800" t="s">
        <v>1058</v>
      </c>
      <c r="D800" t="s">
        <v>374</v>
      </c>
      <c r="E800" t="s">
        <v>303</v>
      </c>
      <c r="F800" t="s">
        <v>304</v>
      </c>
      <c r="G800" t="s">
        <v>305</v>
      </c>
      <c r="H800">
        <v>998.74</v>
      </c>
      <c r="I800">
        <v>0</v>
      </c>
      <c r="J800">
        <v>0</v>
      </c>
      <c r="K800">
        <v>0</v>
      </c>
      <c r="L800">
        <v>-1.19</v>
      </c>
      <c r="M800">
        <v>0</v>
      </c>
      <c r="N800">
        <v>0</v>
      </c>
      <c r="O800">
        <v>0</v>
      </c>
      <c r="P800">
        <v>2.65</v>
      </c>
      <c r="Q800">
        <v>0</v>
      </c>
      <c r="R800">
        <v>0</v>
      </c>
      <c r="S800" t="s">
        <v>319</v>
      </c>
      <c r="T800" t="s">
        <v>319</v>
      </c>
      <c r="U800" t="s">
        <v>319</v>
      </c>
      <c r="V800" t="s">
        <v>319</v>
      </c>
      <c r="W800">
        <v>33431701011.799999</v>
      </c>
      <c r="X800">
        <v>33076504.16</v>
      </c>
      <c r="Y800" s="225">
        <v>16504744469815.711</v>
      </c>
      <c r="Z800">
        <v>20979165.799899999</v>
      </c>
    </row>
    <row r="801" spans="1:26" x14ac:dyDescent="0.25">
      <c r="A801" t="s">
        <v>253</v>
      </c>
      <c r="B801" t="s">
        <v>207</v>
      </c>
      <c r="C801" t="s">
        <v>1058</v>
      </c>
      <c r="D801" t="s">
        <v>199</v>
      </c>
      <c r="E801" t="s">
        <v>303</v>
      </c>
      <c r="F801" t="s">
        <v>304</v>
      </c>
      <c r="G801" t="s">
        <v>305</v>
      </c>
      <c r="H801">
        <v>1011.5083</v>
      </c>
      <c r="I801">
        <v>0</v>
      </c>
      <c r="J801">
        <v>0</v>
      </c>
      <c r="K801">
        <v>0</v>
      </c>
      <c r="L801">
        <v>0.74</v>
      </c>
      <c r="M801">
        <v>0</v>
      </c>
      <c r="N801">
        <v>0</v>
      </c>
      <c r="O801">
        <v>0</v>
      </c>
      <c r="P801">
        <v>4.6900000000000004</v>
      </c>
      <c r="Q801">
        <v>0</v>
      </c>
      <c r="R801">
        <v>0</v>
      </c>
      <c r="S801" t="s">
        <v>319</v>
      </c>
      <c r="T801" t="s">
        <v>319</v>
      </c>
      <c r="U801" t="s">
        <v>319</v>
      </c>
      <c r="V801" t="s">
        <v>319</v>
      </c>
      <c r="W801">
        <v>12899871614.66</v>
      </c>
      <c r="X801">
        <v>12847801.109999999</v>
      </c>
      <c r="Y801" s="225">
        <v>16504744469815.711</v>
      </c>
      <c r="Z801">
        <v>20979165.799899999</v>
      </c>
    </row>
    <row r="802" spans="1:26" x14ac:dyDescent="0.25">
      <c r="A802" t="s">
        <v>254</v>
      </c>
      <c r="B802" t="s">
        <v>207</v>
      </c>
      <c r="C802" t="s">
        <v>1058</v>
      </c>
      <c r="D802" t="s">
        <v>374</v>
      </c>
      <c r="E802" t="s">
        <v>303</v>
      </c>
      <c r="F802" t="s">
        <v>304</v>
      </c>
      <c r="G802" t="s">
        <v>305</v>
      </c>
      <c r="H802">
        <v>971.80399999999997</v>
      </c>
      <c r="I802">
        <v>0</v>
      </c>
      <c r="J802">
        <v>0</v>
      </c>
      <c r="K802">
        <v>0</v>
      </c>
      <c r="L802">
        <v>0.74</v>
      </c>
      <c r="M802">
        <v>0</v>
      </c>
      <c r="N802">
        <v>0</v>
      </c>
      <c r="O802">
        <v>0</v>
      </c>
      <c r="P802">
        <v>0</v>
      </c>
      <c r="Q802">
        <v>0</v>
      </c>
      <c r="R802">
        <v>0</v>
      </c>
      <c r="S802" t="s">
        <v>319</v>
      </c>
      <c r="T802" t="s">
        <v>319</v>
      </c>
      <c r="U802" t="s">
        <v>319</v>
      </c>
      <c r="V802" t="s">
        <v>319</v>
      </c>
      <c r="W802">
        <v>77089600850.139999</v>
      </c>
      <c r="X802">
        <v>79912000</v>
      </c>
      <c r="Y802" s="225">
        <v>16504744469815.711</v>
      </c>
      <c r="Z802">
        <v>20979165.799899999</v>
      </c>
    </row>
    <row r="803" spans="1:26" x14ac:dyDescent="0.25">
      <c r="A803" t="s">
        <v>255</v>
      </c>
      <c r="B803" t="s">
        <v>207</v>
      </c>
      <c r="C803" t="s">
        <v>1058</v>
      </c>
      <c r="D803" t="s">
        <v>374</v>
      </c>
      <c r="E803" t="s">
        <v>303</v>
      </c>
      <c r="F803" t="s">
        <v>304</v>
      </c>
      <c r="G803" t="s">
        <v>305</v>
      </c>
      <c r="H803">
        <v>990.65200000000004</v>
      </c>
      <c r="I803">
        <v>0</v>
      </c>
      <c r="J803">
        <v>0</v>
      </c>
      <c r="K803">
        <v>0</v>
      </c>
      <c r="L803">
        <v>0.5</v>
      </c>
      <c r="M803">
        <v>0</v>
      </c>
      <c r="N803">
        <v>0</v>
      </c>
      <c r="O803">
        <v>0</v>
      </c>
      <c r="P803">
        <v>0</v>
      </c>
      <c r="Q803">
        <v>0</v>
      </c>
      <c r="R803">
        <v>0</v>
      </c>
      <c r="S803" t="s">
        <v>319</v>
      </c>
      <c r="T803" t="s">
        <v>319</v>
      </c>
      <c r="U803" t="s">
        <v>319</v>
      </c>
      <c r="V803" t="s">
        <v>319</v>
      </c>
      <c r="W803">
        <v>183107262716.34</v>
      </c>
      <c r="X803">
        <v>185764296.56</v>
      </c>
      <c r="Y803" s="225">
        <v>16504744469815.711</v>
      </c>
      <c r="Z803">
        <v>20979165.799899999</v>
      </c>
    </row>
    <row r="804" spans="1:26" x14ac:dyDescent="0.25">
      <c r="A804" t="s">
        <v>256</v>
      </c>
      <c r="B804" t="s">
        <v>207</v>
      </c>
      <c r="C804" t="s">
        <v>1058</v>
      </c>
      <c r="D804" t="s">
        <v>374</v>
      </c>
      <c r="E804" t="s">
        <v>303</v>
      </c>
      <c r="F804" t="s">
        <v>304</v>
      </c>
      <c r="G804" t="s">
        <v>305</v>
      </c>
      <c r="H804">
        <v>1017.076</v>
      </c>
      <c r="I804">
        <v>0</v>
      </c>
      <c r="J804">
        <v>0</v>
      </c>
      <c r="K804">
        <v>0</v>
      </c>
      <c r="L804">
        <v>0.97</v>
      </c>
      <c r="M804">
        <v>0</v>
      </c>
      <c r="N804">
        <v>0</v>
      </c>
      <c r="O804">
        <v>0</v>
      </c>
      <c r="P804">
        <v>0</v>
      </c>
      <c r="Q804">
        <v>0</v>
      </c>
      <c r="R804">
        <v>0</v>
      </c>
      <c r="S804" t="s">
        <v>319</v>
      </c>
      <c r="T804" t="s">
        <v>319</v>
      </c>
      <c r="U804" t="s">
        <v>319</v>
      </c>
      <c r="V804" t="s">
        <v>319</v>
      </c>
      <c r="W804">
        <v>256174525772.19</v>
      </c>
      <c r="X804">
        <v>254308054.74000001</v>
      </c>
      <c r="Y804" s="225">
        <v>16504744469815.711</v>
      </c>
      <c r="Z804">
        <v>20979165.799899999</v>
      </c>
    </row>
    <row r="805" spans="1:26" x14ac:dyDescent="0.25">
      <c r="A805" t="s">
        <v>257</v>
      </c>
      <c r="B805" t="s">
        <v>207</v>
      </c>
      <c r="C805" t="s">
        <v>1058</v>
      </c>
      <c r="D805" t="s">
        <v>374</v>
      </c>
      <c r="E805" t="s">
        <v>303</v>
      </c>
      <c r="F805" t="s">
        <v>304</v>
      </c>
      <c r="G805" t="s">
        <v>305</v>
      </c>
      <c r="H805">
        <v>1012.242</v>
      </c>
      <c r="I805">
        <v>0</v>
      </c>
      <c r="J805">
        <v>0</v>
      </c>
      <c r="K805">
        <v>0</v>
      </c>
      <c r="L805">
        <v>0.73</v>
      </c>
      <c r="M805">
        <v>0</v>
      </c>
      <c r="N805">
        <v>0</v>
      </c>
      <c r="O805">
        <v>0</v>
      </c>
      <c r="P805">
        <v>0</v>
      </c>
      <c r="Q805">
        <v>0</v>
      </c>
      <c r="R805">
        <v>0</v>
      </c>
      <c r="S805" t="s">
        <v>319</v>
      </c>
      <c r="T805" t="s">
        <v>319</v>
      </c>
      <c r="U805" t="s">
        <v>319</v>
      </c>
      <c r="V805" t="s">
        <v>319</v>
      </c>
      <c r="W805">
        <v>79442216075.990005</v>
      </c>
      <c r="X805">
        <v>79051000</v>
      </c>
      <c r="Y805" s="225">
        <v>16504744469815.711</v>
      </c>
      <c r="Z805">
        <v>20979165.799899999</v>
      </c>
    </row>
    <row r="806" spans="1:26" x14ac:dyDescent="0.25">
      <c r="A806" t="s">
        <v>258</v>
      </c>
      <c r="B806" t="s">
        <v>207</v>
      </c>
      <c r="C806" t="s">
        <v>1058</v>
      </c>
      <c r="D806" t="s">
        <v>374</v>
      </c>
      <c r="E806" t="s">
        <v>303</v>
      </c>
      <c r="F806" t="s">
        <v>304</v>
      </c>
      <c r="G806" t="s">
        <v>305</v>
      </c>
      <c r="H806">
        <v>1044.8879999999999</v>
      </c>
      <c r="I806">
        <v>0</v>
      </c>
      <c r="J806">
        <v>0</v>
      </c>
      <c r="K806">
        <v>0</v>
      </c>
      <c r="L806">
        <v>0.78</v>
      </c>
      <c r="M806">
        <v>0</v>
      </c>
      <c r="N806">
        <v>0</v>
      </c>
      <c r="O806">
        <v>0</v>
      </c>
      <c r="P806">
        <v>0</v>
      </c>
      <c r="Q806">
        <v>0</v>
      </c>
      <c r="R806">
        <v>0</v>
      </c>
      <c r="S806" t="s">
        <v>319</v>
      </c>
      <c r="T806" t="s">
        <v>319</v>
      </c>
      <c r="U806" t="s">
        <v>319</v>
      </c>
      <c r="V806" t="s">
        <v>319</v>
      </c>
      <c r="W806">
        <v>51840135634.449997</v>
      </c>
      <c r="X806">
        <v>50000000</v>
      </c>
      <c r="Y806" s="225">
        <v>16504744469815.711</v>
      </c>
      <c r="Z806">
        <v>20979165.799899999</v>
      </c>
    </row>
    <row r="807" spans="1:26" x14ac:dyDescent="0.25">
      <c r="A807" t="s">
        <v>259</v>
      </c>
      <c r="B807" t="s">
        <v>207</v>
      </c>
      <c r="C807" t="s">
        <v>1058</v>
      </c>
      <c r="D807" t="s">
        <v>223</v>
      </c>
      <c r="E807" t="s">
        <v>303</v>
      </c>
      <c r="F807" t="s">
        <v>304</v>
      </c>
      <c r="G807" t="s">
        <v>305</v>
      </c>
      <c r="H807">
        <v>809.06460000000004</v>
      </c>
      <c r="I807">
        <v>0</v>
      </c>
      <c r="J807">
        <v>0</v>
      </c>
      <c r="K807">
        <v>0</v>
      </c>
      <c r="L807">
        <v>-1.21</v>
      </c>
      <c r="M807">
        <v>0</v>
      </c>
      <c r="N807">
        <v>0</v>
      </c>
      <c r="O807">
        <v>0</v>
      </c>
      <c r="P807">
        <v>0</v>
      </c>
      <c r="Q807">
        <v>0</v>
      </c>
      <c r="R807">
        <v>0</v>
      </c>
      <c r="S807" t="s">
        <v>319</v>
      </c>
      <c r="T807" t="s">
        <v>319</v>
      </c>
      <c r="U807" t="s">
        <v>319</v>
      </c>
      <c r="V807" t="s">
        <v>319</v>
      </c>
      <c r="W807">
        <v>449252959253.04999</v>
      </c>
      <c r="X807">
        <v>530000000</v>
      </c>
      <c r="Y807" s="225">
        <v>16504744469815.711</v>
      </c>
      <c r="Z807">
        <v>20979165.799899999</v>
      </c>
    </row>
    <row r="808" spans="1:26" x14ac:dyDescent="0.25">
      <c r="A808" t="s">
        <v>260</v>
      </c>
      <c r="B808" t="s">
        <v>207</v>
      </c>
      <c r="C808" t="s">
        <v>1058</v>
      </c>
      <c r="D808" t="s">
        <v>199</v>
      </c>
      <c r="E808" t="s">
        <v>303</v>
      </c>
      <c r="F808" t="s">
        <v>304</v>
      </c>
      <c r="G808" t="s">
        <v>305</v>
      </c>
      <c r="H808">
        <v>1015.5583</v>
      </c>
      <c r="I808">
        <v>0</v>
      </c>
      <c r="J808">
        <v>0</v>
      </c>
      <c r="K808">
        <v>0</v>
      </c>
      <c r="L808">
        <v>0.98</v>
      </c>
      <c r="M808">
        <v>0</v>
      </c>
      <c r="N808">
        <v>0</v>
      </c>
      <c r="O808">
        <v>0</v>
      </c>
      <c r="P808">
        <v>0</v>
      </c>
      <c r="Q808">
        <v>0</v>
      </c>
      <c r="R808">
        <v>0</v>
      </c>
      <c r="S808" t="s">
        <v>319</v>
      </c>
      <c r="T808" t="s">
        <v>319</v>
      </c>
      <c r="U808" t="s">
        <v>319</v>
      </c>
      <c r="V808" t="s">
        <v>319</v>
      </c>
      <c r="W808">
        <v>80842567247.5</v>
      </c>
      <c r="X808">
        <v>80382311.730000004</v>
      </c>
      <c r="Y808" s="225">
        <v>16504744469815.711</v>
      </c>
      <c r="Z808">
        <v>20979165.799899999</v>
      </c>
    </row>
    <row r="809" spans="1:26" x14ac:dyDescent="0.25">
      <c r="A809" t="s">
        <v>261</v>
      </c>
      <c r="B809" t="s">
        <v>207</v>
      </c>
      <c r="C809" t="s">
        <v>1058</v>
      </c>
      <c r="D809" t="s">
        <v>374</v>
      </c>
      <c r="E809" t="s">
        <v>303</v>
      </c>
      <c r="F809" t="s">
        <v>304</v>
      </c>
      <c r="G809" t="s">
        <v>305</v>
      </c>
      <c r="H809">
        <v>1025.008</v>
      </c>
      <c r="I809">
        <v>0</v>
      </c>
      <c r="J809">
        <v>0</v>
      </c>
      <c r="K809">
        <v>0</v>
      </c>
      <c r="L809">
        <v>-1.43</v>
      </c>
      <c r="M809">
        <v>0</v>
      </c>
      <c r="N809">
        <v>0</v>
      </c>
      <c r="O809">
        <v>0</v>
      </c>
      <c r="P809">
        <v>0</v>
      </c>
      <c r="Q809">
        <v>0</v>
      </c>
      <c r="R809">
        <v>0</v>
      </c>
      <c r="S809" t="s">
        <v>319</v>
      </c>
      <c r="T809" t="s">
        <v>319</v>
      </c>
      <c r="U809" t="s">
        <v>319</v>
      </c>
      <c r="V809" t="s">
        <v>319</v>
      </c>
      <c r="W809">
        <v>363971502277.39001</v>
      </c>
      <c r="X809">
        <v>350000000</v>
      </c>
      <c r="Y809" s="225">
        <v>16504744469815.711</v>
      </c>
      <c r="Z809">
        <v>20979165.799899999</v>
      </c>
    </row>
    <row r="810" spans="1:26" x14ac:dyDescent="0.25">
      <c r="A810" t="s">
        <v>262</v>
      </c>
      <c r="B810" t="s">
        <v>207</v>
      </c>
      <c r="C810" t="s">
        <v>1058</v>
      </c>
      <c r="D810" t="s">
        <v>374</v>
      </c>
      <c r="E810" t="s">
        <v>303</v>
      </c>
      <c r="F810" t="s">
        <v>304</v>
      </c>
      <c r="G810" t="s">
        <v>305</v>
      </c>
      <c r="H810">
        <v>1050.56</v>
      </c>
      <c r="I810">
        <v>0</v>
      </c>
      <c r="J810">
        <v>0</v>
      </c>
      <c r="K810">
        <v>0</v>
      </c>
      <c r="L810">
        <v>0.66</v>
      </c>
      <c r="M810">
        <v>0</v>
      </c>
      <c r="N810">
        <v>0</v>
      </c>
      <c r="O810">
        <v>0</v>
      </c>
      <c r="P810">
        <v>0.57999999999999996</v>
      </c>
      <c r="Q810">
        <v>0</v>
      </c>
      <c r="R810">
        <v>0</v>
      </c>
      <c r="S810" t="s">
        <v>319</v>
      </c>
      <c r="T810" t="s">
        <v>319</v>
      </c>
      <c r="U810" t="s">
        <v>319</v>
      </c>
      <c r="V810" t="s">
        <v>319</v>
      </c>
      <c r="W810">
        <v>45105286612.089996</v>
      </c>
      <c r="X810">
        <v>43217075.259999998</v>
      </c>
      <c r="Y810" s="225">
        <v>16504744469815.711</v>
      </c>
      <c r="Z810">
        <v>20979165.799899999</v>
      </c>
    </row>
    <row r="811" spans="1:26" x14ac:dyDescent="0.25">
      <c r="A811" t="s">
        <v>263</v>
      </c>
      <c r="B811" t="s">
        <v>207</v>
      </c>
      <c r="C811" t="s">
        <v>1058</v>
      </c>
      <c r="D811" t="s">
        <v>202</v>
      </c>
      <c r="E811" t="s">
        <v>303</v>
      </c>
      <c r="F811" t="s">
        <v>304</v>
      </c>
      <c r="G811" t="s">
        <v>305</v>
      </c>
      <c r="H811">
        <v>1071.3436999999999</v>
      </c>
      <c r="I811">
        <v>0</v>
      </c>
      <c r="J811">
        <v>0</v>
      </c>
      <c r="K811">
        <v>0</v>
      </c>
      <c r="L811">
        <v>1</v>
      </c>
      <c r="M811">
        <v>0</v>
      </c>
      <c r="N811">
        <v>0</v>
      </c>
      <c r="O811">
        <v>0</v>
      </c>
      <c r="P811">
        <v>0</v>
      </c>
      <c r="Q811">
        <v>0</v>
      </c>
      <c r="R811">
        <v>0</v>
      </c>
      <c r="S811" t="s">
        <v>319</v>
      </c>
      <c r="T811" t="s">
        <v>319</v>
      </c>
      <c r="U811" t="s">
        <v>319</v>
      </c>
      <c r="V811" t="s">
        <v>319</v>
      </c>
      <c r="W811">
        <v>53036553917.459999</v>
      </c>
      <c r="X811">
        <v>50000000</v>
      </c>
      <c r="Y811" s="225">
        <v>16504744469815.711</v>
      </c>
      <c r="Z811">
        <v>20979165.799899999</v>
      </c>
    </row>
    <row r="812" spans="1:26" x14ac:dyDescent="0.25">
      <c r="A812" t="s">
        <v>264</v>
      </c>
      <c r="B812" t="s">
        <v>207</v>
      </c>
      <c r="C812" t="s">
        <v>1058</v>
      </c>
      <c r="D812" t="s">
        <v>374</v>
      </c>
      <c r="E812" t="s">
        <v>323</v>
      </c>
      <c r="F812" t="s">
        <v>304</v>
      </c>
      <c r="G812" t="s">
        <v>305</v>
      </c>
      <c r="H812">
        <v>0.996</v>
      </c>
      <c r="I812">
        <v>0</v>
      </c>
      <c r="J812">
        <v>0</v>
      </c>
      <c r="K812">
        <v>0</v>
      </c>
      <c r="L812">
        <v>-0.56000000000000005</v>
      </c>
      <c r="M812">
        <v>0</v>
      </c>
      <c r="N812">
        <v>0</v>
      </c>
      <c r="O812">
        <v>0</v>
      </c>
      <c r="P812">
        <v>1.44</v>
      </c>
      <c r="Q812">
        <v>0</v>
      </c>
      <c r="R812">
        <v>0</v>
      </c>
      <c r="S812" t="s">
        <v>319</v>
      </c>
      <c r="T812" t="s">
        <v>319</v>
      </c>
      <c r="U812" t="s">
        <v>319</v>
      </c>
      <c r="V812" t="s">
        <v>319</v>
      </c>
      <c r="W812">
        <v>20979165.799899999</v>
      </c>
      <c r="X812">
        <v>20936000</v>
      </c>
      <c r="Y812" s="225">
        <v>16504744469815.711</v>
      </c>
      <c r="Z812">
        <v>20979165.799899999</v>
      </c>
    </row>
    <row r="813" spans="1:26" x14ac:dyDescent="0.25">
      <c r="A813" t="s">
        <v>266</v>
      </c>
      <c r="B813" t="s">
        <v>166</v>
      </c>
      <c r="C813" t="s">
        <v>1058</v>
      </c>
      <c r="D813" t="s">
        <v>374</v>
      </c>
      <c r="E813" t="s">
        <v>303</v>
      </c>
      <c r="F813" t="s">
        <v>304</v>
      </c>
      <c r="G813" t="s">
        <v>305</v>
      </c>
      <c r="H813">
        <v>974.79070000000002</v>
      </c>
      <c r="I813">
        <v>-6.6100000000000006E-2</v>
      </c>
      <c r="J813">
        <v>-4.7500000000000001E-2</v>
      </c>
      <c r="K813">
        <v>3.6299999999999999E-2</v>
      </c>
      <c r="L813">
        <v>3.6299999999999999E-2</v>
      </c>
      <c r="M813">
        <v>0.68379999999999996</v>
      </c>
      <c r="N813">
        <v>2.5971000000000002</v>
      </c>
      <c r="O813">
        <v>5.2770000000000001</v>
      </c>
      <c r="P813">
        <v>2.2562000000000002</v>
      </c>
      <c r="Q813">
        <v>5.9992999999999999</v>
      </c>
      <c r="R813">
        <v>5.6707999999999998</v>
      </c>
      <c r="S813" t="s">
        <v>306</v>
      </c>
      <c r="T813" t="s">
        <v>332</v>
      </c>
      <c r="U813" t="s">
        <v>307</v>
      </c>
      <c r="V813" t="s">
        <v>332</v>
      </c>
      <c r="W813">
        <v>511579214503.31</v>
      </c>
      <c r="X813">
        <v>525000000</v>
      </c>
      <c r="Y813" s="225">
        <v>16504744469815.711</v>
      </c>
      <c r="Z813">
        <v>20979165.799899999</v>
      </c>
    </row>
    <row r="814" spans="1:26" x14ac:dyDescent="0.25">
      <c r="A814" t="s">
        <v>1106</v>
      </c>
      <c r="B814" t="s">
        <v>166</v>
      </c>
      <c r="C814" t="s">
        <v>1058</v>
      </c>
      <c r="D814" t="s">
        <v>374</v>
      </c>
      <c r="E814" t="s">
        <v>303</v>
      </c>
      <c r="F814" t="s">
        <v>304</v>
      </c>
      <c r="G814" t="s">
        <v>305</v>
      </c>
      <c r="H814">
        <v>788.67899999999997</v>
      </c>
      <c r="I814">
        <v>-1.6593</v>
      </c>
      <c r="J814">
        <v>-3.8231999999999999</v>
      </c>
      <c r="K814">
        <v>-5.3116000000000003</v>
      </c>
      <c r="L814">
        <v>-5.3116000000000003</v>
      </c>
      <c r="M814">
        <v>-13.4803</v>
      </c>
      <c r="N814">
        <v>0</v>
      </c>
      <c r="O814">
        <v>0</v>
      </c>
      <c r="P814">
        <v>0</v>
      </c>
      <c r="Q814">
        <v>0</v>
      </c>
      <c r="R814">
        <v>0</v>
      </c>
      <c r="S814" t="s">
        <v>319</v>
      </c>
      <c r="T814" t="s">
        <v>319</v>
      </c>
      <c r="U814" t="s">
        <v>319</v>
      </c>
      <c r="V814" t="s">
        <v>319</v>
      </c>
      <c r="W814">
        <v>830166726948.70996</v>
      </c>
      <c r="X814">
        <v>996694959.50999999</v>
      </c>
      <c r="Y814" s="225">
        <v>16504744469815.711</v>
      </c>
      <c r="Z814">
        <v>20979165.799899999</v>
      </c>
    </row>
    <row r="815" spans="1:26" x14ac:dyDescent="0.25">
      <c r="A815" t="s">
        <v>267</v>
      </c>
      <c r="B815" t="s">
        <v>74</v>
      </c>
      <c r="C815" t="s">
        <v>1058</v>
      </c>
      <c r="D815" t="s">
        <v>374</v>
      </c>
      <c r="E815" t="s">
        <v>303</v>
      </c>
      <c r="F815" t="s">
        <v>304</v>
      </c>
      <c r="G815" t="s">
        <v>305</v>
      </c>
      <c r="H815">
        <v>1192.23</v>
      </c>
      <c r="I815">
        <v>-0.49480000000000002</v>
      </c>
      <c r="J815">
        <v>-1.0411999999999999</v>
      </c>
      <c r="K815">
        <v>-2.6484000000000001</v>
      </c>
      <c r="L815">
        <v>-2.6484000000000001</v>
      </c>
      <c r="M815">
        <v>-4.8</v>
      </c>
      <c r="N815">
        <v>-3.0207000000000002</v>
      </c>
      <c r="O815">
        <v>2.1234000000000002</v>
      </c>
      <c r="P815">
        <v>7.0510000000000002</v>
      </c>
      <c r="Q815">
        <v>11.317</v>
      </c>
      <c r="R815">
        <v>0</v>
      </c>
      <c r="S815" t="s">
        <v>310</v>
      </c>
      <c r="T815" t="s">
        <v>364</v>
      </c>
      <c r="U815" t="s">
        <v>338</v>
      </c>
      <c r="V815" t="s">
        <v>319</v>
      </c>
      <c r="W815">
        <v>72540737492.199997</v>
      </c>
      <c r="X815">
        <v>59233191.32</v>
      </c>
      <c r="Y815" s="225">
        <v>16504744469815.711</v>
      </c>
      <c r="Z815">
        <v>20979165.799899999</v>
      </c>
    </row>
    <row r="816" spans="1:26" x14ac:dyDescent="0.25">
      <c r="A816" t="s">
        <v>1107</v>
      </c>
      <c r="B816" t="s">
        <v>171</v>
      </c>
      <c r="C816" t="s">
        <v>1108</v>
      </c>
      <c r="D816" t="s">
        <v>309</v>
      </c>
      <c r="E816" t="s">
        <v>323</v>
      </c>
      <c r="F816" t="s">
        <v>304</v>
      </c>
      <c r="G816" t="s">
        <v>305</v>
      </c>
      <c r="H816">
        <v>1.447937</v>
      </c>
      <c r="I816">
        <v>-2.69E-2</v>
      </c>
      <c r="J816">
        <v>-0.39290000000000003</v>
      </c>
      <c r="K816">
        <v>-0.192</v>
      </c>
      <c r="L816">
        <v>-0.192</v>
      </c>
      <c r="M816">
        <v>1.2373000000000001</v>
      </c>
      <c r="N816">
        <v>2.8917999999999999</v>
      </c>
      <c r="O816">
        <v>5.4127999999999998</v>
      </c>
      <c r="P816">
        <v>5.6943000000000001</v>
      </c>
      <c r="Q816">
        <v>4.1997999999999998</v>
      </c>
      <c r="R816">
        <v>13.7209</v>
      </c>
      <c r="S816" t="s">
        <v>317</v>
      </c>
      <c r="T816" t="s">
        <v>339</v>
      </c>
      <c r="U816" t="s">
        <v>334</v>
      </c>
      <c r="V816" t="s">
        <v>375</v>
      </c>
      <c r="W816">
        <v>5874615.3700000001</v>
      </c>
      <c r="X816">
        <v>4049439.4</v>
      </c>
      <c r="Y816" s="225">
        <v>46758942263563.547</v>
      </c>
      <c r="Z816">
        <v>101468419.68000001</v>
      </c>
    </row>
    <row r="817" spans="1:26" x14ac:dyDescent="0.25">
      <c r="A817" t="s">
        <v>1109</v>
      </c>
      <c r="B817" t="s">
        <v>171</v>
      </c>
      <c r="C817" t="s">
        <v>661</v>
      </c>
      <c r="D817" t="s">
        <v>170</v>
      </c>
      <c r="E817" t="s">
        <v>303</v>
      </c>
      <c r="F817" t="s">
        <v>304</v>
      </c>
      <c r="G817" t="s">
        <v>305</v>
      </c>
      <c r="H817">
        <v>1095.489</v>
      </c>
      <c r="I817">
        <v>0.1583</v>
      </c>
      <c r="J817">
        <v>-9.6299999999999997E-2</v>
      </c>
      <c r="K817">
        <v>0.8135</v>
      </c>
      <c r="L817">
        <v>0.8135</v>
      </c>
      <c r="M817">
        <v>1.8753</v>
      </c>
      <c r="N817">
        <v>5.1021999999999998</v>
      </c>
      <c r="O817">
        <v>9.1278000000000006</v>
      </c>
      <c r="P817">
        <v>11.8292</v>
      </c>
      <c r="Q817">
        <v>0</v>
      </c>
      <c r="R817">
        <v>0</v>
      </c>
      <c r="S817" t="s">
        <v>307</v>
      </c>
      <c r="T817" t="s">
        <v>307</v>
      </c>
      <c r="U817" t="s">
        <v>319</v>
      </c>
      <c r="V817" t="s">
        <v>319</v>
      </c>
      <c r="W817">
        <v>60141651521.559998</v>
      </c>
      <c r="X817">
        <v>55345960.07</v>
      </c>
      <c r="Y817" s="225">
        <v>21524316774423.719</v>
      </c>
      <c r="Z817">
        <v>1577596.19</v>
      </c>
    </row>
    <row r="818" spans="1:26" x14ac:dyDescent="0.25">
      <c r="A818" t="s">
        <v>1110</v>
      </c>
      <c r="B818" t="s">
        <v>171</v>
      </c>
      <c r="C818" t="s">
        <v>801</v>
      </c>
      <c r="D818" t="s">
        <v>199</v>
      </c>
      <c r="E818" t="s">
        <v>303</v>
      </c>
      <c r="F818" t="s">
        <v>304</v>
      </c>
      <c r="G818" t="s">
        <v>305</v>
      </c>
      <c r="H818">
        <v>2805.9737</v>
      </c>
      <c r="I818">
        <v>0.1802</v>
      </c>
      <c r="J818">
        <v>-3.49E-2</v>
      </c>
      <c r="K818">
        <v>0.69879999999999998</v>
      </c>
      <c r="L818">
        <v>0.69879999999999998</v>
      </c>
      <c r="M818">
        <v>1.3823000000000001</v>
      </c>
      <c r="N818">
        <v>4.2374000000000001</v>
      </c>
      <c r="O818">
        <v>7.4850000000000003</v>
      </c>
      <c r="P818">
        <v>9.4350000000000005</v>
      </c>
      <c r="Q818">
        <v>11.913399999999999</v>
      </c>
      <c r="R818">
        <v>28.488899</v>
      </c>
      <c r="S818" t="s">
        <v>332</v>
      </c>
      <c r="T818" t="s">
        <v>332</v>
      </c>
      <c r="U818" t="s">
        <v>332</v>
      </c>
      <c r="V818" t="s">
        <v>317</v>
      </c>
      <c r="W818">
        <v>58469449625.480003</v>
      </c>
      <c r="X818">
        <v>20983112.920000002</v>
      </c>
      <c r="Y818" s="225">
        <v>6642102445029.0498</v>
      </c>
      <c r="Z818">
        <v>25120382.489999998</v>
      </c>
    </row>
    <row r="819" spans="1:26" x14ac:dyDescent="0.25">
      <c r="A819" t="s">
        <v>1111</v>
      </c>
      <c r="B819" t="s">
        <v>166</v>
      </c>
      <c r="C819" t="s">
        <v>1112</v>
      </c>
      <c r="D819" t="s">
        <v>316</v>
      </c>
      <c r="E819" t="s">
        <v>303</v>
      </c>
      <c r="F819" t="s">
        <v>304</v>
      </c>
      <c r="G819" t="s">
        <v>305</v>
      </c>
      <c r="H819">
        <v>1065.5</v>
      </c>
      <c r="I819">
        <v>0.31730000000000003</v>
      </c>
      <c r="J819">
        <v>-0.34610000000000002</v>
      </c>
      <c r="K819">
        <v>-0.50609999999999999</v>
      </c>
      <c r="L819">
        <v>-0.50609999999999999</v>
      </c>
      <c r="M819">
        <v>1.6358999999999999</v>
      </c>
      <c r="N819">
        <v>0</v>
      </c>
      <c r="O819">
        <v>0</v>
      </c>
      <c r="P819">
        <v>0</v>
      </c>
      <c r="Q819">
        <v>0</v>
      </c>
      <c r="R819">
        <v>0</v>
      </c>
      <c r="S819" t="s">
        <v>319</v>
      </c>
      <c r="T819" t="s">
        <v>319</v>
      </c>
      <c r="U819" t="s">
        <v>319</v>
      </c>
      <c r="V819" t="s">
        <v>319</v>
      </c>
      <c r="W819">
        <v>41544313990.550003</v>
      </c>
      <c r="X819">
        <v>38793284.18</v>
      </c>
      <c r="Y819" s="225">
        <v>327621262163.33002</v>
      </c>
      <c r="Z819">
        <v>0</v>
      </c>
    </row>
    <row r="820" spans="1:26" x14ac:dyDescent="0.25">
      <c r="A820" t="s">
        <v>1113</v>
      </c>
      <c r="B820" t="s">
        <v>178</v>
      </c>
      <c r="C820" t="s">
        <v>1112</v>
      </c>
      <c r="D820" t="s">
        <v>316</v>
      </c>
      <c r="E820" t="s">
        <v>303</v>
      </c>
      <c r="F820" t="s">
        <v>304</v>
      </c>
      <c r="G820" t="s">
        <v>305</v>
      </c>
      <c r="H820">
        <v>1035.2</v>
      </c>
      <c r="I820">
        <v>5.4100000000000002E-2</v>
      </c>
      <c r="J820">
        <v>0.313</v>
      </c>
      <c r="K820">
        <v>0.72389999999999999</v>
      </c>
      <c r="L820">
        <v>0.72389999999999999</v>
      </c>
      <c r="M820">
        <v>1.8116000000000001</v>
      </c>
      <c r="N820">
        <v>3.4051999999999998</v>
      </c>
      <c r="O820">
        <v>0</v>
      </c>
      <c r="P820">
        <v>0</v>
      </c>
      <c r="Q820">
        <v>0</v>
      </c>
      <c r="R820">
        <v>0</v>
      </c>
      <c r="S820" t="s">
        <v>319</v>
      </c>
      <c r="T820" t="s">
        <v>319</v>
      </c>
      <c r="U820" t="s">
        <v>319</v>
      </c>
      <c r="V820" t="s">
        <v>319</v>
      </c>
      <c r="W820">
        <v>286076948172.78003</v>
      </c>
      <c r="X820">
        <v>278350322.56999999</v>
      </c>
      <c r="Y820" s="225">
        <v>327621262163.33002</v>
      </c>
      <c r="Z820">
        <v>0</v>
      </c>
    </row>
    <row r="821" spans="1:26" x14ac:dyDescent="0.25">
      <c r="A821" t="s">
        <v>1114</v>
      </c>
      <c r="B821" t="s">
        <v>166</v>
      </c>
      <c r="C821" t="s">
        <v>1115</v>
      </c>
      <c r="D821" t="s">
        <v>177</v>
      </c>
      <c r="E821" t="s">
        <v>303</v>
      </c>
      <c r="F821" t="s">
        <v>304</v>
      </c>
      <c r="G821" t="s">
        <v>305</v>
      </c>
      <c r="H821">
        <v>782.23109999999997</v>
      </c>
      <c r="I821">
        <v>-0.96679999999999999</v>
      </c>
      <c r="J821">
        <v>-1.2095</v>
      </c>
      <c r="K821">
        <v>-3.4922</v>
      </c>
      <c r="L821">
        <v>-3.4922</v>
      </c>
      <c r="M821">
        <v>-12.729100000000001</v>
      </c>
      <c r="N821">
        <v>-15.4017</v>
      </c>
      <c r="O821">
        <v>-14.1365</v>
      </c>
      <c r="P821">
        <v>-18.971399000000002</v>
      </c>
      <c r="Q821">
        <v>0</v>
      </c>
      <c r="R821">
        <v>0</v>
      </c>
      <c r="S821" t="s">
        <v>387</v>
      </c>
      <c r="T821" t="s">
        <v>387</v>
      </c>
      <c r="U821" t="s">
        <v>319</v>
      </c>
      <c r="V821" t="s">
        <v>319</v>
      </c>
      <c r="W821">
        <v>9482726683.7700005</v>
      </c>
      <c r="X821">
        <v>11699316.140000001</v>
      </c>
      <c r="Y821" s="225">
        <v>118646177282.34</v>
      </c>
      <c r="Z821">
        <v>0</v>
      </c>
    </row>
    <row r="822" spans="1:26" x14ac:dyDescent="0.25">
      <c r="A822" t="s">
        <v>1116</v>
      </c>
      <c r="B822" t="s">
        <v>166</v>
      </c>
      <c r="C822" t="s">
        <v>1115</v>
      </c>
      <c r="D822" t="s">
        <v>202</v>
      </c>
      <c r="E822" t="s">
        <v>303</v>
      </c>
      <c r="F822" t="s">
        <v>304</v>
      </c>
      <c r="G822" t="s">
        <v>305</v>
      </c>
      <c r="H822">
        <v>988.85320000000002</v>
      </c>
      <c r="I822">
        <v>-0.1047</v>
      </c>
      <c r="J822">
        <v>-0.33090000000000003</v>
      </c>
      <c r="K822">
        <v>-3.2728999999999999</v>
      </c>
      <c r="L822">
        <v>-3.2728999999999999</v>
      </c>
      <c r="M822">
        <v>-6.4740000000000002</v>
      </c>
      <c r="N822">
        <v>-4.8753000000000002</v>
      </c>
      <c r="O822">
        <v>2.8210999999999999</v>
      </c>
      <c r="P822">
        <v>0.55810000000000004</v>
      </c>
      <c r="Q822">
        <v>0</v>
      </c>
      <c r="R822">
        <v>0</v>
      </c>
      <c r="S822" t="s">
        <v>307</v>
      </c>
      <c r="T822" t="s">
        <v>319</v>
      </c>
      <c r="U822" t="s">
        <v>319</v>
      </c>
      <c r="V822" t="s">
        <v>319</v>
      </c>
      <c r="W822">
        <v>16341630393.41</v>
      </c>
      <c r="X822">
        <v>15984964.029999999</v>
      </c>
      <c r="Y822" s="225">
        <v>118646177282.34</v>
      </c>
      <c r="Z822">
        <v>0</v>
      </c>
    </row>
    <row r="823" spans="1:26" x14ac:dyDescent="0.25">
      <c r="A823" t="s">
        <v>1117</v>
      </c>
      <c r="B823" t="s">
        <v>74</v>
      </c>
      <c r="C823" t="s">
        <v>1115</v>
      </c>
      <c r="D823" t="s">
        <v>177</v>
      </c>
      <c r="E823" t="s">
        <v>303</v>
      </c>
      <c r="F823" t="s">
        <v>304</v>
      </c>
      <c r="G823" t="s">
        <v>305</v>
      </c>
      <c r="H823">
        <v>524.04690000000005</v>
      </c>
      <c r="I823">
        <v>0.41739999999999999</v>
      </c>
      <c r="J823">
        <v>-0.51749999999999996</v>
      </c>
      <c r="K823">
        <v>3.1717</v>
      </c>
      <c r="L823">
        <v>3.1717</v>
      </c>
      <c r="M823">
        <v>-22.311599999999999</v>
      </c>
      <c r="N823">
        <v>-41.702399999999997</v>
      </c>
      <c r="O823">
        <v>-50.893002000000003</v>
      </c>
      <c r="P823">
        <v>-46.367297999999998</v>
      </c>
      <c r="Q823">
        <v>0</v>
      </c>
      <c r="R823">
        <v>0</v>
      </c>
      <c r="S823" t="s">
        <v>375</v>
      </c>
      <c r="T823" t="s">
        <v>375</v>
      </c>
      <c r="U823" t="s">
        <v>319</v>
      </c>
      <c r="V823" t="s">
        <v>319</v>
      </c>
      <c r="W823">
        <v>92821820205.160004</v>
      </c>
      <c r="X823">
        <v>182742827.08000001</v>
      </c>
      <c r="Y823" s="225">
        <v>118646177282.34</v>
      </c>
      <c r="Z823">
        <v>0</v>
      </c>
    </row>
    <row r="824" spans="1:26" x14ac:dyDescent="0.25">
      <c r="A824" t="s">
        <v>1118</v>
      </c>
      <c r="B824" t="s">
        <v>166</v>
      </c>
      <c r="C824" t="s">
        <v>1115</v>
      </c>
      <c r="D824" t="s">
        <v>336</v>
      </c>
      <c r="E824" t="s">
        <v>303</v>
      </c>
      <c r="F824" t="s">
        <v>304</v>
      </c>
      <c r="G824" t="s">
        <v>280</v>
      </c>
      <c r="H824">
        <v>999.11220000000003</v>
      </c>
      <c r="I824">
        <v>-4.1000000000000003E-3</v>
      </c>
      <c r="J824">
        <v>-1.7600000000000001E-2</v>
      </c>
      <c r="K824">
        <v>0</v>
      </c>
      <c r="L824">
        <v>0</v>
      </c>
      <c r="M824">
        <v>0</v>
      </c>
      <c r="N824">
        <v>0</v>
      </c>
      <c r="O824">
        <v>0</v>
      </c>
      <c r="P824">
        <v>0</v>
      </c>
      <c r="Q824">
        <v>0</v>
      </c>
      <c r="R824">
        <v>0</v>
      </c>
      <c r="S824" t="s">
        <v>319</v>
      </c>
      <c r="T824" t="s">
        <v>319</v>
      </c>
      <c r="U824" t="s">
        <v>319</v>
      </c>
      <c r="V824" t="s">
        <v>319</v>
      </c>
      <c r="W824">
        <v>0</v>
      </c>
      <c r="X824">
        <v>0</v>
      </c>
      <c r="Y824" s="225">
        <v>118646177282.34</v>
      </c>
      <c r="Z824">
        <v>0</v>
      </c>
    </row>
    <row r="825" spans="1:26" x14ac:dyDescent="0.25">
      <c r="A825" t="s">
        <v>1119</v>
      </c>
      <c r="B825" t="s">
        <v>171</v>
      </c>
      <c r="C825" t="s">
        <v>329</v>
      </c>
      <c r="D825" t="s">
        <v>309</v>
      </c>
      <c r="E825" t="s">
        <v>303</v>
      </c>
      <c r="F825" t="s">
        <v>304</v>
      </c>
      <c r="G825" t="s">
        <v>305</v>
      </c>
      <c r="H825">
        <v>2194.79</v>
      </c>
      <c r="I825">
        <v>0.17299999999999999</v>
      </c>
      <c r="J825">
        <v>-0.16420000000000001</v>
      </c>
      <c r="K825">
        <v>0.69279999999999997</v>
      </c>
      <c r="L825">
        <v>0.69279999999999997</v>
      </c>
      <c r="M825">
        <v>1.2189000000000001</v>
      </c>
      <c r="N825">
        <v>5.0057999999999998</v>
      </c>
      <c r="O825">
        <v>9.2995999999999999</v>
      </c>
      <c r="P825">
        <v>11.6447</v>
      </c>
      <c r="Q825">
        <v>12.7499</v>
      </c>
      <c r="R825">
        <v>35.684398999999999</v>
      </c>
      <c r="S825" t="s">
        <v>306</v>
      </c>
      <c r="T825" t="s">
        <v>307</v>
      </c>
      <c r="U825" t="s">
        <v>307</v>
      </c>
      <c r="V825" t="s">
        <v>307</v>
      </c>
      <c r="W825">
        <v>986003381314.34998</v>
      </c>
      <c r="X825">
        <v>452359239.75999999</v>
      </c>
      <c r="Y825" s="225">
        <v>40354919631850.383</v>
      </c>
      <c r="Z825">
        <v>100845413.5757</v>
      </c>
    </row>
    <row r="826" spans="1:26" x14ac:dyDescent="0.25">
      <c r="A826" t="s">
        <v>1120</v>
      </c>
      <c r="B826" t="s">
        <v>171</v>
      </c>
      <c r="C826" t="s">
        <v>1121</v>
      </c>
      <c r="D826" t="s">
        <v>223</v>
      </c>
      <c r="E826" t="s">
        <v>303</v>
      </c>
      <c r="F826" t="s">
        <v>304</v>
      </c>
      <c r="G826" t="s">
        <v>305</v>
      </c>
      <c r="H826">
        <v>1102.71</v>
      </c>
      <c r="I826">
        <v>0.1089</v>
      </c>
      <c r="J826">
        <v>5.1700000000000003E-2</v>
      </c>
      <c r="K826">
        <v>0.87919999999999998</v>
      </c>
      <c r="L826">
        <v>0.87919999999999998</v>
      </c>
      <c r="M826">
        <v>1.9781</v>
      </c>
      <c r="N826">
        <v>4.9321000000000002</v>
      </c>
      <c r="O826">
        <v>8.6670999999999996</v>
      </c>
      <c r="P826">
        <v>0</v>
      </c>
      <c r="Q826">
        <v>0</v>
      </c>
      <c r="R826">
        <v>0</v>
      </c>
      <c r="S826" t="s">
        <v>338</v>
      </c>
      <c r="T826" t="s">
        <v>319</v>
      </c>
      <c r="U826" t="s">
        <v>319</v>
      </c>
      <c r="V826" t="s">
        <v>319</v>
      </c>
      <c r="W826">
        <v>378555420931.82001</v>
      </c>
      <c r="X826">
        <v>346312258.27999997</v>
      </c>
      <c r="Y826" s="225">
        <v>468726021343.88</v>
      </c>
      <c r="Z826">
        <v>0</v>
      </c>
    </row>
    <row r="827" spans="1:26" x14ac:dyDescent="0.25">
      <c r="A827" t="s">
        <v>1122</v>
      </c>
      <c r="B827" t="s">
        <v>166</v>
      </c>
      <c r="C827" t="s">
        <v>1121</v>
      </c>
      <c r="D827" t="s">
        <v>223</v>
      </c>
      <c r="E827" t="s">
        <v>303</v>
      </c>
      <c r="F827" t="s">
        <v>304</v>
      </c>
      <c r="G827" t="s">
        <v>305</v>
      </c>
      <c r="H827">
        <v>1336.39</v>
      </c>
      <c r="I827">
        <v>-0.1009</v>
      </c>
      <c r="J827">
        <v>-0.2545</v>
      </c>
      <c r="K827">
        <v>-0.91349999999999998</v>
      </c>
      <c r="L827">
        <v>-0.91349999999999998</v>
      </c>
      <c r="M827">
        <v>-6.8906000000000001</v>
      </c>
      <c r="N827">
        <v>-3.7862</v>
      </c>
      <c r="O827">
        <v>1.8775999999999999</v>
      </c>
      <c r="P827">
        <v>4.3631000000000002</v>
      </c>
      <c r="Q827">
        <v>-0.63129999999999997</v>
      </c>
      <c r="R827">
        <v>30.711099999999998</v>
      </c>
      <c r="S827" t="s">
        <v>307</v>
      </c>
      <c r="T827" t="s">
        <v>307</v>
      </c>
      <c r="U827" t="s">
        <v>332</v>
      </c>
      <c r="V827" t="s">
        <v>338</v>
      </c>
      <c r="W827">
        <v>90170600412.059998</v>
      </c>
      <c r="X827">
        <v>66856875.390000001</v>
      </c>
      <c r="Y827" s="225">
        <v>468726021343.88</v>
      </c>
      <c r="Z827">
        <v>0</v>
      </c>
    </row>
    <row r="828" spans="1:26" x14ac:dyDescent="0.25">
      <c r="A828" t="s">
        <v>1123</v>
      </c>
      <c r="B828" t="s">
        <v>166</v>
      </c>
      <c r="C828" t="s">
        <v>1124</v>
      </c>
      <c r="D828" t="s">
        <v>309</v>
      </c>
      <c r="E828" t="s">
        <v>303</v>
      </c>
      <c r="F828" t="s">
        <v>304</v>
      </c>
      <c r="G828" t="s">
        <v>305</v>
      </c>
      <c r="H828">
        <v>3428.8845000000001</v>
      </c>
      <c r="I828">
        <v>0.1847</v>
      </c>
      <c r="J828">
        <v>0.27379999999999999</v>
      </c>
      <c r="K828">
        <v>-0.54410000000000003</v>
      </c>
      <c r="L828">
        <v>-0.54410000000000003</v>
      </c>
      <c r="M828">
        <v>-2.2317999999999998</v>
      </c>
      <c r="N828">
        <v>-0.57879999999999998</v>
      </c>
      <c r="O828">
        <v>3.5278999999999998</v>
      </c>
      <c r="P828">
        <v>1.071</v>
      </c>
      <c r="Q828">
        <v>15.0855</v>
      </c>
      <c r="R828">
        <v>22.993500000000001</v>
      </c>
      <c r="S828" t="s">
        <v>306</v>
      </c>
      <c r="T828" t="s">
        <v>317</v>
      </c>
      <c r="U828" t="s">
        <v>338</v>
      </c>
      <c r="V828" t="s">
        <v>338</v>
      </c>
      <c r="W828">
        <v>156635039699.94</v>
      </c>
      <c r="X828">
        <v>45432479.280000001</v>
      </c>
      <c r="Y828" s="225">
        <v>3525971403671.3901</v>
      </c>
      <c r="Z828">
        <v>0</v>
      </c>
    </row>
    <row r="829" spans="1:26" x14ac:dyDescent="0.25">
      <c r="A829" t="s">
        <v>1125</v>
      </c>
      <c r="B829" t="s">
        <v>203</v>
      </c>
      <c r="C829" t="s">
        <v>1124</v>
      </c>
      <c r="D829" t="s">
        <v>170</v>
      </c>
      <c r="E829" t="s">
        <v>303</v>
      </c>
      <c r="F829" t="s">
        <v>304</v>
      </c>
      <c r="G829" t="s">
        <v>305</v>
      </c>
      <c r="H829">
        <v>1077.8094000000001</v>
      </c>
      <c r="I829">
        <v>-0.56510000000000005</v>
      </c>
      <c r="J829">
        <v>-0.93930000000000002</v>
      </c>
      <c r="K829">
        <v>-2.9790999999999999</v>
      </c>
      <c r="L829">
        <v>-2.9790999999999999</v>
      </c>
      <c r="M829">
        <v>-5.38</v>
      </c>
      <c r="N829">
        <v>-4.5384000000000002</v>
      </c>
      <c r="O829">
        <v>-1.3858999999999999</v>
      </c>
      <c r="P829">
        <v>2.4554</v>
      </c>
      <c r="Q829">
        <v>0</v>
      </c>
      <c r="R829">
        <v>0</v>
      </c>
      <c r="S829" t="s">
        <v>319</v>
      </c>
      <c r="T829" t="s">
        <v>319</v>
      </c>
      <c r="U829" t="s">
        <v>319</v>
      </c>
      <c r="V829" t="s">
        <v>319</v>
      </c>
      <c r="W829">
        <v>398261313271.96002</v>
      </c>
      <c r="X829">
        <v>358501746.69</v>
      </c>
      <c r="Y829" s="225">
        <v>3525971403671.3901</v>
      </c>
      <c r="Z829">
        <v>0</v>
      </c>
    </row>
    <row r="830" spans="1:26" x14ac:dyDescent="0.25">
      <c r="A830" t="s">
        <v>1126</v>
      </c>
      <c r="B830" t="s">
        <v>203</v>
      </c>
      <c r="C830" t="s">
        <v>1124</v>
      </c>
      <c r="D830" t="s">
        <v>309</v>
      </c>
      <c r="E830" t="s">
        <v>303</v>
      </c>
      <c r="F830" t="s">
        <v>304</v>
      </c>
      <c r="G830" t="s">
        <v>305</v>
      </c>
      <c r="H830">
        <v>4329.8725000000004</v>
      </c>
      <c r="I830">
        <v>-0.42880000000000001</v>
      </c>
      <c r="J830">
        <v>-0.86219999999999997</v>
      </c>
      <c r="K830">
        <v>-2.8384999999999998</v>
      </c>
      <c r="L830">
        <v>-2.8384999999999998</v>
      </c>
      <c r="M830">
        <v>-4.3745000000000003</v>
      </c>
      <c r="N830">
        <v>-2.7702</v>
      </c>
      <c r="O830">
        <v>-0.84189999999999998</v>
      </c>
      <c r="P830">
        <v>2.7601</v>
      </c>
      <c r="Q830">
        <v>7.4055</v>
      </c>
      <c r="R830">
        <v>14.749700000000001</v>
      </c>
      <c r="S830" t="s">
        <v>319</v>
      </c>
      <c r="T830" t="s">
        <v>319</v>
      </c>
      <c r="U830" t="s">
        <v>319</v>
      </c>
      <c r="V830" t="s">
        <v>319</v>
      </c>
      <c r="W830">
        <v>254577435642.94</v>
      </c>
      <c r="X830">
        <v>57126678.829999998</v>
      </c>
      <c r="Y830" s="225">
        <v>3525971403671.3901</v>
      </c>
      <c r="Z830">
        <v>0</v>
      </c>
    </row>
    <row r="831" spans="1:26" x14ac:dyDescent="0.25">
      <c r="A831" t="s">
        <v>1127</v>
      </c>
      <c r="B831" t="s">
        <v>171</v>
      </c>
      <c r="C831" t="s">
        <v>1124</v>
      </c>
      <c r="D831" t="s">
        <v>309</v>
      </c>
      <c r="E831" t="s">
        <v>303</v>
      </c>
      <c r="F831" t="s">
        <v>304</v>
      </c>
      <c r="G831" t="s">
        <v>305</v>
      </c>
      <c r="H831">
        <v>1959.8181999999999</v>
      </c>
      <c r="I831">
        <v>5.9799999999999999E-2</v>
      </c>
      <c r="J831">
        <v>-0.58750000000000002</v>
      </c>
      <c r="K831">
        <v>6.1100000000000002E-2</v>
      </c>
      <c r="L831">
        <v>6.1100000000000002E-2</v>
      </c>
      <c r="M831">
        <v>1.5702</v>
      </c>
      <c r="N831">
        <v>0.80720000000000003</v>
      </c>
      <c r="O831">
        <v>3.0350999999999999</v>
      </c>
      <c r="P831">
        <v>4.5194000000000001</v>
      </c>
      <c r="Q831">
        <v>-1.0083</v>
      </c>
      <c r="R831">
        <v>0.27810000000000001</v>
      </c>
      <c r="S831" t="s">
        <v>375</v>
      </c>
      <c r="T831" t="s">
        <v>334</v>
      </c>
      <c r="U831" t="s">
        <v>334</v>
      </c>
      <c r="V831" t="s">
        <v>375</v>
      </c>
      <c r="W831">
        <v>134531244715.14</v>
      </c>
      <c r="X831">
        <v>68686670.590000004</v>
      </c>
      <c r="Y831" s="225">
        <v>3525971403671.3901</v>
      </c>
      <c r="Z831">
        <v>0</v>
      </c>
    </row>
    <row r="832" spans="1:26" x14ac:dyDescent="0.25">
      <c r="A832" t="s">
        <v>1128</v>
      </c>
      <c r="B832" t="s">
        <v>74</v>
      </c>
      <c r="C832" t="s">
        <v>1124</v>
      </c>
      <c r="D832" t="s">
        <v>170</v>
      </c>
      <c r="E832" t="s">
        <v>303</v>
      </c>
      <c r="F832" t="s">
        <v>304</v>
      </c>
      <c r="G832" t="s">
        <v>305</v>
      </c>
      <c r="H832">
        <v>956.43880000000001</v>
      </c>
      <c r="I832">
        <v>0.83279999999999998</v>
      </c>
      <c r="J832">
        <v>1.0787</v>
      </c>
      <c r="K832">
        <v>-0.82010000000000005</v>
      </c>
      <c r="L832">
        <v>-0.82010000000000005</v>
      </c>
      <c r="M832">
        <v>2.0952000000000002</v>
      </c>
      <c r="N832">
        <v>4.1786000000000003</v>
      </c>
      <c r="O832">
        <v>6.8696000000000002</v>
      </c>
      <c r="P832">
        <v>2.3993000000000002</v>
      </c>
      <c r="Q832">
        <v>0</v>
      </c>
      <c r="R832">
        <v>0</v>
      </c>
      <c r="S832" t="s">
        <v>338</v>
      </c>
      <c r="T832" t="s">
        <v>332</v>
      </c>
      <c r="U832" t="s">
        <v>319</v>
      </c>
      <c r="V832" t="s">
        <v>319</v>
      </c>
      <c r="W832">
        <v>11755172255.42</v>
      </c>
      <c r="X832">
        <v>12189764.220000001</v>
      </c>
      <c r="Y832" s="225">
        <v>3525971403671.3901</v>
      </c>
      <c r="Z832">
        <v>0</v>
      </c>
    </row>
    <row r="833" spans="1:26" x14ac:dyDescent="0.25">
      <c r="A833" t="s">
        <v>1129</v>
      </c>
      <c r="B833" t="s">
        <v>207</v>
      </c>
      <c r="C833" t="s">
        <v>1124</v>
      </c>
      <c r="D833" t="s">
        <v>342</v>
      </c>
      <c r="E833" t="s">
        <v>303</v>
      </c>
      <c r="F833" t="s">
        <v>304</v>
      </c>
      <c r="G833" t="s">
        <v>305</v>
      </c>
      <c r="H833">
        <v>1013.6747</v>
      </c>
      <c r="I833">
        <v>0</v>
      </c>
      <c r="J833">
        <v>0</v>
      </c>
      <c r="K833">
        <v>0</v>
      </c>
      <c r="L833">
        <v>0.63</v>
      </c>
      <c r="M833">
        <v>0</v>
      </c>
      <c r="N833">
        <v>0</v>
      </c>
      <c r="O833">
        <v>0</v>
      </c>
      <c r="P833">
        <v>0.11</v>
      </c>
      <c r="Q833">
        <v>0</v>
      </c>
      <c r="R833">
        <v>0</v>
      </c>
      <c r="S833" t="s">
        <v>319</v>
      </c>
      <c r="T833" t="s">
        <v>319</v>
      </c>
      <c r="U833" t="s">
        <v>319</v>
      </c>
      <c r="V833" t="s">
        <v>319</v>
      </c>
      <c r="W833">
        <v>403076261792.84998</v>
      </c>
      <c r="X833">
        <v>400150000</v>
      </c>
      <c r="Y833" s="225">
        <v>3525971403671.3901</v>
      </c>
      <c r="Z833">
        <v>0</v>
      </c>
    </row>
    <row r="834" spans="1:26" x14ac:dyDescent="0.25">
      <c r="A834" t="s">
        <v>1130</v>
      </c>
      <c r="B834" t="s">
        <v>207</v>
      </c>
      <c r="C834" t="s">
        <v>1124</v>
      </c>
      <c r="D834" t="s">
        <v>342</v>
      </c>
      <c r="E834" t="s">
        <v>303</v>
      </c>
      <c r="F834" t="s">
        <v>304</v>
      </c>
      <c r="G834" t="s">
        <v>305</v>
      </c>
      <c r="H834">
        <v>1027.6099999999999</v>
      </c>
      <c r="I834">
        <v>0</v>
      </c>
      <c r="J834">
        <v>0</v>
      </c>
      <c r="K834">
        <v>0</v>
      </c>
      <c r="L834">
        <v>0.81</v>
      </c>
      <c r="M834">
        <v>0</v>
      </c>
      <c r="N834">
        <v>0</v>
      </c>
      <c r="O834">
        <v>0</v>
      </c>
      <c r="P834">
        <v>0</v>
      </c>
      <c r="Q834">
        <v>0</v>
      </c>
      <c r="R834">
        <v>0</v>
      </c>
      <c r="S834" t="s">
        <v>319</v>
      </c>
      <c r="T834" t="s">
        <v>319</v>
      </c>
      <c r="U834" t="s">
        <v>319</v>
      </c>
      <c r="V834" t="s">
        <v>319</v>
      </c>
      <c r="W834">
        <v>313946342747.28998</v>
      </c>
      <c r="X834">
        <v>308000000</v>
      </c>
      <c r="Y834" s="225">
        <v>3525971403671.3901</v>
      </c>
      <c r="Z834">
        <v>0</v>
      </c>
    </row>
    <row r="835" spans="1:26" x14ac:dyDescent="0.25">
      <c r="A835" t="s">
        <v>1131</v>
      </c>
      <c r="B835" t="s">
        <v>207</v>
      </c>
      <c r="C835" t="s">
        <v>1124</v>
      </c>
      <c r="D835" t="s">
        <v>342</v>
      </c>
      <c r="E835" t="s">
        <v>303</v>
      </c>
      <c r="F835" t="s">
        <v>304</v>
      </c>
      <c r="G835" t="s">
        <v>305</v>
      </c>
      <c r="H835">
        <v>1013.8424</v>
      </c>
      <c r="I835">
        <v>0</v>
      </c>
      <c r="J835">
        <v>0</v>
      </c>
      <c r="K835">
        <v>0</v>
      </c>
      <c r="L835">
        <v>1.44</v>
      </c>
      <c r="M835">
        <v>0</v>
      </c>
      <c r="N835">
        <v>0</v>
      </c>
      <c r="O835">
        <v>0</v>
      </c>
      <c r="P835">
        <v>0</v>
      </c>
      <c r="Q835">
        <v>0</v>
      </c>
      <c r="R835">
        <v>0</v>
      </c>
      <c r="S835" t="s">
        <v>319</v>
      </c>
      <c r="T835" t="s">
        <v>319</v>
      </c>
      <c r="U835" t="s">
        <v>319</v>
      </c>
      <c r="V835" t="s">
        <v>319</v>
      </c>
      <c r="W835">
        <v>99941258408.589996</v>
      </c>
      <c r="X835">
        <v>100000000</v>
      </c>
      <c r="Y835" s="225">
        <v>3525971403671.3901</v>
      </c>
      <c r="Z835">
        <v>0</v>
      </c>
    </row>
    <row r="836" spans="1:26" x14ac:dyDescent="0.25">
      <c r="A836" t="s">
        <v>1132</v>
      </c>
      <c r="B836" t="s">
        <v>207</v>
      </c>
      <c r="C836" t="s">
        <v>1124</v>
      </c>
      <c r="D836" t="s">
        <v>170</v>
      </c>
      <c r="E836" t="s">
        <v>303</v>
      </c>
      <c r="F836" t="s">
        <v>304</v>
      </c>
      <c r="G836" t="s">
        <v>305</v>
      </c>
      <c r="H836">
        <v>1016.3303</v>
      </c>
      <c r="I836">
        <v>0</v>
      </c>
      <c r="J836">
        <v>0</v>
      </c>
      <c r="K836">
        <v>0</v>
      </c>
      <c r="L836">
        <v>0.79</v>
      </c>
      <c r="M836">
        <v>0</v>
      </c>
      <c r="N836">
        <v>0</v>
      </c>
      <c r="O836">
        <v>0</v>
      </c>
      <c r="P836">
        <v>-0.01</v>
      </c>
      <c r="Q836">
        <v>0</v>
      </c>
      <c r="R836">
        <v>0</v>
      </c>
      <c r="S836" t="s">
        <v>319</v>
      </c>
      <c r="T836" t="s">
        <v>319</v>
      </c>
      <c r="U836" t="s">
        <v>319</v>
      </c>
      <c r="V836" t="s">
        <v>319</v>
      </c>
      <c r="W836">
        <v>202686111529.20999</v>
      </c>
      <c r="X836">
        <v>201000000</v>
      </c>
      <c r="Y836" s="225">
        <v>3525971403671.3901</v>
      </c>
      <c r="Z836">
        <v>0</v>
      </c>
    </row>
    <row r="837" spans="1:26" x14ac:dyDescent="0.25">
      <c r="A837" t="s">
        <v>1133</v>
      </c>
      <c r="B837" t="s">
        <v>207</v>
      </c>
      <c r="C837" t="s">
        <v>1124</v>
      </c>
      <c r="D837" t="s">
        <v>199</v>
      </c>
      <c r="E837" t="s">
        <v>303</v>
      </c>
      <c r="F837" t="s">
        <v>304</v>
      </c>
      <c r="G837" t="s">
        <v>305</v>
      </c>
      <c r="H837">
        <v>1008.712</v>
      </c>
      <c r="I837">
        <v>0</v>
      </c>
      <c r="J837">
        <v>0</v>
      </c>
      <c r="K837">
        <v>0</v>
      </c>
      <c r="L837">
        <v>0.62</v>
      </c>
      <c r="M837">
        <v>0</v>
      </c>
      <c r="N837">
        <v>0</v>
      </c>
      <c r="O837">
        <v>0</v>
      </c>
      <c r="P837">
        <v>3.81</v>
      </c>
      <c r="Q837">
        <v>0</v>
      </c>
      <c r="R837">
        <v>0</v>
      </c>
      <c r="S837" t="s">
        <v>319</v>
      </c>
      <c r="T837" t="s">
        <v>319</v>
      </c>
      <c r="U837" t="s">
        <v>319</v>
      </c>
      <c r="V837" t="s">
        <v>319</v>
      </c>
      <c r="W837">
        <v>149968523554.76001</v>
      </c>
      <c r="X837">
        <v>149600000</v>
      </c>
      <c r="Y837" s="225">
        <v>3525971403671.3901</v>
      </c>
      <c r="Z837">
        <v>0</v>
      </c>
    </row>
    <row r="838" spans="1:26" x14ac:dyDescent="0.25">
      <c r="A838" t="s">
        <v>1134</v>
      </c>
      <c r="B838" t="s">
        <v>207</v>
      </c>
      <c r="C838" t="s">
        <v>1124</v>
      </c>
      <c r="D838" t="s">
        <v>199</v>
      </c>
      <c r="E838" t="s">
        <v>303</v>
      </c>
      <c r="F838" t="s">
        <v>304</v>
      </c>
      <c r="G838" t="s">
        <v>305</v>
      </c>
      <c r="H838">
        <v>1008.7104</v>
      </c>
      <c r="I838">
        <v>0</v>
      </c>
      <c r="J838">
        <v>0</v>
      </c>
      <c r="K838">
        <v>0</v>
      </c>
      <c r="L838">
        <v>0.69</v>
      </c>
      <c r="M838">
        <v>0</v>
      </c>
      <c r="N838">
        <v>0</v>
      </c>
      <c r="O838">
        <v>0</v>
      </c>
      <c r="P838">
        <v>0</v>
      </c>
      <c r="Q838">
        <v>0</v>
      </c>
      <c r="R838">
        <v>0</v>
      </c>
      <c r="S838" t="s">
        <v>319</v>
      </c>
      <c r="T838" t="s">
        <v>319</v>
      </c>
      <c r="U838" t="s">
        <v>319</v>
      </c>
      <c r="V838" t="s">
        <v>319</v>
      </c>
      <c r="W838">
        <v>52192617736.519997</v>
      </c>
      <c r="X838">
        <v>52100000</v>
      </c>
      <c r="Y838" s="225">
        <v>3525971403671.3901</v>
      </c>
      <c r="Z838">
        <v>0</v>
      </c>
    </row>
    <row r="839" spans="1:26" x14ac:dyDescent="0.25">
      <c r="A839" t="s">
        <v>1135</v>
      </c>
      <c r="B839" t="s">
        <v>207</v>
      </c>
      <c r="C839" t="s">
        <v>1124</v>
      </c>
      <c r="D839" t="s">
        <v>170</v>
      </c>
      <c r="E839" t="s">
        <v>303</v>
      </c>
      <c r="F839" t="s">
        <v>304</v>
      </c>
      <c r="G839" t="s">
        <v>305</v>
      </c>
      <c r="H839">
        <v>1012.4473</v>
      </c>
      <c r="I839">
        <v>0</v>
      </c>
      <c r="J839">
        <v>0</v>
      </c>
      <c r="K839">
        <v>0</v>
      </c>
      <c r="L839">
        <v>0.63</v>
      </c>
      <c r="M839">
        <v>0</v>
      </c>
      <c r="N839">
        <v>0</v>
      </c>
      <c r="O839">
        <v>0</v>
      </c>
      <c r="P839">
        <v>1.22</v>
      </c>
      <c r="Q839">
        <v>0</v>
      </c>
      <c r="R839">
        <v>0</v>
      </c>
      <c r="S839" t="s">
        <v>319</v>
      </c>
      <c r="T839" t="s">
        <v>319</v>
      </c>
      <c r="U839" t="s">
        <v>319</v>
      </c>
      <c r="V839" t="s">
        <v>319</v>
      </c>
      <c r="W839">
        <v>306347770251.01001</v>
      </c>
      <c r="X839">
        <v>304500000</v>
      </c>
      <c r="Y839" s="225">
        <v>3525971403671.3901</v>
      </c>
      <c r="Z839">
        <v>0</v>
      </c>
    </row>
    <row r="840" spans="1:26" x14ac:dyDescent="0.25">
      <c r="A840" t="s">
        <v>1136</v>
      </c>
      <c r="B840" t="s">
        <v>207</v>
      </c>
      <c r="C840" t="s">
        <v>1124</v>
      </c>
      <c r="D840" t="s">
        <v>170</v>
      </c>
      <c r="E840" t="s">
        <v>303</v>
      </c>
      <c r="F840" t="s">
        <v>304</v>
      </c>
      <c r="G840" t="s">
        <v>305</v>
      </c>
      <c r="H840">
        <v>994.77260000000001</v>
      </c>
      <c r="I840">
        <v>0</v>
      </c>
      <c r="J840">
        <v>0</v>
      </c>
      <c r="K840">
        <v>0</v>
      </c>
      <c r="L840">
        <v>1.0900000000000001</v>
      </c>
      <c r="M840">
        <v>0</v>
      </c>
      <c r="N840">
        <v>0</v>
      </c>
      <c r="O840">
        <v>0</v>
      </c>
      <c r="P840">
        <v>0</v>
      </c>
      <c r="Q840">
        <v>0</v>
      </c>
      <c r="R840">
        <v>0</v>
      </c>
      <c r="S840" t="s">
        <v>319</v>
      </c>
      <c r="T840" t="s">
        <v>319</v>
      </c>
      <c r="U840" t="s">
        <v>319</v>
      </c>
      <c r="V840" t="s">
        <v>319</v>
      </c>
      <c r="W840">
        <v>152174874702.73001</v>
      </c>
      <c r="X840">
        <v>154641606.06</v>
      </c>
      <c r="Y840" s="225">
        <v>3525971403671.3901</v>
      </c>
      <c r="Z840">
        <v>0</v>
      </c>
    </row>
    <row r="841" spans="1:26" x14ac:dyDescent="0.25">
      <c r="A841" t="s">
        <v>1137</v>
      </c>
      <c r="B841" t="s">
        <v>207</v>
      </c>
      <c r="C841" t="s">
        <v>1124</v>
      </c>
      <c r="D841" t="s">
        <v>170</v>
      </c>
      <c r="E841" t="s">
        <v>303</v>
      </c>
      <c r="F841" t="s">
        <v>304</v>
      </c>
      <c r="G841" t="s">
        <v>305</v>
      </c>
      <c r="H841">
        <v>1007.0907999999999</v>
      </c>
      <c r="I841">
        <v>0</v>
      </c>
      <c r="J841">
        <v>0</v>
      </c>
      <c r="K841">
        <v>0</v>
      </c>
      <c r="L841">
        <v>0</v>
      </c>
      <c r="M841">
        <v>0</v>
      </c>
      <c r="N841">
        <v>0</v>
      </c>
      <c r="O841">
        <v>0</v>
      </c>
      <c r="P841">
        <v>0</v>
      </c>
      <c r="Q841">
        <v>0</v>
      </c>
      <c r="R841">
        <v>0</v>
      </c>
      <c r="S841" t="s">
        <v>319</v>
      </c>
      <c r="T841" t="s">
        <v>319</v>
      </c>
      <c r="U841" t="s">
        <v>319</v>
      </c>
      <c r="V841" t="s">
        <v>319</v>
      </c>
      <c r="W841">
        <v>0</v>
      </c>
      <c r="X841">
        <v>0</v>
      </c>
      <c r="Y841" s="225">
        <v>3525971403671.3901</v>
      </c>
      <c r="Z841">
        <v>0</v>
      </c>
    </row>
    <row r="842" spans="1:26" x14ac:dyDescent="0.25">
      <c r="A842" t="s">
        <v>1138</v>
      </c>
      <c r="B842" t="s">
        <v>178</v>
      </c>
      <c r="C842" t="s">
        <v>787</v>
      </c>
      <c r="D842" t="s">
        <v>177</v>
      </c>
      <c r="E842" t="s">
        <v>303</v>
      </c>
      <c r="F842" t="s">
        <v>304</v>
      </c>
      <c r="G842" t="s">
        <v>305</v>
      </c>
      <c r="H842">
        <v>1317.5731000000001</v>
      </c>
      <c r="I842">
        <v>5.2499999999999998E-2</v>
      </c>
      <c r="J842">
        <v>0.1208</v>
      </c>
      <c r="K842">
        <v>0.52700000000000002</v>
      </c>
      <c r="L842">
        <v>0.52700000000000002</v>
      </c>
      <c r="M842">
        <v>1.6335999999999999</v>
      </c>
      <c r="N842">
        <v>3.3058999999999998</v>
      </c>
      <c r="O842">
        <v>5.1105</v>
      </c>
      <c r="P842">
        <v>6.9298000000000002</v>
      </c>
      <c r="Q842">
        <v>20.182500999999998</v>
      </c>
      <c r="R842">
        <v>0</v>
      </c>
      <c r="S842" t="s">
        <v>313</v>
      </c>
      <c r="T842" t="s">
        <v>357</v>
      </c>
      <c r="U842" t="s">
        <v>364</v>
      </c>
      <c r="V842" t="s">
        <v>319</v>
      </c>
      <c r="W842">
        <v>588369900505.56006</v>
      </c>
      <c r="X842">
        <v>448909214.63</v>
      </c>
      <c r="Y842" s="225">
        <v>2711391376867.5103</v>
      </c>
      <c r="Z842">
        <v>0</v>
      </c>
    </row>
    <row r="843" spans="1:26" x14ac:dyDescent="0.25">
      <c r="A843" t="s">
        <v>1139</v>
      </c>
      <c r="B843" t="s">
        <v>166</v>
      </c>
      <c r="C843" t="s">
        <v>1140</v>
      </c>
      <c r="D843" t="s">
        <v>170</v>
      </c>
      <c r="E843" t="s">
        <v>303</v>
      </c>
      <c r="F843" t="s">
        <v>304</v>
      </c>
      <c r="G843" t="s">
        <v>305</v>
      </c>
      <c r="H843">
        <v>918.77329999999995</v>
      </c>
      <c r="I843">
        <v>0.1328</v>
      </c>
      <c r="J843">
        <v>4.2500000000000003E-2</v>
      </c>
      <c r="K843">
        <v>-0.59640000000000004</v>
      </c>
      <c r="L843">
        <v>-0.59640000000000004</v>
      </c>
      <c r="M843">
        <v>-0.64229999999999998</v>
      </c>
      <c r="N843">
        <v>0.60119999999999996</v>
      </c>
      <c r="O843">
        <v>4.1492000000000004</v>
      </c>
      <c r="P843">
        <v>10.4239</v>
      </c>
      <c r="Q843">
        <v>-2.3285999999999998</v>
      </c>
      <c r="R843">
        <v>0</v>
      </c>
      <c r="S843" t="s">
        <v>306</v>
      </c>
      <c r="T843" t="s">
        <v>310</v>
      </c>
      <c r="U843" t="s">
        <v>317</v>
      </c>
      <c r="V843" t="s">
        <v>319</v>
      </c>
      <c r="W843">
        <v>59979397727.93</v>
      </c>
      <c r="X843">
        <v>64892711.210000001</v>
      </c>
      <c r="Y843" s="225">
        <v>997334712169.71997</v>
      </c>
      <c r="Z843">
        <v>21150294.123599999</v>
      </c>
    </row>
    <row r="844" spans="1:26" x14ac:dyDescent="0.25">
      <c r="A844" t="s">
        <v>1141</v>
      </c>
      <c r="B844" t="s">
        <v>166</v>
      </c>
      <c r="C844" t="s">
        <v>1140</v>
      </c>
      <c r="D844" t="s">
        <v>336</v>
      </c>
      <c r="E844" t="s">
        <v>303</v>
      </c>
      <c r="F844" t="s">
        <v>304</v>
      </c>
      <c r="G844" t="s">
        <v>305</v>
      </c>
      <c r="H844">
        <v>801.79250000000002</v>
      </c>
      <c r="I844">
        <v>-0.43659999999999999</v>
      </c>
      <c r="J844">
        <v>-1.3446</v>
      </c>
      <c r="K844">
        <v>-1.5325</v>
      </c>
      <c r="L844">
        <v>-1.5325</v>
      </c>
      <c r="M844">
        <v>-4.1056999999999997</v>
      </c>
      <c r="N844">
        <v>-3.0568</v>
      </c>
      <c r="O844">
        <v>6.5876999999999999</v>
      </c>
      <c r="P844">
        <v>-16.441799</v>
      </c>
      <c r="Q844">
        <v>0</v>
      </c>
      <c r="R844">
        <v>0</v>
      </c>
      <c r="S844" t="s">
        <v>317</v>
      </c>
      <c r="T844" t="s">
        <v>317</v>
      </c>
      <c r="U844" t="s">
        <v>319</v>
      </c>
      <c r="V844" t="s">
        <v>319</v>
      </c>
      <c r="W844">
        <v>169391898159.04001</v>
      </c>
      <c r="X844">
        <v>208028826.22</v>
      </c>
      <c r="Y844" s="225">
        <v>997334712169.71997</v>
      </c>
      <c r="Z844">
        <v>21150294.123599999</v>
      </c>
    </row>
    <row r="845" spans="1:26" x14ac:dyDescent="0.25">
      <c r="A845" t="s">
        <v>1142</v>
      </c>
      <c r="B845" t="s">
        <v>74</v>
      </c>
      <c r="C845" t="s">
        <v>1140</v>
      </c>
      <c r="D845" t="s">
        <v>170</v>
      </c>
      <c r="E845" t="s">
        <v>303</v>
      </c>
      <c r="F845" t="s">
        <v>304</v>
      </c>
      <c r="G845" t="s">
        <v>305</v>
      </c>
      <c r="H845">
        <v>1052.491</v>
      </c>
      <c r="I845">
        <v>-0.63749999999999996</v>
      </c>
      <c r="J845">
        <v>-1.5105</v>
      </c>
      <c r="K845">
        <v>-2.2222</v>
      </c>
      <c r="L845">
        <v>-2.2222</v>
      </c>
      <c r="M845">
        <v>-6.6363000000000003</v>
      </c>
      <c r="N845">
        <v>-4.1627999999999998</v>
      </c>
      <c r="O845">
        <v>3.3721000000000001</v>
      </c>
      <c r="P845">
        <v>6.5397999999999996</v>
      </c>
      <c r="Q845">
        <v>-5.6233000000000004</v>
      </c>
      <c r="R845">
        <v>3.9201000000000001</v>
      </c>
      <c r="S845" t="s">
        <v>307</v>
      </c>
      <c r="T845" t="s">
        <v>338</v>
      </c>
      <c r="U845" t="s">
        <v>332</v>
      </c>
      <c r="V845" t="s">
        <v>375</v>
      </c>
      <c r="W845">
        <v>41093096478.470001</v>
      </c>
      <c r="X845">
        <v>38176013.600000001</v>
      </c>
      <c r="Y845" s="225">
        <v>997334712169.71997</v>
      </c>
      <c r="Z845">
        <v>21150294.123599999</v>
      </c>
    </row>
    <row r="846" spans="1:26" x14ac:dyDescent="0.25">
      <c r="A846" t="s">
        <v>1143</v>
      </c>
      <c r="B846" t="s">
        <v>171</v>
      </c>
      <c r="C846" t="s">
        <v>1140</v>
      </c>
      <c r="D846" t="s">
        <v>170</v>
      </c>
      <c r="E846" t="s">
        <v>303</v>
      </c>
      <c r="F846" t="s">
        <v>304</v>
      </c>
      <c r="G846" t="s">
        <v>305</v>
      </c>
      <c r="H846">
        <v>2417.3462</v>
      </c>
      <c r="I846">
        <v>1.43E-2</v>
      </c>
      <c r="J846">
        <v>8.2799999999999999E-2</v>
      </c>
      <c r="K846">
        <v>0.46850000000000003</v>
      </c>
      <c r="L846">
        <v>0.46850000000000003</v>
      </c>
      <c r="M846">
        <v>1.5688</v>
      </c>
      <c r="N846">
        <v>3.4569000000000001</v>
      </c>
      <c r="O846">
        <v>3.1682999999999999</v>
      </c>
      <c r="P846">
        <v>1.9815</v>
      </c>
      <c r="Q846">
        <v>-2.1120000000000001</v>
      </c>
      <c r="R846">
        <v>30.7698</v>
      </c>
      <c r="S846" t="s">
        <v>387</v>
      </c>
      <c r="T846" t="s">
        <v>387</v>
      </c>
      <c r="U846" t="s">
        <v>387</v>
      </c>
      <c r="V846" t="s">
        <v>387</v>
      </c>
      <c r="W846">
        <v>1076576688.1600001</v>
      </c>
      <c r="X846">
        <v>447441.21</v>
      </c>
      <c r="Y846" s="225">
        <v>997334712169.71997</v>
      </c>
      <c r="Z846">
        <v>21150294.123599999</v>
      </c>
    </row>
    <row r="847" spans="1:26" x14ac:dyDescent="0.25">
      <c r="A847" t="s">
        <v>1144</v>
      </c>
      <c r="B847" t="s">
        <v>74</v>
      </c>
      <c r="C847" t="s">
        <v>1140</v>
      </c>
      <c r="D847" t="s">
        <v>177</v>
      </c>
      <c r="E847" t="s">
        <v>303</v>
      </c>
      <c r="F847" t="s">
        <v>304</v>
      </c>
      <c r="G847" t="s">
        <v>305</v>
      </c>
      <c r="H847">
        <v>1114.8263999999999</v>
      </c>
      <c r="I847">
        <v>-0.57179999999999997</v>
      </c>
      <c r="J847">
        <v>-1.2665</v>
      </c>
      <c r="K847">
        <v>-1.9048</v>
      </c>
      <c r="L847">
        <v>-1.9048</v>
      </c>
      <c r="M847">
        <v>-7.1459999999999999</v>
      </c>
      <c r="N847">
        <v>-3.8473000000000002</v>
      </c>
      <c r="O847">
        <v>5.3590999999999998</v>
      </c>
      <c r="P847">
        <v>8.4657</v>
      </c>
      <c r="Q847">
        <v>4.5499000000000001</v>
      </c>
      <c r="R847">
        <v>12.6907</v>
      </c>
      <c r="S847" t="s">
        <v>307</v>
      </c>
      <c r="T847" t="s">
        <v>338</v>
      </c>
      <c r="U847" t="s">
        <v>307</v>
      </c>
      <c r="V847" t="s">
        <v>332</v>
      </c>
      <c r="W847">
        <v>23426585514.43</v>
      </c>
      <c r="X847">
        <v>20613393.91</v>
      </c>
      <c r="Y847" s="225">
        <v>997334712169.71997</v>
      </c>
      <c r="Z847">
        <v>21150294.123599999</v>
      </c>
    </row>
    <row r="848" spans="1:26" x14ac:dyDescent="0.25">
      <c r="A848" t="s">
        <v>1145</v>
      </c>
      <c r="B848" t="s">
        <v>171</v>
      </c>
      <c r="C848" t="s">
        <v>1140</v>
      </c>
      <c r="D848" t="s">
        <v>170</v>
      </c>
      <c r="E848" t="s">
        <v>303</v>
      </c>
      <c r="F848" t="s">
        <v>304</v>
      </c>
      <c r="G848" t="s">
        <v>305</v>
      </c>
      <c r="H848">
        <v>1052.3235999999999</v>
      </c>
      <c r="I848">
        <v>1.46E-2</v>
      </c>
      <c r="J848">
        <v>8.5400000000000004E-2</v>
      </c>
      <c r="K848">
        <v>0.48330000000000001</v>
      </c>
      <c r="L848">
        <v>0.48330000000000001</v>
      </c>
      <c r="M848">
        <v>1.6586000000000001</v>
      </c>
      <c r="N848">
        <v>3.9965999999999999</v>
      </c>
      <c r="O848">
        <v>4.68</v>
      </c>
      <c r="P848">
        <v>4.7515000000000001</v>
      </c>
      <c r="Q848">
        <v>0</v>
      </c>
      <c r="R848">
        <v>0</v>
      </c>
      <c r="S848" t="s">
        <v>387</v>
      </c>
      <c r="T848" t="s">
        <v>387</v>
      </c>
      <c r="U848" t="s">
        <v>319</v>
      </c>
      <c r="V848" t="s">
        <v>319</v>
      </c>
      <c r="W848">
        <v>1034456870.97</v>
      </c>
      <c r="X848">
        <v>987772.85</v>
      </c>
      <c r="Y848" s="225">
        <v>997334712169.71997</v>
      </c>
      <c r="Z848">
        <v>21150294.123599999</v>
      </c>
    </row>
    <row r="849" spans="1:26" x14ac:dyDescent="0.25">
      <c r="A849" t="s">
        <v>1146</v>
      </c>
      <c r="B849" t="s">
        <v>171</v>
      </c>
      <c r="C849" t="s">
        <v>1140</v>
      </c>
      <c r="D849" t="s">
        <v>374</v>
      </c>
      <c r="E849" t="s">
        <v>303</v>
      </c>
      <c r="F849" t="s">
        <v>304</v>
      </c>
      <c r="G849" t="s">
        <v>305</v>
      </c>
      <c r="H849">
        <v>1144.261</v>
      </c>
      <c r="I849">
        <v>-2.1100000000000001E-2</v>
      </c>
      <c r="J849">
        <v>-5.8999999999999999E-3</v>
      </c>
      <c r="K849">
        <v>0.43480000000000002</v>
      </c>
      <c r="L849">
        <v>0.43480000000000002</v>
      </c>
      <c r="M849">
        <v>1.9386000000000001</v>
      </c>
      <c r="N849">
        <v>3.7359</v>
      </c>
      <c r="O849">
        <v>6.0827999999999998</v>
      </c>
      <c r="P849">
        <v>8.1721000000000004</v>
      </c>
      <c r="Q849">
        <v>0</v>
      </c>
      <c r="R849">
        <v>0</v>
      </c>
      <c r="S849" t="s">
        <v>387</v>
      </c>
      <c r="T849" t="s">
        <v>387</v>
      </c>
      <c r="U849" t="s">
        <v>319</v>
      </c>
      <c r="V849" t="s">
        <v>319</v>
      </c>
      <c r="W849">
        <v>7700563515.8000002</v>
      </c>
      <c r="X849">
        <v>6758987.21</v>
      </c>
      <c r="Y849" s="225">
        <v>997334712169.71997</v>
      </c>
      <c r="Z849">
        <v>21150294.123599999</v>
      </c>
    </row>
    <row r="850" spans="1:26" x14ac:dyDescent="0.25">
      <c r="A850" t="s">
        <v>1147</v>
      </c>
      <c r="B850" t="s">
        <v>178</v>
      </c>
      <c r="C850" t="s">
        <v>1140</v>
      </c>
      <c r="D850" t="s">
        <v>342</v>
      </c>
      <c r="E850" t="s">
        <v>303</v>
      </c>
      <c r="F850" t="s">
        <v>304</v>
      </c>
      <c r="G850" t="s">
        <v>305</v>
      </c>
      <c r="H850">
        <v>1005.4474</v>
      </c>
      <c r="I850">
        <v>4.8899999999999999E-2</v>
      </c>
      <c r="J850">
        <v>0.1152</v>
      </c>
      <c r="K850">
        <v>0.51139999999999997</v>
      </c>
      <c r="L850">
        <v>0.51139999999999997</v>
      </c>
      <c r="M850">
        <v>0</v>
      </c>
      <c r="N850">
        <v>0</v>
      </c>
      <c r="O850">
        <v>0</v>
      </c>
      <c r="P850">
        <v>0</v>
      </c>
      <c r="Q850">
        <v>0</v>
      </c>
      <c r="R850">
        <v>0</v>
      </c>
      <c r="S850" t="s">
        <v>319</v>
      </c>
      <c r="T850" t="s">
        <v>319</v>
      </c>
      <c r="U850" t="s">
        <v>319</v>
      </c>
      <c r="V850" t="s">
        <v>319</v>
      </c>
      <c r="W850">
        <v>5001465867.46</v>
      </c>
      <c r="X850">
        <v>4999808.6399999997</v>
      </c>
      <c r="Y850" s="225">
        <v>997334712169.71997</v>
      </c>
      <c r="Z850">
        <v>21150294.123599999</v>
      </c>
    </row>
    <row r="851" spans="1:26" x14ac:dyDescent="0.25">
      <c r="A851" t="s">
        <v>1148</v>
      </c>
      <c r="B851" t="s">
        <v>207</v>
      </c>
      <c r="C851" t="s">
        <v>1140</v>
      </c>
      <c r="D851" t="s">
        <v>227</v>
      </c>
      <c r="E851" t="s">
        <v>303</v>
      </c>
      <c r="F851" t="s">
        <v>304</v>
      </c>
      <c r="G851" t="s">
        <v>280</v>
      </c>
      <c r="H851">
        <v>1031.3606</v>
      </c>
      <c r="I851">
        <v>0</v>
      </c>
      <c r="J851">
        <v>0</v>
      </c>
      <c r="K851">
        <v>0</v>
      </c>
      <c r="L851">
        <v>0.51</v>
      </c>
      <c r="M851">
        <v>0</v>
      </c>
      <c r="N851">
        <v>0</v>
      </c>
      <c r="O851">
        <v>0</v>
      </c>
      <c r="P851">
        <v>2.7</v>
      </c>
      <c r="Q851">
        <v>0</v>
      </c>
      <c r="R851">
        <v>0</v>
      </c>
      <c r="S851" t="s">
        <v>319</v>
      </c>
      <c r="T851" t="s">
        <v>319</v>
      </c>
      <c r="U851" t="s">
        <v>319</v>
      </c>
      <c r="V851" t="s">
        <v>319</v>
      </c>
      <c r="W851">
        <v>20522718838.029999</v>
      </c>
      <c r="X851">
        <v>20000000</v>
      </c>
      <c r="Y851" s="225">
        <v>997334712169.71997</v>
      </c>
      <c r="Z851">
        <v>21150294.123599999</v>
      </c>
    </row>
    <row r="852" spans="1:26" x14ac:dyDescent="0.25">
      <c r="A852" t="s">
        <v>1149</v>
      </c>
      <c r="B852" t="s">
        <v>207</v>
      </c>
      <c r="C852" t="s">
        <v>1140</v>
      </c>
      <c r="D852" t="s">
        <v>374</v>
      </c>
      <c r="E852" t="s">
        <v>323</v>
      </c>
      <c r="F852" t="s">
        <v>304</v>
      </c>
      <c r="G852" t="s">
        <v>305</v>
      </c>
      <c r="H852">
        <v>1.059709</v>
      </c>
      <c r="I852">
        <v>0</v>
      </c>
      <c r="J852">
        <v>0</v>
      </c>
      <c r="K852">
        <v>0</v>
      </c>
      <c r="L852">
        <v>0.21</v>
      </c>
      <c r="M852">
        <v>0</v>
      </c>
      <c r="N852">
        <v>0</v>
      </c>
      <c r="O852">
        <v>0</v>
      </c>
      <c r="P852">
        <v>2.64</v>
      </c>
      <c r="Q852">
        <v>0</v>
      </c>
      <c r="R852">
        <v>0</v>
      </c>
      <c r="S852" t="s">
        <v>319</v>
      </c>
      <c r="T852" t="s">
        <v>319</v>
      </c>
      <c r="U852" t="s">
        <v>319</v>
      </c>
      <c r="V852" t="s">
        <v>319</v>
      </c>
      <c r="W852">
        <v>21150294.123599999</v>
      </c>
      <c r="X852">
        <v>20000000</v>
      </c>
      <c r="Y852" s="225">
        <v>997334712169.71997</v>
      </c>
      <c r="Z852">
        <v>21150294.123599999</v>
      </c>
    </row>
    <row r="853" spans="1:26" x14ac:dyDescent="0.25">
      <c r="A853" t="s">
        <v>1150</v>
      </c>
      <c r="B853" t="s">
        <v>74</v>
      </c>
      <c r="C853" t="s">
        <v>1140</v>
      </c>
      <c r="D853" t="s">
        <v>170</v>
      </c>
      <c r="E853" t="s">
        <v>303</v>
      </c>
      <c r="F853" t="s">
        <v>304</v>
      </c>
      <c r="G853" t="s">
        <v>305</v>
      </c>
      <c r="H853">
        <v>1091.8287</v>
      </c>
      <c r="I853">
        <v>-0.88019999999999998</v>
      </c>
      <c r="J853">
        <v>-2.2412000000000001</v>
      </c>
      <c r="K853">
        <v>-4.8959999999999999</v>
      </c>
      <c r="L853">
        <v>-4.8959999999999999</v>
      </c>
      <c r="M853">
        <v>-11.5061</v>
      </c>
      <c r="N853">
        <v>-8.6861999999999995</v>
      </c>
      <c r="O853">
        <v>-5.6321000000000003</v>
      </c>
      <c r="P853">
        <v>-0.32440000000000002</v>
      </c>
      <c r="Q853">
        <v>-4.1416000000000004</v>
      </c>
      <c r="R853">
        <v>0</v>
      </c>
      <c r="S853" t="s">
        <v>307</v>
      </c>
      <c r="T853" t="s">
        <v>307</v>
      </c>
      <c r="U853" t="s">
        <v>307</v>
      </c>
      <c r="V853" t="s">
        <v>319</v>
      </c>
      <c r="W853">
        <v>34629814927.330002</v>
      </c>
      <c r="X853">
        <v>30164380.09</v>
      </c>
      <c r="Y853" s="225">
        <v>997334712169.71997</v>
      </c>
      <c r="Z853">
        <v>21150294.123599999</v>
      </c>
    </row>
    <row r="854" spans="1:26" x14ac:dyDescent="0.25">
      <c r="A854" t="s">
        <v>1151</v>
      </c>
      <c r="B854" t="s">
        <v>74</v>
      </c>
      <c r="C854" t="s">
        <v>1140</v>
      </c>
      <c r="D854" t="s">
        <v>336</v>
      </c>
      <c r="E854" t="s">
        <v>303</v>
      </c>
      <c r="F854" t="s">
        <v>304</v>
      </c>
      <c r="G854" t="s">
        <v>305</v>
      </c>
      <c r="H854">
        <v>1200.8893</v>
      </c>
      <c r="I854">
        <v>-1.0436000000000001</v>
      </c>
      <c r="J854">
        <v>-2.5438000000000001</v>
      </c>
      <c r="K854">
        <v>-4.5274999999999999</v>
      </c>
      <c r="L854">
        <v>-4.5274999999999999</v>
      </c>
      <c r="M854">
        <v>-11.0145</v>
      </c>
      <c r="N854">
        <v>-8.1996000000000002</v>
      </c>
      <c r="O854">
        <v>-5.0312000000000001</v>
      </c>
      <c r="P854">
        <v>-0.67700000000000005</v>
      </c>
      <c r="Q854">
        <v>-7.7317</v>
      </c>
      <c r="R854">
        <v>0</v>
      </c>
      <c r="S854" t="s">
        <v>332</v>
      </c>
      <c r="T854" t="s">
        <v>332</v>
      </c>
      <c r="U854" t="s">
        <v>332</v>
      </c>
      <c r="V854" t="s">
        <v>319</v>
      </c>
      <c r="W854">
        <v>35238097728.290001</v>
      </c>
      <c r="X854">
        <v>28014824.859999999</v>
      </c>
      <c r="Y854" s="225">
        <v>997334712169.71997</v>
      </c>
      <c r="Z854">
        <v>21150294.123599999</v>
      </c>
    </row>
    <row r="855" spans="1:26" x14ac:dyDescent="0.25">
      <c r="A855" t="s">
        <v>1152</v>
      </c>
      <c r="B855" t="s">
        <v>74</v>
      </c>
      <c r="C855" t="s">
        <v>1140</v>
      </c>
      <c r="D855" t="s">
        <v>342</v>
      </c>
      <c r="E855" t="s">
        <v>303</v>
      </c>
      <c r="F855" t="s">
        <v>304</v>
      </c>
      <c r="G855" t="s">
        <v>305</v>
      </c>
      <c r="H855">
        <v>1024.4038</v>
      </c>
      <c r="I855">
        <v>-0.96079999999999999</v>
      </c>
      <c r="J855">
        <v>-2.2825000000000002</v>
      </c>
      <c r="K855">
        <v>-5.0781000000000001</v>
      </c>
      <c r="L855">
        <v>-5.0781000000000001</v>
      </c>
      <c r="M855">
        <v>-11.634600000000001</v>
      </c>
      <c r="N855">
        <v>-8.8962000000000003</v>
      </c>
      <c r="O855">
        <v>-5.1725000000000003</v>
      </c>
      <c r="P855">
        <v>-2.4066000000000001</v>
      </c>
      <c r="Q855">
        <v>-6.6886000000000001</v>
      </c>
      <c r="R855">
        <v>-0.80900000000000005</v>
      </c>
      <c r="S855" t="s">
        <v>332</v>
      </c>
      <c r="T855" t="s">
        <v>332</v>
      </c>
      <c r="U855" t="s">
        <v>332</v>
      </c>
      <c r="V855" t="s">
        <v>307</v>
      </c>
      <c r="W855">
        <v>35650196810.379997</v>
      </c>
      <c r="X855">
        <v>33033708.719999999</v>
      </c>
      <c r="Y855" s="225">
        <v>997334712169.71997</v>
      </c>
      <c r="Z855">
        <v>21150294.123599999</v>
      </c>
    </row>
    <row r="856" spans="1:26" x14ac:dyDescent="0.25">
      <c r="A856" t="s">
        <v>1153</v>
      </c>
      <c r="B856" t="s">
        <v>74</v>
      </c>
      <c r="C856" t="s">
        <v>1140</v>
      </c>
      <c r="D856" t="s">
        <v>170</v>
      </c>
      <c r="E856" t="s">
        <v>303</v>
      </c>
      <c r="F856" t="s">
        <v>304</v>
      </c>
      <c r="G856" t="s">
        <v>280</v>
      </c>
      <c r="H856">
        <v>970.83989999999994</v>
      </c>
      <c r="I856">
        <v>-0.12479999999999999</v>
      </c>
      <c r="J856">
        <v>-0.65410000000000001</v>
      </c>
      <c r="K856">
        <v>-1.4266000000000001</v>
      </c>
      <c r="L856">
        <v>-1.4266000000000001</v>
      </c>
      <c r="M856">
        <v>-3.8342000000000001</v>
      </c>
      <c r="N856">
        <v>-2.2536</v>
      </c>
      <c r="O856">
        <v>-1.1000000000000001E-3</v>
      </c>
      <c r="P856">
        <v>3.0716000000000001</v>
      </c>
      <c r="Q856">
        <v>-9.3292999999999999</v>
      </c>
      <c r="R856">
        <v>-13.956200000000001</v>
      </c>
      <c r="S856" t="s">
        <v>306</v>
      </c>
      <c r="T856" t="s">
        <v>307</v>
      </c>
      <c r="U856" t="s">
        <v>375</v>
      </c>
      <c r="V856" t="s">
        <v>334</v>
      </c>
      <c r="W856">
        <v>12682003498.52</v>
      </c>
      <c r="X856">
        <v>12876563.34</v>
      </c>
      <c r="Y856" s="225">
        <v>997334712169.71997</v>
      </c>
      <c r="Z856">
        <v>21150294.123599999</v>
      </c>
    </row>
    <row r="857" spans="1:26" x14ac:dyDescent="0.25">
      <c r="A857" t="s">
        <v>1154</v>
      </c>
      <c r="B857" t="s">
        <v>171</v>
      </c>
      <c r="C857" t="s">
        <v>1140</v>
      </c>
      <c r="D857" t="s">
        <v>374</v>
      </c>
      <c r="E857" t="s">
        <v>303</v>
      </c>
      <c r="F857" t="s">
        <v>304</v>
      </c>
      <c r="G857" t="s">
        <v>280</v>
      </c>
      <c r="H857">
        <v>1034.021</v>
      </c>
      <c r="I857">
        <v>7.4399999999999994E-2</v>
      </c>
      <c r="J857">
        <v>0.16200000000000001</v>
      </c>
      <c r="K857">
        <v>0.63839999999999997</v>
      </c>
      <c r="L857">
        <v>0.63839999999999997</v>
      </c>
      <c r="M857">
        <v>1.9644999999999999</v>
      </c>
      <c r="N857">
        <v>0</v>
      </c>
      <c r="O857">
        <v>0</v>
      </c>
      <c r="P857">
        <v>0</v>
      </c>
      <c r="Q857">
        <v>0</v>
      </c>
      <c r="R857">
        <v>0</v>
      </c>
      <c r="S857" t="s">
        <v>319</v>
      </c>
      <c r="T857" t="s">
        <v>319</v>
      </c>
      <c r="U857" t="s">
        <v>319</v>
      </c>
      <c r="V857" t="s">
        <v>319</v>
      </c>
      <c r="W857">
        <v>11031815878.17</v>
      </c>
      <c r="X857">
        <v>10736960.84</v>
      </c>
      <c r="Y857" s="225">
        <v>997334712169.71997</v>
      </c>
      <c r="Z857">
        <v>21150294.123599999</v>
      </c>
    </row>
    <row r="858" spans="1:26" x14ac:dyDescent="0.25">
      <c r="A858" t="s">
        <v>1155</v>
      </c>
      <c r="B858" t="s">
        <v>178</v>
      </c>
      <c r="C858" t="s">
        <v>1156</v>
      </c>
      <c r="D858" t="s">
        <v>191</v>
      </c>
      <c r="E858" t="s">
        <v>303</v>
      </c>
      <c r="F858" t="s">
        <v>304</v>
      </c>
      <c r="G858" t="s">
        <v>305</v>
      </c>
      <c r="H858">
        <v>1036.0998</v>
      </c>
      <c r="I858">
        <v>6.9999999999999999E-4</v>
      </c>
      <c r="J858">
        <v>-6.7000000000000002E-3</v>
      </c>
      <c r="K858">
        <v>3.5000000000000003E-2</v>
      </c>
      <c r="L858">
        <v>3.5000000000000003E-2</v>
      </c>
      <c r="M858">
        <v>0.2137</v>
      </c>
      <c r="N858">
        <v>1.0515000000000001</v>
      </c>
      <c r="O858">
        <v>2.0221</v>
      </c>
      <c r="P858">
        <v>3.1303000000000001</v>
      </c>
      <c r="Q858">
        <v>0</v>
      </c>
      <c r="R858">
        <v>0</v>
      </c>
      <c r="S858" t="s">
        <v>375</v>
      </c>
      <c r="T858" t="s">
        <v>375</v>
      </c>
      <c r="U858" t="s">
        <v>319</v>
      </c>
      <c r="V858" t="s">
        <v>319</v>
      </c>
      <c r="W858">
        <v>11910983386.16</v>
      </c>
      <c r="X858">
        <v>11500000</v>
      </c>
      <c r="Y858" s="225">
        <v>184995031934.17999</v>
      </c>
      <c r="Z858">
        <v>0</v>
      </c>
    </row>
    <row r="859" spans="1:26" x14ac:dyDescent="0.25">
      <c r="A859" t="s">
        <v>1157</v>
      </c>
      <c r="B859" t="s">
        <v>171</v>
      </c>
      <c r="C859" t="s">
        <v>1156</v>
      </c>
      <c r="D859" t="s">
        <v>336</v>
      </c>
      <c r="E859" t="s">
        <v>303</v>
      </c>
      <c r="F859" t="s">
        <v>304</v>
      </c>
      <c r="G859" t="s">
        <v>305</v>
      </c>
      <c r="H859">
        <v>1201.096</v>
      </c>
      <c r="I859">
        <v>6.1899999999999997E-2</v>
      </c>
      <c r="J859">
        <v>0.11260000000000001</v>
      </c>
      <c r="K859">
        <v>0.49669999999999997</v>
      </c>
      <c r="L859">
        <v>0.49669999999999997</v>
      </c>
      <c r="M859">
        <v>8.3338999999999999</v>
      </c>
      <c r="N859">
        <v>1.1736</v>
      </c>
      <c r="O859">
        <v>4.1711999999999998</v>
      </c>
      <c r="P859">
        <v>6.5419999999999998</v>
      </c>
      <c r="Q859">
        <v>17.0854</v>
      </c>
      <c r="R859">
        <v>0</v>
      </c>
      <c r="S859" t="s">
        <v>352</v>
      </c>
      <c r="T859" t="s">
        <v>317</v>
      </c>
      <c r="U859" t="s">
        <v>332</v>
      </c>
      <c r="V859" t="s">
        <v>319</v>
      </c>
      <c r="W859">
        <v>31074163441.150002</v>
      </c>
      <c r="X859">
        <v>26000000</v>
      </c>
      <c r="Y859" s="225">
        <v>184995031934.17999</v>
      </c>
      <c r="Z859">
        <v>0</v>
      </c>
    </row>
    <row r="860" spans="1:26" x14ac:dyDescent="0.25">
      <c r="A860" t="s">
        <v>1158</v>
      </c>
      <c r="B860" t="s">
        <v>74</v>
      </c>
      <c r="C860" t="s">
        <v>1156</v>
      </c>
      <c r="D860" t="s">
        <v>191</v>
      </c>
      <c r="E860" t="s">
        <v>303</v>
      </c>
      <c r="F860" t="s">
        <v>304</v>
      </c>
      <c r="G860" t="s">
        <v>305</v>
      </c>
      <c r="H860">
        <v>1051.6672000000001</v>
      </c>
      <c r="I860">
        <v>-0.39729999999999999</v>
      </c>
      <c r="J860">
        <v>-0.78949999999999998</v>
      </c>
      <c r="K860">
        <v>-4.1959</v>
      </c>
      <c r="L860">
        <v>-4.1959</v>
      </c>
      <c r="M860">
        <v>1.2171000000000001</v>
      </c>
      <c r="N860">
        <v>-6.4432</v>
      </c>
      <c r="O860">
        <v>-3.8218000000000001</v>
      </c>
      <c r="P860">
        <v>5.1700000000000003E-2</v>
      </c>
      <c r="Q860">
        <v>-16.777398999999999</v>
      </c>
      <c r="R860">
        <v>0</v>
      </c>
      <c r="S860" t="s">
        <v>307</v>
      </c>
      <c r="T860" t="s">
        <v>306</v>
      </c>
      <c r="U860" t="s">
        <v>334</v>
      </c>
      <c r="V860" t="s">
        <v>319</v>
      </c>
      <c r="W860">
        <v>28563031226.990002</v>
      </c>
      <c r="X860">
        <v>26020164.219999999</v>
      </c>
      <c r="Y860" s="225">
        <v>184995031934.17999</v>
      </c>
      <c r="Z860">
        <v>0</v>
      </c>
    </row>
    <row r="861" spans="1:26" x14ac:dyDescent="0.25">
      <c r="A861" t="s">
        <v>1159</v>
      </c>
      <c r="B861" t="s">
        <v>207</v>
      </c>
      <c r="C861" t="s">
        <v>1156</v>
      </c>
      <c r="D861" t="s">
        <v>191</v>
      </c>
      <c r="E861" t="s">
        <v>303</v>
      </c>
      <c r="F861" t="s">
        <v>304</v>
      </c>
      <c r="G861" t="s">
        <v>305</v>
      </c>
      <c r="H861">
        <v>1012.0838</v>
      </c>
      <c r="I861">
        <v>0</v>
      </c>
      <c r="J861">
        <v>0</v>
      </c>
      <c r="K861">
        <v>0</v>
      </c>
      <c r="L861">
        <v>0.94799999999999995</v>
      </c>
      <c r="M861">
        <v>0</v>
      </c>
      <c r="N861">
        <v>0</v>
      </c>
      <c r="O861">
        <v>0</v>
      </c>
      <c r="P861">
        <v>2.0628000000000002</v>
      </c>
      <c r="Q861">
        <v>0</v>
      </c>
      <c r="R861">
        <v>0</v>
      </c>
      <c r="S861" t="s">
        <v>319</v>
      </c>
      <c r="T861" t="s">
        <v>319</v>
      </c>
      <c r="U861" t="s">
        <v>319</v>
      </c>
      <c r="V861" t="s">
        <v>319</v>
      </c>
      <c r="W861">
        <v>32082544024.32</v>
      </c>
      <c r="X861">
        <v>32000000</v>
      </c>
      <c r="Y861" s="225">
        <v>184995031934.17999</v>
      </c>
      <c r="Z861">
        <v>0</v>
      </c>
    </row>
    <row r="862" spans="1:26" x14ac:dyDescent="0.25">
      <c r="A862" t="s">
        <v>1160</v>
      </c>
      <c r="B862" t="s">
        <v>207</v>
      </c>
      <c r="C862" t="s">
        <v>1156</v>
      </c>
      <c r="D862" t="s">
        <v>191</v>
      </c>
      <c r="E862" t="s">
        <v>303</v>
      </c>
      <c r="F862" t="s">
        <v>304</v>
      </c>
      <c r="G862" t="s">
        <v>305</v>
      </c>
      <c r="H862">
        <v>1020.1956</v>
      </c>
      <c r="I862">
        <v>0</v>
      </c>
      <c r="J862">
        <v>0</v>
      </c>
      <c r="K862">
        <v>0</v>
      </c>
      <c r="L862">
        <v>0.86660000000000004</v>
      </c>
      <c r="M862">
        <v>0</v>
      </c>
      <c r="N862">
        <v>0</v>
      </c>
      <c r="O862">
        <v>0</v>
      </c>
      <c r="P862">
        <v>4.2411000000000003</v>
      </c>
      <c r="Q862">
        <v>0</v>
      </c>
      <c r="R862">
        <v>0</v>
      </c>
      <c r="S862" t="s">
        <v>319</v>
      </c>
      <c r="T862" t="s">
        <v>319</v>
      </c>
      <c r="U862" t="s">
        <v>319</v>
      </c>
      <c r="V862" t="s">
        <v>319</v>
      </c>
      <c r="W862">
        <v>23768625962.380001</v>
      </c>
      <c r="X862">
        <v>23500000</v>
      </c>
      <c r="Y862" s="225">
        <v>184995031934.17999</v>
      </c>
      <c r="Z862">
        <v>0</v>
      </c>
    </row>
    <row r="863" spans="1:26" x14ac:dyDescent="0.25">
      <c r="A863" t="s">
        <v>1161</v>
      </c>
      <c r="B863" t="s">
        <v>369</v>
      </c>
      <c r="C863" t="s">
        <v>1090</v>
      </c>
      <c r="D863" t="s">
        <v>1090</v>
      </c>
      <c r="E863" t="s">
        <v>303</v>
      </c>
      <c r="F863" t="s">
        <v>304</v>
      </c>
      <c r="G863" t="s">
        <v>305</v>
      </c>
      <c r="H863">
        <v>968.14700000000005</v>
      </c>
      <c r="I863">
        <v>-0.44220000505447388</v>
      </c>
      <c r="J863">
        <v>-0.88349997997283936</v>
      </c>
      <c r="K863">
        <v>-2.7734000682830811</v>
      </c>
      <c r="L863">
        <v>-2.7734000682830811</v>
      </c>
      <c r="M863">
        <v>-4.5184998512268066</v>
      </c>
      <c r="N863">
        <v>-4.9937000274658203</v>
      </c>
      <c r="O863">
        <v>-1.4840999841690063</v>
      </c>
      <c r="P863">
        <v>2.3247001171112061</v>
      </c>
      <c r="Q863">
        <v>4.9822998046875</v>
      </c>
      <c r="R863">
        <v>10.888899803161621</v>
      </c>
      <c r="S863" t="s">
        <v>319</v>
      </c>
      <c r="T863" t="s">
        <v>319</v>
      </c>
      <c r="U863" t="s">
        <v>319</v>
      </c>
      <c r="V863" t="s">
        <v>319</v>
      </c>
      <c r="W863">
        <v>0</v>
      </c>
      <c r="X863">
        <v>0</v>
      </c>
      <c r="Y863" s="225">
        <v>0</v>
      </c>
      <c r="Z863">
        <v>0</v>
      </c>
    </row>
    <row r="864" spans="1:26" x14ac:dyDescent="0.25">
      <c r="A864" t="s">
        <v>1162</v>
      </c>
      <c r="B864" t="s">
        <v>166</v>
      </c>
      <c r="C864" t="s">
        <v>427</v>
      </c>
      <c r="D864" t="s">
        <v>316</v>
      </c>
      <c r="E864" t="s">
        <v>303</v>
      </c>
      <c r="F864" t="s">
        <v>304</v>
      </c>
      <c r="G864" t="s">
        <v>305</v>
      </c>
      <c r="H864">
        <v>5737.94</v>
      </c>
      <c r="I864">
        <v>-0.30370000000000003</v>
      </c>
      <c r="J864">
        <v>-0.49419999999999997</v>
      </c>
      <c r="K864">
        <v>-1.6084000000000001</v>
      </c>
      <c r="L864">
        <v>-1.6084000000000001</v>
      </c>
      <c r="M864">
        <v>-2.4527999999999999</v>
      </c>
      <c r="N864">
        <v>-1.5980000000000001</v>
      </c>
      <c r="O864">
        <v>0.65400000000000003</v>
      </c>
      <c r="P864">
        <v>3.1284000000000001</v>
      </c>
      <c r="Q864">
        <v>10.0648</v>
      </c>
      <c r="R864">
        <v>25.275100999999999</v>
      </c>
      <c r="S864" t="s">
        <v>332</v>
      </c>
      <c r="T864" t="s">
        <v>307</v>
      </c>
      <c r="U864" t="s">
        <v>306</v>
      </c>
      <c r="V864" t="s">
        <v>306</v>
      </c>
      <c r="W864">
        <v>93072605914.070007</v>
      </c>
      <c r="X864">
        <v>15959656.91</v>
      </c>
      <c r="Y864" s="225">
        <v>597076807608.48999</v>
      </c>
      <c r="Z864">
        <v>3278613.76</v>
      </c>
    </row>
    <row r="865" spans="1:26" x14ac:dyDescent="0.25">
      <c r="A865" t="s">
        <v>1163</v>
      </c>
      <c r="B865" t="s">
        <v>171</v>
      </c>
      <c r="C865" t="s">
        <v>427</v>
      </c>
      <c r="D865" t="s">
        <v>170</v>
      </c>
      <c r="E865" t="s">
        <v>323</v>
      </c>
      <c r="F865" t="s">
        <v>304</v>
      </c>
      <c r="G865" t="s">
        <v>305</v>
      </c>
      <c r="H865">
        <v>1.8331999999999999</v>
      </c>
      <c r="I865">
        <v>-0.12529999999999999</v>
      </c>
      <c r="J865">
        <v>-0.85450000000000004</v>
      </c>
      <c r="K865">
        <v>-1.0685</v>
      </c>
      <c r="L865">
        <v>-1.0685</v>
      </c>
      <c r="M865">
        <v>3.1917</v>
      </c>
      <c r="N865">
        <v>7.2925000000000004</v>
      </c>
      <c r="O865">
        <v>11.9375</v>
      </c>
      <c r="P865">
        <v>11.9101</v>
      </c>
      <c r="Q865">
        <v>12.431800000000001</v>
      </c>
      <c r="R865">
        <v>21.363800000000001</v>
      </c>
      <c r="S865" t="s">
        <v>310</v>
      </c>
      <c r="T865" t="s">
        <v>364</v>
      </c>
      <c r="U865" t="s">
        <v>338</v>
      </c>
      <c r="V865" t="s">
        <v>310</v>
      </c>
      <c r="W865">
        <v>3278613.76</v>
      </c>
      <c r="X865">
        <v>1769370.57</v>
      </c>
      <c r="Y865" s="225">
        <v>597076807608.48999</v>
      </c>
      <c r="Z865">
        <v>3278613.76</v>
      </c>
    </row>
    <row r="866" spans="1:26" x14ac:dyDescent="0.25">
      <c r="A866" t="s">
        <v>1164</v>
      </c>
      <c r="B866" t="s">
        <v>207</v>
      </c>
      <c r="C866" t="s">
        <v>1165</v>
      </c>
      <c r="D866" t="s">
        <v>336</v>
      </c>
      <c r="E866" t="s">
        <v>303</v>
      </c>
      <c r="F866" t="s">
        <v>304</v>
      </c>
      <c r="G866" t="s">
        <v>305</v>
      </c>
      <c r="H866">
        <v>1006.0468</v>
      </c>
      <c r="I866">
        <v>0</v>
      </c>
      <c r="J866">
        <v>0</v>
      </c>
      <c r="K866">
        <v>0</v>
      </c>
      <c r="L866">
        <v>0.82</v>
      </c>
      <c r="M866">
        <v>0</v>
      </c>
      <c r="N866">
        <v>0</v>
      </c>
      <c r="O866">
        <v>0</v>
      </c>
      <c r="P866">
        <v>1.59</v>
      </c>
      <c r="Q866">
        <v>0</v>
      </c>
      <c r="R866">
        <v>0</v>
      </c>
      <c r="S866" t="s">
        <v>319</v>
      </c>
      <c r="T866" t="s">
        <v>319</v>
      </c>
      <c r="U866" t="s">
        <v>319</v>
      </c>
      <c r="V866" t="s">
        <v>319</v>
      </c>
      <c r="W866">
        <v>230598958434.98001</v>
      </c>
      <c r="X866">
        <v>231100000</v>
      </c>
      <c r="Y866" s="225">
        <v>1336343468523.4099</v>
      </c>
      <c r="Z866">
        <v>21047300.559999999</v>
      </c>
    </row>
    <row r="867" spans="1:26" x14ac:dyDescent="0.25">
      <c r="A867" t="s">
        <v>1166</v>
      </c>
      <c r="B867" t="s">
        <v>207</v>
      </c>
      <c r="C867" t="s">
        <v>1165</v>
      </c>
      <c r="D867" t="s">
        <v>336</v>
      </c>
      <c r="E867" t="s">
        <v>303</v>
      </c>
      <c r="F867" t="s">
        <v>304</v>
      </c>
      <c r="G867" t="s">
        <v>305</v>
      </c>
      <c r="H867">
        <v>1008.7053</v>
      </c>
      <c r="I867">
        <v>0</v>
      </c>
      <c r="J867">
        <v>0</v>
      </c>
      <c r="K867">
        <v>0</v>
      </c>
      <c r="L867">
        <v>-0.67</v>
      </c>
      <c r="M867">
        <v>0</v>
      </c>
      <c r="N867">
        <v>0</v>
      </c>
      <c r="O867">
        <v>0</v>
      </c>
      <c r="P867">
        <v>0</v>
      </c>
      <c r="Q867">
        <v>0</v>
      </c>
      <c r="R867">
        <v>0</v>
      </c>
      <c r="S867" t="s">
        <v>319</v>
      </c>
      <c r="T867" t="s">
        <v>319</v>
      </c>
      <c r="U867" t="s">
        <v>319</v>
      </c>
      <c r="V867" t="s">
        <v>319</v>
      </c>
      <c r="W867">
        <v>213267244412.23999</v>
      </c>
      <c r="X867">
        <v>210000000</v>
      </c>
      <c r="Y867" s="225">
        <v>1336343468523.4099</v>
      </c>
      <c r="Z867">
        <v>21047300.559999999</v>
      </c>
    </row>
    <row r="868" spans="1:26" x14ac:dyDescent="0.25">
      <c r="A868" t="s">
        <v>1167</v>
      </c>
      <c r="B868" t="s">
        <v>207</v>
      </c>
      <c r="C868" t="s">
        <v>1165</v>
      </c>
      <c r="D868" t="s">
        <v>1168</v>
      </c>
      <c r="E868" t="s">
        <v>303</v>
      </c>
      <c r="F868" t="s">
        <v>304</v>
      </c>
      <c r="G868" t="s">
        <v>305</v>
      </c>
      <c r="H868">
        <v>1023.2477</v>
      </c>
      <c r="I868">
        <v>0</v>
      </c>
      <c r="J868">
        <v>0</v>
      </c>
      <c r="K868">
        <v>0</v>
      </c>
      <c r="L868">
        <v>0.85</v>
      </c>
      <c r="M868">
        <v>0</v>
      </c>
      <c r="N868">
        <v>0</v>
      </c>
      <c r="O868">
        <v>0</v>
      </c>
      <c r="P868">
        <v>0</v>
      </c>
      <c r="Q868">
        <v>0</v>
      </c>
      <c r="R868">
        <v>0</v>
      </c>
      <c r="S868" t="s">
        <v>319</v>
      </c>
      <c r="T868" t="s">
        <v>319</v>
      </c>
      <c r="U868" t="s">
        <v>319</v>
      </c>
      <c r="V868" t="s">
        <v>319</v>
      </c>
      <c r="W868">
        <v>62500555934.029999</v>
      </c>
      <c r="X868">
        <v>61600000</v>
      </c>
      <c r="Y868" s="225">
        <v>1336343468523.4099</v>
      </c>
      <c r="Z868">
        <v>21047300.559999999</v>
      </c>
    </row>
    <row r="869" spans="1:26" x14ac:dyDescent="0.25">
      <c r="A869" t="s">
        <v>1169</v>
      </c>
      <c r="B869" t="s">
        <v>203</v>
      </c>
      <c r="C869" t="s">
        <v>1165</v>
      </c>
      <c r="D869" t="s">
        <v>170</v>
      </c>
      <c r="E869" t="s">
        <v>303</v>
      </c>
      <c r="F869" t="s">
        <v>304</v>
      </c>
      <c r="G869" t="s">
        <v>280</v>
      </c>
      <c r="H869">
        <v>944.86990000000003</v>
      </c>
      <c r="I869">
        <v>-0.33139999999999997</v>
      </c>
      <c r="J869">
        <v>-0.85260000000000002</v>
      </c>
      <c r="K869">
        <v>-2.4312</v>
      </c>
      <c r="L869">
        <v>-2.4312</v>
      </c>
      <c r="M869">
        <v>0.23119999999999999</v>
      </c>
      <c r="N869">
        <v>-1.5601</v>
      </c>
      <c r="O869">
        <v>0.89219999999999999</v>
      </c>
      <c r="P869">
        <v>3.4024000000000001</v>
      </c>
      <c r="Q869">
        <v>0</v>
      </c>
      <c r="R869">
        <v>0</v>
      </c>
      <c r="S869" t="s">
        <v>319</v>
      </c>
      <c r="T869" t="s">
        <v>319</v>
      </c>
      <c r="U869" t="s">
        <v>319</v>
      </c>
      <c r="V869" t="s">
        <v>319</v>
      </c>
      <c r="W869">
        <v>29246707830.560001</v>
      </c>
      <c r="X869">
        <v>30200614.859999999</v>
      </c>
      <c r="Y869" s="225">
        <v>1336343468523.4099</v>
      </c>
      <c r="Z869">
        <v>21047300.559999999</v>
      </c>
    </row>
    <row r="870" spans="1:26" x14ac:dyDescent="0.25">
      <c r="A870" t="s">
        <v>1170</v>
      </c>
      <c r="B870" t="s">
        <v>171</v>
      </c>
      <c r="C870" t="s">
        <v>1165</v>
      </c>
      <c r="D870" t="s">
        <v>342</v>
      </c>
      <c r="E870" t="s">
        <v>303</v>
      </c>
      <c r="F870" t="s">
        <v>304</v>
      </c>
      <c r="G870" t="s">
        <v>305</v>
      </c>
      <c r="H870">
        <v>1270.0607</v>
      </c>
      <c r="I870">
        <v>0.1875</v>
      </c>
      <c r="J870">
        <v>6.8999999999999999E-3</v>
      </c>
      <c r="K870">
        <v>0.7349</v>
      </c>
      <c r="L870">
        <v>0.7349</v>
      </c>
      <c r="M870">
        <v>0.99380000000000002</v>
      </c>
      <c r="N870">
        <v>4.2504999999999997</v>
      </c>
      <c r="O870">
        <v>7.6794000000000002</v>
      </c>
      <c r="P870">
        <v>9.7172999999999998</v>
      </c>
      <c r="Q870">
        <v>13.278499999999999</v>
      </c>
      <c r="R870">
        <v>0</v>
      </c>
      <c r="S870" t="s">
        <v>332</v>
      </c>
      <c r="T870" t="s">
        <v>332</v>
      </c>
      <c r="U870" t="s">
        <v>317</v>
      </c>
      <c r="V870" t="s">
        <v>319</v>
      </c>
      <c r="W870">
        <v>24977560528.93</v>
      </c>
      <c r="X870">
        <v>19810955.93</v>
      </c>
      <c r="Y870" s="225">
        <v>1336343468523.4099</v>
      </c>
      <c r="Z870">
        <v>21047300.559999999</v>
      </c>
    </row>
    <row r="871" spans="1:26" x14ac:dyDescent="0.25">
      <c r="A871" t="s">
        <v>1171</v>
      </c>
      <c r="B871" t="s">
        <v>178</v>
      </c>
      <c r="C871" t="s">
        <v>1165</v>
      </c>
      <c r="D871" t="s">
        <v>342</v>
      </c>
      <c r="E871" t="s">
        <v>303</v>
      </c>
      <c r="F871" t="s">
        <v>304</v>
      </c>
      <c r="G871" t="s">
        <v>305</v>
      </c>
      <c r="H871">
        <v>1202.5462</v>
      </c>
      <c r="I871">
        <v>3.39E-2</v>
      </c>
      <c r="J871">
        <v>0.1109</v>
      </c>
      <c r="K871">
        <v>0.53239999999999998</v>
      </c>
      <c r="L871">
        <v>0.53239999999999998</v>
      </c>
      <c r="M871">
        <v>1.4589000000000001</v>
      </c>
      <c r="N871">
        <v>2.7766999999999999</v>
      </c>
      <c r="O871">
        <v>4.3360000000000003</v>
      </c>
      <c r="P871">
        <v>5.8513000000000002</v>
      </c>
      <c r="Q871">
        <v>16.924199999999999</v>
      </c>
      <c r="R871">
        <v>0</v>
      </c>
      <c r="S871" t="s">
        <v>332</v>
      </c>
      <c r="T871" t="s">
        <v>307</v>
      </c>
      <c r="U871" t="s">
        <v>332</v>
      </c>
      <c r="V871" t="s">
        <v>319</v>
      </c>
      <c r="W871">
        <v>11864654215.610001</v>
      </c>
      <c r="X871">
        <v>9918804.8200000003</v>
      </c>
      <c r="Y871" s="225">
        <v>1336343468523.4099</v>
      </c>
      <c r="Z871">
        <v>21047300.559999999</v>
      </c>
    </row>
    <row r="872" spans="1:26" x14ac:dyDescent="0.25">
      <c r="A872" t="s">
        <v>1172</v>
      </c>
      <c r="B872" t="s">
        <v>178</v>
      </c>
      <c r="C872" t="s">
        <v>1165</v>
      </c>
      <c r="D872" t="s">
        <v>374</v>
      </c>
      <c r="E872" t="s">
        <v>303</v>
      </c>
      <c r="F872" t="s">
        <v>304</v>
      </c>
      <c r="G872" t="s">
        <v>280</v>
      </c>
      <c r="H872">
        <v>1097.376</v>
      </c>
      <c r="I872">
        <v>4.6399999999999997E-2</v>
      </c>
      <c r="J872">
        <v>0.15409999999999999</v>
      </c>
      <c r="K872">
        <v>0.60129999999999995</v>
      </c>
      <c r="L872">
        <v>0.60129999999999995</v>
      </c>
      <c r="M872">
        <v>1.8592</v>
      </c>
      <c r="N872">
        <v>3.2282999999999999</v>
      </c>
      <c r="O872">
        <v>4.7221000000000002</v>
      </c>
      <c r="P872">
        <v>6.2472000000000003</v>
      </c>
      <c r="Q872">
        <v>0</v>
      </c>
      <c r="R872">
        <v>0</v>
      </c>
      <c r="S872" t="s">
        <v>338</v>
      </c>
      <c r="T872" t="s">
        <v>306</v>
      </c>
      <c r="U872" t="s">
        <v>319</v>
      </c>
      <c r="V872" t="s">
        <v>319</v>
      </c>
      <c r="W872">
        <v>132650109764.21001</v>
      </c>
      <c r="X872">
        <v>121606234.25</v>
      </c>
      <c r="Y872" s="225">
        <v>1336343468523.4099</v>
      </c>
      <c r="Z872">
        <v>21047300.559999999</v>
      </c>
    </row>
    <row r="873" spans="1:26" x14ac:dyDescent="0.25">
      <c r="A873" t="s">
        <v>1173</v>
      </c>
      <c r="B873" t="s">
        <v>328</v>
      </c>
      <c r="C873" t="s">
        <v>1165</v>
      </c>
      <c r="D873" t="s">
        <v>202</v>
      </c>
      <c r="E873" t="s">
        <v>303</v>
      </c>
      <c r="F873" t="s">
        <v>304</v>
      </c>
      <c r="G873" t="s">
        <v>305</v>
      </c>
      <c r="H873">
        <v>171.98689999999999</v>
      </c>
      <c r="I873">
        <v>-0.64270000000000005</v>
      </c>
      <c r="J873">
        <v>-0.85580000000000001</v>
      </c>
      <c r="K873">
        <v>-3.1926999999999999</v>
      </c>
      <c r="L873">
        <v>-3.1926999999999999</v>
      </c>
      <c r="M873">
        <v>0</v>
      </c>
      <c r="N873">
        <v>0</v>
      </c>
      <c r="O873">
        <v>0</v>
      </c>
      <c r="P873">
        <v>0</v>
      </c>
      <c r="Q873">
        <v>0</v>
      </c>
      <c r="R873">
        <v>0</v>
      </c>
      <c r="S873" t="s">
        <v>319</v>
      </c>
      <c r="T873" t="s">
        <v>319</v>
      </c>
      <c r="U873" t="s">
        <v>319</v>
      </c>
      <c r="V873" t="s">
        <v>319</v>
      </c>
      <c r="W873">
        <v>15154322550.879999</v>
      </c>
      <c r="X873">
        <v>85300000</v>
      </c>
      <c r="Y873" s="225">
        <v>1336343468523.4099</v>
      </c>
      <c r="Z873">
        <v>21047300.559999999</v>
      </c>
    </row>
    <row r="874" spans="1:26" x14ac:dyDescent="0.25">
      <c r="A874" t="s">
        <v>1174</v>
      </c>
      <c r="B874" t="s">
        <v>74</v>
      </c>
      <c r="C874" t="s">
        <v>1165</v>
      </c>
      <c r="D874" t="s">
        <v>342</v>
      </c>
      <c r="E874" t="s">
        <v>303</v>
      </c>
      <c r="F874" t="s">
        <v>304</v>
      </c>
      <c r="G874" t="s">
        <v>305</v>
      </c>
      <c r="H874">
        <v>1085.2094999999999</v>
      </c>
      <c r="I874">
        <v>-0.56999999999999995</v>
      </c>
      <c r="J874">
        <v>-1.4793000000000001</v>
      </c>
      <c r="K874">
        <v>-2.5928</v>
      </c>
      <c r="L874">
        <v>-2.5928</v>
      </c>
      <c r="M874">
        <v>-5.1486999999999998</v>
      </c>
      <c r="N874">
        <v>-6.9588000000000001</v>
      </c>
      <c r="O874">
        <v>-7.4410999999999996</v>
      </c>
      <c r="P874">
        <v>-4.0913000000000004</v>
      </c>
      <c r="Q874">
        <v>-7.4901999999999997</v>
      </c>
      <c r="R874">
        <v>0</v>
      </c>
      <c r="S874" t="s">
        <v>334</v>
      </c>
      <c r="T874" t="s">
        <v>317</v>
      </c>
      <c r="U874" t="s">
        <v>332</v>
      </c>
      <c r="V874" t="s">
        <v>319</v>
      </c>
      <c r="W874">
        <v>44913680090.220001</v>
      </c>
      <c r="X874">
        <v>40314035.189999998</v>
      </c>
      <c r="Y874" s="225">
        <v>1336343468523.4099</v>
      </c>
      <c r="Z874">
        <v>21047300.559999999</v>
      </c>
    </row>
    <row r="875" spans="1:26" x14ac:dyDescent="0.25">
      <c r="A875" t="s">
        <v>1175</v>
      </c>
      <c r="B875" t="s">
        <v>74</v>
      </c>
      <c r="C875" t="s">
        <v>1165</v>
      </c>
      <c r="D875" t="s">
        <v>374</v>
      </c>
      <c r="E875" t="s">
        <v>303</v>
      </c>
      <c r="F875" t="s">
        <v>304</v>
      </c>
      <c r="G875" t="s">
        <v>305</v>
      </c>
      <c r="H875">
        <v>440.12599999999998</v>
      </c>
      <c r="I875">
        <v>-0.5756</v>
      </c>
      <c r="J875">
        <v>-2.1897000000000002</v>
      </c>
      <c r="K875">
        <v>-3.0817999999999999</v>
      </c>
      <c r="L875">
        <v>-3.0817999999999999</v>
      </c>
      <c r="M875">
        <v>-6.5183</v>
      </c>
      <c r="N875">
        <v>-7.9984999999999999</v>
      </c>
      <c r="O875">
        <v>-8.5500000000000007</v>
      </c>
      <c r="P875">
        <v>-5.2712000000000003</v>
      </c>
      <c r="Q875">
        <v>0</v>
      </c>
      <c r="R875">
        <v>0</v>
      </c>
      <c r="S875" t="s">
        <v>317</v>
      </c>
      <c r="T875" t="s">
        <v>317</v>
      </c>
      <c r="U875" t="s">
        <v>319</v>
      </c>
      <c r="V875" t="s">
        <v>319</v>
      </c>
      <c r="W875">
        <v>10753832333.59</v>
      </c>
      <c r="X875">
        <v>23680567.670000002</v>
      </c>
      <c r="Y875" s="225">
        <v>1336343468523.4099</v>
      </c>
      <c r="Z875">
        <v>21047300.559999999</v>
      </c>
    </row>
    <row r="876" spans="1:26" x14ac:dyDescent="0.25">
      <c r="A876" t="s">
        <v>1176</v>
      </c>
      <c r="B876" t="s">
        <v>74</v>
      </c>
      <c r="C876" t="s">
        <v>1165</v>
      </c>
      <c r="D876" t="s">
        <v>336</v>
      </c>
      <c r="E876" t="s">
        <v>303</v>
      </c>
      <c r="F876" t="s">
        <v>304</v>
      </c>
      <c r="G876" t="s">
        <v>305</v>
      </c>
      <c r="H876">
        <v>1031.0078000000001</v>
      </c>
      <c r="I876">
        <v>-0.54710000000000003</v>
      </c>
      <c r="J876">
        <v>-2.1478000000000002</v>
      </c>
      <c r="K876">
        <v>-2.9695999999999998</v>
      </c>
      <c r="L876">
        <v>-2.9695999999999998</v>
      </c>
      <c r="M876">
        <v>-0.74460000000000004</v>
      </c>
      <c r="N876">
        <v>3.6398999999999999</v>
      </c>
      <c r="O876">
        <v>5.3209</v>
      </c>
      <c r="P876">
        <v>5.9923000000000002</v>
      </c>
      <c r="Q876">
        <v>0</v>
      </c>
      <c r="R876">
        <v>0</v>
      </c>
      <c r="S876" t="s">
        <v>364</v>
      </c>
      <c r="T876" t="s">
        <v>364</v>
      </c>
      <c r="U876" t="s">
        <v>319</v>
      </c>
      <c r="V876" t="s">
        <v>319</v>
      </c>
      <c r="W876">
        <v>15931601228.26</v>
      </c>
      <c r="X876">
        <v>14993583.32</v>
      </c>
      <c r="Y876" s="225">
        <v>1336343468523.4099</v>
      </c>
      <c r="Z876">
        <v>21047300.559999999</v>
      </c>
    </row>
    <row r="877" spans="1:26" x14ac:dyDescent="0.25">
      <c r="A877" t="s">
        <v>1177</v>
      </c>
      <c r="B877" t="s">
        <v>74</v>
      </c>
      <c r="C877" t="s">
        <v>1165</v>
      </c>
      <c r="D877" t="s">
        <v>342</v>
      </c>
      <c r="E877" t="s">
        <v>303</v>
      </c>
      <c r="F877" t="s">
        <v>304</v>
      </c>
      <c r="G877" t="s">
        <v>280</v>
      </c>
      <c r="H877">
        <v>815.05849999999998</v>
      </c>
      <c r="I877">
        <v>-0.25580000000000003</v>
      </c>
      <c r="J877">
        <v>-1.1797</v>
      </c>
      <c r="K877">
        <v>-1.4650000000000001</v>
      </c>
      <c r="L877">
        <v>-1.4650000000000001</v>
      </c>
      <c r="M877">
        <v>0.25740000000000002</v>
      </c>
      <c r="N877">
        <v>-2.2591999999999999</v>
      </c>
      <c r="O877">
        <v>-2.6194000000000002</v>
      </c>
      <c r="P877">
        <v>-2.524</v>
      </c>
      <c r="Q877">
        <v>0</v>
      </c>
      <c r="R877">
        <v>0</v>
      </c>
      <c r="S877" t="s">
        <v>307</v>
      </c>
      <c r="T877" t="s">
        <v>332</v>
      </c>
      <c r="U877" t="s">
        <v>319</v>
      </c>
      <c r="V877" t="s">
        <v>319</v>
      </c>
      <c r="W877">
        <v>10560418966.809999</v>
      </c>
      <c r="X877">
        <v>12766827.199999999</v>
      </c>
      <c r="Y877" s="225">
        <v>1336343468523.4099</v>
      </c>
      <c r="Z877">
        <v>21047300.559999999</v>
      </c>
    </row>
    <row r="878" spans="1:26" x14ac:dyDescent="0.25">
      <c r="A878" t="s">
        <v>1178</v>
      </c>
      <c r="B878" t="s">
        <v>171</v>
      </c>
      <c r="C878" t="s">
        <v>1165</v>
      </c>
      <c r="D878" t="s">
        <v>374</v>
      </c>
      <c r="E878" t="s">
        <v>303</v>
      </c>
      <c r="F878" t="s">
        <v>304</v>
      </c>
      <c r="G878" t="s">
        <v>280</v>
      </c>
      <c r="H878">
        <v>1111.1780000000001</v>
      </c>
      <c r="I878">
        <v>0.1004</v>
      </c>
      <c r="J878">
        <v>0.39090000000000003</v>
      </c>
      <c r="K878">
        <v>0.89170000000000005</v>
      </c>
      <c r="L878">
        <v>0.89170000000000005</v>
      </c>
      <c r="M878">
        <v>3.1354000000000002</v>
      </c>
      <c r="N878">
        <v>6.4153000000000002</v>
      </c>
      <c r="O878">
        <v>9.5077999999999996</v>
      </c>
      <c r="P878">
        <v>12.1388</v>
      </c>
      <c r="Q878">
        <v>0</v>
      </c>
      <c r="R878">
        <v>0</v>
      </c>
      <c r="S878" t="s">
        <v>310</v>
      </c>
      <c r="T878" t="s">
        <v>338</v>
      </c>
      <c r="U878" t="s">
        <v>319</v>
      </c>
      <c r="V878" t="s">
        <v>319</v>
      </c>
      <c r="W878">
        <v>382188020052.53998</v>
      </c>
      <c r="X878">
        <v>347015568.94</v>
      </c>
      <c r="Y878" s="225">
        <v>1336343468523.4099</v>
      </c>
      <c r="Z878">
        <v>21047300.559999999</v>
      </c>
    </row>
    <row r="879" spans="1:26" x14ac:dyDescent="0.25">
      <c r="A879" t="s">
        <v>1179</v>
      </c>
      <c r="B879" t="s">
        <v>207</v>
      </c>
      <c r="C879" t="s">
        <v>1165</v>
      </c>
      <c r="D879" t="s">
        <v>374</v>
      </c>
      <c r="E879" t="s">
        <v>303</v>
      </c>
      <c r="F879" t="s">
        <v>304</v>
      </c>
      <c r="G879" t="s">
        <v>305</v>
      </c>
      <c r="H879">
        <v>1003.045</v>
      </c>
      <c r="I879">
        <v>0</v>
      </c>
      <c r="J879">
        <v>0</v>
      </c>
      <c r="K879">
        <v>0</v>
      </c>
      <c r="L879">
        <v>0.56000000000000005</v>
      </c>
      <c r="M879">
        <v>0</v>
      </c>
      <c r="N879">
        <v>0</v>
      </c>
      <c r="O879">
        <v>0</v>
      </c>
      <c r="P879">
        <v>-0.36</v>
      </c>
      <c r="Q879">
        <v>0</v>
      </c>
      <c r="R879">
        <v>0</v>
      </c>
      <c r="S879" t="s">
        <v>319</v>
      </c>
      <c r="T879" t="s">
        <v>319</v>
      </c>
      <c r="U879" t="s">
        <v>319</v>
      </c>
      <c r="V879" t="s">
        <v>319</v>
      </c>
      <c r="W879">
        <v>151735802180.54999</v>
      </c>
      <c r="X879">
        <v>152120157.18000001</v>
      </c>
      <c r="Y879" s="225">
        <v>1336343468523.4099</v>
      </c>
      <c r="Z879">
        <v>21047300.559999999</v>
      </c>
    </row>
    <row r="880" spans="1:26" x14ac:dyDescent="0.25">
      <c r="A880" t="s">
        <v>1180</v>
      </c>
      <c r="B880" t="s">
        <v>166</v>
      </c>
      <c r="C880" t="s">
        <v>1165</v>
      </c>
      <c r="D880" t="s">
        <v>223</v>
      </c>
      <c r="E880" t="s">
        <v>323</v>
      </c>
      <c r="F880" t="s">
        <v>304</v>
      </c>
      <c r="G880" t="s">
        <v>305</v>
      </c>
      <c r="H880">
        <v>1.0593939999999999</v>
      </c>
      <c r="I880">
        <v>8.3000000000000001E-3</v>
      </c>
      <c r="J880">
        <v>-0.70930000000000004</v>
      </c>
      <c r="K880">
        <v>-0.33</v>
      </c>
      <c r="L880">
        <v>-0.33</v>
      </c>
      <c r="M880">
        <v>0.26329999999999998</v>
      </c>
      <c r="N880">
        <v>2.4672999999999998</v>
      </c>
      <c r="O880">
        <v>5.9069000000000003</v>
      </c>
      <c r="P880">
        <v>8.1125000000000007</v>
      </c>
      <c r="Q880">
        <v>1.6194</v>
      </c>
      <c r="R880">
        <v>0</v>
      </c>
      <c r="S880" t="s">
        <v>319</v>
      </c>
      <c r="T880" t="s">
        <v>319</v>
      </c>
      <c r="U880" t="s">
        <v>319</v>
      </c>
      <c r="V880" t="s">
        <v>319</v>
      </c>
      <c r="W880">
        <v>21047300.559999999</v>
      </c>
      <c r="X880">
        <v>19801719.609999999</v>
      </c>
      <c r="Y880" s="225">
        <v>1336343468523.4099</v>
      </c>
      <c r="Z880">
        <v>21047300.559999999</v>
      </c>
    </row>
    <row r="881" spans="1:26" x14ac:dyDescent="0.25">
      <c r="A881" t="s">
        <v>1181</v>
      </c>
      <c r="B881" t="s">
        <v>171</v>
      </c>
      <c r="C881" t="s">
        <v>329</v>
      </c>
      <c r="D881" t="s">
        <v>309</v>
      </c>
      <c r="E881" t="s">
        <v>303</v>
      </c>
      <c r="F881" t="s">
        <v>304</v>
      </c>
      <c r="G881" t="s">
        <v>305</v>
      </c>
      <c r="H881">
        <v>2602.701</v>
      </c>
      <c r="I881">
        <v>-1.11E-2</v>
      </c>
      <c r="J881">
        <v>-0.36799999999999999</v>
      </c>
      <c r="K881">
        <v>-3.6700000000000003E-2</v>
      </c>
      <c r="L881">
        <v>-3.6700000000000003E-2</v>
      </c>
      <c r="M881">
        <v>-0.49909999999999999</v>
      </c>
      <c r="N881">
        <v>1.7383</v>
      </c>
      <c r="O881">
        <v>6.4516999999999998</v>
      </c>
      <c r="P881">
        <v>9.1142000000000003</v>
      </c>
      <c r="Q881">
        <v>9.6445000000000007</v>
      </c>
      <c r="R881">
        <v>43.031897999999998</v>
      </c>
      <c r="S881" t="s">
        <v>332</v>
      </c>
      <c r="T881" t="s">
        <v>332</v>
      </c>
      <c r="U881" t="s">
        <v>334</v>
      </c>
      <c r="V881" t="s">
        <v>307</v>
      </c>
      <c r="W881">
        <v>203896704323.79999</v>
      </c>
      <c r="X881">
        <v>78311690.980000004</v>
      </c>
      <c r="Y881" s="225">
        <v>40354919631850.383</v>
      </c>
      <c r="Z881">
        <v>100845413.5757</v>
      </c>
    </row>
    <row r="882" spans="1:26" x14ac:dyDescent="0.25">
      <c r="A882" t="s">
        <v>1182</v>
      </c>
      <c r="B882" t="s">
        <v>166</v>
      </c>
      <c r="C882" t="s">
        <v>1183</v>
      </c>
      <c r="D882" t="s">
        <v>374</v>
      </c>
      <c r="E882" t="s">
        <v>303</v>
      </c>
      <c r="F882" t="s">
        <v>304</v>
      </c>
      <c r="G882" t="s">
        <v>305</v>
      </c>
      <c r="H882">
        <v>1036.4349999999999</v>
      </c>
      <c r="I882">
        <v>-0.29310000000000003</v>
      </c>
      <c r="J882">
        <v>-0.77710000000000001</v>
      </c>
      <c r="K882">
        <v>-2.4197000000000002</v>
      </c>
      <c r="L882">
        <v>-2.4197000000000002</v>
      </c>
      <c r="M882">
        <v>-3.0663999999999998</v>
      </c>
      <c r="N882">
        <v>-2.4695</v>
      </c>
      <c r="O882">
        <v>1.1557999999999999</v>
      </c>
      <c r="P882">
        <v>2.9458000000000002</v>
      </c>
      <c r="Q882">
        <v>0</v>
      </c>
      <c r="R882">
        <v>0</v>
      </c>
      <c r="S882" t="s">
        <v>332</v>
      </c>
      <c r="T882" t="s">
        <v>332</v>
      </c>
      <c r="U882" t="s">
        <v>319</v>
      </c>
      <c r="V882" t="s">
        <v>319</v>
      </c>
      <c r="W882">
        <v>106397194127.55</v>
      </c>
      <c r="X882">
        <v>100172848.27</v>
      </c>
      <c r="Y882" s="225">
        <v>9717085847267.1602</v>
      </c>
      <c r="Z882">
        <v>0</v>
      </c>
    </row>
    <row r="883" spans="1:26" x14ac:dyDescent="0.25">
      <c r="A883" t="s">
        <v>1184</v>
      </c>
      <c r="B883" t="s">
        <v>166</v>
      </c>
      <c r="C883" t="s">
        <v>1183</v>
      </c>
      <c r="D883" t="s">
        <v>309</v>
      </c>
      <c r="E883" t="s">
        <v>303</v>
      </c>
      <c r="F883" t="s">
        <v>304</v>
      </c>
      <c r="G883" t="s">
        <v>280</v>
      </c>
      <c r="H883">
        <v>500.16</v>
      </c>
      <c r="I883">
        <v>-2.4401999999999999</v>
      </c>
      <c r="J883">
        <v>-4.2023000000000001</v>
      </c>
      <c r="K883">
        <v>-6.1138000000000003</v>
      </c>
      <c r="L883">
        <v>-6.1138000000000003</v>
      </c>
      <c r="M883">
        <v>-0.79139999999999999</v>
      </c>
      <c r="N883">
        <v>-12.446199999999999</v>
      </c>
      <c r="O883">
        <v>-21.490601000000002</v>
      </c>
      <c r="P883">
        <v>-26.769100000000002</v>
      </c>
      <c r="Q883">
        <v>0</v>
      </c>
      <c r="R883">
        <v>0</v>
      </c>
      <c r="S883" t="s">
        <v>352</v>
      </c>
      <c r="T883" t="s">
        <v>334</v>
      </c>
      <c r="U883" t="s">
        <v>319</v>
      </c>
      <c r="V883" t="s">
        <v>319</v>
      </c>
      <c r="W883">
        <v>2286358542510.8901</v>
      </c>
      <c r="X883">
        <v>4291741931.75</v>
      </c>
      <c r="Y883" s="225">
        <v>9717085847267.1602</v>
      </c>
      <c r="Z883">
        <v>0</v>
      </c>
    </row>
    <row r="884" spans="1:26" x14ac:dyDescent="0.25">
      <c r="A884" t="s">
        <v>1185</v>
      </c>
      <c r="B884" t="s">
        <v>166</v>
      </c>
      <c r="C884" t="s">
        <v>1108</v>
      </c>
      <c r="D884" t="s">
        <v>312</v>
      </c>
      <c r="E884" t="s">
        <v>303</v>
      </c>
      <c r="F884" t="s">
        <v>304</v>
      </c>
      <c r="G884" t="s">
        <v>305</v>
      </c>
      <c r="H884">
        <v>1554.17</v>
      </c>
      <c r="I884">
        <v>-0.14710000000000001</v>
      </c>
      <c r="J884">
        <v>-0.44069999999999998</v>
      </c>
      <c r="K884">
        <v>-1.0044999999999999</v>
      </c>
      <c r="L884">
        <v>-1.0044999999999999</v>
      </c>
      <c r="M884">
        <v>-1.0592999999999999</v>
      </c>
      <c r="N884">
        <v>1.2673000000000001</v>
      </c>
      <c r="O884">
        <v>5.0660999999999996</v>
      </c>
      <c r="P884">
        <v>8.5147999999999993</v>
      </c>
      <c r="Q884">
        <v>15.011200000000001</v>
      </c>
      <c r="R884">
        <v>33.300998999999997</v>
      </c>
      <c r="S884" t="s">
        <v>306</v>
      </c>
      <c r="T884" t="s">
        <v>306</v>
      </c>
      <c r="U884" t="s">
        <v>306</v>
      </c>
      <c r="V884" t="s">
        <v>338</v>
      </c>
      <c r="W884">
        <v>151824184852.20001</v>
      </c>
      <c r="X884">
        <v>96706903.569999993</v>
      </c>
      <c r="Y884" s="225">
        <v>46758942263563.547</v>
      </c>
      <c r="Z884">
        <v>101468419.68000001</v>
      </c>
    </row>
    <row r="885" spans="1:26" x14ac:dyDescent="0.25">
      <c r="A885" t="s">
        <v>1186</v>
      </c>
      <c r="B885" t="s">
        <v>166</v>
      </c>
      <c r="C885" t="s">
        <v>1108</v>
      </c>
      <c r="D885" t="s">
        <v>312</v>
      </c>
      <c r="E885" t="s">
        <v>303</v>
      </c>
      <c r="F885" t="s">
        <v>304</v>
      </c>
      <c r="G885" t="s">
        <v>305</v>
      </c>
      <c r="H885">
        <v>1281.07</v>
      </c>
      <c r="I885">
        <v>-0.22739999999999999</v>
      </c>
      <c r="J885">
        <v>-0.41120000000000001</v>
      </c>
      <c r="K885">
        <v>-2.0626000000000002</v>
      </c>
      <c r="L885">
        <v>-2.0626000000000002</v>
      </c>
      <c r="M885">
        <v>-1.8931</v>
      </c>
      <c r="N885">
        <v>-0.4244</v>
      </c>
      <c r="O885">
        <v>1.6811</v>
      </c>
      <c r="P885">
        <v>3.6297000000000001</v>
      </c>
      <c r="Q885">
        <v>4.0514000000000001</v>
      </c>
      <c r="R885">
        <v>13.5831</v>
      </c>
      <c r="S885" t="s">
        <v>307</v>
      </c>
      <c r="T885" t="s">
        <v>307</v>
      </c>
      <c r="U885" t="s">
        <v>332</v>
      </c>
      <c r="V885" t="s">
        <v>317</v>
      </c>
      <c r="W885">
        <v>10890978479.77</v>
      </c>
      <c r="X885">
        <v>8326103.4100000001</v>
      </c>
      <c r="Y885" s="225">
        <v>46758942263563.547</v>
      </c>
      <c r="Z885">
        <v>101468419.68000001</v>
      </c>
    </row>
    <row r="886" spans="1:26" x14ac:dyDescent="0.25">
      <c r="A886" t="s">
        <v>1187</v>
      </c>
      <c r="B886" t="s">
        <v>178</v>
      </c>
      <c r="C886" t="s">
        <v>1108</v>
      </c>
      <c r="D886" t="s">
        <v>170</v>
      </c>
      <c r="E886" t="s">
        <v>303</v>
      </c>
      <c r="F886" t="s">
        <v>304</v>
      </c>
      <c r="G886" t="s">
        <v>280</v>
      </c>
      <c r="H886">
        <v>1130.2104999999999</v>
      </c>
      <c r="I886">
        <v>4.0500000000000001E-2</v>
      </c>
      <c r="J886">
        <v>9.1200000000000003E-2</v>
      </c>
      <c r="K886">
        <v>0.40529999999999999</v>
      </c>
      <c r="L886">
        <v>0.40529999999999999</v>
      </c>
      <c r="M886">
        <v>1.236</v>
      </c>
      <c r="N886">
        <v>2.5238</v>
      </c>
      <c r="O886">
        <v>3.9817999999999998</v>
      </c>
      <c r="P886">
        <v>5.4367999999999999</v>
      </c>
      <c r="Q886">
        <v>0</v>
      </c>
      <c r="R886">
        <v>0</v>
      </c>
      <c r="S886" t="s">
        <v>332</v>
      </c>
      <c r="T886" t="s">
        <v>332</v>
      </c>
      <c r="U886" t="s">
        <v>319</v>
      </c>
      <c r="V886" t="s">
        <v>319</v>
      </c>
      <c r="W886">
        <v>38287158565.540001</v>
      </c>
      <c r="X886">
        <v>34013435.200000003</v>
      </c>
      <c r="Y886" s="225">
        <v>46758942263563.547</v>
      </c>
      <c r="Z886">
        <v>101468419.68000001</v>
      </c>
    </row>
    <row r="887" spans="1:26" x14ac:dyDescent="0.25">
      <c r="A887" t="s">
        <v>1188</v>
      </c>
      <c r="B887" t="s">
        <v>178</v>
      </c>
      <c r="C887" t="s">
        <v>1108</v>
      </c>
      <c r="D887" t="s">
        <v>202</v>
      </c>
      <c r="E887" t="s">
        <v>303</v>
      </c>
      <c r="F887" t="s">
        <v>304</v>
      </c>
      <c r="G887" t="s">
        <v>305</v>
      </c>
      <c r="H887">
        <v>1431.7878000000001</v>
      </c>
      <c r="I887">
        <v>4.3700000000000003E-2</v>
      </c>
      <c r="J887">
        <v>0.10199999999999999</v>
      </c>
      <c r="K887">
        <v>0.46050000000000002</v>
      </c>
      <c r="L887">
        <v>0.46050000000000002</v>
      </c>
      <c r="M887">
        <v>1.4377</v>
      </c>
      <c r="N887">
        <v>2.8839000000000001</v>
      </c>
      <c r="O887">
        <v>4.407</v>
      </c>
      <c r="P887">
        <v>5.8540000000000001</v>
      </c>
      <c r="Q887">
        <v>16.589600000000001</v>
      </c>
      <c r="R887">
        <v>32.740397999999999</v>
      </c>
      <c r="S887" t="s">
        <v>307</v>
      </c>
      <c r="T887" t="s">
        <v>306</v>
      </c>
      <c r="U887" t="s">
        <v>307</v>
      </c>
      <c r="V887" t="s">
        <v>307</v>
      </c>
      <c r="W887">
        <v>544384073909.12</v>
      </c>
      <c r="X887">
        <v>381963740.01999998</v>
      </c>
      <c r="Y887" s="225">
        <v>46758942263563.547</v>
      </c>
      <c r="Z887">
        <v>101468419.68000001</v>
      </c>
    </row>
    <row r="888" spans="1:26" x14ac:dyDescent="0.25">
      <c r="A888" t="s">
        <v>1189</v>
      </c>
      <c r="B888" t="s">
        <v>207</v>
      </c>
      <c r="C888" t="s">
        <v>1108</v>
      </c>
      <c r="D888" t="s">
        <v>223</v>
      </c>
      <c r="E888" t="s">
        <v>323</v>
      </c>
      <c r="F888" t="s">
        <v>304</v>
      </c>
      <c r="G888" t="s">
        <v>305</v>
      </c>
      <c r="H888">
        <v>1.0306569999999999</v>
      </c>
      <c r="I888">
        <v>0</v>
      </c>
      <c r="J888">
        <v>0</v>
      </c>
      <c r="K888">
        <v>0</v>
      </c>
      <c r="L888">
        <v>0.03</v>
      </c>
      <c r="M888">
        <v>0</v>
      </c>
      <c r="N888">
        <v>0</v>
      </c>
      <c r="O888">
        <v>0</v>
      </c>
      <c r="P888">
        <v>3.26</v>
      </c>
      <c r="Q888">
        <v>0</v>
      </c>
      <c r="R888">
        <v>0</v>
      </c>
      <c r="S888" t="s">
        <v>319</v>
      </c>
      <c r="T888" t="s">
        <v>319</v>
      </c>
      <c r="U888" t="s">
        <v>319</v>
      </c>
      <c r="V888" t="s">
        <v>319</v>
      </c>
      <c r="W888">
        <v>2800093.45</v>
      </c>
      <c r="X888">
        <v>2701000</v>
      </c>
      <c r="Y888" s="225">
        <v>46758942263563.547</v>
      </c>
      <c r="Z888">
        <v>101468419.68000001</v>
      </c>
    </row>
    <row r="889" spans="1:26" x14ac:dyDescent="0.25">
      <c r="A889" t="s">
        <v>1190</v>
      </c>
      <c r="B889" t="s">
        <v>207</v>
      </c>
      <c r="C889" t="s">
        <v>1108</v>
      </c>
      <c r="D889" t="s">
        <v>170</v>
      </c>
      <c r="E889" t="s">
        <v>323</v>
      </c>
      <c r="F889" t="s">
        <v>304</v>
      </c>
      <c r="G889" t="s">
        <v>305</v>
      </c>
      <c r="H889">
        <v>0.99797400000000003</v>
      </c>
      <c r="I889">
        <v>0</v>
      </c>
      <c r="J889">
        <v>0</v>
      </c>
      <c r="K889">
        <v>0</v>
      </c>
      <c r="L889">
        <v>0.36</v>
      </c>
      <c r="M889">
        <v>0</v>
      </c>
      <c r="N889">
        <v>0</v>
      </c>
      <c r="O889">
        <v>0</v>
      </c>
      <c r="P889">
        <v>-0.03</v>
      </c>
      <c r="Q889">
        <v>0</v>
      </c>
      <c r="R889">
        <v>0</v>
      </c>
      <c r="S889" t="s">
        <v>319</v>
      </c>
      <c r="T889" t="s">
        <v>319</v>
      </c>
      <c r="U889" t="s">
        <v>319</v>
      </c>
      <c r="V889" t="s">
        <v>319</v>
      </c>
      <c r="W889">
        <v>9048785.7200000007</v>
      </c>
      <c r="X889">
        <v>9100000</v>
      </c>
      <c r="Y889" s="225">
        <v>46758942263563.547</v>
      </c>
      <c r="Z889">
        <v>101468419.68000001</v>
      </c>
    </row>
    <row r="890" spans="1:26" x14ac:dyDescent="0.25">
      <c r="A890" t="s">
        <v>1191</v>
      </c>
      <c r="B890" t="s">
        <v>74</v>
      </c>
      <c r="C890" t="s">
        <v>1108</v>
      </c>
      <c r="D890" t="s">
        <v>312</v>
      </c>
      <c r="E890" t="s">
        <v>303</v>
      </c>
      <c r="F890" t="s">
        <v>304</v>
      </c>
      <c r="G890" t="s">
        <v>305</v>
      </c>
      <c r="H890">
        <v>673.42</v>
      </c>
      <c r="I890">
        <v>-0.29170000000000001</v>
      </c>
      <c r="J890">
        <v>-2.0594000000000001</v>
      </c>
      <c r="K890">
        <v>-1.1217999999999999</v>
      </c>
      <c r="L890">
        <v>-1.1217999999999999</v>
      </c>
      <c r="M890">
        <v>-4.8775000000000004</v>
      </c>
      <c r="N890">
        <v>-4.5998999999999999</v>
      </c>
      <c r="O890">
        <v>5.3716999999999997</v>
      </c>
      <c r="P890">
        <v>3.6381999999999999</v>
      </c>
      <c r="Q890">
        <v>-25.0473</v>
      </c>
      <c r="R890">
        <v>-40.735199000000001</v>
      </c>
      <c r="S890" t="s">
        <v>317</v>
      </c>
      <c r="T890" t="s">
        <v>307</v>
      </c>
      <c r="U890" t="s">
        <v>375</v>
      </c>
      <c r="V890" t="s">
        <v>352</v>
      </c>
      <c r="W890">
        <v>766451158501.63</v>
      </c>
      <c r="X890">
        <v>1125378421.7</v>
      </c>
      <c r="Y890" s="225">
        <v>46758942263563.547</v>
      </c>
      <c r="Z890">
        <v>101468419.68000001</v>
      </c>
    </row>
    <row r="891" spans="1:26" x14ac:dyDescent="0.25">
      <c r="A891" t="s">
        <v>1192</v>
      </c>
      <c r="B891" t="s">
        <v>74</v>
      </c>
      <c r="C891" t="s">
        <v>1108</v>
      </c>
      <c r="D891" t="s">
        <v>312</v>
      </c>
      <c r="E891" t="s">
        <v>323</v>
      </c>
      <c r="F891" t="s">
        <v>304</v>
      </c>
      <c r="G891" t="s">
        <v>280</v>
      </c>
      <c r="H891">
        <v>1.0790580000000001</v>
      </c>
      <c r="I891">
        <v>0.46989999999999998</v>
      </c>
      <c r="J891">
        <v>-0.35149999999999998</v>
      </c>
      <c r="K891">
        <v>-0.31819999999999998</v>
      </c>
      <c r="L891">
        <v>-0.31819999999999998</v>
      </c>
      <c r="M891">
        <v>-2.6755</v>
      </c>
      <c r="N891">
        <v>-1.7708999999999999</v>
      </c>
      <c r="O891">
        <v>8.6774000000000004</v>
      </c>
      <c r="P891">
        <v>-3.6555</v>
      </c>
      <c r="Q891">
        <v>8.0447000000000006</v>
      </c>
      <c r="R891">
        <v>0</v>
      </c>
      <c r="S891" t="s">
        <v>319</v>
      </c>
      <c r="T891" t="s">
        <v>319</v>
      </c>
      <c r="U891" t="s">
        <v>319</v>
      </c>
      <c r="V891" t="s">
        <v>319</v>
      </c>
      <c r="W891">
        <v>22359837.550000001</v>
      </c>
      <c r="X891">
        <v>20655686.18</v>
      </c>
      <c r="Y891" s="225">
        <v>46758942263563.547</v>
      </c>
      <c r="Z891">
        <v>101468419.68000001</v>
      </c>
    </row>
    <row r="892" spans="1:26" x14ac:dyDescent="0.25">
      <c r="A892" t="s">
        <v>1193</v>
      </c>
      <c r="B892" t="s">
        <v>203</v>
      </c>
      <c r="C892" t="s">
        <v>1108</v>
      </c>
      <c r="D892" t="s">
        <v>312</v>
      </c>
      <c r="E892" t="s">
        <v>303</v>
      </c>
      <c r="F892" t="s">
        <v>304</v>
      </c>
      <c r="G892" t="s">
        <v>305</v>
      </c>
      <c r="H892">
        <v>1070.31</v>
      </c>
      <c r="I892">
        <v>-0.44369999999999998</v>
      </c>
      <c r="J892">
        <v>-0.84399999999999997</v>
      </c>
      <c r="K892">
        <v>-2.7256</v>
      </c>
      <c r="L892">
        <v>-2.7256</v>
      </c>
      <c r="M892">
        <v>-4.0442</v>
      </c>
      <c r="N892">
        <v>-2.8298000000000001</v>
      </c>
      <c r="O892">
        <v>0.65169999999999995</v>
      </c>
      <c r="P892">
        <v>0</v>
      </c>
      <c r="Q892">
        <v>0</v>
      </c>
      <c r="R892">
        <v>0</v>
      </c>
      <c r="S892" t="s">
        <v>319</v>
      </c>
      <c r="T892" t="s">
        <v>319</v>
      </c>
      <c r="U892" t="s">
        <v>319</v>
      </c>
      <c r="V892" t="s">
        <v>319</v>
      </c>
      <c r="W892">
        <v>24931177175.700001</v>
      </c>
      <c r="X892">
        <v>22658573.82</v>
      </c>
      <c r="Y892" s="225">
        <v>46758942263563.547</v>
      </c>
      <c r="Z892">
        <v>101468419.68000001</v>
      </c>
    </row>
    <row r="893" spans="1:26" x14ac:dyDescent="0.25">
      <c r="A893" t="s">
        <v>1194</v>
      </c>
      <c r="B893" t="s">
        <v>166</v>
      </c>
      <c r="C893" t="s">
        <v>1108</v>
      </c>
      <c r="D893" t="s">
        <v>316</v>
      </c>
      <c r="E893" t="s">
        <v>303</v>
      </c>
      <c r="F893" t="s">
        <v>304</v>
      </c>
      <c r="G893" t="s">
        <v>305</v>
      </c>
      <c r="H893">
        <v>3850.66</v>
      </c>
      <c r="I893">
        <v>-9.6500000000000002E-2</v>
      </c>
      <c r="J893">
        <v>-0.28560000000000002</v>
      </c>
      <c r="K893">
        <v>-0.98329999999999995</v>
      </c>
      <c r="L893">
        <v>-0.98329999999999995</v>
      </c>
      <c r="M893">
        <v>-1.4234</v>
      </c>
      <c r="N893">
        <v>-0.43669999999999998</v>
      </c>
      <c r="O893">
        <v>3.3182</v>
      </c>
      <c r="P893">
        <v>5.8277999999999999</v>
      </c>
      <c r="Q893">
        <v>3.3969999999999998</v>
      </c>
      <c r="R893">
        <v>15.505000000000001</v>
      </c>
      <c r="S893" t="s">
        <v>307</v>
      </c>
      <c r="T893" t="s">
        <v>307</v>
      </c>
      <c r="U893" t="s">
        <v>307</v>
      </c>
      <c r="V893" t="s">
        <v>332</v>
      </c>
      <c r="W893">
        <v>29805987627.630001</v>
      </c>
      <c r="X893">
        <v>7664381.5300000003</v>
      </c>
      <c r="Y893" s="225">
        <v>46758942263563.547</v>
      </c>
      <c r="Z893">
        <v>101468419.68000001</v>
      </c>
    </row>
    <row r="894" spans="1:26" x14ac:dyDescent="0.25">
      <c r="A894" t="s">
        <v>1195</v>
      </c>
      <c r="B894" t="s">
        <v>74</v>
      </c>
      <c r="C894" t="s">
        <v>1108</v>
      </c>
      <c r="D894" t="s">
        <v>302</v>
      </c>
      <c r="E894" t="s">
        <v>303</v>
      </c>
      <c r="F894" t="s">
        <v>304</v>
      </c>
      <c r="G894" t="s">
        <v>305</v>
      </c>
      <c r="H894">
        <v>4459.88</v>
      </c>
      <c r="I894">
        <v>-0.18870000000000001</v>
      </c>
      <c r="J894">
        <v>-1.0028999999999999</v>
      </c>
      <c r="K894">
        <v>-4.6894</v>
      </c>
      <c r="L894">
        <v>-4.6894</v>
      </c>
      <c r="M894">
        <v>-7.6818999999999997</v>
      </c>
      <c r="N894">
        <v>-8.1349999999999998</v>
      </c>
      <c r="O894">
        <v>-3.4548999999999999</v>
      </c>
      <c r="P894">
        <v>-2.3374000000000001</v>
      </c>
      <c r="Q894">
        <v>3.1522000000000001</v>
      </c>
      <c r="R894">
        <v>6.5175999999999998</v>
      </c>
      <c r="S894" t="s">
        <v>332</v>
      </c>
      <c r="T894" t="s">
        <v>307</v>
      </c>
      <c r="U894" t="s">
        <v>338</v>
      </c>
      <c r="V894" t="s">
        <v>306</v>
      </c>
      <c r="W894">
        <v>1269271006704</v>
      </c>
      <c r="X894">
        <v>271251478.58999997</v>
      </c>
      <c r="Y894" s="225">
        <v>46758942263563.547</v>
      </c>
      <c r="Z894">
        <v>101468419.68000001</v>
      </c>
    </row>
    <row r="895" spans="1:26" x14ac:dyDescent="0.25">
      <c r="A895" t="s">
        <v>1196</v>
      </c>
      <c r="B895" t="s">
        <v>74</v>
      </c>
      <c r="C895" t="s">
        <v>1108</v>
      </c>
      <c r="D895" t="s">
        <v>316</v>
      </c>
      <c r="E895" t="s">
        <v>303</v>
      </c>
      <c r="F895" t="s">
        <v>304</v>
      </c>
      <c r="G895" t="s">
        <v>280</v>
      </c>
      <c r="H895">
        <v>1234.5899999999999</v>
      </c>
      <c r="I895">
        <v>-0.2021</v>
      </c>
      <c r="J895">
        <v>-1.4723999999999999</v>
      </c>
      <c r="K895">
        <v>-3.9647999999999999</v>
      </c>
      <c r="L895">
        <v>-3.9647999999999999</v>
      </c>
      <c r="M895">
        <v>-2.3081999999999998</v>
      </c>
      <c r="N895">
        <v>-1.8069999999999999</v>
      </c>
      <c r="O895">
        <v>2.5790000000000002</v>
      </c>
      <c r="P895">
        <v>1.8411999999999999</v>
      </c>
      <c r="Q895">
        <v>-8.4268000000000001</v>
      </c>
      <c r="R895">
        <v>-4.6162999999999998</v>
      </c>
      <c r="S895" t="s">
        <v>338</v>
      </c>
      <c r="T895" t="s">
        <v>306</v>
      </c>
      <c r="U895" t="s">
        <v>332</v>
      </c>
      <c r="V895" t="s">
        <v>317</v>
      </c>
      <c r="W895">
        <v>114318037601.36</v>
      </c>
      <c r="X895">
        <v>88924396.269999996</v>
      </c>
      <c r="Y895" s="225">
        <v>46758942263563.547</v>
      </c>
      <c r="Z895">
        <v>101468419.68000001</v>
      </c>
    </row>
    <row r="896" spans="1:26" x14ac:dyDescent="0.25">
      <c r="A896" t="s">
        <v>1197</v>
      </c>
      <c r="B896" t="s">
        <v>74</v>
      </c>
      <c r="C896" t="s">
        <v>1108</v>
      </c>
      <c r="D896" t="s">
        <v>316</v>
      </c>
      <c r="E896" t="s">
        <v>303</v>
      </c>
      <c r="F896" t="s">
        <v>304</v>
      </c>
      <c r="G896" t="s">
        <v>305</v>
      </c>
      <c r="H896">
        <v>2465.29</v>
      </c>
      <c r="I896">
        <v>-0.42730000000000001</v>
      </c>
      <c r="J896">
        <v>-1.1535</v>
      </c>
      <c r="K896">
        <v>-4.6578999999999997</v>
      </c>
      <c r="L896">
        <v>-4.6578999999999997</v>
      </c>
      <c r="M896">
        <v>-7.4527999999999999</v>
      </c>
      <c r="N896">
        <v>-7.1985000000000001</v>
      </c>
      <c r="O896">
        <v>-3.2161</v>
      </c>
      <c r="P896">
        <v>-0.93230000000000002</v>
      </c>
      <c r="Q896">
        <v>-1.7073</v>
      </c>
      <c r="R896">
        <v>5.4574999999999996</v>
      </c>
      <c r="S896" t="s">
        <v>307</v>
      </c>
      <c r="T896" t="s">
        <v>306</v>
      </c>
      <c r="U896" t="s">
        <v>307</v>
      </c>
      <c r="V896" t="s">
        <v>306</v>
      </c>
      <c r="W896">
        <v>966908229958.75</v>
      </c>
      <c r="X896">
        <v>373940364.10000002</v>
      </c>
      <c r="Y896" s="225">
        <v>46758942263563.547</v>
      </c>
      <c r="Z896">
        <v>101468419.68000001</v>
      </c>
    </row>
    <row r="897" spans="1:26" x14ac:dyDescent="0.25">
      <c r="A897" t="s">
        <v>1198</v>
      </c>
      <c r="B897" t="s">
        <v>171</v>
      </c>
      <c r="C897" t="s">
        <v>1108</v>
      </c>
      <c r="D897" t="s">
        <v>316</v>
      </c>
      <c r="E897" t="s">
        <v>303</v>
      </c>
      <c r="F897" t="s">
        <v>304</v>
      </c>
      <c r="G897" t="s">
        <v>305</v>
      </c>
      <c r="H897">
        <v>1242.73</v>
      </c>
      <c r="I897">
        <v>0.1782</v>
      </c>
      <c r="J897">
        <v>-0.15190000000000001</v>
      </c>
      <c r="K897">
        <v>0.73109999999999997</v>
      </c>
      <c r="L897">
        <v>0.73109999999999997</v>
      </c>
      <c r="M897">
        <v>1.3059000000000001</v>
      </c>
      <c r="N897">
        <v>4.7789000000000001</v>
      </c>
      <c r="O897">
        <v>8.3679000000000006</v>
      </c>
      <c r="P897">
        <v>10.778</v>
      </c>
      <c r="Q897">
        <v>12.561</v>
      </c>
      <c r="R897">
        <v>31.788900000000002</v>
      </c>
      <c r="S897" t="s">
        <v>307</v>
      </c>
      <c r="T897" t="s">
        <v>307</v>
      </c>
      <c r="U897" t="s">
        <v>332</v>
      </c>
      <c r="V897" t="s">
        <v>319</v>
      </c>
      <c r="W897">
        <v>430097417717.42999</v>
      </c>
      <c r="X897">
        <v>348620485.67000002</v>
      </c>
      <c r="Y897" s="225">
        <v>46758942263563.547</v>
      </c>
      <c r="Z897">
        <v>101468419.68000001</v>
      </c>
    </row>
    <row r="898" spans="1:26" x14ac:dyDescent="0.25">
      <c r="A898" t="s">
        <v>1199</v>
      </c>
      <c r="B898" t="s">
        <v>171</v>
      </c>
      <c r="C898" t="s">
        <v>1108</v>
      </c>
      <c r="D898" t="s">
        <v>302</v>
      </c>
      <c r="E898" t="s">
        <v>303</v>
      </c>
      <c r="F898" t="s">
        <v>304</v>
      </c>
      <c r="G898" t="s">
        <v>305</v>
      </c>
      <c r="H898">
        <v>2192.48</v>
      </c>
      <c r="I898">
        <v>9.0399999999999994E-2</v>
      </c>
      <c r="J898">
        <v>-0.51729999999999998</v>
      </c>
      <c r="K898">
        <v>0.50380000000000003</v>
      </c>
      <c r="L898">
        <v>0.50380000000000003</v>
      </c>
      <c r="M898">
        <v>0.64029999999999998</v>
      </c>
      <c r="N898">
        <v>1.5911999999999999</v>
      </c>
      <c r="O898">
        <v>3.5552000000000001</v>
      </c>
      <c r="P898">
        <v>4.3808999999999996</v>
      </c>
      <c r="Q898">
        <v>-3.1025</v>
      </c>
      <c r="R898">
        <v>7.9077000000000002</v>
      </c>
      <c r="S898" t="s">
        <v>317</v>
      </c>
      <c r="T898" t="s">
        <v>375</v>
      </c>
      <c r="U898" t="s">
        <v>352</v>
      </c>
      <c r="V898" t="s">
        <v>334</v>
      </c>
      <c r="W898">
        <v>1029470661513</v>
      </c>
      <c r="X898">
        <v>471910780.60000002</v>
      </c>
      <c r="Y898" s="225">
        <v>46758942263563.547</v>
      </c>
      <c r="Z898">
        <v>101468419.68000001</v>
      </c>
    </row>
    <row r="899" spans="1:26" x14ac:dyDescent="0.25">
      <c r="A899" t="s">
        <v>1200</v>
      </c>
      <c r="B899" t="s">
        <v>171</v>
      </c>
      <c r="C899" t="s">
        <v>1108</v>
      </c>
      <c r="D899" t="s">
        <v>302</v>
      </c>
      <c r="E899" t="s">
        <v>303</v>
      </c>
      <c r="F899" t="s">
        <v>304</v>
      </c>
      <c r="G899" t="s">
        <v>305</v>
      </c>
      <c r="H899">
        <v>1082.25</v>
      </c>
      <c r="I899">
        <v>6.5600000000000006E-2</v>
      </c>
      <c r="J899">
        <v>-0.3957</v>
      </c>
      <c r="K899">
        <v>0.1694</v>
      </c>
      <c r="L899">
        <v>0.1694</v>
      </c>
      <c r="M899">
        <v>0.49490000000000001</v>
      </c>
      <c r="N899">
        <v>0.81699999999999995</v>
      </c>
      <c r="O899">
        <v>1.8396999999999999</v>
      </c>
      <c r="P899">
        <v>2.4218000000000002</v>
      </c>
      <c r="Q899">
        <v>-0.96360000000000001</v>
      </c>
      <c r="R899">
        <v>3.6865999999999999</v>
      </c>
      <c r="S899" t="s">
        <v>334</v>
      </c>
      <c r="T899" t="s">
        <v>317</v>
      </c>
      <c r="U899" t="s">
        <v>317</v>
      </c>
      <c r="V899" t="s">
        <v>334</v>
      </c>
      <c r="W899">
        <v>156063744577</v>
      </c>
      <c r="X899">
        <v>144446912.88</v>
      </c>
      <c r="Y899" s="225">
        <v>46758942263563.547</v>
      </c>
      <c r="Z899">
        <v>101468419.68000001</v>
      </c>
    </row>
    <row r="900" spans="1:26" x14ac:dyDescent="0.25">
      <c r="A900" t="s">
        <v>1201</v>
      </c>
      <c r="B900" t="s">
        <v>171</v>
      </c>
      <c r="C900" t="s">
        <v>1108</v>
      </c>
      <c r="D900" t="s">
        <v>316</v>
      </c>
      <c r="E900" t="s">
        <v>303</v>
      </c>
      <c r="F900" t="s">
        <v>304</v>
      </c>
      <c r="G900" t="s">
        <v>280</v>
      </c>
      <c r="H900">
        <v>3548.4</v>
      </c>
      <c r="I900">
        <v>-4.3099999999999999E-2</v>
      </c>
      <c r="J900">
        <v>-7.3000000000000001E-3</v>
      </c>
      <c r="K900">
        <v>0.69330000000000003</v>
      </c>
      <c r="L900">
        <v>0.69330000000000003</v>
      </c>
      <c r="M900">
        <v>1.706</v>
      </c>
      <c r="N900">
        <v>2.0019</v>
      </c>
      <c r="O900">
        <v>4.6858000000000004</v>
      </c>
      <c r="P900">
        <v>7.1474000000000002</v>
      </c>
      <c r="Q900">
        <v>13.4689</v>
      </c>
      <c r="R900">
        <v>32.251998999999998</v>
      </c>
      <c r="S900" t="s">
        <v>317</v>
      </c>
      <c r="T900" t="s">
        <v>332</v>
      </c>
      <c r="U900" t="s">
        <v>332</v>
      </c>
      <c r="V900" t="s">
        <v>332</v>
      </c>
      <c r="W900">
        <v>52061911531.919998</v>
      </c>
      <c r="X900">
        <v>14773647.32</v>
      </c>
      <c r="Y900" s="225">
        <v>46758942263563.547</v>
      </c>
      <c r="Z900">
        <v>101468419.68000001</v>
      </c>
    </row>
    <row r="901" spans="1:26" x14ac:dyDescent="0.25">
      <c r="A901" t="s">
        <v>1202</v>
      </c>
      <c r="B901" t="s">
        <v>171</v>
      </c>
      <c r="C901" t="s">
        <v>1108</v>
      </c>
      <c r="D901" t="s">
        <v>316</v>
      </c>
      <c r="E901" t="s">
        <v>303</v>
      </c>
      <c r="F901" t="s">
        <v>279</v>
      </c>
      <c r="G901" t="s">
        <v>305</v>
      </c>
      <c r="H901">
        <v>2333.37</v>
      </c>
      <c r="I901">
        <v>7.1599999999999997E-2</v>
      </c>
      <c r="J901">
        <v>2.6599999999999999E-2</v>
      </c>
      <c r="K901">
        <v>0.42780000000000001</v>
      </c>
      <c r="L901">
        <v>0.42780000000000001</v>
      </c>
      <c r="M901">
        <v>0.71650000000000003</v>
      </c>
      <c r="N901">
        <v>1.3173999999999999</v>
      </c>
      <c r="O901">
        <v>3.3008999999999999</v>
      </c>
      <c r="P901">
        <v>4.2767999999999997</v>
      </c>
      <c r="Q901">
        <v>8.3866999999999994</v>
      </c>
      <c r="R901">
        <v>32.721901000000003</v>
      </c>
      <c r="S901" t="s">
        <v>317</v>
      </c>
      <c r="T901" t="s">
        <v>332</v>
      </c>
      <c r="U901" t="s">
        <v>332</v>
      </c>
      <c r="V901" t="s">
        <v>332</v>
      </c>
      <c r="W901">
        <v>493682288686.77002</v>
      </c>
      <c r="X901">
        <v>212479540.77000001</v>
      </c>
      <c r="Y901" s="225">
        <v>46758942263563.547</v>
      </c>
      <c r="Z901">
        <v>101468419.68000001</v>
      </c>
    </row>
    <row r="902" spans="1:26" x14ac:dyDescent="0.25">
      <c r="A902" t="s">
        <v>1203</v>
      </c>
      <c r="B902" t="s">
        <v>74</v>
      </c>
      <c r="C902" t="s">
        <v>1108</v>
      </c>
      <c r="D902" t="s">
        <v>316</v>
      </c>
      <c r="E902" t="s">
        <v>303</v>
      </c>
      <c r="F902" t="s">
        <v>304</v>
      </c>
      <c r="G902" t="s">
        <v>305</v>
      </c>
      <c r="H902">
        <v>974.51</v>
      </c>
      <c r="I902">
        <v>0.2077</v>
      </c>
      <c r="J902">
        <v>-1.9725999999999999</v>
      </c>
      <c r="K902">
        <v>-1.0278</v>
      </c>
      <c r="L902">
        <v>-1.0278</v>
      </c>
      <c r="M902">
        <v>-4.1676000000000002</v>
      </c>
      <c r="N902">
        <v>-4.2767999999999997</v>
      </c>
      <c r="O902">
        <v>4.3964999999999996</v>
      </c>
      <c r="P902">
        <v>-0.85060000000000002</v>
      </c>
      <c r="Q902">
        <v>-7.0389999999999997</v>
      </c>
      <c r="R902">
        <v>-28.3596</v>
      </c>
      <c r="S902" t="s">
        <v>334</v>
      </c>
      <c r="T902" t="s">
        <v>317</v>
      </c>
      <c r="U902" t="s">
        <v>334</v>
      </c>
      <c r="V902" t="s">
        <v>339</v>
      </c>
      <c r="W902">
        <v>245427192626.48999</v>
      </c>
      <c r="X902">
        <v>249258251.94</v>
      </c>
      <c r="Y902" s="225">
        <v>46758942263563.547</v>
      </c>
      <c r="Z902">
        <v>101468419.68000001</v>
      </c>
    </row>
    <row r="903" spans="1:26" x14ac:dyDescent="0.25">
      <c r="A903" t="s">
        <v>1204</v>
      </c>
      <c r="B903" t="s">
        <v>74</v>
      </c>
      <c r="C903" t="s">
        <v>1108</v>
      </c>
      <c r="D903" t="s">
        <v>316</v>
      </c>
      <c r="E903" t="s">
        <v>303</v>
      </c>
      <c r="F903" t="s">
        <v>304</v>
      </c>
      <c r="G903" t="s">
        <v>280</v>
      </c>
      <c r="H903">
        <v>1152.04</v>
      </c>
      <c r="I903">
        <v>-0.21049999999999999</v>
      </c>
      <c r="J903">
        <v>-1.5199</v>
      </c>
      <c r="K903">
        <v>-3.8780999999999999</v>
      </c>
      <c r="L903">
        <v>-3.8780999999999999</v>
      </c>
      <c r="M903">
        <v>-1.5578000000000001</v>
      </c>
      <c r="N903">
        <v>-0.57220000000000004</v>
      </c>
      <c r="O903">
        <v>3.4388999999999998</v>
      </c>
      <c r="P903">
        <v>3.3952</v>
      </c>
      <c r="Q903">
        <v>-6.6387999999999998</v>
      </c>
      <c r="R903">
        <v>-4.0830000000000002</v>
      </c>
      <c r="S903" t="s">
        <v>306</v>
      </c>
      <c r="T903" t="s">
        <v>306</v>
      </c>
      <c r="U903" t="s">
        <v>332</v>
      </c>
      <c r="V903" t="s">
        <v>332</v>
      </c>
      <c r="W903">
        <v>39182226879.440002</v>
      </c>
      <c r="X903">
        <v>32692206.91</v>
      </c>
      <c r="Y903" s="225">
        <v>46758942263563.547</v>
      </c>
      <c r="Z903">
        <v>101468419.68000001</v>
      </c>
    </row>
    <row r="904" spans="1:26" x14ac:dyDescent="0.25">
      <c r="A904" t="s">
        <v>1205</v>
      </c>
      <c r="B904" t="s">
        <v>74</v>
      </c>
      <c r="C904" t="s">
        <v>1108</v>
      </c>
      <c r="D904" t="s">
        <v>312</v>
      </c>
      <c r="E904" t="s">
        <v>303</v>
      </c>
      <c r="F904" t="s">
        <v>304</v>
      </c>
      <c r="G904" t="s">
        <v>305</v>
      </c>
      <c r="H904">
        <v>1429.89</v>
      </c>
      <c r="I904">
        <v>-0.4657</v>
      </c>
      <c r="J904">
        <v>-1.1107</v>
      </c>
      <c r="K904">
        <v>-3.726</v>
      </c>
      <c r="L904">
        <v>-3.726</v>
      </c>
      <c r="M904">
        <v>-5.5948000000000002</v>
      </c>
      <c r="N904">
        <v>-5.5891999999999999</v>
      </c>
      <c r="O904">
        <v>-0.95250000000000001</v>
      </c>
      <c r="P904">
        <v>-1.0984</v>
      </c>
      <c r="Q904">
        <v>13.0062</v>
      </c>
      <c r="R904">
        <v>20.044799999999999</v>
      </c>
      <c r="S904" t="s">
        <v>306</v>
      </c>
      <c r="T904" t="s">
        <v>307</v>
      </c>
      <c r="U904" t="s">
        <v>364</v>
      </c>
      <c r="V904" t="s">
        <v>364</v>
      </c>
      <c r="W904">
        <v>318608672087.25</v>
      </c>
      <c r="X904">
        <v>214517503.74000001</v>
      </c>
      <c r="Y904" s="225">
        <v>46758942263563.547</v>
      </c>
      <c r="Z904">
        <v>101468419.68000001</v>
      </c>
    </row>
    <row r="905" spans="1:26" x14ac:dyDescent="0.25">
      <c r="A905" t="s">
        <v>1206</v>
      </c>
      <c r="B905" t="s">
        <v>74</v>
      </c>
      <c r="C905" t="s">
        <v>1108</v>
      </c>
      <c r="D905" t="s">
        <v>312</v>
      </c>
      <c r="E905" t="s">
        <v>303</v>
      </c>
      <c r="F905" t="s">
        <v>304</v>
      </c>
      <c r="G905" t="s">
        <v>305</v>
      </c>
      <c r="H905">
        <v>1472.36</v>
      </c>
      <c r="I905">
        <v>0.1462</v>
      </c>
      <c r="J905">
        <v>-1.6131</v>
      </c>
      <c r="K905">
        <v>-6.2919</v>
      </c>
      <c r="L905">
        <v>-6.2919</v>
      </c>
      <c r="M905">
        <v>-10.9582</v>
      </c>
      <c r="N905">
        <v>-10.473100000000001</v>
      </c>
      <c r="O905">
        <v>-1.4834000000000001</v>
      </c>
      <c r="P905">
        <v>0.14349999999999999</v>
      </c>
      <c r="Q905">
        <v>20.360700999999999</v>
      </c>
      <c r="R905">
        <v>25.261399999999998</v>
      </c>
      <c r="S905" t="s">
        <v>317</v>
      </c>
      <c r="T905" t="s">
        <v>338</v>
      </c>
      <c r="U905" t="s">
        <v>313</v>
      </c>
      <c r="V905" t="s">
        <v>364</v>
      </c>
      <c r="W905">
        <v>108128168276.81</v>
      </c>
      <c r="X905">
        <v>68818123.230000004</v>
      </c>
      <c r="Y905" s="225">
        <v>46758942263563.547</v>
      </c>
      <c r="Z905">
        <v>101468419.68000001</v>
      </c>
    </row>
    <row r="906" spans="1:26" x14ac:dyDescent="0.25">
      <c r="A906" t="s">
        <v>1207</v>
      </c>
      <c r="B906" t="s">
        <v>74</v>
      </c>
      <c r="C906" t="s">
        <v>1108</v>
      </c>
      <c r="D906" t="s">
        <v>312</v>
      </c>
      <c r="E906" t="s">
        <v>303</v>
      </c>
      <c r="F906" t="s">
        <v>304</v>
      </c>
      <c r="G906" t="s">
        <v>305</v>
      </c>
      <c r="H906">
        <v>1677.54</v>
      </c>
      <c r="I906">
        <v>-0.17910000000000001</v>
      </c>
      <c r="J906">
        <v>-0.88739999999999997</v>
      </c>
      <c r="K906">
        <v>-4.6066000000000003</v>
      </c>
      <c r="L906">
        <v>-4.6066000000000003</v>
      </c>
      <c r="M906">
        <v>-7.5785999999999998</v>
      </c>
      <c r="N906">
        <v>-7.6580000000000004</v>
      </c>
      <c r="O906">
        <v>49.373600000000003</v>
      </c>
      <c r="P906">
        <v>50.412899000000003</v>
      </c>
      <c r="Q906">
        <v>60.137797999999997</v>
      </c>
      <c r="R906">
        <v>58.025902000000002</v>
      </c>
      <c r="S906" t="s">
        <v>332</v>
      </c>
      <c r="T906" t="s">
        <v>307</v>
      </c>
      <c r="U906" t="s">
        <v>307</v>
      </c>
      <c r="V906" t="s">
        <v>306</v>
      </c>
      <c r="W906">
        <v>675794792214.65002</v>
      </c>
      <c r="X906">
        <v>384290912.33999997</v>
      </c>
      <c r="Y906" s="225">
        <v>46758942263563.547</v>
      </c>
      <c r="Z906">
        <v>101468419.68000001</v>
      </c>
    </row>
    <row r="907" spans="1:26" x14ac:dyDescent="0.25">
      <c r="A907" t="s">
        <v>1208</v>
      </c>
      <c r="B907" t="s">
        <v>171</v>
      </c>
      <c r="C907" t="s">
        <v>1108</v>
      </c>
      <c r="D907" t="s">
        <v>316</v>
      </c>
      <c r="E907" t="s">
        <v>303</v>
      </c>
      <c r="F907" t="s">
        <v>279</v>
      </c>
      <c r="G907" t="s">
        <v>305</v>
      </c>
      <c r="H907">
        <v>1240.83</v>
      </c>
      <c r="I907">
        <v>0</v>
      </c>
      <c r="J907">
        <v>0</v>
      </c>
      <c r="K907">
        <v>0</v>
      </c>
      <c r="L907">
        <v>0.75</v>
      </c>
      <c r="M907">
        <v>0</v>
      </c>
      <c r="N907">
        <v>0</v>
      </c>
      <c r="O907">
        <v>0</v>
      </c>
      <c r="P907">
        <v>6.93</v>
      </c>
      <c r="Q907">
        <v>0</v>
      </c>
      <c r="R907">
        <v>0</v>
      </c>
      <c r="S907" t="s">
        <v>319</v>
      </c>
      <c r="T907" t="s">
        <v>319</v>
      </c>
      <c r="U907" t="s">
        <v>319</v>
      </c>
      <c r="V907" t="s">
        <v>319</v>
      </c>
      <c r="W907">
        <v>13541715040.02</v>
      </c>
      <c r="X907">
        <v>10964208.84</v>
      </c>
      <c r="Y907" s="225">
        <v>46758942263563.547</v>
      </c>
      <c r="Z907">
        <v>101468419.68000001</v>
      </c>
    </row>
    <row r="908" spans="1:26" x14ac:dyDescent="0.25">
      <c r="A908" t="s">
        <v>1209</v>
      </c>
      <c r="B908" t="s">
        <v>171</v>
      </c>
      <c r="C908" t="s">
        <v>1108</v>
      </c>
      <c r="D908" t="s">
        <v>302</v>
      </c>
      <c r="E908" t="s">
        <v>303</v>
      </c>
      <c r="F908" t="s">
        <v>304</v>
      </c>
      <c r="G908" t="s">
        <v>305</v>
      </c>
      <c r="H908">
        <v>1460.57</v>
      </c>
      <c r="I908">
        <v>0.1701</v>
      </c>
      <c r="J908">
        <v>-8.8999999999999999E-3</v>
      </c>
      <c r="K908">
        <v>1.0592999999999999</v>
      </c>
      <c r="L908">
        <v>1.0592999999999999</v>
      </c>
      <c r="M908">
        <v>2.2665000000000002</v>
      </c>
      <c r="N908">
        <v>6.0636000000000001</v>
      </c>
      <c r="O908">
        <v>10.527799999999999</v>
      </c>
      <c r="P908">
        <v>13.9566</v>
      </c>
      <c r="Q908">
        <v>20.668399999999998</v>
      </c>
      <c r="R908">
        <v>41.462299000000002</v>
      </c>
      <c r="S908" t="s">
        <v>310</v>
      </c>
      <c r="T908" t="s">
        <v>364</v>
      </c>
      <c r="U908" t="s">
        <v>306</v>
      </c>
      <c r="V908" t="s">
        <v>319</v>
      </c>
      <c r="W908">
        <v>255056055318</v>
      </c>
      <c r="X908">
        <v>176476572.09</v>
      </c>
      <c r="Y908" s="225">
        <v>46758942263563.547</v>
      </c>
      <c r="Z908">
        <v>101468419.68000001</v>
      </c>
    </row>
    <row r="909" spans="1:26" x14ac:dyDescent="0.25">
      <c r="A909" t="s">
        <v>1210</v>
      </c>
      <c r="B909" t="s">
        <v>178</v>
      </c>
      <c r="C909" t="s">
        <v>1108</v>
      </c>
      <c r="D909" t="s">
        <v>312</v>
      </c>
      <c r="E909" t="s">
        <v>303</v>
      </c>
      <c r="F909" t="s">
        <v>304</v>
      </c>
      <c r="G909" t="s">
        <v>305</v>
      </c>
      <c r="H909">
        <v>1453.66</v>
      </c>
      <c r="I909">
        <v>5.0200000000000002E-2</v>
      </c>
      <c r="J909">
        <v>0.1109</v>
      </c>
      <c r="K909">
        <v>0.47760000000000002</v>
      </c>
      <c r="L909">
        <v>0.47760000000000002</v>
      </c>
      <c r="M909">
        <v>1.4594</v>
      </c>
      <c r="N909">
        <v>2.8361000000000001</v>
      </c>
      <c r="O909">
        <v>4.2633000000000001</v>
      </c>
      <c r="P909">
        <v>5.4722</v>
      </c>
      <c r="Q909">
        <v>16.104199999999999</v>
      </c>
      <c r="R909">
        <v>31.586300000000001</v>
      </c>
      <c r="S909" t="s">
        <v>307</v>
      </c>
      <c r="T909" t="s">
        <v>332</v>
      </c>
      <c r="U909" t="s">
        <v>332</v>
      </c>
      <c r="V909" t="s">
        <v>332</v>
      </c>
      <c r="W909">
        <v>6139316046931.4902</v>
      </c>
      <c r="X909">
        <v>4243533699.4699998</v>
      </c>
      <c r="Y909" s="225">
        <v>46758942263563.547</v>
      </c>
      <c r="Z909">
        <v>101468419.68000001</v>
      </c>
    </row>
    <row r="910" spans="1:26" x14ac:dyDescent="0.25">
      <c r="A910" t="s">
        <v>1211</v>
      </c>
      <c r="B910" t="s">
        <v>178</v>
      </c>
      <c r="C910" t="s">
        <v>1108</v>
      </c>
      <c r="D910" t="s">
        <v>309</v>
      </c>
      <c r="E910" t="s">
        <v>303</v>
      </c>
      <c r="F910" t="s">
        <v>304</v>
      </c>
      <c r="G910" t="s">
        <v>305</v>
      </c>
      <c r="H910">
        <v>1091.07</v>
      </c>
      <c r="I910">
        <v>3.4799999999999998E-2</v>
      </c>
      <c r="J910">
        <v>8.4400000000000003E-2</v>
      </c>
      <c r="K910">
        <v>0.3624</v>
      </c>
      <c r="L910">
        <v>0.3624</v>
      </c>
      <c r="M910">
        <v>1.2312000000000001</v>
      </c>
      <c r="N910">
        <v>2.7866</v>
      </c>
      <c r="O910">
        <v>4.4425999999999997</v>
      </c>
      <c r="P910">
        <v>6.0331000000000001</v>
      </c>
      <c r="Q910">
        <v>0</v>
      </c>
      <c r="R910">
        <v>0</v>
      </c>
      <c r="S910" t="s">
        <v>332</v>
      </c>
      <c r="T910" t="s">
        <v>310</v>
      </c>
      <c r="U910" t="s">
        <v>319</v>
      </c>
      <c r="V910" t="s">
        <v>319</v>
      </c>
      <c r="W910">
        <v>78360351496.889999</v>
      </c>
      <c r="X910">
        <v>72070128.489999995</v>
      </c>
      <c r="Y910" s="225">
        <v>46758942263563.547</v>
      </c>
      <c r="Z910">
        <v>101468419.68000001</v>
      </c>
    </row>
    <row r="911" spans="1:26" x14ac:dyDescent="0.25">
      <c r="A911" t="s">
        <v>1212</v>
      </c>
      <c r="B911" t="s">
        <v>166</v>
      </c>
      <c r="C911" t="s">
        <v>1108</v>
      </c>
      <c r="D911" t="s">
        <v>316</v>
      </c>
      <c r="E911" t="s">
        <v>303</v>
      </c>
      <c r="F911" t="s">
        <v>304</v>
      </c>
      <c r="G911" t="s">
        <v>280</v>
      </c>
      <c r="H911">
        <v>3261.31</v>
      </c>
      <c r="I911">
        <v>1.04E-2</v>
      </c>
      <c r="J911">
        <v>-1.9900000000000001E-2</v>
      </c>
      <c r="K911">
        <v>0.31559999999999999</v>
      </c>
      <c r="L911">
        <v>0.31559999999999999</v>
      </c>
      <c r="M911">
        <v>1.6541999999999999</v>
      </c>
      <c r="N911">
        <v>3.3616999999999999</v>
      </c>
      <c r="O911">
        <v>5.7901999999999996</v>
      </c>
      <c r="P911">
        <v>6.2884000000000002</v>
      </c>
      <c r="Q911">
        <v>8.2215000000000007</v>
      </c>
      <c r="R911">
        <v>19.6126</v>
      </c>
      <c r="S911" t="s">
        <v>310</v>
      </c>
      <c r="T911" t="s">
        <v>306</v>
      </c>
      <c r="U911" t="s">
        <v>307</v>
      </c>
      <c r="V911" t="s">
        <v>307</v>
      </c>
      <c r="W911">
        <v>29356316982.450001</v>
      </c>
      <c r="X911">
        <v>9029808.8499999996</v>
      </c>
      <c r="Y911" s="225">
        <v>46758942263563.547</v>
      </c>
      <c r="Z911">
        <v>101468419.68000001</v>
      </c>
    </row>
    <row r="912" spans="1:26" x14ac:dyDescent="0.25">
      <c r="A912" t="s">
        <v>1213</v>
      </c>
      <c r="B912" t="s">
        <v>178</v>
      </c>
      <c r="C912" t="s">
        <v>1108</v>
      </c>
      <c r="D912" t="s">
        <v>191</v>
      </c>
      <c r="E912" t="s">
        <v>303</v>
      </c>
      <c r="F912" t="s">
        <v>304</v>
      </c>
      <c r="G912" t="s">
        <v>305</v>
      </c>
      <c r="H912">
        <v>1100.5705</v>
      </c>
      <c r="I912">
        <v>6.4000000000000001E-2</v>
      </c>
      <c r="J912">
        <v>0.11119999999999999</v>
      </c>
      <c r="K912">
        <v>0.4995</v>
      </c>
      <c r="L912">
        <v>0.4995</v>
      </c>
      <c r="M912">
        <v>1.5467</v>
      </c>
      <c r="N912">
        <v>1.6255999999999999</v>
      </c>
      <c r="O912">
        <v>0</v>
      </c>
      <c r="P912">
        <v>0</v>
      </c>
      <c r="Q912">
        <v>3.5848</v>
      </c>
      <c r="R912">
        <v>0</v>
      </c>
      <c r="S912" t="s">
        <v>319</v>
      </c>
      <c r="T912" t="s">
        <v>319</v>
      </c>
      <c r="U912" t="s">
        <v>319</v>
      </c>
      <c r="V912" t="s">
        <v>319</v>
      </c>
      <c r="W912">
        <v>101075517771.71001</v>
      </c>
      <c r="X912">
        <v>92297914.409999996</v>
      </c>
      <c r="Y912" s="225">
        <v>46758942263563.547</v>
      </c>
      <c r="Z912">
        <v>101468419.68000001</v>
      </c>
    </row>
    <row r="913" spans="1:26" x14ac:dyDescent="0.25">
      <c r="A913" t="s">
        <v>1214</v>
      </c>
      <c r="B913" t="s">
        <v>171</v>
      </c>
      <c r="C913" t="s">
        <v>1108</v>
      </c>
      <c r="D913" t="s">
        <v>312</v>
      </c>
      <c r="E913" t="s">
        <v>303</v>
      </c>
      <c r="F913" t="s">
        <v>304</v>
      </c>
      <c r="G913" t="s">
        <v>305</v>
      </c>
      <c r="H913">
        <v>996.13</v>
      </c>
      <c r="I913">
        <v>-0.22339999999999999</v>
      </c>
      <c r="J913">
        <v>-0.45269999999999999</v>
      </c>
      <c r="K913">
        <v>-1.7323</v>
      </c>
      <c r="L913">
        <v>-1.7323</v>
      </c>
      <c r="M913">
        <v>0</v>
      </c>
      <c r="N913">
        <v>0</v>
      </c>
      <c r="O913">
        <v>0</v>
      </c>
      <c r="P913">
        <v>0</v>
      </c>
      <c r="Q913">
        <v>0</v>
      </c>
      <c r="R913">
        <v>0</v>
      </c>
      <c r="S913" t="s">
        <v>319</v>
      </c>
      <c r="T913" t="s">
        <v>319</v>
      </c>
      <c r="U913" t="s">
        <v>319</v>
      </c>
      <c r="V913" t="s">
        <v>319</v>
      </c>
      <c r="W913">
        <v>22572069810.450001</v>
      </c>
      <c r="X913">
        <v>22267239.02</v>
      </c>
      <c r="Y913" s="225">
        <v>46758942263563.547</v>
      </c>
      <c r="Z913">
        <v>101468419.68000001</v>
      </c>
    </row>
    <row r="914" spans="1:26" x14ac:dyDescent="0.25">
      <c r="A914" t="s">
        <v>1215</v>
      </c>
      <c r="B914" t="s">
        <v>178</v>
      </c>
      <c r="C914" t="s">
        <v>1108</v>
      </c>
      <c r="D914" t="s">
        <v>302</v>
      </c>
      <c r="E914" t="s">
        <v>303</v>
      </c>
      <c r="F914" t="s">
        <v>304</v>
      </c>
      <c r="G914" t="s">
        <v>305</v>
      </c>
      <c r="H914">
        <v>1466.81</v>
      </c>
      <c r="I914">
        <v>5.3199999999999997E-2</v>
      </c>
      <c r="J914">
        <v>0.1188</v>
      </c>
      <c r="K914">
        <v>0.51739999999999997</v>
      </c>
      <c r="L914">
        <v>0.51739999999999997</v>
      </c>
      <c r="M914">
        <v>1.5578000000000001</v>
      </c>
      <c r="N914">
        <v>3.1294</v>
      </c>
      <c r="O914">
        <v>4.7632000000000003</v>
      </c>
      <c r="P914">
        <v>6.3638000000000003</v>
      </c>
      <c r="Q914">
        <v>18.760401000000002</v>
      </c>
      <c r="R914">
        <v>36.324401999999999</v>
      </c>
      <c r="S914" t="s">
        <v>338</v>
      </c>
      <c r="T914" t="s">
        <v>364</v>
      </c>
      <c r="U914" t="s">
        <v>306</v>
      </c>
      <c r="V914" t="s">
        <v>338</v>
      </c>
      <c r="W914">
        <v>310442206755</v>
      </c>
      <c r="X914">
        <v>212738978.08000001</v>
      </c>
      <c r="Y914" s="225">
        <v>46758942263563.547</v>
      </c>
      <c r="Z914">
        <v>101468419.68000001</v>
      </c>
    </row>
    <row r="915" spans="1:26" x14ac:dyDescent="0.25">
      <c r="A915" t="s">
        <v>1216</v>
      </c>
      <c r="B915" t="s">
        <v>171</v>
      </c>
      <c r="C915" t="s">
        <v>1108</v>
      </c>
      <c r="D915" t="s">
        <v>223</v>
      </c>
      <c r="E915" t="s">
        <v>303</v>
      </c>
      <c r="F915" t="s">
        <v>304</v>
      </c>
      <c r="G915" t="s">
        <v>305</v>
      </c>
      <c r="H915">
        <v>1439.43</v>
      </c>
      <c r="I915">
        <v>0.30099999999999999</v>
      </c>
      <c r="J915">
        <v>-8.1199999999999994E-2</v>
      </c>
      <c r="K915">
        <v>1.302</v>
      </c>
      <c r="L915">
        <v>1.302</v>
      </c>
      <c r="M915">
        <v>2.5966</v>
      </c>
      <c r="N915">
        <v>6.0454999999999997</v>
      </c>
      <c r="O915">
        <v>10.289300000000001</v>
      </c>
      <c r="P915">
        <v>13.274100000000001</v>
      </c>
      <c r="Q915">
        <v>22.9998</v>
      </c>
      <c r="R915">
        <v>0</v>
      </c>
      <c r="S915" t="s">
        <v>306</v>
      </c>
      <c r="T915" t="s">
        <v>338</v>
      </c>
      <c r="U915" t="s">
        <v>338</v>
      </c>
      <c r="V915" t="s">
        <v>319</v>
      </c>
      <c r="W915">
        <v>834816420230.20996</v>
      </c>
      <c r="X915">
        <v>587513309.05999994</v>
      </c>
      <c r="Y915" s="225">
        <v>46758942263563.547</v>
      </c>
      <c r="Z915">
        <v>101468419.68000001</v>
      </c>
    </row>
    <row r="916" spans="1:26" x14ac:dyDescent="0.25">
      <c r="A916" t="s">
        <v>1217</v>
      </c>
      <c r="B916" t="s">
        <v>171</v>
      </c>
      <c r="C916" t="s">
        <v>1108</v>
      </c>
      <c r="D916" t="s">
        <v>202</v>
      </c>
      <c r="E916" t="s">
        <v>303</v>
      </c>
      <c r="F916" t="s">
        <v>304</v>
      </c>
      <c r="G916" t="s">
        <v>305</v>
      </c>
      <c r="H916">
        <v>1139.81</v>
      </c>
      <c r="I916">
        <v>9.6600000000000005E-2</v>
      </c>
      <c r="J916">
        <v>-7.0999999999999994E-2</v>
      </c>
      <c r="K916">
        <v>0.79859999999999998</v>
      </c>
      <c r="L916">
        <v>0.79859999999999998</v>
      </c>
      <c r="M916">
        <v>1.1922999999999999</v>
      </c>
      <c r="N916">
        <v>-4.8556999999999997</v>
      </c>
      <c r="O916">
        <v>-2.9651999999999998</v>
      </c>
      <c r="P916">
        <v>-3.4861</v>
      </c>
      <c r="Q916">
        <v>9.3186</v>
      </c>
      <c r="R916">
        <v>0</v>
      </c>
      <c r="S916" t="s">
        <v>375</v>
      </c>
      <c r="T916" t="s">
        <v>375</v>
      </c>
      <c r="U916" t="s">
        <v>332</v>
      </c>
      <c r="V916" t="s">
        <v>319</v>
      </c>
      <c r="W916">
        <v>386959728962.09998</v>
      </c>
      <c r="X916">
        <v>342205132.11000001</v>
      </c>
      <c r="Y916" s="225">
        <v>46758942263563.547</v>
      </c>
      <c r="Z916">
        <v>101468419.68000001</v>
      </c>
    </row>
    <row r="917" spans="1:26" x14ac:dyDescent="0.25">
      <c r="A917" t="s">
        <v>1218</v>
      </c>
      <c r="B917" t="s">
        <v>171</v>
      </c>
      <c r="C917" t="s">
        <v>1108</v>
      </c>
      <c r="D917" t="s">
        <v>312</v>
      </c>
      <c r="E917" t="s">
        <v>303</v>
      </c>
      <c r="F917" t="s">
        <v>304</v>
      </c>
      <c r="G917" t="s">
        <v>305</v>
      </c>
      <c r="H917">
        <v>1293.19</v>
      </c>
      <c r="I917">
        <v>6.1899999999999997E-2</v>
      </c>
      <c r="J917">
        <v>0.15640000000000001</v>
      </c>
      <c r="K917">
        <v>1.2369000000000001</v>
      </c>
      <c r="L917">
        <v>1.2369000000000001</v>
      </c>
      <c r="M917">
        <v>3.1490999999999998</v>
      </c>
      <c r="N917">
        <v>6.9645000000000001</v>
      </c>
      <c r="O917">
        <v>11.7584</v>
      </c>
      <c r="P917">
        <v>16.347401000000001</v>
      </c>
      <c r="Q917">
        <v>21.258900000000001</v>
      </c>
      <c r="R917">
        <v>27.420400999999998</v>
      </c>
      <c r="S917" t="s">
        <v>310</v>
      </c>
      <c r="T917" t="s">
        <v>313</v>
      </c>
      <c r="U917" t="s">
        <v>338</v>
      </c>
      <c r="V917" t="s">
        <v>319</v>
      </c>
      <c r="W917">
        <v>1627706017866.3501</v>
      </c>
      <c r="X917">
        <v>1274247008.0699999</v>
      </c>
      <c r="Y917" s="225">
        <v>46758942263563.547</v>
      </c>
      <c r="Z917">
        <v>101468419.68000001</v>
      </c>
    </row>
    <row r="918" spans="1:26" x14ac:dyDescent="0.25">
      <c r="A918" t="s">
        <v>1219</v>
      </c>
      <c r="B918" t="s">
        <v>171</v>
      </c>
      <c r="C918" t="s">
        <v>1108</v>
      </c>
      <c r="D918" t="s">
        <v>177</v>
      </c>
      <c r="E918" t="s">
        <v>303</v>
      </c>
      <c r="F918" t="s">
        <v>304</v>
      </c>
      <c r="G918" t="s">
        <v>305</v>
      </c>
      <c r="H918">
        <v>1093.4915000000001</v>
      </c>
      <c r="I918">
        <v>8.3799999999999999E-2</v>
      </c>
      <c r="J918">
        <v>-4.41E-2</v>
      </c>
      <c r="K918">
        <v>0.96</v>
      </c>
      <c r="L918">
        <v>0.96</v>
      </c>
      <c r="M918">
        <v>0.82889999999999997</v>
      </c>
      <c r="N918">
        <v>4.1158000000000001</v>
      </c>
      <c r="O918">
        <v>6.6726000000000001</v>
      </c>
      <c r="P918">
        <v>9.1854999999999993</v>
      </c>
      <c r="Q918">
        <v>0</v>
      </c>
      <c r="R918">
        <v>0</v>
      </c>
      <c r="S918" t="s">
        <v>332</v>
      </c>
      <c r="T918" t="s">
        <v>332</v>
      </c>
      <c r="U918" t="s">
        <v>319</v>
      </c>
      <c r="V918" t="s">
        <v>319</v>
      </c>
      <c r="W918">
        <v>1084114869334.98</v>
      </c>
      <c r="X918">
        <v>1000943149.3200001</v>
      </c>
      <c r="Y918" s="225">
        <v>46758942263563.547</v>
      </c>
      <c r="Z918">
        <v>101468419.68000001</v>
      </c>
    </row>
    <row r="919" spans="1:26" x14ac:dyDescent="0.25">
      <c r="A919" t="s">
        <v>1220</v>
      </c>
      <c r="B919" t="s">
        <v>178</v>
      </c>
      <c r="C919" t="s">
        <v>1108</v>
      </c>
      <c r="D919" t="s">
        <v>177</v>
      </c>
      <c r="E919" t="s">
        <v>303</v>
      </c>
      <c r="F919" t="s">
        <v>304</v>
      </c>
      <c r="G919" t="s">
        <v>305</v>
      </c>
      <c r="H919">
        <v>1111.1777</v>
      </c>
      <c r="I919">
        <v>6.6699999999999995E-2</v>
      </c>
      <c r="J919">
        <v>0.17469999999999999</v>
      </c>
      <c r="K919">
        <v>0.62439999999999996</v>
      </c>
      <c r="L919">
        <v>0.62439999999999996</v>
      </c>
      <c r="M919">
        <v>1.7946</v>
      </c>
      <c r="N919">
        <v>3.5190000000000001</v>
      </c>
      <c r="O919">
        <v>5.2141000000000002</v>
      </c>
      <c r="P919">
        <v>7.1474000000000002</v>
      </c>
      <c r="Q919">
        <v>0</v>
      </c>
      <c r="R919">
        <v>0</v>
      </c>
      <c r="S919" t="s">
        <v>306</v>
      </c>
      <c r="T919" t="s">
        <v>306</v>
      </c>
      <c r="U919" t="s">
        <v>319</v>
      </c>
      <c r="V919" t="s">
        <v>319</v>
      </c>
      <c r="W919">
        <v>258298802815.56</v>
      </c>
      <c r="X919">
        <v>233906480.66</v>
      </c>
      <c r="Y919" s="225">
        <v>46758942263563.547</v>
      </c>
      <c r="Z919">
        <v>101468419.68000001</v>
      </c>
    </row>
    <row r="920" spans="1:26" x14ac:dyDescent="0.25">
      <c r="A920" t="s">
        <v>1221</v>
      </c>
      <c r="B920" t="s">
        <v>178</v>
      </c>
      <c r="C920" t="s">
        <v>1108</v>
      </c>
      <c r="D920" t="s">
        <v>309</v>
      </c>
      <c r="E920" t="s">
        <v>303</v>
      </c>
      <c r="F920" t="s">
        <v>304</v>
      </c>
      <c r="G920" t="s">
        <v>280</v>
      </c>
      <c r="H920">
        <v>1110.05</v>
      </c>
      <c r="I920">
        <v>4.6899999999999997E-2</v>
      </c>
      <c r="J920">
        <v>0.1172</v>
      </c>
      <c r="K920">
        <v>0.52070000000000005</v>
      </c>
      <c r="L920">
        <v>0.52070000000000005</v>
      </c>
      <c r="M920">
        <v>1.4948999999999999</v>
      </c>
      <c r="N920">
        <v>3.0745</v>
      </c>
      <c r="O920">
        <v>4.6565000000000003</v>
      </c>
      <c r="P920">
        <v>6.2422000000000004</v>
      </c>
      <c r="Q920">
        <v>0</v>
      </c>
      <c r="R920">
        <v>0</v>
      </c>
      <c r="S920" t="s">
        <v>306</v>
      </c>
      <c r="T920" t="s">
        <v>306</v>
      </c>
      <c r="U920" t="s">
        <v>319</v>
      </c>
      <c r="V920" t="s">
        <v>319</v>
      </c>
      <c r="W920">
        <v>260700482278.41</v>
      </c>
      <c r="X920">
        <v>236102979.02000001</v>
      </c>
      <c r="Y920" s="225">
        <v>46758942263563.547</v>
      </c>
      <c r="Z920">
        <v>101468419.68000001</v>
      </c>
    </row>
    <row r="921" spans="1:26" x14ac:dyDescent="0.25">
      <c r="A921" t="s">
        <v>1222</v>
      </c>
      <c r="B921" t="s">
        <v>178</v>
      </c>
      <c r="C921" t="s">
        <v>1108</v>
      </c>
      <c r="D921" t="s">
        <v>170</v>
      </c>
      <c r="E921" t="s">
        <v>303</v>
      </c>
      <c r="F921" t="s">
        <v>304</v>
      </c>
      <c r="G921" t="s">
        <v>280</v>
      </c>
      <c r="H921">
        <v>1023.3542</v>
      </c>
      <c r="I921">
        <v>4.5400000000000003E-2</v>
      </c>
      <c r="J921">
        <v>0.10580000000000001</v>
      </c>
      <c r="K921">
        <v>0.47020000000000001</v>
      </c>
      <c r="L921">
        <v>0.47020000000000001</v>
      </c>
      <c r="M921">
        <v>1.4505999999999999</v>
      </c>
      <c r="N921">
        <v>0</v>
      </c>
      <c r="O921">
        <v>0</v>
      </c>
      <c r="P921">
        <v>0</v>
      </c>
      <c r="Q921">
        <v>0</v>
      </c>
      <c r="R921">
        <v>0</v>
      </c>
      <c r="S921" t="s">
        <v>319</v>
      </c>
      <c r="T921" t="s">
        <v>319</v>
      </c>
      <c r="U921" t="s">
        <v>319</v>
      </c>
      <c r="V921" t="s">
        <v>319</v>
      </c>
      <c r="W921">
        <v>88328046477.360001</v>
      </c>
      <c r="X921">
        <v>86718166.689999998</v>
      </c>
      <c r="Y921" s="225">
        <v>46758942263563.547</v>
      </c>
      <c r="Z921">
        <v>101468419.68000001</v>
      </c>
    </row>
    <row r="922" spans="1:26" x14ac:dyDescent="0.25">
      <c r="A922" t="s">
        <v>1223</v>
      </c>
      <c r="B922" t="s">
        <v>171</v>
      </c>
      <c r="C922" t="s">
        <v>1108</v>
      </c>
      <c r="D922" t="s">
        <v>202</v>
      </c>
      <c r="E922" t="s">
        <v>303</v>
      </c>
      <c r="F922" t="s">
        <v>304</v>
      </c>
      <c r="G922" t="s">
        <v>305</v>
      </c>
      <c r="H922">
        <v>1198.2718</v>
      </c>
      <c r="I922">
        <v>0.2107</v>
      </c>
      <c r="J922">
        <v>-0.14929999999999999</v>
      </c>
      <c r="K922">
        <v>0.43369999999999997</v>
      </c>
      <c r="L922">
        <v>0.43369999999999997</v>
      </c>
      <c r="M922">
        <v>1.0913999999999999</v>
      </c>
      <c r="N922">
        <v>5.9584999999999999</v>
      </c>
      <c r="O922">
        <v>10.285</v>
      </c>
      <c r="P922">
        <v>13.0526</v>
      </c>
      <c r="Q922">
        <v>0</v>
      </c>
      <c r="R922">
        <v>0</v>
      </c>
      <c r="S922" t="s">
        <v>306</v>
      </c>
      <c r="T922" t="s">
        <v>306</v>
      </c>
      <c r="U922" t="s">
        <v>319</v>
      </c>
      <c r="V922" t="s">
        <v>319</v>
      </c>
      <c r="W922">
        <v>10202099793.41</v>
      </c>
      <c r="X922">
        <v>8550940.3399999999</v>
      </c>
      <c r="Y922" s="225">
        <v>46758942263563.547</v>
      </c>
      <c r="Z922">
        <v>101468419.68000001</v>
      </c>
    </row>
    <row r="923" spans="1:26" x14ac:dyDescent="0.25">
      <c r="A923" t="s">
        <v>1224</v>
      </c>
      <c r="B923" t="s">
        <v>171</v>
      </c>
      <c r="C923" t="s">
        <v>1108</v>
      </c>
      <c r="D923" t="s">
        <v>302</v>
      </c>
      <c r="E923" t="s">
        <v>303</v>
      </c>
      <c r="F923" t="s">
        <v>304</v>
      </c>
      <c r="G923" t="s">
        <v>305</v>
      </c>
      <c r="H923">
        <v>1036.48</v>
      </c>
      <c r="I923">
        <v>6.9500000000000006E-2</v>
      </c>
      <c r="J923">
        <v>-0.42749999999999999</v>
      </c>
      <c r="K923">
        <v>0.1953</v>
      </c>
      <c r="L923">
        <v>0.1953</v>
      </c>
      <c r="M923">
        <v>0.37959999999999999</v>
      </c>
      <c r="N923">
        <v>0.58320000000000005</v>
      </c>
      <c r="O923">
        <v>1.8183</v>
      </c>
      <c r="P923">
        <v>3.7923</v>
      </c>
      <c r="Q923">
        <v>0</v>
      </c>
      <c r="R923">
        <v>0</v>
      </c>
      <c r="S923" t="s">
        <v>334</v>
      </c>
      <c r="T923" t="s">
        <v>332</v>
      </c>
      <c r="U923" t="s">
        <v>319</v>
      </c>
      <c r="V923" t="s">
        <v>319</v>
      </c>
      <c r="W923">
        <v>1046467246735</v>
      </c>
      <c r="X923">
        <v>1011601568.12</v>
      </c>
      <c r="Y923" s="225">
        <v>46758942263563.547</v>
      </c>
      <c r="Z923">
        <v>101468419.68000001</v>
      </c>
    </row>
    <row r="924" spans="1:26" x14ac:dyDescent="0.25">
      <c r="A924" t="s">
        <v>1225</v>
      </c>
      <c r="B924" t="s">
        <v>207</v>
      </c>
      <c r="C924" t="s">
        <v>1108</v>
      </c>
      <c r="D924" t="s">
        <v>309</v>
      </c>
      <c r="E924" t="s">
        <v>303</v>
      </c>
      <c r="F924" t="s">
        <v>304</v>
      </c>
      <c r="G924" t="s">
        <v>280</v>
      </c>
      <c r="H924">
        <v>1029.81</v>
      </c>
      <c r="I924">
        <v>0</v>
      </c>
      <c r="J924">
        <v>0</v>
      </c>
      <c r="K924">
        <v>0</v>
      </c>
      <c r="L924">
        <v>0.46</v>
      </c>
      <c r="M924">
        <v>0</v>
      </c>
      <c r="N924">
        <v>0</v>
      </c>
      <c r="O924">
        <v>0</v>
      </c>
      <c r="P924">
        <v>5.44</v>
      </c>
      <c r="Q924">
        <v>0</v>
      </c>
      <c r="R924">
        <v>0</v>
      </c>
      <c r="S924" t="s">
        <v>319</v>
      </c>
      <c r="T924" t="s">
        <v>319</v>
      </c>
      <c r="U924" t="s">
        <v>319</v>
      </c>
      <c r="V924" t="s">
        <v>319</v>
      </c>
      <c r="W924">
        <v>51065962923.769997</v>
      </c>
      <c r="X924">
        <v>49591450</v>
      </c>
      <c r="Y924" s="225">
        <v>46758942263563.547</v>
      </c>
      <c r="Z924">
        <v>101468419.68000001</v>
      </c>
    </row>
    <row r="925" spans="1:26" x14ac:dyDescent="0.25">
      <c r="A925" t="s">
        <v>1226</v>
      </c>
      <c r="B925" t="s">
        <v>207</v>
      </c>
      <c r="C925" t="s">
        <v>1108</v>
      </c>
      <c r="D925" t="s">
        <v>309</v>
      </c>
      <c r="E925" t="s">
        <v>303</v>
      </c>
      <c r="F925" t="s">
        <v>304</v>
      </c>
      <c r="G925" t="s">
        <v>280</v>
      </c>
      <c r="H925">
        <v>1030.8699999999999</v>
      </c>
      <c r="I925">
        <v>0</v>
      </c>
      <c r="J925">
        <v>0</v>
      </c>
      <c r="K925">
        <v>0</v>
      </c>
      <c r="L925">
        <v>0.46</v>
      </c>
      <c r="M925">
        <v>0</v>
      </c>
      <c r="N925">
        <v>0</v>
      </c>
      <c r="O925">
        <v>0</v>
      </c>
      <c r="P925">
        <v>5.44</v>
      </c>
      <c r="Q925">
        <v>0</v>
      </c>
      <c r="R925">
        <v>0</v>
      </c>
      <c r="S925" t="s">
        <v>319</v>
      </c>
      <c r="T925" t="s">
        <v>319</v>
      </c>
      <c r="U925" t="s">
        <v>319</v>
      </c>
      <c r="V925" t="s">
        <v>319</v>
      </c>
      <c r="W925">
        <v>49073080229.75</v>
      </c>
      <c r="X925">
        <v>47607792</v>
      </c>
      <c r="Y925" s="225">
        <v>46758942263563.547</v>
      </c>
      <c r="Z925">
        <v>101468419.68000001</v>
      </c>
    </row>
    <row r="926" spans="1:26" x14ac:dyDescent="0.25">
      <c r="A926" t="s">
        <v>1227</v>
      </c>
      <c r="B926" t="s">
        <v>207</v>
      </c>
      <c r="C926" t="s">
        <v>1108</v>
      </c>
      <c r="D926" t="s">
        <v>223</v>
      </c>
      <c r="E926" t="s">
        <v>323</v>
      </c>
      <c r="F926" t="s">
        <v>304</v>
      </c>
      <c r="G926" t="s">
        <v>305</v>
      </c>
      <c r="H926">
        <v>1.00708</v>
      </c>
      <c r="I926">
        <v>0</v>
      </c>
      <c r="J926">
        <v>0</v>
      </c>
      <c r="K926">
        <v>0</v>
      </c>
      <c r="L926">
        <v>0.05</v>
      </c>
      <c r="M926">
        <v>0</v>
      </c>
      <c r="N926">
        <v>0</v>
      </c>
      <c r="O926">
        <v>0</v>
      </c>
      <c r="P926">
        <v>4.09</v>
      </c>
      <c r="Q926">
        <v>0</v>
      </c>
      <c r="R926">
        <v>0</v>
      </c>
      <c r="S926" t="s">
        <v>319</v>
      </c>
      <c r="T926" t="s">
        <v>319</v>
      </c>
      <c r="U926" t="s">
        <v>319</v>
      </c>
      <c r="V926" t="s">
        <v>319</v>
      </c>
      <c r="W926">
        <v>2863632.36</v>
      </c>
      <c r="X926">
        <v>2845050</v>
      </c>
      <c r="Y926" s="225">
        <v>46758942263563.547</v>
      </c>
      <c r="Z926">
        <v>101468419.68000001</v>
      </c>
    </row>
    <row r="927" spans="1:26" x14ac:dyDescent="0.25">
      <c r="A927" t="s">
        <v>1228</v>
      </c>
      <c r="B927" t="s">
        <v>207</v>
      </c>
      <c r="C927" t="s">
        <v>1108</v>
      </c>
      <c r="D927" t="s">
        <v>223</v>
      </c>
      <c r="E927" t="s">
        <v>323</v>
      </c>
      <c r="F927" t="s">
        <v>304</v>
      </c>
      <c r="G927" t="s">
        <v>305</v>
      </c>
      <c r="H927">
        <v>1.0498860000000001</v>
      </c>
      <c r="I927">
        <v>0</v>
      </c>
      <c r="J927">
        <v>0</v>
      </c>
      <c r="K927">
        <v>0</v>
      </c>
      <c r="L927">
        <v>0.81</v>
      </c>
      <c r="M927">
        <v>0</v>
      </c>
      <c r="N927">
        <v>0</v>
      </c>
      <c r="O927">
        <v>0</v>
      </c>
      <c r="P927">
        <v>6.6</v>
      </c>
      <c r="Q927">
        <v>0</v>
      </c>
      <c r="R927">
        <v>0</v>
      </c>
      <c r="S927" t="s">
        <v>319</v>
      </c>
      <c r="T927" t="s">
        <v>319</v>
      </c>
      <c r="U927" t="s">
        <v>319</v>
      </c>
      <c r="V927" t="s">
        <v>319</v>
      </c>
      <c r="W927">
        <v>5638155.04</v>
      </c>
      <c r="X927">
        <v>5413895</v>
      </c>
      <c r="Y927" s="225">
        <v>46758942263563.547</v>
      </c>
      <c r="Z927">
        <v>101468419.68000001</v>
      </c>
    </row>
    <row r="928" spans="1:26" x14ac:dyDescent="0.25">
      <c r="A928" t="s">
        <v>1229</v>
      </c>
      <c r="B928" t="s">
        <v>207</v>
      </c>
      <c r="C928" t="s">
        <v>1108</v>
      </c>
      <c r="D928" t="s">
        <v>223</v>
      </c>
      <c r="E928" t="s">
        <v>323</v>
      </c>
      <c r="F928" t="s">
        <v>304</v>
      </c>
      <c r="G928" t="s">
        <v>305</v>
      </c>
      <c r="H928">
        <v>0.989263</v>
      </c>
      <c r="I928">
        <v>0</v>
      </c>
      <c r="J928">
        <v>0</v>
      </c>
      <c r="K928">
        <v>0</v>
      </c>
      <c r="L928">
        <v>1.32</v>
      </c>
      <c r="M928">
        <v>0</v>
      </c>
      <c r="N928">
        <v>0</v>
      </c>
      <c r="O928">
        <v>0</v>
      </c>
      <c r="P928">
        <v>3.95</v>
      </c>
      <c r="Q928">
        <v>0</v>
      </c>
      <c r="R928">
        <v>0</v>
      </c>
      <c r="S928" t="s">
        <v>319</v>
      </c>
      <c r="T928" t="s">
        <v>319</v>
      </c>
      <c r="U928" t="s">
        <v>319</v>
      </c>
      <c r="V928" t="s">
        <v>319</v>
      </c>
      <c r="W928">
        <v>3910894.56</v>
      </c>
      <c r="X928">
        <v>4005550</v>
      </c>
      <c r="Y928" s="225">
        <v>46758942263563.547</v>
      </c>
      <c r="Z928">
        <v>101468419.68000001</v>
      </c>
    </row>
    <row r="929" spans="1:26" x14ac:dyDescent="0.25">
      <c r="A929" t="s">
        <v>1230</v>
      </c>
      <c r="B929" t="s">
        <v>74</v>
      </c>
      <c r="C929" t="s">
        <v>1108</v>
      </c>
      <c r="D929" t="s">
        <v>312</v>
      </c>
      <c r="E929" t="s">
        <v>303</v>
      </c>
      <c r="F929" t="s">
        <v>304</v>
      </c>
      <c r="G929" t="s">
        <v>305</v>
      </c>
      <c r="H929">
        <v>1452.86</v>
      </c>
      <c r="I929">
        <v>-0.45019999999999999</v>
      </c>
      <c r="J929">
        <v>-1.1424000000000001</v>
      </c>
      <c r="K929">
        <v>-4.1630000000000003</v>
      </c>
      <c r="L929">
        <v>-4.1630000000000003</v>
      </c>
      <c r="M929">
        <v>-6.2210999999999999</v>
      </c>
      <c r="N929">
        <v>-5.4668999999999999</v>
      </c>
      <c r="O929">
        <v>-2.3201999999999998</v>
      </c>
      <c r="P929">
        <v>1.2184999999999999</v>
      </c>
      <c r="Q929">
        <v>6.9073000000000002</v>
      </c>
      <c r="R929">
        <v>15.0288</v>
      </c>
      <c r="S929" t="s">
        <v>307</v>
      </c>
      <c r="T929" t="s">
        <v>306</v>
      </c>
      <c r="U929" t="s">
        <v>338</v>
      </c>
      <c r="V929" t="s">
        <v>338</v>
      </c>
      <c r="W929">
        <v>4810405868797.2402</v>
      </c>
      <c r="X929">
        <v>3173144017.3800001</v>
      </c>
      <c r="Y929" s="225">
        <v>46758942263563.547</v>
      </c>
      <c r="Z929">
        <v>101468419.68000001</v>
      </c>
    </row>
    <row r="930" spans="1:26" x14ac:dyDescent="0.25">
      <c r="A930" t="s">
        <v>1231</v>
      </c>
      <c r="B930" t="s">
        <v>207</v>
      </c>
      <c r="C930" t="s">
        <v>1108</v>
      </c>
      <c r="D930" t="s">
        <v>309</v>
      </c>
      <c r="E930" t="s">
        <v>303</v>
      </c>
      <c r="F930" t="s">
        <v>304</v>
      </c>
      <c r="G930" t="s">
        <v>305</v>
      </c>
      <c r="H930">
        <v>1007.2</v>
      </c>
      <c r="I930">
        <v>0</v>
      </c>
      <c r="J930">
        <v>0</v>
      </c>
      <c r="K930">
        <v>0</v>
      </c>
      <c r="L930">
        <v>0.97</v>
      </c>
      <c r="M930">
        <v>0</v>
      </c>
      <c r="N930">
        <v>0</v>
      </c>
      <c r="O930">
        <v>0</v>
      </c>
      <c r="P930">
        <v>8.64</v>
      </c>
      <c r="Q930">
        <v>0</v>
      </c>
      <c r="R930">
        <v>0</v>
      </c>
      <c r="S930" t="s">
        <v>319</v>
      </c>
      <c r="T930" t="s">
        <v>319</v>
      </c>
      <c r="U930" t="s">
        <v>319</v>
      </c>
      <c r="V930" t="s">
        <v>319</v>
      </c>
      <c r="W930">
        <v>414373019269.84998</v>
      </c>
      <c r="X930">
        <v>415401858</v>
      </c>
      <c r="Y930" s="225">
        <v>46758942263563.547</v>
      </c>
      <c r="Z930">
        <v>101468419.68000001</v>
      </c>
    </row>
    <row r="931" spans="1:26" x14ac:dyDescent="0.25">
      <c r="A931" t="s">
        <v>1232</v>
      </c>
      <c r="B931" t="s">
        <v>207</v>
      </c>
      <c r="C931" t="s">
        <v>1108</v>
      </c>
      <c r="D931" t="s">
        <v>170</v>
      </c>
      <c r="E931" t="s">
        <v>303</v>
      </c>
      <c r="F931" t="s">
        <v>304</v>
      </c>
      <c r="G931" t="s">
        <v>305</v>
      </c>
      <c r="H931">
        <v>1025.2375999999999</v>
      </c>
      <c r="I931">
        <v>0</v>
      </c>
      <c r="J931">
        <v>0</v>
      </c>
      <c r="K931">
        <v>0</v>
      </c>
      <c r="L931">
        <v>-1.4</v>
      </c>
      <c r="M931">
        <v>0</v>
      </c>
      <c r="N931">
        <v>0</v>
      </c>
      <c r="O931">
        <v>0</v>
      </c>
      <c r="P931">
        <v>3.58</v>
      </c>
      <c r="Q931">
        <v>0</v>
      </c>
      <c r="R931">
        <v>0</v>
      </c>
      <c r="S931" t="s">
        <v>319</v>
      </c>
      <c r="T931" t="s">
        <v>319</v>
      </c>
      <c r="U931" t="s">
        <v>319</v>
      </c>
      <c r="V931" t="s">
        <v>319</v>
      </c>
      <c r="W931">
        <v>62671381937.489998</v>
      </c>
      <c r="X931">
        <v>60275000</v>
      </c>
      <c r="Y931" s="225">
        <v>46758942263563.547</v>
      </c>
      <c r="Z931">
        <v>101468419.68000001</v>
      </c>
    </row>
    <row r="932" spans="1:26" x14ac:dyDescent="0.25">
      <c r="A932" t="s">
        <v>1233</v>
      </c>
      <c r="B932" t="s">
        <v>207</v>
      </c>
      <c r="C932" t="s">
        <v>1108</v>
      </c>
      <c r="D932" t="s">
        <v>309</v>
      </c>
      <c r="E932" t="s">
        <v>303</v>
      </c>
      <c r="F932" t="s">
        <v>304</v>
      </c>
      <c r="G932" t="s">
        <v>305</v>
      </c>
      <c r="H932">
        <v>1008.12</v>
      </c>
      <c r="I932">
        <v>0</v>
      </c>
      <c r="J932">
        <v>0</v>
      </c>
      <c r="K932">
        <v>0</v>
      </c>
      <c r="L932">
        <v>0.8</v>
      </c>
      <c r="M932">
        <v>0</v>
      </c>
      <c r="N932">
        <v>0</v>
      </c>
      <c r="O932">
        <v>0</v>
      </c>
      <c r="P932">
        <v>9.06</v>
      </c>
      <c r="Q932">
        <v>0</v>
      </c>
      <c r="R932">
        <v>0</v>
      </c>
      <c r="S932" t="s">
        <v>319</v>
      </c>
      <c r="T932" t="s">
        <v>319</v>
      </c>
      <c r="U932" t="s">
        <v>319</v>
      </c>
      <c r="V932" t="s">
        <v>319</v>
      </c>
      <c r="W932">
        <v>225718490128.84</v>
      </c>
      <c r="X932">
        <v>225700000</v>
      </c>
      <c r="Y932" s="225">
        <v>46758942263563.547</v>
      </c>
      <c r="Z932">
        <v>101468419.68000001</v>
      </c>
    </row>
    <row r="933" spans="1:26" x14ac:dyDescent="0.25">
      <c r="A933" t="s">
        <v>1234</v>
      </c>
      <c r="B933" t="s">
        <v>207</v>
      </c>
      <c r="C933" t="s">
        <v>1108</v>
      </c>
      <c r="D933" t="s">
        <v>223</v>
      </c>
      <c r="E933" t="s">
        <v>303</v>
      </c>
      <c r="F933" t="s">
        <v>304</v>
      </c>
      <c r="G933" t="s">
        <v>305</v>
      </c>
      <c r="H933">
        <v>1017.08</v>
      </c>
      <c r="I933">
        <v>0</v>
      </c>
      <c r="J933">
        <v>0</v>
      </c>
      <c r="K933">
        <v>0</v>
      </c>
      <c r="L933">
        <v>0.94</v>
      </c>
      <c r="M933">
        <v>0</v>
      </c>
      <c r="N933">
        <v>0</v>
      </c>
      <c r="O933">
        <v>0</v>
      </c>
      <c r="P933">
        <v>7.76</v>
      </c>
      <c r="Q933">
        <v>0</v>
      </c>
      <c r="R933">
        <v>0</v>
      </c>
      <c r="S933" t="s">
        <v>319</v>
      </c>
      <c r="T933" t="s">
        <v>319</v>
      </c>
      <c r="U933" t="s">
        <v>319</v>
      </c>
      <c r="V933" t="s">
        <v>319</v>
      </c>
      <c r="W933">
        <v>230081927675.28</v>
      </c>
      <c r="X933">
        <v>228340000</v>
      </c>
      <c r="Y933" s="225">
        <v>46758942263563.547</v>
      </c>
      <c r="Z933">
        <v>101468419.68000001</v>
      </c>
    </row>
    <row r="934" spans="1:26" x14ac:dyDescent="0.25">
      <c r="A934" t="s">
        <v>1235</v>
      </c>
      <c r="B934" t="s">
        <v>207</v>
      </c>
      <c r="C934" t="s">
        <v>1108</v>
      </c>
      <c r="D934" t="s">
        <v>309</v>
      </c>
      <c r="E934" t="s">
        <v>303</v>
      </c>
      <c r="F934" t="s">
        <v>304</v>
      </c>
      <c r="G934" t="s">
        <v>305</v>
      </c>
      <c r="H934">
        <v>1013.56</v>
      </c>
      <c r="I934">
        <v>0</v>
      </c>
      <c r="J934">
        <v>0</v>
      </c>
      <c r="K934">
        <v>0</v>
      </c>
      <c r="L934">
        <v>0.64</v>
      </c>
      <c r="M934">
        <v>0</v>
      </c>
      <c r="N934">
        <v>0</v>
      </c>
      <c r="O934">
        <v>0</v>
      </c>
      <c r="P934">
        <v>7.56</v>
      </c>
      <c r="Q934">
        <v>0</v>
      </c>
      <c r="R934">
        <v>0</v>
      </c>
      <c r="S934" t="s">
        <v>319</v>
      </c>
      <c r="T934" t="s">
        <v>319</v>
      </c>
      <c r="U934" t="s">
        <v>319</v>
      </c>
      <c r="V934" t="s">
        <v>319</v>
      </c>
      <c r="W934">
        <v>173781437164.39001</v>
      </c>
      <c r="X934">
        <v>172550000</v>
      </c>
      <c r="Y934" s="225">
        <v>46758942263563.547</v>
      </c>
      <c r="Z934">
        <v>101468419.68000001</v>
      </c>
    </row>
    <row r="935" spans="1:26" x14ac:dyDescent="0.25">
      <c r="A935" t="s">
        <v>1236</v>
      </c>
      <c r="B935" t="s">
        <v>207</v>
      </c>
      <c r="C935" t="s">
        <v>1108</v>
      </c>
      <c r="D935" t="s">
        <v>309</v>
      </c>
      <c r="E935" t="s">
        <v>303</v>
      </c>
      <c r="F935" t="s">
        <v>304</v>
      </c>
      <c r="G935" t="s">
        <v>305</v>
      </c>
      <c r="H935">
        <v>1003.97</v>
      </c>
      <c r="I935">
        <v>0</v>
      </c>
      <c r="J935">
        <v>0</v>
      </c>
      <c r="K935">
        <v>0</v>
      </c>
      <c r="L935">
        <v>-0.37</v>
      </c>
      <c r="M935">
        <v>0</v>
      </c>
      <c r="N935">
        <v>0</v>
      </c>
      <c r="O935">
        <v>0</v>
      </c>
      <c r="P935">
        <v>13.15</v>
      </c>
      <c r="Q935">
        <v>0</v>
      </c>
      <c r="R935">
        <v>0</v>
      </c>
      <c r="S935" t="s">
        <v>319</v>
      </c>
      <c r="T935" t="s">
        <v>319</v>
      </c>
      <c r="U935" t="s">
        <v>319</v>
      </c>
      <c r="V935" t="s">
        <v>319</v>
      </c>
      <c r="W935">
        <v>51950969059.629997</v>
      </c>
      <c r="X935">
        <v>50515000</v>
      </c>
      <c r="Y935" s="225">
        <v>46758942263563.547</v>
      </c>
      <c r="Z935">
        <v>101468419.68000001</v>
      </c>
    </row>
    <row r="936" spans="1:26" x14ac:dyDescent="0.25">
      <c r="A936" t="s">
        <v>1237</v>
      </c>
      <c r="B936" t="s">
        <v>207</v>
      </c>
      <c r="C936" t="s">
        <v>1108</v>
      </c>
      <c r="D936" t="s">
        <v>202</v>
      </c>
      <c r="E936" t="s">
        <v>303</v>
      </c>
      <c r="F936" t="s">
        <v>304</v>
      </c>
      <c r="G936" t="s">
        <v>305</v>
      </c>
      <c r="H936">
        <v>1001.1878</v>
      </c>
      <c r="I936">
        <v>0</v>
      </c>
      <c r="J936">
        <v>0</v>
      </c>
      <c r="K936">
        <v>0</v>
      </c>
      <c r="L936">
        <v>0.86</v>
      </c>
      <c r="M936">
        <v>0</v>
      </c>
      <c r="N936">
        <v>0</v>
      </c>
      <c r="O936">
        <v>0</v>
      </c>
      <c r="P936">
        <v>13.94</v>
      </c>
      <c r="Q936">
        <v>0</v>
      </c>
      <c r="R936">
        <v>0</v>
      </c>
      <c r="S936" t="s">
        <v>319</v>
      </c>
      <c r="T936" t="s">
        <v>319</v>
      </c>
      <c r="U936" t="s">
        <v>319</v>
      </c>
      <c r="V936" t="s">
        <v>319</v>
      </c>
      <c r="W936">
        <v>36430141645.739998</v>
      </c>
      <c r="X936">
        <v>36010000</v>
      </c>
      <c r="Y936" s="225">
        <v>46758942263563.547</v>
      </c>
      <c r="Z936">
        <v>101468419.68000001</v>
      </c>
    </row>
    <row r="937" spans="1:26" x14ac:dyDescent="0.25">
      <c r="A937" t="s">
        <v>1238</v>
      </c>
      <c r="B937" t="s">
        <v>207</v>
      </c>
      <c r="C937" t="s">
        <v>1108</v>
      </c>
      <c r="D937" t="s">
        <v>223</v>
      </c>
      <c r="E937" t="s">
        <v>303</v>
      </c>
      <c r="F937" t="s">
        <v>304</v>
      </c>
      <c r="G937" t="s">
        <v>305</v>
      </c>
      <c r="H937">
        <v>1010.17</v>
      </c>
      <c r="I937">
        <v>0</v>
      </c>
      <c r="J937">
        <v>0</v>
      </c>
      <c r="K937">
        <v>0</v>
      </c>
      <c r="L937">
        <v>0.73</v>
      </c>
      <c r="M937">
        <v>0</v>
      </c>
      <c r="N937">
        <v>0</v>
      </c>
      <c r="O937">
        <v>0</v>
      </c>
      <c r="P937">
        <v>7.75</v>
      </c>
      <c r="Q937">
        <v>0</v>
      </c>
      <c r="R937">
        <v>0</v>
      </c>
      <c r="S937" t="s">
        <v>319</v>
      </c>
      <c r="T937" t="s">
        <v>319</v>
      </c>
      <c r="U937" t="s">
        <v>319</v>
      </c>
      <c r="V937" t="s">
        <v>319</v>
      </c>
      <c r="W937">
        <v>302033689326.45001</v>
      </c>
      <c r="X937">
        <v>301180000</v>
      </c>
      <c r="Y937" s="225">
        <v>46758942263563.547</v>
      </c>
      <c r="Z937">
        <v>101468419.68000001</v>
      </c>
    </row>
    <row r="938" spans="1:26" x14ac:dyDescent="0.25">
      <c r="A938" t="s">
        <v>1239</v>
      </c>
      <c r="B938" t="s">
        <v>207</v>
      </c>
      <c r="C938" t="s">
        <v>1108</v>
      </c>
      <c r="D938" t="s">
        <v>202</v>
      </c>
      <c r="E938" t="s">
        <v>303</v>
      </c>
      <c r="F938" t="s">
        <v>304</v>
      </c>
      <c r="G938" t="s">
        <v>305</v>
      </c>
      <c r="H938">
        <v>994.57339999999999</v>
      </c>
      <c r="I938">
        <v>0</v>
      </c>
      <c r="J938">
        <v>0</v>
      </c>
      <c r="K938">
        <v>0</v>
      </c>
      <c r="L938">
        <v>1.39</v>
      </c>
      <c r="M938">
        <v>0</v>
      </c>
      <c r="N938">
        <v>0</v>
      </c>
      <c r="O938">
        <v>0</v>
      </c>
      <c r="P938">
        <v>15.21</v>
      </c>
      <c r="Q938">
        <v>0</v>
      </c>
      <c r="R938">
        <v>0</v>
      </c>
      <c r="S938" t="s">
        <v>319</v>
      </c>
      <c r="T938" t="s">
        <v>319</v>
      </c>
      <c r="U938" t="s">
        <v>319</v>
      </c>
      <c r="V938" t="s">
        <v>319</v>
      </c>
      <c r="W938">
        <v>49054701514.230003</v>
      </c>
      <c r="X938">
        <v>50010000</v>
      </c>
      <c r="Y938" s="225">
        <v>46758942263563.547</v>
      </c>
      <c r="Z938">
        <v>101468419.68000001</v>
      </c>
    </row>
    <row r="939" spans="1:26" x14ac:dyDescent="0.25">
      <c r="A939" t="s">
        <v>1240</v>
      </c>
      <c r="B939" t="s">
        <v>207</v>
      </c>
      <c r="C939" t="s">
        <v>1108</v>
      </c>
      <c r="D939" t="s">
        <v>309</v>
      </c>
      <c r="E939" t="s">
        <v>303</v>
      </c>
      <c r="F939" t="s">
        <v>304</v>
      </c>
      <c r="G939" t="s">
        <v>305</v>
      </c>
      <c r="H939">
        <v>1020.97</v>
      </c>
      <c r="I939">
        <v>0</v>
      </c>
      <c r="J939">
        <v>0</v>
      </c>
      <c r="K939">
        <v>0</v>
      </c>
      <c r="L939">
        <v>0.79</v>
      </c>
      <c r="M939">
        <v>0</v>
      </c>
      <c r="N939">
        <v>0</v>
      </c>
      <c r="O939">
        <v>0</v>
      </c>
      <c r="P939">
        <v>12.42</v>
      </c>
      <c r="Q939">
        <v>0</v>
      </c>
      <c r="R939">
        <v>0</v>
      </c>
      <c r="S939" t="s">
        <v>319</v>
      </c>
      <c r="T939" t="s">
        <v>319</v>
      </c>
      <c r="U939" t="s">
        <v>319</v>
      </c>
      <c r="V939" t="s">
        <v>319</v>
      </c>
      <c r="W939">
        <v>132345560082.75</v>
      </c>
      <c r="X939">
        <v>128000000</v>
      </c>
      <c r="Y939" s="225">
        <v>46758942263563.547</v>
      </c>
      <c r="Z939">
        <v>101468419.68000001</v>
      </c>
    </row>
    <row r="940" spans="1:26" x14ac:dyDescent="0.25">
      <c r="A940" t="s">
        <v>1241</v>
      </c>
      <c r="B940" t="s">
        <v>207</v>
      </c>
      <c r="C940" t="s">
        <v>1108</v>
      </c>
      <c r="D940" t="s">
        <v>309</v>
      </c>
      <c r="E940" t="s">
        <v>303</v>
      </c>
      <c r="F940" t="s">
        <v>304</v>
      </c>
      <c r="G940" t="s">
        <v>305</v>
      </c>
      <c r="H940">
        <v>1014.65</v>
      </c>
      <c r="I940">
        <v>0</v>
      </c>
      <c r="J940">
        <v>0</v>
      </c>
      <c r="K940">
        <v>0</v>
      </c>
      <c r="L940">
        <v>0.79</v>
      </c>
      <c r="M940">
        <v>0</v>
      </c>
      <c r="N940">
        <v>0</v>
      </c>
      <c r="O940">
        <v>0</v>
      </c>
      <c r="P940">
        <v>12.44</v>
      </c>
      <c r="Q940">
        <v>0</v>
      </c>
      <c r="R940">
        <v>0</v>
      </c>
      <c r="S940" t="s">
        <v>319</v>
      </c>
      <c r="T940" t="s">
        <v>319</v>
      </c>
      <c r="U940" t="s">
        <v>319</v>
      </c>
      <c r="V940" t="s">
        <v>319</v>
      </c>
      <c r="W940">
        <v>243938589573.79999</v>
      </c>
      <c r="X940">
        <v>237650000</v>
      </c>
      <c r="Y940" s="225">
        <v>46758942263563.547</v>
      </c>
      <c r="Z940">
        <v>101468419.68000001</v>
      </c>
    </row>
    <row r="941" spans="1:26" x14ac:dyDescent="0.25">
      <c r="A941" t="s">
        <v>1242</v>
      </c>
      <c r="B941" t="s">
        <v>207</v>
      </c>
      <c r="C941" t="s">
        <v>1108</v>
      </c>
      <c r="D941" t="s">
        <v>202</v>
      </c>
      <c r="E941" t="s">
        <v>303</v>
      </c>
      <c r="F941" t="s">
        <v>304</v>
      </c>
      <c r="G941" t="s">
        <v>305</v>
      </c>
      <c r="H941">
        <v>1037.4883</v>
      </c>
      <c r="I941">
        <v>0</v>
      </c>
      <c r="J941">
        <v>0</v>
      </c>
      <c r="K941">
        <v>0</v>
      </c>
      <c r="L941">
        <v>1.6</v>
      </c>
      <c r="M941">
        <v>0</v>
      </c>
      <c r="N941">
        <v>0</v>
      </c>
      <c r="O941">
        <v>0</v>
      </c>
      <c r="P941">
        <v>6.95</v>
      </c>
      <c r="Q941">
        <v>0</v>
      </c>
      <c r="R941">
        <v>0</v>
      </c>
      <c r="S941" t="s">
        <v>319</v>
      </c>
      <c r="T941" t="s">
        <v>319</v>
      </c>
      <c r="U941" t="s">
        <v>319</v>
      </c>
      <c r="V941" t="s">
        <v>319</v>
      </c>
      <c r="W941">
        <v>22558579371.169998</v>
      </c>
      <c r="X941">
        <v>21845864.239999998</v>
      </c>
      <c r="Y941" s="225">
        <v>46758942263563.547</v>
      </c>
      <c r="Z941">
        <v>101468419.68000001</v>
      </c>
    </row>
    <row r="942" spans="1:26" x14ac:dyDescent="0.25">
      <c r="A942" t="s">
        <v>1243</v>
      </c>
      <c r="B942" t="s">
        <v>207</v>
      </c>
      <c r="C942" t="s">
        <v>1108</v>
      </c>
      <c r="D942" t="s">
        <v>202</v>
      </c>
      <c r="E942" t="s">
        <v>303</v>
      </c>
      <c r="F942" t="s">
        <v>304</v>
      </c>
      <c r="G942" t="s">
        <v>305</v>
      </c>
      <c r="H942">
        <v>1047.6116999999999</v>
      </c>
      <c r="I942">
        <v>0</v>
      </c>
      <c r="J942">
        <v>0</v>
      </c>
      <c r="K942">
        <v>0</v>
      </c>
      <c r="L942">
        <v>0.7</v>
      </c>
      <c r="M942">
        <v>0</v>
      </c>
      <c r="N942">
        <v>0</v>
      </c>
      <c r="O942">
        <v>0</v>
      </c>
      <c r="P942">
        <v>11.08</v>
      </c>
      <c r="Q942">
        <v>0</v>
      </c>
      <c r="R942">
        <v>0</v>
      </c>
      <c r="S942" t="s">
        <v>319</v>
      </c>
      <c r="T942" t="s">
        <v>319</v>
      </c>
      <c r="U942" t="s">
        <v>319</v>
      </c>
      <c r="V942" t="s">
        <v>319</v>
      </c>
      <c r="W942">
        <v>84220365927.929993</v>
      </c>
      <c r="X942">
        <v>80959043.560000002</v>
      </c>
      <c r="Y942" s="225">
        <v>46758942263563.547</v>
      </c>
      <c r="Z942">
        <v>101468419.68000001</v>
      </c>
    </row>
    <row r="943" spans="1:26" x14ac:dyDescent="0.25">
      <c r="A943" t="s">
        <v>1244</v>
      </c>
      <c r="B943" t="s">
        <v>207</v>
      </c>
      <c r="C943" t="s">
        <v>1108</v>
      </c>
      <c r="D943" t="s">
        <v>223</v>
      </c>
      <c r="E943" t="s">
        <v>303</v>
      </c>
      <c r="F943" t="s">
        <v>304</v>
      </c>
      <c r="G943" t="s">
        <v>305</v>
      </c>
      <c r="H943">
        <v>1017.51</v>
      </c>
      <c r="I943">
        <v>0</v>
      </c>
      <c r="J943">
        <v>0</v>
      </c>
      <c r="K943">
        <v>0</v>
      </c>
      <c r="L943">
        <v>0.75</v>
      </c>
      <c r="M943">
        <v>0</v>
      </c>
      <c r="N943">
        <v>0</v>
      </c>
      <c r="O943">
        <v>0</v>
      </c>
      <c r="P943">
        <v>8.57</v>
      </c>
      <c r="Q943">
        <v>0</v>
      </c>
      <c r="R943">
        <v>0</v>
      </c>
      <c r="S943" t="s">
        <v>319</v>
      </c>
      <c r="T943" t="s">
        <v>319</v>
      </c>
      <c r="U943" t="s">
        <v>319</v>
      </c>
      <c r="V943" t="s">
        <v>319</v>
      </c>
      <c r="W943">
        <v>176499234214.76999</v>
      </c>
      <c r="X943">
        <v>174763000</v>
      </c>
      <c r="Y943" s="225">
        <v>46758942263563.547</v>
      </c>
      <c r="Z943">
        <v>101468419.68000001</v>
      </c>
    </row>
    <row r="944" spans="1:26" x14ac:dyDescent="0.25">
      <c r="A944" t="s">
        <v>1245</v>
      </c>
      <c r="B944" t="s">
        <v>207</v>
      </c>
      <c r="C944" t="s">
        <v>1108</v>
      </c>
      <c r="D944" t="s">
        <v>223</v>
      </c>
      <c r="E944" t="s">
        <v>303</v>
      </c>
      <c r="F944" t="s">
        <v>304</v>
      </c>
      <c r="G944" t="s">
        <v>305</v>
      </c>
      <c r="H944">
        <v>1016.84</v>
      </c>
      <c r="I944">
        <v>0</v>
      </c>
      <c r="J944">
        <v>0</v>
      </c>
      <c r="K944">
        <v>0</v>
      </c>
      <c r="L944">
        <v>0.66</v>
      </c>
      <c r="M944">
        <v>0</v>
      </c>
      <c r="N944">
        <v>0</v>
      </c>
      <c r="O944">
        <v>0</v>
      </c>
      <c r="P944">
        <v>10.27</v>
      </c>
      <c r="Q944">
        <v>0</v>
      </c>
      <c r="R944">
        <v>0</v>
      </c>
      <c r="S944" t="s">
        <v>319</v>
      </c>
      <c r="T944" t="s">
        <v>319</v>
      </c>
      <c r="U944" t="s">
        <v>319</v>
      </c>
      <c r="V944" t="s">
        <v>319</v>
      </c>
      <c r="W944">
        <v>237029233509.57999</v>
      </c>
      <c r="X944">
        <v>234635750</v>
      </c>
      <c r="Y944" s="225">
        <v>46758942263563.547</v>
      </c>
      <c r="Z944">
        <v>101468419.68000001</v>
      </c>
    </row>
    <row r="945" spans="1:26" x14ac:dyDescent="0.25">
      <c r="A945" t="s">
        <v>1246</v>
      </c>
      <c r="B945" t="s">
        <v>207</v>
      </c>
      <c r="C945" t="s">
        <v>1108</v>
      </c>
      <c r="D945" t="s">
        <v>302</v>
      </c>
      <c r="E945" t="s">
        <v>303</v>
      </c>
      <c r="F945" t="s">
        <v>304</v>
      </c>
      <c r="G945" t="s">
        <v>305</v>
      </c>
      <c r="H945">
        <v>1001.72</v>
      </c>
      <c r="I945">
        <v>0</v>
      </c>
      <c r="J945">
        <v>0</v>
      </c>
      <c r="K945">
        <v>0</v>
      </c>
      <c r="L945">
        <v>0.91</v>
      </c>
      <c r="M945">
        <v>0</v>
      </c>
      <c r="N945">
        <v>0</v>
      </c>
      <c r="O945">
        <v>0</v>
      </c>
      <c r="P945">
        <v>11.36</v>
      </c>
      <c r="Q945">
        <v>0</v>
      </c>
      <c r="R945">
        <v>0</v>
      </c>
      <c r="S945" t="s">
        <v>319</v>
      </c>
      <c r="T945" t="s">
        <v>319</v>
      </c>
      <c r="U945" t="s">
        <v>319</v>
      </c>
      <c r="V945" t="s">
        <v>319</v>
      </c>
      <c r="W945">
        <v>317637035467</v>
      </c>
      <c r="X945">
        <v>319980000</v>
      </c>
      <c r="Y945" s="225">
        <v>46758942263563.547</v>
      </c>
      <c r="Z945">
        <v>101468419.68000001</v>
      </c>
    </row>
    <row r="946" spans="1:26" x14ac:dyDescent="0.25">
      <c r="A946" t="s">
        <v>1247</v>
      </c>
      <c r="B946" t="s">
        <v>207</v>
      </c>
      <c r="C946" t="s">
        <v>1108</v>
      </c>
      <c r="D946" t="s">
        <v>202</v>
      </c>
      <c r="E946" t="s">
        <v>303</v>
      </c>
      <c r="F946" t="s">
        <v>304</v>
      </c>
      <c r="G946" t="s">
        <v>305</v>
      </c>
      <c r="H946">
        <v>999.4597</v>
      </c>
      <c r="I946">
        <v>0</v>
      </c>
      <c r="J946">
        <v>0</v>
      </c>
      <c r="K946">
        <v>0</v>
      </c>
      <c r="L946">
        <v>1.21</v>
      </c>
      <c r="M946">
        <v>0</v>
      </c>
      <c r="N946">
        <v>0</v>
      </c>
      <c r="O946">
        <v>0</v>
      </c>
      <c r="P946">
        <v>11.35</v>
      </c>
      <c r="Q946">
        <v>0</v>
      </c>
      <c r="R946">
        <v>0</v>
      </c>
      <c r="S946" t="s">
        <v>319</v>
      </c>
      <c r="T946" t="s">
        <v>319</v>
      </c>
      <c r="U946" t="s">
        <v>319</v>
      </c>
      <c r="V946" t="s">
        <v>319</v>
      </c>
      <c r="W946">
        <v>49386519294.830002</v>
      </c>
      <c r="X946">
        <v>50010000</v>
      </c>
      <c r="Y946" s="225">
        <v>46758942263563.547</v>
      </c>
      <c r="Z946">
        <v>101468419.68000001</v>
      </c>
    </row>
    <row r="947" spans="1:26" x14ac:dyDescent="0.25">
      <c r="A947" t="s">
        <v>1248</v>
      </c>
      <c r="B947" t="s">
        <v>207</v>
      </c>
      <c r="C947" t="s">
        <v>1108</v>
      </c>
      <c r="D947" t="s">
        <v>302</v>
      </c>
      <c r="E947" t="s">
        <v>303</v>
      </c>
      <c r="F947" t="s">
        <v>304</v>
      </c>
      <c r="G947" t="s">
        <v>305</v>
      </c>
      <c r="H947">
        <v>1000.9</v>
      </c>
      <c r="I947">
        <v>0</v>
      </c>
      <c r="J947">
        <v>0</v>
      </c>
      <c r="K947">
        <v>0</v>
      </c>
      <c r="L947">
        <v>0.85</v>
      </c>
      <c r="M947">
        <v>0</v>
      </c>
      <c r="N947">
        <v>0</v>
      </c>
      <c r="O947">
        <v>0</v>
      </c>
      <c r="P947">
        <v>8.74</v>
      </c>
      <c r="Q947">
        <v>0</v>
      </c>
      <c r="R947">
        <v>0</v>
      </c>
      <c r="S947" t="s">
        <v>319</v>
      </c>
      <c r="T947" t="s">
        <v>319</v>
      </c>
      <c r="U947" t="s">
        <v>319</v>
      </c>
      <c r="V947" t="s">
        <v>319</v>
      </c>
      <c r="W947">
        <v>144631526825.67001</v>
      </c>
      <c r="X947">
        <v>145723000</v>
      </c>
      <c r="Y947" s="225">
        <v>46758942263563.547</v>
      </c>
      <c r="Z947">
        <v>101468419.68000001</v>
      </c>
    </row>
    <row r="948" spans="1:26" x14ac:dyDescent="0.25">
      <c r="A948" t="s">
        <v>1249</v>
      </c>
      <c r="B948" t="s">
        <v>207</v>
      </c>
      <c r="C948" t="s">
        <v>1108</v>
      </c>
      <c r="D948" t="s">
        <v>223</v>
      </c>
      <c r="E948" t="s">
        <v>303</v>
      </c>
      <c r="F948" t="s">
        <v>304</v>
      </c>
      <c r="G948" t="s">
        <v>305</v>
      </c>
      <c r="H948">
        <v>1004.35</v>
      </c>
      <c r="I948">
        <v>0</v>
      </c>
      <c r="J948">
        <v>0</v>
      </c>
      <c r="K948">
        <v>0</v>
      </c>
      <c r="L948">
        <v>0.86</v>
      </c>
      <c r="M948">
        <v>0</v>
      </c>
      <c r="N948">
        <v>0</v>
      </c>
      <c r="O948">
        <v>0</v>
      </c>
      <c r="P948">
        <v>10.02</v>
      </c>
      <c r="Q948">
        <v>0</v>
      </c>
      <c r="R948">
        <v>0</v>
      </c>
      <c r="S948" t="s">
        <v>319</v>
      </c>
      <c r="T948" t="s">
        <v>319</v>
      </c>
      <c r="U948" t="s">
        <v>319</v>
      </c>
      <c r="V948" t="s">
        <v>319</v>
      </c>
      <c r="W948">
        <v>71195710788.509995</v>
      </c>
      <c r="X948">
        <v>71500000</v>
      </c>
      <c r="Y948" s="225">
        <v>46758942263563.547</v>
      </c>
      <c r="Z948">
        <v>101468419.68000001</v>
      </c>
    </row>
    <row r="949" spans="1:26" x14ac:dyDescent="0.25">
      <c r="A949" t="s">
        <v>1250</v>
      </c>
      <c r="B949" t="s">
        <v>207</v>
      </c>
      <c r="C949" t="s">
        <v>1108</v>
      </c>
      <c r="D949" t="s">
        <v>202</v>
      </c>
      <c r="E949" t="s">
        <v>303</v>
      </c>
      <c r="F949" t="s">
        <v>304</v>
      </c>
      <c r="G949" t="s">
        <v>305</v>
      </c>
      <c r="H949">
        <v>1001.47</v>
      </c>
      <c r="I949">
        <v>0</v>
      </c>
      <c r="J949">
        <v>0</v>
      </c>
      <c r="K949">
        <v>0</v>
      </c>
      <c r="L949">
        <v>0.84</v>
      </c>
      <c r="M949">
        <v>0</v>
      </c>
      <c r="N949">
        <v>0</v>
      </c>
      <c r="O949">
        <v>0</v>
      </c>
      <c r="P949">
        <v>11.3</v>
      </c>
      <c r="Q949">
        <v>0</v>
      </c>
      <c r="R949">
        <v>0</v>
      </c>
      <c r="S949" t="s">
        <v>319</v>
      </c>
      <c r="T949" t="s">
        <v>319</v>
      </c>
      <c r="U949" t="s">
        <v>319</v>
      </c>
      <c r="V949" t="s">
        <v>319</v>
      </c>
      <c r="W949">
        <v>31602092088.310001</v>
      </c>
      <c r="X949">
        <v>31250000</v>
      </c>
      <c r="Y949" s="225">
        <v>46758942263563.547</v>
      </c>
      <c r="Z949">
        <v>101468419.68000001</v>
      </c>
    </row>
    <row r="950" spans="1:26" x14ac:dyDescent="0.25">
      <c r="A950" t="s">
        <v>1251</v>
      </c>
      <c r="B950" t="s">
        <v>207</v>
      </c>
      <c r="C950" t="s">
        <v>1108</v>
      </c>
      <c r="D950" t="s">
        <v>336</v>
      </c>
      <c r="E950" t="s">
        <v>303</v>
      </c>
      <c r="F950" t="s">
        <v>304</v>
      </c>
      <c r="G950" t="s">
        <v>305</v>
      </c>
      <c r="H950">
        <v>999.33450000000005</v>
      </c>
      <c r="I950">
        <v>0</v>
      </c>
      <c r="J950">
        <v>0</v>
      </c>
      <c r="K950">
        <v>0</v>
      </c>
      <c r="L950">
        <v>-1.05</v>
      </c>
      <c r="M950">
        <v>0</v>
      </c>
      <c r="N950">
        <v>0</v>
      </c>
      <c r="O950">
        <v>0</v>
      </c>
      <c r="P950">
        <v>3.73</v>
      </c>
      <c r="Q950">
        <v>0</v>
      </c>
      <c r="R950">
        <v>0</v>
      </c>
      <c r="S950" t="s">
        <v>319</v>
      </c>
      <c r="T950" t="s">
        <v>319</v>
      </c>
      <c r="U950" t="s">
        <v>319</v>
      </c>
      <c r="V950" t="s">
        <v>319</v>
      </c>
      <c r="W950">
        <v>395177274591.39001</v>
      </c>
      <c r="X950">
        <v>391300000</v>
      </c>
      <c r="Y950" s="225">
        <v>46758942263563.547</v>
      </c>
      <c r="Z950">
        <v>101468419.68000001</v>
      </c>
    </row>
    <row r="951" spans="1:26" x14ac:dyDescent="0.25">
      <c r="A951" t="s">
        <v>1252</v>
      </c>
      <c r="B951" t="s">
        <v>207</v>
      </c>
      <c r="C951" t="s">
        <v>1108</v>
      </c>
      <c r="D951" t="s">
        <v>170</v>
      </c>
      <c r="E951" t="s">
        <v>303</v>
      </c>
      <c r="F951" t="s">
        <v>304</v>
      </c>
      <c r="G951" t="s">
        <v>305</v>
      </c>
      <c r="H951">
        <v>992.11590000000001</v>
      </c>
      <c r="I951">
        <v>0</v>
      </c>
      <c r="J951">
        <v>0</v>
      </c>
      <c r="K951">
        <v>0</v>
      </c>
      <c r="L951">
        <v>-0.95</v>
      </c>
      <c r="M951">
        <v>0</v>
      </c>
      <c r="N951">
        <v>0</v>
      </c>
      <c r="O951">
        <v>0</v>
      </c>
      <c r="P951">
        <v>3.9</v>
      </c>
      <c r="Q951">
        <v>0</v>
      </c>
      <c r="R951">
        <v>0</v>
      </c>
      <c r="S951" t="s">
        <v>319</v>
      </c>
      <c r="T951" t="s">
        <v>319</v>
      </c>
      <c r="U951" t="s">
        <v>319</v>
      </c>
      <c r="V951" t="s">
        <v>319</v>
      </c>
      <c r="W951">
        <v>151239708813.04999</v>
      </c>
      <c r="X951">
        <v>151000000</v>
      </c>
      <c r="Y951" s="225">
        <v>46758942263563.547</v>
      </c>
      <c r="Z951">
        <v>101468419.68000001</v>
      </c>
    </row>
    <row r="952" spans="1:26" x14ac:dyDescent="0.25">
      <c r="A952" t="s">
        <v>1253</v>
      </c>
      <c r="B952" t="s">
        <v>207</v>
      </c>
      <c r="C952" t="s">
        <v>1108</v>
      </c>
      <c r="D952" t="s">
        <v>309</v>
      </c>
      <c r="E952" t="s">
        <v>303</v>
      </c>
      <c r="F952" t="s">
        <v>304</v>
      </c>
      <c r="G952" t="s">
        <v>305</v>
      </c>
      <c r="H952">
        <v>998.95</v>
      </c>
      <c r="I952">
        <v>0</v>
      </c>
      <c r="J952">
        <v>0</v>
      </c>
      <c r="K952">
        <v>0</v>
      </c>
      <c r="L952">
        <v>0.82</v>
      </c>
      <c r="M952">
        <v>0</v>
      </c>
      <c r="N952">
        <v>0</v>
      </c>
      <c r="O952">
        <v>0</v>
      </c>
      <c r="P952">
        <v>13.44</v>
      </c>
      <c r="Q952">
        <v>0</v>
      </c>
      <c r="R952">
        <v>0</v>
      </c>
      <c r="S952" t="s">
        <v>319</v>
      </c>
      <c r="T952" t="s">
        <v>319</v>
      </c>
      <c r="U952" t="s">
        <v>319</v>
      </c>
      <c r="V952" t="s">
        <v>319</v>
      </c>
      <c r="W952">
        <v>99092781718.759995</v>
      </c>
      <c r="X952">
        <v>100015000</v>
      </c>
      <c r="Y952" s="225">
        <v>46758942263563.547</v>
      </c>
      <c r="Z952">
        <v>101468419.68000001</v>
      </c>
    </row>
    <row r="953" spans="1:26" x14ac:dyDescent="0.25">
      <c r="A953" t="s">
        <v>1254</v>
      </c>
      <c r="B953" t="s">
        <v>207</v>
      </c>
      <c r="C953" t="s">
        <v>1108</v>
      </c>
      <c r="D953" t="s">
        <v>223</v>
      </c>
      <c r="E953" t="s">
        <v>303</v>
      </c>
      <c r="F953" t="s">
        <v>304</v>
      </c>
      <c r="G953" t="s">
        <v>305</v>
      </c>
      <c r="H953">
        <v>1002.79</v>
      </c>
      <c r="I953">
        <v>0</v>
      </c>
      <c r="J953">
        <v>0</v>
      </c>
      <c r="K953">
        <v>0</v>
      </c>
      <c r="L953">
        <v>0.88</v>
      </c>
      <c r="M953">
        <v>0</v>
      </c>
      <c r="N953">
        <v>0</v>
      </c>
      <c r="O953">
        <v>0</v>
      </c>
      <c r="P953">
        <v>9.94</v>
      </c>
      <c r="Q953">
        <v>0</v>
      </c>
      <c r="R953">
        <v>0</v>
      </c>
      <c r="S953" t="s">
        <v>319</v>
      </c>
      <c r="T953" t="s">
        <v>319</v>
      </c>
      <c r="U953" t="s">
        <v>319</v>
      </c>
      <c r="V953" t="s">
        <v>319</v>
      </c>
      <c r="W953">
        <v>324396592553.72998</v>
      </c>
      <c r="X953">
        <v>326340000</v>
      </c>
      <c r="Y953" s="225">
        <v>46758942263563.547</v>
      </c>
      <c r="Z953">
        <v>101468419.68000001</v>
      </c>
    </row>
    <row r="954" spans="1:26" x14ac:dyDescent="0.25">
      <c r="A954" t="s">
        <v>1255</v>
      </c>
      <c r="B954" t="s">
        <v>207</v>
      </c>
      <c r="C954" t="s">
        <v>1108</v>
      </c>
      <c r="D954" t="s">
        <v>309</v>
      </c>
      <c r="E954" t="s">
        <v>303</v>
      </c>
      <c r="F954" t="s">
        <v>304</v>
      </c>
      <c r="G954" t="s">
        <v>305</v>
      </c>
      <c r="H954">
        <v>1001.78</v>
      </c>
      <c r="I954">
        <v>0</v>
      </c>
      <c r="J954">
        <v>0</v>
      </c>
      <c r="K954">
        <v>0</v>
      </c>
      <c r="L954">
        <v>0.76</v>
      </c>
      <c r="M954">
        <v>0</v>
      </c>
      <c r="N954">
        <v>0</v>
      </c>
      <c r="O954">
        <v>0</v>
      </c>
      <c r="P954">
        <v>9.3699999999999992</v>
      </c>
      <c r="Q954">
        <v>0</v>
      </c>
      <c r="R954">
        <v>0</v>
      </c>
      <c r="S954" t="s">
        <v>319</v>
      </c>
      <c r="T954" t="s">
        <v>319</v>
      </c>
      <c r="U954" t="s">
        <v>319</v>
      </c>
      <c r="V954" t="s">
        <v>319</v>
      </c>
      <c r="W954">
        <v>265051896205.95001</v>
      </c>
      <c r="X954">
        <v>266600000</v>
      </c>
      <c r="Y954" s="225">
        <v>46758942263563.547</v>
      </c>
      <c r="Z954">
        <v>101468419.68000001</v>
      </c>
    </row>
    <row r="955" spans="1:26" x14ac:dyDescent="0.25">
      <c r="A955" t="s">
        <v>1256</v>
      </c>
      <c r="B955" t="s">
        <v>207</v>
      </c>
      <c r="C955" t="s">
        <v>1108</v>
      </c>
      <c r="D955" t="s">
        <v>309</v>
      </c>
      <c r="E955" t="s">
        <v>303</v>
      </c>
      <c r="F955" t="s">
        <v>304</v>
      </c>
      <c r="G955" t="s">
        <v>305</v>
      </c>
      <c r="H955">
        <v>1000.8</v>
      </c>
      <c r="I955">
        <v>0</v>
      </c>
      <c r="J955">
        <v>0</v>
      </c>
      <c r="K955">
        <v>0</v>
      </c>
      <c r="L955">
        <v>0.75</v>
      </c>
      <c r="M955">
        <v>0</v>
      </c>
      <c r="N955">
        <v>0</v>
      </c>
      <c r="O955">
        <v>0</v>
      </c>
      <c r="P955">
        <v>6.23</v>
      </c>
      <c r="Q955">
        <v>0</v>
      </c>
      <c r="R955">
        <v>0</v>
      </c>
      <c r="S955" t="s">
        <v>319</v>
      </c>
      <c r="T955" t="s">
        <v>319</v>
      </c>
      <c r="U955" t="s">
        <v>319</v>
      </c>
      <c r="V955" t="s">
        <v>319</v>
      </c>
      <c r="W955">
        <v>94372085093.160004</v>
      </c>
      <c r="X955">
        <v>95000000</v>
      </c>
      <c r="Y955" s="225">
        <v>46758942263563.547</v>
      </c>
      <c r="Z955">
        <v>101468419.68000001</v>
      </c>
    </row>
    <row r="956" spans="1:26" x14ac:dyDescent="0.25">
      <c r="A956" t="s">
        <v>1257</v>
      </c>
      <c r="B956" t="s">
        <v>207</v>
      </c>
      <c r="C956" t="s">
        <v>1108</v>
      </c>
      <c r="D956" t="s">
        <v>223</v>
      </c>
      <c r="E956" t="s">
        <v>303</v>
      </c>
      <c r="F956" t="s">
        <v>304</v>
      </c>
      <c r="G956" t="s">
        <v>305</v>
      </c>
      <c r="H956">
        <v>1044.94</v>
      </c>
      <c r="I956">
        <v>0</v>
      </c>
      <c r="J956">
        <v>0</v>
      </c>
      <c r="K956">
        <v>0</v>
      </c>
      <c r="L956">
        <v>0.39</v>
      </c>
      <c r="M956">
        <v>0</v>
      </c>
      <c r="N956">
        <v>0</v>
      </c>
      <c r="O956">
        <v>0</v>
      </c>
      <c r="P956">
        <v>13.3</v>
      </c>
      <c r="Q956">
        <v>0</v>
      </c>
      <c r="R956">
        <v>0</v>
      </c>
      <c r="S956" t="s">
        <v>319</v>
      </c>
      <c r="T956" t="s">
        <v>319</v>
      </c>
      <c r="U956" t="s">
        <v>319</v>
      </c>
      <c r="V956" t="s">
        <v>319</v>
      </c>
      <c r="W956">
        <v>149071702412.10001</v>
      </c>
      <c r="X956">
        <v>140010000</v>
      </c>
      <c r="Y956" s="225">
        <v>46758942263563.547</v>
      </c>
      <c r="Z956">
        <v>101468419.68000001</v>
      </c>
    </row>
    <row r="957" spans="1:26" x14ac:dyDescent="0.25">
      <c r="A957" t="s">
        <v>1258</v>
      </c>
      <c r="B957" t="s">
        <v>207</v>
      </c>
      <c r="C957" t="s">
        <v>1108</v>
      </c>
      <c r="D957" t="s">
        <v>223</v>
      </c>
      <c r="E957" t="s">
        <v>303</v>
      </c>
      <c r="F957" t="s">
        <v>304</v>
      </c>
      <c r="G957" t="s">
        <v>305</v>
      </c>
      <c r="H957">
        <v>1006.87</v>
      </c>
      <c r="I957">
        <v>0</v>
      </c>
      <c r="J957">
        <v>0</v>
      </c>
      <c r="K957">
        <v>0</v>
      </c>
      <c r="L957">
        <v>-0.06</v>
      </c>
      <c r="M957">
        <v>0</v>
      </c>
      <c r="N957">
        <v>0</v>
      </c>
      <c r="O957">
        <v>0</v>
      </c>
      <c r="P957">
        <v>8.74</v>
      </c>
      <c r="Q957">
        <v>0</v>
      </c>
      <c r="R957">
        <v>0</v>
      </c>
      <c r="S957" t="s">
        <v>319</v>
      </c>
      <c r="T957" t="s">
        <v>319</v>
      </c>
      <c r="U957" t="s">
        <v>319</v>
      </c>
      <c r="V957" t="s">
        <v>319</v>
      </c>
      <c r="W957">
        <v>105640475482.23</v>
      </c>
      <c r="X957">
        <v>102800000</v>
      </c>
      <c r="Y957" s="225">
        <v>46758942263563.547</v>
      </c>
      <c r="Z957">
        <v>101468419.68000001</v>
      </c>
    </row>
    <row r="958" spans="1:26" x14ac:dyDescent="0.25">
      <c r="A958" t="s">
        <v>1259</v>
      </c>
      <c r="B958" t="s">
        <v>207</v>
      </c>
      <c r="C958" t="s">
        <v>1108</v>
      </c>
      <c r="D958" t="s">
        <v>336</v>
      </c>
      <c r="E958" t="s">
        <v>303</v>
      </c>
      <c r="F958" t="s">
        <v>304</v>
      </c>
      <c r="G958" t="s">
        <v>305</v>
      </c>
      <c r="H958">
        <v>990.45519999999999</v>
      </c>
      <c r="I958">
        <v>0</v>
      </c>
      <c r="J958">
        <v>0</v>
      </c>
      <c r="K958">
        <v>0</v>
      </c>
      <c r="L958">
        <v>0.28999999999999998</v>
      </c>
      <c r="M958">
        <v>0</v>
      </c>
      <c r="N958">
        <v>0</v>
      </c>
      <c r="O958">
        <v>0</v>
      </c>
      <c r="P958">
        <v>2.66</v>
      </c>
      <c r="Q958">
        <v>0</v>
      </c>
      <c r="R958">
        <v>0</v>
      </c>
      <c r="S958" t="s">
        <v>319</v>
      </c>
      <c r="T958" t="s">
        <v>319</v>
      </c>
      <c r="U958" t="s">
        <v>319</v>
      </c>
      <c r="V958" t="s">
        <v>319</v>
      </c>
      <c r="W958">
        <v>396309901409.33002</v>
      </c>
      <c r="X958">
        <v>401300000</v>
      </c>
      <c r="Y958" s="225">
        <v>46758942263563.547</v>
      </c>
      <c r="Z958">
        <v>101468419.68000001</v>
      </c>
    </row>
    <row r="959" spans="1:26" x14ac:dyDescent="0.25">
      <c r="A959" t="s">
        <v>1260</v>
      </c>
      <c r="B959" t="s">
        <v>207</v>
      </c>
      <c r="C959" t="s">
        <v>1108</v>
      </c>
      <c r="D959" t="s">
        <v>302</v>
      </c>
      <c r="E959" t="s">
        <v>303</v>
      </c>
      <c r="F959" t="s">
        <v>304</v>
      </c>
      <c r="G959" t="s">
        <v>305</v>
      </c>
      <c r="H959">
        <v>987.03</v>
      </c>
      <c r="I959">
        <v>0</v>
      </c>
      <c r="J959">
        <v>0</v>
      </c>
      <c r="K959">
        <v>0</v>
      </c>
      <c r="L959">
        <v>0.91</v>
      </c>
      <c r="M959">
        <v>0</v>
      </c>
      <c r="N959">
        <v>0</v>
      </c>
      <c r="O959">
        <v>0</v>
      </c>
      <c r="P959">
        <v>10.4</v>
      </c>
      <c r="Q959">
        <v>0</v>
      </c>
      <c r="R959">
        <v>0</v>
      </c>
      <c r="S959" t="s">
        <v>319</v>
      </c>
      <c r="T959" t="s">
        <v>319</v>
      </c>
      <c r="U959" t="s">
        <v>319</v>
      </c>
      <c r="V959" t="s">
        <v>319</v>
      </c>
      <c r="W959">
        <v>339981785363</v>
      </c>
      <c r="X959">
        <v>342085000</v>
      </c>
      <c r="Y959" s="225">
        <v>46758942263563.547</v>
      </c>
      <c r="Z959">
        <v>101468419.68000001</v>
      </c>
    </row>
    <row r="960" spans="1:26" x14ac:dyDescent="0.25">
      <c r="A960" t="s">
        <v>1261</v>
      </c>
      <c r="B960" t="s">
        <v>207</v>
      </c>
      <c r="C960" t="s">
        <v>1108</v>
      </c>
      <c r="D960" t="s">
        <v>223</v>
      </c>
      <c r="E960" t="s">
        <v>303</v>
      </c>
      <c r="F960" t="s">
        <v>304</v>
      </c>
      <c r="G960" t="s">
        <v>305</v>
      </c>
      <c r="H960">
        <v>1027.43</v>
      </c>
      <c r="I960">
        <v>0</v>
      </c>
      <c r="J960">
        <v>0</v>
      </c>
      <c r="K960">
        <v>0</v>
      </c>
      <c r="L960">
        <v>0.83</v>
      </c>
      <c r="M960">
        <v>0</v>
      </c>
      <c r="N960">
        <v>0</v>
      </c>
      <c r="O960">
        <v>0</v>
      </c>
      <c r="P960">
        <v>0</v>
      </c>
      <c r="Q960">
        <v>0</v>
      </c>
      <c r="R960">
        <v>0</v>
      </c>
      <c r="S960" t="s">
        <v>319</v>
      </c>
      <c r="T960" t="s">
        <v>319</v>
      </c>
      <c r="U960" t="s">
        <v>319</v>
      </c>
      <c r="V960" t="s">
        <v>319</v>
      </c>
      <c r="W960">
        <v>69314010959.449997</v>
      </c>
      <c r="X960">
        <v>66700000</v>
      </c>
      <c r="Y960" s="225">
        <v>46758942263563.547</v>
      </c>
      <c r="Z960">
        <v>101468419.68000001</v>
      </c>
    </row>
    <row r="961" spans="1:26" x14ac:dyDescent="0.25">
      <c r="A961" t="s">
        <v>1262</v>
      </c>
      <c r="B961" t="s">
        <v>207</v>
      </c>
      <c r="C961" t="s">
        <v>1108</v>
      </c>
      <c r="D961" t="s">
        <v>202</v>
      </c>
      <c r="E961" t="s">
        <v>303</v>
      </c>
      <c r="F961" t="s">
        <v>304</v>
      </c>
      <c r="G961" t="s">
        <v>305</v>
      </c>
      <c r="H961">
        <v>1006.8861000000001</v>
      </c>
      <c r="I961">
        <v>0</v>
      </c>
      <c r="J961">
        <v>0</v>
      </c>
      <c r="K961">
        <v>0</v>
      </c>
      <c r="L961">
        <v>0.8</v>
      </c>
      <c r="M961">
        <v>0</v>
      </c>
      <c r="N961">
        <v>0</v>
      </c>
      <c r="O961">
        <v>0</v>
      </c>
      <c r="P961">
        <v>11.15</v>
      </c>
      <c r="Q961">
        <v>0</v>
      </c>
      <c r="R961">
        <v>0</v>
      </c>
      <c r="S961" t="s">
        <v>319</v>
      </c>
      <c r="T961" t="s">
        <v>319</v>
      </c>
      <c r="U961" t="s">
        <v>319</v>
      </c>
      <c r="V961" t="s">
        <v>319</v>
      </c>
      <c r="W961">
        <v>68152652480.779999</v>
      </c>
      <c r="X961">
        <v>66955000</v>
      </c>
      <c r="Y961" s="225">
        <v>46758942263563.547</v>
      </c>
      <c r="Z961">
        <v>101468419.68000001</v>
      </c>
    </row>
    <row r="962" spans="1:26" x14ac:dyDescent="0.25">
      <c r="A962" t="s">
        <v>1263</v>
      </c>
      <c r="B962" t="s">
        <v>207</v>
      </c>
      <c r="C962" t="s">
        <v>1108</v>
      </c>
      <c r="D962" t="s">
        <v>202</v>
      </c>
      <c r="E962" t="s">
        <v>303</v>
      </c>
      <c r="F962" t="s">
        <v>304</v>
      </c>
      <c r="G962" t="s">
        <v>305</v>
      </c>
      <c r="H962">
        <v>1018.2761</v>
      </c>
      <c r="I962">
        <v>0</v>
      </c>
      <c r="J962">
        <v>0</v>
      </c>
      <c r="K962">
        <v>0</v>
      </c>
      <c r="L962">
        <v>0.91</v>
      </c>
      <c r="M962">
        <v>0</v>
      </c>
      <c r="N962">
        <v>0</v>
      </c>
      <c r="O962">
        <v>0</v>
      </c>
      <c r="P962">
        <v>11.19</v>
      </c>
      <c r="Q962">
        <v>0</v>
      </c>
      <c r="R962">
        <v>0</v>
      </c>
      <c r="S962" t="s">
        <v>319</v>
      </c>
      <c r="T962" t="s">
        <v>319</v>
      </c>
      <c r="U962" t="s">
        <v>319</v>
      </c>
      <c r="V962" t="s">
        <v>319</v>
      </c>
      <c r="W962">
        <v>194019207566.38</v>
      </c>
      <c r="X962">
        <v>192270000</v>
      </c>
      <c r="Y962" s="225">
        <v>46758942263563.547</v>
      </c>
      <c r="Z962">
        <v>101468419.68000001</v>
      </c>
    </row>
    <row r="963" spans="1:26" x14ac:dyDescent="0.25">
      <c r="A963" t="s">
        <v>1264</v>
      </c>
      <c r="B963" t="s">
        <v>207</v>
      </c>
      <c r="C963" t="s">
        <v>1108</v>
      </c>
      <c r="D963" t="s">
        <v>202</v>
      </c>
      <c r="E963" t="s">
        <v>303</v>
      </c>
      <c r="F963" t="s">
        <v>304</v>
      </c>
      <c r="G963" t="s">
        <v>305</v>
      </c>
      <c r="H963">
        <v>1050.3523</v>
      </c>
      <c r="I963">
        <v>0</v>
      </c>
      <c r="J963">
        <v>0</v>
      </c>
      <c r="K963">
        <v>0</v>
      </c>
      <c r="L963">
        <v>0.92</v>
      </c>
      <c r="M963">
        <v>0</v>
      </c>
      <c r="N963">
        <v>0</v>
      </c>
      <c r="O963">
        <v>0</v>
      </c>
      <c r="P963">
        <v>0</v>
      </c>
      <c r="Q963">
        <v>0</v>
      </c>
      <c r="R963">
        <v>0</v>
      </c>
      <c r="S963" t="s">
        <v>319</v>
      </c>
      <c r="T963" t="s">
        <v>319</v>
      </c>
      <c r="U963" t="s">
        <v>319</v>
      </c>
      <c r="V963" t="s">
        <v>319</v>
      </c>
      <c r="W963">
        <v>210159988783.35999</v>
      </c>
      <c r="X963">
        <v>200000000</v>
      </c>
      <c r="Y963" s="225">
        <v>46758942263563.547</v>
      </c>
      <c r="Z963">
        <v>101468419.68000001</v>
      </c>
    </row>
    <row r="964" spans="1:26" x14ac:dyDescent="0.25">
      <c r="A964" t="s">
        <v>1265</v>
      </c>
      <c r="B964" t="s">
        <v>207</v>
      </c>
      <c r="C964" t="s">
        <v>1108</v>
      </c>
      <c r="D964" t="s">
        <v>202</v>
      </c>
      <c r="E964" t="s">
        <v>303</v>
      </c>
      <c r="F964" t="s">
        <v>304</v>
      </c>
      <c r="G964" t="s">
        <v>305</v>
      </c>
      <c r="H964">
        <v>1007.7432</v>
      </c>
      <c r="I964">
        <v>0</v>
      </c>
      <c r="J964">
        <v>0</v>
      </c>
      <c r="K964">
        <v>0</v>
      </c>
      <c r="L964">
        <v>0.65</v>
      </c>
      <c r="M964">
        <v>0</v>
      </c>
      <c r="N964">
        <v>0</v>
      </c>
      <c r="O964">
        <v>0</v>
      </c>
      <c r="P964">
        <v>0</v>
      </c>
      <c r="Q964">
        <v>0</v>
      </c>
      <c r="R964">
        <v>0</v>
      </c>
      <c r="S964" t="s">
        <v>319</v>
      </c>
      <c r="T964" t="s">
        <v>319</v>
      </c>
      <c r="U964" t="s">
        <v>319</v>
      </c>
      <c r="V964" t="s">
        <v>319</v>
      </c>
      <c r="W964">
        <v>165277308374.12</v>
      </c>
      <c r="X964">
        <v>161840000</v>
      </c>
      <c r="Y964" s="225">
        <v>46758942263563.547</v>
      </c>
      <c r="Z964">
        <v>101468419.68000001</v>
      </c>
    </row>
    <row r="965" spans="1:26" x14ac:dyDescent="0.25">
      <c r="A965" t="s">
        <v>1266</v>
      </c>
      <c r="B965" t="s">
        <v>207</v>
      </c>
      <c r="C965" t="s">
        <v>1108</v>
      </c>
      <c r="D965" t="s">
        <v>202</v>
      </c>
      <c r="E965" t="s">
        <v>303</v>
      </c>
      <c r="F965" t="s">
        <v>304</v>
      </c>
      <c r="G965" t="s">
        <v>305</v>
      </c>
      <c r="H965">
        <v>1028.2902999999999</v>
      </c>
      <c r="I965">
        <v>0</v>
      </c>
      <c r="J965">
        <v>0</v>
      </c>
      <c r="K965">
        <v>0</v>
      </c>
      <c r="L965">
        <v>0.63</v>
      </c>
      <c r="M965">
        <v>0</v>
      </c>
      <c r="N965">
        <v>0</v>
      </c>
      <c r="O965">
        <v>0</v>
      </c>
      <c r="P965">
        <v>8.1199999999999992</v>
      </c>
      <c r="Q965">
        <v>0</v>
      </c>
      <c r="R965">
        <v>0</v>
      </c>
      <c r="S965" t="s">
        <v>319</v>
      </c>
      <c r="T965" t="s">
        <v>319</v>
      </c>
      <c r="U965" t="s">
        <v>319</v>
      </c>
      <c r="V965" t="s">
        <v>319</v>
      </c>
      <c r="W965">
        <v>323797678854.88</v>
      </c>
      <c r="X965">
        <v>316875693.36000001</v>
      </c>
      <c r="Y965" s="225">
        <v>46758942263563.547</v>
      </c>
      <c r="Z965">
        <v>101468419.68000001</v>
      </c>
    </row>
    <row r="966" spans="1:26" x14ac:dyDescent="0.25">
      <c r="A966" t="s">
        <v>1267</v>
      </c>
      <c r="B966" t="s">
        <v>207</v>
      </c>
      <c r="C966" t="s">
        <v>1108</v>
      </c>
      <c r="D966" t="s">
        <v>202</v>
      </c>
      <c r="E966" t="s">
        <v>303</v>
      </c>
      <c r="F966" t="s">
        <v>304</v>
      </c>
      <c r="G966" t="s">
        <v>305</v>
      </c>
      <c r="H966">
        <v>1021.3597</v>
      </c>
      <c r="I966">
        <v>0</v>
      </c>
      <c r="J966">
        <v>0</v>
      </c>
      <c r="K966">
        <v>0</v>
      </c>
      <c r="L966">
        <v>0.8</v>
      </c>
      <c r="M966">
        <v>0</v>
      </c>
      <c r="N966">
        <v>0</v>
      </c>
      <c r="O966">
        <v>0</v>
      </c>
      <c r="P966">
        <v>10.63</v>
      </c>
      <c r="Q966">
        <v>0</v>
      </c>
      <c r="R966">
        <v>0</v>
      </c>
      <c r="S966" t="s">
        <v>319</v>
      </c>
      <c r="T966" t="s">
        <v>319</v>
      </c>
      <c r="U966" t="s">
        <v>319</v>
      </c>
      <c r="V966" t="s">
        <v>319</v>
      </c>
      <c r="W966">
        <v>151989073386.82999</v>
      </c>
      <c r="X966">
        <v>150000000</v>
      </c>
      <c r="Y966" s="225">
        <v>46758942263563.547</v>
      </c>
      <c r="Z966">
        <v>101468419.68000001</v>
      </c>
    </row>
    <row r="967" spans="1:26" x14ac:dyDescent="0.25">
      <c r="A967" t="s">
        <v>1268</v>
      </c>
      <c r="B967" t="s">
        <v>207</v>
      </c>
      <c r="C967" t="s">
        <v>1108</v>
      </c>
      <c r="D967" t="s">
        <v>223</v>
      </c>
      <c r="E967" t="s">
        <v>303</v>
      </c>
      <c r="F967" t="s">
        <v>304</v>
      </c>
      <c r="G967" t="s">
        <v>305</v>
      </c>
      <c r="H967">
        <v>982.14</v>
      </c>
      <c r="I967">
        <v>0</v>
      </c>
      <c r="J967">
        <v>0</v>
      </c>
      <c r="K967">
        <v>0</v>
      </c>
      <c r="L967">
        <v>0.82</v>
      </c>
      <c r="M967">
        <v>0</v>
      </c>
      <c r="N967">
        <v>0</v>
      </c>
      <c r="O967">
        <v>0</v>
      </c>
      <c r="P967">
        <v>10.85</v>
      </c>
      <c r="Q967">
        <v>0</v>
      </c>
      <c r="R967">
        <v>0</v>
      </c>
      <c r="S967" t="s">
        <v>319</v>
      </c>
      <c r="T967" t="s">
        <v>319</v>
      </c>
      <c r="U967" t="s">
        <v>319</v>
      </c>
      <c r="V967" t="s">
        <v>319</v>
      </c>
      <c r="W967">
        <v>147727218239.38</v>
      </c>
      <c r="X967">
        <v>149164000</v>
      </c>
      <c r="Y967" s="225">
        <v>46758942263563.547</v>
      </c>
      <c r="Z967">
        <v>101468419.68000001</v>
      </c>
    </row>
    <row r="968" spans="1:26" x14ac:dyDescent="0.25">
      <c r="A968" t="s">
        <v>1269</v>
      </c>
      <c r="B968" t="s">
        <v>207</v>
      </c>
      <c r="C968" t="s">
        <v>1108</v>
      </c>
      <c r="D968" t="s">
        <v>223</v>
      </c>
      <c r="E968" t="s">
        <v>303</v>
      </c>
      <c r="F968" t="s">
        <v>304</v>
      </c>
      <c r="G968" t="s">
        <v>305</v>
      </c>
      <c r="H968">
        <v>1020.7</v>
      </c>
      <c r="I968">
        <v>0</v>
      </c>
      <c r="J968">
        <v>0</v>
      </c>
      <c r="K968">
        <v>0</v>
      </c>
      <c r="L968">
        <v>0.12</v>
      </c>
      <c r="M968">
        <v>0</v>
      </c>
      <c r="N968">
        <v>0</v>
      </c>
      <c r="O968">
        <v>0</v>
      </c>
      <c r="P968">
        <v>0</v>
      </c>
      <c r="Q968">
        <v>0</v>
      </c>
      <c r="R968">
        <v>0</v>
      </c>
      <c r="S968" t="s">
        <v>319</v>
      </c>
      <c r="T968" t="s">
        <v>319</v>
      </c>
      <c r="U968" t="s">
        <v>319</v>
      </c>
      <c r="V968" t="s">
        <v>319</v>
      </c>
      <c r="W968">
        <v>361388305172.83002</v>
      </c>
      <c r="X968">
        <v>354480000</v>
      </c>
      <c r="Y968" s="225">
        <v>46758942263563.547</v>
      </c>
      <c r="Z968">
        <v>101468419.68000001</v>
      </c>
    </row>
    <row r="969" spans="1:26" x14ac:dyDescent="0.25">
      <c r="A969" t="s">
        <v>1270</v>
      </c>
      <c r="B969" t="s">
        <v>207</v>
      </c>
      <c r="C969" t="s">
        <v>1108</v>
      </c>
      <c r="D969" t="s">
        <v>223</v>
      </c>
      <c r="E969" t="s">
        <v>303</v>
      </c>
      <c r="F969" t="s">
        <v>304</v>
      </c>
      <c r="G969" t="s">
        <v>305</v>
      </c>
      <c r="H969">
        <v>1024.28</v>
      </c>
      <c r="I969">
        <v>0</v>
      </c>
      <c r="J969">
        <v>0</v>
      </c>
      <c r="K969">
        <v>0</v>
      </c>
      <c r="L969">
        <v>0.99</v>
      </c>
      <c r="M969">
        <v>0</v>
      </c>
      <c r="N969">
        <v>0</v>
      </c>
      <c r="O969">
        <v>0</v>
      </c>
      <c r="P969">
        <v>9.83</v>
      </c>
      <c r="Q969">
        <v>0</v>
      </c>
      <c r="R969">
        <v>0</v>
      </c>
      <c r="S969" t="s">
        <v>319</v>
      </c>
      <c r="T969" t="s">
        <v>319</v>
      </c>
      <c r="U969" t="s">
        <v>319</v>
      </c>
      <c r="V969" t="s">
        <v>319</v>
      </c>
      <c r="W969">
        <v>207725968854.26001</v>
      </c>
      <c r="X969">
        <v>204810000</v>
      </c>
      <c r="Y969" s="225">
        <v>46758942263563.547</v>
      </c>
      <c r="Z969">
        <v>101468419.68000001</v>
      </c>
    </row>
    <row r="970" spans="1:26" x14ac:dyDescent="0.25">
      <c r="A970" t="s">
        <v>1271</v>
      </c>
      <c r="B970" t="s">
        <v>207</v>
      </c>
      <c r="C970" t="s">
        <v>1108</v>
      </c>
      <c r="D970" t="s">
        <v>223</v>
      </c>
      <c r="E970" t="s">
        <v>303</v>
      </c>
      <c r="F970" t="s">
        <v>304</v>
      </c>
      <c r="G970" t="s">
        <v>305</v>
      </c>
      <c r="H970">
        <v>1007.17</v>
      </c>
      <c r="I970">
        <v>0</v>
      </c>
      <c r="J970">
        <v>0</v>
      </c>
      <c r="K970">
        <v>0</v>
      </c>
      <c r="L970">
        <v>0.65</v>
      </c>
      <c r="M970">
        <v>0</v>
      </c>
      <c r="N970">
        <v>0</v>
      </c>
      <c r="O970">
        <v>0</v>
      </c>
      <c r="P970">
        <v>0</v>
      </c>
      <c r="Q970">
        <v>0</v>
      </c>
      <c r="R970">
        <v>0</v>
      </c>
      <c r="S970" t="s">
        <v>319</v>
      </c>
      <c r="T970" t="s">
        <v>319</v>
      </c>
      <c r="U970" t="s">
        <v>319</v>
      </c>
      <c r="V970" t="s">
        <v>319</v>
      </c>
      <c r="W970">
        <v>63278342459.660004</v>
      </c>
      <c r="X970">
        <v>62000000</v>
      </c>
      <c r="Y970" s="225">
        <v>46758942263563.547</v>
      </c>
      <c r="Z970">
        <v>101468419.68000001</v>
      </c>
    </row>
    <row r="971" spans="1:26" x14ac:dyDescent="0.25">
      <c r="A971" t="s">
        <v>1272</v>
      </c>
      <c r="B971" t="s">
        <v>207</v>
      </c>
      <c r="C971" t="s">
        <v>1108</v>
      </c>
      <c r="D971" t="s">
        <v>223</v>
      </c>
      <c r="E971" t="s">
        <v>303</v>
      </c>
      <c r="F971" t="s">
        <v>304</v>
      </c>
      <c r="G971" t="s">
        <v>305</v>
      </c>
      <c r="H971">
        <v>1002.12</v>
      </c>
      <c r="I971">
        <v>0</v>
      </c>
      <c r="J971">
        <v>0</v>
      </c>
      <c r="K971">
        <v>0</v>
      </c>
      <c r="L971">
        <v>0.84</v>
      </c>
      <c r="M971">
        <v>0</v>
      </c>
      <c r="N971">
        <v>0</v>
      </c>
      <c r="O971">
        <v>0</v>
      </c>
      <c r="P971">
        <v>0</v>
      </c>
      <c r="Q971">
        <v>0</v>
      </c>
      <c r="R971">
        <v>0</v>
      </c>
      <c r="S971" t="s">
        <v>319</v>
      </c>
      <c r="T971" t="s">
        <v>319</v>
      </c>
      <c r="U971" t="s">
        <v>319</v>
      </c>
      <c r="V971" t="s">
        <v>319</v>
      </c>
      <c r="W971">
        <v>286776902573.21997</v>
      </c>
      <c r="X971">
        <v>283100000</v>
      </c>
      <c r="Y971" s="225">
        <v>46758942263563.547</v>
      </c>
      <c r="Z971">
        <v>101468419.68000001</v>
      </c>
    </row>
    <row r="972" spans="1:26" x14ac:dyDescent="0.25">
      <c r="A972" t="s">
        <v>1273</v>
      </c>
      <c r="B972" t="s">
        <v>207</v>
      </c>
      <c r="C972" t="s">
        <v>1108</v>
      </c>
      <c r="D972" t="s">
        <v>223</v>
      </c>
      <c r="E972" t="s">
        <v>303</v>
      </c>
      <c r="F972" t="s">
        <v>304</v>
      </c>
      <c r="G972" t="s">
        <v>305</v>
      </c>
      <c r="H972">
        <v>1025.3399999999999</v>
      </c>
      <c r="I972">
        <v>0</v>
      </c>
      <c r="J972">
        <v>0</v>
      </c>
      <c r="K972">
        <v>0</v>
      </c>
      <c r="L972">
        <v>0.88</v>
      </c>
      <c r="M972">
        <v>0</v>
      </c>
      <c r="N972">
        <v>0</v>
      </c>
      <c r="O972">
        <v>0</v>
      </c>
      <c r="P972">
        <v>0</v>
      </c>
      <c r="Q972">
        <v>0</v>
      </c>
      <c r="R972">
        <v>0</v>
      </c>
      <c r="S972" t="s">
        <v>319</v>
      </c>
      <c r="T972" t="s">
        <v>319</v>
      </c>
      <c r="U972" t="s">
        <v>319</v>
      </c>
      <c r="V972" t="s">
        <v>319</v>
      </c>
      <c r="W972">
        <v>285356184160.14001</v>
      </c>
      <c r="X972">
        <v>275600000</v>
      </c>
      <c r="Y972" s="225">
        <v>46758942263563.547</v>
      </c>
      <c r="Z972">
        <v>101468419.68000001</v>
      </c>
    </row>
    <row r="973" spans="1:26" x14ac:dyDescent="0.25">
      <c r="A973" t="s">
        <v>1274</v>
      </c>
      <c r="B973" t="s">
        <v>207</v>
      </c>
      <c r="C973" t="s">
        <v>1108</v>
      </c>
      <c r="D973" t="s">
        <v>336</v>
      </c>
      <c r="E973" t="s">
        <v>303</v>
      </c>
      <c r="F973" t="s">
        <v>304</v>
      </c>
      <c r="G973" t="s">
        <v>305</v>
      </c>
      <c r="H973">
        <v>1019.5639</v>
      </c>
      <c r="I973">
        <v>0</v>
      </c>
      <c r="J973">
        <v>0</v>
      </c>
      <c r="K973">
        <v>0</v>
      </c>
      <c r="L973">
        <v>-1.35</v>
      </c>
      <c r="M973">
        <v>0</v>
      </c>
      <c r="N973">
        <v>0</v>
      </c>
      <c r="O973">
        <v>0</v>
      </c>
      <c r="P973">
        <v>0</v>
      </c>
      <c r="Q973">
        <v>0</v>
      </c>
      <c r="R973">
        <v>0</v>
      </c>
      <c r="S973" t="s">
        <v>319</v>
      </c>
      <c r="T973" t="s">
        <v>319</v>
      </c>
      <c r="U973" t="s">
        <v>319</v>
      </c>
      <c r="V973" t="s">
        <v>319</v>
      </c>
      <c r="W973">
        <v>98904084055.949997</v>
      </c>
      <c r="X973">
        <v>95700000</v>
      </c>
      <c r="Y973" s="225">
        <v>46758942263563.547</v>
      </c>
      <c r="Z973">
        <v>101468419.68000001</v>
      </c>
    </row>
    <row r="974" spans="1:26" x14ac:dyDescent="0.25">
      <c r="A974" t="s">
        <v>1275</v>
      </c>
      <c r="B974" t="s">
        <v>207</v>
      </c>
      <c r="C974" t="s">
        <v>1108</v>
      </c>
      <c r="D974" t="s">
        <v>202</v>
      </c>
      <c r="E974" t="s">
        <v>303</v>
      </c>
      <c r="F974" t="s">
        <v>304</v>
      </c>
      <c r="G974" t="s">
        <v>305</v>
      </c>
      <c r="H974">
        <v>1007.5447</v>
      </c>
      <c r="I974">
        <v>0</v>
      </c>
      <c r="J974">
        <v>0</v>
      </c>
      <c r="K974">
        <v>0</v>
      </c>
      <c r="L974">
        <v>0.9</v>
      </c>
      <c r="M974">
        <v>0</v>
      </c>
      <c r="N974">
        <v>0</v>
      </c>
      <c r="O974">
        <v>0</v>
      </c>
      <c r="P974">
        <v>0</v>
      </c>
      <c r="Q974">
        <v>0</v>
      </c>
      <c r="R974">
        <v>0</v>
      </c>
      <c r="S974" t="s">
        <v>319</v>
      </c>
      <c r="T974" t="s">
        <v>319</v>
      </c>
      <c r="U974" t="s">
        <v>319</v>
      </c>
      <c r="V974" t="s">
        <v>319</v>
      </c>
      <c r="W974">
        <v>495080183953.59998</v>
      </c>
      <c r="X974">
        <v>490000000</v>
      </c>
      <c r="Y974" s="225">
        <v>46758942263563.547</v>
      </c>
      <c r="Z974">
        <v>101468419.68000001</v>
      </c>
    </row>
    <row r="975" spans="1:26" x14ac:dyDescent="0.25">
      <c r="A975" t="s">
        <v>1276</v>
      </c>
      <c r="B975" t="s">
        <v>207</v>
      </c>
      <c r="C975" t="s">
        <v>1108</v>
      </c>
      <c r="D975" t="s">
        <v>202</v>
      </c>
      <c r="E975" t="s">
        <v>303</v>
      </c>
      <c r="F975" t="s">
        <v>304</v>
      </c>
      <c r="G975" t="s">
        <v>305</v>
      </c>
      <c r="H975">
        <v>1034.48</v>
      </c>
      <c r="I975">
        <v>0</v>
      </c>
      <c r="J975">
        <v>0</v>
      </c>
      <c r="K975">
        <v>0</v>
      </c>
      <c r="L975">
        <v>1.1100000000000001</v>
      </c>
      <c r="M975">
        <v>0</v>
      </c>
      <c r="N975">
        <v>0</v>
      </c>
      <c r="O975">
        <v>0</v>
      </c>
      <c r="P975">
        <v>0</v>
      </c>
      <c r="Q975">
        <v>0</v>
      </c>
      <c r="R975">
        <v>0</v>
      </c>
      <c r="S975" t="s">
        <v>319</v>
      </c>
      <c r="T975" t="s">
        <v>319</v>
      </c>
      <c r="U975" t="s">
        <v>319</v>
      </c>
      <c r="V975" t="s">
        <v>319</v>
      </c>
      <c r="W975">
        <v>102309665838.2</v>
      </c>
      <c r="X975">
        <v>100000000</v>
      </c>
      <c r="Y975" s="225">
        <v>46758942263563.547</v>
      </c>
      <c r="Z975">
        <v>101468419.68000001</v>
      </c>
    </row>
    <row r="976" spans="1:26" x14ac:dyDescent="0.25">
      <c r="A976" t="s">
        <v>1277</v>
      </c>
      <c r="B976" t="s">
        <v>207</v>
      </c>
      <c r="C976" t="s">
        <v>1108</v>
      </c>
      <c r="D976" t="s">
        <v>202</v>
      </c>
      <c r="E976" t="s">
        <v>303</v>
      </c>
      <c r="F976" t="s">
        <v>304</v>
      </c>
      <c r="G976" t="s">
        <v>305</v>
      </c>
      <c r="H976">
        <v>1053.8072</v>
      </c>
      <c r="I976">
        <v>0</v>
      </c>
      <c r="J976">
        <v>0</v>
      </c>
      <c r="K976">
        <v>0</v>
      </c>
      <c r="L976">
        <v>1.1599999999999999</v>
      </c>
      <c r="M976">
        <v>0</v>
      </c>
      <c r="N976">
        <v>0</v>
      </c>
      <c r="O976">
        <v>0</v>
      </c>
      <c r="P976">
        <v>0</v>
      </c>
      <c r="Q976">
        <v>0</v>
      </c>
      <c r="R976">
        <v>0</v>
      </c>
      <c r="S976" t="s">
        <v>319</v>
      </c>
      <c r="T976" t="s">
        <v>319</v>
      </c>
      <c r="U976" t="s">
        <v>319</v>
      </c>
      <c r="V976" t="s">
        <v>319</v>
      </c>
      <c r="W976">
        <v>157667998595.34</v>
      </c>
      <c r="X976">
        <v>151350000</v>
      </c>
      <c r="Y976" s="225">
        <v>46758942263563.547</v>
      </c>
      <c r="Z976">
        <v>101468419.68000001</v>
      </c>
    </row>
    <row r="977" spans="1:26" x14ac:dyDescent="0.25">
      <c r="A977" t="s">
        <v>1278</v>
      </c>
      <c r="B977" t="s">
        <v>207</v>
      </c>
      <c r="C977" t="s">
        <v>1108</v>
      </c>
      <c r="D977" t="s">
        <v>223</v>
      </c>
      <c r="E977" t="s">
        <v>303</v>
      </c>
      <c r="F977" t="s">
        <v>304</v>
      </c>
      <c r="G977" t="s">
        <v>305</v>
      </c>
      <c r="H977">
        <v>1010</v>
      </c>
      <c r="I977">
        <v>0</v>
      </c>
      <c r="J977">
        <v>0</v>
      </c>
      <c r="K977">
        <v>0</v>
      </c>
      <c r="L977">
        <v>2.19</v>
      </c>
      <c r="M977">
        <v>0</v>
      </c>
      <c r="N977">
        <v>0</v>
      </c>
      <c r="O977">
        <v>0</v>
      </c>
      <c r="P977">
        <v>0</v>
      </c>
      <c r="Q977">
        <v>0</v>
      </c>
      <c r="R977">
        <v>0</v>
      </c>
      <c r="S977" t="s">
        <v>319</v>
      </c>
      <c r="T977" t="s">
        <v>319</v>
      </c>
      <c r="U977" t="s">
        <v>319</v>
      </c>
      <c r="V977" t="s">
        <v>319</v>
      </c>
      <c r="W977">
        <v>454129355356.46002</v>
      </c>
      <c r="X977">
        <v>459500000</v>
      </c>
      <c r="Y977" s="225">
        <v>46758942263563.547</v>
      </c>
      <c r="Z977">
        <v>101468419.68000001</v>
      </c>
    </row>
    <row r="978" spans="1:26" x14ac:dyDescent="0.25">
      <c r="A978" t="s">
        <v>1279</v>
      </c>
      <c r="B978" t="s">
        <v>207</v>
      </c>
      <c r="C978" t="s">
        <v>1108</v>
      </c>
      <c r="D978" t="s">
        <v>223</v>
      </c>
      <c r="E978" t="s">
        <v>303</v>
      </c>
      <c r="F978" t="s">
        <v>304</v>
      </c>
      <c r="G978" t="s">
        <v>305</v>
      </c>
      <c r="H978">
        <v>1018.93</v>
      </c>
      <c r="I978">
        <v>0</v>
      </c>
      <c r="J978">
        <v>0</v>
      </c>
      <c r="K978">
        <v>0</v>
      </c>
      <c r="L978">
        <v>0.67</v>
      </c>
      <c r="M978">
        <v>0</v>
      </c>
      <c r="N978">
        <v>0</v>
      </c>
      <c r="O978">
        <v>0</v>
      </c>
      <c r="P978">
        <v>0</v>
      </c>
      <c r="Q978">
        <v>0</v>
      </c>
      <c r="R978">
        <v>0</v>
      </c>
      <c r="S978" t="s">
        <v>319</v>
      </c>
      <c r="T978" t="s">
        <v>319</v>
      </c>
      <c r="U978" t="s">
        <v>319</v>
      </c>
      <c r="V978" t="s">
        <v>319</v>
      </c>
      <c r="W978">
        <v>248385447517.95001</v>
      </c>
      <c r="X978">
        <v>245400000</v>
      </c>
      <c r="Y978" s="225">
        <v>46758942263563.547</v>
      </c>
      <c r="Z978">
        <v>101468419.68000001</v>
      </c>
    </row>
    <row r="979" spans="1:26" x14ac:dyDescent="0.25">
      <c r="A979" t="s">
        <v>1280</v>
      </c>
      <c r="B979" t="s">
        <v>207</v>
      </c>
      <c r="C979" t="s">
        <v>1108</v>
      </c>
      <c r="D979" t="s">
        <v>223</v>
      </c>
      <c r="E979" t="s">
        <v>303</v>
      </c>
      <c r="F979" t="s">
        <v>304</v>
      </c>
      <c r="G979" t="s">
        <v>305</v>
      </c>
      <c r="H979">
        <v>1049.93</v>
      </c>
      <c r="I979">
        <v>0</v>
      </c>
      <c r="J979">
        <v>0</v>
      </c>
      <c r="K979">
        <v>0</v>
      </c>
      <c r="L979">
        <v>1.1299999999999999</v>
      </c>
      <c r="M979">
        <v>0</v>
      </c>
      <c r="N979">
        <v>0</v>
      </c>
      <c r="O979">
        <v>0</v>
      </c>
      <c r="P979">
        <v>0</v>
      </c>
      <c r="Q979">
        <v>0</v>
      </c>
      <c r="R979">
        <v>0</v>
      </c>
      <c r="S979" t="s">
        <v>319</v>
      </c>
      <c r="T979" t="s">
        <v>319</v>
      </c>
      <c r="U979" t="s">
        <v>319</v>
      </c>
      <c r="V979" t="s">
        <v>319</v>
      </c>
      <c r="W979">
        <v>155723848463.47</v>
      </c>
      <c r="X979">
        <v>150000000</v>
      </c>
      <c r="Y979" s="225">
        <v>46758942263563.547</v>
      </c>
      <c r="Z979">
        <v>101468419.68000001</v>
      </c>
    </row>
    <row r="980" spans="1:26" x14ac:dyDescent="0.25">
      <c r="A980" t="s">
        <v>1281</v>
      </c>
      <c r="B980" t="s">
        <v>207</v>
      </c>
      <c r="C980" t="s">
        <v>1108</v>
      </c>
      <c r="D980" t="s">
        <v>202</v>
      </c>
      <c r="E980" t="s">
        <v>303</v>
      </c>
      <c r="F980" t="s">
        <v>304</v>
      </c>
      <c r="G980" t="s">
        <v>305</v>
      </c>
      <c r="H980">
        <v>1012.4269</v>
      </c>
      <c r="I980">
        <v>0</v>
      </c>
      <c r="J980">
        <v>0</v>
      </c>
      <c r="K980">
        <v>0</v>
      </c>
      <c r="L980">
        <v>0.65</v>
      </c>
      <c r="M980">
        <v>0</v>
      </c>
      <c r="N980">
        <v>0</v>
      </c>
      <c r="O980">
        <v>0</v>
      </c>
      <c r="P980">
        <v>0</v>
      </c>
      <c r="Q980">
        <v>0</v>
      </c>
      <c r="R980">
        <v>0</v>
      </c>
      <c r="S980" t="s">
        <v>319</v>
      </c>
      <c r="T980" t="s">
        <v>319</v>
      </c>
      <c r="U980" t="s">
        <v>319</v>
      </c>
      <c r="V980" t="s">
        <v>319</v>
      </c>
      <c r="W980">
        <v>148695670079.67999</v>
      </c>
      <c r="X980">
        <v>146200000</v>
      </c>
      <c r="Y980" s="225">
        <v>46758942263563.547</v>
      </c>
      <c r="Z980">
        <v>101468419.68000001</v>
      </c>
    </row>
    <row r="981" spans="1:26" x14ac:dyDescent="0.25">
      <c r="A981" t="s">
        <v>1282</v>
      </c>
      <c r="B981" t="s">
        <v>207</v>
      </c>
      <c r="C981" t="s">
        <v>1108</v>
      </c>
      <c r="D981" t="s">
        <v>223</v>
      </c>
      <c r="E981" t="s">
        <v>303</v>
      </c>
      <c r="F981" t="s">
        <v>304</v>
      </c>
      <c r="G981" t="s">
        <v>305</v>
      </c>
      <c r="H981">
        <v>1018.82</v>
      </c>
      <c r="I981">
        <v>0</v>
      </c>
      <c r="J981">
        <v>0</v>
      </c>
      <c r="K981">
        <v>0</v>
      </c>
      <c r="L981">
        <v>2.1</v>
      </c>
      <c r="M981">
        <v>0</v>
      </c>
      <c r="N981">
        <v>0</v>
      </c>
      <c r="O981">
        <v>0</v>
      </c>
      <c r="P981">
        <v>0</v>
      </c>
      <c r="Q981">
        <v>0</v>
      </c>
      <c r="R981">
        <v>0</v>
      </c>
      <c r="S981" t="s">
        <v>319</v>
      </c>
      <c r="T981" t="s">
        <v>319</v>
      </c>
      <c r="U981" t="s">
        <v>319</v>
      </c>
      <c r="V981" t="s">
        <v>319</v>
      </c>
      <c r="W981">
        <v>56836471495.889999</v>
      </c>
      <c r="X981">
        <v>56100000</v>
      </c>
      <c r="Y981" s="225">
        <v>46758942263563.547</v>
      </c>
      <c r="Z981">
        <v>101468419.68000001</v>
      </c>
    </row>
    <row r="982" spans="1:26" x14ac:dyDescent="0.25">
      <c r="A982" t="s">
        <v>1283</v>
      </c>
      <c r="B982" t="s">
        <v>207</v>
      </c>
      <c r="C982" t="s">
        <v>1108</v>
      </c>
      <c r="D982" t="s">
        <v>223</v>
      </c>
      <c r="E982" t="s">
        <v>303</v>
      </c>
      <c r="F982" t="s">
        <v>304</v>
      </c>
      <c r="G982" t="s">
        <v>305</v>
      </c>
      <c r="H982">
        <v>1021.79</v>
      </c>
      <c r="I982">
        <v>0</v>
      </c>
      <c r="J982">
        <v>0</v>
      </c>
      <c r="K982">
        <v>0</v>
      </c>
      <c r="L982">
        <v>0.5</v>
      </c>
      <c r="M982">
        <v>0</v>
      </c>
      <c r="N982">
        <v>0</v>
      </c>
      <c r="O982">
        <v>0</v>
      </c>
      <c r="P982">
        <v>0</v>
      </c>
      <c r="Q982">
        <v>0</v>
      </c>
      <c r="R982">
        <v>0</v>
      </c>
      <c r="S982" t="s">
        <v>319</v>
      </c>
      <c r="T982" t="s">
        <v>319</v>
      </c>
      <c r="U982" t="s">
        <v>319</v>
      </c>
      <c r="V982" t="s">
        <v>319</v>
      </c>
      <c r="W982">
        <v>191832353432.82999</v>
      </c>
      <c r="X982">
        <v>188675000</v>
      </c>
      <c r="Y982" s="225">
        <v>46758942263563.547</v>
      </c>
      <c r="Z982">
        <v>101468419.68000001</v>
      </c>
    </row>
    <row r="983" spans="1:26" x14ac:dyDescent="0.25">
      <c r="A983" t="s">
        <v>1284</v>
      </c>
      <c r="B983" t="s">
        <v>207</v>
      </c>
      <c r="C983" t="s">
        <v>1108</v>
      </c>
      <c r="D983" t="s">
        <v>223</v>
      </c>
      <c r="E983" t="s">
        <v>303</v>
      </c>
      <c r="F983" t="s">
        <v>304</v>
      </c>
      <c r="G983" t="s">
        <v>305</v>
      </c>
      <c r="H983">
        <v>1016.57</v>
      </c>
      <c r="I983">
        <v>0</v>
      </c>
      <c r="J983">
        <v>0</v>
      </c>
      <c r="K983">
        <v>0</v>
      </c>
      <c r="L983">
        <v>-0.02</v>
      </c>
      <c r="M983">
        <v>0</v>
      </c>
      <c r="N983">
        <v>0</v>
      </c>
      <c r="O983">
        <v>0</v>
      </c>
      <c r="P983">
        <v>0</v>
      </c>
      <c r="Q983">
        <v>0</v>
      </c>
      <c r="R983">
        <v>0</v>
      </c>
      <c r="S983" t="s">
        <v>319</v>
      </c>
      <c r="T983" t="s">
        <v>319</v>
      </c>
      <c r="U983" t="s">
        <v>319</v>
      </c>
      <c r="V983" t="s">
        <v>319</v>
      </c>
      <c r="W983">
        <v>242664433263.45001</v>
      </c>
      <c r="X983">
        <v>239450000</v>
      </c>
      <c r="Y983" s="225">
        <v>46758942263563.547</v>
      </c>
      <c r="Z983">
        <v>101468419.68000001</v>
      </c>
    </row>
    <row r="984" spans="1:26" x14ac:dyDescent="0.25">
      <c r="A984" t="s">
        <v>1285</v>
      </c>
      <c r="B984" t="s">
        <v>207</v>
      </c>
      <c r="C984" t="s">
        <v>1108</v>
      </c>
      <c r="D984" t="s">
        <v>223</v>
      </c>
      <c r="E984" t="s">
        <v>303</v>
      </c>
      <c r="F984" t="s">
        <v>304</v>
      </c>
      <c r="G984" t="s">
        <v>305</v>
      </c>
      <c r="H984">
        <v>1010.76</v>
      </c>
      <c r="I984">
        <v>0</v>
      </c>
      <c r="J984">
        <v>0</v>
      </c>
      <c r="K984">
        <v>0</v>
      </c>
      <c r="L984">
        <v>0</v>
      </c>
      <c r="M984">
        <v>0</v>
      </c>
      <c r="N984">
        <v>0</v>
      </c>
      <c r="O984">
        <v>0</v>
      </c>
      <c r="P984">
        <v>0</v>
      </c>
      <c r="Q984">
        <v>0</v>
      </c>
      <c r="R984">
        <v>0</v>
      </c>
      <c r="S984" t="s">
        <v>369</v>
      </c>
      <c r="T984" t="s">
        <v>369</v>
      </c>
      <c r="U984" t="s">
        <v>369</v>
      </c>
      <c r="V984" t="s">
        <v>369</v>
      </c>
      <c r="W984">
        <v>0</v>
      </c>
      <c r="X984">
        <v>0</v>
      </c>
      <c r="Y984" s="225">
        <v>46758942263563.547</v>
      </c>
      <c r="Z984">
        <v>101468419.68000001</v>
      </c>
    </row>
    <row r="985" spans="1:26" x14ac:dyDescent="0.25">
      <c r="A985" t="s">
        <v>1286</v>
      </c>
      <c r="B985" t="s">
        <v>207</v>
      </c>
      <c r="C985" t="s">
        <v>1108</v>
      </c>
      <c r="D985" t="s">
        <v>336</v>
      </c>
      <c r="E985" t="s">
        <v>303</v>
      </c>
      <c r="F985" t="s">
        <v>304</v>
      </c>
      <c r="G985" t="s">
        <v>305</v>
      </c>
      <c r="H985">
        <v>999.8614</v>
      </c>
      <c r="I985">
        <v>0</v>
      </c>
      <c r="J985">
        <v>0</v>
      </c>
      <c r="K985">
        <v>0</v>
      </c>
      <c r="L985">
        <v>0</v>
      </c>
      <c r="M985">
        <v>0</v>
      </c>
      <c r="N985">
        <v>0</v>
      </c>
      <c r="O985">
        <v>0</v>
      </c>
      <c r="P985">
        <v>0</v>
      </c>
      <c r="Q985">
        <v>0</v>
      </c>
      <c r="R985">
        <v>0</v>
      </c>
      <c r="S985" t="s">
        <v>369</v>
      </c>
      <c r="T985" t="s">
        <v>369</v>
      </c>
      <c r="U985" t="s">
        <v>369</v>
      </c>
      <c r="V985" t="s">
        <v>369</v>
      </c>
      <c r="W985">
        <v>0</v>
      </c>
      <c r="X985">
        <v>0</v>
      </c>
      <c r="Y985" s="225">
        <v>46758942263563.547</v>
      </c>
      <c r="Z985">
        <v>101468419.68000001</v>
      </c>
    </row>
    <row r="986" spans="1:26" x14ac:dyDescent="0.25">
      <c r="A986" t="s">
        <v>1287</v>
      </c>
      <c r="B986" t="s">
        <v>207</v>
      </c>
      <c r="C986" t="s">
        <v>1108</v>
      </c>
      <c r="D986" t="s">
        <v>202</v>
      </c>
      <c r="E986" t="s">
        <v>303</v>
      </c>
      <c r="F986" t="s">
        <v>304</v>
      </c>
      <c r="G986" t="s">
        <v>305</v>
      </c>
      <c r="H986">
        <v>1010.4766</v>
      </c>
      <c r="I986">
        <v>0</v>
      </c>
      <c r="J986">
        <v>0</v>
      </c>
      <c r="K986">
        <v>0</v>
      </c>
      <c r="L986">
        <v>-0.08</v>
      </c>
      <c r="M986">
        <v>0</v>
      </c>
      <c r="N986">
        <v>0</v>
      </c>
      <c r="O986">
        <v>0</v>
      </c>
      <c r="P986">
        <v>0</v>
      </c>
      <c r="Q986">
        <v>0</v>
      </c>
      <c r="R986">
        <v>0</v>
      </c>
      <c r="S986" t="s">
        <v>319</v>
      </c>
      <c r="T986" t="s">
        <v>319</v>
      </c>
      <c r="U986" t="s">
        <v>319</v>
      </c>
      <c r="V986" t="s">
        <v>319</v>
      </c>
      <c r="W986">
        <v>52685972465.339996</v>
      </c>
      <c r="X986">
        <v>52100000</v>
      </c>
      <c r="Y986" s="225">
        <v>46758942263563.547</v>
      </c>
      <c r="Z986">
        <v>101468419.68000001</v>
      </c>
    </row>
    <row r="987" spans="1:26" x14ac:dyDescent="0.25">
      <c r="A987" t="s">
        <v>1288</v>
      </c>
      <c r="B987" t="s">
        <v>207</v>
      </c>
      <c r="C987" t="s">
        <v>1108</v>
      </c>
      <c r="D987" t="s">
        <v>202</v>
      </c>
      <c r="E987" t="s">
        <v>303</v>
      </c>
      <c r="F987" t="s">
        <v>304</v>
      </c>
      <c r="G987" t="s">
        <v>305</v>
      </c>
      <c r="H987">
        <v>1011.3107</v>
      </c>
      <c r="I987">
        <v>0</v>
      </c>
      <c r="J987">
        <v>0</v>
      </c>
      <c r="K987">
        <v>0</v>
      </c>
      <c r="L987">
        <v>0.73</v>
      </c>
      <c r="M987">
        <v>0</v>
      </c>
      <c r="N987">
        <v>0</v>
      </c>
      <c r="O987">
        <v>0</v>
      </c>
      <c r="P987">
        <v>0</v>
      </c>
      <c r="Q987">
        <v>0</v>
      </c>
      <c r="R987">
        <v>0</v>
      </c>
      <c r="S987" t="s">
        <v>319</v>
      </c>
      <c r="T987" t="s">
        <v>319</v>
      </c>
      <c r="U987" t="s">
        <v>319</v>
      </c>
      <c r="V987" t="s">
        <v>319</v>
      </c>
      <c r="W987">
        <v>422177567735.78998</v>
      </c>
      <c r="X987">
        <v>420500000</v>
      </c>
      <c r="Y987" s="225">
        <v>46758942263563.547</v>
      </c>
      <c r="Z987">
        <v>101468419.68000001</v>
      </c>
    </row>
    <row r="988" spans="1:26" x14ac:dyDescent="0.25">
      <c r="A988" t="s">
        <v>1289</v>
      </c>
      <c r="B988" t="s">
        <v>207</v>
      </c>
      <c r="C988" t="s">
        <v>1108</v>
      </c>
      <c r="D988" t="s">
        <v>336</v>
      </c>
      <c r="E988" t="s">
        <v>303</v>
      </c>
      <c r="F988" t="s">
        <v>304</v>
      </c>
      <c r="G988" t="s">
        <v>305</v>
      </c>
      <c r="H988">
        <v>1026.2553</v>
      </c>
      <c r="I988">
        <v>0</v>
      </c>
      <c r="J988">
        <v>0</v>
      </c>
      <c r="K988">
        <v>0</v>
      </c>
      <c r="L988">
        <v>0</v>
      </c>
      <c r="M988">
        <v>0</v>
      </c>
      <c r="N988">
        <v>0</v>
      </c>
      <c r="O988">
        <v>0</v>
      </c>
      <c r="P988">
        <v>0</v>
      </c>
      <c r="Q988">
        <v>0</v>
      </c>
      <c r="R988">
        <v>0</v>
      </c>
      <c r="S988" t="s">
        <v>319</v>
      </c>
      <c r="T988" t="s">
        <v>319</v>
      </c>
      <c r="U988" t="s">
        <v>319</v>
      </c>
      <c r="V988" t="s">
        <v>319</v>
      </c>
      <c r="W988">
        <v>0</v>
      </c>
      <c r="X988">
        <v>0</v>
      </c>
      <c r="Y988" s="225">
        <v>46758942263563.547</v>
      </c>
      <c r="Z988">
        <v>101468419.68000001</v>
      </c>
    </row>
    <row r="989" spans="1:26" x14ac:dyDescent="0.25">
      <c r="A989" t="s">
        <v>1290</v>
      </c>
      <c r="B989" t="s">
        <v>207</v>
      </c>
      <c r="C989" t="s">
        <v>1108</v>
      </c>
      <c r="D989" t="s">
        <v>302</v>
      </c>
      <c r="E989" t="s">
        <v>303</v>
      </c>
      <c r="F989" t="s">
        <v>304</v>
      </c>
      <c r="G989" t="s">
        <v>305</v>
      </c>
      <c r="H989">
        <v>1028.05</v>
      </c>
      <c r="I989">
        <v>0</v>
      </c>
      <c r="J989">
        <v>0</v>
      </c>
      <c r="K989">
        <v>0</v>
      </c>
      <c r="L989">
        <v>0.64</v>
      </c>
      <c r="M989">
        <v>0</v>
      </c>
      <c r="N989">
        <v>0</v>
      </c>
      <c r="O989">
        <v>0</v>
      </c>
      <c r="P989">
        <v>0</v>
      </c>
      <c r="Q989">
        <v>0</v>
      </c>
      <c r="R989">
        <v>0</v>
      </c>
      <c r="S989" t="s">
        <v>319</v>
      </c>
      <c r="T989" t="s">
        <v>319</v>
      </c>
      <c r="U989" t="s">
        <v>319</v>
      </c>
      <c r="V989" t="s">
        <v>319</v>
      </c>
      <c r="W989">
        <v>157001020305</v>
      </c>
      <c r="X989">
        <v>153700000</v>
      </c>
      <c r="Y989" s="225">
        <v>46758942263563.547</v>
      </c>
      <c r="Z989">
        <v>101468419.68000001</v>
      </c>
    </row>
    <row r="990" spans="1:26" x14ac:dyDescent="0.25">
      <c r="A990" t="s">
        <v>1291</v>
      </c>
      <c r="B990" t="s">
        <v>207</v>
      </c>
      <c r="C990" t="s">
        <v>1108</v>
      </c>
      <c r="D990" t="s">
        <v>223</v>
      </c>
      <c r="E990" t="s">
        <v>303</v>
      </c>
      <c r="F990" t="s">
        <v>304</v>
      </c>
      <c r="G990" t="s">
        <v>305</v>
      </c>
      <c r="H990">
        <v>1026.19</v>
      </c>
      <c r="I990">
        <v>0</v>
      </c>
      <c r="J990">
        <v>0</v>
      </c>
      <c r="K990">
        <v>0</v>
      </c>
      <c r="L990">
        <v>0.46</v>
      </c>
      <c r="M990">
        <v>0</v>
      </c>
      <c r="N990">
        <v>0</v>
      </c>
      <c r="O990">
        <v>0</v>
      </c>
      <c r="P990">
        <v>5.48</v>
      </c>
      <c r="Q990">
        <v>0</v>
      </c>
      <c r="R990">
        <v>0</v>
      </c>
      <c r="S990" t="s">
        <v>319</v>
      </c>
      <c r="T990" t="s">
        <v>319</v>
      </c>
      <c r="U990" t="s">
        <v>319</v>
      </c>
      <c r="V990" t="s">
        <v>319</v>
      </c>
      <c r="W990">
        <v>86266255479.389999</v>
      </c>
      <c r="X990">
        <v>84452000</v>
      </c>
      <c r="Y990" s="225">
        <v>46758942263563.547</v>
      </c>
      <c r="Z990">
        <v>101468419.68000001</v>
      </c>
    </row>
    <row r="991" spans="1:26" x14ac:dyDescent="0.25">
      <c r="A991" t="s">
        <v>1292</v>
      </c>
      <c r="B991" t="s">
        <v>207</v>
      </c>
      <c r="C991" t="s">
        <v>1108</v>
      </c>
      <c r="D991" t="s">
        <v>223</v>
      </c>
      <c r="E991" t="s">
        <v>303</v>
      </c>
      <c r="F991" t="s">
        <v>304</v>
      </c>
      <c r="G991" t="s">
        <v>305</v>
      </c>
      <c r="H991">
        <v>1046.69</v>
      </c>
      <c r="I991">
        <v>0</v>
      </c>
      <c r="J991">
        <v>0</v>
      </c>
      <c r="K991">
        <v>0</v>
      </c>
      <c r="L991">
        <v>0</v>
      </c>
      <c r="M991">
        <v>0</v>
      </c>
      <c r="N991">
        <v>0</v>
      </c>
      <c r="O991">
        <v>0</v>
      </c>
      <c r="P991">
        <v>0</v>
      </c>
      <c r="Q991">
        <v>0</v>
      </c>
      <c r="R991">
        <v>0</v>
      </c>
      <c r="S991" t="s">
        <v>319</v>
      </c>
      <c r="T991" t="s">
        <v>319</v>
      </c>
      <c r="U991" t="s">
        <v>319</v>
      </c>
      <c r="V991" t="s">
        <v>319</v>
      </c>
      <c r="W991">
        <v>46128347354.349998</v>
      </c>
      <c r="X991">
        <v>44610000</v>
      </c>
      <c r="Y991" s="225">
        <v>46758942263563.547</v>
      </c>
      <c r="Z991">
        <v>101468419.68000001</v>
      </c>
    </row>
    <row r="992" spans="1:26" x14ac:dyDescent="0.25">
      <c r="A992" t="s">
        <v>1293</v>
      </c>
      <c r="B992" t="s">
        <v>207</v>
      </c>
      <c r="C992" t="s">
        <v>1108</v>
      </c>
      <c r="D992" t="s">
        <v>223</v>
      </c>
      <c r="E992" t="s">
        <v>303</v>
      </c>
      <c r="F992" t="s">
        <v>304</v>
      </c>
      <c r="G992" t="s">
        <v>305</v>
      </c>
      <c r="H992">
        <v>1116.3399999999999</v>
      </c>
      <c r="I992">
        <v>0</v>
      </c>
      <c r="J992">
        <v>0</v>
      </c>
      <c r="K992">
        <v>0</v>
      </c>
      <c r="L992">
        <v>-0.11</v>
      </c>
      <c r="M992">
        <v>0</v>
      </c>
      <c r="N992">
        <v>0</v>
      </c>
      <c r="O992">
        <v>0</v>
      </c>
      <c r="P992">
        <v>11.05</v>
      </c>
      <c r="Q992">
        <v>0</v>
      </c>
      <c r="R992">
        <v>0</v>
      </c>
      <c r="S992" t="s">
        <v>319</v>
      </c>
      <c r="T992" t="s">
        <v>319</v>
      </c>
      <c r="U992" t="s">
        <v>319</v>
      </c>
      <c r="V992" t="s">
        <v>319</v>
      </c>
      <c r="W992">
        <v>56441550565.879997</v>
      </c>
      <c r="X992">
        <v>49602884.659999996</v>
      </c>
      <c r="Y992" s="225">
        <v>46758942263563.547</v>
      </c>
      <c r="Z992">
        <v>101468419.68000001</v>
      </c>
    </row>
    <row r="993" spans="1:26" x14ac:dyDescent="0.25">
      <c r="A993" t="s">
        <v>1294</v>
      </c>
      <c r="B993" t="s">
        <v>207</v>
      </c>
      <c r="C993" t="s">
        <v>1108</v>
      </c>
      <c r="D993" t="s">
        <v>223</v>
      </c>
      <c r="E993" t="s">
        <v>303</v>
      </c>
      <c r="F993" t="s">
        <v>304</v>
      </c>
      <c r="G993" t="s">
        <v>305</v>
      </c>
      <c r="H993">
        <v>1000.44</v>
      </c>
      <c r="I993">
        <v>0</v>
      </c>
      <c r="J993">
        <v>0</v>
      </c>
      <c r="K993">
        <v>0</v>
      </c>
      <c r="L993">
        <v>0.62</v>
      </c>
      <c r="M993">
        <v>0</v>
      </c>
      <c r="N993">
        <v>0</v>
      </c>
      <c r="O993">
        <v>0</v>
      </c>
      <c r="P993">
        <v>7.95</v>
      </c>
      <c r="Q993">
        <v>0</v>
      </c>
      <c r="R993">
        <v>0</v>
      </c>
      <c r="S993" t="s">
        <v>319</v>
      </c>
      <c r="T993" t="s">
        <v>319</v>
      </c>
      <c r="U993" t="s">
        <v>319</v>
      </c>
      <c r="V993" t="s">
        <v>319</v>
      </c>
      <c r="W993">
        <v>74945448038.610001</v>
      </c>
      <c r="X993">
        <v>73296733.969999999</v>
      </c>
      <c r="Y993" s="225">
        <v>46758942263563.547</v>
      </c>
      <c r="Z993">
        <v>101468419.68000001</v>
      </c>
    </row>
    <row r="994" spans="1:26" x14ac:dyDescent="0.25">
      <c r="A994" t="s">
        <v>1295</v>
      </c>
      <c r="B994" t="s">
        <v>207</v>
      </c>
      <c r="C994" t="s">
        <v>1108</v>
      </c>
      <c r="D994" t="s">
        <v>223</v>
      </c>
      <c r="E994" t="s">
        <v>303</v>
      </c>
      <c r="F994" t="s">
        <v>304</v>
      </c>
      <c r="G994" t="s">
        <v>305</v>
      </c>
      <c r="H994">
        <v>1022.68</v>
      </c>
      <c r="I994">
        <v>0</v>
      </c>
      <c r="J994">
        <v>0</v>
      </c>
      <c r="K994">
        <v>0</v>
      </c>
      <c r="L994">
        <v>0.34</v>
      </c>
      <c r="M994">
        <v>0</v>
      </c>
      <c r="N994">
        <v>0</v>
      </c>
      <c r="O994">
        <v>0</v>
      </c>
      <c r="P994">
        <v>9.15</v>
      </c>
      <c r="Q994">
        <v>0</v>
      </c>
      <c r="R994">
        <v>0</v>
      </c>
      <c r="S994" t="s">
        <v>319</v>
      </c>
      <c r="T994" t="s">
        <v>319</v>
      </c>
      <c r="U994" t="s">
        <v>319</v>
      </c>
      <c r="V994" t="s">
        <v>319</v>
      </c>
      <c r="W994">
        <v>62348268737.379997</v>
      </c>
      <c r="X994">
        <v>60017000</v>
      </c>
      <c r="Y994" s="225">
        <v>46758942263563.547</v>
      </c>
      <c r="Z994">
        <v>101468419.68000001</v>
      </c>
    </row>
    <row r="995" spans="1:26" x14ac:dyDescent="0.25">
      <c r="A995" t="s">
        <v>1296</v>
      </c>
      <c r="B995" t="s">
        <v>207</v>
      </c>
      <c r="C995" t="s">
        <v>1108</v>
      </c>
      <c r="D995" t="s">
        <v>223</v>
      </c>
      <c r="E995" t="s">
        <v>303</v>
      </c>
      <c r="F995" t="s">
        <v>304</v>
      </c>
      <c r="G995" t="s">
        <v>305</v>
      </c>
      <c r="H995">
        <v>1007.51</v>
      </c>
      <c r="I995">
        <v>0</v>
      </c>
      <c r="J995">
        <v>0</v>
      </c>
      <c r="K995">
        <v>0</v>
      </c>
      <c r="L995">
        <v>0.55000000000000004</v>
      </c>
      <c r="M995">
        <v>0</v>
      </c>
      <c r="N995">
        <v>0</v>
      </c>
      <c r="O995">
        <v>0</v>
      </c>
      <c r="P995">
        <v>8.34</v>
      </c>
      <c r="Q995">
        <v>0</v>
      </c>
      <c r="R995">
        <v>0</v>
      </c>
      <c r="S995" t="s">
        <v>319</v>
      </c>
      <c r="T995" t="s">
        <v>319</v>
      </c>
      <c r="U995" t="s">
        <v>319</v>
      </c>
      <c r="V995" t="s">
        <v>319</v>
      </c>
      <c r="W995">
        <v>203371601276.17001</v>
      </c>
      <c r="X995">
        <v>198740000</v>
      </c>
      <c r="Y995" s="225">
        <v>46758942263563.547</v>
      </c>
      <c r="Z995">
        <v>101468419.68000001</v>
      </c>
    </row>
    <row r="996" spans="1:26" x14ac:dyDescent="0.25">
      <c r="A996" t="s">
        <v>1297</v>
      </c>
      <c r="B996" t="s">
        <v>207</v>
      </c>
      <c r="C996" t="s">
        <v>1108</v>
      </c>
      <c r="D996" t="s">
        <v>202</v>
      </c>
      <c r="E996" t="s">
        <v>303</v>
      </c>
      <c r="F996" t="s">
        <v>304</v>
      </c>
      <c r="G996" t="s">
        <v>305</v>
      </c>
      <c r="H996">
        <v>1022.2091</v>
      </c>
      <c r="I996">
        <v>0</v>
      </c>
      <c r="J996">
        <v>0</v>
      </c>
      <c r="K996">
        <v>0</v>
      </c>
      <c r="L996">
        <v>0.8</v>
      </c>
      <c r="M996">
        <v>0</v>
      </c>
      <c r="N996">
        <v>0</v>
      </c>
      <c r="O996">
        <v>0</v>
      </c>
      <c r="P996">
        <v>12.39</v>
      </c>
      <c r="Q996">
        <v>0</v>
      </c>
      <c r="R996">
        <v>0</v>
      </c>
      <c r="S996" t="s">
        <v>319</v>
      </c>
      <c r="T996" t="s">
        <v>319</v>
      </c>
      <c r="U996" t="s">
        <v>319</v>
      </c>
      <c r="V996" t="s">
        <v>319</v>
      </c>
      <c r="W996">
        <v>141791028484.29999</v>
      </c>
      <c r="X996">
        <v>137060000</v>
      </c>
      <c r="Y996" s="225">
        <v>46758942263563.547</v>
      </c>
      <c r="Z996">
        <v>101468419.68000001</v>
      </c>
    </row>
    <row r="997" spans="1:26" x14ac:dyDescent="0.25">
      <c r="A997" t="s">
        <v>1298</v>
      </c>
      <c r="B997" t="s">
        <v>207</v>
      </c>
      <c r="C997" t="s">
        <v>1108</v>
      </c>
      <c r="D997" t="s">
        <v>223</v>
      </c>
      <c r="E997" t="s">
        <v>303</v>
      </c>
      <c r="F997" t="s">
        <v>304</v>
      </c>
      <c r="G997" t="s">
        <v>305</v>
      </c>
      <c r="H997">
        <v>1011.34</v>
      </c>
      <c r="I997">
        <v>0</v>
      </c>
      <c r="J997">
        <v>0</v>
      </c>
      <c r="K997">
        <v>0</v>
      </c>
      <c r="L997">
        <v>0.66</v>
      </c>
      <c r="M997">
        <v>0</v>
      </c>
      <c r="N997">
        <v>0</v>
      </c>
      <c r="O997">
        <v>0</v>
      </c>
      <c r="P997">
        <v>8.7100000000000009</v>
      </c>
      <c r="Q997">
        <v>0</v>
      </c>
      <c r="R997">
        <v>0</v>
      </c>
      <c r="S997" t="s">
        <v>319</v>
      </c>
      <c r="T997" t="s">
        <v>319</v>
      </c>
      <c r="U997" t="s">
        <v>319</v>
      </c>
      <c r="V997" t="s">
        <v>319</v>
      </c>
      <c r="W997">
        <v>196952552729.34</v>
      </c>
      <c r="X997">
        <v>192300000</v>
      </c>
      <c r="Y997" s="225">
        <v>46758942263563.547</v>
      </c>
      <c r="Z997">
        <v>101468419.68000001</v>
      </c>
    </row>
    <row r="998" spans="1:26" x14ac:dyDescent="0.25">
      <c r="A998" t="s">
        <v>1299</v>
      </c>
      <c r="B998" t="s">
        <v>207</v>
      </c>
      <c r="C998" t="s">
        <v>1108</v>
      </c>
      <c r="D998" t="s">
        <v>223</v>
      </c>
      <c r="E998" t="s">
        <v>303</v>
      </c>
      <c r="F998" t="s">
        <v>304</v>
      </c>
      <c r="G998" t="s">
        <v>305</v>
      </c>
      <c r="H998">
        <v>1009.62</v>
      </c>
      <c r="I998">
        <v>0</v>
      </c>
      <c r="J998">
        <v>0</v>
      </c>
      <c r="K998">
        <v>0</v>
      </c>
      <c r="L998">
        <v>3.1</v>
      </c>
      <c r="M998">
        <v>0</v>
      </c>
      <c r="N998">
        <v>0</v>
      </c>
      <c r="O998">
        <v>0</v>
      </c>
      <c r="P998">
        <v>15.7</v>
      </c>
      <c r="Q998">
        <v>0</v>
      </c>
      <c r="R998">
        <v>0</v>
      </c>
      <c r="S998" t="s">
        <v>319</v>
      </c>
      <c r="T998" t="s">
        <v>319</v>
      </c>
      <c r="U998" t="s">
        <v>319</v>
      </c>
      <c r="V998" t="s">
        <v>319</v>
      </c>
      <c r="W998">
        <v>81109306799.889999</v>
      </c>
      <c r="X998">
        <v>81400000</v>
      </c>
      <c r="Y998" s="225">
        <v>46758942263563.547</v>
      </c>
      <c r="Z998">
        <v>101468419.68000001</v>
      </c>
    </row>
    <row r="999" spans="1:26" x14ac:dyDescent="0.25">
      <c r="A999" t="s">
        <v>1300</v>
      </c>
      <c r="B999" t="s">
        <v>207</v>
      </c>
      <c r="C999" t="s">
        <v>1108</v>
      </c>
      <c r="D999" t="s">
        <v>223</v>
      </c>
      <c r="E999" t="s">
        <v>303</v>
      </c>
      <c r="F999" t="s">
        <v>304</v>
      </c>
      <c r="G999" t="s">
        <v>305</v>
      </c>
      <c r="H999">
        <v>1028.93</v>
      </c>
      <c r="I999">
        <v>0</v>
      </c>
      <c r="J999">
        <v>0</v>
      </c>
      <c r="K999">
        <v>0</v>
      </c>
      <c r="L999">
        <v>0.55000000000000004</v>
      </c>
      <c r="M999">
        <v>0</v>
      </c>
      <c r="N999">
        <v>0</v>
      </c>
      <c r="O999">
        <v>0</v>
      </c>
      <c r="P999">
        <v>8.57</v>
      </c>
      <c r="Q999">
        <v>0</v>
      </c>
      <c r="R999">
        <v>0</v>
      </c>
      <c r="S999" t="s">
        <v>319</v>
      </c>
      <c r="T999" t="s">
        <v>319</v>
      </c>
      <c r="U999" t="s">
        <v>319</v>
      </c>
      <c r="V999" t="s">
        <v>319</v>
      </c>
      <c r="W999">
        <v>117310453894.48</v>
      </c>
      <c r="X999">
        <v>114635076</v>
      </c>
      <c r="Y999" s="225">
        <v>46758942263563.547</v>
      </c>
      <c r="Z999">
        <v>101468419.68000001</v>
      </c>
    </row>
    <row r="1000" spans="1:26" x14ac:dyDescent="0.25">
      <c r="A1000" t="s">
        <v>1301</v>
      </c>
      <c r="B1000" t="s">
        <v>207</v>
      </c>
      <c r="C1000" t="s">
        <v>1108</v>
      </c>
      <c r="D1000" t="s">
        <v>202</v>
      </c>
      <c r="E1000" t="s">
        <v>303</v>
      </c>
      <c r="F1000" t="s">
        <v>304</v>
      </c>
      <c r="G1000" t="s">
        <v>305</v>
      </c>
      <c r="H1000">
        <v>1013.0349</v>
      </c>
      <c r="I1000">
        <v>0</v>
      </c>
      <c r="J1000">
        <v>0</v>
      </c>
      <c r="K1000">
        <v>0</v>
      </c>
      <c r="L1000">
        <v>0.6</v>
      </c>
      <c r="M1000">
        <v>0</v>
      </c>
      <c r="N1000">
        <v>0</v>
      </c>
      <c r="O1000">
        <v>0</v>
      </c>
      <c r="P1000">
        <v>8.75</v>
      </c>
      <c r="Q1000">
        <v>0</v>
      </c>
      <c r="R1000">
        <v>0</v>
      </c>
      <c r="S1000" t="s">
        <v>319</v>
      </c>
      <c r="T1000" t="s">
        <v>319</v>
      </c>
      <c r="U1000" t="s">
        <v>319</v>
      </c>
      <c r="V1000" t="s">
        <v>319</v>
      </c>
      <c r="W1000">
        <v>151751391537.42999</v>
      </c>
      <c r="X1000">
        <v>150700000</v>
      </c>
      <c r="Y1000" s="225">
        <v>46758942263563.547</v>
      </c>
      <c r="Z1000">
        <v>101468419.68000001</v>
      </c>
    </row>
    <row r="1001" spans="1:26" x14ac:dyDescent="0.25">
      <c r="A1001" t="s">
        <v>1302</v>
      </c>
      <c r="B1001" t="s">
        <v>207</v>
      </c>
      <c r="C1001" t="s">
        <v>1108</v>
      </c>
      <c r="D1001" t="s">
        <v>202</v>
      </c>
      <c r="E1001" t="s">
        <v>303</v>
      </c>
      <c r="F1001" t="s">
        <v>304</v>
      </c>
      <c r="G1001" t="s">
        <v>305</v>
      </c>
      <c r="H1001">
        <v>1007.8133</v>
      </c>
      <c r="I1001">
        <v>0</v>
      </c>
      <c r="J1001">
        <v>0</v>
      </c>
      <c r="K1001">
        <v>0</v>
      </c>
      <c r="L1001">
        <v>1.34</v>
      </c>
      <c r="M1001">
        <v>0</v>
      </c>
      <c r="N1001">
        <v>0</v>
      </c>
      <c r="O1001">
        <v>0</v>
      </c>
      <c r="P1001">
        <v>8.2100000000000009</v>
      </c>
      <c r="Q1001">
        <v>0</v>
      </c>
      <c r="R1001">
        <v>0</v>
      </c>
      <c r="S1001" t="s">
        <v>319</v>
      </c>
      <c r="T1001" t="s">
        <v>319</v>
      </c>
      <c r="U1001" t="s">
        <v>319</v>
      </c>
      <c r="V1001" t="s">
        <v>319</v>
      </c>
      <c r="W1001">
        <v>49652369965.099998</v>
      </c>
      <c r="X1001">
        <v>49930000</v>
      </c>
      <c r="Y1001" s="225">
        <v>46758942263563.547</v>
      </c>
      <c r="Z1001">
        <v>101468419.68000001</v>
      </c>
    </row>
    <row r="1002" spans="1:26" x14ac:dyDescent="0.25">
      <c r="A1002" t="s">
        <v>1303</v>
      </c>
      <c r="B1002" t="s">
        <v>207</v>
      </c>
      <c r="C1002" t="s">
        <v>1108</v>
      </c>
      <c r="D1002" t="s">
        <v>309</v>
      </c>
      <c r="E1002" t="s">
        <v>303</v>
      </c>
      <c r="F1002" t="s">
        <v>304</v>
      </c>
      <c r="G1002" t="s">
        <v>305</v>
      </c>
      <c r="H1002">
        <v>1006.02</v>
      </c>
      <c r="I1002">
        <v>0</v>
      </c>
      <c r="J1002">
        <v>0</v>
      </c>
      <c r="K1002">
        <v>0</v>
      </c>
      <c r="L1002">
        <v>0.56000000000000005</v>
      </c>
      <c r="M1002">
        <v>0</v>
      </c>
      <c r="N1002">
        <v>0</v>
      </c>
      <c r="O1002">
        <v>0</v>
      </c>
      <c r="P1002">
        <v>8.65</v>
      </c>
      <c r="Q1002">
        <v>0</v>
      </c>
      <c r="R1002">
        <v>0</v>
      </c>
      <c r="S1002" t="s">
        <v>319</v>
      </c>
      <c r="T1002" t="s">
        <v>319</v>
      </c>
      <c r="U1002" t="s">
        <v>319</v>
      </c>
      <c r="V1002" t="s">
        <v>319</v>
      </c>
      <c r="W1002">
        <v>91422658876.789993</v>
      </c>
      <c r="X1002">
        <v>89500000</v>
      </c>
      <c r="Y1002" s="225">
        <v>46758942263563.547</v>
      </c>
      <c r="Z1002">
        <v>101468419.68000001</v>
      </c>
    </row>
    <row r="1003" spans="1:26" x14ac:dyDescent="0.25">
      <c r="A1003" t="s">
        <v>1304</v>
      </c>
      <c r="B1003" t="s">
        <v>207</v>
      </c>
      <c r="C1003" t="s">
        <v>1108</v>
      </c>
      <c r="D1003" t="s">
        <v>202</v>
      </c>
      <c r="E1003" t="s">
        <v>303</v>
      </c>
      <c r="F1003" t="s">
        <v>304</v>
      </c>
      <c r="G1003" t="s">
        <v>305</v>
      </c>
      <c r="H1003">
        <v>1024.7285999999999</v>
      </c>
      <c r="I1003">
        <v>0</v>
      </c>
      <c r="J1003">
        <v>0</v>
      </c>
      <c r="K1003">
        <v>0</v>
      </c>
      <c r="L1003">
        <v>1.5</v>
      </c>
      <c r="M1003">
        <v>0</v>
      </c>
      <c r="N1003">
        <v>0</v>
      </c>
      <c r="O1003">
        <v>0</v>
      </c>
      <c r="P1003">
        <v>16.440000999999999</v>
      </c>
      <c r="Q1003">
        <v>0</v>
      </c>
      <c r="R1003">
        <v>0</v>
      </c>
      <c r="S1003" t="s">
        <v>319</v>
      </c>
      <c r="T1003" t="s">
        <v>319</v>
      </c>
      <c r="U1003" t="s">
        <v>319</v>
      </c>
      <c r="V1003" t="s">
        <v>319</v>
      </c>
      <c r="W1003">
        <v>48814091191.589996</v>
      </c>
      <c r="X1003">
        <v>48350000</v>
      </c>
      <c r="Y1003" s="225">
        <v>46758942263563.547</v>
      </c>
      <c r="Z1003">
        <v>101468419.68000001</v>
      </c>
    </row>
    <row r="1004" spans="1:26" x14ac:dyDescent="0.25">
      <c r="A1004" t="s">
        <v>1305</v>
      </c>
      <c r="B1004" t="s">
        <v>207</v>
      </c>
      <c r="C1004" t="s">
        <v>1108</v>
      </c>
      <c r="D1004" t="s">
        <v>202</v>
      </c>
      <c r="E1004" t="s">
        <v>303</v>
      </c>
      <c r="F1004" t="s">
        <v>304</v>
      </c>
      <c r="G1004" t="s">
        <v>305</v>
      </c>
      <c r="H1004">
        <v>1016.7566</v>
      </c>
      <c r="I1004">
        <v>0</v>
      </c>
      <c r="J1004">
        <v>0</v>
      </c>
      <c r="K1004">
        <v>0</v>
      </c>
      <c r="L1004">
        <v>1.34</v>
      </c>
      <c r="M1004">
        <v>0</v>
      </c>
      <c r="N1004">
        <v>0</v>
      </c>
      <c r="O1004">
        <v>0</v>
      </c>
      <c r="P1004">
        <v>17.16</v>
      </c>
      <c r="Q1004">
        <v>0</v>
      </c>
      <c r="R1004">
        <v>0</v>
      </c>
      <c r="S1004" t="s">
        <v>319</v>
      </c>
      <c r="T1004" t="s">
        <v>319</v>
      </c>
      <c r="U1004" t="s">
        <v>319</v>
      </c>
      <c r="V1004" t="s">
        <v>319</v>
      </c>
      <c r="W1004">
        <v>48211333722.660004</v>
      </c>
      <c r="X1004">
        <v>48050000</v>
      </c>
      <c r="Y1004" s="225">
        <v>46758942263563.547</v>
      </c>
      <c r="Z1004">
        <v>101468419.68000001</v>
      </c>
    </row>
    <row r="1005" spans="1:26" x14ac:dyDescent="0.25">
      <c r="A1005" t="s">
        <v>1306</v>
      </c>
      <c r="B1005" t="s">
        <v>207</v>
      </c>
      <c r="C1005" t="s">
        <v>1108</v>
      </c>
      <c r="D1005" t="s">
        <v>202</v>
      </c>
      <c r="E1005" t="s">
        <v>303</v>
      </c>
      <c r="F1005" t="s">
        <v>304</v>
      </c>
      <c r="G1005" t="s">
        <v>305</v>
      </c>
      <c r="H1005">
        <v>1042.8672999999999</v>
      </c>
      <c r="I1005">
        <v>0</v>
      </c>
      <c r="J1005">
        <v>0</v>
      </c>
      <c r="K1005">
        <v>0</v>
      </c>
      <c r="L1005">
        <v>2.19</v>
      </c>
      <c r="M1005">
        <v>0</v>
      </c>
      <c r="N1005">
        <v>0</v>
      </c>
      <c r="O1005">
        <v>0</v>
      </c>
      <c r="P1005">
        <v>17.34</v>
      </c>
      <c r="Q1005">
        <v>0</v>
      </c>
      <c r="R1005">
        <v>0</v>
      </c>
      <c r="S1005" t="s">
        <v>319</v>
      </c>
      <c r="T1005" t="s">
        <v>319</v>
      </c>
      <c r="U1005" t="s">
        <v>319</v>
      </c>
      <c r="V1005" t="s">
        <v>319</v>
      </c>
      <c r="W1005">
        <v>104028652429.14</v>
      </c>
      <c r="X1005">
        <v>100010000</v>
      </c>
      <c r="Y1005" s="225">
        <v>46758942263563.547</v>
      </c>
      <c r="Z1005">
        <v>101468419.68000001</v>
      </c>
    </row>
    <row r="1006" spans="1:26" x14ac:dyDescent="0.25">
      <c r="A1006" t="s">
        <v>1307</v>
      </c>
      <c r="B1006" t="s">
        <v>207</v>
      </c>
      <c r="C1006" t="s">
        <v>1108</v>
      </c>
      <c r="D1006" t="s">
        <v>223</v>
      </c>
      <c r="E1006" t="s">
        <v>303</v>
      </c>
      <c r="F1006" t="s">
        <v>304</v>
      </c>
      <c r="G1006" t="s">
        <v>305</v>
      </c>
      <c r="H1006">
        <v>1020.6</v>
      </c>
      <c r="I1006">
        <v>0</v>
      </c>
      <c r="J1006">
        <v>0</v>
      </c>
      <c r="K1006">
        <v>0</v>
      </c>
      <c r="L1006">
        <v>0.62</v>
      </c>
      <c r="M1006">
        <v>0</v>
      </c>
      <c r="N1006">
        <v>0</v>
      </c>
      <c r="O1006">
        <v>0</v>
      </c>
      <c r="P1006">
        <v>8.1300000000000008</v>
      </c>
      <c r="Q1006">
        <v>0</v>
      </c>
      <c r="R1006">
        <v>0</v>
      </c>
      <c r="S1006" t="s">
        <v>319</v>
      </c>
      <c r="T1006" t="s">
        <v>319</v>
      </c>
      <c r="U1006" t="s">
        <v>319</v>
      </c>
      <c r="V1006" t="s">
        <v>319</v>
      </c>
      <c r="W1006">
        <v>180096455404.70999</v>
      </c>
      <c r="X1006">
        <v>177550000</v>
      </c>
      <c r="Y1006" s="225">
        <v>46758942263563.547</v>
      </c>
      <c r="Z1006">
        <v>101468419.68000001</v>
      </c>
    </row>
    <row r="1007" spans="1:26" x14ac:dyDescent="0.25">
      <c r="A1007" t="s">
        <v>1308</v>
      </c>
      <c r="B1007" t="s">
        <v>207</v>
      </c>
      <c r="C1007" t="s">
        <v>1108</v>
      </c>
      <c r="D1007" t="s">
        <v>202</v>
      </c>
      <c r="E1007" t="s">
        <v>303</v>
      </c>
      <c r="F1007" t="s">
        <v>304</v>
      </c>
      <c r="G1007" t="s">
        <v>305</v>
      </c>
      <c r="H1007">
        <v>994.44110000000001</v>
      </c>
      <c r="I1007">
        <v>0</v>
      </c>
      <c r="J1007">
        <v>0</v>
      </c>
      <c r="K1007">
        <v>0</v>
      </c>
      <c r="L1007">
        <v>0.61</v>
      </c>
      <c r="M1007">
        <v>0</v>
      </c>
      <c r="N1007">
        <v>0</v>
      </c>
      <c r="O1007">
        <v>0</v>
      </c>
      <c r="P1007">
        <v>7.02</v>
      </c>
      <c r="Q1007">
        <v>0</v>
      </c>
      <c r="R1007">
        <v>0</v>
      </c>
      <c r="S1007" t="s">
        <v>319</v>
      </c>
      <c r="T1007" t="s">
        <v>319</v>
      </c>
      <c r="U1007" t="s">
        <v>319</v>
      </c>
      <c r="V1007" t="s">
        <v>319</v>
      </c>
      <c r="W1007">
        <v>112006289431.17999</v>
      </c>
      <c r="X1007">
        <v>110967522.25</v>
      </c>
      <c r="Y1007" s="225">
        <v>46758942263563.547</v>
      </c>
      <c r="Z1007">
        <v>101468419.68000001</v>
      </c>
    </row>
    <row r="1008" spans="1:26" x14ac:dyDescent="0.25">
      <c r="A1008" t="s">
        <v>1309</v>
      </c>
      <c r="B1008" t="s">
        <v>207</v>
      </c>
      <c r="C1008" t="s">
        <v>1108</v>
      </c>
      <c r="D1008" t="s">
        <v>223</v>
      </c>
      <c r="E1008" t="s">
        <v>303</v>
      </c>
      <c r="F1008" t="s">
        <v>304</v>
      </c>
      <c r="G1008" t="s">
        <v>305</v>
      </c>
      <c r="H1008">
        <v>1011.82</v>
      </c>
      <c r="I1008">
        <v>0</v>
      </c>
      <c r="J1008">
        <v>0</v>
      </c>
      <c r="K1008">
        <v>0</v>
      </c>
      <c r="L1008">
        <v>0.73</v>
      </c>
      <c r="M1008">
        <v>0</v>
      </c>
      <c r="N1008">
        <v>0</v>
      </c>
      <c r="O1008">
        <v>0</v>
      </c>
      <c r="P1008">
        <v>7.47</v>
      </c>
      <c r="Q1008">
        <v>0</v>
      </c>
      <c r="R1008">
        <v>0</v>
      </c>
      <c r="S1008" t="s">
        <v>319</v>
      </c>
      <c r="T1008" t="s">
        <v>319</v>
      </c>
      <c r="U1008" t="s">
        <v>319</v>
      </c>
      <c r="V1008" t="s">
        <v>319</v>
      </c>
      <c r="W1008">
        <v>180461392911.42999</v>
      </c>
      <c r="X1008">
        <v>176485750</v>
      </c>
      <c r="Y1008" s="225">
        <v>46758942263563.547</v>
      </c>
      <c r="Z1008">
        <v>101468419.68000001</v>
      </c>
    </row>
    <row r="1009" spans="1:26" x14ac:dyDescent="0.25">
      <c r="A1009" t="s">
        <v>1310</v>
      </c>
      <c r="B1009" t="s">
        <v>207</v>
      </c>
      <c r="C1009" t="s">
        <v>1108</v>
      </c>
      <c r="D1009" t="s">
        <v>223</v>
      </c>
      <c r="E1009" t="s">
        <v>303</v>
      </c>
      <c r="F1009" t="s">
        <v>304</v>
      </c>
      <c r="G1009" t="s">
        <v>305</v>
      </c>
      <c r="H1009">
        <v>1032.3599999999999</v>
      </c>
      <c r="I1009">
        <v>0</v>
      </c>
      <c r="J1009">
        <v>0</v>
      </c>
      <c r="K1009">
        <v>0</v>
      </c>
      <c r="L1009">
        <v>1.1399999999999999</v>
      </c>
      <c r="M1009">
        <v>0</v>
      </c>
      <c r="N1009">
        <v>0</v>
      </c>
      <c r="O1009">
        <v>0</v>
      </c>
      <c r="P1009">
        <v>12.76</v>
      </c>
      <c r="Q1009">
        <v>0</v>
      </c>
      <c r="R1009">
        <v>0</v>
      </c>
      <c r="S1009" t="s">
        <v>319</v>
      </c>
      <c r="T1009" t="s">
        <v>319</v>
      </c>
      <c r="U1009" t="s">
        <v>319</v>
      </c>
      <c r="V1009" t="s">
        <v>319</v>
      </c>
      <c r="W1009">
        <v>51275120851.290001</v>
      </c>
      <c r="X1009">
        <v>50235000</v>
      </c>
      <c r="Y1009" s="225">
        <v>46758942263563.547</v>
      </c>
      <c r="Z1009">
        <v>101468419.68000001</v>
      </c>
    </row>
    <row r="1010" spans="1:26" x14ac:dyDescent="0.25">
      <c r="A1010" t="s">
        <v>1311</v>
      </c>
      <c r="B1010" t="s">
        <v>207</v>
      </c>
      <c r="C1010" t="s">
        <v>1108</v>
      </c>
      <c r="D1010" t="s">
        <v>309</v>
      </c>
      <c r="E1010" t="s">
        <v>303</v>
      </c>
      <c r="F1010" t="s">
        <v>304</v>
      </c>
      <c r="G1010" t="s">
        <v>305</v>
      </c>
      <c r="H1010">
        <v>1020.07</v>
      </c>
      <c r="I1010">
        <v>0</v>
      </c>
      <c r="J1010">
        <v>0</v>
      </c>
      <c r="K1010">
        <v>0</v>
      </c>
      <c r="L1010">
        <v>0.69</v>
      </c>
      <c r="M1010">
        <v>0</v>
      </c>
      <c r="N1010">
        <v>0</v>
      </c>
      <c r="O1010">
        <v>0</v>
      </c>
      <c r="P1010">
        <v>9.3000000000000007</v>
      </c>
      <c r="Q1010">
        <v>0</v>
      </c>
      <c r="R1010">
        <v>0</v>
      </c>
      <c r="S1010" t="s">
        <v>319</v>
      </c>
      <c r="T1010" t="s">
        <v>319</v>
      </c>
      <c r="U1010" t="s">
        <v>319</v>
      </c>
      <c r="V1010" t="s">
        <v>319</v>
      </c>
      <c r="W1010">
        <v>186595875761.54001</v>
      </c>
      <c r="X1010">
        <v>184195000</v>
      </c>
      <c r="Y1010" s="225">
        <v>46758942263563.547</v>
      </c>
      <c r="Z1010">
        <v>101468419.68000001</v>
      </c>
    </row>
    <row r="1011" spans="1:26" x14ac:dyDescent="0.25">
      <c r="A1011" t="s">
        <v>1312</v>
      </c>
      <c r="B1011" t="s">
        <v>207</v>
      </c>
      <c r="C1011" t="s">
        <v>1108</v>
      </c>
      <c r="D1011" t="s">
        <v>312</v>
      </c>
      <c r="E1011" t="s">
        <v>303</v>
      </c>
      <c r="F1011" t="s">
        <v>304</v>
      </c>
      <c r="G1011" t="s">
        <v>305</v>
      </c>
      <c r="H1011">
        <v>1011.54</v>
      </c>
      <c r="I1011">
        <v>0</v>
      </c>
      <c r="J1011">
        <v>0</v>
      </c>
      <c r="K1011">
        <v>0</v>
      </c>
      <c r="L1011">
        <v>0.84</v>
      </c>
      <c r="M1011">
        <v>0</v>
      </c>
      <c r="N1011">
        <v>0</v>
      </c>
      <c r="O1011">
        <v>0</v>
      </c>
      <c r="P1011">
        <v>9.48</v>
      </c>
      <c r="Q1011">
        <v>0</v>
      </c>
      <c r="R1011">
        <v>0</v>
      </c>
      <c r="S1011" t="s">
        <v>319</v>
      </c>
      <c r="T1011" t="s">
        <v>319</v>
      </c>
      <c r="U1011" t="s">
        <v>319</v>
      </c>
      <c r="V1011" t="s">
        <v>319</v>
      </c>
      <c r="W1011">
        <v>55674141338.330002</v>
      </c>
      <c r="X1011">
        <v>55500000</v>
      </c>
      <c r="Y1011" s="225">
        <v>46758942263563.547</v>
      </c>
      <c r="Z1011">
        <v>101468419.68000001</v>
      </c>
    </row>
    <row r="1012" spans="1:26" x14ac:dyDescent="0.25">
      <c r="A1012" t="s">
        <v>1313</v>
      </c>
      <c r="B1012" t="s">
        <v>207</v>
      </c>
      <c r="C1012" t="s">
        <v>1108</v>
      </c>
      <c r="D1012" t="s">
        <v>223</v>
      </c>
      <c r="E1012" t="s">
        <v>303</v>
      </c>
      <c r="F1012" t="s">
        <v>304</v>
      </c>
      <c r="G1012" t="s">
        <v>305</v>
      </c>
      <c r="H1012">
        <v>1013.17</v>
      </c>
      <c r="I1012">
        <v>0</v>
      </c>
      <c r="J1012">
        <v>0</v>
      </c>
      <c r="K1012">
        <v>0</v>
      </c>
      <c r="L1012">
        <v>1.18</v>
      </c>
      <c r="M1012">
        <v>0</v>
      </c>
      <c r="N1012">
        <v>0</v>
      </c>
      <c r="O1012">
        <v>0</v>
      </c>
      <c r="P1012">
        <v>9.73</v>
      </c>
      <c r="Q1012">
        <v>0</v>
      </c>
      <c r="R1012">
        <v>0</v>
      </c>
      <c r="S1012" t="s">
        <v>319</v>
      </c>
      <c r="T1012" t="s">
        <v>319</v>
      </c>
      <c r="U1012" t="s">
        <v>319</v>
      </c>
      <c r="V1012" t="s">
        <v>319</v>
      </c>
      <c r="W1012">
        <v>207228473870.12</v>
      </c>
      <c r="X1012">
        <v>206940000</v>
      </c>
      <c r="Y1012" s="225">
        <v>46758942263563.547</v>
      </c>
      <c r="Z1012">
        <v>101468419.68000001</v>
      </c>
    </row>
    <row r="1013" spans="1:26" x14ac:dyDescent="0.25">
      <c r="A1013" t="s">
        <v>1314</v>
      </c>
      <c r="B1013" t="s">
        <v>207</v>
      </c>
      <c r="C1013" t="s">
        <v>1108</v>
      </c>
      <c r="D1013" t="s">
        <v>202</v>
      </c>
      <c r="E1013" t="s">
        <v>303</v>
      </c>
      <c r="F1013" t="s">
        <v>304</v>
      </c>
      <c r="G1013" t="s">
        <v>305</v>
      </c>
      <c r="H1013">
        <v>1023.9025</v>
      </c>
      <c r="I1013">
        <v>0</v>
      </c>
      <c r="J1013">
        <v>0</v>
      </c>
      <c r="K1013">
        <v>0</v>
      </c>
      <c r="L1013">
        <v>1.63</v>
      </c>
      <c r="M1013">
        <v>0</v>
      </c>
      <c r="N1013">
        <v>0</v>
      </c>
      <c r="O1013">
        <v>0</v>
      </c>
      <c r="P1013">
        <v>9.3800000000000008</v>
      </c>
      <c r="Q1013">
        <v>0</v>
      </c>
      <c r="R1013">
        <v>0</v>
      </c>
      <c r="S1013" t="s">
        <v>319</v>
      </c>
      <c r="T1013" t="s">
        <v>319</v>
      </c>
      <c r="U1013" t="s">
        <v>319</v>
      </c>
      <c r="V1013" t="s">
        <v>319</v>
      </c>
      <c r="W1013">
        <v>228667603130.42001</v>
      </c>
      <c r="X1013">
        <v>226980000</v>
      </c>
      <c r="Y1013" s="225">
        <v>46758942263563.547</v>
      </c>
      <c r="Z1013">
        <v>101468419.68000001</v>
      </c>
    </row>
    <row r="1014" spans="1:26" x14ac:dyDescent="0.25">
      <c r="A1014" t="s">
        <v>1315</v>
      </c>
      <c r="B1014" t="s">
        <v>207</v>
      </c>
      <c r="C1014" t="s">
        <v>1108</v>
      </c>
      <c r="D1014" t="s">
        <v>223</v>
      </c>
      <c r="E1014" t="s">
        <v>303</v>
      </c>
      <c r="F1014" t="s">
        <v>304</v>
      </c>
      <c r="G1014" t="s">
        <v>305</v>
      </c>
      <c r="H1014">
        <v>1011.2</v>
      </c>
      <c r="I1014">
        <v>0</v>
      </c>
      <c r="J1014">
        <v>0</v>
      </c>
      <c r="K1014">
        <v>0</v>
      </c>
      <c r="L1014">
        <v>0.8</v>
      </c>
      <c r="M1014">
        <v>0</v>
      </c>
      <c r="N1014">
        <v>0</v>
      </c>
      <c r="O1014">
        <v>0</v>
      </c>
      <c r="P1014">
        <v>10.3</v>
      </c>
      <c r="Q1014">
        <v>0</v>
      </c>
      <c r="R1014">
        <v>0</v>
      </c>
      <c r="S1014" t="s">
        <v>319</v>
      </c>
      <c r="T1014" t="s">
        <v>319</v>
      </c>
      <c r="U1014" t="s">
        <v>319</v>
      </c>
      <c r="V1014" t="s">
        <v>319</v>
      </c>
      <c r="W1014">
        <v>232603768362.57001</v>
      </c>
      <c r="X1014">
        <v>231860000</v>
      </c>
      <c r="Y1014" s="225">
        <v>46758942263563.547</v>
      </c>
      <c r="Z1014">
        <v>101468419.68000001</v>
      </c>
    </row>
    <row r="1015" spans="1:26" x14ac:dyDescent="0.25">
      <c r="A1015" t="s">
        <v>1316</v>
      </c>
      <c r="B1015" t="s">
        <v>207</v>
      </c>
      <c r="C1015" t="s">
        <v>1108</v>
      </c>
      <c r="D1015" t="s">
        <v>223</v>
      </c>
      <c r="E1015" t="s">
        <v>303</v>
      </c>
      <c r="F1015" t="s">
        <v>304</v>
      </c>
      <c r="G1015" t="s">
        <v>280</v>
      </c>
      <c r="H1015">
        <v>1050.49</v>
      </c>
      <c r="I1015">
        <v>0</v>
      </c>
      <c r="J1015">
        <v>0</v>
      </c>
      <c r="K1015">
        <v>0</v>
      </c>
      <c r="L1015">
        <v>1.04</v>
      </c>
      <c r="M1015">
        <v>0</v>
      </c>
      <c r="N1015">
        <v>0</v>
      </c>
      <c r="O1015">
        <v>0</v>
      </c>
      <c r="P1015">
        <v>0</v>
      </c>
      <c r="Q1015">
        <v>0</v>
      </c>
      <c r="R1015">
        <v>0</v>
      </c>
      <c r="S1015" t="s">
        <v>319</v>
      </c>
      <c r="T1015" t="s">
        <v>319</v>
      </c>
      <c r="U1015" t="s">
        <v>319</v>
      </c>
      <c r="V1015" t="s">
        <v>319</v>
      </c>
      <c r="W1015">
        <v>62388438714.059998</v>
      </c>
      <c r="X1015">
        <v>60010000</v>
      </c>
      <c r="Y1015" s="225">
        <v>46758942263563.547</v>
      </c>
      <c r="Z1015">
        <v>101468419.68000001</v>
      </c>
    </row>
    <row r="1016" spans="1:26" x14ac:dyDescent="0.25">
      <c r="A1016" t="s">
        <v>1317</v>
      </c>
      <c r="B1016" t="s">
        <v>207</v>
      </c>
      <c r="C1016" t="s">
        <v>1108</v>
      </c>
      <c r="D1016" t="s">
        <v>223</v>
      </c>
      <c r="E1016" t="s">
        <v>303</v>
      </c>
      <c r="F1016" t="s">
        <v>304</v>
      </c>
      <c r="G1016" t="s">
        <v>280</v>
      </c>
      <c r="H1016">
        <v>1028.98</v>
      </c>
      <c r="I1016">
        <v>0</v>
      </c>
      <c r="J1016">
        <v>0</v>
      </c>
      <c r="K1016">
        <v>0</v>
      </c>
      <c r="L1016">
        <v>0.6</v>
      </c>
      <c r="M1016">
        <v>0</v>
      </c>
      <c r="N1016">
        <v>0</v>
      </c>
      <c r="O1016">
        <v>0</v>
      </c>
      <c r="P1016">
        <v>0</v>
      </c>
      <c r="Q1016">
        <v>0</v>
      </c>
      <c r="R1016">
        <v>0</v>
      </c>
      <c r="S1016" t="s">
        <v>319</v>
      </c>
      <c r="T1016" t="s">
        <v>319</v>
      </c>
      <c r="U1016" t="s">
        <v>319</v>
      </c>
      <c r="V1016" t="s">
        <v>319</v>
      </c>
      <c r="W1016">
        <v>76915650724.339996</v>
      </c>
      <c r="X1016">
        <v>75200000</v>
      </c>
      <c r="Y1016" s="225">
        <v>46758942263563.547</v>
      </c>
      <c r="Z1016">
        <v>101468419.68000001</v>
      </c>
    </row>
    <row r="1017" spans="1:26" x14ac:dyDescent="0.25">
      <c r="A1017" t="s">
        <v>1318</v>
      </c>
      <c r="B1017" t="s">
        <v>166</v>
      </c>
      <c r="C1017" t="s">
        <v>1319</v>
      </c>
      <c r="D1017" t="s">
        <v>316</v>
      </c>
      <c r="E1017" t="s">
        <v>303</v>
      </c>
      <c r="F1017" t="s">
        <v>304</v>
      </c>
      <c r="G1017" t="s">
        <v>305</v>
      </c>
      <c r="H1017">
        <v>2685.36</v>
      </c>
      <c r="I1017">
        <v>-0.21809999999999999</v>
      </c>
      <c r="J1017">
        <v>-0.52669999999999995</v>
      </c>
      <c r="K1017">
        <v>-1.2703</v>
      </c>
      <c r="L1017">
        <v>-1.2703</v>
      </c>
      <c r="M1017">
        <v>-1.5731999999999999</v>
      </c>
      <c r="N1017">
        <v>4.36E-2</v>
      </c>
      <c r="O1017">
        <v>2.9409999999999998</v>
      </c>
      <c r="P1017">
        <v>4.7229999999999999</v>
      </c>
      <c r="Q1017">
        <v>-0.14610000000000001</v>
      </c>
      <c r="R1017">
        <v>13.2065</v>
      </c>
      <c r="S1017" t="s">
        <v>307</v>
      </c>
      <c r="T1017" t="s">
        <v>332</v>
      </c>
      <c r="U1017" t="s">
        <v>307</v>
      </c>
      <c r="V1017" t="s">
        <v>332</v>
      </c>
      <c r="W1017">
        <v>865647451478.02002</v>
      </c>
      <c r="X1017">
        <v>318263430.67000002</v>
      </c>
      <c r="Y1017" s="225">
        <v>23450300948871.398</v>
      </c>
      <c r="Z1017">
        <v>553649539.33000004</v>
      </c>
    </row>
    <row r="1018" spans="1:26" x14ac:dyDescent="0.25">
      <c r="A1018" t="s">
        <v>1320</v>
      </c>
      <c r="B1018" t="s">
        <v>74</v>
      </c>
      <c r="C1018" t="s">
        <v>1319</v>
      </c>
      <c r="D1018" t="s">
        <v>309</v>
      </c>
      <c r="E1018" t="s">
        <v>303</v>
      </c>
      <c r="F1018" t="s">
        <v>304</v>
      </c>
      <c r="G1018" t="s">
        <v>305</v>
      </c>
      <c r="H1018">
        <v>883.32</v>
      </c>
      <c r="I1018">
        <v>-0.49230000000000002</v>
      </c>
      <c r="J1018">
        <v>-1.5284</v>
      </c>
      <c r="K1018">
        <v>-3.1362000000000001</v>
      </c>
      <c r="L1018">
        <v>-3.1362000000000001</v>
      </c>
      <c r="M1018">
        <v>-5.9927999999999999</v>
      </c>
      <c r="N1018">
        <v>-4.1276000000000002</v>
      </c>
      <c r="O1018">
        <v>-0.63109999999999999</v>
      </c>
      <c r="P1018">
        <v>0.24740000000000001</v>
      </c>
      <c r="Q1018">
        <v>0</v>
      </c>
      <c r="R1018">
        <v>0</v>
      </c>
      <c r="S1018" t="s">
        <v>307</v>
      </c>
      <c r="T1018" t="s">
        <v>307</v>
      </c>
      <c r="U1018" t="s">
        <v>319</v>
      </c>
      <c r="V1018" t="s">
        <v>319</v>
      </c>
      <c r="W1018">
        <v>923526667826.53003</v>
      </c>
      <c r="X1018">
        <v>1012724768.15</v>
      </c>
      <c r="Y1018" s="225">
        <v>23450300948871.398</v>
      </c>
      <c r="Z1018">
        <v>553649539.33000004</v>
      </c>
    </row>
    <row r="1019" spans="1:26" x14ac:dyDescent="0.25">
      <c r="A1019" t="s">
        <v>1321</v>
      </c>
      <c r="B1019" t="s">
        <v>178</v>
      </c>
      <c r="C1019" t="s">
        <v>1319</v>
      </c>
      <c r="D1019" t="s">
        <v>316</v>
      </c>
      <c r="E1019" t="s">
        <v>303</v>
      </c>
      <c r="F1019" t="s">
        <v>304</v>
      </c>
      <c r="G1019" t="s">
        <v>305</v>
      </c>
      <c r="H1019">
        <v>1468.7</v>
      </c>
      <c r="I1019">
        <v>5.2499999999999998E-2</v>
      </c>
      <c r="J1019">
        <v>0.12130000000000001</v>
      </c>
      <c r="K1019">
        <v>0.51329999999999998</v>
      </c>
      <c r="L1019">
        <v>0.51329999999999998</v>
      </c>
      <c r="M1019">
        <v>1.6746000000000001</v>
      </c>
      <c r="N1019">
        <v>3.2616000000000001</v>
      </c>
      <c r="O1019">
        <v>4.9664000000000001</v>
      </c>
      <c r="P1019">
        <v>6.2919999999999998</v>
      </c>
      <c r="Q1019">
        <v>16.8064</v>
      </c>
      <c r="R1019">
        <v>33.122397999999997</v>
      </c>
      <c r="S1019" t="s">
        <v>364</v>
      </c>
      <c r="T1019" t="s">
        <v>338</v>
      </c>
      <c r="U1019" t="s">
        <v>307</v>
      </c>
      <c r="V1019" t="s">
        <v>306</v>
      </c>
      <c r="W1019">
        <v>1303817554392.53</v>
      </c>
      <c r="X1019">
        <v>892292579.60000002</v>
      </c>
      <c r="Y1019" s="225">
        <v>23450300948871.398</v>
      </c>
      <c r="Z1019">
        <v>553649539.33000004</v>
      </c>
    </row>
    <row r="1020" spans="1:26" x14ac:dyDescent="0.25">
      <c r="A1020" t="s">
        <v>1322</v>
      </c>
      <c r="B1020" t="s">
        <v>178</v>
      </c>
      <c r="C1020" t="s">
        <v>1319</v>
      </c>
      <c r="D1020" t="s">
        <v>309</v>
      </c>
      <c r="E1020" t="s">
        <v>303</v>
      </c>
      <c r="F1020" t="s">
        <v>304</v>
      </c>
      <c r="G1020" t="s">
        <v>280</v>
      </c>
      <c r="H1020">
        <v>1065.29</v>
      </c>
      <c r="I1020">
        <v>5.3499999999999999E-2</v>
      </c>
      <c r="J1020">
        <v>0.13439999999999999</v>
      </c>
      <c r="K1020">
        <v>0.55689999999999995</v>
      </c>
      <c r="L1020">
        <v>0.55689999999999995</v>
      </c>
      <c r="M1020">
        <v>1.7605</v>
      </c>
      <c r="N1020">
        <v>3.1888000000000001</v>
      </c>
      <c r="O1020">
        <v>4.6978</v>
      </c>
      <c r="P1020">
        <v>6.0865999999999998</v>
      </c>
      <c r="Q1020">
        <v>0</v>
      </c>
      <c r="R1020">
        <v>0</v>
      </c>
      <c r="S1020" t="s">
        <v>307</v>
      </c>
      <c r="T1020" t="s">
        <v>306</v>
      </c>
      <c r="U1020" t="s">
        <v>319</v>
      </c>
      <c r="V1020" t="s">
        <v>319</v>
      </c>
      <c r="W1020">
        <v>37544732986.470001</v>
      </c>
      <c r="X1020">
        <v>35439828.539999999</v>
      </c>
      <c r="Y1020" s="225">
        <v>23450300948871.398</v>
      </c>
      <c r="Z1020">
        <v>553649539.33000004</v>
      </c>
    </row>
    <row r="1021" spans="1:26" x14ac:dyDescent="0.25">
      <c r="A1021" t="s">
        <v>1323</v>
      </c>
      <c r="B1021" t="s">
        <v>74</v>
      </c>
      <c r="C1021" t="s">
        <v>1319</v>
      </c>
      <c r="D1021" t="s">
        <v>312</v>
      </c>
      <c r="E1021" t="s">
        <v>303</v>
      </c>
      <c r="F1021" t="s">
        <v>304</v>
      </c>
      <c r="G1021" t="s">
        <v>305</v>
      </c>
      <c r="H1021">
        <v>11366.7</v>
      </c>
      <c r="I1021">
        <v>-0.52939999999999998</v>
      </c>
      <c r="J1021">
        <v>-1.5478000000000001</v>
      </c>
      <c r="K1021">
        <v>-3.4308999999999998</v>
      </c>
      <c r="L1021">
        <v>-3.4308999999999998</v>
      </c>
      <c r="M1021">
        <v>-6.984</v>
      </c>
      <c r="N1021">
        <v>-6.2470999999999997</v>
      </c>
      <c r="O1021">
        <v>-3.9542999999999999</v>
      </c>
      <c r="P1021">
        <v>-3.8856000000000002</v>
      </c>
      <c r="Q1021">
        <v>-4.5945</v>
      </c>
      <c r="R1021">
        <v>-3.3871000000000002</v>
      </c>
      <c r="S1021" t="s">
        <v>307</v>
      </c>
      <c r="T1021" t="s">
        <v>332</v>
      </c>
      <c r="U1021" t="s">
        <v>307</v>
      </c>
      <c r="V1021" t="s">
        <v>332</v>
      </c>
      <c r="W1021">
        <v>1396310757744.24</v>
      </c>
      <c r="X1021">
        <v>118627554.06999999</v>
      </c>
      <c r="Y1021" s="225">
        <v>23450300948871.398</v>
      </c>
      <c r="Z1021">
        <v>553649539.33000004</v>
      </c>
    </row>
    <row r="1022" spans="1:26" x14ac:dyDescent="0.25">
      <c r="A1022" t="s">
        <v>1324</v>
      </c>
      <c r="B1022" t="s">
        <v>74</v>
      </c>
      <c r="C1022" t="s">
        <v>1319</v>
      </c>
      <c r="D1022" t="s">
        <v>312</v>
      </c>
      <c r="E1022" t="s">
        <v>303</v>
      </c>
      <c r="F1022" t="s">
        <v>304</v>
      </c>
      <c r="G1022" t="s">
        <v>305</v>
      </c>
      <c r="H1022">
        <v>1347.8</v>
      </c>
      <c r="I1022">
        <v>-0.46300000000000002</v>
      </c>
      <c r="J1022">
        <v>-1.9268000000000001</v>
      </c>
      <c r="K1022">
        <v>-3.3308</v>
      </c>
      <c r="L1022">
        <v>-3.3308</v>
      </c>
      <c r="M1022">
        <v>-6.6032000000000002</v>
      </c>
      <c r="N1022">
        <v>-4.4622000000000002</v>
      </c>
      <c r="O1022">
        <v>0.27829999999999999</v>
      </c>
      <c r="P1022">
        <v>-0.33129999999999998</v>
      </c>
      <c r="Q1022">
        <v>10.0937</v>
      </c>
      <c r="R1022">
        <v>0</v>
      </c>
      <c r="S1022" t="s">
        <v>306</v>
      </c>
      <c r="T1022" t="s">
        <v>307</v>
      </c>
      <c r="U1022" t="s">
        <v>310</v>
      </c>
      <c r="V1022" t="s">
        <v>319</v>
      </c>
      <c r="W1022">
        <v>2543973914476.8501</v>
      </c>
      <c r="X1022">
        <v>1824633158.6300001</v>
      </c>
      <c r="Y1022" s="225">
        <v>23450300948871.398</v>
      </c>
      <c r="Z1022">
        <v>553649539.33000004</v>
      </c>
    </row>
    <row r="1023" spans="1:26" x14ac:dyDescent="0.25">
      <c r="A1023" t="s">
        <v>1325</v>
      </c>
      <c r="B1023" t="s">
        <v>171</v>
      </c>
      <c r="C1023" t="s">
        <v>1319</v>
      </c>
      <c r="D1023" t="s">
        <v>302</v>
      </c>
      <c r="E1023" t="s">
        <v>303</v>
      </c>
      <c r="F1023" t="s">
        <v>304</v>
      </c>
      <c r="G1023" t="s">
        <v>305</v>
      </c>
      <c r="H1023">
        <v>2237.7800000000002</v>
      </c>
      <c r="I1023">
        <v>4.1099999999999998E-2</v>
      </c>
      <c r="J1023">
        <v>-0.17180000000000001</v>
      </c>
      <c r="K1023">
        <v>0.64129999999999998</v>
      </c>
      <c r="L1023">
        <v>0.64129999999999998</v>
      </c>
      <c r="M1023">
        <v>2.6833999999999998</v>
      </c>
      <c r="N1023">
        <v>6.0865999999999998</v>
      </c>
      <c r="O1023">
        <v>10.102600000000001</v>
      </c>
      <c r="P1023">
        <v>12.8385</v>
      </c>
      <c r="Q1023">
        <v>16.337799</v>
      </c>
      <c r="R1023">
        <v>42.491100000000003</v>
      </c>
      <c r="S1023" t="s">
        <v>338</v>
      </c>
      <c r="T1023" t="s">
        <v>307</v>
      </c>
      <c r="U1023" t="s">
        <v>307</v>
      </c>
      <c r="V1023" t="s">
        <v>307</v>
      </c>
      <c r="W1023">
        <v>100300976902</v>
      </c>
      <c r="X1023">
        <v>45109021.359999999</v>
      </c>
      <c r="Y1023" s="225">
        <v>23450300948871.398</v>
      </c>
      <c r="Z1023">
        <v>553649539.33000004</v>
      </c>
    </row>
    <row r="1024" spans="1:26" x14ac:dyDescent="0.25">
      <c r="A1024" t="s">
        <v>1326</v>
      </c>
      <c r="B1024" t="s">
        <v>171</v>
      </c>
      <c r="C1024" t="s">
        <v>1319</v>
      </c>
      <c r="D1024" t="s">
        <v>302</v>
      </c>
      <c r="E1024" t="s">
        <v>303</v>
      </c>
      <c r="F1024" t="s">
        <v>304</v>
      </c>
      <c r="G1024" t="s">
        <v>305</v>
      </c>
      <c r="H1024">
        <v>2047.95</v>
      </c>
      <c r="I1024">
        <v>8.5500000000000007E-2</v>
      </c>
      <c r="J1024">
        <v>-1.8599999999999998E-2</v>
      </c>
      <c r="K1024">
        <v>0.9758</v>
      </c>
      <c r="L1024">
        <v>0.9758</v>
      </c>
      <c r="M1024">
        <v>2.7679999999999998</v>
      </c>
      <c r="N1024">
        <v>6.8186999999999998</v>
      </c>
      <c r="O1024">
        <v>11.7255</v>
      </c>
      <c r="P1024">
        <v>15.995699999999999</v>
      </c>
      <c r="Q1024">
        <v>20.513000000000002</v>
      </c>
      <c r="R1024">
        <v>55.645302000000001</v>
      </c>
      <c r="S1024" t="s">
        <v>310</v>
      </c>
      <c r="T1024" t="s">
        <v>310</v>
      </c>
      <c r="U1024" t="s">
        <v>338</v>
      </c>
      <c r="V1024" t="s">
        <v>313</v>
      </c>
      <c r="W1024">
        <v>4017145491259</v>
      </c>
      <c r="X1024">
        <v>1980685361.4100001</v>
      </c>
      <c r="Y1024" s="225">
        <v>23450300948871.398</v>
      </c>
      <c r="Z1024">
        <v>553649539.33000004</v>
      </c>
    </row>
    <row r="1025" spans="1:26" x14ac:dyDescent="0.25">
      <c r="A1025" t="s">
        <v>1327</v>
      </c>
      <c r="B1025" t="s">
        <v>166</v>
      </c>
      <c r="C1025" t="s">
        <v>1319</v>
      </c>
      <c r="D1025" t="s">
        <v>302</v>
      </c>
      <c r="E1025" t="s">
        <v>303</v>
      </c>
      <c r="F1025" t="s">
        <v>304</v>
      </c>
      <c r="G1025" t="s">
        <v>305</v>
      </c>
      <c r="H1025">
        <v>2003.56</v>
      </c>
      <c r="I1025">
        <v>-0.25190000000000001</v>
      </c>
      <c r="J1025">
        <v>-0.98399999999999999</v>
      </c>
      <c r="K1025">
        <v>-2.0962999999999998</v>
      </c>
      <c r="L1025">
        <v>-2.0962999999999998</v>
      </c>
      <c r="M1025">
        <v>-4.4062000000000001</v>
      </c>
      <c r="N1025">
        <v>-0.69740000000000002</v>
      </c>
      <c r="O1025">
        <v>3.4710000000000001</v>
      </c>
      <c r="P1025">
        <v>4.0091999999999999</v>
      </c>
      <c r="Q1025">
        <v>-3.3184999999999998</v>
      </c>
      <c r="R1025">
        <v>6.1162999999999998</v>
      </c>
      <c r="S1025" t="s">
        <v>332</v>
      </c>
      <c r="T1025" t="s">
        <v>307</v>
      </c>
      <c r="U1025" t="s">
        <v>334</v>
      </c>
      <c r="V1025" t="s">
        <v>317</v>
      </c>
      <c r="W1025">
        <v>166564298349</v>
      </c>
      <c r="X1025">
        <v>81391249.25</v>
      </c>
      <c r="Y1025" s="225">
        <v>23450300948871.398</v>
      </c>
      <c r="Z1025">
        <v>553649539.33000004</v>
      </c>
    </row>
    <row r="1026" spans="1:26" x14ac:dyDescent="0.25">
      <c r="A1026" t="s">
        <v>1328</v>
      </c>
      <c r="B1026" t="s">
        <v>74</v>
      </c>
      <c r="C1026" t="s">
        <v>1319</v>
      </c>
      <c r="D1026" t="s">
        <v>316</v>
      </c>
      <c r="E1026" t="s">
        <v>323</v>
      </c>
      <c r="F1026" t="s">
        <v>304</v>
      </c>
      <c r="G1026" t="s">
        <v>305</v>
      </c>
      <c r="H1026">
        <v>1.0665</v>
      </c>
      <c r="I1026">
        <v>-0.38300000000000001</v>
      </c>
      <c r="J1026">
        <v>-2.665</v>
      </c>
      <c r="K1026">
        <v>-3.0630999999999999</v>
      </c>
      <c r="L1026">
        <v>-3.0630999999999999</v>
      </c>
      <c r="M1026">
        <v>-5.8361000000000001</v>
      </c>
      <c r="N1026">
        <v>-5.0650000000000004</v>
      </c>
      <c r="O1026">
        <v>1.5618000000000001</v>
      </c>
      <c r="P1026">
        <v>6.5114999999999998</v>
      </c>
      <c r="Q1026">
        <v>-7.1478000000000002</v>
      </c>
      <c r="R1026">
        <v>-9.7562999999999995</v>
      </c>
      <c r="S1026" t="s">
        <v>319</v>
      </c>
      <c r="T1026" t="s">
        <v>319</v>
      </c>
      <c r="U1026" t="s">
        <v>319</v>
      </c>
      <c r="V1026" t="s">
        <v>319</v>
      </c>
      <c r="W1026">
        <v>74442404.870000005</v>
      </c>
      <c r="X1026">
        <v>67664492.829999998</v>
      </c>
      <c r="Y1026" s="225">
        <v>23450300948871.398</v>
      </c>
      <c r="Z1026">
        <v>553649539.33000004</v>
      </c>
    </row>
    <row r="1027" spans="1:26" x14ac:dyDescent="0.25">
      <c r="A1027" t="s">
        <v>1329</v>
      </c>
      <c r="B1027" t="s">
        <v>178</v>
      </c>
      <c r="C1027" t="s">
        <v>1319</v>
      </c>
      <c r="D1027" t="s">
        <v>302</v>
      </c>
      <c r="E1027" t="s">
        <v>303</v>
      </c>
      <c r="F1027" t="s">
        <v>304</v>
      </c>
      <c r="G1027" t="s">
        <v>305</v>
      </c>
      <c r="H1027">
        <v>1549.87</v>
      </c>
      <c r="I1027">
        <v>5.62E-2</v>
      </c>
      <c r="J1027">
        <v>0.12470000000000001</v>
      </c>
      <c r="K1027">
        <v>0.56579999999999997</v>
      </c>
      <c r="L1027">
        <v>0.56579999999999997</v>
      </c>
      <c r="M1027">
        <v>1.7749999999999999</v>
      </c>
      <c r="N1027">
        <v>3.4177</v>
      </c>
      <c r="O1027">
        <v>5.0909000000000004</v>
      </c>
      <c r="P1027">
        <v>6.7168000000000001</v>
      </c>
      <c r="Q1027">
        <v>19.174900000000001</v>
      </c>
      <c r="R1027">
        <v>38.275100999999999</v>
      </c>
      <c r="S1027" t="s">
        <v>310</v>
      </c>
      <c r="T1027" t="s">
        <v>310</v>
      </c>
      <c r="U1027" t="s">
        <v>338</v>
      </c>
      <c r="V1027" t="s">
        <v>310</v>
      </c>
      <c r="W1027">
        <v>3455192514161</v>
      </c>
      <c r="X1027">
        <v>2241951757.1500001</v>
      </c>
      <c r="Y1027" s="225">
        <v>23450300948871.398</v>
      </c>
      <c r="Z1027">
        <v>553649539.33000004</v>
      </c>
    </row>
    <row r="1028" spans="1:26" x14ac:dyDescent="0.25">
      <c r="A1028" t="s">
        <v>1330</v>
      </c>
      <c r="B1028" t="s">
        <v>74</v>
      </c>
      <c r="C1028" t="s">
        <v>1319</v>
      </c>
      <c r="D1028" t="s">
        <v>316</v>
      </c>
      <c r="E1028" t="s">
        <v>303</v>
      </c>
      <c r="F1028" t="s">
        <v>304</v>
      </c>
      <c r="G1028" t="s">
        <v>305</v>
      </c>
      <c r="H1028">
        <v>1322.42</v>
      </c>
      <c r="I1028">
        <v>-0.54969999999999997</v>
      </c>
      <c r="J1028">
        <v>-2.1501999999999999</v>
      </c>
      <c r="K1028">
        <v>-3.1356999999999999</v>
      </c>
      <c r="L1028">
        <v>-3.1356999999999999</v>
      </c>
      <c r="M1028">
        <v>-5.5003000000000002</v>
      </c>
      <c r="N1028">
        <v>-5.2769000000000004</v>
      </c>
      <c r="O1028">
        <v>-2.0400000000000001E-2</v>
      </c>
      <c r="P1028">
        <v>1.9701</v>
      </c>
      <c r="Q1028">
        <v>4.9656000000000002</v>
      </c>
      <c r="R1028">
        <v>9.1574000000000009</v>
      </c>
      <c r="S1028" t="s">
        <v>317</v>
      </c>
      <c r="T1028" t="s">
        <v>307</v>
      </c>
      <c r="U1028" t="s">
        <v>306</v>
      </c>
      <c r="V1028" t="s">
        <v>306</v>
      </c>
      <c r="W1028">
        <v>267538743999.53</v>
      </c>
      <c r="X1028">
        <v>195966256.00999999</v>
      </c>
      <c r="Y1028" s="225">
        <v>23450300948871.398</v>
      </c>
      <c r="Z1028">
        <v>553649539.33000004</v>
      </c>
    </row>
    <row r="1029" spans="1:26" x14ac:dyDescent="0.25">
      <c r="A1029" t="s">
        <v>1331</v>
      </c>
      <c r="B1029" t="s">
        <v>171</v>
      </c>
      <c r="C1029" t="s">
        <v>1319</v>
      </c>
      <c r="D1029" t="s">
        <v>316</v>
      </c>
      <c r="E1029" t="s">
        <v>303</v>
      </c>
      <c r="F1029" t="s">
        <v>304</v>
      </c>
      <c r="G1029" t="s">
        <v>305</v>
      </c>
      <c r="H1029">
        <v>2235.69</v>
      </c>
      <c r="I1029">
        <v>1.34E-2</v>
      </c>
      <c r="J1029">
        <v>-0.21959999999999999</v>
      </c>
      <c r="K1029">
        <v>0.54239999999999999</v>
      </c>
      <c r="L1029">
        <v>0.54239999999999999</v>
      </c>
      <c r="M1029">
        <v>2.0323000000000002</v>
      </c>
      <c r="N1029">
        <v>5.4978999999999996</v>
      </c>
      <c r="O1029">
        <v>10.1</v>
      </c>
      <c r="P1029">
        <v>13.103899999999999</v>
      </c>
      <c r="Q1029">
        <v>17.745999999999999</v>
      </c>
      <c r="R1029">
        <v>46.147399999999998</v>
      </c>
      <c r="S1029" t="s">
        <v>338</v>
      </c>
      <c r="T1029" t="s">
        <v>338</v>
      </c>
      <c r="U1029" t="s">
        <v>307</v>
      </c>
      <c r="V1029" t="s">
        <v>306</v>
      </c>
      <c r="W1029">
        <v>1641088512229.1499</v>
      </c>
      <c r="X1029">
        <v>738020927.51999998</v>
      </c>
      <c r="Y1029" s="225">
        <v>23450300948871.398</v>
      </c>
      <c r="Z1029">
        <v>553649539.33000004</v>
      </c>
    </row>
    <row r="1030" spans="1:26" x14ac:dyDescent="0.25">
      <c r="A1030" t="s">
        <v>1332</v>
      </c>
      <c r="B1030" t="s">
        <v>171</v>
      </c>
      <c r="C1030" t="s">
        <v>1319</v>
      </c>
      <c r="D1030" t="s">
        <v>309</v>
      </c>
      <c r="E1030" t="s">
        <v>303</v>
      </c>
      <c r="F1030" t="s">
        <v>304</v>
      </c>
      <c r="G1030" t="s">
        <v>305</v>
      </c>
      <c r="H1030">
        <v>2797.69</v>
      </c>
      <c r="I1030">
        <v>4.65E-2</v>
      </c>
      <c r="J1030">
        <v>0.155</v>
      </c>
      <c r="K1030">
        <v>-1.0074000000000001</v>
      </c>
      <c r="L1030">
        <v>-1.0074000000000001</v>
      </c>
      <c r="M1030">
        <v>0.88019999999999998</v>
      </c>
      <c r="N1030">
        <v>3.1722000000000001</v>
      </c>
      <c r="O1030">
        <v>6.8827999999999996</v>
      </c>
      <c r="P1030">
        <v>7.8249000000000004</v>
      </c>
      <c r="Q1030">
        <v>18.389199999999999</v>
      </c>
      <c r="R1030">
        <v>48.684398999999999</v>
      </c>
      <c r="S1030" t="s">
        <v>306</v>
      </c>
      <c r="T1030" t="s">
        <v>307</v>
      </c>
      <c r="U1030" t="s">
        <v>310</v>
      </c>
      <c r="V1030" t="s">
        <v>364</v>
      </c>
      <c r="W1030">
        <v>1299947634240.6001</v>
      </c>
      <c r="X1030">
        <v>459968953.74000001</v>
      </c>
      <c r="Y1030" s="225">
        <v>23450300948871.398</v>
      </c>
      <c r="Z1030">
        <v>553649539.33000004</v>
      </c>
    </row>
    <row r="1031" spans="1:26" x14ac:dyDescent="0.25">
      <c r="A1031" t="s">
        <v>1333</v>
      </c>
      <c r="B1031" t="s">
        <v>171</v>
      </c>
      <c r="C1031" t="s">
        <v>1319</v>
      </c>
      <c r="D1031" t="s">
        <v>309</v>
      </c>
      <c r="E1031" t="s">
        <v>303</v>
      </c>
      <c r="F1031" t="s">
        <v>304</v>
      </c>
      <c r="G1031" t="s">
        <v>305</v>
      </c>
      <c r="H1031">
        <v>1001.99</v>
      </c>
      <c r="I1031">
        <v>5.0900000000000001E-2</v>
      </c>
      <c r="J1031">
        <v>0</v>
      </c>
      <c r="K1031">
        <v>0</v>
      </c>
      <c r="L1031">
        <v>0</v>
      </c>
      <c r="M1031">
        <v>0</v>
      </c>
      <c r="N1031">
        <v>0</v>
      </c>
      <c r="O1031">
        <v>0</v>
      </c>
      <c r="P1031">
        <v>0</v>
      </c>
      <c r="Q1031">
        <v>0</v>
      </c>
      <c r="R1031">
        <v>0</v>
      </c>
      <c r="S1031" t="s">
        <v>369</v>
      </c>
      <c r="T1031" t="s">
        <v>369</v>
      </c>
      <c r="U1031" t="s">
        <v>369</v>
      </c>
      <c r="V1031" t="s">
        <v>369</v>
      </c>
      <c r="W1031">
        <v>0</v>
      </c>
      <c r="X1031">
        <v>0</v>
      </c>
      <c r="Y1031" s="225">
        <v>23450300948871.398</v>
      </c>
      <c r="Z1031">
        <v>553649539.33000004</v>
      </c>
    </row>
    <row r="1032" spans="1:26" x14ac:dyDescent="0.25">
      <c r="A1032" t="s">
        <v>1334</v>
      </c>
      <c r="B1032" t="s">
        <v>171</v>
      </c>
      <c r="C1032" t="s">
        <v>1319</v>
      </c>
      <c r="D1032" t="s">
        <v>316</v>
      </c>
      <c r="E1032" t="s">
        <v>303</v>
      </c>
      <c r="F1032" t="s">
        <v>279</v>
      </c>
      <c r="G1032" t="s">
        <v>305</v>
      </c>
      <c r="H1032">
        <v>1124.93</v>
      </c>
      <c r="I1032">
        <v>0</v>
      </c>
      <c r="J1032">
        <v>0</v>
      </c>
      <c r="K1032">
        <v>0</v>
      </c>
      <c r="L1032">
        <v>0.61</v>
      </c>
      <c r="M1032">
        <v>0</v>
      </c>
      <c r="N1032">
        <v>0</v>
      </c>
      <c r="O1032">
        <v>0</v>
      </c>
      <c r="P1032">
        <v>7.74</v>
      </c>
      <c r="Q1032">
        <v>0</v>
      </c>
      <c r="R1032">
        <v>0</v>
      </c>
      <c r="S1032" t="s">
        <v>319</v>
      </c>
      <c r="T1032" t="s">
        <v>319</v>
      </c>
      <c r="U1032" t="s">
        <v>319</v>
      </c>
      <c r="V1032" t="s">
        <v>319</v>
      </c>
      <c r="W1032">
        <v>1164341105265.2</v>
      </c>
      <c r="X1032">
        <v>1037823871.45</v>
      </c>
      <c r="Y1032" s="225">
        <v>23450300948871.398</v>
      </c>
      <c r="Z1032">
        <v>553649539.33000004</v>
      </c>
    </row>
    <row r="1033" spans="1:26" x14ac:dyDescent="0.25">
      <c r="A1033" t="s">
        <v>1335</v>
      </c>
      <c r="B1033" t="s">
        <v>207</v>
      </c>
      <c r="C1033" t="s">
        <v>1319</v>
      </c>
      <c r="D1033" t="s">
        <v>342</v>
      </c>
      <c r="E1033" t="s">
        <v>303</v>
      </c>
      <c r="F1033" t="s">
        <v>304</v>
      </c>
      <c r="G1033" t="s">
        <v>305</v>
      </c>
      <c r="H1033">
        <v>1000.7029</v>
      </c>
      <c r="I1033">
        <v>0</v>
      </c>
      <c r="J1033">
        <v>0</v>
      </c>
      <c r="K1033">
        <v>0</v>
      </c>
      <c r="L1033">
        <v>-0.86</v>
      </c>
      <c r="M1033">
        <v>0</v>
      </c>
      <c r="N1033">
        <v>0</v>
      </c>
      <c r="O1033">
        <v>0</v>
      </c>
      <c r="P1033">
        <v>0.03</v>
      </c>
      <c r="Q1033">
        <v>0</v>
      </c>
      <c r="R1033">
        <v>0</v>
      </c>
      <c r="S1033" t="s">
        <v>319</v>
      </c>
      <c r="T1033" t="s">
        <v>319</v>
      </c>
      <c r="U1033" t="s">
        <v>319</v>
      </c>
      <c r="V1033" t="s">
        <v>319</v>
      </c>
      <c r="W1033">
        <v>1009395681200.41</v>
      </c>
      <c r="X1033">
        <v>1000000000</v>
      </c>
      <c r="Y1033" s="225">
        <v>23450300948871.398</v>
      </c>
      <c r="Z1033">
        <v>553649539.33000004</v>
      </c>
    </row>
    <row r="1034" spans="1:26" x14ac:dyDescent="0.25">
      <c r="A1034" t="s">
        <v>1336</v>
      </c>
      <c r="B1034" t="s">
        <v>74</v>
      </c>
      <c r="C1034" t="s">
        <v>1319</v>
      </c>
      <c r="D1034" t="s">
        <v>302</v>
      </c>
      <c r="E1034" t="s">
        <v>303</v>
      </c>
      <c r="F1034" t="s">
        <v>304</v>
      </c>
      <c r="G1034" t="s">
        <v>305</v>
      </c>
      <c r="H1034">
        <v>1904.38</v>
      </c>
      <c r="I1034">
        <v>-0.621</v>
      </c>
      <c r="J1034">
        <v>-2.2050999999999998</v>
      </c>
      <c r="K1034">
        <v>-3.5796000000000001</v>
      </c>
      <c r="L1034">
        <v>-3.5796000000000001</v>
      </c>
      <c r="M1034">
        <v>-5.6962000000000002</v>
      </c>
      <c r="N1034">
        <v>-6.1364000000000001</v>
      </c>
      <c r="O1034">
        <v>-1.0681</v>
      </c>
      <c r="P1034">
        <v>0.82379999999999998</v>
      </c>
      <c r="Q1034">
        <v>-0.75560000000000005</v>
      </c>
      <c r="R1034">
        <v>-0.69920000000000004</v>
      </c>
      <c r="S1034" t="s">
        <v>332</v>
      </c>
      <c r="T1034" t="s">
        <v>306</v>
      </c>
      <c r="U1034" t="s">
        <v>307</v>
      </c>
      <c r="V1034" t="s">
        <v>332</v>
      </c>
      <c r="W1034">
        <v>687734875379</v>
      </c>
      <c r="X1034">
        <v>348205739.44</v>
      </c>
      <c r="Y1034" s="225">
        <v>23450300948871.398</v>
      </c>
      <c r="Z1034">
        <v>553649539.33000004</v>
      </c>
    </row>
    <row r="1035" spans="1:26" x14ac:dyDescent="0.25">
      <c r="A1035" t="s">
        <v>1337</v>
      </c>
      <c r="B1035" t="s">
        <v>74</v>
      </c>
      <c r="C1035" t="s">
        <v>1319</v>
      </c>
      <c r="D1035" t="s">
        <v>316</v>
      </c>
      <c r="E1035" t="s">
        <v>303</v>
      </c>
      <c r="F1035" t="s">
        <v>304</v>
      </c>
      <c r="G1035" t="s">
        <v>305</v>
      </c>
      <c r="H1035">
        <v>726.6</v>
      </c>
      <c r="I1035">
        <v>-0.52029999999999998</v>
      </c>
      <c r="J1035">
        <v>-2.0556999999999999</v>
      </c>
      <c r="K1035">
        <v>-1.3334999999999999</v>
      </c>
      <c r="L1035">
        <v>-1.3334999999999999</v>
      </c>
      <c r="M1035">
        <v>-5.2351999999999999</v>
      </c>
      <c r="N1035">
        <v>-4.5730000000000004</v>
      </c>
      <c r="O1035">
        <v>1.4918</v>
      </c>
      <c r="P1035">
        <v>-0.61819999999999997</v>
      </c>
      <c r="Q1035">
        <v>-12.8024</v>
      </c>
      <c r="R1035">
        <v>-22.259701</v>
      </c>
      <c r="S1035" t="s">
        <v>332</v>
      </c>
      <c r="T1035" t="s">
        <v>332</v>
      </c>
      <c r="U1035" t="s">
        <v>317</v>
      </c>
      <c r="V1035" t="s">
        <v>334</v>
      </c>
      <c r="W1035">
        <v>158918934640.89999</v>
      </c>
      <c r="X1035">
        <v>215800581.55000001</v>
      </c>
      <c r="Y1035" s="225">
        <v>23450300948871.398</v>
      </c>
      <c r="Z1035">
        <v>553649539.33000004</v>
      </c>
    </row>
    <row r="1036" spans="1:26" x14ac:dyDescent="0.25">
      <c r="A1036" t="s">
        <v>1338</v>
      </c>
      <c r="B1036" t="s">
        <v>74</v>
      </c>
      <c r="C1036" t="s">
        <v>1319</v>
      </c>
      <c r="D1036" t="s">
        <v>312</v>
      </c>
      <c r="E1036" t="s">
        <v>323</v>
      </c>
      <c r="F1036" t="s">
        <v>304</v>
      </c>
      <c r="G1036" t="s">
        <v>280</v>
      </c>
      <c r="H1036">
        <v>1.2075</v>
      </c>
      <c r="I1036">
        <v>0.32400000000000001</v>
      </c>
      <c r="J1036">
        <v>-1.3319000000000001</v>
      </c>
      <c r="K1036">
        <v>2.8184999999999998</v>
      </c>
      <c r="L1036">
        <v>2.8184999999999998</v>
      </c>
      <c r="M1036">
        <v>-3.1364999999999998</v>
      </c>
      <c r="N1036">
        <v>-2.5501999999999998</v>
      </c>
      <c r="O1036">
        <v>8.3640000000000008</v>
      </c>
      <c r="P1036">
        <v>-6.2282000000000002</v>
      </c>
      <c r="Q1036">
        <v>4.9634999999999998</v>
      </c>
      <c r="R1036">
        <v>0</v>
      </c>
      <c r="S1036" t="s">
        <v>319</v>
      </c>
      <c r="T1036" t="s">
        <v>319</v>
      </c>
      <c r="U1036" t="s">
        <v>319</v>
      </c>
      <c r="V1036" t="s">
        <v>319</v>
      </c>
      <c r="W1036">
        <v>408817941.45999998</v>
      </c>
      <c r="X1036">
        <v>348110999.55000001</v>
      </c>
      <c r="Y1036" s="225">
        <v>23450300948871.398</v>
      </c>
      <c r="Z1036">
        <v>553649539.33000004</v>
      </c>
    </row>
    <row r="1037" spans="1:26" x14ac:dyDescent="0.25">
      <c r="A1037" t="s">
        <v>1339</v>
      </c>
      <c r="B1037" t="s">
        <v>207</v>
      </c>
      <c r="C1037" t="s">
        <v>1319</v>
      </c>
      <c r="D1037" t="s">
        <v>170</v>
      </c>
      <c r="E1037" t="s">
        <v>303</v>
      </c>
      <c r="F1037" t="s">
        <v>304</v>
      </c>
      <c r="G1037" t="s">
        <v>280</v>
      </c>
      <c r="H1037">
        <v>1014.93</v>
      </c>
      <c r="I1037">
        <v>0</v>
      </c>
      <c r="J1037">
        <v>0</v>
      </c>
      <c r="K1037">
        <v>0</v>
      </c>
      <c r="L1037">
        <v>0.56999999999999995</v>
      </c>
      <c r="M1037">
        <v>0</v>
      </c>
      <c r="N1037">
        <v>0</v>
      </c>
      <c r="O1037">
        <v>0</v>
      </c>
      <c r="P1037">
        <v>0</v>
      </c>
      <c r="Q1037">
        <v>0</v>
      </c>
      <c r="R1037">
        <v>0</v>
      </c>
      <c r="S1037" t="s">
        <v>319</v>
      </c>
      <c r="T1037" t="s">
        <v>319</v>
      </c>
      <c r="U1037" t="s">
        <v>319</v>
      </c>
      <c r="V1037" t="s">
        <v>319</v>
      </c>
      <c r="W1037">
        <v>1615306334281.29</v>
      </c>
      <c r="X1037">
        <v>1600552476</v>
      </c>
      <c r="Y1037" s="225">
        <v>23450300948871.398</v>
      </c>
      <c r="Z1037">
        <v>553649539.33000004</v>
      </c>
    </row>
    <row r="1038" spans="1:26" x14ac:dyDescent="0.25">
      <c r="A1038" t="s">
        <v>1340</v>
      </c>
      <c r="B1038" t="s">
        <v>74</v>
      </c>
      <c r="C1038" t="s">
        <v>1319</v>
      </c>
      <c r="D1038" t="s">
        <v>302</v>
      </c>
      <c r="E1038" t="s">
        <v>303</v>
      </c>
      <c r="F1038" t="s">
        <v>304</v>
      </c>
      <c r="G1038" t="s">
        <v>280</v>
      </c>
      <c r="H1038">
        <v>3685.7</v>
      </c>
      <c r="I1038">
        <v>-0.3296</v>
      </c>
      <c r="J1038">
        <v>-1.4189000000000001</v>
      </c>
      <c r="K1038">
        <v>-2.9525000000000001</v>
      </c>
      <c r="L1038">
        <v>-2.9525000000000001</v>
      </c>
      <c r="M1038">
        <v>-0.7056</v>
      </c>
      <c r="N1038">
        <v>-0.77749999999999997</v>
      </c>
      <c r="O1038">
        <v>3.3117999999999999</v>
      </c>
      <c r="P1038">
        <v>3.5832999999999999</v>
      </c>
      <c r="Q1038">
        <v>-6.8395000000000001</v>
      </c>
      <c r="R1038">
        <v>-1.3693</v>
      </c>
      <c r="S1038" t="s">
        <v>306</v>
      </c>
      <c r="T1038" t="s">
        <v>306</v>
      </c>
      <c r="U1038" t="s">
        <v>317</v>
      </c>
      <c r="V1038" t="s">
        <v>317</v>
      </c>
      <c r="W1038">
        <v>302849024491</v>
      </c>
      <c r="X1038">
        <v>79742742.129999995</v>
      </c>
      <c r="Y1038" s="225">
        <v>23450300948871.398</v>
      </c>
      <c r="Z1038">
        <v>553649539.33000004</v>
      </c>
    </row>
    <row r="1039" spans="1:26" x14ac:dyDescent="0.25">
      <c r="A1039" t="s">
        <v>1341</v>
      </c>
      <c r="B1039" t="s">
        <v>171</v>
      </c>
      <c r="C1039" t="s">
        <v>1319</v>
      </c>
      <c r="D1039" t="s">
        <v>309</v>
      </c>
      <c r="E1039" t="s">
        <v>303</v>
      </c>
      <c r="F1039" t="s">
        <v>304</v>
      </c>
      <c r="G1039" t="s">
        <v>280</v>
      </c>
      <c r="H1039">
        <v>1079.92</v>
      </c>
      <c r="I1039">
        <v>4.5400000000000003E-2</v>
      </c>
      <c r="J1039">
        <v>0.13439999999999999</v>
      </c>
      <c r="K1039">
        <v>0.59519999999999995</v>
      </c>
      <c r="L1039">
        <v>0.59519999999999995</v>
      </c>
      <c r="M1039">
        <v>1.5516000000000001</v>
      </c>
      <c r="N1039">
        <v>3.4327000000000001</v>
      </c>
      <c r="O1039">
        <v>5.4588999999999999</v>
      </c>
      <c r="P1039">
        <v>6.7621000000000002</v>
      </c>
      <c r="Q1039">
        <v>0</v>
      </c>
      <c r="R1039">
        <v>0</v>
      </c>
      <c r="S1039" t="s">
        <v>317</v>
      </c>
      <c r="T1039" t="s">
        <v>317</v>
      </c>
      <c r="U1039" t="s">
        <v>319</v>
      </c>
      <c r="V1039" t="s">
        <v>319</v>
      </c>
      <c r="W1039">
        <v>291632944002</v>
      </c>
      <c r="X1039">
        <v>271658812.67000002</v>
      </c>
      <c r="Y1039" s="225">
        <v>23450300948871.398</v>
      </c>
      <c r="Z1039">
        <v>553649539.33000004</v>
      </c>
    </row>
    <row r="1040" spans="1:26" x14ac:dyDescent="0.25">
      <c r="A1040" t="s">
        <v>1342</v>
      </c>
      <c r="B1040" t="s">
        <v>171</v>
      </c>
      <c r="C1040" t="s">
        <v>1319</v>
      </c>
      <c r="D1040" t="s">
        <v>302</v>
      </c>
      <c r="E1040" t="s">
        <v>323</v>
      </c>
      <c r="F1040" t="s">
        <v>304</v>
      </c>
      <c r="G1040" t="s">
        <v>305</v>
      </c>
      <c r="H1040">
        <v>1.1841999999999999</v>
      </c>
      <c r="I1040">
        <v>-3.3799999999999997E-2</v>
      </c>
      <c r="J1040">
        <v>-0.2359</v>
      </c>
      <c r="K1040">
        <v>-8.4400000000000003E-2</v>
      </c>
      <c r="L1040">
        <v>-8.4400000000000003E-2</v>
      </c>
      <c r="M1040">
        <v>1.0409999999999999</v>
      </c>
      <c r="N1040">
        <v>2.2713999999999999</v>
      </c>
      <c r="O1040">
        <v>4.7038000000000002</v>
      </c>
      <c r="P1040">
        <v>4.5743999999999998</v>
      </c>
      <c r="Q1040">
        <v>2.1919</v>
      </c>
      <c r="R1040">
        <v>12.856199999999999</v>
      </c>
      <c r="S1040" t="s">
        <v>332</v>
      </c>
      <c r="T1040" t="s">
        <v>334</v>
      </c>
      <c r="U1040" t="s">
        <v>339</v>
      </c>
      <c r="V1040" t="s">
        <v>317</v>
      </c>
      <c r="W1040">
        <v>70389193</v>
      </c>
      <c r="X1040">
        <v>59390494.189999998</v>
      </c>
      <c r="Y1040" s="225">
        <v>23450300948871.398</v>
      </c>
      <c r="Z1040">
        <v>553649539.33000004</v>
      </c>
    </row>
    <row r="1041" spans="1:26" x14ac:dyDescent="0.25">
      <c r="A1041" t="s">
        <v>1343</v>
      </c>
      <c r="B1041" t="s">
        <v>207</v>
      </c>
      <c r="C1041" t="s">
        <v>1183</v>
      </c>
      <c r="D1041" t="s">
        <v>309</v>
      </c>
      <c r="E1041" t="s">
        <v>303</v>
      </c>
      <c r="F1041" t="s">
        <v>304</v>
      </c>
      <c r="G1041" t="s">
        <v>305</v>
      </c>
      <c r="H1041">
        <v>1006.62</v>
      </c>
      <c r="I1041">
        <v>0</v>
      </c>
      <c r="J1041">
        <v>0</v>
      </c>
      <c r="K1041">
        <v>0</v>
      </c>
      <c r="L1041">
        <v>0.79</v>
      </c>
      <c r="M1041">
        <v>0</v>
      </c>
      <c r="N1041">
        <v>0</v>
      </c>
      <c r="O1041">
        <v>0</v>
      </c>
      <c r="P1041">
        <v>7.25</v>
      </c>
      <c r="Q1041">
        <v>0</v>
      </c>
      <c r="R1041">
        <v>0</v>
      </c>
      <c r="S1041" t="s">
        <v>319</v>
      </c>
      <c r="T1041" t="s">
        <v>319</v>
      </c>
      <c r="U1041" t="s">
        <v>319</v>
      </c>
      <c r="V1041" t="s">
        <v>319</v>
      </c>
      <c r="W1041">
        <v>89084774532.490005</v>
      </c>
      <c r="X1041">
        <v>87650000</v>
      </c>
      <c r="Y1041" s="225">
        <v>9717085847267.1602</v>
      </c>
      <c r="Z1041">
        <v>0</v>
      </c>
    </row>
    <row r="1042" spans="1:26" x14ac:dyDescent="0.25">
      <c r="A1042" t="s">
        <v>1344</v>
      </c>
      <c r="B1042" t="s">
        <v>207</v>
      </c>
      <c r="C1042" t="s">
        <v>1183</v>
      </c>
      <c r="D1042" t="s">
        <v>223</v>
      </c>
      <c r="E1042" t="s">
        <v>303</v>
      </c>
      <c r="F1042" t="s">
        <v>304</v>
      </c>
      <c r="G1042" t="s">
        <v>305</v>
      </c>
      <c r="H1042">
        <v>973.71</v>
      </c>
      <c r="I1042">
        <v>0</v>
      </c>
      <c r="J1042">
        <v>0</v>
      </c>
      <c r="K1042">
        <v>0</v>
      </c>
      <c r="L1042">
        <v>0.94</v>
      </c>
      <c r="M1042">
        <v>0</v>
      </c>
      <c r="N1042">
        <v>0</v>
      </c>
      <c r="O1042">
        <v>0</v>
      </c>
      <c r="P1042">
        <v>4.3</v>
      </c>
      <c r="Q1042">
        <v>0</v>
      </c>
      <c r="R1042">
        <v>0</v>
      </c>
      <c r="S1042" t="s">
        <v>319</v>
      </c>
      <c r="T1042" t="s">
        <v>319</v>
      </c>
      <c r="U1042" t="s">
        <v>319</v>
      </c>
      <c r="V1042" t="s">
        <v>319</v>
      </c>
      <c r="W1042">
        <v>199672918754.92001</v>
      </c>
      <c r="X1042">
        <v>207000000</v>
      </c>
      <c r="Y1042" s="225">
        <v>9717085847267.1602</v>
      </c>
      <c r="Z1042">
        <v>0</v>
      </c>
    </row>
    <row r="1043" spans="1:26" x14ac:dyDescent="0.25">
      <c r="A1043" t="s">
        <v>1345</v>
      </c>
      <c r="B1043" t="s">
        <v>207</v>
      </c>
      <c r="C1043" t="s">
        <v>1183</v>
      </c>
      <c r="D1043" t="s">
        <v>223</v>
      </c>
      <c r="E1043" t="s">
        <v>303</v>
      </c>
      <c r="F1043" t="s">
        <v>304</v>
      </c>
      <c r="G1043" t="s">
        <v>305</v>
      </c>
      <c r="H1043">
        <v>1014.76</v>
      </c>
      <c r="I1043">
        <v>0</v>
      </c>
      <c r="J1043">
        <v>0</v>
      </c>
      <c r="K1043">
        <v>0</v>
      </c>
      <c r="L1043">
        <v>0.77</v>
      </c>
      <c r="M1043">
        <v>0</v>
      </c>
      <c r="N1043">
        <v>0</v>
      </c>
      <c r="O1043">
        <v>0</v>
      </c>
      <c r="P1043">
        <v>9.27</v>
      </c>
      <c r="Q1043">
        <v>0</v>
      </c>
      <c r="R1043">
        <v>0</v>
      </c>
      <c r="S1043" t="s">
        <v>319</v>
      </c>
      <c r="T1043" t="s">
        <v>319</v>
      </c>
      <c r="U1043" t="s">
        <v>319</v>
      </c>
      <c r="V1043" t="s">
        <v>319</v>
      </c>
      <c r="W1043">
        <v>151461765757.13</v>
      </c>
      <c r="X1043">
        <v>150400000</v>
      </c>
      <c r="Y1043" s="225">
        <v>9717085847267.1602</v>
      </c>
      <c r="Z1043">
        <v>0</v>
      </c>
    </row>
    <row r="1044" spans="1:26" x14ac:dyDescent="0.25">
      <c r="A1044" t="s">
        <v>1346</v>
      </c>
      <c r="B1044" t="s">
        <v>207</v>
      </c>
      <c r="C1044" t="s">
        <v>1183</v>
      </c>
      <c r="D1044" t="s">
        <v>223</v>
      </c>
      <c r="E1044" t="s">
        <v>303</v>
      </c>
      <c r="F1044" t="s">
        <v>304</v>
      </c>
      <c r="G1044" t="s">
        <v>305</v>
      </c>
      <c r="H1044">
        <v>1040.8399999999999</v>
      </c>
      <c r="I1044">
        <v>0</v>
      </c>
      <c r="J1044">
        <v>0</v>
      </c>
      <c r="K1044">
        <v>0</v>
      </c>
      <c r="L1044">
        <v>0.83</v>
      </c>
      <c r="M1044">
        <v>0</v>
      </c>
      <c r="N1044">
        <v>0</v>
      </c>
      <c r="O1044">
        <v>0</v>
      </c>
      <c r="P1044">
        <v>8.6999999999999993</v>
      </c>
      <c r="Q1044">
        <v>0</v>
      </c>
      <c r="R1044">
        <v>0</v>
      </c>
      <c r="S1044" t="s">
        <v>319</v>
      </c>
      <c r="T1044" t="s">
        <v>319</v>
      </c>
      <c r="U1044" t="s">
        <v>319</v>
      </c>
      <c r="V1044" t="s">
        <v>319</v>
      </c>
      <c r="W1044">
        <v>229169396996.41</v>
      </c>
      <c r="X1044">
        <v>222000000</v>
      </c>
      <c r="Y1044" s="225">
        <v>9717085847267.1602</v>
      </c>
      <c r="Z1044">
        <v>0</v>
      </c>
    </row>
    <row r="1045" spans="1:26" x14ac:dyDescent="0.25">
      <c r="A1045" t="s">
        <v>1347</v>
      </c>
      <c r="B1045" t="s">
        <v>207</v>
      </c>
      <c r="C1045" t="s">
        <v>1183</v>
      </c>
      <c r="D1045" t="s">
        <v>223</v>
      </c>
      <c r="E1045" t="s">
        <v>303</v>
      </c>
      <c r="F1045" t="s">
        <v>304</v>
      </c>
      <c r="G1045" t="s">
        <v>305</v>
      </c>
      <c r="H1045">
        <v>1063.8900000000001</v>
      </c>
      <c r="I1045">
        <v>0</v>
      </c>
      <c r="J1045">
        <v>0</v>
      </c>
      <c r="K1045">
        <v>0</v>
      </c>
      <c r="L1045">
        <v>5.27</v>
      </c>
      <c r="M1045">
        <v>0</v>
      </c>
      <c r="N1045">
        <v>0</v>
      </c>
      <c r="O1045">
        <v>0</v>
      </c>
      <c r="P1045">
        <v>13.38</v>
      </c>
      <c r="Q1045">
        <v>0</v>
      </c>
      <c r="R1045">
        <v>0</v>
      </c>
      <c r="S1045" t="s">
        <v>319</v>
      </c>
      <c r="T1045" t="s">
        <v>319</v>
      </c>
      <c r="U1045" t="s">
        <v>319</v>
      </c>
      <c r="V1045" t="s">
        <v>319</v>
      </c>
      <c r="W1045">
        <v>170791202783.10999</v>
      </c>
      <c r="X1045">
        <v>169000000</v>
      </c>
      <c r="Y1045" s="225">
        <v>9717085847267.1602</v>
      </c>
      <c r="Z1045">
        <v>0</v>
      </c>
    </row>
    <row r="1046" spans="1:26" x14ac:dyDescent="0.25">
      <c r="A1046" t="s">
        <v>1348</v>
      </c>
      <c r="B1046" t="s">
        <v>207</v>
      </c>
      <c r="C1046" t="s">
        <v>1183</v>
      </c>
      <c r="D1046" t="s">
        <v>177</v>
      </c>
      <c r="E1046" t="s">
        <v>303</v>
      </c>
      <c r="F1046" t="s">
        <v>304</v>
      </c>
      <c r="G1046" t="s">
        <v>305</v>
      </c>
      <c r="H1046">
        <v>1000.2044</v>
      </c>
      <c r="I1046">
        <v>0</v>
      </c>
      <c r="J1046">
        <v>0</v>
      </c>
      <c r="K1046">
        <v>0</v>
      </c>
      <c r="L1046">
        <v>0.48</v>
      </c>
      <c r="M1046">
        <v>0</v>
      </c>
      <c r="N1046">
        <v>0</v>
      </c>
      <c r="O1046">
        <v>0</v>
      </c>
      <c r="P1046">
        <v>-1.25</v>
      </c>
      <c r="Q1046">
        <v>0</v>
      </c>
      <c r="R1046">
        <v>0</v>
      </c>
      <c r="S1046" t="s">
        <v>319</v>
      </c>
      <c r="T1046" t="s">
        <v>319</v>
      </c>
      <c r="U1046" t="s">
        <v>319</v>
      </c>
      <c r="V1046" t="s">
        <v>319</v>
      </c>
      <c r="W1046">
        <v>995473418994.23999</v>
      </c>
      <c r="X1046">
        <v>1000000000</v>
      </c>
      <c r="Y1046" s="225">
        <v>9717085847267.1602</v>
      </c>
      <c r="Z1046">
        <v>0</v>
      </c>
    </row>
    <row r="1047" spans="1:26" x14ac:dyDescent="0.25">
      <c r="A1047" t="s">
        <v>1349</v>
      </c>
      <c r="B1047" t="s">
        <v>207</v>
      </c>
      <c r="C1047" t="s">
        <v>1183</v>
      </c>
      <c r="D1047" t="s">
        <v>170</v>
      </c>
      <c r="E1047" t="s">
        <v>303</v>
      </c>
      <c r="F1047" t="s">
        <v>304</v>
      </c>
      <c r="G1047" t="s">
        <v>280</v>
      </c>
      <c r="H1047">
        <v>1005.0883</v>
      </c>
      <c r="I1047">
        <v>0</v>
      </c>
      <c r="J1047">
        <v>0</v>
      </c>
      <c r="K1047">
        <v>0</v>
      </c>
      <c r="L1047">
        <v>0</v>
      </c>
      <c r="M1047">
        <v>0</v>
      </c>
      <c r="N1047">
        <v>0</v>
      </c>
      <c r="O1047">
        <v>0</v>
      </c>
      <c r="P1047">
        <v>0</v>
      </c>
      <c r="Q1047">
        <v>0</v>
      </c>
      <c r="R1047">
        <v>0</v>
      </c>
      <c r="S1047" t="s">
        <v>369</v>
      </c>
      <c r="T1047" t="s">
        <v>369</v>
      </c>
      <c r="U1047" t="s">
        <v>369</v>
      </c>
      <c r="V1047" t="s">
        <v>369</v>
      </c>
      <c r="W1047">
        <v>0</v>
      </c>
      <c r="X1047">
        <v>0</v>
      </c>
      <c r="Y1047" s="225">
        <v>9717085847267.1602</v>
      </c>
      <c r="Z1047">
        <v>0</v>
      </c>
    </row>
    <row r="1048" spans="1:26" x14ac:dyDescent="0.25">
      <c r="A1048" t="s">
        <v>1350</v>
      </c>
      <c r="B1048" t="s">
        <v>207</v>
      </c>
      <c r="C1048" t="s">
        <v>1183</v>
      </c>
      <c r="D1048" t="s">
        <v>309</v>
      </c>
      <c r="E1048" t="s">
        <v>303</v>
      </c>
      <c r="F1048" t="s">
        <v>304</v>
      </c>
      <c r="G1048" t="s">
        <v>305</v>
      </c>
      <c r="H1048">
        <v>1025.9000000000001</v>
      </c>
      <c r="I1048">
        <v>0</v>
      </c>
      <c r="J1048">
        <v>0</v>
      </c>
      <c r="K1048">
        <v>0</v>
      </c>
      <c r="L1048">
        <v>0.93</v>
      </c>
      <c r="M1048">
        <v>0</v>
      </c>
      <c r="N1048">
        <v>0</v>
      </c>
      <c r="O1048">
        <v>0</v>
      </c>
      <c r="P1048">
        <v>12.03</v>
      </c>
      <c r="Q1048">
        <v>0</v>
      </c>
      <c r="R1048">
        <v>0</v>
      </c>
      <c r="S1048" t="s">
        <v>319</v>
      </c>
      <c r="T1048" t="s">
        <v>319</v>
      </c>
      <c r="U1048" t="s">
        <v>319</v>
      </c>
      <c r="V1048" t="s">
        <v>319</v>
      </c>
      <c r="W1048">
        <v>508745837370.41998</v>
      </c>
      <c r="X1048">
        <v>500530000</v>
      </c>
      <c r="Y1048" s="225">
        <v>9717085847267.1602</v>
      </c>
      <c r="Z1048">
        <v>0</v>
      </c>
    </row>
    <row r="1049" spans="1:26" x14ac:dyDescent="0.25">
      <c r="A1049" t="s">
        <v>1351</v>
      </c>
      <c r="B1049" t="s">
        <v>207</v>
      </c>
      <c r="C1049" t="s">
        <v>1183</v>
      </c>
      <c r="D1049" t="s">
        <v>302</v>
      </c>
      <c r="E1049" t="s">
        <v>303</v>
      </c>
      <c r="F1049" t="s">
        <v>304</v>
      </c>
      <c r="G1049" t="s">
        <v>305</v>
      </c>
      <c r="H1049">
        <v>994.09</v>
      </c>
      <c r="I1049">
        <v>0</v>
      </c>
      <c r="J1049">
        <v>0</v>
      </c>
      <c r="K1049">
        <v>0</v>
      </c>
      <c r="L1049">
        <v>0.69</v>
      </c>
      <c r="M1049">
        <v>0</v>
      </c>
      <c r="N1049">
        <v>0</v>
      </c>
      <c r="O1049">
        <v>0</v>
      </c>
      <c r="P1049">
        <v>0</v>
      </c>
      <c r="Q1049">
        <v>0</v>
      </c>
      <c r="R1049">
        <v>0</v>
      </c>
      <c r="S1049" t="s">
        <v>319</v>
      </c>
      <c r="T1049" t="s">
        <v>319</v>
      </c>
      <c r="U1049" t="s">
        <v>319</v>
      </c>
      <c r="V1049" t="s">
        <v>319</v>
      </c>
      <c r="W1049">
        <v>149078779596</v>
      </c>
      <c r="X1049">
        <v>150000000</v>
      </c>
      <c r="Y1049" s="225">
        <v>9717085847267.1602</v>
      </c>
      <c r="Z1049">
        <v>0</v>
      </c>
    </row>
    <row r="1050" spans="1:26" x14ac:dyDescent="0.25">
      <c r="A1050" t="s">
        <v>1352</v>
      </c>
      <c r="B1050" t="s">
        <v>166</v>
      </c>
      <c r="C1050" t="s">
        <v>1183</v>
      </c>
      <c r="D1050" t="s">
        <v>374</v>
      </c>
      <c r="E1050" t="s">
        <v>303</v>
      </c>
      <c r="F1050" t="s">
        <v>304</v>
      </c>
      <c r="G1050" t="s">
        <v>305</v>
      </c>
      <c r="H1050">
        <v>1326.7049999999999</v>
      </c>
      <c r="I1050">
        <v>-0.49619999999999997</v>
      </c>
      <c r="J1050">
        <v>-1.2577</v>
      </c>
      <c r="K1050">
        <v>-2.8018999999999998</v>
      </c>
      <c r="L1050">
        <v>-2.8018999999999998</v>
      </c>
      <c r="M1050">
        <v>-3.4278</v>
      </c>
      <c r="N1050">
        <v>-4.5731000000000002</v>
      </c>
      <c r="O1050">
        <v>-2.2442000000000002</v>
      </c>
      <c r="P1050">
        <v>-5.2428999999999997</v>
      </c>
      <c r="Q1050">
        <v>21.344999000000001</v>
      </c>
      <c r="R1050">
        <v>0</v>
      </c>
      <c r="S1050" t="s">
        <v>332</v>
      </c>
      <c r="T1050" t="s">
        <v>352</v>
      </c>
      <c r="U1050" t="s">
        <v>338</v>
      </c>
      <c r="V1050" t="s">
        <v>319</v>
      </c>
      <c r="W1050">
        <v>11703886122.67</v>
      </c>
      <c r="X1050">
        <v>8574588.9499999993</v>
      </c>
      <c r="Y1050" s="225">
        <v>9717085847267.1602</v>
      </c>
      <c r="Z1050">
        <v>0</v>
      </c>
    </row>
    <row r="1051" spans="1:26" x14ac:dyDescent="0.25">
      <c r="A1051" t="s">
        <v>1353</v>
      </c>
      <c r="B1051" t="s">
        <v>74</v>
      </c>
      <c r="C1051" t="s">
        <v>1183</v>
      </c>
      <c r="D1051" t="s">
        <v>302</v>
      </c>
      <c r="E1051" t="s">
        <v>303</v>
      </c>
      <c r="F1051" t="s">
        <v>304</v>
      </c>
      <c r="G1051" t="s">
        <v>305</v>
      </c>
      <c r="H1051">
        <v>3643.89</v>
      </c>
      <c r="I1051">
        <v>-0.35170000000000001</v>
      </c>
      <c r="J1051">
        <v>-0.81469999999999998</v>
      </c>
      <c r="K1051">
        <v>-3.3083999999999998</v>
      </c>
      <c r="L1051">
        <v>-3.3083999999999998</v>
      </c>
      <c r="M1051">
        <v>-5.5182000000000002</v>
      </c>
      <c r="N1051">
        <v>-6.4717000000000002</v>
      </c>
      <c r="O1051">
        <v>-3.1057999999999999</v>
      </c>
      <c r="P1051">
        <v>-3.5362</v>
      </c>
      <c r="Q1051">
        <v>7.7736000000000001</v>
      </c>
      <c r="R1051">
        <v>9.0533999999999999</v>
      </c>
      <c r="S1051" t="s">
        <v>332</v>
      </c>
      <c r="T1051" t="s">
        <v>334</v>
      </c>
      <c r="U1051" t="s">
        <v>338</v>
      </c>
      <c r="V1051" t="s">
        <v>307</v>
      </c>
      <c r="W1051">
        <v>47788802192</v>
      </c>
      <c r="X1051">
        <v>12680882.699999999</v>
      </c>
      <c r="Y1051" s="225">
        <v>9717085847267.1602</v>
      </c>
      <c r="Z1051">
        <v>0</v>
      </c>
    </row>
    <row r="1052" spans="1:26" x14ac:dyDescent="0.25">
      <c r="A1052" t="s">
        <v>1354</v>
      </c>
      <c r="B1052" t="s">
        <v>74</v>
      </c>
      <c r="C1052" t="s">
        <v>1183</v>
      </c>
      <c r="D1052" t="s">
        <v>374</v>
      </c>
      <c r="E1052" t="s">
        <v>303</v>
      </c>
      <c r="F1052" t="s">
        <v>304</v>
      </c>
      <c r="G1052" t="s">
        <v>280</v>
      </c>
      <c r="H1052">
        <v>439.49900000000002</v>
      </c>
      <c r="I1052">
        <v>0.24979999999999999</v>
      </c>
      <c r="J1052">
        <v>0.91080000000000005</v>
      </c>
      <c r="K1052">
        <v>-0.76649999999999996</v>
      </c>
      <c r="L1052">
        <v>-0.76649999999999996</v>
      </c>
      <c r="M1052">
        <v>-13.074999999999999</v>
      </c>
      <c r="N1052">
        <v>-42.220100000000002</v>
      </c>
      <c r="O1052">
        <v>-50.484901000000001</v>
      </c>
      <c r="P1052">
        <v>-47.507198000000002</v>
      </c>
      <c r="Q1052">
        <v>-57.1511</v>
      </c>
      <c r="R1052">
        <v>0</v>
      </c>
      <c r="S1052" t="s">
        <v>375</v>
      </c>
      <c r="T1052" t="s">
        <v>352</v>
      </c>
      <c r="U1052" t="s">
        <v>319</v>
      </c>
      <c r="V1052" t="s">
        <v>319</v>
      </c>
      <c r="W1052">
        <v>224549722506.38</v>
      </c>
      <c r="X1052">
        <v>507005834.61000001</v>
      </c>
      <c r="Y1052" s="225">
        <v>9717085847267.1602</v>
      </c>
      <c r="Z1052">
        <v>0</v>
      </c>
    </row>
    <row r="1053" spans="1:26" x14ac:dyDescent="0.25">
      <c r="A1053" t="s">
        <v>1355</v>
      </c>
      <c r="B1053" t="s">
        <v>171</v>
      </c>
      <c r="C1053" t="s">
        <v>1183</v>
      </c>
      <c r="D1053" t="s">
        <v>316</v>
      </c>
      <c r="E1053" t="s">
        <v>303</v>
      </c>
      <c r="F1053" t="s">
        <v>304</v>
      </c>
      <c r="G1053" t="s">
        <v>305</v>
      </c>
      <c r="H1053">
        <v>1566.8</v>
      </c>
      <c r="I1053">
        <v>5.3600000000000002E-2</v>
      </c>
      <c r="J1053">
        <v>-0.57809999999999995</v>
      </c>
      <c r="K1053">
        <v>0.03</v>
      </c>
      <c r="L1053">
        <v>0.03</v>
      </c>
      <c r="M1053">
        <v>-0.98209999999999997</v>
      </c>
      <c r="N1053">
        <v>-0.94889999999999997</v>
      </c>
      <c r="O1053">
        <v>-0.27239999999999998</v>
      </c>
      <c r="P1053">
        <v>-0.40870000000000001</v>
      </c>
      <c r="Q1053">
        <v>-4.7016999999999998</v>
      </c>
      <c r="R1053">
        <v>-0.50170000000000003</v>
      </c>
      <c r="S1053" t="s">
        <v>352</v>
      </c>
      <c r="T1053" t="s">
        <v>352</v>
      </c>
      <c r="U1053" t="s">
        <v>375</v>
      </c>
      <c r="V1053" t="s">
        <v>375</v>
      </c>
      <c r="W1053">
        <v>37835077314</v>
      </c>
      <c r="X1053">
        <v>24155203.539999999</v>
      </c>
      <c r="Y1053" s="225">
        <v>9717085847267.1602</v>
      </c>
      <c r="Z1053">
        <v>0</v>
      </c>
    </row>
    <row r="1054" spans="1:26" x14ac:dyDescent="0.25">
      <c r="A1054" t="s">
        <v>1356</v>
      </c>
      <c r="B1054" t="s">
        <v>171</v>
      </c>
      <c r="C1054" t="s">
        <v>1183</v>
      </c>
      <c r="D1054" t="s">
        <v>316</v>
      </c>
      <c r="E1054" t="s">
        <v>303</v>
      </c>
      <c r="F1054" t="s">
        <v>304</v>
      </c>
      <c r="G1054" t="s">
        <v>305</v>
      </c>
      <c r="H1054">
        <v>2831.88</v>
      </c>
      <c r="I1054">
        <v>1.4E-3</v>
      </c>
      <c r="J1054">
        <v>-0.34379999999999999</v>
      </c>
      <c r="K1054">
        <v>0.59389999999999998</v>
      </c>
      <c r="L1054">
        <v>0.59389999999999998</v>
      </c>
      <c r="M1054">
        <v>2.3296000000000001</v>
      </c>
      <c r="N1054">
        <v>4.7183999999999999</v>
      </c>
      <c r="O1054">
        <v>8.3620999999999999</v>
      </c>
      <c r="P1054">
        <v>7.1294000000000004</v>
      </c>
      <c r="Q1054">
        <v>-8.3696999999999999</v>
      </c>
      <c r="R1054">
        <v>8.9955999999999996</v>
      </c>
      <c r="S1054" t="s">
        <v>307</v>
      </c>
      <c r="T1054" t="s">
        <v>332</v>
      </c>
      <c r="U1054" t="s">
        <v>319</v>
      </c>
      <c r="V1054" t="s">
        <v>319</v>
      </c>
      <c r="W1054">
        <v>157964950422</v>
      </c>
      <c r="X1054">
        <v>56112221.299999997</v>
      </c>
      <c r="Y1054" s="225">
        <v>9717085847267.1602</v>
      </c>
      <c r="Z1054">
        <v>0</v>
      </c>
    </row>
    <row r="1055" spans="1:26" x14ac:dyDescent="0.25">
      <c r="A1055" t="s">
        <v>1357</v>
      </c>
      <c r="B1055" t="s">
        <v>178</v>
      </c>
      <c r="C1055" t="s">
        <v>1183</v>
      </c>
      <c r="D1055" t="s">
        <v>302</v>
      </c>
      <c r="E1055" t="s">
        <v>303</v>
      </c>
      <c r="F1055" t="s">
        <v>304</v>
      </c>
      <c r="G1055" t="s">
        <v>305</v>
      </c>
      <c r="H1055">
        <v>1512.52</v>
      </c>
      <c r="I1055">
        <v>5.3600000000000002E-2</v>
      </c>
      <c r="J1055">
        <v>0.1351</v>
      </c>
      <c r="K1055">
        <v>0.5645</v>
      </c>
      <c r="L1055">
        <v>0.5645</v>
      </c>
      <c r="M1055">
        <v>1.758</v>
      </c>
      <c r="N1055">
        <v>3.4420999999999999</v>
      </c>
      <c r="O1055">
        <v>5.1360999999999999</v>
      </c>
      <c r="P1055">
        <v>6.5808</v>
      </c>
      <c r="Q1055">
        <v>20.174800999999999</v>
      </c>
      <c r="R1055">
        <v>36.755901000000001</v>
      </c>
      <c r="S1055" t="s">
        <v>313</v>
      </c>
      <c r="T1055" t="s">
        <v>338</v>
      </c>
      <c r="U1055" t="s">
        <v>364</v>
      </c>
      <c r="V1055" t="s">
        <v>310</v>
      </c>
      <c r="W1055">
        <v>991793820264</v>
      </c>
      <c r="X1055">
        <v>659421075.12</v>
      </c>
      <c r="Y1055" s="225">
        <v>9717085847267.1602</v>
      </c>
      <c r="Z1055">
        <v>0</v>
      </c>
    </row>
    <row r="1056" spans="1:26" x14ac:dyDescent="0.25">
      <c r="A1056" t="s">
        <v>1358</v>
      </c>
      <c r="B1056" t="s">
        <v>171</v>
      </c>
      <c r="C1056" t="s">
        <v>1183</v>
      </c>
      <c r="D1056" t="s">
        <v>302</v>
      </c>
      <c r="E1056" t="s">
        <v>303</v>
      </c>
      <c r="F1056" t="s">
        <v>304</v>
      </c>
      <c r="G1056" t="s">
        <v>305</v>
      </c>
      <c r="H1056">
        <v>2504.88</v>
      </c>
      <c r="I1056">
        <v>0.15229999999999999</v>
      </c>
      <c r="J1056">
        <v>-5.8700000000000002E-2</v>
      </c>
      <c r="K1056">
        <v>0.8357</v>
      </c>
      <c r="L1056">
        <v>0.8357</v>
      </c>
      <c r="M1056">
        <v>1.8244</v>
      </c>
      <c r="N1056">
        <v>4.6736000000000004</v>
      </c>
      <c r="O1056">
        <v>8.7329000000000008</v>
      </c>
      <c r="P1056">
        <v>11.093500000000001</v>
      </c>
      <c r="Q1056">
        <v>17.630898999999999</v>
      </c>
      <c r="R1056">
        <v>41.380501000000002</v>
      </c>
      <c r="S1056" t="s">
        <v>307</v>
      </c>
      <c r="T1056" t="s">
        <v>307</v>
      </c>
      <c r="U1056" t="s">
        <v>307</v>
      </c>
      <c r="V1056" t="s">
        <v>307</v>
      </c>
      <c r="W1056">
        <v>70372312977</v>
      </c>
      <c r="X1056">
        <v>28328869.59</v>
      </c>
      <c r="Y1056" s="225">
        <v>9717085847267.1602</v>
      </c>
      <c r="Z1056">
        <v>0</v>
      </c>
    </row>
    <row r="1057" spans="1:26" x14ac:dyDescent="0.25">
      <c r="A1057" t="s">
        <v>1359</v>
      </c>
      <c r="B1057" t="s">
        <v>207</v>
      </c>
      <c r="C1057" t="s">
        <v>1183</v>
      </c>
      <c r="D1057" t="s">
        <v>316</v>
      </c>
      <c r="E1057" t="s">
        <v>303</v>
      </c>
      <c r="F1057" t="s">
        <v>304</v>
      </c>
      <c r="G1057" t="s">
        <v>305</v>
      </c>
      <c r="H1057">
        <v>999.44</v>
      </c>
      <c r="I1057">
        <v>0</v>
      </c>
      <c r="J1057">
        <v>0</v>
      </c>
      <c r="K1057">
        <v>0</v>
      </c>
      <c r="L1057">
        <v>0.45</v>
      </c>
      <c r="M1057">
        <v>0</v>
      </c>
      <c r="N1057">
        <v>0</v>
      </c>
      <c r="O1057">
        <v>0</v>
      </c>
      <c r="P1057">
        <v>5.24</v>
      </c>
      <c r="Q1057">
        <v>0</v>
      </c>
      <c r="R1057">
        <v>0</v>
      </c>
      <c r="S1057" t="s">
        <v>319</v>
      </c>
      <c r="T1057" t="s">
        <v>319</v>
      </c>
      <c r="U1057" t="s">
        <v>319</v>
      </c>
      <c r="V1057" t="s">
        <v>319</v>
      </c>
      <c r="W1057">
        <v>43879859854</v>
      </c>
      <c r="X1057">
        <v>44100000</v>
      </c>
      <c r="Y1057" s="225">
        <v>9717085847267.1602</v>
      </c>
      <c r="Z1057">
        <v>0</v>
      </c>
    </row>
    <row r="1058" spans="1:26" x14ac:dyDescent="0.25">
      <c r="A1058" t="s">
        <v>1360</v>
      </c>
      <c r="B1058" t="s">
        <v>207</v>
      </c>
      <c r="C1058" t="s">
        <v>1183</v>
      </c>
      <c r="D1058" t="s">
        <v>302</v>
      </c>
      <c r="E1058" t="s">
        <v>303</v>
      </c>
      <c r="F1058" t="s">
        <v>304</v>
      </c>
      <c r="G1058" t="s">
        <v>305</v>
      </c>
      <c r="H1058">
        <v>1034.67</v>
      </c>
      <c r="I1058">
        <v>0</v>
      </c>
      <c r="J1058">
        <v>0</v>
      </c>
      <c r="K1058">
        <v>0</v>
      </c>
      <c r="L1058">
        <v>1.23</v>
      </c>
      <c r="M1058">
        <v>0</v>
      </c>
      <c r="N1058">
        <v>0</v>
      </c>
      <c r="O1058">
        <v>0</v>
      </c>
      <c r="P1058">
        <v>0</v>
      </c>
      <c r="Q1058">
        <v>0</v>
      </c>
      <c r="R1058">
        <v>0</v>
      </c>
      <c r="S1058" t="s">
        <v>319</v>
      </c>
      <c r="T1058" t="s">
        <v>319</v>
      </c>
      <c r="U1058" t="s">
        <v>319</v>
      </c>
      <c r="V1058" t="s">
        <v>319</v>
      </c>
      <c r="W1058">
        <v>156386459376</v>
      </c>
      <c r="X1058">
        <v>153000000</v>
      </c>
      <c r="Y1058" s="225">
        <v>9717085847267.1602</v>
      </c>
      <c r="Z1058">
        <v>0</v>
      </c>
    </row>
    <row r="1059" spans="1:26" x14ac:dyDescent="0.25">
      <c r="A1059" t="s">
        <v>1361</v>
      </c>
      <c r="B1059" t="s">
        <v>207</v>
      </c>
      <c r="C1059" t="s">
        <v>1183</v>
      </c>
      <c r="D1059" t="s">
        <v>302</v>
      </c>
      <c r="E1059" t="s">
        <v>303</v>
      </c>
      <c r="F1059" t="s">
        <v>304</v>
      </c>
      <c r="G1059" t="s">
        <v>305</v>
      </c>
      <c r="H1059">
        <v>1013.56</v>
      </c>
      <c r="I1059">
        <v>0</v>
      </c>
      <c r="J1059">
        <v>0</v>
      </c>
      <c r="K1059">
        <v>0</v>
      </c>
      <c r="L1059">
        <v>2.0499999999999998</v>
      </c>
      <c r="M1059">
        <v>0</v>
      </c>
      <c r="N1059">
        <v>0</v>
      </c>
      <c r="O1059">
        <v>0</v>
      </c>
      <c r="P1059">
        <v>0</v>
      </c>
      <c r="Q1059">
        <v>0</v>
      </c>
      <c r="R1059">
        <v>0</v>
      </c>
      <c r="S1059" t="s">
        <v>319</v>
      </c>
      <c r="T1059" t="s">
        <v>319</v>
      </c>
      <c r="U1059" t="s">
        <v>319</v>
      </c>
      <c r="V1059" t="s">
        <v>319</v>
      </c>
      <c r="W1059">
        <v>121943351493</v>
      </c>
      <c r="X1059">
        <v>120720000</v>
      </c>
      <c r="Y1059" s="225">
        <v>9717085847267.1602</v>
      </c>
      <c r="Z1059">
        <v>0</v>
      </c>
    </row>
    <row r="1060" spans="1:26" x14ac:dyDescent="0.25">
      <c r="A1060" t="s">
        <v>1362</v>
      </c>
      <c r="B1060" t="s">
        <v>207</v>
      </c>
      <c r="C1060" t="s">
        <v>1183</v>
      </c>
      <c r="D1060" t="s">
        <v>374</v>
      </c>
      <c r="E1060" t="s">
        <v>303</v>
      </c>
      <c r="F1060" t="s">
        <v>304</v>
      </c>
      <c r="G1060" t="s">
        <v>305</v>
      </c>
      <c r="H1060">
        <v>999.54399999999998</v>
      </c>
      <c r="I1060">
        <v>0</v>
      </c>
      <c r="J1060">
        <v>0</v>
      </c>
      <c r="K1060">
        <v>0</v>
      </c>
      <c r="L1060">
        <v>0</v>
      </c>
      <c r="M1060">
        <v>0</v>
      </c>
      <c r="N1060">
        <v>0</v>
      </c>
      <c r="O1060">
        <v>0</v>
      </c>
      <c r="P1060">
        <v>0</v>
      </c>
      <c r="Q1060">
        <v>0</v>
      </c>
      <c r="R1060">
        <v>0</v>
      </c>
      <c r="S1060" t="s">
        <v>369</v>
      </c>
      <c r="T1060" t="s">
        <v>369</v>
      </c>
      <c r="U1060" t="s">
        <v>369</v>
      </c>
      <c r="V1060" t="s">
        <v>369</v>
      </c>
      <c r="W1060">
        <v>0</v>
      </c>
      <c r="X1060">
        <v>0</v>
      </c>
      <c r="Y1060" s="225">
        <v>9717085847267.1602</v>
      </c>
      <c r="Z1060">
        <v>0</v>
      </c>
    </row>
    <row r="1061" spans="1:26" x14ac:dyDescent="0.25">
      <c r="A1061" t="s">
        <v>1363</v>
      </c>
      <c r="B1061" t="s">
        <v>207</v>
      </c>
      <c r="C1061" t="s">
        <v>1183</v>
      </c>
      <c r="D1061" t="s">
        <v>302</v>
      </c>
      <c r="E1061" t="s">
        <v>303</v>
      </c>
      <c r="F1061" t="s">
        <v>304</v>
      </c>
      <c r="G1061" t="s">
        <v>305</v>
      </c>
      <c r="H1061">
        <v>997.63</v>
      </c>
      <c r="I1061">
        <v>0</v>
      </c>
      <c r="J1061">
        <v>0</v>
      </c>
      <c r="K1061">
        <v>0</v>
      </c>
      <c r="L1061">
        <v>1.02</v>
      </c>
      <c r="M1061">
        <v>0</v>
      </c>
      <c r="N1061">
        <v>0</v>
      </c>
      <c r="O1061">
        <v>0</v>
      </c>
      <c r="P1061">
        <v>0</v>
      </c>
      <c r="Q1061">
        <v>0</v>
      </c>
      <c r="R1061">
        <v>0</v>
      </c>
      <c r="S1061" t="s">
        <v>319</v>
      </c>
      <c r="T1061" t="s">
        <v>319</v>
      </c>
      <c r="U1061" t="s">
        <v>319</v>
      </c>
      <c r="V1061" t="s">
        <v>319</v>
      </c>
      <c r="W1061">
        <v>158665324654</v>
      </c>
      <c r="X1061">
        <v>158400000</v>
      </c>
      <c r="Y1061" s="225">
        <v>9717085847267.1602</v>
      </c>
      <c r="Z1061">
        <v>0</v>
      </c>
    </row>
    <row r="1062" spans="1:26" x14ac:dyDescent="0.25">
      <c r="A1062" t="s">
        <v>1364</v>
      </c>
      <c r="B1062" t="s">
        <v>207</v>
      </c>
      <c r="C1062" t="s">
        <v>1183</v>
      </c>
      <c r="D1062" t="s">
        <v>374</v>
      </c>
      <c r="E1062" t="s">
        <v>303</v>
      </c>
      <c r="F1062" t="s">
        <v>304</v>
      </c>
      <c r="G1062" t="s">
        <v>305</v>
      </c>
      <c r="H1062">
        <v>1002.16</v>
      </c>
      <c r="I1062">
        <v>0</v>
      </c>
      <c r="J1062">
        <v>0</v>
      </c>
      <c r="K1062">
        <v>0</v>
      </c>
      <c r="L1062">
        <v>-0.96</v>
      </c>
      <c r="M1062">
        <v>0</v>
      </c>
      <c r="N1062">
        <v>0</v>
      </c>
      <c r="O1062">
        <v>0</v>
      </c>
      <c r="P1062">
        <v>4.12</v>
      </c>
      <c r="Q1062">
        <v>0</v>
      </c>
      <c r="R1062">
        <v>0</v>
      </c>
      <c r="S1062" t="s">
        <v>319</v>
      </c>
      <c r="T1062" t="s">
        <v>319</v>
      </c>
      <c r="U1062" t="s">
        <v>319</v>
      </c>
      <c r="V1062" t="s">
        <v>319</v>
      </c>
      <c r="W1062">
        <v>207737669976.20999</v>
      </c>
      <c r="X1062">
        <v>205300000</v>
      </c>
      <c r="Y1062" s="225">
        <v>9717085847267.1602</v>
      </c>
      <c r="Z1062">
        <v>0</v>
      </c>
    </row>
    <row r="1063" spans="1:26" x14ac:dyDescent="0.25">
      <c r="A1063" t="s">
        <v>1365</v>
      </c>
      <c r="B1063" t="s">
        <v>207</v>
      </c>
      <c r="C1063" t="s">
        <v>1183</v>
      </c>
      <c r="D1063" t="s">
        <v>302</v>
      </c>
      <c r="E1063" t="s">
        <v>303</v>
      </c>
      <c r="F1063" t="s">
        <v>304</v>
      </c>
      <c r="G1063" t="s">
        <v>305</v>
      </c>
      <c r="H1063">
        <v>1006.92</v>
      </c>
      <c r="I1063">
        <v>0</v>
      </c>
      <c r="J1063">
        <v>0</v>
      </c>
      <c r="K1063">
        <v>0</v>
      </c>
      <c r="L1063">
        <v>0.91</v>
      </c>
      <c r="M1063">
        <v>0</v>
      </c>
      <c r="N1063">
        <v>0</v>
      </c>
      <c r="O1063">
        <v>0</v>
      </c>
      <c r="P1063">
        <v>11.69</v>
      </c>
      <c r="Q1063">
        <v>0</v>
      </c>
      <c r="R1063">
        <v>0</v>
      </c>
      <c r="S1063" t="s">
        <v>319</v>
      </c>
      <c r="T1063" t="s">
        <v>319</v>
      </c>
      <c r="U1063" t="s">
        <v>319</v>
      </c>
      <c r="V1063" t="s">
        <v>319</v>
      </c>
      <c r="W1063">
        <v>305792138175</v>
      </c>
      <c r="X1063">
        <v>300345000</v>
      </c>
      <c r="Y1063" s="225">
        <v>9717085847267.1602</v>
      </c>
      <c r="Z1063">
        <v>0</v>
      </c>
    </row>
    <row r="1064" spans="1:26" x14ac:dyDescent="0.25">
      <c r="A1064" t="s">
        <v>1366</v>
      </c>
      <c r="B1064" t="s">
        <v>207</v>
      </c>
      <c r="C1064" t="s">
        <v>1183</v>
      </c>
      <c r="D1064" t="s">
        <v>302</v>
      </c>
      <c r="E1064" t="s">
        <v>303</v>
      </c>
      <c r="F1064" t="s">
        <v>304</v>
      </c>
      <c r="G1064" t="s">
        <v>305</v>
      </c>
      <c r="H1064">
        <v>1006.89</v>
      </c>
      <c r="I1064">
        <v>0</v>
      </c>
      <c r="J1064">
        <v>0</v>
      </c>
      <c r="K1064">
        <v>0</v>
      </c>
      <c r="L1064">
        <v>0.91</v>
      </c>
      <c r="M1064">
        <v>0</v>
      </c>
      <c r="N1064">
        <v>0</v>
      </c>
      <c r="O1064">
        <v>0</v>
      </c>
      <c r="P1064">
        <v>10.07</v>
      </c>
      <c r="Q1064">
        <v>0</v>
      </c>
      <c r="R1064">
        <v>0</v>
      </c>
      <c r="S1064" t="s">
        <v>319</v>
      </c>
      <c r="T1064" t="s">
        <v>319</v>
      </c>
      <c r="U1064" t="s">
        <v>319</v>
      </c>
      <c r="V1064" t="s">
        <v>319</v>
      </c>
      <c r="W1064">
        <v>273394753580</v>
      </c>
      <c r="X1064">
        <v>273995000</v>
      </c>
      <c r="Y1064" s="225">
        <v>9717085847267.1602</v>
      </c>
      <c r="Z1064">
        <v>0</v>
      </c>
    </row>
    <row r="1065" spans="1:26" x14ac:dyDescent="0.25">
      <c r="A1065" t="s">
        <v>1367</v>
      </c>
      <c r="B1065" t="s">
        <v>207</v>
      </c>
      <c r="C1065" t="s">
        <v>1183</v>
      </c>
      <c r="D1065" t="s">
        <v>302</v>
      </c>
      <c r="E1065" t="s">
        <v>303</v>
      </c>
      <c r="F1065" t="s">
        <v>304</v>
      </c>
      <c r="G1065" t="s">
        <v>305</v>
      </c>
      <c r="H1065">
        <v>1000.04</v>
      </c>
      <c r="I1065">
        <v>0</v>
      </c>
      <c r="J1065">
        <v>0</v>
      </c>
      <c r="K1065">
        <v>0</v>
      </c>
      <c r="L1065">
        <v>1.0900000000000001</v>
      </c>
      <c r="M1065">
        <v>0</v>
      </c>
      <c r="N1065">
        <v>0</v>
      </c>
      <c r="O1065">
        <v>0</v>
      </c>
      <c r="P1065">
        <v>12.62</v>
      </c>
      <c r="Q1065">
        <v>0</v>
      </c>
      <c r="R1065">
        <v>0</v>
      </c>
      <c r="S1065" t="s">
        <v>319</v>
      </c>
      <c r="T1065" t="s">
        <v>319</v>
      </c>
      <c r="U1065" t="s">
        <v>319</v>
      </c>
      <c r="V1065" t="s">
        <v>319</v>
      </c>
      <c r="W1065">
        <v>276997386302</v>
      </c>
      <c r="X1065">
        <v>280000000</v>
      </c>
      <c r="Y1065" s="225">
        <v>9717085847267.1602</v>
      </c>
      <c r="Z1065">
        <v>0</v>
      </c>
    </row>
    <row r="1066" spans="1:26" x14ac:dyDescent="0.25">
      <c r="A1066" t="s">
        <v>1368</v>
      </c>
      <c r="B1066" t="s">
        <v>207</v>
      </c>
      <c r="C1066" t="s">
        <v>1183</v>
      </c>
      <c r="D1066" t="s">
        <v>374</v>
      </c>
      <c r="E1066" t="s">
        <v>303</v>
      </c>
      <c r="F1066" t="s">
        <v>304</v>
      </c>
      <c r="G1066" t="s">
        <v>305</v>
      </c>
      <c r="H1066">
        <v>1022.785</v>
      </c>
      <c r="I1066">
        <v>0</v>
      </c>
      <c r="J1066">
        <v>0</v>
      </c>
      <c r="K1066">
        <v>0</v>
      </c>
      <c r="L1066">
        <v>-1.01</v>
      </c>
      <c r="M1066">
        <v>0</v>
      </c>
      <c r="N1066">
        <v>0</v>
      </c>
      <c r="O1066">
        <v>0</v>
      </c>
      <c r="P1066">
        <v>2.66</v>
      </c>
      <c r="Q1066">
        <v>0</v>
      </c>
      <c r="R1066">
        <v>0</v>
      </c>
      <c r="S1066" t="s">
        <v>319</v>
      </c>
      <c r="T1066" t="s">
        <v>319</v>
      </c>
      <c r="U1066" t="s">
        <v>319</v>
      </c>
      <c r="V1066" t="s">
        <v>319</v>
      </c>
      <c r="W1066">
        <v>128095373185.21001</v>
      </c>
      <c r="X1066">
        <v>123975000</v>
      </c>
      <c r="Y1066" s="225">
        <v>9717085847267.1602</v>
      </c>
      <c r="Z1066">
        <v>0</v>
      </c>
    </row>
    <row r="1067" spans="1:26" x14ac:dyDescent="0.25">
      <c r="A1067" t="s">
        <v>1369</v>
      </c>
      <c r="B1067" t="s">
        <v>207</v>
      </c>
      <c r="C1067" t="s">
        <v>1183</v>
      </c>
      <c r="D1067" t="s">
        <v>302</v>
      </c>
      <c r="E1067" t="s">
        <v>303</v>
      </c>
      <c r="F1067" t="s">
        <v>304</v>
      </c>
      <c r="G1067" t="s">
        <v>305</v>
      </c>
      <c r="H1067">
        <v>1010.45</v>
      </c>
      <c r="I1067">
        <v>0</v>
      </c>
      <c r="J1067">
        <v>0</v>
      </c>
      <c r="K1067">
        <v>0</v>
      </c>
      <c r="L1067">
        <v>0.83</v>
      </c>
      <c r="M1067">
        <v>0</v>
      </c>
      <c r="N1067">
        <v>0</v>
      </c>
      <c r="O1067">
        <v>0</v>
      </c>
      <c r="P1067">
        <v>9.75</v>
      </c>
      <c r="Q1067">
        <v>0</v>
      </c>
      <c r="R1067">
        <v>0</v>
      </c>
      <c r="S1067" t="s">
        <v>319</v>
      </c>
      <c r="T1067" t="s">
        <v>319</v>
      </c>
      <c r="U1067" t="s">
        <v>319</v>
      </c>
      <c r="V1067" t="s">
        <v>319</v>
      </c>
      <c r="W1067">
        <v>300636398319</v>
      </c>
      <c r="X1067">
        <v>300000000</v>
      </c>
      <c r="Y1067" s="225">
        <v>9717085847267.1602</v>
      </c>
      <c r="Z1067">
        <v>0</v>
      </c>
    </row>
    <row r="1068" spans="1:26" x14ac:dyDescent="0.25">
      <c r="A1068" t="s">
        <v>1370</v>
      </c>
      <c r="B1068" t="s">
        <v>207</v>
      </c>
      <c r="C1068" t="s">
        <v>1183</v>
      </c>
      <c r="D1068" t="s">
        <v>374</v>
      </c>
      <c r="E1068" t="s">
        <v>303</v>
      </c>
      <c r="F1068" t="s">
        <v>304</v>
      </c>
      <c r="G1068" t="s">
        <v>305</v>
      </c>
      <c r="H1068">
        <v>996.11099999999999</v>
      </c>
      <c r="I1068">
        <v>0</v>
      </c>
      <c r="J1068">
        <v>0</v>
      </c>
      <c r="K1068">
        <v>0</v>
      </c>
      <c r="L1068">
        <v>-1.1399999999999999</v>
      </c>
      <c r="M1068">
        <v>0</v>
      </c>
      <c r="N1068">
        <v>0</v>
      </c>
      <c r="O1068">
        <v>0</v>
      </c>
      <c r="P1068">
        <v>1.5</v>
      </c>
      <c r="Q1068">
        <v>0</v>
      </c>
      <c r="R1068">
        <v>0</v>
      </c>
      <c r="S1068" t="s">
        <v>319</v>
      </c>
      <c r="T1068" t="s">
        <v>319</v>
      </c>
      <c r="U1068" t="s">
        <v>319</v>
      </c>
      <c r="V1068" t="s">
        <v>319</v>
      </c>
      <c r="W1068">
        <v>299056990274.76001</v>
      </c>
      <c r="X1068">
        <v>296800000</v>
      </c>
      <c r="Y1068" s="225">
        <v>9717085847267.1602</v>
      </c>
      <c r="Z1068">
        <v>0</v>
      </c>
    </row>
    <row r="1069" spans="1:26" x14ac:dyDescent="0.25">
      <c r="A1069" t="s">
        <v>1371</v>
      </c>
      <c r="B1069" t="s">
        <v>166</v>
      </c>
      <c r="C1069" t="s">
        <v>1183</v>
      </c>
      <c r="D1069" t="s">
        <v>316</v>
      </c>
      <c r="E1069" t="s">
        <v>303</v>
      </c>
      <c r="F1069" t="s">
        <v>304</v>
      </c>
      <c r="G1069" t="s">
        <v>305</v>
      </c>
      <c r="H1069">
        <v>1530.46</v>
      </c>
      <c r="I1069">
        <v>-0.54330000000000001</v>
      </c>
      <c r="J1069">
        <v>-0.59040000000000004</v>
      </c>
      <c r="K1069">
        <v>-2.5693999999999999</v>
      </c>
      <c r="L1069">
        <v>-2.5693999999999999</v>
      </c>
      <c r="M1069">
        <v>-3.0305</v>
      </c>
      <c r="N1069">
        <v>-3.5122</v>
      </c>
      <c r="O1069">
        <v>3.4933999999999998</v>
      </c>
      <c r="P1069">
        <v>5.9413</v>
      </c>
      <c r="Q1069">
        <v>8.8109999999999999</v>
      </c>
      <c r="R1069">
        <v>30.1633</v>
      </c>
      <c r="S1069" t="s">
        <v>387</v>
      </c>
      <c r="T1069" t="s">
        <v>387</v>
      </c>
      <c r="U1069" t="s">
        <v>387</v>
      </c>
      <c r="V1069" t="s">
        <v>387</v>
      </c>
      <c r="W1069">
        <v>9988746116</v>
      </c>
      <c r="X1069">
        <v>6358926.1799999997</v>
      </c>
      <c r="Y1069" s="225">
        <v>9717085847267.1602</v>
      </c>
      <c r="Z1069">
        <v>0</v>
      </c>
    </row>
    <row r="1070" spans="1:26" x14ac:dyDescent="0.25">
      <c r="A1070" t="s">
        <v>1372</v>
      </c>
      <c r="B1070" t="s">
        <v>178</v>
      </c>
      <c r="C1070" t="s">
        <v>1183</v>
      </c>
      <c r="D1070" t="s">
        <v>302</v>
      </c>
      <c r="E1070" t="s">
        <v>303</v>
      </c>
      <c r="F1070" t="s">
        <v>304</v>
      </c>
      <c r="G1070" t="s">
        <v>305</v>
      </c>
      <c r="H1070">
        <v>1031.3599999999999</v>
      </c>
      <c r="I1070">
        <v>9.7000000000000003E-3</v>
      </c>
      <c r="J1070">
        <v>2.23E-2</v>
      </c>
      <c r="K1070">
        <v>9.6100000000000005E-2</v>
      </c>
      <c r="L1070">
        <v>9.6100000000000005E-2</v>
      </c>
      <c r="M1070">
        <v>0.36199999999999999</v>
      </c>
      <c r="N1070">
        <v>0.62829999999999997</v>
      </c>
      <c r="O1070">
        <v>0.91490000000000005</v>
      </c>
      <c r="P1070">
        <v>1.7813000000000001</v>
      </c>
      <c r="Q1070">
        <v>0</v>
      </c>
      <c r="R1070">
        <v>0</v>
      </c>
      <c r="S1070" t="s">
        <v>375</v>
      </c>
      <c r="T1070" t="s">
        <v>352</v>
      </c>
      <c r="U1070" t="s">
        <v>319</v>
      </c>
      <c r="V1070" t="s">
        <v>319</v>
      </c>
      <c r="W1070">
        <v>308929914812</v>
      </c>
      <c r="X1070">
        <v>299821453.25</v>
      </c>
      <c r="Y1070" s="225">
        <v>9717085847267.1602</v>
      </c>
      <c r="Z1070">
        <v>0</v>
      </c>
    </row>
    <row r="1071" spans="1:26" x14ac:dyDescent="0.25">
      <c r="A1071" t="s">
        <v>1373</v>
      </c>
      <c r="B1071" t="s">
        <v>74</v>
      </c>
      <c r="C1071" t="s">
        <v>1183</v>
      </c>
      <c r="D1071" t="s">
        <v>302</v>
      </c>
      <c r="E1071" t="s">
        <v>303</v>
      </c>
      <c r="F1071" t="s">
        <v>304</v>
      </c>
      <c r="G1071" t="s">
        <v>305</v>
      </c>
      <c r="H1071">
        <v>865.94</v>
      </c>
      <c r="I1071">
        <v>-0.3624</v>
      </c>
      <c r="J1071">
        <v>-0.85529999999999995</v>
      </c>
      <c r="K1071">
        <v>-3.2122999999999999</v>
      </c>
      <c r="L1071">
        <v>-3.2122999999999999</v>
      </c>
      <c r="M1071">
        <v>-5.3616999999999999</v>
      </c>
      <c r="N1071">
        <v>-6.5606</v>
      </c>
      <c r="O1071">
        <v>-3.3441000000000001</v>
      </c>
      <c r="P1071">
        <v>-4.6269</v>
      </c>
      <c r="Q1071">
        <v>0</v>
      </c>
      <c r="R1071">
        <v>0</v>
      </c>
      <c r="S1071" t="s">
        <v>332</v>
      </c>
      <c r="T1071" t="s">
        <v>375</v>
      </c>
      <c r="U1071" t="s">
        <v>319</v>
      </c>
      <c r="V1071" t="s">
        <v>319</v>
      </c>
      <c r="W1071">
        <v>10230556526</v>
      </c>
      <c r="X1071">
        <v>11434870.17</v>
      </c>
      <c r="Y1071" s="225">
        <v>9717085847267.1602</v>
      </c>
      <c r="Z1071">
        <v>0</v>
      </c>
    </row>
    <row r="1072" spans="1:26" x14ac:dyDescent="0.25">
      <c r="A1072" t="s">
        <v>1374</v>
      </c>
      <c r="B1072" t="s">
        <v>74</v>
      </c>
      <c r="C1072" t="s">
        <v>1375</v>
      </c>
      <c r="D1072" t="s">
        <v>170</v>
      </c>
      <c r="E1072" t="s">
        <v>303</v>
      </c>
      <c r="F1072" t="s">
        <v>304</v>
      </c>
      <c r="G1072" t="s">
        <v>305</v>
      </c>
      <c r="H1072">
        <v>1148.9843000000001</v>
      </c>
      <c r="I1072">
        <v>-0.4289</v>
      </c>
      <c r="J1072">
        <v>-0.94699999999999995</v>
      </c>
      <c r="K1072">
        <v>-3.6970000000000001</v>
      </c>
      <c r="L1072">
        <v>-3.6970000000000001</v>
      </c>
      <c r="M1072">
        <v>-7.3098999999999998</v>
      </c>
      <c r="N1072">
        <v>-8.4156999999999993</v>
      </c>
      <c r="O1072">
        <v>-6.3155000000000001</v>
      </c>
      <c r="P1072">
        <v>-3.0838000000000001</v>
      </c>
      <c r="Q1072">
        <v>-9.9090000000000007</v>
      </c>
      <c r="R1072">
        <v>-12.4125</v>
      </c>
      <c r="S1072" t="s">
        <v>334</v>
      </c>
      <c r="T1072" t="s">
        <v>317</v>
      </c>
      <c r="U1072" t="s">
        <v>334</v>
      </c>
      <c r="V1072" t="s">
        <v>334</v>
      </c>
      <c r="W1072">
        <v>31525715471.66</v>
      </c>
      <c r="X1072">
        <v>26423517.66</v>
      </c>
      <c r="Y1072" s="225">
        <v>972513803920.92004</v>
      </c>
      <c r="Z1072">
        <v>0</v>
      </c>
    </row>
    <row r="1073" spans="1:26" x14ac:dyDescent="0.25">
      <c r="A1073" t="s">
        <v>1376</v>
      </c>
      <c r="B1073" t="s">
        <v>166</v>
      </c>
      <c r="C1073" t="s">
        <v>1375</v>
      </c>
      <c r="D1073" t="s">
        <v>662</v>
      </c>
      <c r="E1073" t="s">
        <v>303</v>
      </c>
      <c r="F1073" t="s">
        <v>304</v>
      </c>
      <c r="G1073" t="s">
        <v>280</v>
      </c>
      <c r="H1073">
        <v>1037.3205</v>
      </c>
      <c r="I1073">
        <v>9.4999999999999998E-3</v>
      </c>
      <c r="J1073">
        <v>5.2200000000000003E-2</v>
      </c>
      <c r="K1073">
        <v>2.7542</v>
      </c>
      <c r="L1073">
        <v>2.7542</v>
      </c>
      <c r="M1073">
        <v>4.6284999999999998</v>
      </c>
      <c r="N1073">
        <v>2.3357000000000001</v>
      </c>
      <c r="O1073">
        <v>3.6707999999999998</v>
      </c>
      <c r="P1073">
        <v>6.1189</v>
      </c>
      <c r="Q1073">
        <v>-2.3327</v>
      </c>
      <c r="R1073">
        <v>-1.7823</v>
      </c>
      <c r="S1073" t="s">
        <v>387</v>
      </c>
      <c r="T1073" t="s">
        <v>387</v>
      </c>
      <c r="U1073" t="s">
        <v>387</v>
      </c>
      <c r="V1073" t="s">
        <v>387</v>
      </c>
      <c r="W1073">
        <v>32519344.350000001</v>
      </c>
      <c r="X1073">
        <v>32212.79</v>
      </c>
      <c r="Y1073" s="225">
        <v>972513803920.92004</v>
      </c>
      <c r="Z1073">
        <v>0</v>
      </c>
    </row>
    <row r="1074" spans="1:26" x14ac:dyDescent="0.25">
      <c r="A1074" t="s">
        <v>1377</v>
      </c>
      <c r="B1074" t="s">
        <v>171</v>
      </c>
      <c r="C1074" t="s">
        <v>1375</v>
      </c>
      <c r="D1074" t="s">
        <v>342</v>
      </c>
      <c r="E1074" t="s">
        <v>303</v>
      </c>
      <c r="F1074" t="s">
        <v>304</v>
      </c>
      <c r="G1074" t="s">
        <v>305</v>
      </c>
      <c r="H1074">
        <v>1683.7996000000001</v>
      </c>
      <c r="I1074">
        <v>0.11890000000000001</v>
      </c>
      <c r="J1074">
        <v>1.84E-2</v>
      </c>
      <c r="K1074">
        <v>0.95979999999999999</v>
      </c>
      <c r="L1074">
        <v>0.95979999999999999</v>
      </c>
      <c r="M1074">
        <v>2.4321000000000002</v>
      </c>
      <c r="N1074">
        <v>5.7962999999999996</v>
      </c>
      <c r="O1074">
        <v>10.4217</v>
      </c>
      <c r="P1074">
        <v>12.3309</v>
      </c>
      <c r="Q1074">
        <v>23.313801000000002</v>
      </c>
      <c r="R1074">
        <v>47.247101000000001</v>
      </c>
      <c r="S1074" t="s">
        <v>317</v>
      </c>
      <c r="T1074" t="s">
        <v>317</v>
      </c>
      <c r="U1074" t="s">
        <v>307</v>
      </c>
      <c r="V1074" t="s">
        <v>332</v>
      </c>
      <c r="W1074">
        <v>52225280396.519997</v>
      </c>
      <c r="X1074">
        <v>31314023.02</v>
      </c>
      <c r="Y1074" s="225">
        <v>972513803920.92004</v>
      </c>
      <c r="Z1074">
        <v>0</v>
      </c>
    </row>
    <row r="1075" spans="1:26" x14ac:dyDescent="0.25">
      <c r="A1075" t="s">
        <v>1378</v>
      </c>
      <c r="B1075" t="s">
        <v>171</v>
      </c>
      <c r="C1075" t="s">
        <v>1375</v>
      </c>
      <c r="D1075" t="s">
        <v>170</v>
      </c>
      <c r="E1075" t="s">
        <v>303</v>
      </c>
      <c r="F1075" t="s">
        <v>304</v>
      </c>
      <c r="G1075" t="s">
        <v>305</v>
      </c>
      <c r="H1075">
        <v>1303.3697</v>
      </c>
      <c r="I1075">
        <v>4.4699999999999997E-2</v>
      </c>
      <c r="J1075">
        <v>8.2299999999999998E-2</v>
      </c>
      <c r="K1075">
        <v>0.64349999999999996</v>
      </c>
      <c r="L1075">
        <v>0.64349999999999996</v>
      </c>
      <c r="M1075">
        <v>2.1282999999999999</v>
      </c>
      <c r="N1075">
        <v>3.5651999999999999</v>
      </c>
      <c r="O1075">
        <v>1.1742999999999999</v>
      </c>
      <c r="P1075">
        <v>-6.1913</v>
      </c>
      <c r="Q1075">
        <v>-5.2431000000000001</v>
      </c>
      <c r="R1075">
        <v>20.738700999999999</v>
      </c>
      <c r="S1075" t="s">
        <v>352</v>
      </c>
      <c r="T1075" t="s">
        <v>339</v>
      </c>
      <c r="U1075" t="s">
        <v>339</v>
      </c>
      <c r="V1075" t="s">
        <v>352</v>
      </c>
      <c r="W1075">
        <v>16447875207.18</v>
      </c>
      <c r="X1075">
        <v>12700706.76</v>
      </c>
      <c r="Y1075" s="225">
        <v>972513803920.92004</v>
      </c>
      <c r="Z1075">
        <v>0</v>
      </c>
    </row>
    <row r="1076" spans="1:26" x14ac:dyDescent="0.25">
      <c r="A1076" t="s">
        <v>1379</v>
      </c>
      <c r="B1076" t="s">
        <v>74</v>
      </c>
      <c r="C1076" t="s">
        <v>1375</v>
      </c>
      <c r="D1076" t="s">
        <v>170</v>
      </c>
      <c r="E1076" t="s">
        <v>303</v>
      </c>
      <c r="F1076" t="s">
        <v>304</v>
      </c>
      <c r="G1076" t="s">
        <v>305</v>
      </c>
      <c r="H1076">
        <v>942.34050000000002</v>
      </c>
      <c r="I1076">
        <v>-0.1024</v>
      </c>
      <c r="J1076">
        <v>-0.54630000000000001</v>
      </c>
      <c r="K1076">
        <v>-2.0478999999999998</v>
      </c>
      <c r="L1076">
        <v>-2.0478999999999998</v>
      </c>
      <c r="M1076">
        <v>-4.8102999999999998</v>
      </c>
      <c r="N1076">
        <v>-5.8282999999999996</v>
      </c>
      <c r="O1076">
        <v>-4.8316999999999997</v>
      </c>
      <c r="P1076">
        <v>2.6655000000000002</v>
      </c>
      <c r="Q1076">
        <v>-1.1639999999999999</v>
      </c>
      <c r="R1076">
        <v>1.6984999999999999</v>
      </c>
      <c r="S1076" t="s">
        <v>387</v>
      </c>
      <c r="T1076" t="s">
        <v>387</v>
      </c>
      <c r="U1076" t="s">
        <v>387</v>
      </c>
      <c r="V1076" t="s">
        <v>387</v>
      </c>
      <c r="W1076">
        <v>3303945003.21</v>
      </c>
      <c r="X1076">
        <v>3434304.08</v>
      </c>
      <c r="Y1076" s="225">
        <v>972513803920.92004</v>
      </c>
      <c r="Z1076">
        <v>0</v>
      </c>
    </row>
    <row r="1077" spans="1:26" x14ac:dyDescent="0.25">
      <c r="A1077" t="s">
        <v>1380</v>
      </c>
      <c r="B1077" t="s">
        <v>178</v>
      </c>
      <c r="C1077" t="s">
        <v>1375</v>
      </c>
      <c r="D1077" t="s">
        <v>170</v>
      </c>
      <c r="E1077" t="s">
        <v>303</v>
      </c>
      <c r="F1077" t="s">
        <v>304</v>
      </c>
      <c r="G1077" t="s">
        <v>305</v>
      </c>
      <c r="H1077">
        <v>1508.4608000000001</v>
      </c>
      <c r="I1077">
        <v>1.8700000000000001E-2</v>
      </c>
      <c r="J1077">
        <v>8.6999999999999994E-2</v>
      </c>
      <c r="K1077">
        <v>0.51690000000000003</v>
      </c>
      <c r="L1077">
        <v>0.51690000000000003</v>
      </c>
      <c r="M1077">
        <v>1.6532</v>
      </c>
      <c r="N1077">
        <v>3.1707000000000001</v>
      </c>
      <c r="O1077">
        <v>4.8197000000000001</v>
      </c>
      <c r="P1077">
        <v>6.2563000000000004</v>
      </c>
      <c r="Q1077">
        <v>17.865200000000002</v>
      </c>
      <c r="R1077">
        <v>36.106299999999997</v>
      </c>
      <c r="S1077" t="s">
        <v>306</v>
      </c>
      <c r="T1077" t="s">
        <v>307</v>
      </c>
      <c r="U1077" t="s">
        <v>307</v>
      </c>
      <c r="V1077" t="s">
        <v>307</v>
      </c>
      <c r="W1077">
        <v>39305522362.139999</v>
      </c>
      <c r="X1077">
        <v>26191405.280000001</v>
      </c>
      <c r="Y1077" s="225">
        <v>972513803920.92004</v>
      </c>
      <c r="Z1077">
        <v>0</v>
      </c>
    </row>
    <row r="1078" spans="1:26" x14ac:dyDescent="0.25">
      <c r="A1078" t="s">
        <v>1381</v>
      </c>
      <c r="B1078" t="s">
        <v>178</v>
      </c>
      <c r="C1078" t="s">
        <v>1375</v>
      </c>
      <c r="D1078" t="s">
        <v>170</v>
      </c>
      <c r="E1078" t="s">
        <v>303</v>
      </c>
      <c r="F1078" t="s">
        <v>304</v>
      </c>
      <c r="G1078" t="s">
        <v>280</v>
      </c>
      <c r="H1078">
        <v>559.096</v>
      </c>
      <c r="I1078">
        <v>-6.9999999999999999E-4</v>
      </c>
      <c r="J1078">
        <v>-1.6999999999999999E-3</v>
      </c>
      <c r="K1078">
        <v>-1.7249000000000001</v>
      </c>
      <c r="L1078">
        <v>-1.7249000000000001</v>
      </c>
      <c r="M1078">
        <v>-10.3566</v>
      </c>
      <c r="N1078">
        <v>-49.856299999999997</v>
      </c>
      <c r="O1078">
        <v>-50.627499</v>
      </c>
      <c r="P1078">
        <v>-50.257598999999999</v>
      </c>
      <c r="Q1078">
        <v>0</v>
      </c>
      <c r="R1078">
        <v>0</v>
      </c>
      <c r="S1078" t="s">
        <v>387</v>
      </c>
      <c r="T1078" t="s">
        <v>387</v>
      </c>
      <c r="U1078" t="s">
        <v>319</v>
      </c>
      <c r="V1078" t="s">
        <v>319</v>
      </c>
      <c r="W1078">
        <v>1099715.5900000001</v>
      </c>
      <c r="X1078">
        <v>1933.03</v>
      </c>
      <c r="Y1078" s="225">
        <v>972513803920.92004</v>
      </c>
      <c r="Z1078">
        <v>0</v>
      </c>
    </row>
    <row r="1079" spans="1:26" x14ac:dyDescent="0.25">
      <c r="A1079" t="s">
        <v>1382</v>
      </c>
      <c r="B1079" t="s">
        <v>171</v>
      </c>
      <c r="C1079" t="s">
        <v>1375</v>
      </c>
      <c r="D1079" t="s">
        <v>170</v>
      </c>
      <c r="E1079" t="s">
        <v>303</v>
      </c>
      <c r="F1079" t="s">
        <v>304</v>
      </c>
      <c r="G1079" t="s">
        <v>280</v>
      </c>
      <c r="H1079">
        <v>895.10530000000006</v>
      </c>
      <c r="I1079">
        <v>-6.9999999999999999E-4</v>
      </c>
      <c r="J1079">
        <v>-1.6999999999999999E-3</v>
      </c>
      <c r="K1079">
        <v>-11.4</v>
      </c>
      <c r="L1079">
        <v>-11.4</v>
      </c>
      <c r="M1079">
        <v>-18.7178</v>
      </c>
      <c r="N1079">
        <v>-13.7583</v>
      </c>
      <c r="O1079">
        <v>-9.8758999999999997</v>
      </c>
      <c r="P1079">
        <v>-8.3801000000000005</v>
      </c>
      <c r="Q1079">
        <v>0</v>
      </c>
      <c r="R1079">
        <v>0</v>
      </c>
      <c r="S1079" t="s">
        <v>387</v>
      </c>
      <c r="T1079" t="s">
        <v>387</v>
      </c>
      <c r="U1079" t="s">
        <v>319</v>
      </c>
      <c r="V1079" t="s">
        <v>319</v>
      </c>
      <c r="W1079">
        <v>907489.42</v>
      </c>
      <c r="X1079">
        <v>898.26</v>
      </c>
      <c r="Y1079" s="225">
        <v>972513803920.92004</v>
      </c>
      <c r="Z1079">
        <v>0</v>
      </c>
    </row>
    <row r="1080" spans="1:26" x14ac:dyDescent="0.25">
      <c r="A1080" t="s">
        <v>1383</v>
      </c>
      <c r="B1080" t="s">
        <v>166</v>
      </c>
      <c r="C1080" t="s">
        <v>1375</v>
      </c>
      <c r="D1080" t="s">
        <v>170</v>
      </c>
      <c r="E1080" t="s">
        <v>303</v>
      </c>
      <c r="F1080" t="s">
        <v>304</v>
      </c>
      <c r="G1080" t="s">
        <v>305</v>
      </c>
      <c r="H1080">
        <v>1189.8480999999999</v>
      </c>
      <c r="I1080">
        <v>-0.36570000000000003</v>
      </c>
      <c r="J1080">
        <v>-1.3537999999999999</v>
      </c>
      <c r="K1080">
        <v>-0.3755</v>
      </c>
      <c r="L1080">
        <v>-0.3755</v>
      </c>
      <c r="M1080">
        <v>-3.7258</v>
      </c>
      <c r="N1080">
        <v>-0.78749999999999998</v>
      </c>
      <c r="O1080">
        <v>5.0048000000000004</v>
      </c>
      <c r="P1080">
        <v>6.0991999999999997</v>
      </c>
      <c r="Q1080">
        <v>16.177199999999999</v>
      </c>
      <c r="R1080">
        <v>13.9512</v>
      </c>
      <c r="S1080" t="s">
        <v>307</v>
      </c>
      <c r="T1080" t="s">
        <v>306</v>
      </c>
      <c r="U1080" t="s">
        <v>319</v>
      </c>
      <c r="V1080" t="s">
        <v>319</v>
      </c>
      <c r="W1080">
        <v>97232902723.509995</v>
      </c>
      <c r="X1080">
        <v>81411874.489999995</v>
      </c>
      <c r="Y1080" s="225">
        <v>972513803920.92004</v>
      </c>
      <c r="Z1080">
        <v>0</v>
      </c>
    </row>
    <row r="1081" spans="1:26" x14ac:dyDescent="0.25">
      <c r="A1081" t="s">
        <v>1384</v>
      </c>
      <c r="B1081" t="s">
        <v>207</v>
      </c>
      <c r="C1081" t="s">
        <v>1375</v>
      </c>
      <c r="D1081" t="s">
        <v>170</v>
      </c>
      <c r="E1081" t="s">
        <v>303</v>
      </c>
      <c r="F1081" t="s">
        <v>304</v>
      </c>
      <c r="G1081" t="s">
        <v>305</v>
      </c>
      <c r="H1081">
        <v>1006.5675</v>
      </c>
      <c r="I1081">
        <v>0</v>
      </c>
      <c r="J1081">
        <v>0</v>
      </c>
      <c r="K1081">
        <v>0</v>
      </c>
      <c r="L1081">
        <v>-1.28</v>
      </c>
      <c r="M1081">
        <v>0</v>
      </c>
      <c r="N1081">
        <v>0</v>
      </c>
      <c r="O1081">
        <v>0</v>
      </c>
      <c r="P1081">
        <v>0.19</v>
      </c>
      <c r="Q1081">
        <v>0</v>
      </c>
      <c r="R1081">
        <v>0</v>
      </c>
      <c r="S1081" t="s">
        <v>319</v>
      </c>
      <c r="T1081" t="s">
        <v>319</v>
      </c>
      <c r="U1081" t="s">
        <v>319</v>
      </c>
      <c r="V1081" t="s">
        <v>319</v>
      </c>
      <c r="W1081">
        <v>101838057856.3</v>
      </c>
      <c r="X1081">
        <v>99881270</v>
      </c>
      <c r="Y1081" s="225">
        <v>972513803920.92004</v>
      </c>
      <c r="Z1081">
        <v>0</v>
      </c>
    </row>
    <row r="1082" spans="1:26" x14ac:dyDescent="0.25">
      <c r="A1082" t="s">
        <v>1385</v>
      </c>
      <c r="B1082" t="s">
        <v>207</v>
      </c>
      <c r="C1082" t="s">
        <v>1375</v>
      </c>
      <c r="D1082" t="s">
        <v>342</v>
      </c>
      <c r="E1082" t="s">
        <v>303</v>
      </c>
      <c r="F1082" t="s">
        <v>304</v>
      </c>
      <c r="G1082" t="s">
        <v>305</v>
      </c>
      <c r="H1082">
        <v>1018.3871</v>
      </c>
      <c r="I1082">
        <v>0</v>
      </c>
      <c r="J1082">
        <v>0</v>
      </c>
      <c r="K1082">
        <v>0</v>
      </c>
      <c r="L1082">
        <v>0.69</v>
      </c>
      <c r="M1082">
        <v>0</v>
      </c>
      <c r="N1082">
        <v>0</v>
      </c>
      <c r="O1082">
        <v>0</v>
      </c>
      <c r="P1082">
        <v>0</v>
      </c>
      <c r="Q1082">
        <v>0</v>
      </c>
      <c r="R1082">
        <v>0</v>
      </c>
      <c r="S1082" t="s">
        <v>319</v>
      </c>
      <c r="T1082" t="s">
        <v>319</v>
      </c>
      <c r="U1082" t="s">
        <v>319</v>
      </c>
      <c r="V1082" t="s">
        <v>319</v>
      </c>
      <c r="W1082">
        <v>51550306139.860001</v>
      </c>
      <c r="X1082">
        <v>50958619.200000003</v>
      </c>
      <c r="Y1082" s="225">
        <v>972513803920.92004</v>
      </c>
      <c r="Z1082">
        <v>0</v>
      </c>
    </row>
    <row r="1083" spans="1:26" x14ac:dyDescent="0.25">
      <c r="A1083" t="s">
        <v>1386</v>
      </c>
      <c r="B1083" t="s">
        <v>207</v>
      </c>
      <c r="C1083" t="s">
        <v>1375</v>
      </c>
      <c r="D1083" t="s">
        <v>342</v>
      </c>
      <c r="E1083" t="s">
        <v>303</v>
      </c>
      <c r="F1083" t="s">
        <v>304</v>
      </c>
      <c r="G1083" t="s">
        <v>305</v>
      </c>
      <c r="H1083">
        <v>872.41380000000004</v>
      </c>
      <c r="I1083">
        <v>0</v>
      </c>
      <c r="J1083">
        <v>0</v>
      </c>
      <c r="K1083">
        <v>0</v>
      </c>
      <c r="L1083">
        <v>-1.92</v>
      </c>
      <c r="M1083">
        <v>0</v>
      </c>
      <c r="N1083">
        <v>0</v>
      </c>
      <c r="O1083">
        <v>0</v>
      </c>
      <c r="P1083">
        <v>0</v>
      </c>
      <c r="Q1083">
        <v>0</v>
      </c>
      <c r="R1083">
        <v>0</v>
      </c>
      <c r="S1083" t="s">
        <v>319</v>
      </c>
      <c r="T1083" t="s">
        <v>319</v>
      </c>
      <c r="U1083" t="s">
        <v>319</v>
      </c>
      <c r="V1083" t="s">
        <v>319</v>
      </c>
      <c r="W1083">
        <v>92169767329.990005</v>
      </c>
      <c r="X1083">
        <v>103620500</v>
      </c>
      <c r="Y1083" s="225">
        <v>972513803920.92004</v>
      </c>
      <c r="Z1083">
        <v>0</v>
      </c>
    </row>
    <row r="1084" spans="1:26" x14ac:dyDescent="0.25">
      <c r="A1084" t="s">
        <v>1387</v>
      </c>
      <c r="B1084" t="s">
        <v>207</v>
      </c>
      <c r="C1084" t="s">
        <v>1375</v>
      </c>
      <c r="D1084" t="s">
        <v>662</v>
      </c>
      <c r="E1084" t="s">
        <v>303</v>
      </c>
      <c r="F1084" t="s">
        <v>304</v>
      </c>
      <c r="G1084" t="s">
        <v>305</v>
      </c>
      <c r="H1084">
        <v>1000.7641</v>
      </c>
      <c r="I1084">
        <v>0</v>
      </c>
      <c r="J1084">
        <v>0</v>
      </c>
      <c r="K1084">
        <v>0</v>
      </c>
      <c r="L1084">
        <v>-1.1299999999999999</v>
      </c>
      <c r="M1084">
        <v>0</v>
      </c>
      <c r="N1084">
        <v>0</v>
      </c>
      <c r="O1084">
        <v>0</v>
      </c>
      <c r="P1084">
        <v>0</v>
      </c>
      <c r="Q1084">
        <v>0</v>
      </c>
      <c r="R1084">
        <v>0</v>
      </c>
      <c r="S1084" t="s">
        <v>319</v>
      </c>
      <c r="T1084" t="s">
        <v>319</v>
      </c>
      <c r="U1084" t="s">
        <v>319</v>
      </c>
      <c r="V1084" t="s">
        <v>319</v>
      </c>
      <c r="W1084">
        <v>105345795308.88</v>
      </c>
      <c r="X1084">
        <v>104075000</v>
      </c>
      <c r="Y1084" s="225">
        <v>972513803920.92004</v>
      </c>
      <c r="Z1084">
        <v>0</v>
      </c>
    </row>
    <row r="1085" spans="1:26" x14ac:dyDescent="0.25">
      <c r="A1085" t="s">
        <v>1388</v>
      </c>
      <c r="B1085" t="s">
        <v>207</v>
      </c>
      <c r="C1085" t="s">
        <v>1375</v>
      </c>
      <c r="D1085" t="s">
        <v>342</v>
      </c>
      <c r="E1085" t="s">
        <v>303</v>
      </c>
      <c r="F1085" t="s">
        <v>304</v>
      </c>
      <c r="G1085" t="s">
        <v>305</v>
      </c>
      <c r="H1085">
        <v>1017.8809</v>
      </c>
      <c r="I1085">
        <v>0</v>
      </c>
      <c r="J1085">
        <v>0</v>
      </c>
      <c r="K1085">
        <v>0</v>
      </c>
      <c r="L1085">
        <v>-1.4</v>
      </c>
      <c r="M1085">
        <v>0</v>
      </c>
      <c r="N1085">
        <v>0</v>
      </c>
      <c r="O1085">
        <v>0</v>
      </c>
      <c r="P1085">
        <v>5.5</v>
      </c>
      <c r="Q1085">
        <v>0</v>
      </c>
      <c r="R1085">
        <v>0</v>
      </c>
      <c r="S1085" t="s">
        <v>319</v>
      </c>
      <c r="T1085" t="s">
        <v>319</v>
      </c>
      <c r="U1085" t="s">
        <v>319</v>
      </c>
      <c r="V1085" t="s">
        <v>319</v>
      </c>
      <c r="W1085">
        <v>217759951975.31</v>
      </c>
      <c r="X1085">
        <v>210950000</v>
      </c>
      <c r="Y1085" s="225">
        <v>972513803920.92004</v>
      </c>
      <c r="Z1085">
        <v>0</v>
      </c>
    </row>
    <row r="1086" spans="1:26" x14ac:dyDescent="0.25">
      <c r="A1086" t="s">
        <v>1389</v>
      </c>
      <c r="B1086" t="s">
        <v>207</v>
      </c>
      <c r="C1086" t="s">
        <v>1375</v>
      </c>
      <c r="D1086" t="s">
        <v>342</v>
      </c>
      <c r="E1086" t="s">
        <v>303</v>
      </c>
      <c r="F1086" t="s">
        <v>304</v>
      </c>
      <c r="G1086" t="s">
        <v>305</v>
      </c>
      <c r="H1086">
        <v>1000.4473</v>
      </c>
      <c r="I1086">
        <v>0</v>
      </c>
      <c r="J1086">
        <v>0</v>
      </c>
      <c r="K1086">
        <v>0</v>
      </c>
      <c r="L1086">
        <v>-1.1200000000000001</v>
      </c>
      <c r="M1086">
        <v>0</v>
      </c>
      <c r="N1086">
        <v>0</v>
      </c>
      <c r="O1086">
        <v>0</v>
      </c>
      <c r="P1086">
        <v>1.47</v>
      </c>
      <c r="Q1086">
        <v>0</v>
      </c>
      <c r="R1086">
        <v>0</v>
      </c>
      <c r="S1086" t="s">
        <v>319</v>
      </c>
      <c r="T1086" t="s">
        <v>319</v>
      </c>
      <c r="U1086" t="s">
        <v>319</v>
      </c>
      <c r="V1086" t="s">
        <v>319</v>
      </c>
      <c r="W1086">
        <v>30453916548.52</v>
      </c>
      <c r="X1086">
        <v>30100000</v>
      </c>
      <c r="Y1086" s="225">
        <v>972513803920.92004</v>
      </c>
      <c r="Z1086">
        <v>0</v>
      </c>
    </row>
    <row r="1087" spans="1:26" x14ac:dyDescent="0.25">
      <c r="A1087" t="s">
        <v>1390</v>
      </c>
      <c r="B1087" t="s">
        <v>207</v>
      </c>
      <c r="C1087" t="s">
        <v>1375</v>
      </c>
      <c r="D1087" t="s">
        <v>662</v>
      </c>
      <c r="E1087" t="s">
        <v>303</v>
      </c>
      <c r="F1087" t="s">
        <v>304</v>
      </c>
      <c r="G1087" t="s">
        <v>305</v>
      </c>
      <c r="H1087">
        <v>1017.3792</v>
      </c>
      <c r="I1087">
        <v>0</v>
      </c>
      <c r="J1087">
        <v>0</v>
      </c>
      <c r="K1087">
        <v>0</v>
      </c>
      <c r="L1087">
        <v>0.7</v>
      </c>
      <c r="M1087">
        <v>0</v>
      </c>
      <c r="N1087">
        <v>0</v>
      </c>
      <c r="O1087">
        <v>0</v>
      </c>
      <c r="P1087">
        <v>0.22</v>
      </c>
      <c r="Q1087">
        <v>0</v>
      </c>
      <c r="R1087">
        <v>0</v>
      </c>
      <c r="S1087" t="s">
        <v>319</v>
      </c>
      <c r="T1087" t="s">
        <v>319</v>
      </c>
      <c r="U1087" t="s">
        <v>319</v>
      </c>
      <c r="V1087" t="s">
        <v>319</v>
      </c>
      <c r="W1087">
        <v>52277091680.610001</v>
      </c>
      <c r="X1087">
        <v>51744001</v>
      </c>
      <c r="Y1087" s="225">
        <v>972513803920.92004</v>
      </c>
      <c r="Z1087">
        <v>0</v>
      </c>
    </row>
    <row r="1088" spans="1:26" x14ac:dyDescent="0.25">
      <c r="A1088" t="s">
        <v>1391</v>
      </c>
      <c r="B1088" t="s">
        <v>207</v>
      </c>
      <c r="C1088" t="s">
        <v>1375</v>
      </c>
      <c r="D1088" t="s">
        <v>662</v>
      </c>
      <c r="E1088" t="s">
        <v>303</v>
      </c>
      <c r="F1088" t="s">
        <v>304</v>
      </c>
      <c r="G1088" t="s">
        <v>305</v>
      </c>
      <c r="H1088">
        <v>1010.003</v>
      </c>
      <c r="I1088">
        <v>0</v>
      </c>
      <c r="J1088">
        <v>0</v>
      </c>
      <c r="K1088">
        <v>0</v>
      </c>
      <c r="L1088">
        <v>0.72</v>
      </c>
      <c r="M1088">
        <v>0</v>
      </c>
      <c r="N1088">
        <v>0</v>
      </c>
      <c r="O1088">
        <v>0</v>
      </c>
      <c r="P1088">
        <v>0.1</v>
      </c>
      <c r="Q1088">
        <v>0</v>
      </c>
      <c r="R1088">
        <v>0</v>
      </c>
      <c r="S1088" t="s">
        <v>319</v>
      </c>
      <c r="T1088" t="s">
        <v>319</v>
      </c>
      <c r="U1088" t="s">
        <v>319</v>
      </c>
      <c r="V1088" t="s">
        <v>319</v>
      </c>
      <c r="W1088">
        <v>66663878417.089996</v>
      </c>
      <c r="X1088">
        <v>66480000</v>
      </c>
      <c r="Y1088" s="225">
        <v>972513803920.92004</v>
      </c>
      <c r="Z1088">
        <v>0</v>
      </c>
    </row>
    <row r="1089" spans="1:26" x14ac:dyDescent="0.25">
      <c r="A1089" t="s">
        <v>1392</v>
      </c>
      <c r="B1089" t="s">
        <v>74</v>
      </c>
      <c r="C1089" t="s">
        <v>1393</v>
      </c>
      <c r="D1089" t="s">
        <v>170</v>
      </c>
      <c r="E1089" t="s">
        <v>303</v>
      </c>
      <c r="F1089" t="s">
        <v>304</v>
      </c>
      <c r="G1089" t="s">
        <v>305</v>
      </c>
      <c r="H1089">
        <v>926.17150000000004</v>
      </c>
      <c r="I1089">
        <v>-0.48139999999999999</v>
      </c>
      <c r="J1089">
        <v>-2.2387000000000001</v>
      </c>
      <c r="K1089">
        <v>-4.9690000000000003</v>
      </c>
      <c r="L1089">
        <v>-4.9690000000000003</v>
      </c>
      <c r="M1089">
        <v>-13.3028</v>
      </c>
      <c r="N1089">
        <v>-13.7501</v>
      </c>
      <c r="O1089">
        <v>-3.9449000000000001</v>
      </c>
      <c r="P1089">
        <v>1.0113000000000001</v>
      </c>
      <c r="Q1089">
        <v>-10.847300000000001</v>
      </c>
      <c r="R1089">
        <v>-8.4440000000000008</v>
      </c>
      <c r="S1089" t="s">
        <v>387</v>
      </c>
      <c r="T1089" t="s">
        <v>387</v>
      </c>
      <c r="U1089" t="s">
        <v>387</v>
      </c>
      <c r="V1089" t="s">
        <v>387</v>
      </c>
      <c r="W1089">
        <v>8563876959.5500002</v>
      </c>
      <c r="X1089">
        <v>8787074.8399999999</v>
      </c>
      <c r="Y1089" s="225">
        <v>4103334378973.0498</v>
      </c>
      <c r="Z1089">
        <v>0</v>
      </c>
    </row>
    <row r="1090" spans="1:26" x14ac:dyDescent="0.25">
      <c r="A1090" t="s">
        <v>1394</v>
      </c>
      <c r="B1090" t="s">
        <v>166</v>
      </c>
      <c r="C1090" t="s">
        <v>1393</v>
      </c>
      <c r="D1090" t="s">
        <v>170</v>
      </c>
      <c r="E1090" t="s">
        <v>303</v>
      </c>
      <c r="F1090" t="s">
        <v>304</v>
      </c>
      <c r="G1090" t="s">
        <v>305</v>
      </c>
      <c r="H1090">
        <v>844.93560000000002</v>
      </c>
      <c r="I1090">
        <v>-0.14119999999999999</v>
      </c>
      <c r="J1090">
        <v>-0.99229999999999996</v>
      </c>
      <c r="K1090">
        <v>-2.1145</v>
      </c>
      <c r="L1090">
        <v>-2.1145</v>
      </c>
      <c r="M1090">
        <v>-5.7382</v>
      </c>
      <c r="N1090">
        <v>-6.8254000000000001</v>
      </c>
      <c r="O1090">
        <v>-15.7593</v>
      </c>
      <c r="P1090">
        <v>-7.3097000000000003</v>
      </c>
      <c r="Q1090">
        <v>-16.691199999999998</v>
      </c>
      <c r="R1090">
        <v>0</v>
      </c>
      <c r="S1090" t="s">
        <v>375</v>
      </c>
      <c r="T1090" t="s">
        <v>375</v>
      </c>
      <c r="U1090" t="s">
        <v>319</v>
      </c>
      <c r="V1090" t="s">
        <v>319</v>
      </c>
      <c r="W1090">
        <v>30054625936.380001</v>
      </c>
      <c r="X1090">
        <v>34818190.539999999</v>
      </c>
      <c r="Y1090" s="225">
        <v>4103334378973.0498</v>
      </c>
      <c r="Z1090">
        <v>0</v>
      </c>
    </row>
    <row r="1091" spans="1:26" x14ac:dyDescent="0.25">
      <c r="A1091" t="s">
        <v>1395</v>
      </c>
      <c r="B1091" t="s">
        <v>178</v>
      </c>
      <c r="C1091" t="s">
        <v>1393</v>
      </c>
      <c r="D1091" t="s">
        <v>170</v>
      </c>
      <c r="E1091" t="s">
        <v>303</v>
      </c>
      <c r="F1091" t="s">
        <v>304</v>
      </c>
      <c r="G1091" t="s">
        <v>305</v>
      </c>
      <c r="H1091">
        <v>1616.7550000000001</v>
      </c>
      <c r="I1091">
        <v>4.7800000000000002E-2</v>
      </c>
      <c r="J1091">
        <v>0.1241</v>
      </c>
      <c r="K1091">
        <v>0.63859999999999995</v>
      </c>
      <c r="L1091">
        <v>0.63859999999999995</v>
      </c>
      <c r="M1091">
        <v>1.8724000000000001</v>
      </c>
      <c r="N1091">
        <v>3.7395</v>
      </c>
      <c r="O1091">
        <v>5.4867999999999997</v>
      </c>
      <c r="P1091">
        <v>7.1494</v>
      </c>
      <c r="Q1091">
        <v>20.551000999999999</v>
      </c>
      <c r="R1091">
        <v>39.072102000000001</v>
      </c>
      <c r="S1091" t="s">
        <v>357</v>
      </c>
      <c r="T1091" t="s">
        <v>310</v>
      </c>
      <c r="U1091" t="s">
        <v>310</v>
      </c>
      <c r="V1091" t="s">
        <v>364</v>
      </c>
      <c r="W1091">
        <v>302314601178.09998</v>
      </c>
      <c r="X1091">
        <v>188182540.63</v>
      </c>
      <c r="Y1091" s="225">
        <v>4103334378973.0498</v>
      </c>
      <c r="Z1091">
        <v>0</v>
      </c>
    </row>
    <row r="1092" spans="1:26" x14ac:dyDescent="0.25">
      <c r="A1092" t="s">
        <v>1396</v>
      </c>
      <c r="B1092" t="s">
        <v>178</v>
      </c>
      <c r="C1092" t="s">
        <v>1393</v>
      </c>
      <c r="D1092" t="s">
        <v>342</v>
      </c>
      <c r="E1092" t="s">
        <v>303</v>
      </c>
      <c r="F1092" t="s">
        <v>304</v>
      </c>
      <c r="G1092" t="s">
        <v>280</v>
      </c>
      <c r="H1092">
        <v>1435.3512000000001</v>
      </c>
      <c r="I1092">
        <v>-7.6E-3</v>
      </c>
      <c r="J1092">
        <v>2.6700000000000002E-2</v>
      </c>
      <c r="K1092">
        <v>-3.73E-2</v>
      </c>
      <c r="L1092">
        <v>-3.73E-2</v>
      </c>
      <c r="M1092">
        <v>0.1265</v>
      </c>
      <c r="N1092">
        <v>-0.76490000000000002</v>
      </c>
      <c r="O1092">
        <v>-0.81679999999999997</v>
      </c>
      <c r="P1092">
        <v>-0.25219999999999998</v>
      </c>
      <c r="Q1092">
        <v>39.919998</v>
      </c>
      <c r="R1092">
        <v>0</v>
      </c>
      <c r="S1092" t="s">
        <v>387</v>
      </c>
      <c r="T1092" t="s">
        <v>387</v>
      </c>
      <c r="U1092" t="s">
        <v>319</v>
      </c>
      <c r="V1092" t="s">
        <v>319</v>
      </c>
      <c r="W1092">
        <v>1100082646</v>
      </c>
      <c r="X1092">
        <v>766134</v>
      </c>
      <c r="Y1092" s="225">
        <v>4103334378973.0498</v>
      </c>
      <c r="Z1092">
        <v>0</v>
      </c>
    </row>
    <row r="1093" spans="1:26" x14ac:dyDescent="0.25">
      <c r="A1093" t="s">
        <v>1397</v>
      </c>
      <c r="B1093" t="s">
        <v>166</v>
      </c>
      <c r="C1093" t="s">
        <v>1393</v>
      </c>
      <c r="D1093" t="s">
        <v>170</v>
      </c>
      <c r="E1093" t="s">
        <v>303</v>
      </c>
      <c r="F1093" t="s">
        <v>304</v>
      </c>
      <c r="G1093" t="s">
        <v>305</v>
      </c>
      <c r="H1093">
        <v>702.72439999999995</v>
      </c>
      <c r="I1093">
        <v>-0.27989999999999998</v>
      </c>
      <c r="J1093">
        <v>-2.3955000000000002</v>
      </c>
      <c r="K1093">
        <v>-4.5397999999999996</v>
      </c>
      <c r="L1093">
        <v>-4.5397999999999996</v>
      </c>
      <c r="M1093">
        <v>-8.1403999999999996</v>
      </c>
      <c r="N1093">
        <v>-10.373100000000001</v>
      </c>
      <c r="O1093">
        <v>-12.780200000000001</v>
      </c>
      <c r="P1093">
        <v>-10.7683</v>
      </c>
      <c r="Q1093">
        <v>-3.3161</v>
      </c>
      <c r="R1093">
        <v>-33.551399000000004</v>
      </c>
      <c r="S1093" t="s">
        <v>375</v>
      </c>
      <c r="T1093" t="s">
        <v>334</v>
      </c>
      <c r="U1093" t="s">
        <v>317</v>
      </c>
      <c r="V1093" t="s">
        <v>317</v>
      </c>
      <c r="W1093">
        <v>149076554587.70001</v>
      </c>
      <c r="X1093">
        <v>202510095.33000001</v>
      </c>
      <c r="Y1093" s="225">
        <v>4103334378973.0498</v>
      </c>
      <c r="Z1093">
        <v>0</v>
      </c>
    </row>
    <row r="1094" spans="1:26" x14ac:dyDescent="0.25">
      <c r="A1094" t="s">
        <v>1398</v>
      </c>
      <c r="B1094" t="s">
        <v>178</v>
      </c>
      <c r="C1094" t="s">
        <v>1393</v>
      </c>
      <c r="D1094" t="s">
        <v>342</v>
      </c>
      <c r="E1094" t="s">
        <v>303</v>
      </c>
      <c r="F1094" t="s">
        <v>304</v>
      </c>
      <c r="G1094" t="s">
        <v>305</v>
      </c>
      <c r="H1094">
        <v>1446.3098</v>
      </c>
      <c r="I1094">
        <v>5.0200000000000002E-2</v>
      </c>
      <c r="J1094">
        <v>0.1172</v>
      </c>
      <c r="K1094">
        <v>0.51970000000000005</v>
      </c>
      <c r="L1094">
        <v>0.51970000000000005</v>
      </c>
      <c r="M1094">
        <v>2.1680000000000001</v>
      </c>
      <c r="N1094">
        <v>15.848100000000001</v>
      </c>
      <c r="O1094">
        <v>40.851700000000001</v>
      </c>
      <c r="P1094">
        <v>41.700001</v>
      </c>
      <c r="Q1094">
        <v>0</v>
      </c>
      <c r="R1094">
        <v>0</v>
      </c>
      <c r="S1094" t="s">
        <v>307</v>
      </c>
      <c r="T1094" t="s">
        <v>319</v>
      </c>
      <c r="U1094" t="s">
        <v>319</v>
      </c>
      <c r="V1094" t="s">
        <v>319</v>
      </c>
      <c r="W1094">
        <v>200617180903.72</v>
      </c>
      <c r="X1094">
        <v>139430547.52000001</v>
      </c>
      <c r="Y1094" s="225">
        <v>4103334378973.0498</v>
      </c>
      <c r="Z1094">
        <v>0</v>
      </c>
    </row>
    <row r="1095" spans="1:26" x14ac:dyDescent="0.25">
      <c r="A1095" t="s">
        <v>1399</v>
      </c>
      <c r="B1095" t="s">
        <v>178</v>
      </c>
      <c r="C1095" t="s">
        <v>1393</v>
      </c>
      <c r="D1095" t="s">
        <v>170</v>
      </c>
      <c r="E1095" t="s">
        <v>303</v>
      </c>
      <c r="F1095" t="s">
        <v>304</v>
      </c>
      <c r="G1095" t="s">
        <v>305</v>
      </c>
      <c r="H1095">
        <v>974.15920000000006</v>
      </c>
      <c r="I1095">
        <v>4.8899999999999999E-2</v>
      </c>
      <c r="J1095">
        <v>-0.40229999999999999</v>
      </c>
      <c r="K1095">
        <v>-1.4999999999999999E-2</v>
      </c>
      <c r="L1095">
        <v>-1.4999999999999999E-2</v>
      </c>
      <c r="M1095">
        <v>0.30869999999999997</v>
      </c>
      <c r="N1095">
        <v>0.26469999999999999</v>
      </c>
      <c r="O1095">
        <v>0.5494</v>
      </c>
      <c r="P1095">
        <v>0.55349999999999999</v>
      </c>
      <c r="Q1095">
        <v>-3.2280000000000002</v>
      </c>
      <c r="R1095">
        <v>0</v>
      </c>
      <c r="S1095" t="s">
        <v>334</v>
      </c>
      <c r="T1095" t="s">
        <v>334</v>
      </c>
      <c r="U1095" t="s">
        <v>375</v>
      </c>
      <c r="V1095" t="s">
        <v>319</v>
      </c>
      <c r="W1095">
        <v>250258932784.45001</v>
      </c>
      <c r="X1095">
        <v>256858841.16999999</v>
      </c>
      <c r="Y1095" s="225">
        <v>4103334378973.0498</v>
      </c>
      <c r="Z1095">
        <v>0</v>
      </c>
    </row>
    <row r="1096" spans="1:26" x14ac:dyDescent="0.25">
      <c r="A1096" t="s">
        <v>1400</v>
      </c>
      <c r="B1096" t="s">
        <v>171</v>
      </c>
      <c r="C1096" t="s">
        <v>1393</v>
      </c>
      <c r="D1096" t="s">
        <v>309</v>
      </c>
      <c r="E1096" t="s">
        <v>303</v>
      </c>
      <c r="F1096" t="s">
        <v>304</v>
      </c>
      <c r="G1096" t="s">
        <v>305</v>
      </c>
      <c r="H1096">
        <v>1991.23</v>
      </c>
      <c r="I1096">
        <v>0.1605</v>
      </c>
      <c r="J1096">
        <v>-0.1109</v>
      </c>
      <c r="K1096">
        <v>0.80189999999999995</v>
      </c>
      <c r="L1096">
        <v>0.80189999999999995</v>
      </c>
      <c r="M1096">
        <v>1.7611000000000001</v>
      </c>
      <c r="N1096">
        <v>3.4841000000000002</v>
      </c>
      <c r="O1096">
        <v>4.2031999999999998</v>
      </c>
      <c r="P1096">
        <v>4.6517999999999997</v>
      </c>
      <c r="Q1096">
        <v>14.442500000000001</v>
      </c>
      <c r="R1096">
        <v>38.493400999999999</v>
      </c>
      <c r="S1096" t="s">
        <v>387</v>
      </c>
      <c r="T1096" t="s">
        <v>387</v>
      </c>
      <c r="U1096" t="s">
        <v>387</v>
      </c>
      <c r="V1096" t="s">
        <v>387</v>
      </c>
      <c r="W1096">
        <v>1343342718.6099999</v>
      </c>
      <c r="X1096">
        <v>680038.65</v>
      </c>
      <c r="Y1096" s="225">
        <v>4103334378973.0498</v>
      </c>
      <c r="Z1096">
        <v>0</v>
      </c>
    </row>
    <row r="1097" spans="1:26" x14ac:dyDescent="0.25">
      <c r="A1097" t="s">
        <v>1401</v>
      </c>
      <c r="B1097" t="s">
        <v>171</v>
      </c>
      <c r="C1097" t="s">
        <v>1393</v>
      </c>
      <c r="D1097" t="s">
        <v>309</v>
      </c>
      <c r="E1097" t="s">
        <v>303</v>
      </c>
      <c r="F1097" t="s">
        <v>304</v>
      </c>
      <c r="G1097" t="s">
        <v>280</v>
      </c>
      <c r="H1097">
        <v>1753.14</v>
      </c>
      <c r="I1097">
        <v>5.2499999999999998E-2</v>
      </c>
      <c r="J1097">
        <v>-8.0000000000000002E-3</v>
      </c>
      <c r="K1097">
        <v>0.95130000000000003</v>
      </c>
      <c r="L1097">
        <v>0.95130000000000003</v>
      </c>
      <c r="M1097">
        <v>2.2071999999999998</v>
      </c>
      <c r="N1097">
        <v>5.2450000000000001</v>
      </c>
      <c r="O1097">
        <v>5.5708000000000002</v>
      </c>
      <c r="P1097">
        <v>5.6458000000000004</v>
      </c>
      <c r="Q1097">
        <v>2.5444</v>
      </c>
      <c r="R1097">
        <v>18.6021</v>
      </c>
      <c r="S1097" t="s">
        <v>307</v>
      </c>
      <c r="T1097" t="s">
        <v>334</v>
      </c>
      <c r="U1097" t="s">
        <v>375</v>
      </c>
      <c r="V1097" t="s">
        <v>339</v>
      </c>
      <c r="W1097">
        <v>11691971223.889999</v>
      </c>
      <c r="X1097">
        <v>6732607.1699999999</v>
      </c>
      <c r="Y1097" s="225">
        <v>4103334378973.0498</v>
      </c>
      <c r="Z1097">
        <v>0</v>
      </c>
    </row>
    <row r="1098" spans="1:26" x14ac:dyDescent="0.25">
      <c r="A1098" t="s">
        <v>1402</v>
      </c>
      <c r="B1098" t="s">
        <v>171</v>
      </c>
      <c r="C1098" t="s">
        <v>1393</v>
      </c>
      <c r="D1098" t="s">
        <v>170</v>
      </c>
      <c r="E1098" t="s">
        <v>303</v>
      </c>
      <c r="F1098" t="s">
        <v>304</v>
      </c>
      <c r="G1098" t="s">
        <v>305</v>
      </c>
      <c r="H1098">
        <v>2166.7945</v>
      </c>
      <c r="I1098">
        <v>9.1499999999999998E-2</v>
      </c>
      <c r="J1098">
        <v>-7.1999999999999998E-3</v>
      </c>
      <c r="K1098">
        <v>1.1912</v>
      </c>
      <c r="L1098">
        <v>1.1912</v>
      </c>
      <c r="M1098">
        <v>2.4739</v>
      </c>
      <c r="N1098">
        <v>6.95</v>
      </c>
      <c r="O1098">
        <v>9.8969000000000005</v>
      </c>
      <c r="P1098">
        <v>12.952999999999999</v>
      </c>
      <c r="Q1098">
        <v>18.916799999999999</v>
      </c>
      <c r="R1098">
        <v>58.783999999999999</v>
      </c>
      <c r="S1098" t="s">
        <v>332</v>
      </c>
      <c r="T1098" t="s">
        <v>332</v>
      </c>
      <c r="U1098" t="s">
        <v>332</v>
      </c>
      <c r="V1098" t="s">
        <v>307</v>
      </c>
      <c r="W1098">
        <v>66933592777.769997</v>
      </c>
      <c r="X1098">
        <v>31258575.23</v>
      </c>
      <c r="Y1098" s="225">
        <v>4103334378973.0498</v>
      </c>
      <c r="Z1098">
        <v>0</v>
      </c>
    </row>
    <row r="1099" spans="1:26" x14ac:dyDescent="0.25">
      <c r="A1099" t="s">
        <v>1403</v>
      </c>
      <c r="B1099" t="s">
        <v>178</v>
      </c>
      <c r="C1099" t="s">
        <v>1393</v>
      </c>
      <c r="D1099" t="s">
        <v>342</v>
      </c>
      <c r="E1099" t="s">
        <v>303</v>
      </c>
      <c r="F1099" t="s">
        <v>304</v>
      </c>
      <c r="G1099" t="s">
        <v>305</v>
      </c>
      <c r="H1099">
        <v>3339.8995</v>
      </c>
      <c r="I1099">
        <v>4.7699999999999999E-2</v>
      </c>
      <c r="J1099">
        <v>0.1137</v>
      </c>
      <c r="K1099">
        <v>-0.19719999999999999</v>
      </c>
      <c r="L1099">
        <v>-0.19719999999999999</v>
      </c>
      <c r="M1099">
        <v>5.5800000000000002E-2</v>
      </c>
      <c r="N1099">
        <v>0.56930000000000003</v>
      </c>
      <c r="O1099">
        <v>1.0326</v>
      </c>
      <c r="P1099">
        <v>2.5485000000000002</v>
      </c>
      <c r="Q1099">
        <v>0</v>
      </c>
      <c r="R1099">
        <v>0</v>
      </c>
      <c r="S1099" t="s">
        <v>317</v>
      </c>
      <c r="T1099" t="s">
        <v>317</v>
      </c>
      <c r="U1099" t="s">
        <v>319</v>
      </c>
      <c r="V1099" t="s">
        <v>319</v>
      </c>
      <c r="W1099">
        <v>517135216483.40997</v>
      </c>
      <c r="X1099">
        <v>154530274.56999999</v>
      </c>
      <c r="Y1099" s="225">
        <v>4103334378973.0498</v>
      </c>
      <c r="Z1099">
        <v>0</v>
      </c>
    </row>
    <row r="1100" spans="1:26" x14ac:dyDescent="0.25">
      <c r="A1100" t="s">
        <v>1404</v>
      </c>
      <c r="B1100" t="s">
        <v>171</v>
      </c>
      <c r="C1100" t="s">
        <v>1393</v>
      </c>
      <c r="D1100" t="s">
        <v>170</v>
      </c>
      <c r="E1100" t="s">
        <v>303</v>
      </c>
      <c r="F1100" t="s">
        <v>304</v>
      </c>
      <c r="G1100" t="s">
        <v>305</v>
      </c>
      <c r="H1100">
        <v>1231.1913</v>
      </c>
      <c r="I1100">
        <v>-0.20860000000000001</v>
      </c>
      <c r="J1100">
        <v>-0.53680000000000005</v>
      </c>
      <c r="K1100">
        <v>0.495</v>
      </c>
      <c r="L1100">
        <v>0.495</v>
      </c>
      <c r="M1100">
        <v>2.8696000000000002</v>
      </c>
      <c r="N1100">
        <v>6.4180999999999999</v>
      </c>
      <c r="O1100">
        <v>12.010999999999999</v>
      </c>
      <c r="P1100">
        <v>17.217898999999999</v>
      </c>
      <c r="Q1100">
        <v>15.430099999999999</v>
      </c>
      <c r="R1100">
        <v>54.841301000000001</v>
      </c>
      <c r="S1100" t="s">
        <v>332</v>
      </c>
      <c r="T1100" t="s">
        <v>332</v>
      </c>
      <c r="U1100" t="s">
        <v>317</v>
      </c>
      <c r="V1100" t="s">
        <v>307</v>
      </c>
      <c r="W1100">
        <v>116090296847.75999</v>
      </c>
      <c r="X1100">
        <v>94757727.150000006</v>
      </c>
      <c r="Y1100" s="225">
        <v>4103334378973.0498</v>
      </c>
      <c r="Z1100">
        <v>0</v>
      </c>
    </row>
    <row r="1101" spans="1:26" x14ac:dyDescent="0.25">
      <c r="A1101" t="s">
        <v>1405</v>
      </c>
      <c r="B1101" t="s">
        <v>171</v>
      </c>
      <c r="C1101" t="s">
        <v>1393</v>
      </c>
      <c r="D1101" t="s">
        <v>342</v>
      </c>
      <c r="E1101" t="s">
        <v>303</v>
      </c>
      <c r="F1101" t="s">
        <v>304</v>
      </c>
      <c r="G1101" t="s">
        <v>280</v>
      </c>
      <c r="H1101">
        <v>1048.7231999999999</v>
      </c>
      <c r="I1101">
        <v>8.3400000000000002E-2</v>
      </c>
      <c r="J1101">
        <v>-0.15240000000000001</v>
      </c>
      <c r="K1101">
        <v>0.97740000000000005</v>
      </c>
      <c r="L1101">
        <v>0.97740000000000005</v>
      </c>
      <c r="M1101">
        <v>2.1440999999999999</v>
      </c>
      <c r="N1101">
        <v>2.6139000000000001</v>
      </c>
      <c r="O1101">
        <v>3.7888000000000002</v>
      </c>
      <c r="P1101">
        <v>6.6833999999999998</v>
      </c>
      <c r="Q1101">
        <v>0</v>
      </c>
      <c r="R1101">
        <v>0</v>
      </c>
      <c r="S1101" t="s">
        <v>332</v>
      </c>
      <c r="T1101" t="s">
        <v>332</v>
      </c>
      <c r="U1101" t="s">
        <v>319</v>
      </c>
      <c r="V1101" t="s">
        <v>319</v>
      </c>
      <c r="W1101">
        <v>26568265149.779999</v>
      </c>
      <c r="X1101">
        <v>25581519.829999998</v>
      </c>
      <c r="Y1101" s="225">
        <v>4103334378973.0498</v>
      </c>
      <c r="Z1101">
        <v>0</v>
      </c>
    </row>
    <row r="1102" spans="1:26" x14ac:dyDescent="0.25">
      <c r="A1102" t="s">
        <v>1406</v>
      </c>
      <c r="B1102" t="s">
        <v>171</v>
      </c>
      <c r="C1102" t="s">
        <v>1393</v>
      </c>
      <c r="D1102" t="s">
        <v>342</v>
      </c>
      <c r="E1102" t="s">
        <v>303</v>
      </c>
      <c r="F1102" t="s">
        <v>304</v>
      </c>
      <c r="G1102" t="s">
        <v>305</v>
      </c>
      <c r="H1102">
        <v>2442.0288999999998</v>
      </c>
      <c r="I1102">
        <v>0.27339999999999998</v>
      </c>
      <c r="J1102">
        <v>0.31140000000000001</v>
      </c>
      <c r="K1102">
        <v>1.0116000000000001</v>
      </c>
      <c r="L1102">
        <v>1.0116000000000001</v>
      </c>
      <c r="M1102">
        <v>3.383</v>
      </c>
      <c r="N1102">
        <v>7.1219000000000001</v>
      </c>
      <c r="O1102">
        <v>11.5838</v>
      </c>
      <c r="P1102">
        <v>15.7944</v>
      </c>
      <c r="Q1102">
        <v>21.158999999999999</v>
      </c>
      <c r="R1102">
        <v>37.188800999999998</v>
      </c>
      <c r="S1102" t="s">
        <v>313</v>
      </c>
      <c r="T1102" t="s">
        <v>357</v>
      </c>
      <c r="U1102" t="s">
        <v>338</v>
      </c>
      <c r="V1102" t="s">
        <v>332</v>
      </c>
      <c r="W1102">
        <v>232063507288.20001</v>
      </c>
      <c r="X1102">
        <v>95990275.640000001</v>
      </c>
      <c r="Y1102" s="225">
        <v>4103334378973.0498</v>
      </c>
      <c r="Z1102">
        <v>0</v>
      </c>
    </row>
    <row r="1103" spans="1:26" x14ac:dyDescent="0.25">
      <c r="A1103" t="s">
        <v>1407</v>
      </c>
      <c r="B1103" t="s">
        <v>171</v>
      </c>
      <c r="C1103" t="s">
        <v>1393</v>
      </c>
      <c r="D1103" t="s">
        <v>342</v>
      </c>
      <c r="E1103" t="s">
        <v>303</v>
      </c>
      <c r="F1103" t="s">
        <v>304</v>
      </c>
      <c r="G1103" t="s">
        <v>305</v>
      </c>
      <c r="H1103">
        <v>1255.8827000000001</v>
      </c>
      <c r="I1103">
        <v>5.16E-2</v>
      </c>
      <c r="J1103">
        <v>5.7700000000000001E-2</v>
      </c>
      <c r="K1103">
        <v>0.91639999999999999</v>
      </c>
      <c r="L1103">
        <v>0.91639999999999999</v>
      </c>
      <c r="M1103">
        <v>0.96450000000000002</v>
      </c>
      <c r="N1103">
        <v>3.7170999999999998</v>
      </c>
      <c r="O1103">
        <v>6.6821999999999999</v>
      </c>
      <c r="P1103">
        <v>10.8004</v>
      </c>
      <c r="Q1103">
        <v>12.6906</v>
      </c>
      <c r="R1103">
        <v>0</v>
      </c>
      <c r="S1103" t="s">
        <v>317</v>
      </c>
      <c r="T1103" t="s">
        <v>307</v>
      </c>
      <c r="U1103" t="s">
        <v>332</v>
      </c>
      <c r="V1103" t="s">
        <v>319</v>
      </c>
      <c r="W1103">
        <v>266532659453.73001</v>
      </c>
      <c r="X1103">
        <v>214172251.50999999</v>
      </c>
      <c r="Y1103" s="225">
        <v>4103334378973.0498</v>
      </c>
      <c r="Z1103">
        <v>0</v>
      </c>
    </row>
    <row r="1104" spans="1:26" x14ac:dyDescent="0.25">
      <c r="A1104" t="s">
        <v>1408</v>
      </c>
      <c r="B1104" t="s">
        <v>207</v>
      </c>
      <c r="C1104" t="s">
        <v>1393</v>
      </c>
      <c r="D1104" t="s">
        <v>342</v>
      </c>
      <c r="E1104" t="s">
        <v>303</v>
      </c>
      <c r="F1104" t="s">
        <v>304</v>
      </c>
      <c r="G1104" t="s">
        <v>305</v>
      </c>
      <c r="H1104">
        <v>1013.7467</v>
      </c>
      <c r="I1104">
        <v>0</v>
      </c>
      <c r="J1104">
        <v>0</v>
      </c>
      <c r="K1104">
        <v>0</v>
      </c>
      <c r="L1104">
        <v>0.43</v>
      </c>
      <c r="M1104">
        <v>0</v>
      </c>
      <c r="N1104">
        <v>0</v>
      </c>
      <c r="O1104">
        <v>0</v>
      </c>
      <c r="P1104">
        <v>-0.08</v>
      </c>
      <c r="Q1104">
        <v>0</v>
      </c>
      <c r="R1104">
        <v>0</v>
      </c>
      <c r="S1104" t="s">
        <v>319</v>
      </c>
      <c r="T1104" t="s">
        <v>319</v>
      </c>
      <c r="U1104" t="s">
        <v>319</v>
      </c>
      <c r="V1104" t="s">
        <v>319</v>
      </c>
      <c r="W1104">
        <v>113703573266.25</v>
      </c>
      <c r="X1104">
        <v>112649362.31999999</v>
      </c>
      <c r="Y1104" s="225">
        <v>4103334378973.0498</v>
      </c>
      <c r="Z1104">
        <v>0</v>
      </c>
    </row>
    <row r="1105" spans="1:26" x14ac:dyDescent="0.25">
      <c r="A1105" t="s">
        <v>1409</v>
      </c>
      <c r="B1105" t="s">
        <v>207</v>
      </c>
      <c r="C1105" t="s">
        <v>1393</v>
      </c>
      <c r="D1105" t="s">
        <v>342</v>
      </c>
      <c r="E1105" t="s">
        <v>303</v>
      </c>
      <c r="F1105" t="s">
        <v>304</v>
      </c>
      <c r="G1105" t="s">
        <v>305</v>
      </c>
      <c r="H1105">
        <v>1009.5951</v>
      </c>
      <c r="I1105">
        <v>0</v>
      </c>
      <c r="J1105">
        <v>0</v>
      </c>
      <c r="K1105">
        <v>0</v>
      </c>
      <c r="L1105">
        <v>-1.38</v>
      </c>
      <c r="M1105">
        <v>0</v>
      </c>
      <c r="N1105">
        <v>0</v>
      </c>
      <c r="O1105">
        <v>0</v>
      </c>
      <c r="P1105">
        <v>5.04</v>
      </c>
      <c r="Q1105">
        <v>0</v>
      </c>
      <c r="R1105">
        <v>0</v>
      </c>
      <c r="S1105" t="s">
        <v>319</v>
      </c>
      <c r="T1105" t="s">
        <v>319</v>
      </c>
      <c r="U1105" t="s">
        <v>319</v>
      </c>
      <c r="V1105" t="s">
        <v>319</v>
      </c>
      <c r="W1105">
        <v>104529410263.42999</v>
      </c>
      <c r="X1105">
        <v>102105000</v>
      </c>
      <c r="Y1105" s="225">
        <v>4103334378973.0498</v>
      </c>
      <c r="Z1105">
        <v>0</v>
      </c>
    </row>
    <row r="1106" spans="1:26" x14ac:dyDescent="0.25">
      <c r="A1106" t="s">
        <v>1410</v>
      </c>
      <c r="B1106" t="s">
        <v>207</v>
      </c>
      <c r="C1106" t="s">
        <v>1393</v>
      </c>
      <c r="D1106" t="s">
        <v>342</v>
      </c>
      <c r="E1106" t="s">
        <v>303</v>
      </c>
      <c r="F1106" t="s">
        <v>304</v>
      </c>
      <c r="G1106" t="s">
        <v>305</v>
      </c>
      <c r="H1106">
        <v>1002.2848</v>
      </c>
      <c r="I1106">
        <v>0</v>
      </c>
      <c r="J1106">
        <v>0</v>
      </c>
      <c r="K1106">
        <v>0</v>
      </c>
      <c r="L1106">
        <v>-1.61</v>
      </c>
      <c r="M1106">
        <v>0</v>
      </c>
      <c r="N1106">
        <v>0</v>
      </c>
      <c r="O1106">
        <v>0</v>
      </c>
      <c r="P1106">
        <v>0.06</v>
      </c>
      <c r="Q1106">
        <v>0</v>
      </c>
      <c r="R1106">
        <v>0</v>
      </c>
      <c r="S1106" t="s">
        <v>319</v>
      </c>
      <c r="T1106" t="s">
        <v>319</v>
      </c>
      <c r="U1106" t="s">
        <v>319</v>
      </c>
      <c r="V1106" t="s">
        <v>319</v>
      </c>
      <c r="W1106">
        <v>560515620800.91003</v>
      </c>
      <c r="X1106">
        <v>550250000</v>
      </c>
      <c r="Y1106" s="225">
        <v>4103334378973.0498</v>
      </c>
      <c r="Z1106">
        <v>0</v>
      </c>
    </row>
    <row r="1107" spans="1:26" x14ac:dyDescent="0.25">
      <c r="A1107" t="s">
        <v>1411</v>
      </c>
      <c r="B1107" t="s">
        <v>207</v>
      </c>
      <c r="C1107" t="s">
        <v>1393</v>
      </c>
      <c r="D1107" t="s">
        <v>342</v>
      </c>
      <c r="E1107" t="s">
        <v>303</v>
      </c>
      <c r="F1107" t="s">
        <v>304</v>
      </c>
      <c r="G1107" t="s">
        <v>305</v>
      </c>
      <c r="H1107">
        <v>1016.8892</v>
      </c>
      <c r="I1107">
        <v>0</v>
      </c>
      <c r="J1107">
        <v>0</v>
      </c>
      <c r="K1107">
        <v>0</v>
      </c>
      <c r="L1107">
        <v>-1.02</v>
      </c>
      <c r="M1107">
        <v>0</v>
      </c>
      <c r="N1107">
        <v>0</v>
      </c>
      <c r="O1107">
        <v>0</v>
      </c>
      <c r="P1107">
        <v>0.93</v>
      </c>
      <c r="Q1107">
        <v>0</v>
      </c>
      <c r="R1107">
        <v>0</v>
      </c>
      <c r="S1107" t="s">
        <v>319</v>
      </c>
      <c r="T1107" t="s">
        <v>319</v>
      </c>
      <c r="U1107" t="s">
        <v>319</v>
      </c>
      <c r="V1107" t="s">
        <v>319</v>
      </c>
      <c r="W1107">
        <v>169286522774.60001</v>
      </c>
      <c r="X1107">
        <v>164773959.22</v>
      </c>
      <c r="Y1107" s="225">
        <v>4103334378973.0498</v>
      </c>
      <c r="Z1107">
        <v>0</v>
      </c>
    </row>
    <row r="1108" spans="1:26" x14ac:dyDescent="0.25">
      <c r="A1108" t="s">
        <v>1412</v>
      </c>
      <c r="B1108" t="s">
        <v>207</v>
      </c>
      <c r="C1108" t="s">
        <v>1393</v>
      </c>
      <c r="D1108" t="s">
        <v>342</v>
      </c>
      <c r="E1108" t="s">
        <v>303</v>
      </c>
      <c r="F1108" t="s">
        <v>304</v>
      </c>
      <c r="G1108" t="s">
        <v>305</v>
      </c>
      <c r="H1108">
        <v>1010.6935</v>
      </c>
      <c r="I1108">
        <v>0</v>
      </c>
      <c r="J1108">
        <v>0</v>
      </c>
      <c r="K1108">
        <v>0</v>
      </c>
      <c r="L1108">
        <v>0.78</v>
      </c>
      <c r="M1108">
        <v>0</v>
      </c>
      <c r="N1108">
        <v>0</v>
      </c>
      <c r="O1108">
        <v>0</v>
      </c>
      <c r="P1108">
        <v>0.03</v>
      </c>
      <c r="Q1108">
        <v>0</v>
      </c>
      <c r="R1108">
        <v>0</v>
      </c>
      <c r="S1108" t="s">
        <v>319</v>
      </c>
      <c r="T1108" t="s">
        <v>319</v>
      </c>
      <c r="U1108" t="s">
        <v>319</v>
      </c>
      <c r="V1108" t="s">
        <v>319</v>
      </c>
      <c r="W1108">
        <v>250876542244.23001</v>
      </c>
      <c r="X1108">
        <v>250150000</v>
      </c>
      <c r="Y1108" s="225">
        <v>4103334378973.0498</v>
      </c>
      <c r="Z1108">
        <v>0</v>
      </c>
    </row>
    <row r="1109" spans="1:26" x14ac:dyDescent="0.25">
      <c r="A1109" t="s">
        <v>1413</v>
      </c>
      <c r="B1109" t="s">
        <v>207</v>
      </c>
      <c r="C1109" t="s">
        <v>1393</v>
      </c>
      <c r="D1109" t="s">
        <v>342</v>
      </c>
      <c r="E1109" t="s">
        <v>303</v>
      </c>
      <c r="F1109" t="s">
        <v>304</v>
      </c>
      <c r="G1109" t="s">
        <v>305</v>
      </c>
      <c r="H1109">
        <v>1025.393</v>
      </c>
      <c r="I1109">
        <v>0</v>
      </c>
      <c r="J1109">
        <v>0</v>
      </c>
      <c r="K1109">
        <v>0</v>
      </c>
      <c r="L1109">
        <v>0.83</v>
      </c>
      <c r="M1109">
        <v>0</v>
      </c>
      <c r="N1109">
        <v>0</v>
      </c>
      <c r="O1109">
        <v>0</v>
      </c>
      <c r="P1109">
        <v>2.4</v>
      </c>
      <c r="Q1109">
        <v>0</v>
      </c>
      <c r="R1109">
        <v>0</v>
      </c>
      <c r="S1109" t="s">
        <v>319</v>
      </c>
      <c r="T1109" t="s">
        <v>319</v>
      </c>
      <c r="U1109" t="s">
        <v>319</v>
      </c>
      <c r="V1109" t="s">
        <v>319</v>
      </c>
      <c r="W1109">
        <v>427431307896.75</v>
      </c>
      <c r="X1109">
        <v>420200000</v>
      </c>
      <c r="Y1109" s="225">
        <v>4103334378973.0498</v>
      </c>
      <c r="Z1109">
        <v>0</v>
      </c>
    </row>
    <row r="1110" spans="1:26" x14ac:dyDescent="0.25">
      <c r="A1110" t="s">
        <v>1414</v>
      </c>
      <c r="B1110" t="s">
        <v>166</v>
      </c>
      <c r="C1110" t="s">
        <v>1415</v>
      </c>
      <c r="D1110" t="s">
        <v>662</v>
      </c>
      <c r="E1110" t="s">
        <v>303</v>
      </c>
      <c r="F1110" t="s">
        <v>304</v>
      </c>
      <c r="G1110" t="s">
        <v>305</v>
      </c>
      <c r="H1110">
        <v>315.2038</v>
      </c>
      <c r="I1110">
        <v>6.0299999999999999E-2</v>
      </c>
      <c r="J1110">
        <v>-0.50439999999999996</v>
      </c>
      <c r="K1110">
        <v>-6.9999999999999999E-4</v>
      </c>
      <c r="L1110">
        <v>-6.9999999999999999E-4</v>
      </c>
      <c r="M1110">
        <v>-9.1516000000000002</v>
      </c>
      <c r="N1110">
        <v>-47.638801999999998</v>
      </c>
      <c r="O1110">
        <v>-57.584099000000002</v>
      </c>
      <c r="P1110">
        <v>-61.268501000000001</v>
      </c>
      <c r="Q1110">
        <v>-54.4375</v>
      </c>
      <c r="R1110">
        <v>0</v>
      </c>
      <c r="S1110" t="s">
        <v>339</v>
      </c>
      <c r="T1110" t="s">
        <v>339</v>
      </c>
      <c r="U1110" t="s">
        <v>339</v>
      </c>
      <c r="V1110" t="s">
        <v>319</v>
      </c>
      <c r="W1110">
        <v>68952820609.860001</v>
      </c>
      <c r="X1110">
        <v>218754882.72999999</v>
      </c>
      <c r="Y1110" s="225">
        <v>528585296151.78998</v>
      </c>
      <c r="Z1110">
        <v>0</v>
      </c>
    </row>
    <row r="1111" spans="1:26" x14ac:dyDescent="0.25">
      <c r="A1111" t="s">
        <v>1416</v>
      </c>
      <c r="B1111" t="s">
        <v>74</v>
      </c>
      <c r="C1111" t="s">
        <v>1415</v>
      </c>
      <c r="D1111" t="s">
        <v>662</v>
      </c>
      <c r="E1111" t="s">
        <v>303</v>
      </c>
      <c r="F1111" t="s">
        <v>304</v>
      </c>
      <c r="G1111" t="s">
        <v>305</v>
      </c>
      <c r="H1111">
        <v>669.79100000000005</v>
      </c>
      <c r="I1111">
        <v>-0.65300000000000002</v>
      </c>
      <c r="J1111">
        <v>-3.2046999999999999</v>
      </c>
      <c r="K1111">
        <v>-3.1006999999999998</v>
      </c>
      <c r="L1111">
        <v>-3.1006999999999998</v>
      </c>
      <c r="M1111">
        <v>-7.9546000000000001</v>
      </c>
      <c r="N1111">
        <v>-13.567299999999999</v>
      </c>
      <c r="O1111">
        <v>-17.904199999999999</v>
      </c>
      <c r="P1111">
        <v>-20.718499999999999</v>
      </c>
      <c r="Q1111">
        <v>-25.563101</v>
      </c>
      <c r="R1111">
        <v>-43.332298000000002</v>
      </c>
      <c r="S1111" t="s">
        <v>334</v>
      </c>
      <c r="T1111" t="s">
        <v>375</v>
      </c>
      <c r="U1111" t="s">
        <v>339</v>
      </c>
      <c r="V1111" t="s">
        <v>352</v>
      </c>
      <c r="W1111">
        <v>34146770133.169998</v>
      </c>
      <c r="X1111">
        <v>49400478.689999998</v>
      </c>
      <c r="Y1111" s="225">
        <v>528585296151.78998</v>
      </c>
      <c r="Z1111">
        <v>0</v>
      </c>
    </row>
    <row r="1112" spans="1:26" x14ac:dyDescent="0.25">
      <c r="A1112" t="s">
        <v>1417</v>
      </c>
      <c r="B1112" t="s">
        <v>74</v>
      </c>
      <c r="C1112" t="s">
        <v>1415</v>
      </c>
      <c r="D1112" t="s">
        <v>342</v>
      </c>
      <c r="E1112" t="s">
        <v>303</v>
      </c>
      <c r="F1112" t="s">
        <v>304</v>
      </c>
      <c r="G1112" t="s">
        <v>305</v>
      </c>
      <c r="H1112">
        <v>346.74630000000002</v>
      </c>
      <c r="I1112">
        <v>-0.70750000000000002</v>
      </c>
      <c r="J1112">
        <v>-1.1913</v>
      </c>
      <c r="K1112">
        <v>-1.9790000000000001</v>
      </c>
      <c r="L1112">
        <v>-1.9790000000000001</v>
      </c>
      <c r="M1112">
        <v>-6.4166999999999996</v>
      </c>
      <c r="N1112">
        <v>-14.0585</v>
      </c>
      <c r="O1112">
        <v>-18.874099999999999</v>
      </c>
      <c r="P1112">
        <v>-22.694599</v>
      </c>
      <c r="Q1112">
        <v>-56.806099000000003</v>
      </c>
      <c r="R1112">
        <v>-71.506896999999995</v>
      </c>
      <c r="S1112" t="s">
        <v>334</v>
      </c>
      <c r="T1112" t="s">
        <v>352</v>
      </c>
      <c r="U1112" t="s">
        <v>339</v>
      </c>
      <c r="V1112" t="s">
        <v>339</v>
      </c>
      <c r="W1112">
        <v>16746472397.360001</v>
      </c>
      <c r="X1112">
        <v>47340243.340000004</v>
      </c>
      <c r="Y1112" s="225">
        <v>528585296151.78998</v>
      </c>
      <c r="Z1112">
        <v>0</v>
      </c>
    </row>
    <row r="1113" spans="1:26" x14ac:dyDescent="0.25">
      <c r="A1113" t="s">
        <v>1418</v>
      </c>
      <c r="B1113" t="s">
        <v>74</v>
      </c>
      <c r="C1113" t="s">
        <v>1415</v>
      </c>
      <c r="D1113" t="s">
        <v>342</v>
      </c>
      <c r="E1113" t="s">
        <v>303</v>
      </c>
      <c r="F1113" t="s">
        <v>304</v>
      </c>
      <c r="G1113" t="s">
        <v>305</v>
      </c>
      <c r="H1113">
        <v>295.16890000000001</v>
      </c>
      <c r="I1113">
        <v>2.5992999999999999</v>
      </c>
      <c r="J1113">
        <v>1.4797</v>
      </c>
      <c r="K1113">
        <v>10.4954</v>
      </c>
      <c r="L1113">
        <v>10.4954</v>
      </c>
      <c r="M1113">
        <v>-29.2013</v>
      </c>
      <c r="N1113">
        <v>-55.308998000000003</v>
      </c>
      <c r="O1113">
        <v>-66.808800000000005</v>
      </c>
      <c r="P1113">
        <v>-64.370697000000007</v>
      </c>
      <c r="Q1113">
        <v>-53.453201</v>
      </c>
      <c r="R1113">
        <v>-66.482803000000004</v>
      </c>
      <c r="S1113" t="s">
        <v>339</v>
      </c>
      <c r="T1113" t="s">
        <v>339</v>
      </c>
      <c r="U1113" t="s">
        <v>339</v>
      </c>
      <c r="V1113" t="s">
        <v>319</v>
      </c>
      <c r="W1113">
        <v>213466390507.73001</v>
      </c>
      <c r="X1113">
        <v>799103539.42999995</v>
      </c>
      <c r="Y1113" s="225">
        <v>528585296151.78998</v>
      </c>
      <c r="Z1113">
        <v>0</v>
      </c>
    </row>
    <row r="1114" spans="1:26" x14ac:dyDescent="0.25">
      <c r="A1114" t="s">
        <v>1419</v>
      </c>
      <c r="B1114" t="s">
        <v>74</v>
      </c>
      <c r="C1114" t="s">
        <v>1415</v>
      </c>
      <c r="D1114" t="s">
        <v>170</v>
      </c>
      <c r="E1114" t="s">
        <v>303</v>
      </c>
      <c r="F1114" t="s">
        <v>304</v>
      </c>
      <c r="G1114" t="s">
        <v>305</v>
      </c>
      <c r="H1114">
        <v>639.40650000000005</v>
      </c>
      <c r="I1114">
        <v>2.5779000000000001</v>
      </c>
      <c r="J1114">
        <v>3.9813999999999998</v>
      </c>
      <c r="K1114">
        <v>8.0422999999999991</v>
      </c>
      <c r="L1114">
        <v>8.0422999999999991</v>
      </c>
      <c r="M1114">
        <v>-38.290599999999998</v>
      </c>
      <c r="N1114">
        <v>-54.396500000000003</v>
      </c>
      <c r="O1114">
        <v>-64.325896999999998</v>
      </c>
      <c r="P1114">
        <v>-58.377200999999999</v>
      </c>
      <c r="Q1114">
        <v>-58.366798000000003</v>
      </c>
      <c r="R1114">
        <v>0</v>
      </c>
      <c r="S1114" t="s">
        <v>339</v>
      </c>
      <c r="T1114" t="s">
        <v>339</v>
      </c>
      <c r="U1114" t="s">
        <v>339</v>
      </c>
      <c r="V1114" t="s">
        <v>319</v>
      </c>
      <c r="W1114">
        <v>195272842503.67001</v>
      </c>
      <c r="X1114">
        <v>329958058.05000001</v>
      </c>
      <c r="Y1114" s="225">
        <v>528585296151.78998</v>
      </c>
      <c r="Z1114">
        <v>0</v>
      </c>
    </row>
    <row r="1115" spans="1:26" x14ac:dyDescent="0.25">
      <c r="A1115" t="s">
        <v>1420</v>
      </c>
      <c r="B1115" t="s">
        <v>74</v>
      </c>
      <c r="C1115" t="s">
        <v>1421</v>
      </c>
      <c r="D1115" t="s">
        <v>342</v>
      </c>
      <c r="E1115" t="s">
        <v>303</v>
      </c>
      <c r="F1115" t="s">
        <v>304</v>
      </c>
      <c r="G1115" t="s">
        <v>280</v>
      </c>
      <c r="H1115">
        <v>1276.6764000000001</v>
      </c>
      <c r="I1115">
        <v>-3.9451000000000001</v>
      </c>
      <c r="J1115">
        <v>-6.38</v>
      </c>
      <c r="K1115">
        <v>-2.9735999999999998</v>
      </c>
      <c r="L1115">
        <v>-2.9735999999999998</v>
      </c>
      <c r="M1115">
        <v>8.2751000000000001</v>
      </c>
      <c r="N1115">
        <v>28.446199</v>
      </c>
      <c r="O1115">
        <v>27.751899999999999</v>
      </c>
      <c r="P1115">
        <v>0</v>
      </c>
      <c r="Q1115">
        <v>0</v>
      </c>
      <c r="R1115">
        <v>0</v>
      </c>
      <c r="S1115" t="s">
        <v>306</v>
      </c>
      <c r="T1115" t="s">
        <v>319</v>
      </c>
      <c r="U1115" t="s">
        <v>319</v>
      </c>
      <c r="V1115" t="s">
        <v>319</v>
      </c>
      <c r="W1115">
        <v>315677351201.58002</v>
      </c>
      <c r="X1115">
        <v>239912314.94</v>
      </c>
      <c r="Y1115" s="225">
        <v>6833480541612.3701</v>
      </c>
      <c r="Z1115">
        <v>0</v>
      </c>
    </row>
    <row r="1116" spans="1:26" x14ac:dyDescent="0.25">
      <c r="A1116" t="s">
        <v>1422</v>
      </c>
      <c r="B1116" t="s">
        <v>74</v>
      </c>
      <c r="C1116" t="s">
        <v>1421</v>
      </c>
      <c r="D1116" t="s">
        <v>202</v>
      </c>
      <c r="E1116" t="s">
        <v>303</v>
      </c>
      <c r="F1116" t="s">
        <v>304</v>
      </c>
      <c r="G1116" t="s">
        <v>305</v>
      </c>
      <c r="H1116">
        <v>1241.6703</v>
      </c>
      <c r="I1116">
        <v>-1.069</v>
      </c>
      <c r="J1116">
        <v>-2.4849999999999999</v>
      </c>
      <c r="K1116">
        <v>-0.35930000000000001</v>
      </c>
      <c r="L1116">
        <v>-0.35930000000000001</v>
      </c>
      <c r="M1116">
        <v>12.569699999999999</v>
      </c>
      <c r="N1116">
        <v>21.344000000000001</v>
      </c>
      <c r="O1116">
        <v>0</v>
      </c>
      <c r="P1116">
        <v>0</v>
      </c>
      <c r="Q1116">
        <v>0</v>
      </c>
      <c r="R1116">
        <v>0</v>
      </c>
      <c r="S1116" t="s">
        <v>357</v>
      </c>
      <c r="T1116" t="s">
        <v>319</v>
      </c>
      <c r="U1116" t="s">
        <v>319</v>
      </c>
      <c r="V1116" t="s">
        <v>319</v>
      </c>
      <c r="W1116">
        <v>1350752430082.7</v>
      </c>
      <c r="X1116">
        <v>1083942460.2</v>
      </c>
      <c r="Y1116" s="225">
        <v>6833480541612.3701</v>
      </c>
      <c r="Z1116">
        <v>0</v>
      </c>
    </row>
    <row r="1117" spans="1:26" x14ac:dyDescent="0.25">
      <c r="A1117" t="s">
        <v>1423</v>
      </c>
      <c r="B1117" t="s">
        <v>74</v>
      </c>
      <c r="C1117" t="s">
        <v>1421</v>
      </c>
      <c r="D1117" t="s">
        <v>342</v>
      </c>
      <c r="E1117" t="s">
        <v>303</v>
      </c>
      <c r="F1117" t="s">
        <v>304</v>
      </c>
      <c r="G1117" t="s">
        <v>280</v>
      </c>
      <c r="H1117">
        <v>1247.3777</v>
      </c>
      <c r="I1117">
        <v>-2.7280000000000002</v>
      </c>
      <c r="J1117">
        <v>-7.0854999999999997</v>
      </c>
      <c r="K1117">
        <v>-8.0912000000000006</v>
      </c>
      <c r="L1117">
        <v>-8.0912000000000006</v>
      </c>
      <c r="M1117">
        <v>-9.6472999999999995</v>
      </c>
      <c r="N1117">
        <v>-4.82</v>
      </c>
      <c r="O1117">
        <v>-5.0636000000000001</v>
      </c>
      <c r="P1117">
        <v>-13.2689</v>
      </c>
      <c r="Q1117">
        <v>0</v>
      </c>
      <c r="R1117">
        <v>0</v>
      </c>
      <c r="S1117" t="s">
        <v>306</v>
      </c>
      <c r="T1117" t="s">
        <v>317</v>
      </c>
      <c r="U1117" t="s">
        <v>319</v>
      </c>
      <c r="V1117" t="s">
        <v>319</v>
      </c>
      <c r="W1117">
        <v>204034341207.85999</v>
      </c>
      <c r="X1117">
        <v>150335772.75999999</v>
      </c>
      <c r="Y1117" s="225">
        <v>6833480541612.3701</v>
      </c>
      <c r="Z1117">
        <v>0</v>
      </c>
    </row>
    <row r="1118" spans="1:26" x14ac:dyDescent="0.25">
      <c r="A1118" t="s">
        <v>1424</v>
      </c>
      <c r="B1118" t="s">
        <v>171</v>
      </c>
      <c r="C1118" t="s">
        <v>1421</v>
      </c>
      <c r="D1118" t="s">
        <v>342</v>
      </c>
      <c r="E1118" t="s">
        <v>303</v>
      </c>
      <c r="F1118" t="s">
        <v>304</v>
      </c>
      <c r="G1118" t="s">
        <v>305</v>
      </c>
      <c r="H1118">
        <v>1256.3800000000001</v>
      </c>
      <c r="I1118">
        <v>0.2399</v>
      </c>
      <c r="J1118">
        <v>0.25659999999999999</v>
      </c>
      <c r="K1118">
        <v>1.05</v>
      </c>
      <c r="L1118">
        <v>1.05</v>
      </c>
      <c r="M1118">
        <v>2.5678000000000001</v>
      </c>
      <c r="N1118">
        <v>6.0682999999999998</v>
      </c>
      <c r="O1118">
        <v>10.727</v>
      </c>
      <c r="P1118">
        <v>14.5626</v>
      </c>
      <c r="Q1118">
        <v>0</v>
      </c>
      <c r="R1118">
        <v>0</v>
      </c>
      <c r="S1118" t="s">
        <v>364</v>
      </c>
      <c r="T1118" t="s">
        <v>357</v>
      </c>
      <c r="U1118" t="s">
        <v>319</v>
      </c>
      <c r="V1118" t="s">
        <v>319</v>
      </c>
      <c r="W1118">
        <v>172592187716.69</v>
      </c>
      <c r="X1118">
        <v>138814984.16999999</v>
      </c>
      <c r="Y1118" s="225">
        <v>6833480541612.3701</v>
      </c>
      <c r="Z1118">
        <v>0</v>
      </c>
    </row>
    <row r="1119" spans="1:26" x14ac:dyDescent="0.25">
      <c r="A1119" t="s">
        <v>1425</v>
      </c>
      <c r="B1119" t="s">
        <v>166</v>
      </c>
      <c r="C1119" t="s">
        <v>1421</v>
      </c>
      <c r="D1119" t="s">
        <v>336</v>
      </c>
      <c r="E1119" t="s">
        <v>303</v>
      </c>
      <c r="F1119" t="s">
        <v>304</v>
      </c>
      <c r="G1119" t="s">
        <v>305</v>
      </c>
      <c r="H1119">
        <v>3749.5468999999998</v>
      </c>
      <c r="I1119">
        <v>-18.007999000000002</v>
      </c>
      <c r="J1119">
        <v>-18.250999</v>
      </c>
      <c r="K1119">
        <v>-14.4382</v>
      </c>
      <c r="L1119">
        <v>-14.4382</v>
      </c>
      <c r="M1119">
        <v>-8.0028000000000006</v>
      </c>
      <c r="N1119">
        <v>6.5293999999999999</v>
      </c>
      <c r="O1119">
        <v>0.81189999999999996</v>
      </c>
      <c r="P1119">
        <v>-0.87949999999999995</v>
      </c>
      <c r="Q1119">
        <v>33.858898000000003</v>
      </c>
      <c r="R1119">
        <v>36.866000999999997</v>
      </c>
      <c r="S1119" t="s">
        <v>306</v>
      </c>
      <c r="T1119" t="s">
        <v>306</v>
      </c>
      <c r="U1119" t="s">
        <v>307</v>
      </c>
      <c r="V1119" t="s">
        <v>306</v>
      </c>
      <c r="W1119">
        <v>215680665229.70001</v>
      </c>
      <c r="X1119">
        <v>49216656.869999997</v>
      </c>
      <c r="Y1119" s="225">
        <v>6833480541612.3701</v>
      </c>
      <c r="Z1119">
        <v>0</v>
      </c>
    </row>
    <row r="1120" spans="1:26" x14ac:dyDescent="0.25">
      <c r="A1120" t="s">
        <v>1426</v>
      </c>
      <c r="B1120" t="s">
        <v>166</v>
      </c>
      <c r="C1120" t="s">
        <v>1421</v>
      </c>
      <c r="D1120" t="s">
        <v>342</v>
      </c>
      <c r="E1120" t="s">
        <v>303</v>
      </c>
      <c r="F1120" t="s">
        <v>304</v>
      </c>
      <c r="G1120" t="s">
        <v>305</v>
      </c>
      <c r="H1120">
        <v>1475.9195</v>
      </c>
      <c r="I1120">
        <v>-2.3536999999999999</v>
      </c>
      <c r="J1120">
        <v>-2.2313999999999998</v>
      </c>
      <c r="K1120">
        <v>3.7037</v>
      </c>
      <c r="L1120">
        <v>3.7037</v>
      </c>
      <c r="M1120">
        <v>10.027799999999999</v>
      </c>
      <c r="N1120">
        <v>21.2834</v>
      </c>
      <c r="O1120">
        <v>18.720800000000001</v>
      </c>
      <c r="P1120">
        <v>22.905701000000001</v>
      </c>
      <c r="Q1120">
        <v>39.092899000000003</v>
      </c>
      <c r="R1120">
        <v>28.780899000000002</v>
      </c>
      <c r="S1120" t="s">
        <v>310</v>
      </c>
      <c r="T1120" t="s">
        <v>338</v>
      </c>
      <c r="U1120" t="s">
        <v>307</v>
      </c>
      <c r="V1120" t="s">
        <v>307</v>
      </c>
      <c r="W1120">
        <v>396005614549.03998</v>
      </c>
      <c r="X1120">
        <v>278248560.98000002</v>
      </c>
      <c r="Y1120" s="225">
        <v>6833480541612.3701</v>
      </c>
      <c r="Z1120">
        <v>0</v>
      </c>
    </row>
    <row r="1121" spans="1:26" x14ac:dyDescent="0.25">
      <c r="A1121" t="s">
        <v>1427</v>
      </c>
      <c r="B1121" t="s">
        <v>178</v>
      </c>
      <c r="C1121" t="s">
        <v>1421</v>
      </c>
      <c r="D1121" t="s">
        <v>342</v>
      </c>
      <c r="E1121" t="s">
        <v>303</v>
      </c>
      <c r="F1121" t="s">
        <v>304</v>
      </c>
      <c r="G1121" t="s">
        <v>280</v>
      </c>
      <c r="H1121">
        <v>1007.9931</v>
      </c>
      <c r="I1121">
        <v>3.49E-2</v>
      </c>
      <c r="J1121">
        <v>6.7599999999999993E-2</v>
      </c>
      <c r="K1121">
        <v>0.34839999999999999</v>
      </c>
      <c r="L1121">
        <v>0.34839999999999999</v>
      </c>
      <c r="M1121">
        <v>0</v>
      </c>
      <c r="N1121">
        <v>0</v>
      </c>
      <c r="O1121">
        <v>0</v>
      </c>
      <c r="P1121">
        <v>0</v>
      </c>
      <c r="Q1121">
        <v>0</v>
      </c>
      <c r="R1121">
        <v>0</v>
      </c>
      <c r="S1121" t="s">
        <v>319</v>
      </c>
      <c r="T1121" t="s">
        <v>319</v>
      </c>
      <c r="U1121" t="s">
        <v>319</v>
      </c>
      <c r="V1121" t="s">
        <v>319</v>
      </c>
      <c r="W1121">
        <v>1871396749.26</v>
      </c>
      <c r="X1121">
        <v>1863025.77</v>
      </c>
      <c r="Y1121" s="225">
        <v>6833480541612.3701</v>
      </c>
      <c r="Z1121">
        <v>0</v>
      </c>
    </row>
    <row r="1122" spans="1:26" x14ac:dyDescent="0.25">
      <c r="A1122" t="s">
        <v>1428</v>
      </c>
      <c r="B1122" t="s">
        <v>74</v>
      </c>
      <c r="C1122" t="s">
        <v>1421</v>
      </c>
      <c r="D1122" t="s">
        <v>342</v>
      </c>
      <c r="E1122" t="s">
        <v>303</v>
      </c>
      <c r="F1122" t="s">
        <v>304</v>
      </c>
      <c r="G1122" t="s">
        <v>305</v>
      </c>
      <c r="H1122">
        <v>1399.0472</v>
      </c>
      <c r="I1122">
        <v>-1.5152000000000001</v>
      </c>
      <c r="J1122">
        <v>-2.2557</v>
      </c>
      <c r="K1122">
        <v>-2.2835000000000001</v>
      </c>
      <c r="L1122">
        <v>-2.2835000000000001</v>
      </c>
      <c r="M1122">
        <v>-2.1187</v>
      </c>
      <c r="N1122">
        <v>1.3080000000000001</v>
      </c>
      <c r="O1122">
        <v>-2.5000000000000001E-2</v>
      </c>
      <c r="P1122">
        <v>4.8632</v>
      </c>
      <c r="Q1122">
        <v>0</v>
      </c>
      <c r="R1122">
        <v>0</v>
      </c>
      <c r="S1122" t="s">
        <v>338</v>
      </c>
      <c r="T1122" t="s">
        <v>338</v>
      </c>
      <c r="U1122" t="s">
        <v>319</v>
      </c>
      <c r="V1122" t="s">
        <v>319</v>
      </c>
      <c r="W1122">
        <v>1335938343895.3701</v>
      </c>
      <c r="X1122">
        <v>933086377.96000004</v>
      </c>
      <c r="Y1122" s="225">
        <v>6833480541612.3701</v>
      </c>
      <c r="Z1122">
        <v>0</v>
      </c>
    </row>
    <row r="1123" spans="1:26" x14ac:dyDescent="0.25">
      <c r="A1123" t="s">
        <v>1429</v>
      </c>
      <c r="B1123" t="s">
        <v>74</v>
      </c>
      <c r="C1123" t="s">
        <v>1421</v>
      </c>
      <c r="D1123" t="s">
        <v>342</v>
      </c>
      <c r="E1123" t="s">
        <v>303</v>
      </c>
      <c r="F1123" t="s">
        <v>304</v>
      </c>
      <c r="G1123" t="s">
        <v>305</v>
      </c>
      <c r="H1123">
        <v>1145.3196</v>
      </c>
      <c r="I1123">
        <v>-0.31869999999999998</v>
      </c>
      <c r="J1123">
        <v>-1.1675</v>
      </c>
      <c r="K1123">
        <v>-2.4441999999999999</v>
      </c>
      <c r="L1123">
        <v>-2.4441999999999999</v>
      </c>
      <c r="M1123">
        <v>5.3342999999999998</v>
      </c>
      <c r="N1123">
        <v>8.7346000000000004</v>
      </c>
      <c r="O1123">
        <v>4.0022000000000002</v>
      </c>
      <c r="P1123">
        <v>1.7022999999999999</v>
      </c>
      <c r="Q1123">
        <v>0</v>
      </c>
      <c r="R1123">
        <v>0</v>
      </c>
      <c r="S1123" t="s">
        <v>313</v>
      </c>
      <c r="T1123" t="s">
        <v>310</v>
      </c>
      <c r="U1123" t="s">
        <v>319</v>
      </c>
      <c r="V1123" t="s">
        <v>319</v>
      </c>
      <c r="W1123">
        <v>2525408903813.5898</v>
      </c>
      <c r="X1123">
        <v>2151086730.2399998</v>
      </c>
      <c r="Y1123" s="225">
        <v>6833480541612.3701</v>
      </c>
      <c r="Z1123">
        <v>0</v>
      </c>
    </row>
    <row r="1124" spans="1:26" x14ac:dyDescent="0.25">
      <c r="A1124" t="s">
        <v>1430</v>
      </c>
      <c r="B1124" t="s">
        <v>166</v>
      </c>
      <c r="C1124" t="s">
        <v>1421</v>
      </c>
      <c r="D1124" t="s">
        <v>342</v>
      </c>
      <c r="E1124" t="s">
        <v>303</v>
      </c>
      <c r="F1124" t="s">
        <v>304</v>
      </c>
      <c r="G1124" t="s">
        <v>305</v>
      </c>
      <c r="H1124">
        <v>1211.4059999999999</v>
      </c>
      <c r="I1124">
        <v>-3.6392000000000002</v>
      </c>
      <c r="J1124">
        <v>-3.7313999999999998</v>
      </c>
      <c r="K1124">
        <v>-1.5475000000000001</v>
      </c>
      <c r="L1124">
        <v>-1.5475000000000001</v>
      </c>
      <c r="M1124">
        <v>7.6311999999999998</v>
      </c>
      <c r="N1124">
        <v>15.717499999999999</v>
      </c>
      <c r="O1124">
        <v>24.0809</v>
      </c>
      <c r="P1124">
        <v>23.430700000000002</v>
      </c>
      <c r="Q1124">
        <v>17.742100000000001</v>
      </c>
      <c r="R1124">
        <v>10.1068</v>
      </c>
      <c r="S1124" t="s">
        <v>306</v>
      </c>
      <c r="T1124" t="s">
        <v>306</v>
      </c>
      <c r="U1124" t="s">
        <v>332</v>
      </c>
      <c r="V1124" t="s">
        <v>317</v>
      </c>
      <c r="W1124">
        <v>315519307166.58002</v>
      </c>
      <c r="X1124">
        <v>256426604.56</v>
      </c>
      <c r="Y1124" s="225">
        <v>6833480541612.3701</v>
      </c>
      <c r="Z1124">
        <v>0</v>
      </c>
    </row>
    <row r="1125" spans="1:26" x14ac:dyDescent="0.25">
      <c r="A1125" t="s">
        <v>1431</v>
      </c>
      <c r="B1125" t="s">
        <v>207</v>
      </c>
      <c r="C1125" t="s">
        <v>1108</v>
      </c>
      <c r="D1125" t="s">
        <v>336</v>
      </c>
      <c r="E1125" t="s">
        <v>303</v>
      </c>
      <c r="F1125" t="s">
        <v>304</v>
      </c>
      <c r="G1125" t="s">
        <v>280</v>
      </c>
      <c r="H1125">
        <v>1013.0522999999999</v>
      </c>
      <c r="I1125">
        <v>0</v>
      </c>
      <c r="J1125">
        <v>0</v>
      </c>
      <c r="K1125">
        <v>0</v>
      </c>
      <c r="L1125">
        <v>0.57999999999999996</v>
      </c>
      <c r="M1125">
        <v>0</v>
      </c>
      <c r="N1125">
        <v>0</v>
      </c>
      <c r="O1125">
        <v>0</v>
      </c>
      <c r="P1125">
        <v>0</v>
      </c>
      <c r="Q1125">
        <v>0</v>
      </c>
      <c r="R1125">
        <v>0</v>
      </c>
      <c r="S1125" t="s">
        <v>319</v>
      </c>
      <c r="T1125" t="s">
        <v>319</v>
      </c>
      <c r="U1125" t="s">
        <v>319</v>
      </c>
      <c r="V1125" t="s">
        <v>319</v>
      </c>
      <c r="W1125">
        <v>1541993492755.8401</v>
      </c>
      <c r="X1125">
        <v>1530985750</v>
      </c>
      <c r="Y1125" s="225">
        <v>46758942263563.547</v>
      </c>
      <c r="Z1125">
        <v>101468419.68000001</v>
      </c>
    </row>
    <row r="1126" spans="1:26" x14ac:dyDescent="0.25">
      <c r="A1126" t="s">
        <v>1432</v>
      </c>
      <c r="B1126" t="s">
        <v>171</v>
      </c>
      <c r="C1126" t="s">
        <v>1022</v>
      </c>
      <c r="D1126" t="s">
        <v>336</v>
      </c>
      <c r="E1126" t="s">
        <v>323</v>
      </c>
      <c r="F1126" t="s">
        <v>304</v>
      </c>
      <c r="G1126" t="s">
        <v>305</v>
      </c>
      <c r="H1126">
        <v>1.35829</v>
      </c>
      <c r="I1126">
        <v>-4.2900000000000001E-2</v>
      </c>
      <c r="J1126">
        <v>-0.19750000000000001</v>
      </c>
      <c r="K1126">
        <v>-5.7200000000000001E-2</v>
      </c>
      <c r="L1126">
        <v>-5.7200000000000001E-2</v>
      </c>
      <c r="M1126">
        <v>1.0112000000000001</v>
      </c>
      <c r="N1126">
        <v>2.3458000000000001</v>
      </c>
      <c r="O1126">
        <v>5.2111000000000001</v>
      </c>
      <c r="P1126">
        <v>9.0424000000000007</v>
      </c>
      <c r="Q1126">
        <v>20.013399</v>
      </c>
      <c r="R1126">
        <v>27.004100999999999</v>
      </c>
      <c r="S1126" t="s">
        <v>317</v>
      </c>
      <c r="T1126" t="s">
        <v>313</v>
      </c>
      <c r="U1126" t="s">
        <v>310</v>
      </c>
      <c r="V1126" t="s">
        <v>319</v>
      </c>
      <c r="W1126">
        <v>1015867.24</v>
      </c>
      <c r="X1126">
        <v>747473.46</v>
      </c>
      <c r="Y1126" s="225">
        <v>5957811643983.8896</v>
      </c>
      <c r="Z1126">
        <v>1015867.24</v>
      </c>
    </row>
    <row r="1127" spans="1:26" x14ac:dyDescent="0.25">
      <c r="A1127" t="s">
        <v>1433</v>
      </c>
      <c r="B1127" t="s">
        <v>74</v>
      </c>
      <c r="C1127" t="s">
        <v>1022</v>
      </c>
      <c r="D1127" t="s">
        <v>199</v>
      </c>
      <c r="E1127" t="s">
        <v>303</v>
      </c>
      <c r="F1127" t="s">
        <v>304</v>
      </c>
      <c r="G1127" t="s">
        <v>305</v>
      </c>
      <c r="H1127">
        <v>3633.6334999999999</v>
      </c>
      <c r="I1127">
        <v>-0.46860000000000002</v>
      </c>
      <c r="J1127">
        <v>-1.3617999999999999</v>
      </c>
      <c r="K1127">
        <v>-4.766</v>
      </c>
      <c r="L1127">
        <v>-4.766</v>
      </c>
      <c r="M1127">
        <v>-9.9613999999999994</v>
      </c>
      <c r="N1127">
        <v>-8.8214000000000006</v>
      </c>
      <c r="O1127">
        <v>-6.7567000000000004</v>
      </c>
      <c r="P1127">
        <v>-9.7119999999999997</v>
      </c>
      <c r="Q1127">
        <v>-13.4411</v>
      </c>
      <c r="R1127">
        <v>0.88239999999999996</v>
      </c>
      <c r="S1127" t="s">
        <v>334</v>
      </c>
      <c r="T1127" t="s">
        <v>334</v>
      </c>
      <c r="U1127" t="s">
        <v>317</v>
      </c>
      <c r="V1127" t="s">
        <v>307</v>
      </c>
      <c r="W1127">
        <v>59675190174.029999</v>
      </c>
      <c r="X1127">
        <v>15640290.060000001</v>
      </c>
      <c r="Y1127" s="225">
        <v>5957811643983.8896</v>
      </c>
      <c r="Z1127">
        <v>1015867.24</v>
      </c>
    </row>
    <row r="1128" spans="1:26" x14ac:dyDescent="0.25">
      <c r="A1128" t="s">
        <v>1434</v>
      </c>
      <c r="B1128" t="s">
        <v>207</v>
      </c>
      <c r="C1128" t="s">
        <v>1022</v>
      </c>
      <c r="D1128" t="s">
        <v>177</v>
      </c>
      <c r="E1128" t="s">
        <v>303</v>
      </c>
      <c r="F1128" t="s">
        <v>304</v>
      </c>
      <c r="G1128" t="s">
        <v>305</v>
      </c>
      <c r="H1128">
        <v>996.25959999999998</v>
      </c>
      <c r="I1128">
        <v>0</v>
      </c>
      <c r="J1128">
        <v>0</v>
      </c>
      <c r="K1128">
        <v>0</v>
      </c>
      <c r="L1128">
        <v>1.33</v>
      </c>
      <c r="M1128">
        <v>0</v>
      </c>
      <c r="N1128">
        <v>0</v>
      </c>
      <c r="O1128">
        <v>0</v>
      </c>
      <c r="P1128">
        <v>13.14</v>
      </c>
      <c r="Q1128">
        <v>0</v>
      </c>
      <c r="R1128">
        <v>0</v>
      </c>
      <c r="S1128" t="s">
        <v>319</v>
      </c>
      <c r="T1128" t="s">
        <v>319</v>
      </c>
      <c r="U1128" t="s">
        <v>319</v>
      </c>
      <c r="V1128" t="s">
        <v>319</v>
      </c>
      <c r="W1128">
        <v>231234815404.92001</v>
      </c>
      <c r="X1128">
        <v>230000000</v>
      </c>
      <c r="Y1128" s="225">
        <v>5957811643983.8896</v>
      </c>
      <c r="Z1128">
        <v>1015867.24</v>
      </c>
    </row>
    <row r="1129" spans="1:26" x14ac:dyDescent="0.25">
      <c r="A1129" t="s">
        <v>1435</v>
      </c>
      <c r="B1129" t="s">
        <v>166</v>
      </c>
      <c r="C1129" t="s">
        <v>1022</v>
      </c>
      <c r="D1129" t="s">
        <v>199</v>
      </c>
      <c r="E1129" t="s">
        <v>303</v>
      </c>
      <c r="F1129" t="s">
        <v>304</v>
      </c>
      <c r="G1129" t="s">
        <v>305</v>
      </c>
      <c r="H1129">
        <v>1364.931</v>
      </c>
      <c r="I1129">
        <v>-1.2416</v>
      </c>
      <c r="J1129">
        <v>-0.77839999999999998</v>
      </c>
      <c r="K1129">
        <v>-3.7534000000000001</v>
      </c>
      <c r="L1129">
        <v>-3.7534000000000001</v>
      </c>
      <c r="M1129">
        <v>-8.6367999999999991</v>
      </c>
      <c r="N1129">
        <v>-12.8423</v>
      </c>
      <c r="O1129">
        <v>-9.1227</v>
      </c>
      <c r="P1129">
        <v>-18.4816</v>
      </c>
      <c r="Q1129">
        <v>-32.902599000000002</v>
      </c>
      <c r="R1129">
        <v>-37.009602000000001</v>
      </c>
      <c r="S1129" t="s">
        <v>339</v>
      </c>
      <c r="T1129" t="s">
        <v>339</v>
      </c>
      <c r="U1129" t="s">
        <v>339</v>
      </c>
      <c r="V1129" t="s">
        <v>339</v>
      </c>
      <c r="W1129">
        <v>83053073594.229996</v>
      </c>
      <c r="X1129">
        <v>58563926.880000003</v>
      </c>
      <c r="Y1129" s="225">
        <v>5957811643983.8896</v>
      </c>
      <c r="Z1129">
        <v>1015867.24</v>
      </c>
    </row>
    <row r="1130" spans="1:26" x14ac:dyDescent="0.25">
      <c r="A1130" t="s">
        <v>1436</v>
      </c>
      <c r="B1130" t="s">
        <v>166</v>
      </c>
      <c r="C1130" t="s">
        <v>1022</v>
      </c>
      <c r="D1130" t="s">
        <v>199</v>
      </c>
      <c r="E1130" t="s">
        <v>303</v>
      </c>
      <c r="F1130" t="s">
        <v>304</v>
      </c>
      <c r="G1130" t="s">
        <v>305</v>
      </c>
      <c r="H1130">
        <v>1193.9283</v>
      </c>
      <c r="I1130">
        <v>-0.25290000000000001</v>
      </c>
      <c r="J1130">
        <v>-1.5371999999999999</v>
      </c>
      <c r="K1130">
        <v>-3.4140000000000001</v>
      </c>
      <c r="L1130">
        <v>-3.4140000000000001</v>
      </c>
      <c r="M1130">
        <v>-7.5090000000000003</v>
      </c>
      <c r="N1130">
        <v>-10.1023</v>
      </c>
      <c r="O1130">
        <v>-10.1548</v>
      </c>
      <c r="P1130">
        <v>-8.0065000000000008</v>
      </c>
      <c r="Q1130">
        <v>-15.235200000000001</v>
      </c>
      <c r="R1130">
        <v>-6.4396000000000004</v>
      </c>
      <c r="S1130" t="s">
        <v>352</v>
      </c>
      <c r="T1130" t="s">
        <v>352</v>
      </c>
      <c r="U1130" t="s">
        <v>339</v>
      </c>
      <c r="V1130" t="s">
        <v>352</v>
      </c>
      <c r="W1130">
        <v>11372814072.75</v>
      </c>
      <c r="X1130">
        <v>9200343.2799999993</v>
      </c>
      <c r="Y1130" s="225">
        <v>5957811643983.8896</v>
      </c>
      <c r="Z1130">
        <v>1015867.24</v>
      </c>
    </row>
    <row r="1131" spans="1:26" x14ac:dyDescent="0.25">
      <c r="A1131" t="s">
        <v>1437</v>
      </c>
      <c r="B1131" t="s">
        <v>178</v>
      </c>
      <c r="C1131" t="s">
        <v>1022</v>
      </c>
      <c r="D1131" t="s">
        <v>202</v>
      </c>
      <c r="E1131" t="s">
        <v>303</v>
      </c>
      <c r="F1131" t="s">
        <v>304</v>
      </c>
      <c r="G1131" t="s">
        <v>305</v>
      </c>
      <c r="H1131">
        <v>1489.819</v>
      </c>
      <c r="I1131">
        <v>4.07E-2</v>
      </c>
      <c r="J1131">
        <v>9.4600000000000004E-2</v>
      </c>
      <c r="K1131">
        <v>0.40510000000000002</v>
      </c>
      <c r="L1131">
        <v>0.40510000000000002</v>
      </c>
      <c r="M1131">
        <v>1.2023999999999999</v>
      </c>
      <c r="N1131">
        <v>2.4205999999999999</v>
      </c>
      <c r="O1131">
        <v>3.8431000000000002</v>
      </c>
      <c r="P1131">
        <v>5.3179999999999996</v>
      </c>
      <c r="Q1131">
        <v>17.854700000000001</v>
      </c>
      <c r="R1131">
        <v>35.939301</v>
      </c>
      <c r="S1131" t="s">
        <v>317</v>
      </c>
      <c r="T1131" t="s">
        <v>317</v>
      </c>
      <c r="U1131" t="s">
        <v>306</v>
      </c>
      <c r="V1131" t="s">
        <v>307</v>
      </c>
      <c r="W1131">
        <v>168729427523.72</v>
      </c>
      <c r="X1131">
        <v>113713769.14</v>
      </c>
      <c r="Y1131" s="225">
        <v>5957811643983.8896</v>
      </c>
      <c r="Z1131">
        <v>1015867.24</v>
      </c>
    </row>
    <row r="1132" spans="1:26" x14ac:dyDescent="0.25">
      <c r="A1132" t="s">
        <v>1438</v>
      </c>
      <c r="B1132" t="s">
        <v>171</v>
      </c>
      <c r="C1132" t="s">
        <v>1022</v>
      </c>
      <c r="D1132" t="s">
        <v>374</v>
      </c>
      <c r="E1132" t="s">
        <v>303</v>
      </c>
      <c r="F1132" t="s">
        <v>304</v>
      </c>
      <c r="G1132" t="s">
        <v>305</v>
      </c>
      <c r="H1132">
        <v>2719.6887999999999</v>
      </c>
      <c r="I1132">
        <v>4.6199999999999998E-2</v>
      </c>
      <c r="J1132">
        <v>8.0199999999999994E-2</v>
      </c>
      <c r="K1132">
        <v>0.42009999999999997</v>
      </c>
      <c r="L1132">
        <v>0.42009999999999997</v>
      </c>
      <c r="M1132">
        <v>1.5109999999999999</v>
      </c>
      <c r="N1132">
        <v>3.0630999999999999</v>
      </c>
      <c r="O1132">
        <v>3.6065</v>
      </c>
      <c r="P1132">
        <v>4.1063000000000001</v>
      </c>
      <c r="Q1132">
        <v>16.265799999999999</v>
      </c>
      <c r="R1132">
        <v>41.014598999999997</v>
      </c>
      <c r="S1132" t="s">
        <v>332</v>
      </c>
      <c r="T1132" t="s">
        <v>334</v>
      </c>
      <c r="U1132" t="s">
        <v>306</v>
      </c>
      <c r="V1132" t="s">
        <v>338</v>
      </c>
      <c r="W1132">
        <v>78806128836.740005</v>
      </c>
      <c r="X1132">
        <v>29097887.469999999</v>
      </c>
      <c r="Y1132" s="225">
        <v>5957811643983.8896</v>
      </c>
      <c r="Z1132">
        <v>1015867.24</v>
      </c>
    </row>
    <row r="1133" spans="1:26" x14ac:dyDescent="0.25">
      <c r="A1133" t="s">
        <v>1439</v>
      </c>
      <c r="B1133" t="s">
        <v>178</v>
      </c>
      <c r="C1133" t="s">
        <v>1022</v>
      </c>
      <c r="D1133" t="s">
        <v>177</v>
      </c>
      <c r="E1133" t="s">
        <v>303</v>
      </c>
      <c r="F1133" t="s">
        <v>304</v>
      </c>
      <c r="G1133" t="s">
        <v>305</v>
      </c>
      <c r="H1133">
        <v>1052.7013999999999</v>
      </c>
      <c r="I1133">
        <v>4.87E-2</v>
      </c>
      <c r="J1133">
        <v>0.1167</v>
      </c>
      <c r="K1133">
        <v>0.49890000000000001</v>
      </c>
      <c r="L1133">
        <v>0.49890000000000001</v>
      </c>
      <c r="M1133">
        <v>1.5367999999999999</v>
      </c>
      <c r="N1133">
        <v>2.6377999999999999</v>
      </c>
      <c r="O1133">
        <v>3.8405</v>
      </c>
      <c r="P1133">
        <v>0</v>
      </c>
      <c r="Q1133">
        <v>0</v>
      </c>
      <c r="R1133">
        <v>0</v>
      </c>
      <c r="S1133" t="s">
        <v>319</v>
      </c>
      <c r="T1133" t="s">
        <v>319</v>
      </c>
      <c r="U1133" t="s">
        <v>319</v>
      </c>
      <c r="V1133" t="s">
        <v>319</v>
      </c>
      <c r="W1133">
        <v>100284214632.97</v>
      </c>
      <c r="X1133">
        <v>95738983.359999999</v>
      </c>
      <c r="Y1133" s="225">
        <v>5957811643983.8896</v>
      </c>
      <c r="Z1133">
        <v>1015867.24</v>
      </c>
    </row>
    <row r="1134" spans="1:26" x14ac:dyDescent="0.25">
      <c r="A1134" t="s">
        <v>1440</v>
      </c>
      <c r="B1134" t="s">
        <v>178</v>
      </c>
      <c r="C1134" t="s">
        <v>1022</v>
      </c>
      <c r="D1134" t="s">
        <v>191</v>
      </c>
      <c r="E1134" t="s">
        <v>303</v>
      </c>
      <c r="F1134" t="s">
        <v>304</v>
      </c>
      <c r="G1134" t="s">
        <v>305</v>
      </c>
      <c r="H1134">
        <v>1028.4757</v>
      </c>
      <c r="I1134">
        <v>4.53E-2</v>
      </c>
      <c r="J1134">
        <v>0.10929999999999999</v>
      </c>
      <c r="K1134">
        <v>0.49309999999999998</v>
      </c>
      <c r="L1134">
        <v>0.49309999999999998</v>
      </c>
      <c r="M1134">
        <v>0</v>
      </c>
      <c r="N1134">
        <v>0</v>
      </c>
      <c r="O1134">
        <v>1.607</v>
      </c>
      <c r="P1134">
        <v>0</v>
      </c>
      <c r="Q1134">
        <v>0</v>
      </c>
      <c r="R1134">
        <v>0</v>
      </c>
      <c r="S1134" t="s">
        <v>319</v>
      </c>
      <c r="T1134" t="s">
        <v>319</v>
      </c>
      <c r="U1134" t="s">
        <v>319</v>
      </c>
      <c r="V1134" t="s">
        <v>319</v>
      </c>
      <c r="W1134">
        <v>200031807458.13</v>
      </c>
      <c r="X1134">
        <v>195452561.61000001</v>
      </c>
      <c r="Y1134" s="225">
        <v>5957811643983.8896</v>
      </c>
      <c r="Z1134">
        <v>1015867.24</v>
      </c>
    </row>
    <row r="1135" spans="1:26" x14ac:dyDescent="0.25">
      <c r="A1135" t="s">
        <v>1441</v>
      </c>
      <c r="B1135" t="s">
        <v>171</v>
      </c>
      <c r="C1135" t="s">
        <v>1022</v>
      </c>
      <c r="D1135" t="s">
        <v>199</v>
      </c>
      <c r="E1135" t="s">
        <v>303</v>
      </c>
      <c r="F1135" t="s">
        <v>304</v>
      </c>
      <c r="G1135" t="s">
        <v>305</v>
      </c>
      <c r="H1135">
        <v>1304.1353999999999</v>
      </c>
      <c r="I1135">
        <v>0.1203</v>
      </c>
      <c r="J1135">
        <v>-0.11940000000000001</v>
      </c>
      <c r="K1135">
        <v>0.79769999999999996</v>
      </c>
      <c r="L1135">
        <v>0.79769999999999996</v>
      </c>
      <c r="M1135">
        <v>0</v>
      </c>
      <c r="N1135">
        <v>0</v>
      </c>
      <c r="O1135">
        <v>16.162600000000001</v>
      </c>
      <c r="P1135">
        <v>17.2377</v>
      </c>
      <c r="Q1135">
        <v>11.588699999999999</v>
      </c>
      <c r="R1135">
        <v>0</v>
      </c>
      <c r="S1135" t="s">
        <v>319</v>
      </c>
      <c r="T1135" t="s">
        <v>319</v>
      </c>
      <c r="U1135" t="s">
        <v>319</v>
      </c>
      <c r="V1135" t="s">
        <v>319</v>
      </c>
      <c r="W1135">
        <v>60672929310.239998</v>
      </c>
      <c r="X1135">
        <v>46894604.32</v>
      </c>
      <c r="Y1135" s="225">
        <v>5957811643983.8896</v>
      </c>
      <c r="Z1135">
        <v>1015867.24</v>
      </c>
    </row>
    <row r="1136" spans="1:26" x14ac:dyDescent="0.25">
      <c r="A1136" t="s">
        <v>1442</v>
      </c>
      <c r="B1136" t="s">
        <v>171</v>
      </c>
      <c r="C1136" t="s">
        <v>1022</v>
      </c>
      <c r="D1136" t="s">
        <v>177</v>
      </c>
      <c r="E1136" t="s">
        <v>303</v>
      </c>
      <c r="F1136" t="s">
        <v>304</v>
      </c>
      <c r="G1136" t="s">
        <v>305</v>
      </c>
      <c r="H1136">
        <v>1323.6437000000001</v>
      </c>
      <c r="I1136">
        <v>0.25219999999999998</v>
      </c>
      <c r="J1136">
        <v>0.3967</v>
      </c>
      <c r="K1136">
        <v>1.2376</v>
      </c>
      <c r="L1136">
        <v>1.2376</v>
      </c>
      <c r="M1136">
        <v>3.1111</v>
      </c>
      <c r="N1136">
        <v>7.5335000000000001</v>
      </c>
      <c r="O1136">
        <v>11.9598</v>
      </c>
      <c r="P1136">
        <v>15.4727</v>
      </c>
      <c r="Q1136">
        <v>24.780199</v>
      </c>
      <c r="R1136">
        <v>0</v>
      </c>
      <c r="S1136" t="s">
        <v>313</v>
      </c>
      <c r="T1136" t="s">
        <v>307</v>
      </c>
      <c r="U1136" t="s">
        <v>306</v>
      </c>
      <c r="V1136" t="s">
        <v>319</v>
      </c>
      <c r="W1136">
        <v>628865417962.42004</v>
      </c>
      <c r="X1136">
        <v>480981562.18000001</v>
      </c>
      <c r="Y1136" s="225">
        <v>5957811643983.8896</v>
      </c>
      <c r="Z1136">
        <v>1015867.24</v>
      </c>
    </row>
    <row r="1137" spans="1:26" x14ac:dyDescent="0.25">
      <c r="A1137" t="s">
        <v>1443</v>
      </c>
      <c r="B1137" t="s">
        <v>171</v>
      </c>
      <c r="C1137" t="s">
        <v>1022</v>
      </c>
      <c r="D1137" t="s">
        <v>199</v>
      </c>
      <c r="E1137" t="s">
        <v>303</v>
      </c>
      <c r="F1137" t="s">
        <v>304</v>
      </c>
      <c r="G1137" t="s">
        <v>305</v>
      </c>
      <c r="H1137">
        <v>1121.2670000000001</v>
      </c>
      <c r="I1137">
        <v>0.2969</v>
      </c>
      <c r="J1137">
        <v>0.3276</v>
      </c>
      <c r="K1137">
        <v>0.7863</v>
      </c>
      <c r="L1137">
        <v>0.7863</v>
      </c>
      <c r="M1137">
        <v>1.9784999999999999</v>
      </c>
      <c r="N1137">
        <v>4.3936999999999999</v>
      </c>
      <c r="O1137">
        <v>8.6745000000000001</v>
      </c>
      <c r="P1137">
        <v>11.639799999999999</v>
      </c>
      <c r="Q1137">
        <v>0</v>
      </c>
      <c r="R1137">
        <v>0</v>
      </c>
      <c r="S1137" t="s">
        <v>338</v>
      </c>
      <c r="T1137" t="s">
        <v>364</v>
      </c>
      <c r="U1137" t="s">
        <v>319</v>
      </c>
      <c r="V1137" t="s">
        <v>319</v>
      </c>
      <c r="W1137">
        <v>134985603683.42</v>
      </c>
      <c r="X1137">
        <v>121333316.97</v>
      </c>
      <c r="Y1137" s="225">
        <v>5957811643983.8896</v>
      </c>
      <c r="Z1137">
        <v>1015867.24</v>
      </c>
    </row>
    <row r="1138" spans="1:26" x14ac:dyDescent="0.25">
      <c r="A1138" t="s">
        <v>1444</v>
      </c>
      <c r="B1138" t="s">
        <v>171</v>
      </c>
      <c r="C1138" t="s">
        <v>1022</v>
      </c>
      <c r="D1138" t="s">
        <v>202</v>
      </c>
      <c r="E1138" t="s">
        <v>303</v>
      </c>
      <c r="F1138" t="s">
        <v>304</v>
      </c>
      <c r="G1138" t="s">
        <v>305</v>
      </c>
      <c r="H1138">
        <v>1180.9417000000001</v>
      </c>
      <c r="I1138">
        <v>4.8800000000000003E-2</v>
      </c>
      <c r="J1138">
        <v>-4.8300000000000003E-2</v>
      </c>
      <c r="K1138">
        <v>0.92810000000000004</v>
      </c>
      <c r="L1138">
        <v>0.92810000000000004</v>
      </c>
      <c r="M1138">
        <v>1.8045</v>
      </c>
      <c r="N1138">
        <v>4.3570000000000002</v>
      </c>
      <c r="O1138">
        <v>7.9236000000000004</v>
      </c>
      <c r="P1138">
        <v>9.9689999999999994</v>
      </c>
      <c r="Q1138">
        <v>13.542899999999999</v>
      </c>
      <c r="R1138">
        <v>0</v>
      </c>
      <c r="S1138" t="s">
        <v>332</v>
      </c>
      <c r="T1138" t="s">
        <v>332</v>
      </c>
      <c r="U1138" t="s">
        <v>332</v>
      </c>
      <c r="V1138" t="s">
        <v>319</v>
      </c>
      <c r="W1138">
        <v>44750405989.339996</v>
      </c>
      <c r="X1138">
        <v>38245540.380000003</v>
      </c>
      <c r="Y1138" s="225">
        <v>5957811643983.8896</v>
      </c>
      <c r="Z1138">
        <v>1015867.24</v>
      </c>
    </row>
    <row r="1139" spans="1:26" x14ac:dyDescent="0.25">
      <c r="A1139" t="s">
        <v>1445</v>
      </c>
      <c r="B1139" t="s">
        <v>207</v>
      </c>
      <c r="C1139" t="s">
        <v>1022</v>
      </c>
      <c r="D1139" t="s">
        <v>177</v>
      </c>
      <c r="E1139" t="s">
        <v>303</v>
      </c>
      <c r="F1139" t="s">
        <v>304</v>
      </c>
      <c r="G1139" t="s">
        <v>305</v>
      </c>
      <c r="H1139">
        <v>1009.0015</v>
      </c>
      <c r="I1139">
        <v>0</v>
      </c>
      <c r="J1139">
        <v>0</v>
      </c>
      <c r="K1139">
        <v>0</v>
      </c>
      <c r="L1139">
        <v>0.81</v>
      </c>
      <c r="M1139">
        <v>0</v>
      </c>
      <c r="N1139">
        <v>0</v>
      </c>
      <c r="O1139">
        <v>0</v>
      </c>
      <c r="P1139">
        <v>7.26</v>
      </c>
      <c r="Q1139">
        <v>0</v>
      </c>
      <c r="R1139">
        <v>0</v>
      </c>
      <c r="S1139" t="s">
        <v>319</v>
      </c>
      <c r="T1139" t="s">
        <v>319</v>
      </c>
      <c r="U1139" t="s">
        <v>319</v>
      </c>
      <c r="V1139" t="s">
        <v>319</v>
      </c>
      <c r="W1139">
        <v>303473496711.89001</v>
      </c>
      <c r="X1139">
        <v>303200000</v>
      </c>
      <c r="Y1139" s="225">
        <v>5957811643983.8896</v>
      </c>
      <c r="Z1139">
        <v>1015867.24</v>
      </c>
    </row>
    <row r="1140" spans="1:26" x14ac:dyDescent="0.25">
      <c r="A1140" t="s">
        <v>1446</v>
      </c>
      <c r="B1140" t="s">
        <v>207</v>
      </c>
      <c r="C1140" t="s">
        <v>1022</v>
      </c>
      <c r="D1140" t="s">
        <v>177</v>
      </c>
      <c r="E1140" t="s">
        <v>303</v>
      </c>
      <c r="F1140" t="s">
        <v>304</v>
      </c>
      <c r="G1140" t="s">
        <v>305</v>
      </c>
      <c r="H1140">
        <v>1005.1423</v>
      </c>
      <c r="I1140">
        <v>0</v>
      </c>
      <c r="J1140">
        <v>0</v>
      </c>
      <c r="K1140">
        <v>0</v>
      </c>
      <c r="L1140">
        <v>0.81</v>
      </c>
      <c r="M1140">
        <v>0</v>
      </c>
      <c r="N1140">
        <v>0</v>
      </c>
      <c r="O1140">
        <v>0</v>
      </c>
      <c r="P1140">
        <v>7.28</v>
      </c>
      <c r="Q1140">
        <v>0</v>
      </c>
      <c r="R1140">
        <v>0</v>
      </c>
      <c r="S1140" t="s">
        <v>319</v>
      </c>
      <c r="T1140" t="s">
        <v>319</v>
      </c>
      <c r="U1140" t="s">
        <v>319</v>
      </c>
      <c r="V1140" t="s">
        <v>319</v>
      </c>
      <c r="W1140">
        <v>480689443097.79999</v>
      </c>
      <c r="X1140">
        <v>482100000</v>
      </c>
      <c r="Y1140" s="225">
        <v>5957811643983.8896</v>
      </c>
      <c r="Z1140">
        <v>1015867.24</v>
      </c>
    </row>
    <row r="1141" spans="1:26" x14ac:dyDescent="0.25">
      <c r="A1141" t="s">
        <v>1447</v>
      </c>
      <c r="B1141" t="s">
        <v>207</v>
      </c>
      <c r="C1141" t="s">
        <v>1022</v>
      </c>
      <c r="D1141" t="s">
        <v>177</v>
      </c>
      <c r="E1141" t="s">
        <v>303</v>
      </c>
      <c r="F1141" t="s">
        <v>304</v>
      </c>
      <c r="G1141" t="s">
        <v>305</v>
      </c>
      <c r="H1141">
        <v>1019.2771</v>
      </c>
      <c r="I1141">
        <v>0</v>
      </c>
      <c r="J1141">
        <v>0</v>
      </c>
      <c r="K1141">
        <v>0</v>
      </c>
      <c r="L1141">
        <v>0.81</v>
      </c>
      <c r="M1141">
        <v>0</v>
      </c>
      <c r="N1141">
        <v>0</v>
      </c>
      <c r="O1141">
        <v>0</v>
      </c>
      <c r="P1141">
        <v>7.28</v>
      </c>
      <c r="Q1141">
        <v>0</v>
      </c>
      <c r="R1141">
        <v>0</v>
      </c>
      <c r="S1141" t="s">
        <v>319</v>
      </c>
      <c r="T1141" t="s">
        <v>319</v>
      </c>
      <c r="U1141" t="s">
        <v>319</v>
      </c>
      <c r="V1141" t="s">
        <v>319</v>
      </c>
      <c r="W1141">
        <v>708117369681.75</v>
      </c>
      <c r="X1141">
        <v>700350000</v>
      </c>
      <c r="Y1141" s="225">
        <v>5957811643983.8896</v>
      </c>
      <c r="Z1141">
        <v>1015867.24</v>
      </c>
    </row>
    <row r="1142" spans="1:26" x14ac:dyDescent="0.25">
      <c r="A1142" t="s">
        <v>1448</v>
      </c>
      <c r="B1142" t="s">
        <v>207</v>
      </c>
      <c r="C1142" t="s">
        <v>1022</v>
      </c>
      <c r="D1142" t="s">
        <v>177</v>
      </c>
      <c r="E1142" t="s">
        <v>303</v>
      </c>
      <c r="F1142" t="s">
        <v>304</v>
      </c>
      <c r="G1142" t="s">
        <v>305</v>
      </c>
      <c r="H1142">
        <v>1015.6527</v>
      </c>
      <c r="I1142">
        <v>0</v>
      </c>
      <c r="J1142">
        <v>0</v>
      </c>
      <c r="K1142">
        <v>0</v>
      </c>
      <c r="L1142">
        <v>0.7</v>
      </c>
      <c r="M1142">
        <v>0</v>
      </c>
      <c r="N1142">
        <v>0</v>
      </c>
      <c r="O1142">
        <v>0</v>
      </c>
      <c r="P1142">
        <v>7.47</v>
      </c>
      <c r="Q1142">
        <v>0</v>
      </c>
      <c r="R1142">
        <v>0</v>
      </c>
      <c r="S1142" t="s">
        <v>319</v>
      </c>
      <c r="T1142" t="s">
        <v>319</v>
      </c>
      <c r="U1142" t="s">
        <v>319</v>
      </c>
      <c r="V1142" t="s">
        <v>319</v>
      </c>
      <c r="W1142">
        <v>27170369600.09</v>
      </c>
      <c r="X1142">
        <v>26400000</v>
      </c>
      <c r="Y1142" s="225">
        <v>5957811643983.8896</v>
      </c>
      <c r="Z1142">
        <v>1015867.24</v>
      </c>
    </row>
    <row r="1143" spans="1:26" x14ac:dyDescent="0.25">
      <c r="A1143" t="s">
        <v>1449</v>
      </c>
      <c r="B1143" t="s">
        <v>207</v>
      </c>
      <c r="C1143" t="s">
        <v>1022</v>
      </c>
      <c r="D1143" t="s">
        <v>177</v>
      </c>
      <c r="E1143" t="s">
        <v>303</v>
      </c>
      <c r="F1143" t="s">
        <v>304</v>
      </c>
      <c r="G1143" t="s">
        <v>305</v>
      </c>
      <c r="H1143">
        <v>1020.0413</v>
      </c>
      <c r="I1143">
        <v>0</v>
      </c>
      <c r="J1143">
        <v>0</v>
      </c>
      <c r="K1143">
        <v>0</v>
      </c>
      <c r="L1143">
        <v>1.05</v>
      </c>
      <c r="M1143">
        <v>0</v>
      </c>
      <c r="N1143">
        <v>0</v>
      </c>
      <c r="O1143">
        <v>0</v>
      </c>
      <c r="P1143">
        <v>8.15</v>
      </c>
      <c r="Q1143">
        <v>0</v>
      </c>
      <c r="R1143">
        <v>0</v>
      </c>
      <c r="S1143" t="s">
        <v>319</v>
      </c>
      <c r="T1143" t="s">
        <v>319</v>
      </c>
      <c r="U1143" t="s">
        <v>319</v>
      </c>
      <c r="V1143" t="s">
        <v>319</v>
      </c>
      <c r="W1143">
        <v>108015647223.14999</v>
      </c>
      <c r="X1143">
        <v>107000000</v>
      </c>
      <c r="Y1143" s="225">
        <v>5957811643983.8896</v>
      </c>
      <c r="Z1143">
        <v>1015867.24</v>
      </c>
    </row>
    <row r="1144" spans="1:26" x14ac:dyDescent="0.25">
      <c r="A1144" t="s">
        <v>1450</v>
      </c>
      <c r="B1144" t="s">
        <v>207</v>
      </c>
      <c r="C1144" t="s">
        <v>1022</v>
      </c>
      <c r="D1144" t="s">
        <v>177</v>
      </c>
      <c r="E1144" t="s">
        <v>303</v>
      </c>
      <c r="F1144" t="s">
        <v>304</v>
      </c>
      <c r="G1144" t="s">
        <v>305</v>
      </c>
      <c r="H1144">
        <v>1061.4401</v>
      </c>
      <c r="I1144">
        <v>0</v>
      </c>
      <c r="J1144">
        <v>0</v>
      </c>
      <c r="K1144">
        <v>0</v>
      </c>
      <c r="L1144">
        <v>1.42</v>
      </c>
      <c r="M1144">
        <v>0</v>
      </c>
      <c r="N1144">
        <v>0</v>
      </c>
      <c r="O1144">
        <v>0</v>
      </c>
      <c r="P1144">
        <v>0</v>
      </c>
      <c r="Q1144">
        <v>0</v>
      </c>
      <c r="R1144">
        <v>0</v>
      </c>
      <c r="S1144" t="s">
        <v>319</v>
      </c>
      <c r="T1144" t="s">
        <v>319</v>
      </c>
      <c r="U1144" t="s">
        <v>319</v>
      </c>
      <c r="V1144" t="s">
        <v>319</v>
      </c>
      <c r="W1144">
        <v>67704291828.839996</v>
      </c>
      <c r="X1144">
        <v>64690000</v>
      </c>
      <c r="Y1144" s="225">
        <v>5957811643983.8896</v>
      </c>
      <c r="Z1144">
        <v>1015867.24</v>
      </c>
    </row>
    <row r="1145" spans="1:26" x14ac:dyDescent="0.25">
      <c r="A1145" t="s">
        <v>1451</v>
      </c>
      <c r="B1145" t="s">
        <v>171</v>
      </c>
      <c r="C1145" t="s">
        <v>1022</v>
      </c>
      <c r="D1145" t="s">
        <v>374</v>
      </c>
      <c r="E1145" t="s">
        <v>303</v>
      </c>
      <c r="F1145" t="s">
        <v>304</v>
      </c>
      <c r="G1145" t="s">
        <v>280</v>
      </c>
      <c r="H1145">
        <v>2944.1462999999999</v>
      </c>
      <c r="I1145">
        <v>3.9199999999999999E-2</v>
      </c>
      <c r="J1145">
        <v>3.5900000000000001E-2</v>
      </c>
      <c r="K1145">
        <v>0.33989999999999998</v>
      </c>
      <c r="L1145">
        <v>0.33989999999999998</v>
      </c>
      <c r="M1145">
        <v>1.3128</v>
      </c>
      <c r="N1145">
        <v>2.6659000000000002</v>
      </c>
      <c r="O1145">
        <v>4.1073000000000004</v>
      </c>
      <c r="P1145">
        <v>5.2234999999999996</v>
      </c>
      <c r="Q1145">
        <v>18.034400999999999</v>
      </c>
      <c r="R1145">
        <v>40.7211</v>
      </c>
      <c r="S1145" t="s">
        <v>317</v>
      </c>
      <c r="T1145" t="s">
        <v>317</v>
      </c>
      <c r="U1145" t="s">
        <v>338</v>
      </c>
      <c r="V1145" t="s">
        <v>338</v>
      </c>
      <c r="W1145">
        <v>62652709509.269997</v>
      </c>
      <c r="X1145">
        <v>21352776.059999999</v>
      </c>
      <c r="Y1145" s="225">
        <v>5957811643983.8896</v>
      </c>
      <c r="Z1145">
        <v>1015867.24</v>
      </c>
    </row>
    <row r="1146" spans="1:26" x14ac:dyDescent="0.25">
      <c r="A1146" t="s">
        <v>1452</v>
      </c>
      <c r="B1146" t="s">
        <v>178</v>
      </c>
      <c r="C1146" t="s">
        <v>1022</v>
      </c>
      <c r="D1146" t="s">
        <v>374</v>
      </c>
      <c r="E1146" t="s">
        <v>303</v>
      </c>
      <c r="F1146" t="s">
        <v>304</v>
      </c>
      <c r="G1146" t="s">
        <v>280</v>
      </c>
      <c r="H1146">
        <v>1201.3271999999999</v>
      </c>
      <c r="I1146">
        <v>4.5900000000000003E-2</v>
      </c>
      <c r="J1146">
        <v>0.1043</v>
      </c>
      <c r="K1146">
        <v>0.42280000000000001</v>
      </c>
      <c r="L1146">
        <v>0.42280000000000001</v>
      </c>
      <c r="M1146">
        <v>1.1773</v>
      </c>
      <c r="N1146">
        <v>2.0937000000000001</v>
      </c>
      <c r="O1146">
        <v>3.4140999999999999</v>
      </c>
      <c r="P1146">
        <v>4.5670999999999999</v>
      </c>
      <c r="Q1146">
        <v>16.131499999999999</v>
      </c>
      <c r="R1146">
        <v>0</v>
      </c>
      <c r="S1146" t="s">
        <v>317</v>
      </c>
      <c r="T1146" t="s">
        <v>317</v>
      </c>
      <c r="U1146" t="s">
        <v>332</v>
      </c>
      <c r="V1146" t="s">
        <v>319</v>
      </c>
      <c r="W1146">
        <v>36673802975.599998</v>
      </c>
      <c r="X1146">
        <v>30656800.210000001</v>
      </c>
      <c r="Y1146" s="225">
        <v>5957811643983.8896</v>
      </c>
      <c r="Z1146">
        <v>1015867.24</v>
      </c>
    </row>
    <row r="1147" spans="1:26" x14ac:dyDescent="0.25">
      <c r="A1147" t="s">
        <v>1453</v>
      </c>
      <c r="B1147" t="s">
        <v>74</v>
      </c>
      <c r="C1147" t="s">
        <v>1022</v>
      </c>
      <c r="D1147" t="s">
        <v>199</v>
      </c>
      <c r="E1147" t="s">
        <v>303</v>
      </c>
      <c r="F1147" t="s">
        <v>304</v>
      </c>
      <c r="G1147" t="s">
        <v>280</v>
      </c>
      <c r="H1147">
        <v>1000.8904</v>
      </c>
      <c r="I1147">
        <v>-0.57499999999999996</v>
      </c>
      <c r="J1147">
        <v>-1.4252</v>
      </c>
      <c r="K1147">
        <v>-3.2719</v>
      </c>
      <c r="L1147">
        <v>-3.2719</v>
      </c>
      <c r="M1147">
        <v>-3.8273000000000001</v>
      </c>
      <c r="N1147">
        <v>-5.7614000000000001</v>
      </c>
      <c r="O1147">
        <v>-5.0446</v>
      </c>
      <c r="P1147">
        <v>-2.8447</v>
      </c>
      <c r="Q1147">
        <v>-5.3291000000000004</v>
      </c>
      <c r="R1147">
        <v>-0.64249999999999996</v>
      </c>
      <c r="S1147" t="s">
        <v>387</v>
      </c>
      <c r="T1147" t="s">
        <v>387</v>
      </c>
      <c r="U1147" t="s">
        <v>387</v>
      </c>
      <c r="V1147" t="s">
        <v>387</v>
      </c>
      <c r="W1147">
        <v>6570989691.04</v>
      </c>
      <c r="X1147">
        <v>6350338.3099999996</v>
      </c>
      <c r="Y1147" s="225">
        <v>5957811643983.8896</v>
      </c>
      <c r="Z1147">
        <v>1015867.24</v>
      </c>
    </row>
    <row r="1148" spans="1:26" x14ac:dyDescent="0.25">
      <c r="A1148" t="s">
        <v>1454</v>
      </c>
      <c r="B1148" t="s">
        <v>74</v>
      </c>
      <c r="C1148" t="s">
        <v>1022</v>
      </c>
      <c r="D1148" t="s">
        <v>374</v>
      </c>
      <c r="E1148" t="s">
        <v>303</v>
      </c>
      <c r="F1148" t="s">
        <v>304</v>
      </c>
      <c r="G1148" t="s">
        <v>280</v>
      </c>
      <c r="H1148">
        <v>469.70139999999998</v>
      </c>
      <c r="I1148">
        <v>1.1234</v>
      </c>
      <c r="J1148">
        <v>0.1825</v>
      </c>
      <c r="K1148">
        <v>-2.8313999999999999</v>
      </c>
      <c r="L1148">
        <v>-2.8313999999999999</v>
      </c>
      <c r="M1148">
        <v>-23.137198999999999</v>
      </c>
      <c r="N1148">
        <v>-47.407200000000003</v>
      </c>
      <c r="O1148">
        <v>-55.821800000000003</v>
      </c>
      <c r="P1148">
        <v>-51.793399999999998</v>
      </c>
      <c r="Q1148">
        <v>-54.254199999999997</v>
      </c>
      <c r="R1148">
        <v>0</v>
      </c>
      <c r="S1148" t="s">
        <v>352</v>
      </c>
      <c r="T1148" t="s">
        <v>352</v>
      </c>
      <c r="U1148" t="s">
        <v>319</v>
      </c>
      <c r="V1148" t="s">
        <v>319</v>
      </c>
      <c r="W1148">
        <v>230041175630.48999</v>
      </c>
      <c r="X1148">
        <v>475893280.44</v>
      </c>
      <c r="Y1148" s="225">
        <v>5957811643983.8896</v>
      </c>
      <c r="Z1148">
        <v>1015867.24</v>
      </c>
    </row>
    <row r="1149" spans="1:26" x14ac:dyDescent="0.25">
      <c r="A1149" t="s">
        <v>1455</v>
      </c>
      <c r="B1149" t="s">
        <v>207</v>
      </c>
      <c r="C1149" t="s">
        <v>1022</v>
      </c>
      <c r="D1149" t="s">
        <v>177</v>
      </c>
      <c r="E1149" t="s">
        <v>303</v>
      </c>
      <c r="F1149" t="s">
        <v>304</v>
      </c>
      <c r="G1149" t="s">
        <v>305</v>
      </c>
      <c r="H1149">
        <v>970.8143</v>
      </c>
      <c r="I1149">
        <v>0</v>
      </c>
      <c r="J1149">
        <v>0</v>
      </c>
      <c r="K1149">
        <v>0</v>
      </c>
      <c r="L1149">
        <v>1.21</v>
      </c>
      <c r="M1149">
        <v>0</v>
      </c>
      <c r="N1149">
        <v>0</v>
      </c>
      <c r="O1149">
        <v>0</v>
      </c>
      <c r="P1149">
        <v>4.7699999999999996</v>
      </c>
      <c r="Q1149">
        <v>0</v>
      </c>
      <c r="R1149">
        <v>0</v>
      </c>
      <c r="S1149" t="s">
        <v>319</v>
      </c>
      <c r="T1149" t="s">
        <v>319</v>
      </c>
      <c r="U1149" t="s">
        <v>319</v>
      </c>
      <c r="V1149" t="s">
        <v>319</v>
      </c>
      <c r="W1149">
        <v>37761141129.629997</v>
      </c>
      <c r="X1149">
        <v>38541812.990000002</v>
      </c>
      <c r="Y1149" s="225">
        <v>5957811643983.8896</v>
      </c>
      <c r="Z1149">
        <v>1015867.24</v>
      </c>
    </row>
    <row r="1150" spans="1:26" x14ac:dyDescent="0.25">
      <c r="A1150" t="s">
        <v>1456</v>
      </c>
      <c r="B1150" t="s">
        <v>207</v>
      </c>
      <c r="C1150" t="s">
        <v>1022</v>
      </c>
      <c r="D1150" t="s">
        <v>177</v>
      </c>
      <c r="E1150" t="s">
        <v>303</v>
      </c>
      <c r="F1150" t="s">
        <v>304</v>
      </c>
      <c r="G1150" t="s">
        <v>305</v>
      </c>
      <c r="H1150">
        <v>1014.6026000000001</v>
      </c>
      <c r="I1150">
        <v>0</v>
      </c>
      <c r="J1150">
        <v>0</v>
      </c>
      <c r="K1150">
        <v>0</v>
      </c>
      <c r="L1150">
        <v>0.79</v>
      </c>
      <c r="M1150">
        <v>0</v>
      </c>
      <c r="N1150">
        <v>0</v>
      </c>
      <c r="O1150">
        <v>0</v>
      </c>
      <c r="P1150">
        <v>5.77</v>
      </c>
      <c r="Q1150">
        <v>0</v>
      </c>
      <c r="R1150">
        <v>0</v>
      </c>
      <c r="S1150" t="s">
        <v>319</v>
      </c>
      <c r="T1150" t="s">
        <v>319</v>
      </c>
      <c r="U1150" t="s">
        <v>319</v>
      </c>
      <c r="V1150" t="s">
        <v>319</v>
      </c>
      <c r="W1150">
        <v>69308581411.009995</v>
      </c>
      <c r="X1150">
        <v>68850000</v>
      </c>
      <c r="Y1150" s="225">
        <v>5957811643983.8896</v>
      </c>
      <c r="Z1150">
        <v>1015867.24</v>
      </c>
    </row>
    <row r="1151" spans="1:26" x14ac:dyDescent="0.25">
      <c r="A1151" t="s">
        <v>1457</v>
      </c>
      <c r="B1151" t="s">
        <v>207</v>
      </c>
      <c r="C1151" t="s">
        <v>1022</v>
      </c>
      <c r="D1151" t="s">
        <v>374</v>
      </c>
      <c r="E1151" t="s">
        <v>303</v>
      </c>
      <c r="F1151" t="s">
        <v>304</v>
      </c>
      <c r="G1151" t="s">
        <v>305</v>
      </c>
      <c r="H1151">
        <v>1022.2303000000001</v>
      </c>
      <c r="I1151">
        <v>0</v>
      </c>
      <c r="J1151">
        <v>0</v>
      </c>
      <c r="K1151">
        <v>0</v>
      </c>
      <c r="L1151">
        <v>-3.86</v>
      </c>
      <c r="M1151">
        <v>0</v>
      </c>
      <c r="N1151">
        <v>0</v>
      </c>
      <c r="O1151">
        <v>0</v>
      </c>
      <c r="P1151">
        <v>0.9</v>
      </c>
      <c r="Q1151">
        <v>0</v>
      </c>
      <c r="R1151">
        <v>0</v>
      </c>
      <c r="S1151" t="s">
        <v>319</v>
      </c>
      <c r="T1151" t="s">
        <v>319</v>
      </c>
      <c r="U1151" t="s">
        <v>319</v>
      </c>
      <c r="V1151" t="s">
        <v>319</v>
      </c>
      <c r="W1151">
        <v>229301737353.70001</v>
      </c>
      <c r="X1151">
        <v>215650975.94</v>
      </c>
      <c r="Y1151" s="225">
        <v>5957811643983.8896</v>
      </c>
      <c r="Z1151">
        <v>1015867.24</v>
      </c>
    </row>
    <row r="1152" spans="1:26" x14ac:dyDescent="0.25">
      <c r="A1152" t="s">
        <v>1458</v>
      </c>
      <c r="B1152" t="s">
        <v>207</v>
      </c>
      <c r="C1152" t="s">
        <v>1022</v>
      </c>
      <c r="D1152" t="s">
        <v>662</v>
      </c>
      <c r="E1152" t="s">
        <v>303</v>
      </c>
      <c r="F1152" t="s">
        <v>304</v>
      </c>
      <c r="G1152" t="s">
        <v>305</v>
      </c>
      <c r="H1152">
        <v>959.7672</v>
      </c>
      <c r="I1152">
        <v>0</v>
      </c>
      <c r="J1152">
        <v>0</v>
      </c>
      <c r="K1152">
        <v>0</v>
      </c>
      <c r="L1152">
        <v>1.54</v>
      </c>
      <c r="M1152">
        <v>0</v>
      </c>
      <c r="N1152">
        <v>0</v>
      </c>
      <c r="O1152">
        <v>0</v>
      </c>
      <c r="P1152">
        <v>2.91</v>
      </c>
      <c r="Q1152">
        <v>0</v>
      </c>
      <c r="R1152">
        <v>0</v>
      </c>
      <c r="S1152" t="s">
        <v>319</v>
      </c>
      <c r="T1152" t="s">
        <v>319</v>
      </c>
      <c r="U1152" t="s">
        <v>319</v>
      </c>
      <c r="V1152" t="s">
        <v>319</v>
      </c>
      <c r="W1152">
        <v>67803449132.199997</v>
      </c>
      <c r="X1152">
        <v>71735608.269999996</v>
      </c>
      <c r="Y1152" s="225">
        <v>5957811643983.8896</v>
      </c>
      <c r="Z1152">
        <v>1015867.24</v>
      </c>
    </row>
    <row r="1153" spans="1:26" x14ac:dyDescent="0.25">
      <c r="A1153" t="s">
        <v>1459</v>
      </c>
      <c r="B1153" t="s">
        <v>207</v>
      </c>
      <c r="C1153" t="s">
        <v>1022</v>
      </c>
      <c r="D1153" t="s">
        <v>199</v>
      </c>
      <c r="E1153" t="s">
        <v>303</v>
      </c>
      <c r="F1153" t="s">
        <v>304</v>
      </c>
      <c r="G1153" t="s">
        <v>305</v>
      </c>
      <c r="H1153">
        <v>982.60130000000004</v>
      </c>
      <c r="I1153">
        <v>0</v>
      </c>
      <c r="J1153">
        <v>0</v>
      </c>
      <c r="K1153">
        <v>0</v>
      </c>
      <c r="L1153">
        <v>1.1200000000000001</v>
      </c>
      <c r="M1153">
        <v>0</v>
      </c>
      <c r="N1153">
        <v>0</v>
      </c>
      <c r="O1153">
        <v>0</v>
      </c>
      <c r="P1153">
        <v>12.33</v>
      </c>
      <c r="Q1153">
        <v>0</v>
      </c>
      <c r="R1153">
        <v>0</v>
      </c>
      <c r="S1153" t="s">
        <v>319</v>
      </c>
      <c r="T1153" t="s">
        <v>319</v>
      </c>
      <c r="U1153" t="s">
        <v>319</v>
      </c>
      <c r="V1153" t="s">
        <v>319</v>
      </c>
      <c r="W1153">
        <v>230747819196.14999</v>
      </c>
      <c r="X1153">
        <v>235000000</v>
      </c>
      <c r="Y1153" s="225">
        <v>5957811643983.8896</v>
      </c>
      <c r="Z1153">
        <v>1015867.24</v>
      </c>
    </row>
    <row r="1154" spans="1:26" x14ac:dyDescent="0.25">
      <c r="A1154" t="s">
        <v>1460</v>
      </c>
      <c r="B1154" t="s">
        <v>207</v>
      </c>
      <c r="C1154" t="s">
        <v>1022</v>
      </c>
      <c r="D1154" t="s">
        <v>374</v>
      </c>
      <c r="E1154" t="s">
        <v>303</v>
      </c>
      <c r="F1154" t="s">
        <v>304</v>
      </c>
      <c r="G1154" t="s">
        <v>305</v>
      </c>
      <c r="H1154">
        <v>1013.645</v>
      </c>
      <c r="I1154">
        <v>0</v>
      </c>
      <c r="J1154">
        <v>0</v>
      </c>
      <c r="K1154">
        <v>0</v>
      </c>
      <c r="L1154">
        <v>-1.1100000000000001</v>
      </c>
      <c r="M1154">
        <v>0</v>
      </c>
      <c r="N1154">
        <v>0</v>
      </c>
      <c r="O1154">
        <v>0</v>
      </c>
      <c r="P1154">
        <v>-10.3</v>
      </c>
      <c r="Q1154">
        <v>0</v>
      </c>
      <c r="R1154">
        <v>0</v>
      </c>
      <c r="S1154" t="s">
        <v>319</v>
      </c>
      <c r="T1154" t="s">
        <v>319</v>
      </c>
      <c r="U1154" t="s">
        <v>319</v>
      </c>
      <c r="V1154" t="s">
        <v>319</v>
      </c>
      <c r="W1154">
        <v>45099497783.769997</v>
      </c>
      <c r="X1154">
        <v>44000000</v>
      </c>
      <c r="Y1154" s="225">
        <v>5957811643983.8896</v>
      </c>
      <c r="Z1154">
        <v>1015867.24</v>
      </c>
    </row>
    <row r="1155" spans="1:26" x14ac:dyDescent="0.25">
      <c r="A1155" t="s">
        <v>1461</v>
      </c>
      <c r="B1155" t="s">
        <v>207</v>
      </c>
      <c r="C1155" t="s">
        <v>1022</v>
      </c>
      <c r="D1155" t="s">
        <v>336</v>
      </c>
      <c r="E1155" t="s">
        <v>303</v>
      </c>
      <c r="F1155" t="s">
        <v>304</v>
      </c>
      <c r="G1155" t="s">
        <v>305</v>
      </c>
      <c r="H1155">
        <v>1020.6301999999999</v>
      </c>
      <c r="I1155">
        <v>0</v>
      </c>
      <c r="J1155">
        <v>0</v>
      </c>
      <c r="K1155">
        <v>0</v>
      </c>
      <c r="L1155">
        <v>1.33</v>
      </c>
      <c r="M1155">
        <v>0</v>
      </c>
      <c r="N1155">
        <v>0</v>
      </c>
      <c r="O1155">
        <v>0</v>
      </c>
      <c r="P1155">
        <v>6.89</v>
      </c>
      <c r="Q1155">
        <v>0</v>
      </c>
      <c r="R1155">
        <v>0</v>
      </c>
      <c r="S1155" t="s">
        <v>319</v>
      </c>
      <c r="T1155" t="s">
        <v>319</v>
      </c>
      <c r="U1155" t="s">
        <v>319</v>
      </c>
      <c r="V1155" t="s">
        <v>319</v>
      </c>
      <c r="W1155">
        <v>61080396749.980003</v>
      </c>
      <c r="X1155">
        <v>60642370</v>
      </c>
      <c r="Y1155" s="225">
        <v>5957811643983.8896</v>
      </c>
      <c r="Z1155">
        <v>1015867.24</v>
      </c>
    </row>
    <row r="1156" spans="1:26" x14ac:dyDescent="0.25">
      <c r="A1156" t="s">
        <v>1462</v>
      </c>
      <c r="B1156" t="s">
        <v>207</v>
      </c>
      <c r="C1156" t="s">
        <v>1022</v>
      </c>
      <c r="D1156" t="s">
        <v>202</v>
      </c>
      <c r="E1156" t="s">
        <v>303</v>
      </c>
      <c r="F1156" t="s">
        <v>304</v>
      </c>
      <c r="G1156" t="s">
        <v>305</v>
      </c>
      <c r="H1156">
        <v>1004.8256</v>
      </c>
      <c r="I1156">
        <v>0</v>
      </c>
      <c r="J1156">
        <v>0</v>
      </c>
      <c r="K1156">
        <v>0</v>
      </c>
      <c r="L1156">
        <v>2.81</v>
      </c>
      <c r="M1156">
        <v>0</v>
      </c>
      <c r="N1156">
        <v>0</v>
      </c>
      <c r="O1156">
        <v>0</v>
      </c>
      <c r="P1156">
        <v>8.98</v>
      </c>
      <c r="Q1156">
        <v>0</v>
      </c>
      <c r="R1156">
        <v>0</v>
      </c>
      <c r="S1156" t="s">
        <v>319</v>
      </c>
      <c r="T1156" t="s">
        <v>319</v>
      </c>
      <c r="U1156" t="s">
        <v>319</v>
      </c>
      <c r="V1156" t="s">
        <v>319</v>
      </c>
      <c r="W1156">
        <v>50867103983.68</v>
      </c>
      <c r="X1156">
        <v>51000000</v>
      </c>
      <c r="Y1156" s="225">
        <v>5957811643983.8896</v>
      </c>
      <c r="Z1156">
        <v>1015867.24</v>
      </c>
    </row>
    <row r="1157" spans="1:26" x14ac:dyDescent="0.25">
      <c r="A1157" t="s">
        <v>1463</v>
      </c>
      <c r="B1157" t="s">
        <v>207</v>
      </c>
      <c r="C1157" t="s">
        <v>1022</v>
      </c>
      <c r="D1157" t="s">
        <v>202</v>
      </c>
      <c r="E1157" t="s">
        <v>303</v>
      </c>
      <c r="F1157" t="s">
        <v>304</v>
      </c>
      <c r="G1157" t="s">
        <v>305</v>
      </c>
      <c r="H1157">
        <v>1025.6729</v>
      </c>
      <c r="I1157">
        <v>0</v>
      </c>
      <c r="J1157">
        <v>0</v>
      </c>
      <c r="K1157">
        <v>0</v>
      </c>
      <c r="L1157">
        <v>0.88</v>
      </c>
      <c r="M1157">
        <v>0</v>
      </c>
      <c r="N1157">
        <v>0</v>
      </c>
      <c r="O1157">
        <v>0</v>
      </c>
      <c r="P1157">
        <v>0</v>
      </c>
      <c r="Q1157">
        <v>0</v>
      </c>
      <c r="R1157">
        <v>0</v>
      </c>
      <c r="S1157" t="s">
        <v>319</v>
      </c>
      <c r="T1157" t="s">
        <v>319</v>
      </c>
      <c r="U1157" t="s">
        <v>319</v>
      </c>
      <c r="V1157" t="s">
        <v>319</v>
      </c>
      <c r="W1157">
        <v>228965821887.07001</v>
      </c>
      <c r="X1157">
        <v>225200000</v>
      </c>
      <c r="Y1157" s="225">
        <v>5957811643983.8896</v>
      </c>
      <c r="Z1157">
        <v>1015867.24</v>
      </c>
    </row>
    <row r="1158" spans="1:26" x14ac:dyDescent="0.25">
      <c r="A1158" t="s">
        <v>1464</v>
      </c>
      <c r="B1158" t="s">
        <v>207</v>
      </c>
      <c r="C1158" t="s">
        <v>1022</v>
      </c>
      <c r="D1158" t="s">
        <v>374</v>
      </c>
      <c r="E1158" t="s">
        <v>303</v>
      </c>
      <c r="F1158" t="s">
        <v>304</v>
      </c>
      <c r="G1158" t="s">
        <v>305</v>
      </c>
      <c r="H1158">
        <v>1021.1464</v>
      </c>
      <c r="I1158">
        <v>0</v>
      </c>
      <c r="J1158">
        <v>0</v>
      </c>
      <c r="K1158">
        <v>0</v>
      </c>
      <c r="L1158">
        <v>0.47</v>
      </c>
      <c r="M1158">
        <v>0</v>
      </c>
      <c r="N1158">
        <v>0</v>
      </c>
      <c r="O1158">
        <v>0</v>
      </c>
      <c r="P1158">
        <v>0.05</v>
      </c>
      <c r="Q1158">
        <v>0</v>
      </c>
      <c r="R1158">
        <v>0</v>
      </c>
      <c r="S1158" t="s">
        <v>319</v>
      </c>
      <c r="T1158" t="s">
        <v>319</v>
      </c>
      <c r="U1158" t="s">
        <v>319</v>
      </c>
      <c r="V1158" t="s">
        <v>319</v>
      </c>
      <c r="W1158">
        <v>105039155862.00999</v>
      </c>
      <c r="X1158">
        <v>103350000</v>
      </c>
      <c r="Y1158" s="225">
        <v>5957811643983.8896</v>
      </c>
      <c r="Z1158">
        <v>1015867.24</v>
      </c>
    </row>
    <row r="1159" spans="1:26" x14ac:dyDescent="0.25">
      <c r="A1159" t="s">
        <v>1465</v>
      </c>
      <c r="B1159" t="s">
        <v>207</v>
      </c>
      <c r="C1159" t="s">
        <v>1022</v>
      </c>
      <c r="D1159" t="s">
        <v>177</v>
      </c>
      <c r="E1159" t="s">
        <v>303</v>
      </c>
      <c r="F1159" t="s">
        <v>304</v>
      </c>
      <c r="G1159" t="s">
        <v>305</v>
      </c>
      <c r="H1159">
        <v>1066.3074999999999</v>
      </c>
      <c r="I1159">
        <v>0</v>
      </c>
      <c r="J1159">
        <v>0</v>
      </c>
      <c r="K1159">
        <v>0</v>
      </c>
      <c r="L1159">
        <v>1.1499999999999999</v>
      </c>
      <c r="M1159">
        <v>0</v>
      </c>
      <c r="N1159">
        <v>0</v>
      </c>
      <c r="O1159">
        <v>0</v>
      </c>
      <c r="P1159">
        <v>12.57</v>
      </c>
      <c r="Q1159">
        <v>0</v>
      </c>
      <c r="R1159">
        <v>0</v>
      </c>
      <c r="S1159" t="s">
        <v>319</v>
      </c>
      <c r="T1159" t="s">
        <v>319</v>
      </c>
      <c r="U1159" t="s">
        <v>319</v>
      </c>
      <c r="V1159" t="s">
        <v>319</v>
      </c>
      <c r="W1159">
        <v>148741702339.64999</v>
      </c>
      <c r="X1159">
        <v>139797525</v>
      </c>
      <c r="Y1159" s="225">
        <v>5957811643983.8896</v>
      </c>
      <c r="Z1159">
        <v>1015867.24</v>
      </c>
    </row>
    <row r="1160" spans="1:26" x14ac:dyDescent="0.25">
      <c r="A1160" t="s">
        <v>1466</v>
      </c>
      <c r="B1160" t="s">
        <v>207</v>
      </c>
      <c r="C1160" t="s">
        <v>1022</v>
      </c>
      <c r="D1160" t="s">
        <v>199</v>
      </c>
      <c r="E1160" t="s">
        <v>303</v>
      </c>
      <c r="F1160" t="s">
        <v>304</v>
      </c>
      <c r="G1160" t="s">
        <v>305</v>
      </c>
      <c r="H1160">
        <v>1025.6424</v>
      </c>
      <c r="I1160">
        <v>0</v>
      </c>
      <c r="J1160">
        <v>0</v>
      </c>
      <c r="K1160">
        <v>0</v>
      </c>
      <c r="L1160">
        <v>1.03</v>
      </c>
      <c r="M1160">
        <v>0</v>
      </c>
      <c r="N1160">
        <v>0</v>
      </c>
      <c r="O1160">
        <v>0</v>
      </c>
      <c r="P1160">
        <v>11</v>
      </c>
      <c r="Q1160">
        <v>0</v>
      </c>
      <c r="R1160">
        <v>0</v>
      </c>
      <c r="S1160" t="s">
        <v>319</v>
      </c>
      <c r="T1160" t="s">
        <v>319</v>
      </c>
      <c r="U1160" t="s">
        <v>319</v>
      </c>
      <c r="V1160" t="s">
        <v>319</v>
      </c>
      <c r="W1160">
        <v>106698189790.69</v>
      </c>
      <c r="X1160">
        <v>105100000</v>
      </c>
      <c r="Y1160" s="225">
        <v>5957811643983.8896</v>
      </c>
      <c r="Z1160">
        <v>1015867.24</v>
      </c>
    </row>
    <row r="1161" spans="1:26" x14ac:dyDescent="0.25">
      <c r="A1161" t="s">
        <v>1467</v>
      </c>
      <c r="B1161" t="s">
        <v>207</v>
      </c>
      <c r="C1161" t="s">
        <v>1022</v>
      </c>
      <c r="D1161" t="s">
        <v>177</v>
      </c>
      <c r="E1161" t="s">
        <v>303</v>
      </c>
      <c r="F1161" t="s">
        <v>304</v>
      </c>
      <c r="G1161" t="s">
        <v>305</v>
      </c>
      <c r="H1161">
        <v>1012.5993999999999</v>
      </c>
      <c r="I1161">
        <v>0</v>
      </c>
      <c r="J1161">
        <v>0</v>
      </c>
      <c r="K1161">
        <v>0</v>
      </c>
      <c r="L1161">
        <v>1.23</v>
      </c>
      <c r="M1161">
        <v>0</v>
      </c>
      <c r="N1161">
        <v>0</v>
      </c>
      <c r="O1161">
        <v>0</v>
      </c>
      <c r="P1161">
        <v>13.54</v>
      </c>
      <c r="Q1161">
        <v>0</v>
      </c>
      <c r="R1161">
        <v>0</v>
      </c>
      <c r="S1161" t="s">
        <v>319</v>
      </c>
      <c r="T1161" t="s">
        <v>319</v>
      </c>
      <c r="U1161" t="s">
        <v>319</v>
      </c>
      <c r="V1161" t="s">
        <v>319</v>
      </c>
      <c r="W1161">
        <v>204297116854.44</v>
      </c>
      <c r="X1161">
        <v>204000000</v>
      </c>
      <c r="Y1161" s="225">
        <v>5957811643983.8896</v>
      </c>
      <c r="Z1161">
        <v>1015867.24</v>
      </c>
    </row>
    <row r="1162" spans="1:26" x14ac:dyDescent="0.25">
      <c r="A1162" t="s">
        <v>1468</v>
      </c>
      <c r="B1162" t="s">
        <v>207</v>
      </c>
      <c r="C1162" t="s">
        <v>1022</v>
      </c>
      <c r="D1162" t="s">
        <v>199</v>
      </c>
      <c r="E1162" t="s">
        <v>303</v>
      </c>
      <c r="F1162" t="s">
        <v>304</v>
      </c>
      <c r="G1162" t="s">
        <v>305</v>
      </c>
      <c r="H1162">
        <v>1033.9626000000001</v>
      </c>
      <c r="I1162">
        <v>0</v>
      </c>
      <c r="J1162">
        <v>0</v>
      </c>
      <c r="K1162">
        <v>0</v>
      </c>
      <c r="L1162">
        <v>1.74</v>
      </c>
      <c r="M1162">
        <v>0</v>
      </c>
      <c r="N1162">
        <v>0</v>
      </c>
      <c r="O1162">
        <v>0</v>
      </c>
      <c r="P1162">
        <v>16.68</v>
      </c>
      <c r="Q1162">
        <v>0</v>
      </c>
      <c r="R1162">
        <v>0</v>
      </c>
      <c r="S1162" t="s">
        <v>319</v>
      </c>
      <c r="T1162" t="s">
        <v>319</v>
      </c>
      <c r="U1162" t="s">
        <v>319</v>
      </c>
      <c r="V1162" t="s">
        <v>319</v>
      </c>
      <c r="W1162">
        <v>27271289054.049999</v>
      </c>
      <c r="X1162">
        <v>26729062.52</v>
      </c>
      <c r="Y1162" s="225">
        <v>5957811643983.8896</v>
      </c>
      <c r="Z1162">
        <v>1015867.24</v>
      </c>
    </row>
    <row r="1163" spans="1:26" x14ac:dyDescent="0.25">
      <c r="A1163" t="s">
        <v>1469</v>
      </c>
      <c r="B1163" t="s">
        <v>207</v>
      </c>
      <c r="C1163" t="s">
        <v>1022</v>
      </c>
      <c r="D1163" t="s">
        <v>374</v>
      </c>
      <c r="E1163" t="s">
        <v>303</v>
      </c>
      <c r="F1163" t="s">
        <v>304</v>
      </c>
      <c r="G1163" t="s">
        <v>305</v>
      </c>
      <c r="H1163">
        <v>1003.1172</v>
      </c>
      <c r="I1163">
        <v>0</v>
      </c>
      <c r="J1163">
        <v>0</v>
      </c>
      <c r="K1163">
        <v>0</v>
      </c>
      <c r="L1163">
        <v>-1.3</v>
      </c>
      <c r="M1163">
        <v>0</v>
      </c>
      <c r="N1163">
        <v>0</v>
      </c>
      <c r="O1163">
        <v>0</v>
      </c>
      <c r="P1163">
        <v>5.86</v>
      </c>
      <c r="Q1163">
        <v>0</v>
      </c>
      <c r="R1163">
        <v>0</v>
      </c>
      <c r="S1163" t="s">
        <v>319</v>
      </c>
      <c r="T1163" t="s">
        <v>319</v>
      </c>
      <c r="U1163" t="s">
        <v>319</v>
      </c>
      <c r="V1163" t="s">
        <v>319</v>
      </c>
      <c r="W1163">
        <v>407556968192.27002</v>
      </c>
      <c r="X1163">
        <v>401000000</v>
      </c>
      <c r="Y1163" s="225">
        <v>5957811643983.8896</v>
      </c>
      <c r="Z1163">
        <v>1015867.24</v>
      </c>
    </row>
    <row r="1164" spans="1:26" x14ac:dyDescent="0.25">
      <c r="A1164" t="s">
        <v>1470</v>
      </c>
      <c r="B1164" t="s">
        <v>74</v>
      </c>
      <c r="C1164" t="s">
        <v>1022</v>
      </c>
      <c r="D1164" t="s">
        <v>374</v>
      </c>
      <c r="E1164" t="s">
        <v>303</v>
      </c>
      <c r="F1164" t="s">
        <v>304</v>
      </c>
      <c r="G1164" t="s">
        <v>305</v>
      </c>
      <c r="H1164">
        <v>943.76790000000005</v>
      </c>
      <c r="I1164">
        <v>-0.434</v>
      </c>
      <c r="J1164">
        <v>-1.8064</v>
      </c>
      <c r="K1164">
        <v>-5.2260999999999997</v>
      </c>
      <c r="L1164">
        <v>-5.2260999999999997</v>
      </c>
      <c r="M1164">
        <v>-8.3460999999999999</v>
      </c>
      <c r="N1164">
        <v>-10.425599999999999</v>
      </c>
      <c r="O1164">
        <v>-9.6327999999999996</v>
      </c>
      <c r="P1164">
        <v>-4.7005999999999997</v>
      </c>
      <c r="Q1164">
        <v>0</v>
      </c>
      <c r="R1164">
        <v>0</v>
      </c>
      <c r="S1164" t="s">
        <v>332</v>
      </c>
      <c r="T1164" t="s">
        <v>332</v>
      </c>
      <c r="U1164" t="s">
        <v>319</v>
      </c>
      <c r="V1164" t="s">
        <v>319</v>
      </c>
      <c r="W1164">
        <v>19320147464.84</v>
      </c>
      <c r="X1164">
        <v>19401440.329999998</v>
      </c>
      <c r="Y1164" s="225">
        <v>5957811643983.8896</v>
      </c>
      <c r="Z1164">
        <v>1015867.24</v>
      </c>
    </row>
    <row r="1165" spans="1:26" x14ac:dyDescent="0.25">
      <c r="A1165" t="s">
        <v>1471</v>
      </c>
      <c r="B1165" t="s">
        <v>171</v>
      </c>
      <c r="C1165" t="s">
        <v>1022</v>
      </c>
      <c r="D1165" t="s">
        <v>177</v>
      </c>
      <c r="E1165" t="s">
        <v>303</v>
      </c>
      <c r="F1165" t="s">
        <v>304</v>
      </c>
      <c r="G1165" t="s">
        <v>280</v>
      </c>
      <c r="H1165">
        <v>1091.8116</v>
      </c>
      <c r="I1165">
        <v>2.8199999999999999E-2</v>
      </c>
      <c r="J1165">
        <v>0.10780000000000001</v>
      </c>
      <c r="K1165">
        <v>1.0844</v>
      </c>
      <c r="L1165">
        <v>1.0844</v>
      </c>
      <c r="M1165">
        <v>2.7391999999999999</v>
      </c>
      <c r="N1165">
        <v>5.6726000000000001</v>
      </c>
      <c r="O1165">
        <v>8.1224000000000007</v>
      </c>
      <c r="P1165">
        <v>0</v>
      </c>
      <c r="Q1165">
        <v>0</v>
      </c>
      <c r="R1165">
        <v>0</v>
      </c>
      <c r="S1165" t="s">
        <v>306</v>
      </c>
      <c r="T1165" t="s">
        <v>319</v>
      </c>
      <c r="U1165" t="s">
        <v>319</v>
      </c>
      <c r="V1165" t="s">
        <v>319</v>
      </c>
      <c r="W1165">
        <v>74165559896.389999</v>
      </c>
      <c r="X1165">
        <v>68665525.950000003</v>
      </c>
      <c r="Y1165" s="225">
        <v>5957811643983.8896</v>
      </c>
      <c r="Z1165">
        <v>1015867.24</v>
      </c>
    </row>
    <row r="1166" spans="1:26" x14ac:dyDescent="0.25">
      <c r="A1166" t="s">
        <v>1472</v>
      </c>
      <c r="B1166" t="s">
        <v>171</v>
      </c>
      <c r="C1166" t="s">
        <v>1124</v>
      </c>
      <c r="D1166" t="s">
        <v>662</v>
      </c>
      <c r="E1166" t="s">
        <v>303</v>
      </c>
      <c r="F1166" t="s">
        <v>304</v>
      </c>
      <c r="G1166" t="s">
        <v>305</v>
      </c>
      <c r="H1166">
        <v>1061.3371</v>
      </c>
      <c r="I1166">
        <v>9.3299999999999994E-2</v>
      </c>
      <c r="J1166">
        <v>0.12559999999999999</v>
      </c>
      <c r="K1166">
        <v>0.89490000000000003</v>
      </c>
      <c r="L1166">
        <v>0.89490000000000003</v>
      </c>
      <c r="M1166">
        <v>2.5396000000000001</v>
      </c>
      <c r="N1166">
        <v>-3.8915999999999999</v>
      </c>
      <c r="O1166">
        <v>-0.87070000000000003</v>
      </c>
      <c r="P1166">
        <v>1.8289</v>
      </c>
      <c r="Q1166">
        <v>0</v>
      </c>
      <c r="R1166">
        <v>0</v>
      </c>
      <c r="S1166" t="s">
        <v>375</v>
      </c>
      <c r="T1166" t="s">
        <v>352</v>
      </c>
      <c r="U1166" t="s">
        <v>319</v>
      </c>
      <c r="V1166" t="s">
        <v>319</v>
      </c>
      <c r="W1166">
        <v>409802578558.73999</v>
      </c>
      <c r="X1166">
        <v>389351122.75</v>
      </c>
      <c r="Y1166" s="225">
        <v>3525971403671.3901</v>
      </c>
      <c r="Z1166">
        <v>0</v>
      </c>
    </row>
    <row r="1167" spans="1:26" x14ac:dyDescent="0.25">
      <c r="A1167" t="s">
        <v>1473</v>
      </c>
      <c r="B1167" t="s">
        <v>171</v>
      </c>
      <c r="C1167" t="s">
        <v>1124</v>
      </c>
      <c r="D1167" t="s">
        <v>312</v>
      </c>
      <c r="E1167" t="s">
        <v>303</v>
      </c>
      <c r="F1167" t="s">
        <v>304</v>
      </c>
      <c r="G1167" t="s">
        <v>305</v>
      </c>
      <c r="H1167">
        <v>2649.413</v>
      </c>
      <c r="I1167">
        <v>-2.9700000000000001E-2</v>
      </c>
      <c r="J1167">
        <v>-5.0299999999999997E-2</v>
      </c>
      <c r="K1167">
        <v>0.54020000000000001</v>
      </c>
      <c r="L1167">
        <v>0.54020000000000001</v>
      </c>
      <c r="M1167">
        <v>2.8209</v>
      </c>
      <c r="N1167">
        <v>5.6618000000000004</v>
      </c>
      <c r="O1167">
        <v>8.798</v>
      </c>
      <c r="P1167">
        <v>11.9338</v>
      </c>
      <c r="Q1167">
        <v>23.559699999999999</v>
      </c>
      <c r="R1167">
        <v>66.387000999999998</v>
      </c>
      <c r="S1167" t="s">
        <v>306</v>
      </c>
      <c r="T1167" t="s">
        <v>338</v>
      </c>
      <c r="U1167" t="s">
        <v>364</v>
      </c>
      <c r="V1167" t="s">
        <v>319</v>
      </c>
      <c r="W1167">
        <v>54762518379.790001</v>
      </c>
      <c r="X1167">
        <v>20781341.350000001</v>
      </c>
      <c r="Y1167" s="225">
        <v>3525971403671.3901</v>
      </c>
      <c r="Z1167">
        <v>0</v>
      </c>
    </row>
    <row r="1168" spans="1:26" x14ac:dyDescent="0.25">
      <c r="A1168" t="s">
        <v>1474</v>
      </c>
      <c r="B1168" t="s">
        <v>178</v>
      </c>
      <c r="C1168" t="s">
        <v>1124</v>
      </c>
      <c r="D1168" t="s">
        <v>170</v>
      </c>
      <c r="E1168" t="s">
        <v>303</v>
      </c>
      <c r="F1168" t="s">
        <v>304</v>
      </c>
      <c r="G1168" t="s">
        <v>305</v>
      </c>
      <c r="H1168">
        <v>1277.5527999999999</v>
      </c>
      <c r="I1168">
        <v>3.27E-2</v>
      </c>
      <c r="J1168">
        <v>6.1499999999999999E-2</v>
      </c>
      <c r="K1168">
        <v>0.52259999999999995</v>
      </c>
      <c r="L1168">
        <v>0.52259999999999995</v>
      </c>
      <c r="M1168">
        <v>1.466</v>
      </c>
      <c r="N1168">
        <v>2.9420999999999999</v>
      </c>
      <c r="O1168">
        <v>4.4516999999999998</v>
      </c>
      <c r="P1168">
        <v>5.9074</v>
      </c>
      <c r="Q1168">
        <v>10.071199999999999</v>
      </c>
      <c r="R1168">
        <v>20.6616</v>
      </c>
      <c r="S1168" t="s">
        <v>307</v>
      </c>
      <c r="T1168" t="s">
        <v>332</v>
      </c>
      <c r="U1168" t="s">
        <v>334</v>
      </c>
      <c r="V1168" t="s">
        <v>375</v>
      </c>
      <c r="W1168">
        <v>11869413662.25</v>
      </c>
      <c r="X1168">
        <v>9339293.0600000005</v>
      </c>
      <c r="Y1168" s="225">
        <v>3525971403671.3901</v>
      </c>
      <c r="Z1168">
        <v>0</v>
      </c>
    </row>
    <row r="1169" spans="1:26" x14ac:dyDescent="0.25">
      <c r="A1169" t="s">
        <v>1475</v>
      </c>
      <c r="B1169" t="s">
        <v>166</v>
      </c>
      <c r="C1169" t="s">
        <v>1124</v>
      </c>
      <c r="D1169" t="s">
        <v>312</v>
      </c>
      <c r="E1169" t="s">
        <v>303</v>
      </c>
      <c r="F1169" t="s">
        <v>304</v>
      </c>
      <c r="G1169" t="s">
        <v>305</v>
      </c>
      <c r="H1169">
        <v>2176.4974999999999</v>
      </c>
      <c r="I1169">
        <v>-3.9100000000000003E-2</v>
      </c>
      <c r="J1169">
        <v>-0.23419999999999999</v>
      </c>
      <c r="K1169">
        <v>0.1716</v>
      </c>
      <c r="L1169">
        <v>0.1716</v>
      </c>
      <c r="M1169">
        <v>-0.9657</v>
      </c>
      <c r="N1169">
        <v>-2.6404000000000001</v>
      </c>
      <c r="O1169">
        <v>-1.6099000000000001</v>
      </c>
      <c r="P1169">
        <v>-2.5367999999999999</v>
      </c>
      <c r="Q1169">
        <v>18.650299</v>
      </c>
      <c r="R1169">
        <v>18.176200999999999</v>
      </c>
      <c r="S1169" t="s">
        <v>317</v>
      </c>
      <c r="T1169" t="s">
        <v>352</v>
      </c>
      <c r="U1169" t="s">
        <v>317</v>
      </c>
      <c r="V1169" t="s">
        <v>319</v>
      </c>
      <c r="W1169">
        <v>10525301785.459999</v>
      </c>
      <c r="X1169">
        <v>4844188.1500000004</v>
      </c>
      <c r="Y1169" s="225">
        <v>3525971403671.3901</v>
      </c>
      <c r="Z1169">
        <v>0</v>
      </c>
    </row>
    <row r="1170" spans="1:26" x14ac:dyDescent="0.25">
      <c r="A1170" t="s">
        <v>1476</v>
      </c>
      <c r="B1170" t="s">
        <v>171</v>
      </c>
      <c r="C1170" t="s">
        <v>1124</v>
      </c>
      <c r="D1170" t="s">
        <v>309</v>
      </c>
      <c r="E1170" t="s">
        <v>303</v>
      </c>
      <c r="F1170" t="s">
        <v>304</v>
      </c>
      <c r="G1170" t="s">
        <v>305</v>
      </c>
      <c r="H1170">
        <v>1066.002</v>
      </c>
      <c r="I1170">
        <v>0.1195</v>
      </c>
      <c r="J1170">
        <v>-1.61E-2</v>
      </c>
      <c r="K1170">
        <v>0.84770000000000001</v>
      </c>
      <c r="L1170">
        <v>0.84770000000000001</v>
      </c>
      <c r="M1170">
        <v>1.9097</v>
      </c>
      <c r="N1170">
        <v>5.5861999999999998</v>
      </c>
      <c r="O1170">
        <v>7.9048999999999996</v>
      </c>
      <c r="P1170">
        <v>0</v>
      </c>
      <c r="Q1170">
        <v>0</v>
      </c>
      <c r="R1170">
        <v>0</v>
      </c>
      <c r="S1170" t="s">
        <v>306</v>
      </c>
      <c r="T1170" t="s">
        <v>319</v>
      </c>
      <c r="U1170" t="s">
        <v>319</v>
      </c>
      <c r="V1170" t="s">
        <v>319</v>
      </c>
      <c r="W1170">
        <v>150546977232.95999</v>
      </c>
      <c r="X1170">
        <v>142422980.86000001</v>
      </c>
      <c r="Y1170" s="225">
        <v>3525971403671.3901</v>
      </c>
      <c r="Z1170">
        <v>0</v>
      </c>
    </row>
    <row r="1171" spans="1:26" x14ac:dyDescent="0.25">
      <c r="A1171" t="s">
        <v>1477</v>
      </c>
      <c r="B1171" t="s">
        <v>166</v>
      </c>
      <c r="C1171" t="s">
        <v>1478</v>
      </c>
      <c r="D1171" t="s">
        <v>223</v>
      </c>
      <c r="E1171" t="s">
        <v>303</v>
      </c>
      <c r="F1171" t="s">
        <v>304</v>
      </c>
      <c r="G1171" t="s">
        <v>305</v>
      </c>
      <c r="H1171">
        <v>1312</v>
      </c>
      <c r="I1171">
        <v>0.3518</v>
      </c>
      <c r="J1171">
        <v>0.19550000000000001</v>
      </c>
      <c r="K1171">
        <v>1.9907999999999999</v>
      </c>
      <c r="L1171">
        <v>1.9907999999999999</v>
      </c>
      <c r="M1171">
        <v>-4.4442000000000004</v>
      </c>
      <c r="N1171">
        <v>-6.1919000000000004</v>
      </c>
      <c r="O1171">
        <v>-3.9805999999999999</v>
      </c>
      <c r="P1171">
        <v>12.9953</v>
      </c>
      <c r="Q1171">
        <v>27.905199</v>
      </c>
      <c r="R1171">
        <v>0</v>
      </c>
      <c r="S1171" t="s">
        <v>352</v>
      </c>
      <c r="T1171" t="s">
        <v>364</v>
      </c>
      <c r="U1171" t="s">
        <v>319</v>
      </c>
      <c r="V1171" t="s">
        <v>319</v>
      </c>
      <c r="W1171">
        <v>336725104755.65002</v>
      </c>
      <c r="X1171">
        <v>261758631.72</v>
      </c>
      <c r="Y1171" s="225">
        <v>1651669242963.21</v>
      </c>
      <c r="Z1171">
        <v>0</v>
      </c>
    </row>
    <row r="1172" spans="1:26" x14ac:dyDescent="0.25">
      <c r="A1172" t="s">
        <v>1479</v>
      </c>
      <c r="B1172" t="s">
        <v>178</v>
      </c>
      <c r="C1172" t="s">
        <v>1478</v>
      </c>
      <c r="D1172" t="s">
        <v>662</v>
      </c>
      <c r="E1172" t="s">
        <v>303</v>
      </c>
      <c r="F1172" t="s">
        <v>304</v>
      </c>
      <c r="G1172" t="s">
        <v>305</v>
      </c>
      <c r="H1172">
        <v>1002.7066</v>
      </c>
      <c r="I1172">
        <v>4.58E-2</v>
      </c>
      <c r="J1172">
        <v>0.1007</v>
      </c>
      <c r="K1172">
        <v>0.37059999999999998</v>
      </c>
      <c r="L1172">
        <v>0.37059999999999998</v>
      </c>
      <c r="M1172">
        <v>0</v>
      </c>
      <c r="N1172">
        <v>0</v>
      </c>
      <c r="O1172">
        <v>0</v>
      </c>
      <c r="P1172">
        <v>0</v>
      </c>
      <c r="Q1172">
        <v>0</v>
      </c>
      <c r="R1172">
        <v>0</v>
      </c>
      <c r="S1172" t="s">
        <v>319</v>
      </c>
      <c r="T1172" t="s">
        <v>319</v>
      </c>
      <c r="U1172" t="s">
        <v>319</v>
      </c>
      <c r="V1172" t="s">
        <v>319</v>
      </c>
      <c r="W1172">
        <v>153074591.91999999</v>
      </c>
      <c r="X1172">
        <v>153227.16</v>
      </c>
      <c r="Y1172" s="225">
        <v>1651669242963.21</v>
      </c>
      <c r="Z1172">
        <v>0</v>
      </c>
    </row>
    <row r="1173" spans="1:26" x14ac:dyDescent="0.25">
      <c r="A1173" t="s">
        <v>1480</v>
      </c>
      <c r="B1173" t="s">
        <v>74</v>
      </c>
      <c r="C1173" t="s">
        <v>1478</v>
      </c>
      <c r="D1173" t="s">
        <v>336</v>
      </c>
      <c r="E1173" t="s">
        <v>303</v>
      </c>
      <c r="F1173" t="s">
        <v>304</v>
      </c>
      <c r="G1173" t="s">
        <v>280</v>
      </c>
      <c r="H1173">
        <v>1012.6281</v>
      </c>
      <c r="I1173">
        <v>0.32069999999999999</v>
      </c>
      <c r="J1173">
        <v>1.1422000000000001</v>
      </c>
      <c r="K1173">
        <v>0.58979999999999999</v>
      </c>
      <c r="L1173">
        <v>0.58979999999999999</v>
      </c>
      <c r="M1173">
        <v>-2.4830999999999999</v>
      </c>
      <c r="N1173">
        <v>0</v>
      </c>
      <c r="O1173">
        <v>0</v>
      </c>
      <c r="P1173">
        <v>0</v>
      </c>
      <c r="Q1173">
        <v>0</v>
      </c>
      <c r="R1173">
        <v>0</v>
      </c>
      <c r="S1173" t="s">
        <v>319</v>
      </c>
      <c r="T1173" t="s">
        <v>319</v>
      </c>
      <c r="U1173" t="s">
        <v>319</v>
      </c>
      <c r="V1173" t="s">
        <v>319</v>
      </c>
      <c r="W1173">
        <v>179721498527.88</v>
      </c>
      <c r="X1173">
        <v>178527023.62</v>
      </c>
      <c r="Y1173" s="225">
        <v>1651669242963.21</v>
      </c>
      <c r="Z1173">
        <v>0</v>
      </c>
    </row>
    <row r="1174" spans="1:26" x14ac:dyDescent="0.25">
      <c r="A1174" t="s">
        <v>1481</v>
      </c>
      <c r="B1174" t="s">
        <v>74</v>
      </c>
      <c r="C1174" t="s">
        <v>1478</v>
      </c>
      <c r="D1174" t="s">
        <v>316</v>
      </c>
      <c r="E1174" t="s">
        <v>303</v>
      </c>
      <c r="F1174" t="s">
        <v>304</v>
      </c>
      <c r="G1174" t="s">
        <v>305</v>
      </c>
      <c r="H1174">
        <v>1662.02</v>
      </c>
      <c r="I1174">
        <v>0.38840000000000002</v>
      </c>
      <c r="J1174">
        <v>0.6663</v>
      </c>
      <c r="K1174">
        <v>1.6856</v>
      </c>
      <c r="L1174">
        <v>1.6856</v>
      </c>
      <c r="M1174">
        <v>-2.0554999999999999</v>
      </c>
      <c r="N1174">
        <v>0.71870000000000001</v>
      </c>
      <c r="O1174">
        <v>-0.1118</v>
      </c>
      <c r="P1174">
        <v>-2.8677999999999999</v>
      </c>
      <c r="Q1174">
        <v>36.837898000000003</v>
      </c>
      <c r="R1174">
        <v>45.950001</v>
      </c>
      <c r="S1174" t="s">
        <v>310</v>
      </c>
      <c r="T1174" t="s">
        <v>317</v>
      </c>
      <c r="U1174" t="s">
        <v>357</v>
      </c>
      <c r="V1174" t="s">
        <v>313</v>
      </c>
      <c r="W1174">
        <v>682733121762.46997</v>
      </c>
      <c r="X1174">
        <v>417707048.41000003</v>
      </c>
      <c r="Y1174" s="225">
        <v>1651669242963.21</v>
      </c>
      <c r="Z1174">
        <v>0</v>
      </c>
    </row>
    <row r="1175" spans="1:26" x14ac:dyDescent="0.25">
      <c r="A1175" t="s">
        <v>1482</v>
      </c>
      <c r="B1175" t="s">
        <v>74</v>
      </c>
      <c r="C1175" t="s">
        <v>1478</v>
      </c>
      <c r="D1175" t="s">
        <v>662</v>
      </c>
      <c r="E1175" t="s">
        <v>303</v>
      </c>
      <c r="F1175" t="s">
        <v>304</v>
      </c>
      <c r="G1175" t="s">
        <v>305</v>
      </c>
      <c r="H1175">
        <v>1025.7699</v>
      </c>
      <c r="I1175">
        <v>0.37480000000000002</v>
      </c>
      <c r="J1175">
        <v>-0.13619999999999999</v>
      </c>
      <c r="K1175">
        <v>0.94169999999999998</v>
      </c>
      <c r="L1175">
        <v>0.94169999999999998</v>
      </c>
      <c r="M1175">
        <v>-4.2114000000000003</v>
      </c>
      <c r="N1175">
        <v>-8.2588000000000008</v>
      </c>
      <c r="O1175">
        <v>-0.57930000000000004</v>
      </c>
      <c r="P1175">
        <v>0</v>
      </c>
      <c r="Q1175">
        <v>0</v>
      </c>
      <c r="R1175">
        <v>0</v>
      </c>
      <c r="S1175" t="s">
        <v>332</v>
      </c>
      <c r="T1175" t="s">
        <v>319</v>
      </c>
      <c r="U1175" t="s">
        <v>319</v>
      </c>
      <c r="V1175" t="s">
        <v>319</v>
      </c>
      <c r="W1175">
        <v>452336443325.28998</v>
      </c>
      <c r="X1175">
        <v>445125252.43000001</v>
      </c>
      <c r="Y1175" s="225">
        <v>1651669242963.21</v>
      </c>
      <c r="Z1175">
        <v>0</v>
      </c>
    </row>
    <row r="1176" spans="1:26" x14ac:dyDescent="0.25">
      <c r="A1176" t="s">
        <v>1483</v>
      </c>
      <c r="B1176" t="s">
        <v>166</v>
      </c>
      <c r="C1176" t="s">
        <v>1484</v>
      </c>
      <c r="D1176" t="s">
        <v>202</v>
      </c>
      <c r="E1176" t="s">
        <v>303</v>
      </c>
      <c r="F1176" t="s">
        <v>304</v>
      </c>
      <c r="G1176" t="s">
        <v>305</v>
      </c>
      <c r="H1176">
        <v>1094.0606</v>
      </c>
      <c r="I1176">
        <v>-0.215</v>
      </c>
      <c r="J1176">
        <v>-0.32929999999999998</v>
      </c>
      <c r="K1176">
        <v>1.01E-2</v>
      </c>
      <c r="L1176">
        <v>1.01E-2</v>
      </c>
      <c r="M1176">
        <v>0.59189999999999998</v>
      </c>
      <c r="N1176">
        <v>3.8203999999999998</v>
      </c>
      <c r="O1176">
        <v>7.3029999999999999</v>
      </c>
      <c r="P1176">
        <v>10.6028</v>
      </c>
      <c r="Q1176">
        <v>0</v>
      </c>
      <c r="R1176">
        <v>0</v>
      </c>
      <c r="S1176" t="s">
        <v>310</v>
      </c>
      <c r="T1176" t="s">
        <v>338</v>
      </c>
      <c r="U1176" t="s">
        <v>319</v>
      </c>
      <c r="V1176" t="s">
        <v>319</v>
      </c>
      <c r="W1176">
        <v>118989622087.05</v>
      </c>
      <c r="X1176">
        <v>108770641.83</v>
      </c>
      <c r="Y1176" s="225">
        <v>807457721740.83997</v>
      </c>
      <c r="Z1176">
        <v>0</v>
      </c>
    </row>
    <row r="1177" spans="1:26" x14ac:dyDescent="0.25">
      <c r="A1177" t="s">
        <v>1485</v>
      </c>
      <c r="B1177" t="s">
        <v>166</v>
      </c>
      <c r="C1177" t="s">
        <v>1484</v>
      </c>
      <c r="D1177" t="s">
        <v>202</v>
      </c>
      <c r="E1177" t="s">
        <v>303</v>
      </c>
      <c r="F1177" t="s">
        <v>304</v>
      </c>
      <c r="G1177" t="s">
        <v>305</v>
      </c>
      <c r="H1177">
        <v>1094.4962</v>
      </c>
      <c r="I1177">
        <v>-0.16800000000000001</v>
      </c>
      <c r="J1177">
        <v>-1.2775000000000001</v>
      </c>
      <c r="K1177">
        <v>-1.5225</v>
      </c>
      <c r="L1177">
        <v>-1.5225</v>
      </c>
      <c r="M1177">
        <v>0.29049999999999998</v>
      </c>
      <c r="N1177">
        <v>0.10589999999999999</v>
      </c>
      <c r="O1177">
        <v>7.4180000000000001</v>
      </c>
      <c r="P1177">
        <v>7.5761000000000003</v>
      </c>
      <c r="Q1177">
        <v>29.3414</v>
      </c>
      <c r="R1177">
        <v>27.311399000000002</v>
      </c>
      <c r="S1177" t="s">
        <v>307</v>
      </c>
      <c r="T1177" t="s">
        <v>306</v>
      </c>
      <c r="U1177" t="s">
        <v>364</v>
      </c>
      <c r="V1177" t="s">
        <v>338</v>
      </c>
      <c r="W1177">
        <v>64533779584.099998</v>
      </c>
      <c r="X1177">
        <v>58064413.509999998</v>
      </c>
      <c r="Y1177" s="225">
        <v>807457721740.83997</v>
      </c>
      <c r="Z1177">
        <v>0</v>
      </c>
    </row>
    <row r="1178" spans="1:26" x14ac:dyDescent="0.25">
      <c r="A1178" t="s">
        <v>1486</v>
      </c>
      <c r="B1178" t="s">
        <v>171</v>
      </c>
      <c r="C1178" t="s">
        <v>1484</v>
      </c>
      <c r="D1178" t="s">
        <v>202</v>
      </c>
      <c r="E1178" t="s">
        <v>303</v>
      </c>
      <c r="F1178" t="s">
        <v>304</v>
      </c>
      <c r="G1178" t="s">
        <v>305</v>
      </c>
      <c r="H1178">
        <v>2205.0108</v>
      </c>
      <c r="I1178">
        <v>6.0900000000000003E-2</v>
      </c>
      <c r="J1178">
        <v>0.13830000000000001</v>
      </c>
      <c r="K1178">
        <v>0.67559999999999998</v>
      </c>
      <c r="L1178">
        <v>0.67559999999999998</v>
      </c>
      <c r="M1178">
        <v>2.6924999999999999</v>
      </c>
      <c r="N1178">
        <v>5.2225000000000001</v>
      </c>
      <c r="O1178">
        <v>8.7143999999999995</v>
      </c>
      <c r="P1178">
        <v>11.386100000000001</v>
      </c>
      <c r="Q1178">
        <v>26.278998999999999</v>
      </c>
      <c r="R1178">
        <v>51.651501000000003</v>
      </c>
      <c r="S1178" t="s">
        <v>310</v>
      </c>
      <c r="T1178" t="s">
        <v>338</v>
      </c>
      <c r="U1178" t="s">
        <v>310</v>
      </c>
      <c r="V1178" t="s">
        <v>310</v>
      </c>
      <c r="W1178">
        <v>216709165181.23999</v>
      </c>
      <c r="X1178">
        <v>98944299.159999996</v>
      </c>
      <c r="Y1178" s="225">
        <v>807457721740.83997</v>
      </c>
      <c r="Z1178">
        <v>0</v>
      </c>
    </row>
    <row r="1179" spans="1:26" x14ac:dyDescent="0.25">
      <c r="A1179" t="s">
        <v>1487</v>
      </c>
      <c r="B1179" t="s">
        <v>207</v>
      </c>
      <c r="C1179" t="s">
        <v>1484</v>
      </c>
      <c r="D1179" t="s">
        <v>202</v>
      </c>
      <c r="E1179" t="s">
        <v>303</v>
      </c>
      <c r="F1179" t="s">
        <v>304</v>
      </c>
      <c r="G1179" t="s">
        <v>305</v>
      </c>
      <c r="H1179">
        <v>1053.3363999999999</v>
      </c>
      <c r="I1179">
        <v>0</v>
      </c>
      <c r="J1179">
        <v>0</v>
      </c>
      <c r="K1179">
        <v>0</v>
      </c>
      <c r="L1179">
        <v>0.55000000000000004</v>
      </c>
      <c r="M1179">
        <v>0</v>
      </c>
      <c r="N1179">
        <v>0</v>
      </c>
      <c r="O1179">
        <v>0</v>
      </c>
      <c r="P1179">
        <v>6.5</v>
      </c>
      <c r="Q1179">
        <v>0</v>
      </c>
      <c r="R1179">
        <v>0</v>
      </c>
      <c r="S1179" t="s">
        <v>319</v>
      </c>
      <c r="T1179" t="s">
        <v>319</v>
      </c>
      <c r="U1179" t="s">
        <v>319</v>
      </c>
      <c r="V1179" t="s">
        <v>319</v>
      </c>
      <c r="W1179">
        <v>104755854608.73</v>
      </c>
      <c r="X1179">
        <v>100000000</v>
      </c>
      <c r="Y1179" s="225">
        <v>807457721740.83997</v>
      </c>
      <c r="Z1179">
        <v>0</v>
      </c>
    </row>
    <row r="1180" spans="1:26" x14ac:dyDescent="0.25">
      <c r="A1180" t="s">
        <v>1488</v>
      </c>
      <c r="B1180" t="s">
        <v>207</v>
      </c>
      <c r="C1180" t="s">
        <v>1484</v>
      </c>
      <c r="D1180" t="s">
        <v>202</v>
      </c>
      <c r="E1180" t="s">
        <v>303</v>
      </c>
      <c r="F1180" t="s">
        <v>304</v>
      </c>
      <c r="G1180" t="s">
        <v>305</v>
      </c>
      <c r="H1180">
        <v>983.77829999999994</v>
      </c>
      <c r="I1180">
        <v>0</v>
      </c>
      <c r="J1180">
        <v>0</v>
      </c>
      <c r="K1180">
        <v>0</v>
      </c>
      <c r="L1180">
        <v>0.55000000000000004</v>
      </c>
      <c r="M1180">
        <v>0</v>
      </c>
      <c r="N1180">
        <v>0</v>
      </c>
      <c r="O1180">
        <v>0</v>
      </c>
      <c r="P1180">
        <v>6.44</v>
      </c>
      <c r="Q1180">
        <v>0</v>
      </c>
      <c r="R1180">
        <v>0</v>
      </c>
      <c r="S1180" t="s">
        <v>319</v>
      </c>
      <c r="T1180" t="s">
        <v>319</v>
      </c>
      <c r="U1180" t="s">
        <v>319</v>
      </c>
      <c r="V1180" t="s">
        <v>319</v>
      </c>
      <c r="W1180">
        <v>97843039248.149994</v>
      </c>
      <c r="X1180">
        <v>100000000</v>
      </c>
      <c r="Y1180" s="225">
        <v>807457721740.83997</v>
      </c>
      <c r="Z1180">
        <v>0</v>
      </c>
    </row>
    <row r="1181" spans="1:26" x14ac:dyDescent="0.25">
      <c r="A1181" t="s">
        <v>1489</v>
      </c>
      <c r="B1181" t="s">
        <v>207</v>
      </c>
      <c r="C1181" t="s">
        <v>1484</v>
      </c>
      <c r="D1181" t="s">
        <v>202</v>
      </c>
      <c r="E1181" t="s">
        <v>303</v>
      </c>
      <c r="F1181" t="s">
        <v>304</v>
      </c>
      <c r="G1181" t="s">
        <v>305</v>
      </c>
      <c r="H1181">
        <v>1146.6407999999999</v>
      </c>
      <c r="I1181">
        <v>0</v>
      </c>
      <c r="J1181">
        <v>0</v>
      </c>
      <c r="K1181">
        <v>0</v>
      </c>
      <c r="L1181">
        <v>0.57999999999999996</v>
      </c>
      <c r="M1181">
        <v>0</v>
      </c>
      <c r="N1181">
        <v>0</v>
      </c>
      <c r="O1181">
        <v>0</v>
      </c>
      <c r="P1181">
        <v>7.67</v>
      </c>
      <c r="Q1181">
        <v>0</v>
      </c>
      <c r="R1181">
        <v>0</v>
      </c>
      <c r="S1181" t="s">
        <v>319</v>
      </c>
      <c r="T1181" t="s">
        <v>319</v>
      </c>
      <c r="U1181" t="s">
        <v>319</v>
      </c>
      <c r="V1181" t="s">
        <v>319</v>
      </c>
      <c r="W1181">
        <v>204626261031.57001</v>
      </c>
      <c r="X1181">
        <v>179487634.53</v>
      </c>
      <c r="Y1181" s="225">
        <v>807457721740.83997</v>
      </c>
      <c r="Z1181">
        <v>0</v>
      </c>
    </row>
    <row r="1182" spans="1:26" x14ac:dyDescent="0.25">
      <c r="A1182" t="s">
        <v>1490</v>
      </c>
      <c r="B1182" t="s">
        <v>166</v>
      </c>
      <c r="C1182" t="s">
        <v>1491</v>
      </c>
      <c r="D1182" t="s">
        <v>227</v>
      </c>
      <c r="E1182" t="s">
        <v>303</v>
      </c>
      <c r="F1182" t="s">
        <v>304</v>
      </c>
      <c r="G1182" t="s">
        <v>305</v>
      </c>
      <c r="H1182">
        <v>2915.7318</v>
      </c>
      <c r="I1182">
        <v>-0.73329999999999995</v>
      </c>
      <c r="J1182">
        <v>-1.6725000000000001</v>
      </c>
      <c r="K1182">
        <v>-1.3387</v>
      </c>
      <c r="L1182">
        <v>-1.3387</v>
      </c>
      <c r="M1182">
        <v>-2.8772000000000002</v>
      </c>
      <c r="N1182">
        <v>-3.2443</v>
      </c>
      <c r="O1182">
        <v>7.7815000000000003</v>
      </c>
      <c r="P1182">
        <v>13.851900000000001</v>
      </c>
      <c r="Q1182">
        <v>10.367699999999999</v>
      </c>
      <c r="R1182">
        <v>24.497601</v>
      </c>
      <c r="S1182" t="s">
        <v>317</v>
      </c>
      <c r="T1182" t="s">
        <v>338</v>
      </c>
      <c r="U1182" t="s">
        <v>307</v>
      </c>
      <c r="V1182" t="s">
        <v>306</v>
      </c>
      <c r="W1182">
        <v>32035550706.279999</v>
      </c>
      <c r="X1182">
        <v>10840055.26</v>
      </c>
      <c r="Y1182" s="225">
        <v>471064046079.47998</v>
      </c>
      <c r="Z1182">
        <v>0</v>
      </c>
    </row>
    <row r="1183" spans="1:26" x14ac:dyDescent="0.25">
      <c r="A1183" t="s">
        <v>1492</v>
      </c>
      <c r="B1183" t="s">
        <v>171</v>
      </c>
      <c r="C1183" t="s">
        <v>1491</v>
      </c>
      <c r="D1183" t="s">
        <v>202</v>
      </c>
      <c r="E1183" t="s">
        <v>303</v>
      </c>
      <c r="F1183" t="s">
        <v>304</v>
      </c>
      <c r="G1183" t="s">
        <v>305</v>
      </c>
      <c r="H1183">
        <v>2195.0823</v>
      </c>
      <c r="I1183">
        <v>7.6799999999999993E-2</v>
      </c>
      <c r="J1183">
        <v>1.7600000000000001E-2</v>
      </c>
      <c r="K1183">
        <v>0.84119999999999995</v>
      </c>
      <c r="L1183">
        <v>0.84119999999999995</v>
      </c>
      <c r="M1183">
        <v>1.7415</v>
      </c>
      <c r="N1183">
        <v>4.0427999999999997</v>
      </c>
      <c r="O1183">
        <v>7.4644000000000004</v>
      </c>
      <c r="P1183">
        <v>10.0244</v>
      </c>
      <c r="Q1183">
        <v>13.7006</v>
      </c>
      <c r="R1183">
        <v>31.4298</v>
      </c>
      <c r="S1183" t="s">
        <v>307</v>
      </c>
      <c r="T1183" t="s">
        <v>307</v>
      </c>
      <c r="U1183" t="s">
        <v>307</v>
      </c>
      <c r="V1183" t="s">
        <v>332</v>
      </c>
      <c r="W1183">
        <v>173735181185.04001</v>
      </c>
      <c r="X1183">
        <v>79813225.200000003</v>
      </c>
      <c r="Y1183" s="225">
        <v>471064046079.47998</v>
      </c>
      <c r="Z1183">
        <v>0</v>
      </c>
    </row>
    <row r="1184" spans="1:26" x14ac:dyDescent="0.25">
      <c r="A1184" t="s">
        <v>1493</v>
      </c>
      <c r="B1184" t="s">
        <v>171</v>
      </c>
      <c r="C1184" t="s">
        <v>1491</v>
      </c>
      <c r="D1184" t="s">
        <v>202</v>
      </c>
      <c r="E1184" t="s">
        <v>303</v>
      </c>
      <c r="F1184" t="s">
        <v>304</v>
      </c>
      <c r="G1184" t="s">
        <v>305</v>
      </c>
      <c r="H1184">
        <v>2533.0572999999999</v>
      </c>
      <c r="I1184">
        <v>5.7999999999999996E-3</v>
      </c>
      <c r="J1184">
        <v>-0.15229999999999999</v>
      </c>
      <c r="K1184">
        <v>0.2324</v>
      </c>
      <c r="L1184">
        <v>0.2324</v>
      </c>
      <c r="M1184">
        <v>1.7113</v>
      </c>
      <c r="N1184">
        <v>3.1507999999999998</v>
      </c>
      <c r="O1184">
        <v>7.6616</v>
      </c>
      <c r="P1184">
        <v>11.154199999999999</v>
      </c>
      <c r="Q1184">
        <v>18.581900000000001</v>
      </c>
      <c r="R1184">
        <v>43.577202</v>
      </c>
      <c r="S1184" t="s">
        <v>332</v>
      </c>
      <c r="T1184" t="s">
        <v>306</v>
      </c>
      <c r="U1184" t="s">
        <v>306</v>
      </c>
      <c r="V1184" t="s">
        <v>338</v>
      </c>
      <c r="W1184">
        <v>92370990420.589996</v>
      </c>
      <c r="X1184">
        <v>36550967.420000002</v>
      </c>
      <c r="Y1184" s="225">
        <v>471064046079.47998</v>
      </c>
      <c r="Z1184">
        <v>0</v>
      </c>
    </row>
    <row r="1185" spans="1:26" x14ac:dyDescent="0.25">
      <c r="A1185" t="s">
        <v>1494</v>
      </c>
      <c r="B1185" t="s">
        <v>166</v>
      </c>
      <c r="C1185" t="s">
        <v>1491</v>
      </c>
      <c r="D1185" t="s">
        <v>202</v>
      </c>
      <c r="E1185" t="s">
        <v>303</v>
      </c>
      <c r="F1185" t="s">
        <v>304</v>
      </c>
      <c r="G1185" t="s">
        <v>305</v>
      </c>
      <c r="H1185">
        <v>1545.2737999999999</v>
      </c>
      <c r="I1185">
        <v>-0.4098</v>
      </c>
      <c r="J1185">
        <v>-0.74</v>
      </c>
      <c r="K1185">
        <v>-0.76600000000000001</v>
      </c>
      <c r="L1185">
        <v>-0.76600000000000001</v>
      </c>
      <c r="M1185">
        <v>-2.6192000000000002</v>
      </c>
      <c r="N1185">
        <v>7.22E-2</v>
      </c>
      <c r="O1185">
        <v>4.9127000000000001</v>
      </c>
      <c r="P1185">
        <v>8.4320000000000004</v>
      </c>
      <c r="Q1185">
        <v>13.5639</v>
      </c>
      <c r="R1185">
        <v>32.533901</v>
      </c>
      <c r="S1185" t="s">
        <v>307</v>
      </c>
      <c r="T1185" t="s">
        <v>306</v>
      </c>
      <c r="U1185" t="s">
        <v>306</v>
      </c>
      <c r="V1185" t="s">
        <v>338</v>
      </c>
      <c r="W1185">
        <v>27535656102.580002</v>
      </c>
      <c r="X1185">
        <v>17682775.02</v>
      </c>
      <c r="Y1185" s="225">
        <v>471064046079.47998</v>
      </c>
      <c r="Z1185">
        <v>0</v>
      </c>
    </row>
    <row r="1186" spans="1:26" x14ac:dyDescent="0.25">
      <c r="A1186" t="s">
        <v>1495</v>
      </c>
      <c r="B1186" t="s">
        <v>171</v>
      </c>
      <c r="C1186" t="s">
        <v>1491</v>
      </c>
      <c r="D1186" t="s">
        <v>202</v>
      </c>
      <c r="E1186" t="s">
        <v>303</v>
      </c>
      <c r="F1186" t="s">
        <v>304</v>
      </c>
      <c r="G1186" t="s">
        <v>305</v>
      </c>
      <c r="H1186">
        <v>1575.6605999999999</v>
      </c>
      <c r="I1186">
        <v>7.7799999999999994E-2</v>
      </c>
      <c r="J1186">
        <v>0.15620000000000001</v>
      </c>
      <c r="K1186">
        <v>0.70189999999999997</v>
      </c>
      <c r="L1186">
        <v>0.70189999999999997</v>
      </c>
      <c r="M1186">
        <v>2.0630999999999999</v>
      </c>
      <c r="N1186">
        <v>3.7195</v>
      </c>
      <c r="O1186">
        <v>6.6611000000000002</v>
      </c>
      <c r="P1186">
        <v>8.1525999999999996</v>
      </c>
      <c r="Q1186">
        <v>20.718</v>
      </c>
      <c r="R1186">
        <v>46.992401000000001</v>
      </c>
      <c r="S1186" t="s">
        <v>307</v>
      </c>
      <c r="T1186" t="s">
        <v>306</v>
      </c>
      <c r="U1186" t="s">
        <v>338</v>
      </c>
      <c r="V1186" t="s">
        <v>338</v>
      </c>
      <c r="W1186">
        <v>19606278684.130001</v>
      </c>
      <c r="X1186">
        <v>12530544.85</v>
      </c>
      <c r="Y1186" s="225">
        <v>471064046079.47998</v>
      </c>
      <c r="Z1186">
        <v>0</v>
      </c>
    </row>
    <row r="1187" spans="1:26" x14ac:dyDescent="0.25">
      <c r="A1187" t="s">
        <v>1496</v>
      </c>
      <c r="B1187" t="s">
        <v>74</v>
      </c>
      <c r="C1187" t="s">
        <v>1491</v>
      </c>
      <c r="D1187" t="s">
        <v>202</v>
      </c>
      <c r="E1187" t="s">
        <v>303</v>
      </c>
      <c r="F1187" t="s">
        <v>304</v>
      </c>
      <c r="G1187" t="s">
        <v>305</v>
      </c>
      <c r="H1187">
        <v>1502.6693</v>
      </c>
      <c r="I1187">
        <v>-0.67259999999999998</v>
      </c>
      <c r="J1187">
        <v>-1.3641000000000001</v>
      </c>
      <c r="K1187">
        <v>-1.9857</v>
      </c>
      <c r="L1187">
        <v>-1.9857</v>
      </c>
      <c r="M1187">
        <v>-6.2279999999999998</v>
      </c>
      <c r="N1187">
        <v>-3.8853</v>
      </c>
      <c r="O1187">
        <v>1.7115</v>
      </c>
      <c r="P1187">
        <v>5.4108000000000001</v>
      </c>
      <c r="Q1187">
        <v>8.6438000000000006</v>
      </c>
      <c r="R1187">
        <v>22.192900000000002</v>
      </c>
      <c r="S1187" t="s">
        <v>306</v>
      </c>
      <c r="T1187" t="s">
        <v>310</v>
      </c>
      <c r="U1187" t="s">
        <v>338</v>
      </c>
      <c r="V1187" t="s">
        <v>338</v>
      </c>
      <c r="W1187">
        <v>29214515643.150002</v>
      </c>
      <c r="X1187">
        <v>19055689.449999999</v>
      </c>
      <c r="Y1187" s="225">
        <v>471064046079.47998</v>
      </c>
      <c r="Z1187">
        <v>0</v>
      </c>
    </row>
    <row r="1188" spans="1:26" x14ac:dyDescent="0.25">
      <c r="A1188" t="s">
        <v>1497</v>
      </c>
      <c r="B1188" t="s">
        <v>178</v>
      </c>
      <c r="C1188" t="s">
        <v>1491</v>
      </c>
      <c r="D1188" t="s">
        <v>202</v>
      </c>
      <c r="E1188" t="s">
        <v>303</v>
      </c>
      <c r="F1188" t="s">
        <v>304</v>
      </c>
      <c r="G1188" t="s">
        <v>305</v>
      </c>
      <c r="H1188">
        <v>1514.6351999999999</v>
      </c>
      <c r="I1188">
        <v>5.3199999999999997E-2</v>
      </c>
      <c r="J1188">
        <v>0.13109999999999999</v>
      </c>
      <c r="K1188">
        <v>0.53449999999999998</v>
      </c>
      <c r="L1188">
        <v>0.53449999999999998</v>
      </c>
      <c r="M1188">
        <v>1.5920000000000001</v>
      </c>
      <c r="N1188">
        <v>2.6909999999999998</v>
      </c>
      <c r="O1188">
        <v>4.1379000000000001</v>
      </c>
      <c r="P1188">
        <v>5.8689999999999998</v>
      </c>
      <c r="Q1188">
        <v>18.1677</v>
      </c>
      <c r="R1188">
        <v>37.022300999999999</v>
      </c>
      <c r="S1188" t="s">
        <v>332</v>
      </c>
      <c r="T1188" t="s">
        <v>332</v>
      </c>
      <c r="U1188" t="s">
        <v>307</v>
      </c>
      <c r="V1188" t="s">
        <v>306</v>
      </c>
      <c r="W1188">
        <v>10306210799.469999</v>
      </c>
      <c r="X1188">
        <v>6840787.25</v>
      </c>
      <c r="Y1188" s="225">
        <v>471064046079.47998</v>
      </c>
      <c r="Z1188">
        <v>0</v>
      </c>
    </row>
    <row r="1189" spans="1:26" x14ac:dyDescent="0.25">
      <c r="A1189" t="s">
        <v>1498</v>
      </c>
      <c r="B1189" t="s">
        <v>178</v>
      </c>
      <c r="C1189" t="s">
        <v>1491</v>
      </c>
      <c r="D1189" t="s">
        <v>302</v>
      </c>
      <c r="E1189" t="s">
        <v>303</v>
      </c>
      <c r="F1189" t="s">
        <v>304</v>
      </c>
      <c r="G1189" t="s">
        <v>305</v>
      </c>
      <c r="H1189">
        <v>1439.75</v>
      </c>
      <c r="I1189">
        <v>4.7899999999999998E-2</v>
      </c>
      <c r="J1189">
        <v>0.11890000000000001</v>
      </c>
      <c r="K1189">
        <v>0.48720000000000002</v>
      </c>
      <c r="L1189">
        <v>0.48720000000000002</v>
      </c>
      <c r="M1189">
        <v>1.4616</v>
      </c>
      <c r="N1189">
        <v>2.3363999999999998</v>
      </c>
      <c r="O1189">
        <v>3.5627</v>
      </c>
      <c r="P1189">
        <v>5.1464999999999996</v>
      </c>
      <c r="Q1189">
        <v>15.159700000000001</v>
      </c>
      <c r="R1189">
        <v>31.605399999999999</v>
      </c>
      <c r="S1189" t="s">
        <v>317</v>
      </c>
      <c r="T1189" t="s">
        <v>375</v>
      </c>
      <c r="U1189" t="s">
        <v>332</v>
      </c>
      <c r="V1189" t="s">
        <v>332</v>
      </c>
      <c r="W1189">
        <v>32105878866</v>
      </c>
      <c r="X1189">
        <v>22408223.25</v>
      </c>
      <c r="Y1189" s="225">
        <v>471064046079.47998</v>
      </c>
      <c r="Z1189">
        <v>0</v>
      </c>
    </row>
    <row r="1190" spans="1:26" x14ac:dyDescent="0.25">
      <c r="A1190" t="s">
        <v>1499</v>
      </c>
      <c r="B1190" t="s">
        <v>74</v>
      </c>
      <c r="C1190" t="s">
        <v>1491</v>
      </c>
      <c r="D1190" t="s">
        <v>202</v>
      </c>
      <c r="E1190" t="s">
        <v>303</v>
      </c>
      <c r="F1190" t="s">
        <v>304</v>
      </c>
      <c r="G1190" t="s">
        <v>305</v>
      </c>
      <c r="H1190">
        <v>1007.2396</v>
      </c>
      <c r="I1190">
        <v>-0.64249999999999996</v>
      </c>
      <c r="J1190">
        <v>-1.0642</v>
      </c>
      <c r="K1190">
        <v>-2.8140999999999998</v>
      </c>
      <c r="L1190">
        <v>-2.8140999999999998</v>
      </c>
      <c r="M1190">
        <v>-8.3771000000000004</v>
      </c>
      <c r="N1190">
        <v>-6.0949</v>
      </c>
      <c r="O1190">
        <v>4.8471000000000002</v>
      </c>
      <c r="P1190">
        <v>11.871</v>
      </c>
      <c r="Q1190">
        <v>-2.7021000000000002</v>
      </c>
      <c r="R1190">
        <v>0</v>
      </c>
      <c r="S1190" t="s">
        <v>338</v>
      </c>
      <c r="T1190" t="s">
        <v>364</v>
      </c>
      <c r="U1190" t="s">
        <v>332</v>
      </c>
      <c r="V1190" t="s">
        <v>319</v>
      </c>
      <c r="W1190">
        <v>25912206387.209999</v>
      </c>
      <c r="X1190">
        <v>25002000</v>
      </c>
      <c r="Y1190" s="225">
        <v>471064046079.47998</v>
      </c>
      <c r="Z1190">
        <v>0</v>
      </c>
    </row>
    <row r="1191" spans="1:26" x14ac:dyDescent="0.25">
      <c r="A1191" t="s">
        <v>1500</v>
      </c>
      <c r="B1191" t="s">
        <v>171</v>
      </c>
      <c r="C1191" t="s">
        <v>1491</v>
      </c>
      <c r="D1191" t="s">
        <v>202</v>
      </c>
      <c r="E1191" t="s">
        <v>303</v>
      </c>
      <c r="F1191" t="s">
        <v>304</v>
      </c>
      <c r="G1191" t="s">
        <v>305</v>
      </c>
      <c r="H1191">
        <v>2253.3380999999999</v>
      </c>
      <c r="I1191">
        <v>5.5599999999999997E-2</v>
      </c>
      <c r="J1191">
        <v>0.1147</v>
      </c>
      <c r="K1191">
        <v>0.61229999999999996</v>
      </c>
      <c r="L1191">
        <v>0.61229999999999996</v>
      </c>
      <c r="M1191">
        <v>1.8527</v>
      </c>
      <c r="N1191">
        <v>3.5802999999999998</v>
      </c>
      <c r="O1191">
        <v>6.3437000000000001</v>
      </c>
      <c r="P1191">
        <v>7.6886000000000001</v>
      </c>
      <c r="Q1191">
        <v>17.2864</v>
      </c>
      <c r="R1191">
        <v>40.895302000000001</v>
      </c>
      <c r="S1191" t="s">
        <v>307</v>
      </c>
      <c r="T1191" t="s">
        <v>307</v>
      </c>
      <c r="U1191" t="s">
        <v>306</v>
      </c>
      <c r="V1191" t="s">
        <v>306</v>
      </c>
      <c r="W1191">
        <v>28241577285.029999</v>
      </c>
      <c r="X1191">
        <v>12609963.380000001</v>
      </c>
      <c r="Y1191" s="225">
        <v>471064046079.47998</v>
      </c>
      <c r="Z1191">
        <v>0</v>
      </c>
    </row>
    <row r="1192" spans="1:26" x14ac:dyDescent="0.25">
      <c r="A1192" t="s">
        <v>1501</v>
      </c>
      <c r="B1192" t="s">
        <v>178</v>
      </c>
      <c r="C1192" t="s">
        <v>1502</v>
      </c>
      <c r="D1192" t="s">
        <v>202</v>
      </c>
      <c r="E1192" t="s">
        <v>303</v>
      </c>
      <c r="F1192" t="s">
        <v>304</v>
      </c>
      <c r="G1192" t="s">
        <v>305</v>
      </c>
      <c r="H1192">
        <v>1106.9314999999999</v>
      </c>
      <c r="I1192">
        <v>5.0099999999999999E-2</v>
      </c>
      <c r="J1192">
        <v>0.11609999999999999</v>
      </c>
      <c r="K1192">
        <v>0.49340000000000001</v>
      </c>
      <c r="L1192">
        <v>0.49340000000000001</v>
      </c>
      <c r="M1192">
        <v>1.5592999999999999</v>
      </c>
      <c r="N1192">
        <v>3.1107</v>
      </c>
      <c r="O1192">
        <v>4.7304000000000004</v>
      </c>
      <c r="P1192">
        <v>6.2271000000000001</v>
      </c>
      <c r="Q1192">
        <v>0</v>
      </c>
      <c r="R1192">
        <v>0</v>
      </c>
      <c r="S1192" t="s">
        <v>310</v>
      </c>
      <c r="T1192" t="s">
        <v>306</v>
      </c>
      <c r="U1192" t="s">
        <v>319</v>
      </c>
      <c r="V1192" t="s">
        <v>319</v>
      </c>
      <c r="W1192">
        <v>87555209793.259995</v>
      </c>
      <c r="X1192">
        <v>79487529.150000006</v>
      </c>
      <c r="Y1192" s="225">
        <v>1246495488688.8201</v>
      </c>
      <c r="Z1192">
        <v>0</v>
      </c>
    </row>
    <row r="1193" spans="1:26" x14ac:dyDescent="0.25">
      <c r="A1193" t="s">
        <v>1503</v>
      </c>
      <c r="B1193" t="s">
        <v>171</v>
      </c>
      <c r="C1193" t="s">
        <v>1502</v>
      </c>
      <c r="D1193" t="s">
        <v>177</v>
      </c>
      <c r="E1193" t="s">
        <v>303</v>
      </c>
      <c r="F1193" t="s">
        <v>304</v>
      </c>
      <c r="G1193" t="s">
        <v>305</v>
      </c>
      <c r="H1193">
        <v>1106.9453000000001</v>
      </c>
      <c r="I1193">
        <v>8.0600000000000005E-2</v>
      </c>
      <c r="J1193">
        <v>1.8700000000000001E-2</v>
      </c>
      <c r="K1193">
        <v>0.9819</v>
      </c>
      <c r="L1193">
        <v>0.9819</v>
      </c>
      <c r="M1193">
        <v>2.1787000000000001</v>
      </c>
      <c r="N1193">
        <v>7.4332000000000003</v>
      </c>
      <c r="O1193">
        <v>11.3492</v>
      </c>
      <c r="P1193">
        <v>0</v>
      </c>
      <c r="Q1193">
        <v>0</v>
      </c>
      <c r="R1193">
        <v>0</v>
      </c>
      <c r="S1193" t="s">
        <v>332</v>
      </c>
      <c r="T1193" t="s">
        <v>319</v>
      </c>
      <c r="U1193" t="s">
        <v>319</v>
      </c>
      <c r="V1193" t="s">
        <v>319</v>
      </c>
      <c r="W1193">
        <v>47761622863.589996</v>
      </c>
      <c r="X1193">
        <v>43570884.890000001</v>
      </c>
      <c r="Y1193" s="225">
        <v>1246495488688.8201</v>
      </c>
      <c r="Z1193">
        <v>0</v>
      </c>
    </row>
    <row r="1194" spans="1:26" x14ac:dyDescent="0.25">
      <c r="A1194" t="s">
        <v>1504</v>
      </c>
      <c r="B1194" t="s">
        <v>207</v>
      </c>
      <c r="C1194" t="s">
        <v>1502</v>
      </c>
      <c r="D1194" t="s">
        <v>177</v>
      </c>
      <c r="E1194" t="s">
        <v>303</v>
      </c>
      <c r="F1194" t="s">
        <v>304</v>
      </c>
      <c r="G1194" t="s">
        <v>305</v>
      </c>
      <c r="H1194">
        <v>1030.57</v>
      </c>
      <c r="I1194">
        <v>0</v>
      </c>
      <c r="J1194">
        <v>0</v>
      </c>
      <c r="K1194">
        <v>0</v>
      </c>
      <c r="L1194">
        <v>1.01</v>
      </c>
      <c r="M1194">
        <v>0</v>
      </c>
      <c r="N1194">
        <v>0</v>
      </c>
      <c r="O1194">
        <v>0</v>
      </c>
      <c r="P1194">
        <v>12.18</v>
      </c>
      <c r="Q1194">
        <v>0</v>
      </c>
      <c r="R1194">
        <v>0</v>
      </c>
      <c r="S1194" t="s">
        <v>319</v>
      </c>
      <c r="T1194" t="s">
        <v>319</v>
      </c>
      <c r="U1194" t="s">
        <v>319</v>
      </c>
      <c r="V1194" t="s">
        <v>319</v>
      </c>
      <c r="W1194">
        <v>128760069034.03</v>
      </c>
      <c r="X1194">
        <v>126200000</v>
      </c>
      <c r="Y1194" s="225">
        <v>1246495488688.8201</v>
      </c>
      <c r="Z1194">
        <v>0</v>
      </c>
    </row>
    <row r="1195" spans="1:26" x14ac:dyDescent="0.25">
      <c r="A1195" t="s">
        <v>1505</v>
      </c>
      <c r="B1195" t="s">
        <v>207</v>
      </c>
      <c r="C1195" t="s">
        <v>1502</v>
      </c>
      <c r="D1195" t="s">
        <v>177</v>
      </c>
      <c r="E1195" t="s">
        <v>303</v>
      </c>
      <c r="F1195" t="s">
        <v>304</v>
      </c>
      <c r="G1195" t="s">
        <v>305</v>
      </c>
      <c r="H1195">
        <v>1011.3051</v>
      </c>
      <c r="I1195">
        <v>0</v>
      </c>
      <c r="J1195">
        <v>0</v>
      </c>
      <c r="K1195">
        <v>0</v>
      </c>
      <c r="L1195">
        <v>0.78</v>
      </c>
      <c r="M1195">
        <v>0</v>
      </c>
      <c r="N1195">
        <v>0</v>
      </c>
      <c r="O1195">
        <v>0</v>
      </c>
      <c r="P1195">
        <v>7.01</v>
      </c>
      <c r="Q1195">
        <v>0</v>
      </c>
      <c r="R1195">
        <v>0</v>
      </c>
      <c r="S1195" t="s">
        <v>319</v>
      </c>
      <c r="T1195" t="s">
        <v>319</v>
      </c>
      <c r="U1195" t="s">
        <v>319</v>
      </c>
      <c r="V1195" t="s">
        <v>319</v>
      </c>
      <c r="W1195">
        <v>301253807036.42999</v>
      </c>
      <c r="X1195">
        <v>300200000</v>
      </c>
      <c r="Y1195" s="225">
        <v>1246495488688.8201</v>
      </c>
      <c r="Z1195">
        <v>0</v>
      </c>
    </row>
    <row r="1196" spans="1:26" x14ac:dyDescent="0.25">
      <c r="A1196" t="s">
        <v>1506</v>
      </c>
      <c r="B1196" t="s">
        <v>207</v>
      </c>
      <c r="C1196" t="s">
        <v>1502</v>
      </c>
      <c r="D1196" t="s">
        <v>177</v>
      </c>
      <c r="E1196" t="s">
        <v>303</v>
      </c>
      <c r="F1196" t="s">
        <v>304</v>
      </c>
      <c r="G1196" t="s">
        <v>305</v>
      </c>
      <c r="H1196">
        <v>1013.061</v>
      </c>
      <c r="I1196">
        <v>0</v>
      </c>
      <c r="J1196">
        <v>0</v>
      </c>
      <c r="K1196">
        <v>0</v>
      </c>
      <c r="L1196">
        <v>0.82</v>
      </c>
      <c r="M1196">
        <v>0</v>
      </c>
      <c r="N1196">
        <v>0</v>
      </c>
      <c r="O1196">
        <v>0</v>
      </c>
      <c r="P1196">
        <v>7.51</v>
      </c>
      <c r="Q1196">
        <v>0</v>
      </c>
      <c r="R1196">
        <v>0</v>
      </c>
      <c r="S1196" t="s">
        <v>319</v>
      </c>
      <c r="T1196" t="s">
        <v>319</v>
      </c>
      <c r="U1196" t="s">
        <v>319</v>
      </c>
      <c r="V1196" t="s">
        <v>319</v>
      </c>
      <c r="W1196">
        <v>545032832327.07001</v>
      </c>
      <c r="X1196">
        <v>542400000</v>
      </c>
      <c r="Y1196" s="225">
        <v>1246495488688.8201</v>
      </c>
      <c r="Z1196">
        <v>0</v>
      </c>
    </row>
    <row r="1197" spans="1:26" x14ac:dyDescent="0.25">
      <c r="A1197" t="s">
        <v>1507</v>
      </c>
      <c r="B1197" t="s">
        <v>207</v>
      </c>
      <c r="C1197" t="s">
        <v>1502</v>
      </c>
      <c r="D1197" t="s">
        <v>177</v>
      </c>
      <c r="E1197" t="s">
        <v>303</v>
      </c>
      <c r="F1197" t="s">
        <v>304</v>
      </c>
      <c r="G1197" t="s">
        <v>305</v>
      </c>
      <c r="H1197">
        <v>1049.3649</v>
      </c>
      <c r="I1197">
        <v>0</v>
      </c>
      <c r="J1197">
        <v>0</v>
      </c>
      <c r="K1197">
        <v>0</v>
      </c>
      <c r="L1197">
        <v>0.83</v>
      </c>
      <c r="M1197">
        <v>0</v>
      </c>
      <c r="N1197">
        <v>0</v>
      </c>
      <c r="O1197">
        <v>0</v>
      </c>
      <c r="P1197">
        <v>0</v>
      </c>
      <c r="Q1197">
        <v>0</v>
      </c>
      <c r="R1197">
        <v>0</v>
      </c>
      <c r="S1197" t="s">
        <v>319</v>
      </c>
      <c r="T1197" t="s">
        <v>319</v>
      </c>
      <c r="U1197" t="s">
        <v>319</v>
      </c>
      <c r="V1197" t="s">
        <v>319</v>
      </c>
      <c r="W1197">
        <v>69990821503.070007</v>
      </c>
      <c r="X1197">
        <v>67250000</v>
      </c>
      <c r="Y1197" s="225">
        <v>1246495488688.8201</v>
      </c>
      <c r="Z1197">
        <v>0</v>
      </c>
    </row>
    <row r="1198" spans="1:26" x14ac:dyDescent="0.25">
      <c r="A1198" t="s">
        <v>1508</v>
      </c>
      <c r="B1198" t="s">
        <v>207</v>
      </c>
      <c r="C1198" t="s">
        <v>1502</v>
      </c>
      <c r="D1198" t="s">
        <v>177</v>
      </c>
      <c r="E1198" t="s">
        <v>303</v>
      </c>
      <c r="F1198" t="s">
        <v>304</v>
      </c>
      <c r="G1198" t="s">
        <v>305</v>
      </c>
      <c r="H1198">
        <v>1022.6732</v>
      </c>
      <c r="I1198">
        <v>0</v>
      </c>
      <c r="J1198">
        <v>0</v>
      </c>
      <c r="K1198">
        <v>0</v>
      </c>
      <c r="L1198">
        <v>1.6</v>
      </c>
      <c r="M1198">
        <v>0</v>
      </c>
      <c r="N1198">
        <v>0</v>
      </c>
      <c r="O1198">
        <v>0</v>
      </c>
      <c r="P1198">
        <v>10.87</v>
      </c>
      <c r="Q1198">
        <v>0</v>
      </c>
      <c r="R1198">
        <v>0</v>
      </c>
      <c r="S1198" t="s">
        <v>319</v>
      </c>
      <c r="T1198" t="s">
        <v>319</v>
      </c>
      <c r="U1198" t="s">
        <v>319</v>
      </c>
      <c r="V1198" t="s">
        <v>319</v>
      </c>
      <c r="W1198">
        <v>51336305942.830002</v>
      </c>
      <c r="X1198">
        <v>51000000</v>
      </c>
      <c r="Y1198" s="225">
        <v>1246495488688.8201</v>
      </c>
      <c r="Z1198">
        <v>0</v>
      </c>
    </row>
    <row r="1199" spans="1:26" x14ac:dyDescent="0.25">
      <c r="A1199" t="s">
        <v>1509</v>
      </c>
      <c r="B1199" t="s">
        <v>74</v>
      </c>
      <c r="C1199" t="s">
        <v>1502</v>
      </c>
      <c r="D1199" t="s">
        <v>374</v>
      </c>
      <c r="E1199" t="s">
        <v>303</v>
      </c>
      <c r="F1199" t="s">
        <v>304</v>
      </c>
      <c r="G1199" t="s">
        <v>305</v>
      </c>
      <c r="H1199">
        <v>1001.56</v>
      </c>
      <c r="I1199">
        <v>-0.63129999999999997</v>
      </c>
      <c r="J1199">
        <v>-2.6393</v>
      </c>
      <c r="K1199">
        <v>-6.2417999999999996</v>
      </c>
      <c r="L1199">
        <v>-6.2417999999999996</v>
      </c>
      <c r="M1199">
        <v>-9.4913000000000007</v>
      </c>
      <c r="N1199">
        <v>-5.6867000000000001</v>
      </c>
      <c r="O1199">
        <v>-6.0133000000000001</v>
      </c>
      <c r="P1199">
        <v>2.7900000000000001E-2</v>
      </c>
      <c r="Q1199">
        <v>0</v>
      </c>
      <c r="R1199">
        <v>0</v>
      </c>
      <c r="S1199" t="s">
        <v>338</v>
      </c>
      <c r="T1199" t="s">
        <v>310</v>
      </c>
      <c r="U1199" t="s">
        <v>319</v>
      </c>
      <c r="V1199" t="s">
        <v>319</v>
      </c>
      <c r="W1199">
        <v>14804820188.540001</v>
      </c>
      <c r="X1199">
        <v>13859113.4</v>
      </c>
      <c r="Y1199" s="225">
        <v>1246495488688.8201</v>
      </c>
      <c r="Z1199">
        <v>0</v>
      </c>
    </row>
    <row r="1200" spans="1:26" x14ac:dyDescent="0.25">
      <c r="A1200" t="s">
        <v>1510</v>
      </c>
      <c r="B1200" t="s">
        <v>166</v>
      </c>
      <c r="C1200" t="s">
        <v>1393</v>
      </c>
      <c r="D1200" t="s">
        <v>170</v>
      </c>
      <c r="E1200" t="s">
        <v>303</v>
      </c>
      <c r="F1200" t="s">
        <v>304</v>
      </c>
      <c r="G1200" t="s">
        <v>305</v>
      </c>
      <c r="H1200">
        <v>1083.4830999999999</v>
      </c>
      <c r="I1200">
        <v>6.6199999999999995E-2</v>
      </c>
      <c r="J1200">
        <v>-0.38340000000000002</v>
      </c>
      <c r="K1200">
        <v>8.0000000000000004E-4</v>
      </c>
      <c r="L1200">
        <v>8.0000000000000004E-4</v>
      </c>
      <c r="M1200">
        <v>2.8043</v>
      </c>
      <c r="N1200">
        <v>5.5364000000000004</v>
      </c>
      <c r="O1200">
        <v>0</v>
      </c>
      <c r="P1200">
        <v>0</v>
      </c>
      <c r="Q1200">
        <v>0</v>
      </c>
      <c r="R1200">
        <v>0</v>
      </c>
      <c r="S1200" t="s">
        <v>306</v>
      </c>
      <c r="T1200" t="s">
        <v>319</v>
      </c>
      <c r="U1200" t="s">
        <v>319</v>
      </c>
      <c r="V1200" t="s">
        <v>319</v>
      </c>
      <c r="W1200">
        <v>49047712970.589996</v>
      </c>
      <c r="X1200">
        <v>45268896.390000001</v>
      </c>
      <c r="Y1200" s="225">
        <v>4103334378973.0498</v>
      </c>
      <c r="Z1200">
        <v>0</v>
      </c>
    </row>
    <row r="1201" spans="1:26" x14ac:dyDescent="0.25">
      <c r="A1201" t="s">
        <v>1511</v>
      </c>
      <c r="B1201" t="s">
        <v>171</v>
      </c>
      <c r="C1201" t="s">
        <v>329</v>
      </c>
      <c r="D1201" t="s">
        <v>309</v>
      </c>
      <c r="E1201" t="s">
        <v>303</v>
      </c>
      <c r="F1201" t="s">
        <v>304</v>
      </c>
      <c r="G1201" t="s">
        <v>305</v>
      </c>
      <c r="H1201">
        <v>2053.25</v>
      </c>
      <c r="I1201">
        <v>0.10290000000000001</v>
      </c>
      <c r="J1201">
        <v>-0.54690000000000005</v>
      </c>
      <c r="K1201">
        <v>0.35830000000000001</v>
      </c>
      <c r="L1201">
        <v>0.35830000000000001</v>
      </c>
      <c r="M1201">
        <v>0.56620000000000004</v>
      </c>
      <c r="N1201">
        <v>1.5576000000000001</v>
      </c>
      <c r="O1201">
        <v>3.8100999999999998</v>
      </c>
      <c r="P1201">
        <v>-1.3539000000000001</v>
      </c>
      <c r="Q1201">
        <v>-9.2033000000000005</v>
      </c>
      <c r="R1201">
        <v>-3.1796000000000002</v>
      </c>
      <c r="S1201" t="s">
        <v>317</v>
      </c>
      <c r="T1201" t="s">
        <v>339</v>
      </c>
      <c r="U1201" t="s">
        <v>339</v>
      </c>
      <c r="V1201" t="s">
        <v>339</v>
      </c>
      <c r="W1201">
        <v>399961450358</v>
      </c>
      <c r="X1201">
        <v>195491378.97</v>
      </c>
      <c r="Y1201" s="225">
        <v>40354919631850.383</v>
      </c>
      <c r="Z1201">
        <v>100845413.5757</v>
      </c>
    </row>
    <row r="1202" spans="1:26" x14ac:dyDescent="0.25">
      <c r="A1202" t="s">
        <v>1512</v>
      </c>
      <c r="B1202" t="s">
        <v>171</v>
      </c>
      <c r="C1202" t="s">
        <v>1393</v>
      </c>
      <c r="D1202" t="s">
        <v>170</v>
      </c>
      <c r="E1202" t="s">
        <v>303</v>
      </c>
      <c r="F1202" t="s">
        <v>304</v>
      </c>
      <c r="G1202" t="s">
        <v>305</v>
      </c>
      <c r="H1202">
        <v>2023.9237000000001</v>
      </c>
      <c r="I1202">
        <v>-0.2442</v>
      </c>
      <c r="J1202">
        <v>-0.56810000000000005</v>
      </c>
      <c r="K1202">
        <v>-1.8612</v>
      </c>
      <c r="L1202">
        <v>-1.8612</v>
      </c>
      <c r="M1202">
        <v>-6.8297999999999996</v>
      </c>
      <c r="N1202">
        <v>-12.4003</v>
      </c>
      <c r="O1202">
        <v>-17.464001</v>
      </c>
      <c r="P1202">
        <v>5.2842000000000002</v>
      </c>
      <c r="Q1202">
        <v>7.6406999999999998</v>
      </c>
      <c r="R1202">
        <v>31.627399</v>
      </c>
      <c r="S1202" t="s">
        <v>387</v>
      </c>
      <c r="T1202" t="s">
        <v>387</v>
      </c>
      <c r="U1202" t="s">
        <v>387</v>
      </c>
      <c r="V1202" t="s">
        <v>387</v>
      </c>
      <c r="W1202">
        <v>80437970.230000004</v>
      </c>
      <c r="X1202">
        <v>39003.879999999997</v>
      </c>
      <c r="Y1202" s="225">
        <v>4103334378973.0498</v>
      </c>
      <c r="Z1202">
        <v>0</v>
      </c>
    </row>
    <row r="1203" spans="1:26" x14ac:dyDescent="0.25">
      <c r="A1203" t="s">
        <v>1513</v>
      </c>
      <c r="B1203" t="s">
        <v>74</v>
      </c>
      <c r="C1203" t="s">
        <v>1514</v>
      </c>
      <c r="D1203" t="s">
        <v>336</v>
      </c>
      <c r="E1203" t="s">
        <v>303</v>
      </c>
      <c r="F1203" t="s">
        <v>304</v>
      </c>
      <c r="G1203" t="s">
        <v>305</v>
      </c>
      <c r="H1203">
        <v>860.70619999999997</v>
      </c>
      <c r="I1203">
        <v>-1.0228999999999999</v>
      </c>
      <c r="J1203">
        <v>-2.0889000000000002</v>
      </c>
      <c r="K1203">
        <v>-6.5242000000000004</v>
      </c>
      <c r="L1203">
        <v>-6.5242000000000004</v>
      </c>
      <c r="M1203">
        <v>-8.2566000000000006</v>
      </c>
      <c r="N1203">
        <v>-0.53110000000000002</v>
      </c>
      <c r="O1203">
        <v>8.8460000000000001</v>
      </c>
      <c r="P1203">
        <v>-4.6292</v>
      </c>
      <c r="Q1203">
        <v>0</v>
      </c>
      <c r="R1203">
        <v>0</v>
      </c>
      <c r="S1203" t="s">
        <v>306</v>
      </c>
      <c r="T1203" t="s">
        <v>317</v>
      </c>
      <c r="U1203" t="s">
        <v>319</v>
      </c>
      <c r="V1203" t="s">
        <v>319</v>
      </c>
      <c r="W1203">
        <v>61309890587.959999</v>
      </c>
      <c r="X1203">
        <v>66584742.969999999</v>
      </c>
      <c r="Y1203" s="225">
        <v>673015655182.69995</v>
      </c>
      <c r="Z1203">
        <v>0</v>
      </c>
    </row>
    <row r="1204" spans="1:26" x14ac:dyDescent="0.25">
      <c r="A1204" t="s">
        <v>1515</v>
      </c>
      <c r="B1204" t="s">
        <v>74</v>
      </c>
      <c r="C1204" t="s">
        <v>1514</v>
      </c>
      <c r="D1204" t="s">
        <v>374</v>
      </c>
      <c r="E1204" t="s">
        <v>303</v>
      </c>
      <c r="F1204" t="s">
        <v>304</v>
      </c>
      <c r="G1204" t="s">
        <v>305</v>
      </c>
      <c r="H1204">
        <v>633.43499999999995</v>
      </c>
      <c r="I1204">
        <v>-0.48759999999999998</v>
      </c>
      <c r="J1204">
        <v>-1.5647</v>
      </c>
      <c r="K1204">
        <v>-2.0550000000000002</v>
      </c>
      <c r="L1204">
        <v>-2.0550000000000002</v>
      </c>
      <c r="M1204">
        <v>-7.2454999999999998</v>
      </c>
      <c r="N1204">
        <v>-7.2084999999999999</v>
      </c>
      <c r="O1204">
        <v>1.3065</v>
      </c>
      <c r="P1204">
        <v>-1.4434</v>
      </c>
      <c r="Q1204">
        <v>-18.470600000000001</v>
      </c>
      <c r="R1204">
        <v>0</v>
      </c>
      <c r="S1204" t="s">
        <v>387</v>
      </c>
      <c r="T1204" t="s">
        <v>387</v>
      </c>
      <c r="U1204" t="s">
        <v>319</v>
      </c>
      <c r="V1204" t="s">
        <v>319</v>
      </c>
      <c r="W1204">
        <v>4089532537.6500001</v>
      </c>
      <c r="X1204">
        <v>6323452.9000000004</v>
      </c>
      <c r="Y1204" s="225">
        <v>673015655182.69995</v>
      </c>
      <c r="Z1204">
        <v>0</v>
      </c>
    </row>
    <row r="1205" spans="1:26" x14ac:dyDescent="0.25">
      <c r="A1205" t="s">
        <v>1516</v>
      </c>
      <c r="B1205" t="s">
        <v>171</v>
      </c>
      <c r="C1205" t="s">
        <v>1514</v>
      </c>
      <c r="D1205" t="s">
        <v>177</v>
      </c>
      <c r="E1205" t="s">
        <v>303</v>
      </c>
      <c r="F1205" t="s">
        <v>304</v>
      </c>
      <c r="G1205" t="s">
        <v>280</v>
      </c>
      <c r="H1205">
        <v>1136.2634</v>
      </c>
      <c r="I1205">
        <v>8.5300000000000001E-2</v>
      </c>
      <c r="J1205">
        <v>-9.1000000000000004E-3</v>
      </c>
      <c r="K1205">
        <v>1.1181000000000001</v>
      </c>
      <c r="L1205">
        <v>1.1181000000000001</v>
      </c>
      <c r="M1205">
        <v>2.1928000000000001</v>
      </c>
      <c r="N1205">
        <v>7.8552999999999997</v>
      </c>
      <c r="O1205">
        <v>11.9916</v>
      </c>
      <c r="P1205">
        <v>14.658799999999999</v>
      </c>
      <c r="Q1205">
        <v>0</v>
      </c>
      <c r="R1205">
        <v>0</v>
      </c>
      <c r="S1205" t="s">
        <v>338</v>
      </c>
      <c r="T1205" t="s">
        <v>338</v>
      </c>
      <c r="U1205" t="s">
        <v>319</v>
      </c>
      <c r="V1205" t="s">
        <v>319</v>
      </c>
      <c r="W1205">
        <v>16886637462.84</v>
      </c>
      <c r="X1205">
        <v>15027713.16</v>
      </c>
      <c r="Y1205" s="225">
        <v>673015655182.69995</v>
      </c>
      <c r="Z1205">
        <v>0</v>
      </c>
    </row>
    <row r="1206" spans="1:26" x14ac:dyDescent="0.25">
      <c r="A1206" t="s">
        <v>1517</v>
      </c>
      <c r="B1206" t="s">
        <v>207</v>
      </c>
      <c r="C1206" t="s">
        <v>1514</v>
      </c>
      <c r="D1206" t="s">
        <v>177</v>
      </c>
      <c r="E1206" t="s">
        <v>303</v>
      </c>
      <c r="F1206" t="s">
        <v>304</v>
      </c>
      <c r="G1206" t="s">
        <v>305</v>
      </c>
      <c r="H1206">
        <v>1020.5874</v>
      </c>
      <c r="I1206">
        <v>0</v>
      </c>
      <c r="J1206">
        <v>0</v>
      </c>
      <c r="K1206">
        <v>0</v>
      </c>
      <c r="L1206">
        <v>0.42</v>
      </c>
      <c r="M1206">
        <v>0</v>
      </c>
      <c r="N1206">
        <v>0</v>
      </c>
      <c r="O1206">
        <v>0</v>
      </c>
      <c r="P1206">
        <v>2.4500000000000002</v>
      </c>
      <c r="Q1206">
        <v>0</v>
      </c>
      <c r="R1206">
        <v>0</v>
      </c>
      <c r="S1206" t="s">
        <v>319</v>
      </c>
      <c r="T1206" t="s">
        <v>319</v>
      </c>
      <c r="U1206" t="s">
        <v>319</v>
      </c>
      <c r="V1206" t="s">
        <v>319</v>
      </c>
      <c r="W1206">
        <v>102648736329.78</v>
      </c>
      <c r="X1206">
        <v>101000000</v>
      </c>
      <c r="Y1206" s="225">
        <v>673015655182.69995</v>
      </c>
      <c r="Z1206">
        <v>0</v>
      </c>
    </row>
    <row r="1207" spans="1:26" x14ac:dyDescent="0.25">
      <c r="A1207" t="s">
        <v>1518</v>
      </c>
      <c r="B1207" t="s">
        <v>207</v>
      </c>
      <c r="C1207" t="s">
        <v>1514</v>
      </c>
      <c r="D1207" t="s">
        <v>336</v>
      </c>
      <c r="E1207" t="s">
        <v>303</v>
      </c>
      <c r="F1207" t="s">
        <v>304</v>
      </c>
      <c r="G1207" t="s">
        <v>305</v>
      </c>
      <c r="H1207">
        <v>1196.6643999999999</v>
      </c>
      <c r="I1207">
        <v>0</v>
      </c>
      <c r="J1207">
        <v>0</v>
      </c>
      <c r="K1207">
        <v>0</v>
      </c>
      <c r="L1207">
        <v>3.34</v>
      </c>
      <c r="M1207">
        <v>0</v>
      </c>
      <c r="N1207">
        <v>0</v>
      </c>
      <c r="O1207">
        <v>0</v>
      </c>
      <c r="P1207">
        <v>15.3</v>
      </c>
      <c r="Q1207">
        <v>0</v>
      </c>
      <c r="R1207">
        <v>0</v>
      </c>
      <c r="S1207" t="s">
        <v>319</v>
      </c>
      <c r="T1207" t="s">
        <v>319</v>
      </c>
      <c r="U1207" t="s">
        <v>319</v>
      </c>
      <c r="V1207" t="s">
        <v>319</v>
      </c>
      <c r="W1207">
        <v>49280234223.510002</v>
      </c>
      <c r="X1207">
        <v>42555000</v>
      </c>
      <c r="Y1207" s="225">
        <v>673015655182.69995</v>
      </c>
      <c r="Z1207">
        <v>0</v>
      </c>
    </row>
    <row r="1208" spans="1:26" x14ac:dyDescent="0.25">
      <c r="A1208" t="s">
        <v>1519</v>
      </c>
      <c r="B1208" t="s">
        <v>74</v>
      </c>
      <c r="C1208" t="s">
        <v>1514</v>
      </c>
      <c r="D1208" t="s">
        <v>374</v>
      </c>
      <c r="E1208" t="s">
        <v>303</v>
      </c>
      <c r="F1208" t="s">
        <v>304</v>
      </c>
      <c r="G1208" t="s">
        <v>305</v>
      </c>
      <c r="H1208">
        <v>650.22199999999998</v>
      </c>
      <c r="I1208">
        <v>-0.16170000000000001</v>
      </c>
      <c r="J1208">
        <v>-1.071</v>
      </c>
      <c r="K1208">
        <v>1.0375000000000001</v>
      </c>
      <c r="L1208">
        <v>1.0375000000000001</v>
      </c>
      <c r="M1208">
        <v>-17.809601000000001</v>
      </c>
      <c r="N1208">
        <v>-34.550899999999999</v>
      </c>
      <c r="O1208">
        <v>-44.347197999999999</v>
      </c>
      <c r="P1208">
        <v>-39.540000999999997</v>
      </c>
      <c r="Q1208">
        <v>0</v>
      </c>
      <c r="R1208">
        <v>0</v>
      </c>
      <c r="S1208" t="s">
        <v>375</v>
      </c>
      <c r="T1208" t="s">
        <v>334</v>
      </c>
      <c r="U1208" t="s">
        <v>319</v>
      </c>
      <c r="V1208" t="s">
        <v>319</v>
      </c>
      <c r="W1208">
        <v>264478369899.16</v>
      </c>
      <c r="X1208">
        <v>410971153.38</v>
      </c>
      <c r="Y1208" s="225">
        <v>673015655182.69995</v>
      </c>
      <c r="Z1208">
        <v>0</v>
      </c>
    </row>
    <row r="1209" spans="1:26" x14ac:dyDescent="0.25">
      <c r="A1209" t="s">
        <v>1520</v>
      </c>
      <c r="B1209" t="s">
        <v>178</v>
      </c>
      <c r="C1209" t="s">
        <v>1514</v>
      </c>
      <c r="D1209" t="s">
        <v>374</v>
      </c>
      <c r="E1209" t="s">
        <v>303</v>
      </c>
      <c r="F1209" t="s">
        <v>304</v>
      </c>
      <c r="G1209" t="s">
        <v>305</v>
      </c>
      <c r="H1209">
        <v>1065.115</v>
      </c>
      <c r="I1209">
        <v>-1.1999999999999999E-3</v>
      </c>
      <c r="J1209">
        <v>-3.0000000000000001E-3</v>
      </c>
      <c r="K1209">
        <v>1.4774</v>
      </c>
      <c r="L1209">
        <v>1.4774</v>
      </c>
      <c r="M1209">
        <v>1.2988</v>
      </c>
      <c r="N1209">
        <v>0.96860000000000002</v>
      </c>
      <c r="O1209">
        <v>2.1219000000000001</v>
      </c>
      <c r="P1209">
        <v>2.4514999999999998</v>
      </c>
      <c r="Q1209">
        <v>0</v>
      </c>
      <c r="R1209">
        <v>0</v>
      </c>
      <c r="S1209" t="s">
        <v>387</v>
      </c>
      <c r="T1209" t="s">
        <v>387</v>
      </c>
      <c r="U1209" t="s">
        <v>319</v>
      </c>
      <c r="V1209" t="s">
        <v>319</v>
      </c>
      <c r="W1209">
        <v>54410564.149999999</v>
      </c>
      <c r="X1209">
        <v>51838.96</v>
      </c>
      <c r="Y1209" s="225">
        <v>673015655182.69995</v>
      </c>
      <c r="Z1209">
        <v>0</v>
      </c>
    </row>
    <row r="1210" spans="1:26" x14ac:dyDescent="0.25">
      <c r="A1210" t="s">
        <v>1521</v>
      </c>
      <c r="B1210" t="s">
        <v>74</v>
      </c>
      <c r="C1210" t="s">
        <v>1514</v>
      </c>
      <c r="D1210" t="s">
        <v>177</v>
      </c>
      <c r="E1210" t="s">
        <v>303</v>
      </c>
      <c r="F1210" t="s">
        <v>304</v>
      </c>
      <c r="G1210" t="s">
        <v>305</v>
      </c>
      <c r="H1210">
        <v>370.85410000000002</v>
      </c>
      <c r="I1210">
        <v>-0.93899999999999995</v>
      </c>
      <c r="J1210">
        <v>-2.3439000000000001</v>
      </c>
      <c r="K1210">
        <v>-8.2920999999999996</v>
      </c>
      <c r="L1210">
        <v>-8.2920999999999996</v>
      </c>
      <c r="M1210">
        <v>-20.356400000000001</v>
      </c>
      <c r="N1210">
        <v>-32.715698000000003</v>
      </c>
      <c r="O1210">
        <v>-38.761699999999998</v>
      </c>
      <c r="P1210">
        <v>-41.390701</v>
      </c>
      <c r="Q1210">
        <v>-46.321499000000003</v>
      </c>
      <c r="R1210">
        <v>0</v>
      </c>
      <c r="S1210" t="s">
        <v>334</v>
      </c>
      <c r="T1210" t="s">
        <v>375</v>
      </c>
      <c r="U1210" t="s">
        <v>334</v>
      </c>
      <c r="V1210" t="s">
        <v>319</v>
      </c>
      <c r="W1210">
        <v>171412314461.53</v>
      </c>
      <c r="X1210">
        <v>423882754.52999997</v>
      </c>
      <c r="Y1210" s="225">
        <v>673015655182.69995</v>
      </c>
      <c r="Z1210">
        <v>0</v>
      </c>
    </row>
    <row r="1211" spans="1:26" x14ac:dyDescent="0.25">
      <c r="A1211" t="s">
        <v>1522</v>
      </c>
      <c r="B1211" t="s">
        <v>74</v>
      </c>
      <c r="C1211" t="s">
        <v>1514</v>
      </c>
      <c r="D1211" t="s">
        <v>223</v>
      </c>
      <c r="E1211" t="s">
        <v>303</v>
      </c>
      <c r="F1211" t="s">
        <v>304</v>
      </c>
      <c r="G1211" t="s">
        <v>305</v>
      </c>
      <c r="H1211">
        <v>1398.91</v>
      </c>
      <c r="I1211">
        <v>-0.14779999999999999</v>
      </c>
      <c r="J1211">
        <v>-1.0399</v>
      </c>
      <c r="K1211">
        <v>-2.8210999999999999</v>
      </c>
      <c r="L1211">
        <v>-2.8210999999999999</v>
      </c>
      <c r="M1211">
        <v>-7.2476000000000003</v>
      </c>
      <c r="N1211">
        <v>-12.6129</v>
      </c>
      <c r="O1211">
        <v>-7.3194999999999997</v>
      </c>
      <c r="P1211">
        <v>-13.1942</v>
      </c>
      <c r="Q1211">
        <v>28.266199</v>
      </c>
      <c r="R1211">
        <v>37.207199000000003</v>
      </c>
      <c r="S1211" t="s">
        <v>387</v>
      </c>
      <c r="T1211" t="s">
        <v>387</v>
      </c>
      <c r="U1211" t="s">
        <v>387</v>
      </c>
      <c r="V1211" t="s">
        <v>387</v>
      </c>
      <c r="W1211">
        <v>2828602041.6300001</v>
      </c>
      <c r="X1211">
        <v>1964961.53</v>
      </c>
      <c r="Y1211" s="225">
        <v>673015655182.69995</v>
      </c>
      <c r="Z1211">
        <v>0</v>
      </c>
    </row>
    <row r="1212" spans="1:26" x14ac:dyDescent="0.25">
      <c r="A1212" t="s">
        <v>1523</v>
      </c>
      <c r="B1212" t="s">
        <v>74</v>
      </c>
      <c r="C1212" t="s">
        <v>1514</v>
      </c>
      <c r="D1212" t="s">
        <v>336</v>
      </c>
      <c r="E1212" t="s">
        <v>303</v>
      </c>
      <c r="F1212" t="s">
        <v>304</v>
      </c>
      <c r="G1212" t="s">
        <v>280</v>
      </c>
      <c r="H1212">
        <v>1107.8198</v>
      </c>
      <c r="I1212">
        <v>-1.0903</v>
      </c>
      <c r="J1212">
        <v>-2.5047999999999999</v>
      </c>
      <c r="K1212">
        <v>-14.254</v>
      </c>
      <c r="L1212">
        <v>-14.254</v>
      </c>
      <c r="M1212">
        <v>-17.231199</v>
      </c>
      <c r="N1212">
        <v>184.95190400000001</v>
      </c>
      <c r="O1212">
        <v>126.974701</v>
      </c>
      <c r="P1212">
        <v>89.026199000000005</v>
      </c>
      <c r="Q1212">
        <v>4.4568000000000003</v>
      </c>
      <c r="R1212">
        <v>7.6898</v>
      </c>
      <c r="S1212" t="s">
        <v>387</v>
      </c>
      <c r="T1212" t="s">
        <v>387</v>
      </c>
      <c r="U1212" t="s">
        <v>387</v>
      </c>
      <c r="V1212" t="s">
        <v>387</v>
      </c>
      <c r="W1212">
        <v>26927074.489999998</v>
      </c>
      <c r="X1212">
        <v>20841.740000000002</v>
      </c>
      <c r="Y1212" s="225">
        <v>673015655182.69995</v>
      </c>
      <c r="Z1212">
        <v>0</v>
      </c>
    </row>
    <row r="1213" spans="1:26" x14ac:dyDescent="0.25">
      <c r="A1213" t="s">
        <v>1524</v>
      </c>
      <c r="B1213" t="s">
        <v>166</v>
      </c>
      <c r="C1213" t="s">
        <v>1525</v>
      </c>
      <c r="D1213" t="s">
        <v>177</v>
      </c>
      <c r="E1213" t="s">
        <v>303</v>
      </c>
      <c r="F1213" t="s">
        <v>304</v>
      </c>
      <c r="G1213" t="s">
        <v>305</v>
      </c>
      <c r="H1213">
        <v>2416.7865000000002</v>
      </c>
      <c r="I1213">
        <v>-0.19900000000000001</v>
      </c>
      <c r="J1213">
        <v>1.9894000000000001</v>
      </c>
      <c r="K1213">
        <v>1.2453000000000001</v>
      </c>
      <c r="L1213">
        <v>1.2453000000000001</v>
      </c>
      <c r="M1213">
        <v>1.8696999999999999</v>
      </c>
      <c r="N1213">
        <v>0.65490000000000004</v>
      </c>
      <c r="O1213">
        <v>-0.51800000000000002</v>
      </c>
      <c r="P1213">
        <v>0.74880000000000002</v>
      </c>
      <c r="Q1213">
        <v>18.530398999999999</v>
      </c>
      <c r="R1213">
        <v>45.884799999999998</v>
      </c>
      <c r="S1213" t="s">
        <v>338</v>
      </c>
      <c r="T1213" t="s">
        <v>317</v>
      </c>
      <c r="U1213" t="s">
        <v>307</v>
      </c>
      <c r="V1213" t="s">
        <v>364</v>
      </c>
      <c r="W1213">
        <v>631963216863.40002</v>
      </c>
      <c r="X1213">
        <v>264745278.09</v>
      </c>
      <c r="Y1213" s="225">
        <v>4602809524703.4102</v>
      </c>
      <c r="Z1213">
        <v>0</v>
      </c>
    </row>
    <row r="1214" spans="1:26" x14ac:dyDescent="0.25">
      <c r="A1214" t="s">
        <v>1526</v>
      </c>
      <c r="B1214" t="s">
        <v>166</v>
      </c>
      <c r="C1214" t="s">
        <v>1525</v>
      </c>
      <c r="D1214" t="s">
        <v>662</v>
      </c>
      <c r="E1214" t="s">
        <v>303</v>
      </c>
      <c r="F1214" t="s">
        <v>304</v>
      </c>
      <c r="G1214" t="s">
        <v>305</v>
      </c>
      <c r="H1214">
        <v>998.68079999999998</v>
      </c>
      <c r="I1214">
        <v>-6.7000000000000002E-3</v>
      </c>
      <c r="J1214">
        <v>1.1721999999999999</v>
      </c>
      <c r="K1214">
        <v>0.42409999999999998</v>
      </c>
      <c r="L1214">
        <v>0.42409999999999998</v>
      </c>
      <c r="M1214">
        <v>3.7423999999999999</v>
      </c>
      <c r="N1214">
        <v>3.0074000000000001</v>
      </c>
      <c r="O1214">
        <v>0.3664</v>
      </c>
      <c r="P1214">
        <v>0</v>
      </c>
      <c r="Q1214">
        <v>0</v>
      </c>
      <c r="R1214">
        <v>0</v>
      </c>
      <c r="S1214" t="s">
        <v>338</v>
      </c>
      <c r="T1214" t="s">
        <v>319</v>
      </c>
      <c r="U1214" t="s">
        <v>319</v>
      </c>
      <c r="V1214" t="s">
        <v>319</v>
      </c>
      <c r="W1214">
        <v>35443182780.699997</v>
      </c>
      <c r="X1214">
        <v>35640500.960000001</v>
      </c>
      <c r="Y1214" s="225">
        <v>4602809524703.4102</v>
      </c>
      <c r="Z1214">
        <v>0</v>
      </c>
    </row>
    <row r="1215" spans="1:26" x14ac:dyDescent="0.25">
      <c r="A1215" t="s">
        <v>1527</v>
      </c>
      <c r="B1215" t="s">
        <v>166</v>
      </c>
      <c r="C1215" t="s">
        <v>1525</v>
      </c>
      <c r="D1215" t="s">
        <v>662</v>
      </c>
      <c r="E1215" t="s">
        <v>303</v>
      </c>
      <c r="F1215" t="s">
        <v>304</v>
      </c>
      <c r="G1215" t="s">
        <v>305</v>
      </c>
      <c r="H1215">
        <v>978.40740000000005</v>
      </c>
      <c r="I1215">
        <v>-0.47720000000000001</v>
      </c>
      <c r="J1215">
        <v>1.5376000000000001</v>
      </c>
      <c r="K1215">
        <v>0.91830000000000001</v>
      </c>
      <c r="L1215">
        <v>0.91830000000000001</v>
      </c>
      <c r="M1215">
        <v>4.4316000000000004</v>
      </c>
      <c r="N1215">
        <v>1.2868999999999999</v>
      </c>
      <c r="O1215">
        <v>2.41</v>
      </c>
      <c r="P1215">
        <v>0</v>
      </c>
      <c r="Q1215">
        <v>0</v>
      </c>
      <c r="R1215">
        <v>0</v>
      </c>
      <c r="S1215" t="s">
        <v>310</v>
      </c>
      <c r="T1215" t="s">
        <v>319</v>
      </c>
      <c r="U1215" t="s">
        <v>319</v>
      </c>
      <c r="V1215" t="s">
        <v>319</v>
      </c>
      <c r="W1215">
        <v>484704704889.42999</v>
      </c>
      <c r="X1215">
        <v>499950918.05000001</v>
      </c>
      <c r="Y1215" s="225">
        <v>4602809524703.4102</v>
      </c>
      <c r="Z1215">
        <v>0</v>
      </c>
    </row>
    <row r="1216" spans="1:26" x14ac:dyDescent="0.25">
      <c r="A1216" t="s">
        <v>1528</v>
      </c>
      <c r="B1216" t="s">
        <v>166</v>
      </c>
      <c r="C1216" t="s">
        <v>1525</v>
      </c>
      <c r="D1216" t="s">
        <v>199</v>
      </c>
      <c r="E1216" t="s">
        <v>303</v>
      </c>
      <c r="F1216" t="s">
        <v>304</v>
      </c>
      <c r="G1216" t="s">
        <v>280</v>
      </c>
      <c r="H1216">
        <v>1523.7574</v>
      </c>
      <c r="I1216">
        <v>-0.40210000000000001</v>
      </c>
      <c r="J1216">
        <v>-2.5550000000000002</v>
      </c>
      <c r="K1216">
        <v>-2.4077999999999999</v>
      </c>
      <c r="L1216">
        <v>-2.4077999999999999</v>
      </c>
      <c r="M1216">
        <v>-1.0487</v>
      </c>
      <c r="N1216">
        <v>-5.3964999999999996</v>
      </c>
      <c r="O1216">
        <v>-3.0838000000000001</v>
      </c>
      <c r="P1216">
        <v>-4.2621000000000002</v>
      </c>
      <c r="Q1216">
        <v>3.9289000000000001</v>
      </c>
      <c r="R1216">
        <v>44.410198000000001</v>
      </c>
      <c r="S1216" t="s">
        <v>332</v>
      </c>
      <c r="T1216" t="s">
        <v>375</v>
      </c>
      <c r="U1216" t="s">
        <v>332</v>
      </c>
      <c r="V1216" t="s">
        <v>307</v>
      </c>
      <c r="W1216">
        <v>14262299714.42</v>
      </c>
      <c r="X1216">
        <v>9134589.0999999996</v>
      </c>
      <c r="Y1216" s="225">
        <v>4602809524703.4102</v>
      </c>
      <c r="Z1216">
        <v>0</v>
      </c>
    </row>
    <row r="1217" spans="1:26" x14ac:dyDescent="0.25">
      <c r="A1217" t="s">
        <v>1529</v>
      </c>
      <c r="B1217" t="s">
        <v>74</v>
      </c>
      <c r="C1217" t="s">
        <v>1525</v>
      </c>
      <c r="D1217" t="s">
        <v>662</v>
      </c>
      <c r="E1217" t="s">
        <v>303</v>
      </c>
      <c r="F1217" t="s">
        <v>304</v>
      </c>
      <c r="G1217" t="s">
        <v>305</v>
      </c>
      <c r="H1217">
        <v>1026.3796</v>
      </c>
      <c r="I1217">
        <v>-0.75429999999999997</v>
      </c>
      <c r="J1217">
        <v>-1.3323</v>
      </c>
      <c r="K1217">
        <v>-1.4953000000000001</v>
      </c>
      <c r="L1217">
        <v>-1.4953000000000001</v>
      </c>
      <c r="M1217">
        <v>2.1836000000000002</v>
      </c>
      <c r="N1217">
        <v>35.438000000000002</v>
      </c>
      <c r="O1217">
        <v>37.187401000000001</v>
      </c>
      <c r="P1217">
        <v>37.652698999999998</v>
      </c>
      <c r="Q1217">
        <v>15.4429</v>
      </c>
      <c r="R1217">
        <v>0</v>
      </c>
      <c r="S1217" t="s">
        <v>357</v>
      </c>
      <c r="T1217" t="s">
        <v>357</v>
      </c>
      <c r="U1217" t="s">
        <v>307</v>
      </c>
      <c r="V1217" t="s">
        <v>319</v>
      </c>
      <c r="W1217">
        <v>44138739955.5</v>
      </c>
      <c r="X1217">
        <v>42361255.719999999</v>
      </c>
      <c r="Y1217" s="225">
        <v>4602809524703.4102</v>
      </c>
      <c r="Z1217">
        <v>0</v>
      </c>
    </row>
    <row r="1218" spans="1:26" x14ac:dyDescent="0.25">
      <c r="A1218" t="s">
        <v>1530</v>
      </c>
      <c r="B1218" t="s">
        <v>74</v>
      </c>
      <c r="C1218" t="s">
        <v>1525</v>
      </c>
      <c r="D1218" t="s">
        <v>177</v>
      </c>
      <c r="E1218" t="s">
        <v>303</v>
      </c>
      <c r="F1218" t="s">
        <v>304</v>
      </c>
      <c r="G1218" t="s">
        <v>305</v>
      </c>
      <c r="H1218">
        <v>1338.6887999999999</v>
      </c>
      <c r="I1218">
        <v>-0.52629999999999999</v>
      </c>
      <c r="J1218">
        <v>1.6940999999999999</v>
      </c>
      <c r="K1218">
        <v>0.71</v>
      </c>
      <c r="L1218">
        <v>0.71</v>
      </c>
      <c r="M1218">
        <v>5.5534999999999997</v>
      </c>
      <c r="N1218">
        <v>3.7866</v>
      </c>
      <c r="O1218">
        <v>9.1768000000000001</v>
      </c>
      <c r="P1218">
        <v>17.582198999999999</v>
      </c>
      <c r="Q1218">
        <v>15.235300000000001</v>
      </c>
      <c r="R1218">
        <v>24.4331</v>
      </c>
      <c r="S1218" t="s">
        <v>357</v>
      </c>
      <c r="T1218" t="s">
        <v>357</v>
      </c>
      <c r="U1218" t="s">
        <v>307</v>
      </c>
      <c r="V1218" t="s">
        <v>310</v>
      </c>
      <c r="W1218">
        <v>792472245878.90002</v>
      </c>
      <c r="X1218">
        <v>596179226.03999996</v>
      </c>
      <c r="Y1218" s="225">
        <v>4602809524703.4102</v>
      </c>
      <c r="Z1218">
        <v>0</v>
      </c>
    </row>
    <row r="1219" spans="1:26" x14ac:dyDescent="0.25">
      <c r="A1219" t="s">
        <v>1531</v>
      </c>
      <c r="B1219" t="s">
        <v>74</v>
      </c>
      <c r="C1219" t="s">
        <v>1525</v>
      </c>
      <c r="D1219" t="s">
        <v>662</v>
      </c>
      <c r="E1219" t="s">
        <v>303</v>
      </c>
      <c r="F1219" t="s">
        <v>304</v>
      </c>
      <c r="G1219" t="s">
        <v>305</v>
      </c>
      <c r="H1219">
        <v>957.87789999999995</v>
      </c>
      <c r="I1219">
        <v>-0.43099999999999999</v>
      </c>
      <c r="J1219">
        <v>1.5694999999999999</v>
      </c>
      <c r="K1219">
        <v>0.36349999999999999</v>
      </c>
      <c r="L1219">
        <v>0.36349999999999999</v>
      </c>
      <c r="M1219">
        <v>4.1052999999999997</v>
      </c>
      <c r="N1219">
        <v>3.0789</v>
      </c>
      <c r="O1219">
        <v>7.9039000000000001</v>
      </c>
      <c r="P1219">
        <v>8.3541000000000007</v>
      </c>
      <c r="Q1219">
        <v>10.5671</v>
      </c>
      <c r="R1219">
        <v>-6.5815000000000001</v>
      </c>
      <c r="S1219" t="s">
        <v>313</v>
      </c>
      <c r="T1219" t="s">
        <v>364</v>
      </c>
      <c r="U1219" t="s">
        <v>332</v>
      </c>
      <c r="V1219" t="s">
        <v>332</v>
      </c>
      <c r="W1219">
        <v>340347168569.70001</v>
      </c>
      <c r="X1219">
        <v>356605248.11000001</v>
      </c>
      <c r="Y1219" s="225">
        <v>4602809524703.4102</v>
      </c>
      <c r="Z1219">
        <v>0</v>
      </c>
    </row>
    <row r="1220" spans="1:26" x14ac:dyDescent="0.25">
      <c r="A1220" t="s">
        <v>1532</v>
      </c>
      <c r="B1220" t="s">
        <v>74</v>
      </c>
      <c r="C1220" t="s">
        <v>1525</v>
      </c>
      <c r="D1220" t="s">
        <v>202</v>
      </c>
      <c r="E1220" t="s">
        <v>303</v>
      </c>
      <c r="F1220" t="s">
        <v>304</v>
      </c>
      <c r="G1220" t="s">
        <v>305</v>
      </c>
      <c r="H1220">
        <v>1002.14</v>
      </c>
      <c r="I1220">
        <v>-0.50419999999999998</v>
      </c>
      <c r="J1220">
        <v>1.6296999999999999</v>
      </c>
      <c r="K1220">
        <v>-8.2000000000000007E-3</v>
      </c>
      <c r="L1220">
        <v>-8.2000000000000007E-3</v>
      </c>
      <c r="M1220">
        <v>3.1764000000000001</v>
      </c>
      <c r="N1220">
        <v>0.7</v>
      </c>
      <c r="O1220">
        <v>1.9007000000000001</v>
      </c>
      <c r="P1220">
        <v>-1.1415</v>
      </c>
      <c r="Q1220">
        <v>5.1563999999999997</v>
      </c>
      <c r="R1220">
        <v>0</v>
      </c>
      <c r="S1220" t="s">
        <v>338</v>
      </c>
      <c r="T1220" t="s">
        <v>332</v>
      </c>
      <c r="U1220" t="s">
        <v>319</v>
      </c>
      <c r="V1220" t="s">
        <v>319</v>
      </c>
      <c r="W1220">
        <v>220440010458.92001</v>
      </c>
      <c r="X1220">
        <v>219951289.69</v>
      </c>
      <c r="Y1220" s="225">
        <v>4602809524703.4102</v>
      </c>
      <c r="Z1220">
        <v>0</v>
      </c>
    </row>
    <row r="1221" spans="1:26" x14ac:dyDescent="0.25">
      <c r="A1221" t="s">
        <v>1533</v>
      </c>
      <c r="B1221" t="s">
        <v>74</v>
      </c>
      <c r="C1221" t="s">
        <v>1525</v>
      </c>
      <c r="D1221" t="s">
        <v>202</v>
      </c>
      <c r="E1221" t="s">
        <v>303</v>
      </c>
      <c r="F1221" t="s">
        <v>304</v>
      </c>
      <c r="G1221" t="s">
        <v>305</v>
      </c>
      <c r="H1221">
        <v>1289.9665</v>
      </c>
      <c r="I1221">
        <v>-0.38729999999999998</v>
      </c>
      <c r="J1221">
        <v>-1.9016999999999999</v>
      </c>
      <c r="K1221">
        <v>-2.6465000000000001</v>
      </c>
      <c r="L1221">
        <v>-2.6465000000000001</v>
      </c>
      <c r="M1221">
        <v>-1.3994</v>
      </c>
      <c r="N1221">
        <v>2.2625000000000002</v>
      </c>
      <c r="O1221">
        <v>9.2833000000000006</v>
      </c>
      <c r="P1221">
        <v>5.3132999999999999</v>
      </c>
      <c r="Q1221">
        <v>0</v>
      </c>
      <c r="R1221">
        <v>0</v>
      </c>
      <c r="S1221" t="s">
        <v>310</v>
      </c>
      <c r="T1221" t="s">
        <v>338</v>
      </c>
      <c r="U1221" t="s">
        <v>319</v>
      </c>
      <c r="V1221" t="s">
        <v>319</v>
      </c>
      <c r="W1221">
        <v>252322479554.81</v>
      </c>
      <c r="X1221">
        <v>190427322.53999999</v>
      </c>
      <c r="Y1221" s="225">
        <v>4602809524703.4102</v>
      </c>
      <c r="Z1221">
        <v>0</v>
      </c>
    </row>
    <row r="1222" spans="1:26" x14ac:dyDescent="0.25">
      <c r="A1222" t="s">
        <v>1534</v>
      </c>
      <c r="B1222" t="s">
        <v>74</v>
      </c>
      <c r="C1222" t="s">
        <v>1525</v>
      </c>
      <c r="D1222" t="s">
        <v>202</v>
      </c>
      <c r="E1222" t="s">
        <v>303</v>
      </c>
      <c r="F1222" t="s">
        <v>304</v>
      </c>
      <c r="G1222" t="s">
        <v>305</v>
      </c>
      <c r="H1222">
        <v>1351.5363</v>
      </c>
      <c r="I1222">
        <v>-0.46289999999999998</v>
      </c>
      <c r="J1222">
        <v>1.6906000000000001</v>
      </c>
      <c r="K1222">
        <v>0.27900000000000003</v>
      </c>
      <c r="L1222">
        <v>0.27900000000000003</v>
      </c>
      <c r="M1222">
        <v>4.0651999999999999</v>
      </c>
      <c r="N1222">
        <v>2.0461</v>
      </c>
      <c r="O1222">
        <v>11.3474</v>
      </c>
      <c r="P1222">
        <v>11.3764</v>
      </c>
      <c r="Q1222">
        <v>0</v>
      </c>
      <c r="R1222">
        <v>0</v>
      </c>
      <c r="S1222" t="s">
        <v>357</v>
      </c>
      <c r="T1222" t="s">
        <v>364</v>
      </c>
      <c r="U1222" t="s">
        <v>319</v>
      </c>
      <c r="V1222" t="s">
        <v>319</v>
      </c>
      <c r="W1222">
        <v>213035159487.01001</v>
      </c>
      <c r="X1222">
        <v>158064211.77000001</v>
      </c>
      <c r="Y1222" s="225">
        <v>4602809524703.4102</v>
      </c>
      <c r="Z1222">
        <v>0</v>
      </c>
    </row>
    <row r="1223" spans="1:26" x14ac:dyDescent="0.25">
      <c r="A1223" t="s">
        <v>1535</v>
      </c>
      <c r="B1223" t="s">
        <v>74</v>
      </c>
      <c r="C1223" t="s">
        <v>1525</v>
      </c>
      <c r="D1223" t="s">
        <v>202</v>
      </c>
      <c r="E1223" t="s">
        <v>303</v>
      </c>
      <c r="F1223" t="s">
        <v>304</v>
      </c>
      <c r="G1223" t="s">
        <v>305</v>
      </c>
      <c r="H1223">
        <v>1230.8440000000001</v>
      </c>
      <c r="I1223">
        <v>-0.47489999999999999</v>
      </c>
      <c r="J1223">
        <v>1.6133</v>
      </c>
      <c r="K1223">
        <v>1.0570999999999999</v>
      </c>
      <c r="L1223">
        <v>1.0570999999999999</v>
      </c>
      <c r="M1223">
        <v>1.8372999999999999</v>
      </c>
      <c r="N1223">
        <v>-0.86339999999999995</v>
      </c>
      <c r="O1223">
        <v>0.86160000000000003</v>
      </c>
      <c r="P1223">
        <v>-2.4916999999999998</v>
      </c>
      <c r="Q1223">
        <v>0</v>
      </c>
      <c r="R1223">
        <v>0</v>
      </c>
      <c r="S1223" t="s">
        <v>338</v>
      </c>
      <c r="T1223" t="s">
        <v>317</v>
      </c>
      <c r="U1223" t="s">
        <v>319</v>
      </c>
      <c r="V1223" t="s">
        <v>319</v>
      </c>
      <c r="W1223">
        <v>220494433768.48001</v>
      </c>
      <c r="X1223">
        <v>181034628.38</v>
      </c>
      <c r="Y1223" s="225">
        <v>4602809524703.4102</v>
      </c>
      <c r="Z1223">
        <v>0</v>
      </c>
    </row>
    <row r="1224" spans="1:26" x14ac:dyDescent="0.25">
      <c r="A1224" t="s">
        <v>1536</v>
      </c>
      <c r="B1224" t="s">
        <v>74</v>
      </c>
      <c r="C1224" t="s">
        <v>1525</v>
      </c>
      <c r="D1224" t="s">
        <v>662</v>
      </c>
      <c r="E1224" t="s">
        <v>303</v>
      </c>
      <c r="F1224" t="s">
        <v>304</v>
      </c>
      <c r="G1224" t="s">
        <v>305</v>
      </c>
      <c r="H1224">
        <v>1019.5187</v>
      </c>
      <c r="I1224">
        <v>-0.5907</v>
      </c>
      <c r="J1224">
        <v>1.3077000000000001</v>
      </c>
      <c r="K1224">
        <v>1.8734999999999999</v>
      </c>
      <c r="L1224">
        <v>1.8734999999999999</v>
      </c>
      <c r="M1224">
        <v>5.2239000000000004</v>
      </c>
      <c r="N1224">
        <v>2.0569000000000002</v>
      </c>
      <c r="O1224">
        <v>2.0276000000000001</v>
      </c>
      <c r="P1224">
        <v>-1.4494</v>
      </c>
      <c r="Q1224">
        <v>-0.48609999999999998</v>
      </c>
      <c r="R1224">
        <v>0</v>
      </c>
      <c r="S1224" t="s">
        <v>338</v>
      </c>
      <c r="T1224" t="s">
        <v>334</v>
      </c>
      <c r="U1224" t="s">
        <v>339</v>
      </c>
      <c r="V1224" t="s">
        <v>319</v>
      </c>
      <c r="W1224">
        <v>47100036333.980003</v>
      </c>
      <c r="X1224">
        <v>47063825.380000003</v>
      </c>
      <c r="Y1224" s="225">
        <v>4602809524703.4102</v>
      </c>
      <c r="Z1224">
        <v>0</v>
      </c>
    </row>
    <row r="1225" spans="1:26" x14ac:dyDescent="0.25">
      <c r="A1225" t="s">
        <v>1537</v>
      </c>
      <c r="B1225" t="s">
        <v>74</v>
      </c>
      <c r="C1225" t="s">
        <v>1525</v>
      </c>
      <c r="D1225" t="s">
        <v>662</v>
      </c>
      <c r="E1225" t="s">
        <v>303</v>
      </c>
      <c r="F1225" t="s">
        <v>304</v>
      </c>
      <c r="G1225" t="s">
        <v>305</v>
      </c>
      <c r="H1225">
        <v>1062.9056</v>
      </c>
      <c r="I1225">
        <v>-0.35980000000000001</v>
      </c>
      <c r="J1225">
        <v>-0.31669999999999998</v>
      </c>
      <c r="K1225">
        <v>-1.5130999999999999</v>
      </c>
      <c r="L1225">
        <v>-1.5130999999999999</v>
      </c>
      <c r="M1225">
        <v>2.0007999999999999</v>
      </c>
      <c r="N1225">
        <v>5.3440000000000003</v>
      </c>
      <c r="O1225">
        <v>10.260199999999999</v>
      </c>
      <c r="P1225">
        <v>7.0061999999999998</v>
      </c>
      <c r="Q1225">
        <v>25.871400999999999</v>
      </c>
      <c r="R1225">
        <v>0</v>
      </c>
      <c r="S1225" t="s">
        <v>357</v>
      </c>
      <c r="T1225" t="s">
        <v>364</v>
      </c>
      <c r="U1225" t="s">
        <v>307</v>
      </c>
      <c r="V1225" t="s">
        <v>319</v>
      </c>
      <c r="W1225">
        <v>271025041762.81</v>
      </c>
      <c r="X1225">
        <v>251126833.13999999</v>
      </c>
      <c r="Y1225" s="225">
        <v>4602809524703.4102</v>
      </c>
      <c r="Z1225">
        <v>0</v>
      </c>
    </row>
    <row r="1226" spans="1:26" x14ac:dyDescent="0.25">
      <c r="A1226" t="s">
        <v>1538</v>
      </c>
      <c r="B1226" t="s">
        <v>74</v>
      </c>
      <c r="C1226" t="s">
        <v>1525</v>
      </c>
      <c r="D1226" t="s">
        <v>202</v>
      </c>
      <c r="E1226" t="s">
        <v>303</v>
      </c>
      <c r="F1226" t="s">
        <v>304</v>
      </c>
      <c r="G1226" t="s">
        <v>305</v>
      </c>
      <c r="H1226">
        <v>1263.3821</v>
      </c>
      <c r="I1226">
        <v>-1.0954999999999999</v>
      </c>
      <c r="J1226">
        <v>1.3777999999999999</v>
      </c>
      <c r="K1226">
        <v>1.3499000000000001</v>
      </c>
      <c r="L1226">
        <v>1.3499000000000001</v>
      </c>
      <c r="M1226">
        <v>1.7512000000000001</v>
      </c>
      <c r="N1226">
        <v>0.17399999999999999</v>
      </c>
      <c r="O1226">
        <v>4.1616999999999997</v>
      </c>
      <c r="P1226">
        <v>6.1002000000000001</v>
      </c>
      <c r="Q1226">
        <v>0</v>
      </c>
      <c r="R1226">
        <v>0</v>
      </c>
      <c r="S1226" t="s">
        <v>338</v>
      </c>
      <c r="T1226" t="s">
        <v>306</v>
      </c>
      <c r="U1226" t="s">
        <v>319</v>
      </c>
      <c r="V1226" t="s">
        <v>319</v>
      </c>
      <c r="W1226">
        <v>227396572328.73001</v>
      </c>
      <c r="X1226">
        <v>182420000.15000001</v>
      </c>
      <c r="Y1226" s="225">
        <v>4602809524703.4102</v>
      </c>
      <c r="Z1226">
        <v>0</v>
      </c>
    </row>
    <row r="1227" spans="1:26" x14ac:dyDescent="0.25">
      <c r="A1227" t="s">
        <v>1539</v>
      </c>
      <c r="B1227" t="s">
        <v>74</v>
      </c>
      <c r="C1227" t="s">
        <v>1525</v>
      </c>
      <c r="D1227" t="s">
        <v>202</v>
      </c>
      <c r="E1227" t="s">
        <v>303</v>
      </c>
      <c r="F1227" t="s">
        <v>304</v>
      </c>
      <c r="G1227" t="s">
        <v>305</v>
      </c>
      <c r="H1227">
        <v>1162.8278</v>
      </c>
      <c r="I1227">
        <v>-1.849</v>
      </c>
      <c r="J1227">
        <v>-0.12770000000000001</v>
      </c>
      <c r="K1227">
        <v>2.5457999999999998</v>
      </c>
      <c r="L1227">
        <v>2.5457999999999998</v>
      </c>
      <c r="M1227">
        <v>0.33910000000000001</v>
      </c>
      <c r="N1227">
        <v>-2.4916</v>
      </c>
      <c r="O1227">
        <v>-1.9347000000000001</v>
      </c>
      <c r="P1227">
        <v>-5.9996999999999998</v>
      </c>
      <c r="Q1227">
        <v>0</v>
      </c>
      <c r="R1227">
        <v>0</v>
      </c>
      <c r="S1227" t="s">
        <v>306</v>
      </c>
      <c r="T1227" t="s">
        <v>352</v>
      </c>
      <c r="U1227" t="s">
        <v>319</v>
      </c>
      <c r="V1227" t="s">
        <v>319</v>
      </c>
      <c r="W1227">
        <v>156249119164.82001</v>
      </c>
      <c r="X1227">
        <v>137790680.00999999</v>
      </c>
      <c r="Y1227" s="225">
        <v>4602809524703.4102</v>
      </c>
      <c r="Z1227">
        <v>0</v>
      </c>
    </row>
    <row r="1228" spans="1:26" x14ac:dyDescent="0.25">
      <c r="A1228" t="s">
        <v>1540</v>
      </c>
      <c r="B1228" t="s">
        <v>74</v>
      </c>
      <c r="C1228" t="s">
        <v>1525</v>
      </c>
      <c r="D1228" t="s">
        <v>202</v>
      </c>
      <c r="E1228" t="s">
        <v>303</v>
      </c>
      <c r="F1228" t="s">
        <v>304</v>
      </c>
      <c r="G1228" t="s">
        <v>305</v>
      </c>
      <c r="H1228">
        <v>1244.1612</v>
      </c>
      <c r="I1228">
        <v>-2.1987999999999999</v>
      </c>
      <c r="J1228">
        <v>-4.9299999999999997E-2</v>
      </c>
      <c r="K1228">
        <v>1.4997</v>
      </c>
      <c r="L1228">
        <v>1.4997</v>
      </c>
      <c r="M1228">
        <v>3.0583</v>
      </c>
      <c r="N1228">
        <v>1.9743999999999999</v>
      </c>
      <c r="O1228">
        <v>9.3949999999999996</v>
      </c>
      <c r="P1228">
        <v>5.0130999999999997</v>
      </c>
      <c r="Q1228">
        <v>0</v>
      </c>
      <c r="R1228">
        <v>0</v>
      </c>
      <c r="S1228" t="s">
        <v>364</v>
      </c>
      <c r="T1228" t="s">
        <v>306</v>
      </c>
      <c r="U1228" t="s">
        <v>319</v>
      </c>
      <c r="V1228" t="s">
        <v>319</v>
      </c>
      <c r="W1228">
        <v>27328808638.07</v>
      </c>
      <c r="X1228">
        <v>22295073.329999998</v>
      </c>
      <c r="Y1228" s="225">
        <v>4602809524703.4102</v>
      </c>
      <c r="Z1228">
        <v>0</v>
      </c>
    </row>
    <row r="1229" spans="1:26" x14ac:dyDescent="0.25">
      <c r="A1229" t="s">
        <v>1541</v>
      </c>
      <c r="B1229" t="s">
        <v>74</v>
      </c>
      <c r="C1229" t="s">
        <v>1525</v>
      </c>
      <c r="D1229" t="s">
        <v>662</v>
      </c>
      <c r="E1229" t="s">
        <v>303</v>
      </c>
      <c r="F1229" t="s">
        <v>304</v>
      </c>
      <c r="G1229" t="s">
        <v>305</v>
      </c>
      <c r="H1229">
        <v>1052.1131</v>
      </c>
      <c r="I1229">
        <v>-1.6128</v>
      </c>
      <c r="J1229">
        <v>-0.38350000000000001</v>
      </c>
      <c r="K1229">
        <v>1.0887</v>
      </c>
      <c r="L1229">
        <v>1.0887</v>
      </c>
      <c r="M1229">
        <v>-0.67379999999999995</v>
      </c>
      <c r="N1229">
        <v>-4.593</v>
      </c>
      <c r="O1229">
        <v>-0.58109999999999995</v>
      </c>
      <c r="P1229">
        <v>2.9142999999999999</v>
      </c>
      <c r="Q1229">
        <v>0</v>
      </c>
      <c r="R1229">
        <v>0</v>
      </c>
      <c r="S1229" t="s">
        <v>338</v>
      </c>
      <c r="T1229" t="s">
        <v>307</v>
      </c>
      <c r="U1229" t="s">
        <v>319</v>
      </c>
      <c r="V1229" t="s">
        <v>319</v>
      </c>
      <c r="W1229">
        <v>213907233372.26999</v>
      </c>
      <c r="X1229">
        <v>205525395.5</v>
      </c>
      <c r="Y1229" s="225">
        <v>4602809524703.4102</v>
      </c>
      <c r="Z1229">
        <v>0</v>
      </c>
    </row>
    <row r="1230" spans="1:26" x14ac:dyDescent="0.25">
      <c r="A1230" t="s">
        <v>1542</v>
      </c>
      <c r="B1230" t="s">
        <v>171</v>
      </c>
      <c r="C1230" t="s">
        <v>1525</v>
      </c>
      <c r="D1230" t="s">
        <v>199</v>
      </c>
      <c r="E1230" t="s">
        <v>303</v>
      </c>
      <c r="F1230" t="s">
        <v>304</v>
      </c>
      <c r="G1230" t="s">
        <v>305</v>
      </c>
      <c r="H1230">
        <v>1199.2312999999999</v>
      </c>
      <c r="I1230">
        <v>-1.0999999999999999E-2</v>
      </c>
      <c r="J1230">
        <v>-0.26129999999999998</v>
      </c>
      <c r="K1230">
        <v>8.2199999999999995E-2</v>
      </c>
      <c r="L1230">
        <v>8.2199999999999995E-2</v>
      </c>
      <c r="M1230">
        <v>0.85709999999999997</v>
      </c>
      <c r="N1230">
        <v>2.7816999999999998</v>
      </c>
      <c r="O1230">
        <v>5.3746999999999998</v>
      </c>
      <c r="P1230">
        <v>7.4843999999999999</v>
      </c>
      <c r="Q1230">
        <v>9.8107000000000006</v>
      </c>
      <c r="R1230">
        <v>0</v>
      </c>
      <c r="S1230" t="s">
        <v>332</v>
      </c>
      <c r="T1230" t="s">
        <v>307</v>
      </c>
      <c r="U1230" t="s">
        <v>317</v>
      </c>
      <c r="V1230" t="s">
        <v>319</v>
      </c>
      <c r="W1230">
        <v>11665982571.379999</v>
      </c>
      <c r="X1230">
        <v>9735879.7100000009</v>
      </c>
      <c r="Y1230" s="225">
        <v>4602809524703.4102</v>
      </c>
      <c r="Z1230">
        <v>0</v>
      </c>
    </row>
    <row r="1231" spans="1:26" x14ac:dyDescent="0.25">
      <c r="A1231" t="s">
        <v>1543</v>
      </c>
      <c r="B1231" t="s">
        <v>171</v>
      </c>
      <c r="C1231" t="s">
        <v>1525</v>
      </c>
      <c r="D1231" t="s">
        <v>170</v>
      </c>
      <c r="E1231" t="s">
        <v>303</v>
      </c>
      <c r="F1231" t="s">
        <v>304</v>
      </c>
      <c r="G1231" t="s">
        <v>305</v>
      </c>
      <c r="H1231">
        <v>1229.1284000000001</v>
      </c>
      <c r="I1231">
        <v>5.1400000000000001E-2</v>
      </c>
      <c r="J1231">
        <v>0.15110000000000001</v>
      </c>
      <c r="K1231">
        <v>0.7137</v>
      </c>
      <c r="L1231">
        <v>0.7137</v>
      </c>
      <c r="M1231">
        <v>-2.6301000000000001</v>
      </c>
      <c r="N1231">
        <v>-1.6516</v>
      </c>
      <c r="O1231">
        <v>-0.29099999999999998</v>
      </c>
      <c r="P1231">
        <v>-1.7647999999999999</v>
      </c>
      <c r="Q1231">
        <v>-0.26719999999999999</v>
      </c>
      <c r="R1231">
        <v>3.879</v>
      </c>
      <c r="S1231" t="s">
        <v>339</v>
      </c>
      <c r="T1231" t="s">
        <v>339</v>
      </c>
      <c r="U1231" t="s">
        <v>375</v>
      </c>
      <c r="V1231" t="s">
        <v>334</v>
      </c>
      <c r="W1231">
        <v>56562308047.589996</v>
      </c>
      <c r="X1231">
        <v>46346657.659999996</v>
      </c>
      <c r="Y1231" s="225">
        <v>4602809524703.4102</v>
      </c>
      <c r="Z1231">
        <v>0</v>
      </c>
    </row>
    <row r="1232" spans="1:26" x14ac:dyDescent="0.25">
      <c r="A1232" t="s">
        <v>1544</v>
      </c>
      <c r="B1232" t="s">
        <v>178</v>
      </c>
      <c r="C1232" t="s">
        <v>1525</v>
      </c>
      <c r="D1232" t="s">
        <v>662</v>
      </c>
      <c r="E1232" t="s">
        <v>303</v>
      </c>
      <c r="F1232" t="s">
        <v>304</v>
      </c>
      <c r="G1232" t="s">
        <v>305</v>
      </c>
      <c r="H1232">
        <v>3513.1970999999999</v>
      </c>
      <c r="I1232">
        <v>0</v>
      </c>
      <c r="J1232">
        <v>0.1139</v>
      </c>
      <c r="K1232">
        <v>0.4793</v>
      </c>
      <c r="L1232">
        <v>0.4793</v>
      </c>
      <c r="M1232">
        <v>1.4871000000000001</v>
      </c>
      <c r="N1232">
        <v>2.9157000000000002</v>
      </c>
      <c r="O1232">
        <v>4.3918999999999997</v>
      </c>
      <c r="P1232">
        <v>248.74169900000001</v>
      </c>
      <c r="Q1232">
        <v>0</v>
      </c>
      <c r="R1232">
        <v>0</v>
      </c>
      <c r="S1232" t="s">
        <v>332</v>
      </c>
      <c r="T1232" t="s">
        <v>332</v>
      </c>
      <c r="U1232" t="s">
        <v>319</v>
      </c>
      <c r="V1232" t="s">
        <v>319</v>
      </c>
      <c r="W1232">
        <v>50525892687.230003</v>
      </c>
      <c r="X1232">
        <v>14450675.77</v>
      </c>
      <c r="Y1232" s="225">
        <v>4602809524703.4102</v>
      </c>
      <c r="Z1232">
        <v>0</v>
      </c>
    </row>
    <row r="1233" spans="1:26" x14ac:dyDescent="0.25">
      <c r="A1233" t="s">
        <v>1545</v>
      </c>
      <c r="B1233" t="s">
        <v>74</v>
      </c>
      <c r="C1233" t="s">
        <v>1525</v>
      </c>
      <c r="D1233" t="s">
        <v>177</v>
      </c>
      <c r="E1233" t="s">
        <v>303</v>
      </c>
      <c r="F1233" t="s">
        <v>304</v>
      </c>
      <c r="G1233" t="s">
        <v>280</v>
      </c>
      <c r="H1233">
        <v>1043.481</v>
      </c>
      <c r="I1233">
        <v>-0.61140000000000005</v>
      </c>
      <c r="J1233">
        <v>0.63939999999999997</v>
      </c>
      <c r="K1233">
        <v>3.7499999999999999E-2</v>
      </c>
      <c r="L1233">
        <v>3.7499999999999999E-2</v>
      </c>
      <c r="M1233">
        <v>1.6711</v>
      </c>
      <c r="N1233">
        <v>-2.5036999999999998</v>
      </c>
      <c r="O1233">
        <v>0.94589999999999996</v>
      </c>
      <c r="P1233">
        <v>1.8196000000000001</v>
      </c>
      <c r="Q1233">
        <v>15.830399999999999</v>
      </c>
      <c r="R1233">
        <v>0</v>
      </c>
      <c r="S1233" t="s">
        <v>364</v>
      </c>
      <c r="T1233" t="s">
        <v>310</v>
      </c>
      <c r="U1233" t="s">
        <v>307</v>
      </c>
      <c r="V1233" t="s">
        <v>319</v>
      </c>
      <c r="W1233">
        <v>72571232139.089996</v>
      </c>
      <c r="X1233">
        <v>69573350.709999993</v>
      </c>
      <c r="Y1233" s="225">
        <v>4602809524703.4102</v>
      </c>
      <c r="Z1233">
        <v>0</v>
      </c>
    </row>
    <row r="1234" spans="1:26" x14ac:dyDescent="0.25">
      <c r="A1234" t="s">
        <v>1546</v>
      </c>
      <c r="B1234" t="s">
        <v>74</v>
      </c>
      <c r="C1234" t="s">
        <v>1525</v>
      </c>
      <c r="D1234" t="s">
        <v>662</v>
      </c>
      <c r="E1234" t="s">
        <v>303</v>
      </c>
      <c r="F1234" t="s">
        <v>304</v>
      </c>
      <c r="G1234" t="s">
        <v>280</v>
      </c>
      <c r="H1234">
        <v>5118.3490000000002</v>
      </c>
      <c r="I1234">
        <v>-0.76170000000000004</v>
      </c>
      <c r="J1234">
        <v>1.6717</v>
      </c>
      <c r="K1234">
        <v>1.0599000000000001</v>
      </c>
      <c r="L1234">
        <v>1.0599000000000001</v>
      </c>
      <c r="M1234">
        <v>3.8105000000000002</v>
      </c>
      <c r="N1234">
        <v>-6.1464999999999996</v>
      </c>
      <c r="O1234">
        <v>7.49</v>
      </c>
      <c r="P1234">
        <v>10.415800000000001</v>
      </c>
      <c r="Q1234">
        <v>0</v>
      </c>
      <c r="R1234">
        <v>0</v>
      </c>
      <c r="S1234" t="s">
        <v>313</v>
      </c>
      <c r="T1234" t="s">
        <v>313</v>
      </c>
      <c r="U1234" t="s">
        <v>319</v>
      </c>
      <c r="V1234" t="s">
        <v>319</v>
      </c>
      <c r="W1234">
        <v>120834548047.91</v>
      </c>
      <c r="X1234">
        <v>23858342.280000001</v>
      </c>
      <c r="Y1234" s="225">
        <v>4602809524703.4102</v>
      </c>
      <c r="Z1234">
        <v>0</v>
      </c>
    </row>
    <row r="1235" spans="1:26" x14ac:dyDescent="0.25">
      <c r="A1235" t="s">
        <v>1547</v>
      </c>
      <c r="B1235" t="s">
        <v>74</v>
      </c>
      <c r="C1235" t="s">
        <v>1525</v>
      </c>
      <c r="D1235" t="s">
        <v>662</v>
      </c>
      <c r="E1235" t="s">
        <v>303</v>
      </c>
      <c r="F1235" t="s">
        <v>304</v>
      </c>
      <c r="G1235" t="s">
        <v>280</v>
      </c>
      <c r="H1235">
        <v>1102.2148</v>
      </c>
      <c r="I1235">
        <v>-1.4903</v>
      </c>
      <c r="J1235">
        <v>0.4793</v>
      </c>
      <c r="K1235">
        <v>2.8542999999999998</v>
      </c>
      <c r="L1235">
        <v>2.8542999999999998</v>
      </c>
      <c r="M1235">
        <v>3.1619000000000002</v>
      </c>
      <c r="N1235">
        <v>-8.1744000000000003</v>
      </c>
      <c r="O1235">
        <v>7.7655000000000003</v>
      </c>
      <c r="P1235">
        <v>7.0281000000000002</v>
      </c>
      <c r="Q1235">
        <v>0</v>
      </c>
      <c r="R1235">
        <v>0</v>
      </c>
      <c r="S1235" t="s">
        <v>319</v>
      </c>
      <c r="T1235" t="s">
        <v>319</v>
      </c>
      <c r="U1235" t="s">
        <v>319</v>
      </c>
      <c r="V1235" t="s">
        <v>319</v>
      </c>
      <c r="W1235">
        <v>68970505828.059998</v>
      </c>
      <c r="X1235">
        <v>64360539.579999998</v>
      </c>
      <c r="Y1235" s="225">
        <v>4602809524703.4102</v>
      </c>
      <c r="Z1235">
        <v>0</v>
      </c>
    </row>
    <row r="1236" spans="1:26" x14ac:dyDescent="0.25">
      <c r="A1236" t="s">
        <v>1548</v>
      </c>
      <c r="B1236" t="s">
        <v>166</v>
      </c>
      <c r="C1236" t="s">
        <v>1549</v>
      </c>
      <c r="D1236" t="s">
        <v>374</v>
      </c>
      <c r="E1236" t="s">
        <v>303</v>
      </c>
      <c r="F1236" t="s">
        <v>304</v>
      </c>
      <c r="G1236" t="s">
        <v>280</v>
      </c>
      <c r="H1236">
        <v>1008.2468</v>
      </c>
      <c r="I1236">
        <v>-2.47E-2</v>
      </c>
      <c r="J1236">
        <v>-0.50919999999999999</v>
      </c>
      <c r="K1236">
        <v>-0.90720000000000001</v>
      </c>
      <c r="L1236">
        <v>-0.90720000000000001</v>
      </c>
      <c r="M1236">
        <v>-3.4081000000000001</v>
      </c>
      <c r="N1236">
        <v>-2.0459000000000001</v>
      </c>
      <c r="O1236">
        <v>-1.0499000000000001</v>
      </c>
      <c r="P1236">
        <v>0.52580000000000005</v>
      </c>
      <c r="Q1236">
        <v>0</v>
      </c>
      <c r="R1236">
        <v>0</v>
      </c>
      <c r="S1236" t="s">
        <v>387</v>
      </c>
      <c r="T1236" t="s">
        <v>387</v>
      </c>
      <c r="U1236" t="s">
        <v>319</v>
      </c>
      <c r="V1236" t="s">
        <v>319</v>
      </c>
      <c r="W1236">
        <v>9391424882.7700005</v>
      </c>
      <c r="X1236">
        <v>9230110.9199999999</v>
      </c>
      <c r="Y1236" s="225">
        <v>32662104284.169998</v>
      </c>
      <c r="Z1236">
        <v>0</v>
      </c>
    </row>
    <row r="1237" spans="1:26" x14ac:dyDescent="0.25">
      <c r="A1237" t="s">
        <v>1550</v>
      </c>
      <c r="B1237" t="s">
        <v>178</v>
      </c>
      <c r="C1237" t="s">
        <v>1549</v>
      </c>
      <c r="D1237" t="s">
        <v>170</v>
      </c>
      <c r="E1237" t="s">
        <v>303</v>
      </c>
      <c r="F1237" t="s">
        <v>304</v>
      </c>
      <c r="G1237" t="s">
        <v>280</v>
      </c>
      <c r="H1237">
        <v>1079.3823</v>
      </c>
      <c r="I1237">
        <v>4.24E-2</v>
      </c>
      <c r="J1237">
        <v>9.2100000000000001E-2</v>
      </c>
      <c r="K1237">
        <v>0.40300000000000002</v>
      </c>
      <c r="L1237">
        <v>0.40300000000000002</v>
      </c>
      <c r="M1237">
        <v>1.3605</v>
      </c>
      <c r="N1237">
        <v>2.7450000000000001</v>
      </c>
      <c r="O1237">
        <v>4.0277000000000003</v>
      </c>
      <c r="P1237">
        <v>5.4432</v>
      </c>
      <c r="Q1237">
        <v>0</v>
      </c>
      <c r="R1237">
        <v>0</v>
      </c>
      <c r="S1237" t="s">
        <v>307</v>
      </c>
      <c r="T1237" t="s">
        <v>307</v>
      </c>
      <c r="U1237" t="s">
        <v>319</v>
      </c>
      <c r="V1237" t="s">
        <v>319</v>
      </c>
      <c r="W1237">
        <v>15773402714.540001</v>
      </c>
      <c r="X1237">
        <v>14672251.939999999</v>
      </c>
      <c r="Y1237" s="225">
        <v>32662104284.169998</v>
      </c>
      <c r="Z1237">
        <v>0</v>
      </c>
    </row>
    <row r="1238" spans="1:26" x14ac:dyDescent="0.25">
      <c r="A1238" t="s">
        <v>1551</v>
      </c>
      <c r="B1238" t="s">
        <v>74</v>
      </c>
      <c r="C1238" t="s">
        <v>1549</v>
      </c>
      <c r="D1238" t="s">
        <v>170</v>
      </c>
      <c r="E1238" t="s">
        <v>303</v>
      </c>
      <c r="F1238" t="s">
        <v>304</v>
      </c>
      <c r="G1238" t="s">
        <v>280</v>
      </c>
      <c r="H1238">
        <v>896.86109999999996</v>
      </c>
      <c r="I1238">
        <v>-0.19259999999999999</v>
      </c>
      <c r="J1238">
        <v>-1.3874</v>
      </c>
      <c r="K1238">
        <v>-1.2659</v>
      </c>
      <c r="L1238">
        <v>-1.2659</v>
      </c>
      <c r="M1238">
        <v>-3.3929999999999998</v>
      </c>
      <c r="N1238">
        <v>-2.9329000000000001</v>
      </c>
      <c r="O1238">
        <v>1.6944999999999999</v>
      </c>
      <c r="P1238">
        <v>3.9474</v>
      </c>
      <c r="Q1238">
        <v>0</v>
      </c>
      <c r="R1238">
        <v>0</v>
      </c>
      <c r="S1238" t="s">
        <v>387</v>
      </c>
      <c r="T1238" t="s">
        <v>387</v>
      </c>
      <c r="U1238" t="s">
        <v>319</v>
      </c>
      <c r="V1238" t="s">
        <v>319</v>
      </c>
      <c r="W1238">
        <v>7497276686.8599997</v>
      </c>
      <c r="X1238">
        <v>8253644.0700000003</v>
      </c>
      <c r="Y1238" s="225">
        <v>32662104284.169998</v>
      </c>
      <c r="Z1238">
        <v>0</v>
      </c>
    </row>
    <row r="1239" spans="1:26" x14ac:dyDescent="0.25">
      <c r="A1239" t="s">
        <v>1552</v>
      </c>
      <c r="B1239" t="s">
        <v>74</v>
      </c>
      <c r="C1239" t="s">
        <v>1553</v>
      </c>
      <c r="D1239" t="s">
        <v>374</v>
      </c>
      <c r="E1239" t="s">
        <v>303</v>
      </c>
      <c r="F1239" t="s">
        <v>304</v>
      </c>
      <c r="G1239" t="s">
        <v>305</v>
      </c>
      <c r="H1239">
        <v>445.315</v>
      </c>
      <c r="I1239">
        <v>0.63339999999999996</v>
      </c>
      <c r="J1239">
        <v>-0.1074</v>
      </c>
      <c r="K1239">
        <v>-0.45850000000000002</v>
      </c>
      <c r="L1239">
        <v>-0.45850000000000002</v>
      </c>
      <c r="M1239">
        <v>-23.6465</v>
      </c>
      <c r="N1239">
        <v>-44.798302</v>
      </c>
      <c r="O1239">
        <v>-55.391899000000002</v>
      </c>
      <c r="P1239">
        <v>-52.069400999999999</v>
      </c>
      <c r="Q1239">
        <v>0</v>
      </c>
      <c r="R1239">
        <v>0</v>
      </c>
      <c r="S1239" t="s">
        <v>339</v>
      </c>
      <c r="T1239" t="s">
        <v>352</v>
      </c>
      <c r="U1239" t="s">
        <v>319</v>
      </c>
      <c r="V1239" t="s">
        <v>319</v>
      </c>
      <c r="W1239">
        <v>773790055440.69995</v>
      </c>
      <c r="X1239">
        <v>1729658977.3499999</v>
      </c>
      <c r="Y1239" s="225">
        <v>1623299741645.74</v>
      </c>
      <c r="Z1239">
        <v>0</v>
      </c>
    </row>
    <row r="1240" spans="1:26" x14ac:dyDescent="0.25">
      <c r="A1240" t="s">
        <v>1554</v>
      </c>
      <c r="B1240" t="s">
        <v>74</v>
      </c>
      <c r="C1240" t="s">
        <v>1553</v>
      </c>
      <c r="D1240" t="s">
        <v>374</v>
      </c>
      <c r="E1240" t="s">
        <v>303</v>
      </c>
      <c r="F1240" t="s">
        <v>304</v>
      </c>
      <c r="G1240" t="s">
        <v>280</v>
      </c>
      <c r="H1240">
        <v>398.86</v>
      </c>
      <c r="I1240">
        <v>5.9200000000000003E-2</v>
      </c>
      <c r="J1240">
        <v>0.90029999999999999</v>
      </c>
      <c r="K1240">
        <v>-1.7177</v>
      </c>
      <c r="L1240">
        <v>-1.7177</v>
      </c>
      <c r="M1240">
        <v>-23.959599999999998</v>
      </c>
      <c r="N1240">
        <v>-48.178600000000003</v>
      </c>
      <c r="O1240">
        <v>-56.814399999999999</v>
      </c>
      <c r="P1240">
        <v>-55.711201000000003</v>
      </c>
      <c r="Q1240">
        <v>0</v>
      </c>
      <c r="R1240">
        <v>0</v>
      </c>
      <c r="S1240" t="s">
        <v>352</v>
      </c>
      <c r="T1240" t="s">
        <v>339</v>
      </c>
      <c r="U1240" t="s">
        <v>319</v>
      </c>
      <c r="V1240" t="s">
        <v>319</v>
      </c>
      <c r="W1240">
        <v>229040369003.25</v>
      </c>
      <c r="X1240">
        <v>564374393.82000005</v>
      </c>
      <c r="Y1240" s="225">
        <v>1623299741645.74</v>
      </c>
      <c r="Z1240">
        <v>0</v>
      </c>
    </row>
    <row r="1241" spans="1:26" x14ac:dyDescent="0.25">
      <c r="A1241" t="s">
        <v>1555</v>
      </c>
      <c r="B1241" t="s">
        <v>74</v>
      </c>
      <c r="C1241" t="s">
        <v>1553</v>
      </c>
      <c r="D1241" t="s">
        <v>374</v>
      </c>
      <c r="E1241" t="s">
        <v>303</v>
      </c>
      <c r="F1241" t="s">
        <v>304</v>
      </c>
      <c r="G1241" t="s">
        <v>305</v>
      </c>
      <c r="H1241">
        <v>652.73900000000003</v>
      </c>
      <c r="I1241">
        <v>0.6633</v>
      </c>
      <c r="J1241">
        <v>-1.5976999999999999</v>
      </c>
      <c r="K1241">
        <v>1.9283999999999999</v>
      </c>
      <c r="L1241">
        <v>1.9283999999999999</v>
      </c>
      <c r="M1241">
        <v>-15.366899999999999</v>
      </c>
      <c r="N1241">
        <v>-31.330299</v>
      </c>
      <c r="O1241">
        <v>0</v>
      </c>
      <c r="P1241">
        <v>0</v>
      </c>
      <c r="Q1241">
        <v>0</v>
      </c>
      <c r="R1241">
        <v>0</v>
      </c>
      <c r="S1241" t="s">
        <v>317</v>
      </c>
      <c r="T1241" t="s">
        <v>319</v>
      </c>
      <c r="U1241" t="s">
        <v>319</v>
      </c>
      <c r="V1241" t="s">
        <v>319</v>
      </c>
      <c r="W1241">
        <v>123322447077.38</v>
      </c>
      <c r="X1241">
        <v>192573861.40000001</v>
      </c>
      <c r="Y1241" s="225">
        <v>1623299741645.74</v>
      </c>
      <c r="Z1241">
        <v>0</v>
      </c>
    </row>
    <row r="1242" spans="1:26" x14ac:dyDescent="0.25">
      <c r="A1242" t="s">
        <v>1556</v>
      </c>
      <c r="B1242" t="s">
        <v>74</v>
      </c>
      <c r="C1242" t="s">
        <v>1553</v>
      </c>
      <c r="D1242" t="s">
        <v>374</v>
      </c>
      <c r="E1242" t="s">
        <v>303</v>
      </c>
      <c r="F1242" t="s">
        <v>304</v>
      </c>
      <c r="G1242" t="s">
        <v>305</v>
      </c>
      <c r="H1242">
        <v>1039.3599999999999</v>
      </c>
      <c r="I1242">
        <v>-5.6300000000000003E-2</v>
      </c>
      <c r="J1242">
        <v>2.5705</v>
      </c>
      <c r="K1242">
        <v>0</v>
      </c>
      <c r="L1242">
        <v>0</v>
      </c>
      <c r="M1242">
        <v>0</v>
      </c>
      <c r="N1242">
        <v>0</v>
      </c>
      <c r="O1242">
        <v>0</v>
      </c>
      <c r="P1242">
        <v>0</v>
      </c>
      <c r="Q1242">
        <v>0</v>
      </c>
      <c r="R1242">
        <v>0</v>
      </c>
      <c r="S1242" t="s">
        <v>369</v>
      </c>
      <c r="T1242" t="s">
        <v>369</v>
      </c>
      <c r="U1242" t="s">
        <v>369</v>
      </c>
      <c r="V1242" t="s">
        <v>369</v>
      </c>
      <c r="W1242">
        <v>0</v>
      </c>
      <c r="X1242">
        <v>0</v>
      </c>
      <c r="Y1242" s="225">
        <v>1623299741645.74</v>
      </c>
      <c r="Z1242">
        <v>0</v>
      </c>
    </row>
    <row r="1243" spans="1:26" x14ac:dyDescent="0.25">
      <c r="A1243" t="s">
        <v>1557</v>
      </c>
      <c r="B1243" t="s">
        <v>74</v>
      </c>
      <c r="C1243" t="s">
        <v>1553</v>
      </c>
      <c r="D1243" t="s">
        <v>374</v>
      </c>
      <c r="E1243" t="s">
        <v>303</v>
      </c>
      <c r="F1243" t="s">
        <v>304</v>
      </c>
      <c r="G1243" t="s">
        <v>280</v>
      </c>
      <c r="H1243">
        <v>900.25099999999998</v>
      </c>
      <c r="I1243">
        <v>0.65920000000000001</v>
      </c>
      <c r="J1243">
        <v>0.92210000000000003</v>
      </c>
      <c r="K1243">
        <v>2.3273000000000001</v>
      </c>
      <c r="L1243">
        <v>2.3273000000000001</v>
      </c>
      <c r="M1243">
        <v>-12.5144</v>
      </c>
      <c r="N1243">
        <v>-13.034000000000001</v>
      </c>
      <c r="O1243">
        <v>0</v>
      </c>
      <c r="P1243">
        <v>0</v>
      </c>
      <c r="Q1243">
        <v>0</v>
      </c>
      <c r="R1243">
        <v>0</v>
      </c>
      <c r="S1243" t="s">
        <v>332</v>
      </c>
      <c r="T1243" t="s">
        <v>319</v>
      </c>
      <c r="U1243" t="s">
        <v>319</v>
      </c>
      <c r="V1243" t="s">
        <v>319</v>
      </c>
      <c r="W1243">
        <v>497146870124.40997</v>
      </c>
      <c r="X1243">
        <v>565083160.15999997</v>
      </c>
      <c r="Y1243" s="225">
        <v>1623299741645.74</v>
      </c>
      <c r="Z1243">
        <v>0</v>
      </c>
    </row>
    <row r="1244" spans="1:26" x14ac:dyDescent="0.25">
      <c r="A1244" t="s">
        <v>1558</v>
      </c>
      <c r="B1244" t="s">
        <v>207</v>
      </c>
      <c r="C1244" t="s">
        <v>1559</v>
      </c>
      <c r="D1244" t="s">
        <v>202</v>
      </c>
      <c r="E1244" t="s">
        <v>303</v>
      </c>
      <c r="F1244" t="s">
        <v>304</v>
      </c>
      <c r="G1244" t="s">
        <v>305</v>
      </c>
      <c r="H1244">
        <v>1034.9947999999999</v>
      </c>
      <c r="I1244">
        <v>0</v>
      </c>
      <c r="J1244">
        <v>0</v>
      </c>
      <c r="K1244">
        <v>0</v>
      </c>
      <c r="L1244">
        <v>0.99</v>
      </c>
      <c r="M1244">
        <v>0</v>
      </c>
      <c r="N1244">
        <v>0</v>
      </c>
      <c r="O1244">
        <v>0</v>
      </c>
      <c r="P1244">
        <v>0</v>
      </c>
      <c r="Q1244">
        <v>0</v>
      </c>
      <c r="R1244">
        <v>0</v>
      </c>
      <c r="S1244" t="s">
        <v>319</v>
      </c>
      <c r="T1244" t="s">
        <v>319</v>
      </c>
      <c r="U1244" t="s">
        <v>319</v>
      </c>
      <c r="V1244" t="s">
        <v>319</v>
      </c>
      <c r="W1244">
        <v>44990815328.129997</v>
      </c>
      <c r="X1244">
        <v>43900000</v>
      </c>
      <c r="Y1244" s="225">
        <v>12601663098548.301</v>
      </c>
      <c r="Z1244">
        <v>9747842.7300000004</v>
      </c>
    </row>
    <row r="1245" spans="1:26" x14ac:dyDescent="0.25">
      <c r="A1245" t="s">
        <v>1560</v>
      </c>
      <c r="B1245" t="s">
        <v>207</v>
      </c>
      <c r="C1245" t="s">
        <v>1559</v>
      </c>
      <c r="D1245" t="s">
        <v>202</v>
      </c>
      <c r="E1245" t="s">
        <v>303</v>
      </c>
      <c r="F1245" t="s">
        <v>304</v>
      </c>
      <c r="G1245" t="s">
        <v>305</v>
      </c>
      <c r="H1245">
        <v>1016.0388</v>
      </c>
      <c r="I1245">
        <v>0</v>
      </c>
      <c r="J1245">
        <v>0</v>
      </c>
      <c r="K1245">
        <v>0</v>
      </c>
      <c r="L1245">
        <v>0.7</v>
      </c>
      <c r="M1245">
        <v>0</v>
      </c>
      <c r="N1245">
        <v>0</v>
      </c>
      <c r="O1245">
        <v>0</v>
      </c>
      <c r="P1245">
        <v>8.35</v>
      </c>
      <c r="Q1245">
        <v>0</v>
      </c>
      <c r="R1245">
        <v>0</v>
      </c>
      <c r="S1245" t="s">
        <v>319</v>
      </c>
      <c r="T1245" t="s">
        <v>319</v>
      </c>
      <c r="U1245" t="s">
        <v>319</v>
      </c>
      <c r="V1245" t="s">
        <v>319</v>
      </c>
      <c r="W1245">
        <v>90760162659.710007</v>
      </c>
      <c r="X1245">
        <v>89950000</v>
      </c>
      <c r="Y1245" s="225">
        <v>12601663098548.301</v>
      </c>
      <c r="Z1245">
        <v>9747842.7300000004</v>
      </c>
    </row>
    <row r="1246" spans="1:26" x14ac:dyDescent="0.25">
      <c r="A1246" t="s">
        <v>1561</v>
      </c>
      <c r="B1246" t="s">
        <v>207</v>
      </c>
      <c r="C1246" t="s">
        <v>1559</v>
      </c>
      <c r="D1246" t="s">
        <v>202</v>
      </c>
      <c r="E1246" t="s">
        <v>303</v>
      </c>
      <c r="F1246" t="s">
        <v>304</v>
      </c>
      <c r="G1246" t="s">
        <v>305</v>
      </c>
      <c r="H1246">
        <v>952.18190000000004</v>
      </c>
      <c r="I1246">
        <v>0</v>
      </c>
      <c r="J1246">
        <v>0</v>
      </c>
      <c r="K1246">
        <v>0</v>
      </c>
      <c r="L1246">
        <v>1.35</v>
      </c>
      <c r="M1246">
        <v>0</v>
      </c>
      <c r="N1246">
        <v>0</v>
      </c>
      <c r="O1246">
        <v>0</v>
      </c>
      <c r="P1246">
        <v>4.4800000000000004</v>
      </c>
      <c r="Q1246">
        <v>0</v>
      </c>
      <c r="R1246">
        <v>0</v>
      </c>
      <c r="S1246" t="s">
        <v>319</v>
      </c>
      <c r="T1246" t="s">
        <v>319</v>
      </c>
      <c r="U1246" t="s">
        <v>319</v>
      </c>
      <c r="V1246" t="s">
        <v>319</v>
      </c>
      <c r="W1246">
        <v>187894322790.97</v>
      </c>
      <c r="X1246">
        <v>200000000</v>
      </c>
      <c r="Y1246" s="225">
        <v>12601663098548.301</v>
      </c>
      <c r="Z1246">
        <v>9747842.7300000004</v>
      </c>
    </row>
    <row r="1247" spans="1:26" x14ac:dyDescent="0.25">
      <c r="A1247" t="s">
        <v>1562</v>
      </c>
      <c r="B1247" t="s">
        <v>207</v>
      </c>
      <c r="C1247" t="s">
        <v>1559</v>
      </c>
      <c r="D1247" t="s">
        <v>202</v>
      </c>
      <c r="E1247" t="s">
        <v>303</v>
      </c>
      <c r="F1247" t="s">
        <v>304</v>
      </c>
      <c r="G1247" t="s">
        <v>305</v>
      </c>
      <c r="H1247">
        <v>984.70039999999995</v>
      </c>
      <c r="I1247">
        <v>0</v>
      </c>
      <c r="J1247">
        <v>0</v>
      </c>
      <c r="K1247">
        <v>0</v>
      </c>
      <c r="L1247">
        <v>0.77</v>
      </c>
      <c r="M1247">
        <v>0</v>
      </c>
      <c r="N1247">
        <v>0</v>
      </c>
      <c r="O1247">
        <v>0</v>
      </c>
      <c r="P1247">
        <v>9.4499999999999993</v>
      </c>
      <c r="Q1247">
        <v>0</v>
      </c>
      <c r="R1247">
        <v>0</v>
      </c>
      <c r="S1247" t="s">
        <v>319</v>
      </c>
      <c r="T1247" t="s">
        <v>319</v>
      </c>
      <c r="U1247" t="s">
        <v>319</v>
      </c>
      <c r="V1247" t="s">
        <v>319</v>
      </c>
      <c r="W1247">
        <v>265610069673.04001</v>
      </c>
      <c r="X1247">
        <v>265552583.33000001</v>
      </c>
      <c r="Y1247" s="225">
        <v>12601663098548.301</v>
      </c>
      <c r="Z1247">
        <v>9747842.7300000004</v>
      </c>
    </row>
    <row r="1248" spans="1:26" x14ac:dyDescent="0.25">
      <c r="A1248" t="s">
        <v>1563</v>
      </c>
      <c r="B1248" t="s">
        <v>207</v>
      </c>
      <c r="C1248" t="s">
        <v>1559</v>
      </c>
      <c r="D1248" t="s">
        <v>202</v>
      </c>
      <c r="E1248" t="s">
        <v>303</v>
      </c>
      <c r="F1248" t="s">
        <v>304</v>
      </c>
      <c r="G1248" t="s">
        <v>305</v>
      </c>
      <c r="H1248">
        <v>1000.7364</v>
      </c>
      <c r="I1248">
        <v>0</v>
      </c>
      <c r="J1248">
        <v>0</v>
      </c>
      <c r="K1248">
        <v>0</v>
      </c>
      <c r="L1248">
        <v>0.76</v>
      </c>
      <c r="M1248">
        <v>0</v>
      </c>
      <c r="N1248">
        <v>0</v>
      </c>
      <c r="O1248">
        <v>0</v>
      </c>
      <c r="P1248">
        <v>9.2799999999999994</v>
      </c>
      <c r="Q1248">
        <v>0</v>
      </c>
      <c r="R1248">
        <v>0</v>
      </c>
      <c r="S1248" t="s">
        <v>319</v>
      </c>
      <c r="T1248" t="s">
        <v>319</v>
      </c>
      <c r="U1248" t="s">
        <v>319</v>
      </c>
      <c r="V1248" t="s">
        <v>319</v>
      </c>
      <c r="W1248">
        <v>148624475314.59</v>
      </c>
      <c r="X1248">
        <v>147333333.33000001</v>
      </c>
      <c r="Y1248" s="225">
        <v>12601663098548.301</v>
      </c>
      <c r="Z1248">
        <v>9747842.7300000004</v>
      </c>
    </row>
    <row r="1249" spans="1:26" x14ac:dyDescent="0.25">
      <c r="A1249" t="s">
        <v>1564</v>
      </c>
      <c r="B1249" t="s">
        <v>207</v>
      </c>
      <c r="C1249" t="s">
        <v>1559</v>
      </c>
      <c r="D1249" t="s">
        <v>202</v>
      </c>
      <c r="E1249" t="s">
        <v>303</v>
      </c>
      <c r="F1249" t="s">
        <v>304</v>
      </c>
      <c r="G1249" t="s">
        <v>305</v>
      </c>
      <c r="H1249">
        <v>1005.9589999999999</v>
      </c>
      <c r="I1249">
        <v>0</v>
      </c>
      <c r="J1249">
        <v>0</v>
      </c>
      <c r="K1249">
        <v>0</v>
      </c>
      <c r="L1249">
        <v>0.69</v>
      </c>
      <c r="M1249">
        <v>0</v>
      </c>
      <c r="N1249">
        <v>0</v>
      </c>
      <c r="O1249">
        <v>0</v>
      </c>
      <c r="P1249">
        <v>8.42</v>
      </c>
      <c r="Q1249">
        <v>0</v>
      </c>
      <c r="R1249">
        <v>0</v>
      </c>
      <c r="S1249" t="s">
        <v>319</v>
      </c>
      <c r="T1249" t="s">
        <v>319</v>
      </c>
      <c r="U1249" t="s">
        <v>319</v>
      </c>
      <c r="V1249" t="s">
        <v>319</v>
      </c>
      <c r="W1249">
        <v>105015881545.81</v>
      </c>
      <c r="X1249">
        <v>103001691.54000001</v>
      </c>
      <c r="Y1249" s="225">
        <v>12601663098548.301</v>
      </c>
      <c r="Z1249">
        <v>9747842.7300000004</v>
      </c>
    </row>
    <row r="1250" spans="1:26" x14ac:dyDescent="0.25">
      <c r="A1250" t="s">
        <v>1565</v>
      </c>
      <c r="B1250" t="s">
        <v>207</v>
      </c>
      <c r="C1250" t="s">
        <v>1559</v>
      </c>
      <c r="D1250" t="s">
        <v>202</v>
      </c>
      <c r="E1250" t="s">
        <v>303</v>
      </c>
      <c r="F1250" t="s">
        <v>304</v>
      </c>
      <c r="G1250" t="s">
        <v>305</v>
      </c>
      <c r="H1250">
        <v>1024.8384000000001</v>
      </c>
      <c r="I1250">
        <v>0</v>
      </c>
      <c r="J1250">
        <v>0</v>
      </c>
      <c r="K1250">
        <v>0</v>
      </c>
      <c r="L1250">
        <v>0.72</v>
      </c>
      <c r="M1250">
        <v>0</v>
      </c>
      <c r="N1250">
        <v>0</v>
      </c>
      <c r="O1250">
        <v>0</v>
      </c>
      <c r="P1250">
        <v>0</v>
      </c>
      <c r="Q1250">
        <v>0</v>
      </c>
      <c r="R1250">
        <v>0</v>
      </c>
      <c r="S1250" t="s">
        <v>319</v>
      </c>
      <c r="T1250" t="s">
        <v>319</v>
      </c>
      <c r="U1250" t="s">
        <v>319</v>
      </c>
      <c r="V1250" t="s">
        <v>319</v>
      </c>
      <c r="W1250">
        <v>34138637012.299999</v>
      </c>
      <c r="X1250">
        <v>33551000</v>
      </c>
      <c r="Y1250" s="225">
        <v>12601663098548.301</v>
      </c>
      <c r="Z1250">
        <v>9747842.7300000004</v>
      </c>
    </row>
    <row r="1251" spans="1:26" x14ac:dyDescent="0.25">
      <c r="A1251" t="s">
        <v>1566</v>
      </c>
      <c r="B1251" t="s">
        <v>207</v>
      </c>
      <c r="C1251" t="s">
        <v>1559</v>
      </c>
      <c r="D1251" t="s">
        <v>170</v>
      </c>
      <c r="E1251" t="s">
        <v>303</v>
      </c>
      <c r="F1251" t="s">
        <v>304</v>
      </c>
      <c r="G1251" t="s">
        <v>305</v>
      </c>
      <c r="H1251">
        <v>1025.23</v>
      </c>
      <c r="I1251">
        <v>0</v>
      </c>
      <c r="J1251">
        <v>0</v>
      </c>
      <c r="K1251">
        <v>0</v>
      </c>
      <c r="L1251">
        <v>0.87</v>
      </c>
      <c r="M1251">
        <v>0</v>
      </c>
      <c r="N1251">
        <v>0</v>
      </c>
      <c r="O1251">
        <v>0</v>
      </c>
      <c r="P1251">
        <v>0</v>
      </c>
      <c r="Q1251">
        <v>0</v>
      </c>
      <c r="R1251">
        <v>0</v>
      </c>
      <c r="S1251" t="s">
        <v>319</v>
      </c>
      <c r="T1251" t="s">
        <v>319</v>
      </c>
      <c r="U1251" t="s">
        <v>319</v>
      </c>
      <c r="V1251" t="s">
        <v>319</v>
      </c>
      <c r="W1251">
        <v>228799324286.51999</v>
      </c>
      <c r="X1251">
        <v>225115000</v>
      </c>
      <c r="Y1251" s="225">
        <v>12601663098548.301</v>
      </c>
      <c r="Z1251">
        <v>9747842.7300000004</v>
      </c>
    </row>
    <row r="1252" spans="1:26" x14ac:dyDescent="0.25">
      <c r="A1252" t="s">
        <v>1567</v>
      </c>
      <c r="B1252" t="s">
        <v>74</v>
      </c>
      <c r="C1252" t="s">
        <v>1559</v>
      </c>
      <c r="D1252" t="s">
        <v>202</v>
      </c>
      <c r="E1252" t="s">
        <v>303</v>
      </c>
      <c r="F1252" t="s">
        <v>304</v>
      </c>
      <c r="G1252" t="s">
        <v>305</v>
      </c>
      <c r="H1252">
        <v>1022.0347</v>
      </c>
      <c r="I1252">
        <v>-0.5464</v>
      </c>
      <c r="J1252">
        <v>-1.3274999999999999</v>
      </c>
      <c r="K1252">
        <v>-3.5911</v>
      </c>
      <c r="L1252">
        <v>-3.5911</v>
      </c>
      <c r="M1252">
        <v>-5.6806999999999999</v>
      </c>
      <c r="N1252">
        <v>-6.2606999999999999</v>
      </c>
      <c r="O1252">
        <v>-2.1966000000000001</v>
      </c>
      <c r="P1252">
        <v>1.8599999999999998E-2</v>
      </c>
      <c r="Q1252">
        <v>0</v>
      </c>
      <c r="R1252">
        <v>0</v>
      </c>
      <c r="S1252" t="s">
        <v>332</v>
      </c>
      <c r="T1252" t="s">
        <v>307</v>
      </c>
      <c r="U1252" t="s">
        <v>319</v>
      </c>
      <c r="V1252" t="s">
        <v>319</v>
      </c>
      <c r="W1252">
        <v>153773827436.39001</v>
      </c>
      <c r="X1252">
        <v>145055447.56</v>
      </c>
      <c r="Y1252" s="225">
        <v>12601663098548.301</v>
      </c>
      <c r="Z1252">
        <v>9747842.7300000004</v>
      </c>
    </row>
    <row r="1253" spans="1:26" x14ac:dyDescent="0.25">
      <c r="A1253" t="s">
        <v>1568</v>
      </c>
      <c r="B1253" t="s">
        <v>74</v>
      </c>
      <c r="C1253" t="s">
        <v>1559</v>
      </c>
      <c r="D1253" t="s">
        <v>342</v>
      </c>
      <c r="E1253" t="s">
        <v>303</v>
      </c>
      <c r="F1253" t="s">
        <v>304</v>
      </c>
      <c r="G1253" t="s">
        <v>305</v>
      </c>
      <c r="H1253">
        <v>1094.3461</v>
      </c>
      <c r="I1253">
        <v>0.28689999999999999</v>
      </c>
      <c r="J1253">
        <v>5.3900000000000003E-2</v>
      </c>
      <c r="K1253">
        <v>-2.1749000000000001</v>
      </c>
      <c r="L1253">
        <v>-2.1749000000000001</v>
      </c>
      <c r="M1253">
        <v>-4.6433999999999997</v>
      </c>
      <c r="N1253">
        <v>-3.3847999999999998</v>
      </c>
      <c r="O1253">
        <v>2.7896000000000001</v>
      </c>
      <c r="P1253">
        <v>0</v>
      </c>
      <c r="Q1253">
        <v>0</v>
      </c>
      <c r="R1253">
        <v>0</v>
      </c>
      <c r="S1253" t="s">
        <v>307</v>
      </c>
      <c r="T1253" t="s">
        <v>319</v>
      </c>
      <c r="U1253" t="s">
        <v>319</v>
      </c>
      <c r="V1253" t="s">
        <v>319</v>
      </c>
      <c r="W1253">
        <v>55933818974.150002</v>
      </c>
      <c r="X1253">
        <v>50000000</v>
      </c>
      <c r="Y1253" s="225">
        <v>12601663098548.301</v>
      </c>
      <c r="Z1253">
        <v>9747842.7300000004</v>
      </c>
    </row>
    <row r="1254" spans="1:26" x14ac:dyDescent="0.25">
      <c r="A1254" t="s">
        <v>1569</v>
      </c>
      <c r="B1254" t="s">
        <v>74</v>
      </c>
      <c r="C1254" t="s">
        <v>1559</v>
      </c>
      <c r="D1254" t="s">
        <v>202</v>
      </c>
      <c r="E1254" t="s">
        <v>303</v>
      </c>
      <c r="F1254" t="s">
        <v>304</v>
      </c>
      <c r="G1254" t="s">
        <v>305</v>
      </c>
      <c r="H1254">
        <v>950.10249999999996</v>
      </c>
      <c r="I1254">
        <v>-0.54049999999999998</v>
      </c>
      <c r="J1254">
        <v>-1.3008999999999999</v>
      </c>
      <c r="K1254">
        <v>-3.3620999999999999</v>
      </c>
      <c r="L1254">
        <v>-3.3620999999999999</v>
      </c>
      <c r="M1254">
        <v>-7.1136999999999997</v>
      </c>
      <c r="N1254">
        <v>-5.7617000000000003</v>
      </c>
      <c r="O1254">
        <v>-1.7376</v>
      </c>
      <c r="P1254">
        <v>-0.33810000000000001</v>
      </c>
      <c r="Q1254">
        <v>0</v>
      </c>
      <c r="R1254">
        <v>0</v>
      </c>
      <c r="S1254" t="s">
        <v>307</v>
      </c>
      <c r="T1254" t="s">
        <v>307</v>
      </c>
      <c r="U1254" t="s">
        <v>319</v>
      </c>
      <c r="V1254" t="s">
        <v>319</v>
      </c>
      <c r="W1254">
        <v>700344404879.94995</v>
      </c>
      <c r="X1254">
        <v>712342373.78999996</v>
      </c>
      <c r="Y1254" s="225">
        <v>12601663098548.301</v>
      </c>
      <c r="Z1254">
        <v>9747842.7300000004</v>
      </c>
    </row>
    <row r="1255" spans="1:26" x14ac:dyDescent="0.25">
      <c r="A1255" t="s">
        <v>1570</v>
      </c>
      <c r="B1255" t="s">
        <v>74</v>
      </c>
      <c r="C1255" t="s">
        <v>1559</v>
      </c>
      <c r="D1255" t="s">
        <v>202</v>
      </c>
      <c r="E1255" t="s">
        <v>303</v>
      </c>
      <c r="F1255" t="s">
        <v>304</v>
      </c>
      <c r="G1255" t="s">
        <v>305</v>
      </c>
      <c r="H1255">
        <v>940.90200000000004</v>
      </c>
      <c r="I1255">
        <v>-0.44979999999999998</v>
      </c>
      <c r="J1255">
        <v>-1.3775999999999999</v>
      </c>
      <c r="K1255">
        <v>-3.7225999999999999</v>
      </c>
      <c r="L1255">
        <v>-3.7225999999999999</v>
      </c>
      <c r="M1255">
        <v>-8.7161000000000008</v>
      </c>
      <c r="N1255">
        <v>-6.7808999999999999</v>
      </c>
      <c r="O1255">
        <v>-2.7888000000000002</v>
      </c>
      <c r="P1255">
        <v>-1.7785</v>
      </c>
      <c r="Q1255">
        <v>0</v>
      </c>
      <c r="R1255">
        <v>0</v>
      </c>
      <c r="S1255" t="s">
        <v>332</v>
      </c>
      <c r="T1255" t="s">
        <v>307</v>
      </c>
      <c r="U1255" t="s">
        <v>319</v>
      </c>
      <c r="V1255" t="s">
        <v>319</v>
      </c>
      <c r="W1255">
        <v>859043128364.31006</v>
      </c>
      <c r="X1255">
        <v>879012597.51999998</v>
      </c>
      <c r="Y1255" s="225">
        <v>12601663098548.301</v>
      </c>
      <c r="Z1255">
        <v>9747842.7300000004</v>
      </c>
    </row>
    <row r="1256" spans="1:26" x14ac:dyDescent="0.25">
      <c r="A1256" t="s">
        <v>1571</v>
      </c>
      <c r="B1256" t="s">
        <v>166</v>
      </c>
      <c r="C1256" t="s">
        <v>1559</v>
      </c>
      <c r="D1256" t="s">
        <v>316</v>
      </c>
      <c r="E1256" t="s">
        <v>303</v>
      </c>
      <c r="F1256" t="s">
        <v>304</v>
      </c>
      <c r="G1256" t="s">
        <v>305</v>
      </c>
      <c r="H1256">
        <v>6316.61</v>
      </c>
      <c r="I1256">
        <v>-3.39E-2</v>
      </c>
      <c r="J1256">
        <v>-1.3162</v>
      </c>
      <c r="K1256">
        <v>-2.0409999999999999</v>
      </c>
      <c r="L1256">
        <v>-2.0409999999999999</v>
      </c>
      <c r="M1256">
        <v>-7.2831999999999999</v>
      </c>
      <c r="N1256">
        <v>-7.6333000000000002</v>
      </c>
      <c r="O1256">
        <v>6.4897999999999998</v>
      </c>
      <c r="P1256">
        <v>6.0339</v>
      </c>
      <c r="Q1256">
        <v>7.7458</v>
      </c>
      <c r="R1256">
        <v>17.936800000000002</v>
      </c>
      <c r="S1256" t="s">
        <v>332</v>
      </c>
      <c r="T1256" t="s">
        <v>306</v>
      </c>
      <c r="U1256" t="s">
        <v>332</v>
      </c>
      <c r="V1256" t="s">
        <v>332</v>
      </c>
      <c r="W1256">
        <v>39941729435.860001</v>
      </c>
      <c r="X1256">
        <v>6194225.5999999996</v>
      </c>
      <c r="Y1256" s="225">
        <v>12601663098548.301</v>
      </c>
      <c r="Z1256">
        <v>9747842.7300000004</v>
      </c>
    </row>
    <row r="1257" spans="1:26" x14ac:dyDescent="0.25">
      <c r="A1257" t="s">
        <v>1572</v>
      </c>
      <c r="B1257" t="s">
        <v>166</v>
      </c>
      <c r="C1257" t="s">
        <v>1559</v>
      </c>
      <c r="D1257" t="s">
        <v>202</v>
      </c>
      <c r="E1257" t="s">
        <v>303</v>
      </c>
      <c r="F1257" t="s">
        <v>304</v>
      </c>
      <c r="G1257" t="s">
        <v>305</v>
      </c>
      <c r="H1257">
        <v>1307.325</v>
      </c>
      <c r="I1257">
        <v>-0.1176</v>
      </c>
      <c r="J1257">
        <v>-0.84870000000000001</v>
      </c>
      <c r="K1257">
        <v>-1.7930999999999999</v>
      </c>
      <c r="L1257">
        <v>-1.7930999999999999</v>
      </c>
      <c r="M1257">
        <v>-4.3598999999999997</v>
      </c>
      <c r="N1257">
        <v>-3.9746999999999999</v>
      </c>
      <c r="O1257">
        <v>-0.17630000000000001</v>
      </c>
      <c r="P1257">
        <v>2.3243999999999998</v>
      </c>
      <c r="Q1257">
        <v>-3.9148999999999998</v>
      </c>
      <c r="R1257">
        <v>-2.1960000000000002</v>
      </c>
      <c r="S1257" t="s">
        <v>334</v>
      </c>
      <c r="T1257" t="s">
        <v>332</v>
      </c>
      <c r="U1257" t="s">
        <v>334</v>
      </c>
      <c r="V1257" t="s">
        <v>334</v>
      </c>
      <c r="W1257">
        <v>547411288546.06</v>
      </c>
      <c r="X1257">
        <v>411217887.56999999</v>
      </c>
      <c r="Y1257" s="225">
        <v>12601663098548.301</v>
      </c>
      <c r="Z1257">
        <v>9747842.7300000004</v>
      </c>
    </row>
    <row r="1258" spans="1:26" x14ac:dyDescent="0.25">
      <c r="A1258" t="s">
        <v>1573</v>
      </c>
      <c r="B1258" t="s">
        <v>166</v>
      </c>
      <c r="C1258" t="s">
        <v>1559</v>
      </c>
      <c r="D1258" t="s">
        <v>223</v>
      </c>
      <c r="E1258" t="s">
        <v>303</v>
      </c>
      <c r="F1258" t="s">
        <v>304</v>
      </c>
      <c r="G1258" t="s">
        <v>305</v>
      </c>
      <c r="H1258">
        <v>1113.32</v>
      </c>
      <c r="I1258">
        <v>2.8799999999999999E-2</v>
      </c>
      <c r="J1258">
        <v>0.63819999999999999</v>
      </c>
      <c r="K1258">
        <v>0.73199999999999998</v>
      </c>
      <c r="L1258">
        <v>0.73199999999999998</v>
      </c>
      <c r="M1258">
        <v>-0.70099999999999996</v>
      </c>
      <c r="N1258">
        <v>1.7604</v>
      </c>
      <c r="O1258">
        <v>4.4771999999999998</v>
      </c>
      <c r="P1258">
        <v>7.2469999999999999</v>
      </c>
      <c r="Q1258">
        <v>0</v>
      </c>
      <c r="R1258">
        <v>0</v>
      </c>
      <c r="S1258" t="s">
        <v>307</v>
      </c>
      <c r="T1258" t="s">
        <v>332</v>
      </c>
      <c r="U1258" t="s">
        <v>319</v>
      </c>
      <c r="V1258" t="s">
        <v>319</v>
      </c>
      <c r="W1258">
        <v>99279222703.389999</v>
      </c>
      <c r="X1258">
        <v>89826554.379999995</v>
      </c>
      <c r="Y1258" s="225">
        <v>12601663098548.301</v>
      </c>
      <c r="Z1258">
        <v>9747842.7300000004</v>
      </c>
    </row>
    <row r="1259" spans="1:26" x14ac:dyDescent="0.25">
      <c r="A1259" t="s">
        <v>1574</v>
      </c>
      <c r="B1259" t="s">
        <v>74</v>
      </c>
      <c r="C1259" t="s">
        <v>1559</v>
      </c>
      <c r="D1259" t="s">
        <v>202</v>
      </c>
      <c r="E1259" t="s">
        <v>303</v>
      </c>
      <c r="F1259" t="s">
        <v>304</v>
      </c>
      <c r="G1259" t="s">
        <v>305</v>
      </c>
      <c r="H1259">
        <v>1026.7632000000001</v>
      </c>
      <c r="I1259">
        <v>-7.0699999999999999E-2</v>
      </c>
      <c r="J1259">
        <v>-0.99609999999999999</v>
      </c>
      <c r="K1259">
        <v>-3.2450000000000001</v>
      </c>
      <c r="L1259">
        <v>-3.2450000000000001</v>
      </c>
      <c r="M1259">
        <v>-7.7595000000000001</v>
      </c>
      <c r="N1259">
        <v>-9.1103000000000005</v>
      </c>
      <c r="O1259">
        <v>-3.8439000000000001</v>
      </c>
      <c r="P1259">
        <v>-6.7312000000000003</v>
      </c>
      <c r="Q1259">
        <v>-9.7286999999999999</v>
      </c>
      <c r="R1259">
        <v>0</v>
      </c>
      <c r="S1259" t="s">
        <v>375</v>
      </c>
      <c r="T1259" t="s">
        <v>375</v>
      </c>
      <c r="U1259" t="s">
        <v>317</v>
      </c>
      <c r="V1259" t="s">
        <v>319</v>
      </c>
      <c r="W1259">
        <v>131625209467.50999</v>
      </c>
      <c r="X1259">
        <v>124034398.16</v>
      </c>
      <c r="Y1259" s="225">
        <v>12601663098548.301</v>
      </c>
      <c r="Z1259">
        <v>9747842.7300000004</v>
      </c>
    </row>
    <row r="1260" spans="1:26" x14ac:dyDescent="0.25">
      <c r="A1260" t="s">
        <v>1575</v>
      </c>
      <c r="B1260" t="s">
        <v>178</v>
      </c>
      <c r="C1260" t="s">
        <v>1559</v>
      </c>
      <c r="D1260" t="s">
        <v>202</v>
      </c>
      <c r="E1260" t="s">
        <v>303</v>
      </c>
      <c r="F1260" t="s">
        <v>304</v>
      </c>
      <c r="G1260" t="s">
        <v>305</v>
      </c>
      <c r="H1260">
        <v>1455.6799000000001</v>
      </c>
      <c r="I1260">
        <v>5.3900000000000003E-2</v>
      </c>
      <c r="J1260">
        <v>0.12809999999999999</v>
      </c>
      <c r="K1260">
        <v>0.55759999999999998</v>
      </c>
      <c r="L1260">
        <v>0.55759999999999998</v>
      </c>
      <c r="M1260">
        <v>1.5302</v>
      </c>
      <c r="N1260">
        <v>3.0023</v>
      </c>
      <c r="O1260">
        <v>4.4371999999999998</v>
      </c>
      <c r="P1260">
        <v>5.8281000000000001</v>
      </c>
      <c r="Q1260">
        <v>16.625900000000001</v>
      </c>
      <c r="R1260">
        <v>32.168201000000003</v>
      </c>
      <c r="S1260" t="s">
        <v>307</v>
      </c>
      <c r="T1260" t="s">
        <v>307</v>
      </c>
      <c r="U1260" t="s">
        <v>307</v>
      </c>
      <c r="V1260" t="s">
        <v>332</v>
      </c>
      <c r="W1260">
        <v>290700873093.70001</v>
      </c>
      <c r="X1260">
        <v>200814548.94</v>
      </c>
      <c r="Y1260" s="225">
        <v>12601663098548.301</v>
      </c>
      <c r="Z1260">
        <v>9747842.7300000004</v>
      </c>
    </row>
    <row r="1261" spans="1:26" x14ac:dyDescent="0.25">
      <c r="A1261" t="s">
        <v>1576</v>
      </c>
      <c r="B1261" t="s">
        <v>178</v>
      </c>
      <c r="C1261" t="s">
        <v>1559</v>
      </c>
      <c r="D1261" t="s">
        <v>316</v>
      </c>
      <c r="E1261" t="s">
        <v>303</v>
      </c>
      <c r="F1261" t="s">
        <v>304</v>
      </c>
      <c r="G1261" t="s">
        <v>280</v>
      </c>
      <c r="H1261">
        <v>1076.1400000000001</v>
      </c>
      <c r="I1261">
        <v>4.7399999999999998E-2</v>
      </c>
      <c r="J1261">
        <v>0.106</v>
      </c>
      <c r="K1261">
        <v>0.45179999999999998</v>
      </c>
      <c r="L1261">
        <v>0.45179999999999998</v>
      </c>
      <c r="M1261">
        <v>1.3935</v>
      </c>
      <c r="N1261">
        <v>2.7822</v>
      </c>
      <c r="O1261">
        <v>4.1550000000000002</v>
      </c>
      <c r="P1261">
        <v>5.3387000000000002</v>
      </c>
      <c r="Q1261">
        <v>0</v>
      </c>
      <c r="R1261">
        <v>0</v>
      </c>
      <c r="S1261" t="s">
        <v>307</v>
      </c>
      <c r="T1261" t="s">
        <v>307</v>
      </c>
      <c r="U1261" t="s">
        <v>319</v>
      </c>
      <c r="V1261" t="s">
        <v>319</v>
      </c>
      <c r="W1261">
        <v>97167998689.639999</v>
      </c>
      <c r="X1261">
        <v>90700902.700000003</v>
      </c>
      <c r="Y1261" s="225">
        <v>12601663098548.301</v>
      </c>
      <c r="Z1261">
        <v>9747842.7300000004</v>
      </c>
    </row>
    <row r="1262" spans="1:26" x14ac:dyDescent="0.25">
      <c r="A1262" t="s">
        <v>1577</v>
      </c>
      <c r="B1262" t="s">
        <v>74</v>
      </c>
      <c r="C1262" t="s">
        <v>1559</v>
      </c>
      <c r="D1262" t="s">
        <v>316</v>
      </c>
      <c r="E1262" t="s">
        <v>303</v>
      </c>
      <c r="F1262" t="s">
        <v>304</v>
      </c>
      <c r="G1262" t="s">
        <v>305</v>
      </c>
      <c r="H1262">
        <v>75561.14</v>
      </c>
      <c r="I1262">
        <v>-0.1154</v>
      </c>
      <c r="J1262">
        <v>-1.4926999999999999</v>
      </c>
      <c r="K1262">
        <v>-3.3047</v>
      </c>
      <c r="L1262">
        <v>-3.3047</v>
      </c>
      <c r="M1262">
        <v>-6.7702</v>
      </c>
      <c r="N1262">
        <v>-4.9977</v>
      </c>
      <c r="O1262">
        <v>5.5784000000000002</v>
      </c>
      <c r="P1262">
        <v>10.829000000000001</v>
      </c>
      <c r="Q1262">
        <v>0.11559999999999999</v>
      </c>
      <c r="R1262">
        <v>7.9542000000000002</v>
      </c>
      <c r="S1262" t="s">
        <v>307</v>
      </c>
      <c r="T1262" t="s">
        <v>364</v>
      </c>
      <c r="U1262" t="s">
        <v>307</v>
      </c>
      <c r="V1262" t="s">
        <v>307</v>
      </c>
      <c r="W1262">
        <v>1942159312019.27</v>
      </c>
      <c r="X1262">
        <v>24853743.050000001</v>
      </c>
      <c r="Y1262" s="225">
        <v>12601663098548.301</v>
      </c>
      <c r="Z1262">
        <v>9747842.7300000004</v>
      </c>
    </row>
    <row r="1263" spans="1:26" x14ac:dyDescent="0.25">
      <c r="A1263" t="s">
        <v>1578</v>
      </c>
      <c r="B1263" t="s">
        <v>171</v>
      </c>
      <c r="C1263" t="s">
        <v>1559</v>
      </c>
      <c r="D1263" t="s">
        <v>227</v>
      </c>
      <c r="E1263" t="s">
        <v>303</v>
      </c>
      <c r="F1263" t="s">
        <v>304</v>
      </c>
      <c r="G1263" t="s">
        <v>305</v>
      </c>
      <c r="H1263">
        <v>1044.7963999999999</v>
      </c>
      <c r="I1263">
        <v>-0.61719999999999997</v>
      </c>
      <c r="J1263">
        <v>-0.51980000000000004</v>
      </c>
      <c r="K1263">
        <v>0.16189999999999999</v>
      </c>
      <c r="L1263">
        <v>0.16189999999999999</v>
      </c>
      <c r="M1263">
        <v>0.54969999999999997</v>
      </c>
      <c r="N1263">
        <v>2.3292999999999999</v>
      </c>
      <c r="O1263">
        <v>3.5831</v>
      </c>
      <c r="P1263">
        <v>5.1086</v>
      </c>
      <c r="Q1263">
        <v>0</v>
      </c>
      <c r="R1263">
        <v>0</v>
      </c>
      <c r="S1263" t="s">
        <v>332</v>
      </c>
      <c r="T1263" t="s">
        <v>332</v>
      </c>
      <c r="U1263" t="s">
        <v>319</v>
      </c>
      <c r="V1263" t="s">
        <v>319</v>
      </c>
      <c r="W1263">
        <v>881978112723.37</v>
      </c>
      <c r="X1263">
        <v>845529547.65999997</v>
      </c>
      <c r="Y1263" s="225">
        <v>12601663098548.301</v>
      </c>
      <c r="Z1263">
        <v>9747842.7300000004</v>
      </c>
    </row>
    <row r="1264" spans="1:26" x14ac:dyDescent="0.25">
      <c r="A1264" t="s">
        <v>1579</v>
      </c>
      <c r="B1264" t="s">
        <v>171</v>
      </c>
      <c r="C1264" t="s">
        <v>1559</v>
      </c>
      <c r="D1264" t="s">
        <v>199</v>
      </c>
      <c r="E1264" t="s">
        <v>303</v>
      </c>
      <c r="F1264" t="s">
        <v>304</v>
      </c>
      <c r="G1264" t="s">
        <v>305</v>
      </c>
      <c r="H1264">
        <v>1077.441</v>
      </c>
      <c r="I1264">
        <v>6.8599999999999994E-2</v>
      </c>
      <c r="J1264">
        <v>0.1205</v>
      </c>
      <c r="K1264">
        <v>0.1268</v>
      </c>
      <c r="L1264">
        <v>0.1268</v>
      </c>
      <c r="M1264">
        <v>3.0663</v>
      </c>
      <c r="N1264">
        <v>4.9866999999999999</v>
      </c>
      <c r="O1264">
        <v>0</v>
      </c>
      <c r="P1264">
        <v>0</v>
      </c>
      <c r="Q1264">
        <v>0</v>
      </c>
      <c r="R1264">
        <v>0</v>
      </c>
      <c r="S1264" t="s">
        <v>313</v>
      </c>
      <c r="T1264" t="s">
        <v>319</v>
      </c>
      <c r="U1264" t="s">
        <v>319</v>
      </c>
      <c r="V1264" t="s">
        <v>319</v>
      </c>
      <c r="W1264">
        <v>463637366691.46997</v>
      </c>
      <c r="X1264">
        <v>430859260.06999999</v>
      </c>
      <c r="Y1264" s="225">
        <v>12601663098548.301</v>
      </c>
      <c r="Z1264">
        <v>9747842.7300000004</v>
      </c>
    </row>
    <row r="1265" spans="1:26" x14ac:dyDescent="0.25">
      <c r="A1265" t="s">
        <v>1580</v>
      </c>
      <c r="B1265" t="s">
        <v>171</v>
      </c>
      <c r="C1265" t="s">
        <v>1559</v>
      </c>
      <c r="D1265" t="s">
        <v>202</v>
      </c>
      <c r="E1265" t="s">
        <v>303</v>
      </c>
      <c r="F1265" t="s">
        <v>304</v>
      </c>
      <c r="G1265" t="s">
        <v>305</v>
      </c>
      <c r="H1265">
        <v>1070.5423000000001</v>
      </c>
      <c r="I1265">
        <v>0.1517</v>
      </c>
      <c r="J1265">
        <v>9.6799999999999997E-2</v>
      </c>
      <c r="K1265">
        <v>0.63639999999999997</v>
      </c>
      <c r="L1265">
        <v>0.63639999999999997</v>
      </c>
      <c r="M1265">
        <v>1.8546</v>
      </c>
      <c r="N1265">
        <v>0</v>
      </c>
      <c r="O1265">
        <v>0</v>
      </c>
      <c r="P1265">
        <v>0</v>
      </c>
      <c r="Q1265">
        <v>0</v>
      </c>
      <c r="R1265">
        <v>0</v>
      </c>
      <c r="S1265" t="s">
        <v>319</v>
      </c>
      <c r="T1265" t="s">
        <v>319</v>
      </c>
      <c r="U1265" t="s">
        <v>319</v>
      </c>
      <c r="V1265" t="s">
        <v>319</v>
      </c>
      <c r="W1265">
        <v>83262765544.550003</v>
      </c>
      <c r="X1265">
        <v>78271188.569999993</v>
      </c>
      <c r="Y1265" s="225">
        <v>12601663098548.301</v>
      </c>
      <c r="Z1265">
        <v>9747842.7300000004</v>
      </c>
    </row>
    <row r="1266" spans="1:26" x14ac:dyDescent="0.25">
      <c r="A1266" t="s">
        <v>1581</v>
      </c>
      <c r="B1266" t="s">
        <v>171</v>
      </c>
      <c r="C1266" t="s">
        <v>1559</v>
      </c>
      <c r="D1266" t="s">
        <v>202</v>
      </c>
      <c r="E1266" t="s">
        <v>303</v>
      </c>
      <c r="F1266" t="s">
        <v>279</v>
      </c>
      <c r="G1266" t="s">
        <v>305</v>
      </c>
      <c r="H1266">
        <v>1050.665</v>
      </c>
      <c r="I1266">
        <v>0</v>
      </c>
      <c r="J1266">
        <v>0</v>
      </c>
      <c r="K1266">
        <v>0</v>
      </c>
      <c r="L1266">
        <v>1</v>
      </c>
      <c r="M1266">
        <v>0</v>
      </c>
      <c r="N1266">
        <v>0</v>
      </c>
      <c r="O1266">
        <v>0</v>
      </c>
      <c r="P1266">
        <v>11.6</v>
      </c>
      <c r="Q1266">
        <v>0</v>
      </c>
      <c r="R1266">
        <v>0</v>
      </c>
      <c r="S1266" t="s">
        <v>319</v>
      </c>
      <c r="T1266" t="s">
        <v>319</v>
      </c>
      <c r="U1266" t="s">
        <v>319</v>
      </c>
      <c r="V1266" t="s">
        <v>319</v>
      </c>
      <c r="W1266">
        <v>120765196400.83</v>
      </c>
      <c r="X1266">
        <v>115543556.31</v>
      </c>
      <c r="Y1266" s="225">
        <v>12601663098548.301</v>
      </c>
      <c r="Z1266">
        <v>9747842.7300000004</v>
      </c>
    </row>
    <row r="1267" spans="1:26" x14ac:dyDescent="0.25">
      <c r="A1267" t="s">
        <v>1582</v>
      </c>
      <c r="B1267" t="s">
        <v>74</v>
      </c>
      <c r="C1267" t="s">
        <v>1559</v>
      </c>
      <c r="D1267" t="s">
        <v>202</v>
      </c>
      <c r="E1267" t="s">
        <v>303</v>
      </c>
      <c r="F1267" t="s">
        <v>304</v>
      </c>
      <c r="G1267" t="s">
        <v>305</v>
      </c>
      <c r="H1267">
        <v>3177.7112999999999</v>
      </c>
      <c r="I1267">
        <v>-0.30649999999999999</v>
      </c>
      <c r="J1267">
        <v>-1.2628999999999999</v>
      </c>
      <c r="K1267">
        <v>-3.6909999999999998</v>
      </c>
      <c r="L1267">
        <v>-3.6909999999999998</v>
      </c>
      <c r="M1267">
        <v>-7.3041</v>
      </c>
      <c r="N1267">
        <v>-7.6361999999999997</v>
      </c>
      <c r="O1267">
        <v>-2.1356000000000002</v>
      </c>
      <c r="P1267">
        <v>-1.3847</v>
      </c>
      <c r="Q1267">
        <v>-5.6207000000000003</v>
      </c>
      <c r="R1267">
        <v>-4.9547999999999996</v>
      </c>
      <c r="S1267" t="s">
        <v>317</v>
      </c>
      <c r="T1267" t="s">
        <v>332</v>
      </c>
      <c r="U1267" t="s">
        <v>332</v>
      </c>
      <c r="V1267" t="s">
        <v>317</v>
      </c>
      <c r="W1267">
        <v>425439036805.27002</v>
      </c>
      <c r="X1267">
        <v>128940689.86</v>
      </c>
      <c r="Y1267" s="225">
        <v>12601663098548.301</v>
      </c>
      <c r="Z1267">
        <v>9747842.7300000004</v>
      </c>
    </row>
    <row r="1268" spans="1:26" x14ac:dyDescent="0.25">
      <c r="A1268" t="s">
        <v>1583</v>
      </c>
      <c r="B1268" t="s">
        <v>166</v>
      </c>
      <c r="C1268" t="s">
        <v>1559</v>
      </c>
      <c r="D1268" t="s">
        <v>202</v>
      </c>
      <c r="E1268" t="s">
        <v>303</v>
      </c>
      <c r="F1268" t="s">
        <v>304</v>
      </c>
      <c r="G1268" t="s">
        <v>305</v>
      </c>
      <c r="H1268">
        <v>1181.7284999999999</v>
      </c>
      <c r="I1268">
        <v>0.62109999999999999</v>
      </c>
      <c r="J1268">
        <v>0.39129999999999998</v>
      </c>
      <c r="K1268">
        <v>-0.55910000000000004</v>
      </c>
      <c r="L1268">
        <v>-0.55910000000000004</v>
      </c>
      <c r="M1268">
        <v>-0.30930000000000002</v>
      </c>
      <c r="N1268">
        <v>-0.21199999999999999</v>
      </c>
      <c r="O1268">
        <v>2.0118999999999998</v>
      </c>
      <c r="P1268">
        <v>3.7475999999999998</v>
      </c>
      <c r="Q1268">
        <v>0.39529999999999998</v>
      </c>
      <c r="R1268">
        <v>20.519199</v>
      </c>
      <c r="S1268" t="s">
        <v>317</v>
      </c>
      <c r="T1268" t="s">
        <v>332</v>
      </c>
      <c r="U1268" t="s">
        <v>332</v>
      </c>
      <c r="V1268" t="s">
        <v>307</v>
      </c>
      <c r="W1268">
        <v>17813545949.34</v>
      </c>
      <c r="X1268">
        <v>14989869.779999999</v>
      </c>
      <c r="Y1268" s="225">
        <v>12601663098548.301</v>
      </c>
      <c r="Z1268">
        <v>9747842.7300000004</v>
      </c>
    </row>
    <row r="1269" spans="1:26" x14ac:dyDescent="0.25">
      <c r="A1269" t="s">
        <v>1584</v>
      </c>
      <c r="B1269" t="s">
        <v>166</v>
      </c>
      <c r="C1269" t="s">
        <v>1559</v>
      </c>
      <c r="D1269" t="s">
        <v>316</v>
      </c>
      <c r="E1269" t="s">
        <v>303</v>
      </c>
      <c r="F1269" t="s">
        <v>304</v>
      </c>
      <c r="G1269" t="s">
        <v>280</v>
      </c>
      <c r="H1269">
        <v>1010.17</v>
      </c>
      <c r="I1269">
        <v>-1E-3</v>
      </c>
      <c r="J1269">
        <v>0.19839999999999999</v>
      </c>
      <c r="K1269">
        <v>-1.7698</v>
      </c>
      <c r="L1269">
        <v>-1.7698</v>
      </c>
      <c r="M1269">
        <v>-2.0478999999999998</v>
      </c>
      <c r="N1269">
        <v>-1.7774000000000001</v>
      </c>
      <c r="O1269">
        <v>-0.49640000000000001</v>
      </c>
      <c r="P1269">
        <v>2.7336999999999998</v>
      </c>
      <c r="Q1269">
        <v>-7.6086999999999998</v>
      </c>
      <c r="R1269">
        <v>-1.4257</v>
      </c>
      <c r="S1269" t="s">
        <v>387</v>
      </c>
      <c r="T1269" t="s">
        <v>387</v>
      </c>
      <c r="U1269" t="s">
        <v>387</v>
      </c>
      <c r="V1269" t="s">
        <v>387</v>
      </c>
      <c r="W1269">
        <v>6486248660.6999998</v>
      </c>
      <c r="X1269">
        <v>6307289.5199999996</v>
      </c>
      <c r="Y1269" s="225">
        <v>12601663098548.301</v>
      </c>
      <c r="Z1269">
        <v>9747842.7300000004</v>
      </c>
    </row>
    <row r="1270" spans="1:26" x14ac:dyDescent="0.25">
      <c r="A1270" t="s">
        <v>1585</v>
      </c>
      <c r="B1270" t="s">
        <v>74</v>
      </c>
      <c r="C1270" t="s">
        <v>1559</v>
      </c>
      <c r="D1270" t="s">
        <v>316</v>
      </c>
      <c r="E1270" t="s">
        <v>303</v>
      </c>
      <c r="F1270" t="s">
        <v>304</v>
      </c>
      <c r="G1270" t="s">
        <v>280</v>
      </c>
      <c r="H1270">
        <v>1034.18</v>
      </c>
      <c r="I1270">
        <v>-0.20549999999999999</v>
      </c>
      <c r="J1270">
        <v>-1.5694999999999999</v>
      </c>
      <c r="K1270">
        <v>-1.7696000000000001</v>
      </c>
      <c r="L1270">
        <v>-1.7696000000000001</v>
      </c>
      <c r="M1270">
        <v>-3.4712999999999998</v>
      </c>
      <c r="N1270">
        <v>-2.2625000000000002</v>
      </c>
      <c r="O1270">
        <v>0.14330000000000001</v>
      </c>
      <c r="P1270">
        <v>0.98429999999999995</v>
      </c>
      <c r="Q1270">
        <v>-13.6694</v>
      </c>
      <c r="R1270">
        <v>-9.7652999999999999</v>
      </c>
      <c r="S1270" t="s">
        <v>317</v>
      </c>
      <c r="T1270" t="s">
        <v>307</v>
      </c>
      <c r="U1270" t="s">
        <v>352</v>
      </c>
      <c r="V1270" t="s">
        <v>375</v>
      </c>
      <c r="W1270">
        <v>64956269098.510002</v>
      </c>
      <c r="X1270">
        <v>61697986.270000003</v>
      </c>
      <c r="Y1270" s="225">
        <v>12601663098548.301</v>
      </c>
      <c r="Z1270">
        <v>9747842.7300000004</v>
      </c>
    </row>
    <row r="1271" spans="1:26" x14ac:dyDescent="0.25">
      <c r="A1271" t="s">
        <v>1586</v>
      </c>
      <c r="B1271" t="s">
        <v>74</v>
      </c>
      <c r="C1271" t="s">
        <v>1559</v>
      </c>
      <c r="D1271" t="s">
        <v>170</v>
      </c>
      <c r="E1271" t="s">
        <v>303</v>
      </c>
      <c r="F1271" t="s">
        <v>304</v>
      </c>
      <c r="G1271" t="s">
        <v>305</v>
      </c>
      <c r="H1271">
        <v>1430.77</v>
      </c>
      <c r="I1271">
        <v>-0.33850000000000002</v>
      </c>
      <c r="J1271">
        <v>-1.532</v>
      </c>
      <c r="K1271">
        <v>-3.1857000000000002</v>
      </c>
      <c r="L1271">
        <v>-3.1857000000000002</v>
      </c>
      <c r="M1271">
        <v>-6.8247999999999998</v>
      </c>
      <c r="N1271">
        <v>-6.4513999999999996</v>
      </c>
      <c r="O1271">
        <v>-1.7517</v>
      </c>
      <c r="P1271">
        <v>-3.4632999999999998</v>
      </c>
      <c r="Q1271">
        <v>12.180300000000001</v>
      </c>
      <c r="R1271">
        <v>0</v>
      </c>
      <c r="S1271" t="s">
        <v>317</v>
      </c>
      <c r="T1271" t="s">
        <v>332</v>
      </c>
      <c r="U1271" t="s">
        <v>364</v>
      </c>
      <c r="V1271" t="s">
        <v>319</v>
      </c>
      <c r="W1271">
        <v>901431517326.26001</v>
      </c>
      <c r="X1271">
        <v>609960747.75</v>
      </c>
      <c r="Y1271" s="225">
        <v>12601663098548.301</v>
      </c>
      <c r="Z1271">
        <v>9747842.7300000004</v>
      </c>
    </row>
    <row r="1272" spans="1:26" x14ac:dyDescent="0.25">
      <c r="A1272" t="s">
        <v>1587</v>
      </c>
      <c r="B1272" t="s">
        <v>74</v>
      </c>
      <c r="C1272" t="s">
        <v>1559</v>
      </c>
      <c r="D1272" t="s">
        <v>202</v>
      </c>
      <c r="E1272" t="s">
        <v>303</v>
      </c>
      <c r="F1272" t="s">
        <v>304</v>
      </c>
      <c r="G1272" t="s">
        <v>305</v>
      </c>
      <c r="H1272">
        <v>1036.5096000000001</v>
      </c>
      <c r="I1272">
        <v>7.5899999999999995E-2</v>
      </c>
      <c r="J1272">
        <v>-1.3738999999999999</v>
      </c>
      <c r="K1272">
        <v>-3.0356999999999998</v>
      </c>
      <c r="L1272">
        <v>-3.0356999999999998</v>
      </c>
      <c r="M1272">
        <v>-7.6871999999999998</v>
      </c>
      <c r="N1272">
        <v>-6.8230000000000004</v>
      </c>
      <c r="O1272">
        <v>1.7323999999999999</v>
      </c>
      <c r="P1272">
        <v>6.9939</v>
      </c>
      <c r="Q1272">
        <v>-3.4643000000000002</v>
      </c>
      <c r="R1272">
        <v>-1.1298999999999999</v>
      </c>
      <c r="S1272" t="s">
        <v>334</v>
      </c>
      <c r="T1272" t="s">
        <v>310</v>
      </c>
      <c r="U1272" t="s">
        <v>332</v>
      </c>
      <c r="V1272" t="s">
        <v>332</v>
      </c>
      <c r="W1272">
        <v>273036555169.17999</v>
      </c>
      <c r="X1272">
        <v>255422653.75</v>
      </c>
      <c r="Y1272" s="225">
        <v>12601663098548.301</v>
      </c>
      <c r="Z1272">
        <v>9747842.7300000004</v>
      </c>
    </row>
    <row r="1273" spans="1:26" x14ac:dyDescent="0.25">
      <c r="A1273" t="s">
        <v>1588</v>
      </c>
      <c r="B1273" t="s">
        <v>166</v>
      </c>
      <c r="C1273" t="s">
        <v>1559</v>
      </c>
      <c r="D1273" t="s">
        <v>202</v>
      </c>
      <c r="E1273" t="s">
        <v>303</v>
      </c>
      <c r="F1273" t="s">
        <v>304</v>
      </c>
      <c r="G1273" t="s">
        <v>305</v>
      </c>
      <c r="H1273">
        <v>7571.1117999999997</v>
      </c>
      <c r="I1273">
        <v>2.23E-2</v>
      </c>
      <c r="J1273">
        <v>-1.2262</v>
      </c>
      <c r="K1273">
        <v>-2.5467</v>
      </c>
      <c r="L1273">
        <v>-2.5467</v>
      </c>
      <c r="M1273">
        <v>-4.4492000000000003</v>
      </c>
      <c r="N1273">
        <v>-5.2091000000000003</v>
      </c>
      <c r="O1273">
        <v>3.6038999999999999</v>
      </c>
      <c r="P1273">
        <v>1.1987000000000001</v>
      </c>
      <c r="Q1273">
        <v>16.502300000000002</v>
      </c>
      <c r="R1273">
        <v>28.024598999999998</v>
      </c>
      <c r="S1273" t="s">
        <v>334</v>
      </c>
      <c r="T1273" t="s">
        <v>307</v>
      </c>
      <c r="U1273" t="s">
        <v>338</v>
      </c>
      <c r="V1273" t="s">
        <v>306</v>
      </c>
      <c r="W1273">
        <v>405018909947.27002</v>
      </c>
      <c r="X1273">
        <v>52132957.920000002</v>
      </c>
      <c r="Y1273" s="225">
        <v>12601663098548.301</v>
      </c>
      <c r="Z1273">
        <v>9747842.7300000004</v>
      </c>
    </row>
    <row r="1274" spans="1:26" x14ac:dyDescent="0.25">
      <c r="A1274" t="s">
        <v>1589</v>
      </c>
      <c r="B1274" t="s">
        <v>166</v>
      </c>
      <c r="C1274" t="s">
        <v>1559</v>
      </c>
      <c r="D1274" t="s">
        <v>309</v>
      </c>
      <c r="E1274" t="s">
        <v>323</v>
      </c>
      <c r="F1274" t="s">
        <v>304</v>
      </c>
      <c r="G1274" t="s">
        <v>305</v>
      </c>
      <c r="H1274">
        <v>1.8429</v>
      </c>
      <c r="I1274">
        <v>3.2599999999999997E-2</v>
      </c>
      <c r="J1274">
        <v>-0.85540000000000005</v>
      </c>
      <c r="K1274">
        <v>-1.8063</v>
      </c>
      <c r="L1274">
        <v>-1.8063</v>
      </c>
      <c r="M1274">
        <v>0.1086</v>
      </c>
      <c r="N1274">
        <v>1.8513999999999999</v>
      </c>
      <c r="O1274">
        <v>10.293900000000001</v>
      </c>
      <c r="P1274">
        <v>10.0107</v>
      </c>
      <c r="Q1274">
        <v>21.764099000000002</v>
      </c>
      <c r="R1274">
        <v>28.973300999999999</v>
      </c>
      <c r="S1274" t="s">
        <v>319</v>
      </c>
      <c r="T1274" t="s">
        <v>319</v>
      </c>
      <c r="U1274" t="s">
        <v>319</v>
      </c>
      <c r="V1274" t="s">
        <v>319</v>
      </c>
      <c r="W1274">
        <v>9747842.7300000004</v>
      </c>
      <c r="X1274">
        <v>5193787.68</v>
      </c>
      <c r="Y1274" s="225">
        <v>12601663098548.301</v>
      </c>
      <c r="Z1274">
        <v>9747842.7300000004</v>
      </c>
    </row>
    <row r="1275" spans="1:26" x14ac:dyDescent="0.25">
      <c r="A1275" t="s">
        <v>1590</v>
      </c>
      <c r="B1275" t="s">
        <v>171</v>
      </c>
      <c r="C1275" t="s">
        <v>1559</v>
      </c>
      <c r="D1275" t="s">
        <v>316</v>
      </c>
      <c r="E1275" t="s">
        <v>303</v>
      </c>
      <c r="F1275" t="s">
        <v>304</v>
      </c>
      <c r="G1275" t="s">
        <v>305</v>
      </c>
      <c r="H1275">
        <v>2480.58</v>
      </c>
      <c r="I1275">
        <v>0.19350000000000001</v>
      </c>
      <c r="J1275">
        <v>0.11990000000000001</v>
      </c>
      <c r="K1275">
        <v>0.81040000000000001</v>
      </c>
      <c r="L1275">
        <v>0.81040000000000001</v>
      </c>
      <c r="M1275">
        <v>1.7190000000000001</v>
      </c>
      <c r="N1275">
        <v>4.7161999999999997</v>
      </c>
      <c r="O1275">
        <v>8.5935000000000006</v>
      </c>
      <c r="P1275">
        <v>10.303900000000001</v>
      </c>
      <c r="Q1275">
        <v>15.899800000000001</v>
      </c>
      <c r="R1275">
        <v>41.905602000000002</v>
      </c>
      <c r="S1275" t="s">
        <v>307</v>
      </c>
      <c r="T1275" t="s">
        <v>307</v>
      </c>
      <c r="U1275" t="s">
        <v>332</v>
      </c>
      <c r="V1275" t="s">
        <v>307</v>
      </c>
      <c r="W1275">
        <v>177260995405.34</v>
      </c>
      <c r="X1275">
        <v>72038479.420000002</v>
      </c>
      <c r="Y1275" s="225">
        <v>12601663098548.301</v>
      </c>
      <c r="Z1275">
        <v>9747842.7300000004</v>
      </c>
    </row>
    <row r="1276" spans="1:26" x14ac:dyDescent="0.25">
      <c r="A1276" t="s">
        <v>1591</v>
      </c>
      <c r="B1276" t="s">
        <v>328</v>
      </c>
      <c r="C1276" t="s">
        <v>1559</v>
      </c>
      <c r="D1276" t="s">
        <v>202</v>
      </c>
      <c r="E1276" t="s">
        <v>303</v>
      </c>
      <c r="F1276" t="s">
        <v>304</v>
      </c>
      <c r="G1276" t="s">
        <v>305</v>
      </c>
      <c r="H1276">
        <v>519.52640599999995</v>
      </c>
      <c r="I1276">
        <v>-0.63470000000000004</v>
      </c>
      <c r="J1276">
        <v>-1.1209</v>
      </c>
      <c r="K1276">
        <v>-3.2025999999999999</v>
      </c>
      <c r="L1276">
        <v>-3.2025999999999999</v>
      </c>
      <c r="M1276">
        <v>-5.8949999999999996</v>
      </c>
      <c r="N1276">
        <v>0</v>
      </c>
      <c r="O1276">
        <v>0</v>
      </c>
      <c r="P1276">
        <v>0</v>
      </c>
      <c r="Q1276">
        <v>0</v>
      </c>
      <c r="R1276">
        <v>0</v>
      </c>
      <c r="S1276" t="s">
        <v>319</v>
      </c>
      <c r="T1276" t="s">
        <v>319</v>
      </c>
      <c r="U1276" t="s">
        <v>319</v>
      </c>
      <c r="V1276" t="s">
        <v>319</v>
      </c>
      <c r="W1276">
        <v>7084637874.4200001</v>
      </c>
      <c r="X1276">
        <v>13200000</v>
      </c>
      <c r="Y1276" s="225">
        <v>12601663098548.301</v>
      </c>
      <c r="Z1276">
        <v>9747842.7300000004</v>
      </c>
    </row>
    <row r="1277" spans="1:26" x14ac:dyDescent="0.25">
      <c r="A1277" t="s">
        <v>1592</v>
      </c>
      <c r="B1277" t="s">
        <v>171</v>
      </c>
      <c r="C1277" t="s">
        <v>1559</v>
      </c>
      <c r="D1277" t="s">
        <v>202</v>
      </c>
      <c r="E1277" t="s">
        <v>303</v>
      </c>
      <c r="F1277" t="s">
        <v>304</v>
      </c>
      <c r="G1277" t="s">
        <v>305</v>
      </c>
      <c r="H1277">
        <v>2189.4726000000001</v>
      </c>
      <c r="I1277">
        <v>0.21729999999999999</v>
      </c>
      <c r="J1277">
        <v>-5.7599999999999998E-2</v>
      </c>
      <c r="K1277">
        <v>0.67620000000000002</v>
      </c>
      <c r="L1277">
        <v>0.67620000000000002</v>
      </c>
      <c r="M1277">
        <v>1.5185</v>
      </c>
      <c r="N1277">
        <v>4.9645999999999999</v>
      </c>
      <c r="O1277">
        <v>8.8594000000000008</v>
      </c>
      <c r="P1277">
        <v>10.7545</v>
      </c>
      <c r="Q1277">
        <v>13.4208</v>
      </c>
      <c r="R1277">
        <v>38.454300000000003</v>
      </c>
      <c r="S1277" t="s">
        <v>306</v>
      </c>
      <c r="T1277" t="s">
        <v>306</v>
      </c>
      <c r="U1277" t="s">
        <v>332</v>
      </c>
      <c r="V1277" t="s">
        <v>332</v>
      </c>
      <c r="W1277">
        <v>307949544083.79999</v>
      </c>
      <c r="X1277">
        <v>141601125.52000001</v>
      </c>
      <c r="Y1277" s="225">
        <v>12601663098548.301</v>
      </c>
      <c r="Z1277">
        <v>9747842.7300000004</v>
      </c>
    </row>
    <row r="1278" spans="1:26" x14ac:dyDescent="0.25">
      <c r="A1278" t="s">
        <v>1593</v>
      </c>
      <c r="B1278" t="s">
        <v>203</v>
      </c>
      <c r="C1278" t="s">
        <v>1559</v>
      </c>
      <c r="D1278" t="s">
        <v>309</v>
      </c>
      <c r="E1278" t="s">
        <v>303</v>
      </c>
      <c r="F1278" t="s">
        <v>304</v>
      </c>
      <c r="G1278" t="s">
        <v>305</v>
      </c>
      <c r="H1278">
        <v>888.96</v>
      </c>
      <c r="I1278">
        <v>-0.57820000000000005</v>
      </c>
      <c r="J1278">
        <v>-0.96699999999999997</v>
      </c>
      <c r="K1278">
        <v>-3.0714999999999999</v>
      </c>
      <c r="L1278">
        <v>-3.0714999999999999</v>
      </c>
      <c r="M1278">
        <v>-5.6226000000000003</v>
      </c>
      <c r="N1278">
        <v>-4.9424000000000001</v>
      </c>
      <c r="O1278">
        <v>-1.9176</v>
      </c>
      <c r="P1278">
        <v>1.9624999999999999</v>
      </c>
      <c r="Q1278">
        <v>0</v>
      </c>
      <c r="R1278">
        <v>0</v>
      </c>
      <c r="S1278" t="s">
        <v>319</v>
      </c>
      <c r="T1278" t="s">
        <v>319</v>
      </c>
      <c r="U1278" t="s">
        <v>319</v>
      </c>
      <c r="V1278" t="s">
        <v>319</v>
      </c>
      <c r="W1278">
        <v>892053744851.66003</v>
      </c>
      <c r="X1278">
        <v>972662260.11000001</v>
      </c>
      <c r="Y1278" s="225">
        <v>12601663098548.301</v>
      </c>
      <c r="Z1278">
        <v>9747842.7300000004</v>
      </c>
    </row>
    <row r="1279" spans="1:26" x14ac:dyDescent="0.25">
      <c r="A1279" t="s">
        <v>1594</v>
      </c>
      <c r="B1279" t="s">
        <v>207</v>
      </c>
      <c r="C1279" t="s">
        <v>1559</v>
      </c>
      <c r="D1279" t="s">
        <v>202</v>
      </c>
      <c r="E1279" t="s">
        <v>303</v>
      </c>
      <c r="F1279" t="s">
        <v>304</v>
      </c>
      <c r="G1279" t="s">
        <v>305</v>
      </c>
      <c r="H1279">
        <v>1004.5433</v>
      </c>
      <c r="I1279">
        <v>0</v>
      </c>
      <c r="J1279">
        <v>0</v>
      </c>
      <c r="K1279">
        <v>0</v>
      </c>
      <c r="L1279">
        <v>0.7</v>
      </c>
      <c r="M1279">
        <v>0</v>
      </c>
      <c r="N1279">
        <v>0</v>
      </c>
      <c r="O1279">
        <v>0</v>
      </c>
      <c r="P1279">
        <v>9.48</v>
      </c>
      <c r="Q1279">
        <v>0</v>
      </c>
      <c r="R1279">
        <v>0</v>
      </c>
      <c r="S1279" t="s">
        <v>319</v>
      </c>
      <c r="T1279" t="s">
        <v>319</v>
      </c>
      <c r="U1279" t="s">
        <v>319</v>
      </c>
      <c r="V1279" t="s">
        <v>319</v>
      </c>
      <c r="W1279">
        <v>502420944272.79999</v>
      </c>
      <c r="X1279">
        <v>500000000</v>
      </c>
      <c r="Y1279" s="225">
        <v>12601663098548.301</v>
      </c>
      <c r="Z1279">
        <v>9747842.7300000004</v>
      </c>
    </row>
    <row r="1280" spans="1:26" x14ac:dyDescent="0.25">
      <c r="A1280" t="s">
        <v>1595</v>
      </c>
      <c r="B1280" t="s">
        <v>203</v>
      </c>
      <c r="C1280" t="s">
        <v>1559</v>
      </c>
      <c r="D1280" t="s">
        <v>170</v>
      </c>
      <c r="E1280" t="s">
        <v>303</v>
      </c>
      <c r="F1280" t="s">
        <v>304</v>
      </c>
      <c r="G1280" t="s">
        <v>305</v>
      </c>
      <c r="H1280">
        <v>991.34</v>
      </c>
      <c r="I1280">
        <v>-0.52080000000000004</v>
      </c>
      <c r="J1280">
        <v>-0.60460000000000003</v>
      </c>
      <c r="K1280">
        <v>-2.7736000000000001</v>
      </c>
      <c r="L1280">
        <v>-2.7736000000000001</v>
      </c>
      <c r="M1280">
        <v>0</v>
      </c>
      <c r="N1280">
        <v>0</v>
      </c>
      <c r="O1280">
        <v>0</v>
      </c>
      <c r="P1280">
        <v>0</v>
      </c>
      <c r="Q1280">
        <v>0</v>
      </c>
      <c r="R1280">
        <v>0</v>
      </c>
      <c r="S1280" t="s">
        <v>319</v>
      </c>
      <c r="T1280" t="s">
        <v>319</v>
      </c>
      <c r="U1280" t="s">
        <v>319</v>
      </c>
      <c r="V1280" t="s">
        <v>319</v>
      </c>
      <c r="W1280">
        <v>101889938627.24001</v>
      </c>
      <c r="X1280">
        <v>99929100.680000007</v>
      </c>
      <c r="Y1280" s="225">
        <v>12601663098548.301</v>
      </c>
      <c r="Z1280">
        <v>9747842.7300000004</v>
      </c>
    </row>
    <row r="1281" spans="1:26" x14ac:dyDescent="0.25">
      <c r="A1281" t="s">
        <v>1596</v>
      </c>
      <c r="B1281" t="s">
        <v>207</v>
      </c>
      <c r="C1281" t="s">
        <v>1559</v>
      </c>
      <c r="D1281" t="s">
        <v>202</v>
      </c>
      <c r="E1281" t="s">
        <v>303</v>
      </c>
      <c r="F1281" t="s">
        <v>304</v>
      </c>
      <c r="G1281" t="s">
        <v>305</v>
      </c>
      <c r="H1281">
        <v>1002.3896</v>
      </c>
      <c r="I1281">
        <v>0</v>
      </c>
      <c r="J1281">
        <v>0</v>
      </c>
      <c r="K1281">
        <v>0</v>
      </c>
      <c r="L1281">
        <v>0.67</v>
      </c>
      <c r="M1281">
        <v>0</v>
      </c>
      <c r="N1281">
        <v>0</v>
      </c>
      <c r="O1281">
        <v>0</v>
      </c>
      <c r="P1281">
        <v>0</v>
      </c>
      <c r="Q1281">
        <v>0</v>
      </c>
      <c r="R1281">
        <v>0</v>
      </c>
      <c r="S1281" t="s">
        <v>319</v>
      </c>
      <c r="T1281" t="s">
        <v>319</v>
      </c>
      <c r="U1281" t="s">
        <v>319</v>
      </c>
      <c r="V1281" t="s">
        <v>319</v>
      </c>
      <c r="W1281">
        <v>444171027142.76001</v>
      </c>
      <c r="X1281">
        <v>445000000</v>
      </c>
      <c r="Y1281" s="225">
        <v>12601663098548.301</v>
      </c>
      <c r="Z1281">
        <v>9747842.7300000004</v>
      </c>
    </row>
    <row r="1282" spans="1:26" x14ac:dyDescent="0.25">
      <c r="A1282" t="s">
        <v>1597</v>
      </c>
      <c r="B1282" t="s">
        <v>171</v>
      </c>
      <c r="C1282" t="s">
        <v>1124</v>
      </c>
      <c r="D1282" t="s">
        <v>309</v>
      </c>
      <c r="E1282" t="s">
        <v>303</v>
      </c>
      <c r="F1282" t="s">
        <v>304</v>
      </c>
      <c r="G1282" t="s">
        <v>305</v>
      </c>
      <c r="H1282">
        <v>4108.7154</v>
      </c>
      <c r="I1282">
        <v>6.3299999999999995E-2</v>
      </c>
      <c r="J1282">
        <v>0.15409999999999999</v>
      </c>
      <c r="K1282">
        <v>0.87770000000000004</v>
      </c>
      <c r="L1282">
        <v>0.87770000000000004</v>
      </c>
      <c r="M1282">
        <v>2.3285</v>
      </c>
      <c r="N1282">
        <v>4.4676999999999998</v>
      </c>
      <c r="O1282">
        <v>7.5084</v>
      </c>
      <c r="P1282">
        <v>10.2722</v>
      </c>
      <c r="Q1282">
        <v>22.802499999999998</v>
      </c>
      <c r="R1282">
        <v>47.888401000000002</v>
      </c>
      <c r="S1282" t="s">
        <v>306</v>
      </c>
      <c r="T1282" t="s">
        <v>338</v>
      </c>
      <c r="U1282" t="s">
        <v>310</v>
      </c>
      <c r="V1282" t="s">
        <v>364</v>
      </c>
      <c r="W1282">
        <v>175118106134.72</v>
      </c>
      <c r="X1282">
        <v>42995198.840000004</v>
      </c>
      <c r="Y1282" s="225">
        <v>3525971403671.3901</v>
      </c>
      <c r="Z1282">
        <v>0</v>
      </c>
    </row>
    <row r="1283" spans="1:26" x14ac:dyDescent="0.25">
      <c r="A1283" t="s">
        <v>1598</v>
      </c>
      <c r="B1283" t="s">
        <v>178</v>
      </c>
      <c r="C1283" t="s">
        <v>1599</v>
      </c>
      <c r="D1283" t="s">
        <v>336</v>
      </c>
      <c r="E1283" t="s">
        <v>303</v>
      </c>
      <c r="F1283" t="s">
        <v>304</v>
      </c>
      <c r="G1283" t="s">
        <v>305</v>
      </c>
      <c r="H1283">
        <v>1032.5199</v>
      </c>
      <c r="I1283">
        <v>3.9699999999999999E-2</v>
      </c>
      <c r="J1283">
        <v>9.2700000000000005E-2</v>
      </c>
      <c r="K1283">
        <v>0.35470000000000002</v>
      </c>
      <c r="L1283">
        <v>0.35470000000000002</v>
      </c>
      <c r="M1283">
        <v>1.6569</v>
      </c>
      <c r="N1283">
        <v>2.8405999999999998</v>
      </c>
      <c r="O1283">
        <v>0</v>
      </c>
      <c r="P1283">
        <v>0</v>
      </c>
      <c r="Q1283">
        <v>0</v>
      </c>
      <c r="R1283">
        <v>0</v>
      </c>
      <c r="S1283" t="s">
        <v>319</v>
      </c>
      <c r="T1283" t="s">
        <v>319</v>
      </c>
      <c r="U1283" t="s">
        <v>319</v>
      </c>
      <c r="V1283" t="s">
        <v>319</v>
      </c>
      <c r="W1283">
        <v>6014053041.75</v>
      </c>
      <c r="X1283">
        <v>5845295.8300000001</v>
      </c>
      <c r="Y1283" s="225">
        <v>6114474342.8400002</v>
      </c>
      <c r="Z1283">
        <v>0</v>
      </c>
    </row>
    <row r="1284" spans="1:26" x14ac:dyDescent="0.25">
      <c r="A1284" t="s">
        <v>1600</v>
      </c>
      <c r="B1284" t="s">
        <v>171</v>
      </c>
      <c r="C1284" t="s">
        <v>329</v>
      </c>
      <c r="D1284" t="s">
        <v>309</v>
      </c>
      <c r="E1284" t="s">
        <v>303</v>
      </c>
      <c r="F1284" t="s">
        <v>304</v>
      </c>
      <c r="G1284" t="s">
        <v>305</v>
      </c>
      <c r="H1284">
        <v>2820.84</v>
      </c>
      <c r="I1284">
        <v>0.18149999999999999</v>
      </c>
      <c r="J1284">
        <v>-0.13769999999999999</v>
      </c>
      <c r="K1284">
        <v>0.8931</v>
      </c>
      <c r="L1284">
        <v>0.8931</v>
      </c>
      <c r="M1284">
        <v>3.6715</v>
      </c>
      <c r="N1284">
        <v>5.6851000000000003</v>
      </c>
      <c r="O1284">
        <v>9.8428000000000004</v>
      </c>
      <c r="P1284">
        <v>13.020799999999999</v>
      </c>
      <c r="Q1284">
        <v>19.8109</v>
      </c>
      <c r="R1284">
        <v>53.298198999999997</v>
      </c>
      <c r="S1284" t="s">
        <v>307</v>
      </c>
      <c r="T1284" t="s">
        <v>307</v>
      </c>
      <c r="U1284" t="s">
        <v>338</v>
      </c>
      <c r="V1284" t="s">
        <v>306</v>
      </c>
      <c r="W1284">
        <v>90259455152</v>
      </c>
      <c r="X1284">
        <v>32283137.010000002</v>
      </c>
      <c r="Y1284" s="225">
        <v>40354919631850.383</v>
      </c>
      <c r="Z1284">
        <v>100845413.5757</v>
      </c>
    </row>
    <row r="1285" spans="1:26" x14ac:dyDescent="0.25">
      <c r="A1285" t="s">
        <v>1601</v>
      </c>
      <c r="B1285" t="s">
        <v>171</v>
      </c>
      <c r="C1285" t="s">
        <v>329</v>
      </c>
      <c r="D1285" t="s">
        <v>309</v>
      </c>
      <c r="E1285" t="s">
        <v>303</v>
      </c>
      <c r="F1285" t="s">
        <v>304</v>
      </c>
      <c r="G1285" t="s">
        <v>305</v>
      </c>
      <c r="H1285">
        <v>2505.02</v>
      </c>
      <c r="I1285">
        <v>9.8699999999999996E-2</v>
      </c>
      <c r="J1285">
        <v>-4.07E-2</v>
      </c>
      <c r="K1285">
        <v>0.39560000000000001</v>
      </c>
      <c r="L1285">
        <v>0.39560000000000001</v>
      </c>
      <c r="M1285">
        <v>0.37140000000000001</v>
      </c>
      <c r="N1285">
        <v>1.319</v>
      </c>
      <c r="O1285">
        <v>3.4380000000000002</v>
      </c>
      <c r="P1285">
        <v>3.8117999999999999</v>
      </c>
      <c r="Q1285">
        <v>-5.2896999999999998</v>
      </c>
      <c r="R1285">
        <v>-0.58620000000000005</v>
      </c>
      <c r="S1285" t="s">
        <v>352</v>
      </c>
      <c r="T1285" t="s">
        <v>352</v>
      </c>
      <c r="U1285" t="s">
        <v>339</v>
      </c>
      <c r="V1285" t="s">
        <v>339</v>
      </c>
      <c r="W1285">
        <v>380708130466.08002</v>
      </c>
      <c r="X1285">
        <v>152579021.86000001</v>
      </c>
      <c r="Y1285" s="225">
        <v>40354919631850.383</v>
      </c>
      <c r="Z1285">
        <v>100845413.5757</v>
      </c>
    </row>
    <row r="1286" spans="1:26" x14ac:dyDescent="0.25">
      <c r="A1286" t="s">
        <v>1602</v>
      </c>
      <c r="B1286" t="s">
        <v>367</v>
      </c>
      <c r="C1286" t="s">
        <v>661</v>
      </c>
      <c r="D1286" t="s">
        <v>177</v>
      </c>
      <c r="E1286" t="s">
        <v>303</v>
      </c>
      <c r="F1286" t="s">
        <v>304</v>
      </c>
      <c r="G1286" t="s">
        <v>305</v>
      </c>
      <c r="H1286">
        <v>1029.6027999999999</v>
      </c>
      <c r="I1286">
        <v>0</v>
      </c>
      <c r="J1286">
        <v>0</v>
      </c>
      <c r="K1286">
        <v>0</v>
      </c>
      <c r="L1286">
        <v>0</v>
      </c>
      <c r="M1286">
        <v>0</v>
      </c>
      <c r="N1286">
        <v>0.1183</v>
      </c>
      <c r="O1286">
        <v>0.1532</v>
      </c>
      <c r="P1286">
        <v>0.16389999999999999</v>
      </c>
      <c r="Q1286">
        <v>0</v>
      </c>
      <c r="R1286">
        <v>0</v>
      </c>
      <c r="S1286" t="s">
        <v>369</v>
      </c>
      <c r="T1286" t="s">
        <v>369</v>
      </c>
      <c r="U1286" t="s">
        <v>369</v>
      </c>
      <c r="V1286" t="s">
        <v>369</v>
      </c>
      <c r="W1286">
        <v>101979921197.31</v>
      </c>
      <c r="X1286">
        <v>99910462.923099995</v>
      </c>
      <c r="Y1286" s="225">
        <v>21524316774423.719</v>
      </c>
      <c r="Z1286">
        <v>1577596.19</v>
      </c>
    </row>
    <row r="1287" spans="1:26" x14ac:dyDescent="0.25">
      <c r="A1287" t="s">
        <v>1603</v>
      </c>
      <c r="B1287" t="s">
        <v>367</v>
      </c>
      <c r="C1287" t="s">
        <v>841</v>
      </c>
      <c r="D1287" t="s">
        <v>170</v>
      </c>
      <c r="E1287" t="s">
        <v>303</v>
      </c>
      <c r="F1287" t="s">
        <v>279</v>
      </c>
      <c r="G1287" t="s">
        <v>305</v>
      </c>
      <c r="H1287">
        <v>1000</v>
      </c>
      <c r="I1287">
        <v>0</v>
      </c>
      <c r="J1287">
        <v>0</v>
      </c>
      <c r="K1287">
        <v>0</v>
      </c>
      <c r="L1287">
        <v>0</v>
      </c>
      <c r="M1287">
        <v>0</v>
      </c>
      <c r="N1287">
        <v>0</v>
      </c>
      <c r="O1287">
        <v>0</v>
      </c>
      <c r="P1287">
        <v>0</v>
      </c>
      <c r="Q1287">
        <v>0</v>
      </c>
      <c r="R1287">
        <v>0</v>
      </c>
      <c r="S1287" t="s">
        <v>319</v>
      </c>
      <c r="T1287" t="s">
        <v>319</v>
      </c>
      <c r="U1287" t="s">
        <v>319</v>
      </c>
      <c r="V1287" t="s">
        <v>319</v>
      </c>
      <c r="W1287">
        <v>205481259926.89001</v>
      </c>
      <c r="X1287">
        <v>200000000</v>
      </c>
      <c r="Y1287" s="225">
        <v>3425301448445.6899</v>
      </c>
      <c r="Z1287">
        <v>18230523.390000001</v>
      </c>
    </row>
    <row r="1288" spans="1:26" x14ac:dyDescent="0.25">
      <c r="A1288" t="s">
        <v>1604</v>
      </c>
      <c r="B1288" t="s">
        <v>367</v>
      </c>
      <c r="C1288" t="s">
        <v>841</v>
      </c>
      <c r="D1288" t="s">
        <v>170</v>
      </c>
      <c r="E1288" t="s">
        <v>303</v>
      </c>
      <c r="F1288" t="s">
        <v>279</v>
      </c>
      <c r="G1288" t="s">
        <v>305</v>
      </c>
      <c r="H1288">
        <v>1000</v>
      </c>
      <c r="I1288">
        <v>0</v>
      </c>
      <c r="J1288">
        <v>0</v>
      </c>
      <c r="K1288">
        <v>0</v>
      </c>
      <c r="L1288">
        <v>0</v>
      </c>
      <c r="M1288">
        <v>0</v>
      </c>
      <c r="N1288">
        <v>0</v>
      </c>
      <c r="O1288">
        <v>0</v>
      </c>
      <c r="P1288">
        <v>0</v>
      </c>
      <c r="Q1288">
        <v>0</v>
      </c>
      <c r="R1288">
        <v>0</v>
      </c>
      <c r="S1288" t="s">
        <v>319</v>
      </c>
      <c r="T1288" t="s">
        <v>319</v>
      </c>
      <c r="U1288" t="s">
        <v>319</v>
      </c>
      <c r="V1288" t="s">
        <v>319</v>
      </c>
      <c r="W1288">
        <v>353345590976.09003</v>
      </c>
      <c r="X1288">
        <v>350000000</v>
      </c>
      <c r="Y1288" s="225">
        <v>3425301448445.6899</v>
      </c>
      <c r="Z1288">
        <v>18230523.390000001</v>
      </c>
    </row>
    <row r="1289" spans="1:26" x14ac:dyDescent="0.25">
      <c r="A1289" t="s">
        <v>1605</v>
      </c>
      <c r="B1289" t="s">
        <v>367</v>
      </c>
      <c r="C1289" t="s">
        <v>1606</v>
      </c>
      <c r="D1289" t="s">
        <v>177</v>
      </c>
      <c r="E1289" t="s">
        <v>303</v>
      </c>
      <c r="F1289" t="s">
        <v>279</v>
      </c>
      <c r="G1289" t="s">
        <v>305</v>
      </c>
      <c r="H1289">
        <v>1026.6386</v>
      </c>
      <c r="I1289">
        <v>0</v>
      </c>
      <c r="J1289">
        <v>0</v>
      </c>
      <c r="K1289">
        <v>0</v>
      </c>
      <c r="L1289">
        <v>0.94</v>
      </c>
      <c r="M1289">
        <v>0</v>
      </c>
      <c r="N1289">
        <v>0</v>
      </c>
      <c r="O1289">
        <v>0</v>
      </c>
      <c r="P1289">
        <v>8.4700000000000006</v>
      </c>
      <c r="Q1289">
        <v>0</v>
      </c>
      <c r="R1289">
        <v>0</v>
      </c>
      <c r="S1289" t="s">
        <v>369</v>
      </c>
      <c r="T1289" t="s">
        <v>369</v>
      </c>
      <c r="U1289" t="s">
        <v>369</v>
      </c>
      <c r="V1289" t="s">
        <v>369</v>
      </c>
      <c r="W1289">
        <v>0</v>
      </c>
      <c r="X1289">
        <v>0</v>
      </c>
      <c r="Y1289" s="225">
        <v>1199244521604.3899</v>
      </c>
      <c r="Z1289">
        <v>9944194.1117000002</v>
      </c>
    </row>
    <row r="1290" spans="1:26" x14ac:dyDescent="0.25">
      <c r="A1290" t="s">
        <v>1607</v>
      </c>
      <c r="B1290" t="s">
        <v>166</v>
      </c>
      <c r="C1290" t="s">
        <v>1608</v>
      </c>
      <c r="D1290" t="s">
        <v>202</v>
      </c>
      <c r="E1290" t="s">
        <v>303</v>
      </c>
      <c r="F1290" t="s">
        <v>304</v>
      </c>
      <c r="G1290" t="s">
        <v>305</v>
      </c>
      <c r="H1290">
        <v>1242.7792999999999</v>
      </c>
      <c r="I1290">
        <v>-0.15459999999999999</v>
      </c>
      <c r="J1290">
        <v>-0.42259999999999998</v>
      </c>
      <c r="K1290">
        <v>-0.82569999999999999</v>
      </c>
      <c r="L1290">
        <v>-0.82569999999999999</v>
      </c>
      <c r="M1290">
        <v>-3.4731999999999998</v>
      </c>
      <c r="N1290">
        <v>-7.5999999999999998E-2</v>
      </c>
      <c r="O1290">
        <v>1.8595999999999999</v>
      </c>
      <c r="P1290">
        <v>2.6861000000000002</v>
      </c>
      <c r="Q1290">
        <v>5.633</v>
      </c>
      <c r="R1290">
        <v>0</v>
      </c>
      <c r="S1290" t="s">
        <v>387</v>
      </c>
      <c r="T1290" t="s">
        <v>387</v>
      </c>
      <c r="U1290" t="s">
        <v>387</v>
      </c>
      <c r="V1290" t="s">
        <v>319</v>
      </c>
      <c r="W1290">
        <v>485934814.88</v>
      </c>
      <c r="X1290">
        <v>387778.15</v>
      </c>
      <c r="Y1290" s="225">
        <v>4194584065</v>
      </c>
      <c r="Z1290">
        <v>0</v>
      </c>
    </row>
    <row r="1291" spans="1:26" x14ac:dyDescent="0.25">
      <c r="A1291" t="s">
        <v>1609</v>
      </c>
      <c r="B1291" t="s">
        <v>166</v>
      </c>
      <c r="C1291" t="s">
        <v>1608</v>
      </c>
      <c r="D1291" t="s">
        <v>170</v>
      </c>
      <c r="E1291" t="s">
        <v>303</v>
      </c>
      <c r="F1291" t="s">
        <v>304</v>
      </c>
      <c r="G1291" t="s">
        <v>305</v>
      </c>
      <c r="H1291">
        <v>854.84839999999997</v>
      </c>
      <c r="I1291">
        <v>0.12740000000000001</v>
      </c>
      <c r="J1291">
        <v>-0.1918</v>
      </c>
      <c r="K1291">
        <v>0.1842</v>
      </c>
      <c r="L1291">
        <v>0.1842</v>
      </c>
      <c r="M1291">
        <v>-0.34760000000000002</v>
      </c>
      <c r="N1291">
        <v>2.1198999999999999</v>
      </c>
      <c r="O1291">
        <v>3.3795999999999999</v>
      </c>
      <c r="P1291">
        <v>4.4404000000000003</v>
      </c>
      <c r="Q1291">
        <v>0</v>
      </c>
      <c r="R1291">
        <v>0</v>
      </c>
      <c r="S1291" t="s">
        <v>387</v>
      </c>
      <c r="T1291" t="s">
        <v>387</v>
      </c>
      <c r="U1291" t="s">
        <v>319</v>
      </c>
      <c r="V1291" t="s">
        <v>319</v>
      </c>
      <c r="W1291">
        <v>495280182.38</v>
      </c>
      <c r="X1291">
        <v>580444.94999999995</v>
      </c>
      <c r="Y1291" s="225">
        <v>4194584065</v>
      </c>
      <c r="Z1291">
        <v>0</v>
      </c>
    </row>
    <row r="1292" spans="1:26" x14ac:dyDescent="0.25">
      <c r="A1292" t="s">
        <v>1610</v>
      </c>
      <c r="B1292" t="s">
        <v>203</v>
      </c>
      <c r="C1292" t="s">
        <v>1608</v>
      </c>
      <c r="D1292" t="s">
        <v>202</v>
      </c>
      <c r="E1292" t="s">
        <v>303</v>
      </c>
      <c r="F1292" t="s">
        <v>304</v>
      </c>
      <c r="G1292" t="s">
        <v>305</v>
      </c>
      <c r="H1292">
        <v>1302.9667999999999</v>
      </c>
      <c r="I1292">
        <v>-0.41249999999999998</v>
      </c>
      <c r="J1292">
        <v>-0.82920000000000005</v>
      </c>
      <c r="K1292">
        <v>-4.0845000000000002</v>
      </c>
      <c r="L1292">
        <v>-4.0845000000000002</v>
      </c>
      <c r="M1292">
        <v>-6.4823000000000004</v>
      </c>
      <c r="N1292">
        <v>-6.7152000000000003</v>
      </c>
      <c r="O1292">
        <v>-4.5442</v>
      </c>
      <c r="P1292">
        <v>-0.3594</v>
      </c>
      <c r="Q1292">
        <v>3.4495</v>
      </c>
      <c r="R1292">
        <v>7.4653999999999998</v>
      </c>
      <c r="S1292" t="s">
        <v>319</v>
      </c>
      <c r="T1292" t="s">
        <v>319</v>
      </c>
      <c r="U1292" t="s">
        <v>319</v>
      </c>
      <c r="V1292" t="s">
        <v>319</v>
      </c>
      <c r="W1292">
        <v>2332560663.9200001</v>
      </c>
      <c r="X1292">
        <v>1717071.54</v>
      </c>
      <c r="Y1292" s="225">
        <v>4194584065</v>
      </c>
      <c r="Z1292">
        <v>0</v>
      </c>
    </row>
    <row r="1293" spans="1:26" x14ac:dyDescent="0.25">
      <c r="A1293" t="s">
        <v>1611</v>
      </c>
      <c r="B1293" t="s">
        <v>74</v>
      </c>
      <c r="C1293" t="s">
        <v>1608</v>
      </c>
      <c r="D1293" t="s">
        <v>202</v>
      </c>
      <c r="E1293" t="s">
        <v>303</v>
      </c>
      <c r="F1293" t="s">
        <v>304</v>
      </c>
      <c r="G1293" t="s">
        <v>305</v>
      </c>
      <c r="H1293">
        <v>1050.7829999999999</v>
      </c>
      <c r="I1293">
        <v>-0.1221</v>
      </c>
      <c r="J1293">
        <v>-1.3581000000000001</v>
      </c>
      <c r="K1293">
        <v>-6.2279999999999998</v>
      </c>
      <c r="L1293">
        <v>-6.2279999999999998</v>
      </c>
      <c r="M1293">
        <v>-9.6903000000000006</v>
      </c>
      <c r="N1293">
        <v>-12.816700000000001</v>
      </c>
      <c r="O1293">
        <v>-16.804300000000001</v>
      </c>
      <c r="P1293">
        <v>-14.5962</v>
      </c>
      <c r="Q1293">
        <v>-17.470699</v>
      </c>
      <c r="R1293">
        <v>0</v>
      </c>
      <c r="S1293" t="s">
        <v>387</v>
      </c>
      <c r="T1293" t="s">
        <v>387</v>
      </c>
      <c r="U1293" t="s">
        <v>387</v>
      </c>
      <c r="V1293" t="s">
        <v>319</v>
      </c>
      <c r="W1293">
        <v>281976916.51999998</v>
      </c>
      <c r="X1293">
        <v>251636.44</v>
      </c>
      <c r="Y1293" s="225">
        <v>4194584065</v>
      </c>
      <c r="Z1293">
        <v>0</v>
      </c>
    </row>
    <row r="1294" spans="1:26" x14ac:dyDescent="0.25">
      <c r="A1294" t="s">
        <v>1612</v>
      </c>
      <c r="B1294" t="s">
        <v>74</v>
      </c>
      <c r="C1294" t="s">
        <v>1024</v>
      </c>
      <c r="D1294" t="s">
        <v>336</v>
      </c>
      <c r="E1294" t="s">
        <v>303</v>
      </c>
      <c r="F1294" t="s">
        <v>304</v>
      </c>
      <c r="G1294" t="s">
        <v>305</v>
      </c>
      <c r="H1294">
        <v>777.69169999999997</v>
      </c>
      <c r="I1294">
        <v>-0.5121</v>
      </c>
      <c r="J1294">
        <v>-0.54490000000000005</v>
      </c>
      <c r="K1294">
        <v>-5.4394</v>
      </c>
      <c r="L1294">
        <v>-5.4394</v>
      </c>
      <c r="M1294">
        <v>-9.5897000000000006</v>
      </c>
      <c r="N1294">
        <v>-10.779400000000001</v>
      </c>
      <c r="O1294">
        <v>-7.2005999999999997</v>
      </c>
      <c r="P1294">
        <v>-11.674799999999999</v>
      </c>
      <c r="Q1294">
        <v>0</v>
      </c>
      <c r="R1294">
        <v>0</v>
      </c>
      <c r="S1294" t="s">
        <v>387</v>
      </c>
      <c r="T1294" t="s">
        <v>387</v>
      </c>
      <c r="U1294" t="s">
        <v>319</v>
      </c>
      <c r="V1294" t="s">
        <v>319</v>
      </c>
      <c r="W1294">
        <v>9837645719.5699997</v>
      </c>
      <c r="X1294">
        <v>11961729.710000001</v>
      </c>
      <c r="Y1294" s="225">
        <v>307098508654.78998</v>
      </c>
      <c r="Z1294">
        <v>0</v>
      </c>
    </row>
    <row r="1295" spans="1:26" x14ac:dyDescent="0.25">
      <c r="A1295" t="s">
        <v>1613</v>
      </c>
      <c r="B1295" t="s">
        <v>171</v>
      </c>
      <c r="C1295" t="s">
        <v>1024</v>
      </c>
      <c r="D1295" t="s">
        <v>223</v>
      </c>
      <c r="E1295" t="s">
        <v>303</v>
      </c>
      <c r="F1295" t="s">
        <v>304</v>
      </c>
      <c r="G1295" t="s">
        <v>305</v>
      </c>
      <c r="H1295">
        <v>1139.7855999999999</v>
      </c>
      <c r="I1295">
        <v>9.4700000000000006E-2</v>
      </c>
      <c r="J1295">
        <v>6.5699999999999995E-2</v>
      </c>
      <c r="K1295">
        <v>0.80830000000000002</v>
      </c>
      <c r="L1295">
        <v>0.80830000000000002</v>
      </c>
      <c r="M1295">
        <v>2.0152999999999999</v>
      </c>
      <c r="N1295">
        <v>4.3379000000000003</v>
      </c>
      <c r="O1295">
        <v>7.9977999999999998</v>
      </c>
      <c r="P1295">
        <v>10.1122</v>
      </c>
      <c r="Q1295">
        <v>0</v>
      </c>
      <c r="R1295">
        <v>0</v>
      </c>
      <c r="S1295" t="s">
        <v>307</v>
      </c>
      <c r="T1295" t="s">
        <v>307</v>
      </c>
      <c r="U1295" t="s">
        <v>319</v>
      </c>
      <c r="V1295" t="s">
        <v>319</v>
      </c>
      <c r="W1295">
        <v>14482555603.35</v>
      </c>
      <c r="X1295">
        <v>12809096.15</v>
      </c>
      <c r="Y1295" s="225">
        <v>307098508654.78998</v>
      </c>
      <c r="Z1295">
        <v>0</v>
      </c>
    </row>
    <row r="1296" spans="1:26" x14ac:dyDescent="0.25">
      <c r="A1296" t="s">
        <v>1614</v>
      </c>
      <c r="B1296" t="s">
        <v>178</v>
      </c>
      <c r="C1296" t="s">
        <v>1024</v>
      </c>
      <c r="D1296" t="s">
        <v>191</v>
      </c>
      <c r="E1296" t="s">
        <v>303</v>
      </c>
      <c r="F1296" t="s">
        <v>304</v>
      </c>
      <c r="G1296" t="s">
        <v>305</v>
      </c>
      <c r="H1296">
        <v>1012.0521</v>
      </c>
      <c r="I1296">
        <v>4.9599999999999998E-2</v>
      </c>
      <c r="J1296">
        <v>0.11600000000000001</v>
      </c>
      <c r="K1296">
        <v>0.51900000000000002</v>
      </c>
      <c r="L1296">
        <v>0.51900000000000002</v>
      </c>
      <c r="M1296">
        <v>1.1775</v>
      </c>
      <c r="N1296">
        <v>0</v>
      </c>
      <c r="O1296">
        <v>0</v>
      </c>
      <c r="P1296">
        <v>0</v>
      </c>
      <c r="Q1296">
        <v>0</v>
      </c>
      <c r="R1296">
        <v>0</v>
      </c>
      <c r="S1296" t="s">
        <v>319</v>
      </c>
      <c r="T1296" t="s">
        <v>319</v>
      </c>
      <c r="U1296" t="s">
        <v>319</v>
      </c>
      <c r="V1296" t="s">
        <v>319</v>
      </c>
      <c r="W1296">
        <v>101275215642.39999</v>
      </c>
      <c r="X1296">
        <v>100588498.56</v>
      </c>
      <c r="Y1296" s="225">
        <v>307098508654.78998</v>
      </c>
      <c r="Z1296">
        <v>0</v>
      </c>
    </row>
    <row r="1297" spans="1:26" x14ac:dyDescent="0.25">
      <c r="A1297" t="s">
        <v>1615</v>
      </c>
      <c r="B1297" t="s">
        <v>178</v>
      </c>
      <c r="C1297" t="s">
        <v>1024</v>
      </c>
      <c r="D1297" t="s">
        <v>227</v>
      </c>
      <c r="E1297" t="s">
        <v>303</v>
      </c>
      <c r="F1297" t="s">
        <v>304</v>
      </c>
      <c r="G1297" t="s">
        <v>305</v>
      </c>
      <c r="H1297">
        <v>1464.5876000000001</v>
      </c>
      <c r="I1297">
        <v>4.1099999999999998E-2</v>
      </c>
      <c r="J1297">
        <v>9.64E-2</v>
      </c>
      <c r="K1297">
        <v>0.4284</v>
      </c>
      <c r="L1297">
        <v>0.4284</v>
      </c>
      <c r="M1297">
        <v>1.3353999999999999</v>
      </c>
      <c r="N1297">
        <v>2.6377999999999999</v>
      </c>
      <c r="O1297">
        <v>4.0490000000000004</v>
      </c>
      <c r="P1297">
        <v>5.3385999999999996</v>
      </c>
      <c r="Q1297">
        <v>15.641299999999999</v>
      </c>
      <c r="R1297">
        <v>32.023299999999999</v>
      </c>
      <c r="S1297" t="s">
        <v>332</v>
      </c>
      <c r="T1297" t="s">
        <v>332</v>
      </c>
      <c r="U1297" t="s">
        <v>332</v>
      </c>
      <c r="V1297" t="s">
        <v>332</v>
      </c>
      <c r="W1297">
        <v>159059662019.73001</v>
      </c>
      <c r="X1297">
        <v>109069027.26000001</v>
      </c>
      <c r="Y1297" s="225">
        <v>307098508654.78998</v>
      </c>
      <c r="Z1297">
        <v>0</v>
      </c>
    </row>
    <row r="1298" spans="1:26" x14ac:dyDescent="0.25">
      <c r="A1298" t="s">
        <v>1616</v>
      </c>
      <c r="B1298" t="s">
        <v>166</v>
      </c>
      <c r="C1298" t="s">
        <v>1024</v>
      </c>
      <c r="D1298" t="s">
        <v>227</v>
      </c>
      <c r="E1298" t="s">
        <v>303</v>
      </c>
      <c r="F1298" t="s">
        <v>304</v>
      </c>
      <c r="G1298" t="s">
        <v>305</v>
      </c>
      <c r="H1298">
        <v>2453.9715999999999</v>
      </c>
      <c r="I1298">
        <v>-0.105</v>
      </c>
      <c r="J1298">
        <v>0.14249999999999999</v>
      </c>
      <c r="K1298">
        <v>-1.25</v>
      </c>
      <c r="L1298">
        <v>-1.25</v>
      </c>
      <c r="M1298">
        <v>-3.2210000000000001</v>
      </c>
      <c r="N1298">
        <v>-2.2557999999999998</v>
      </c>
      <c r="O1298">
        <v>0.41720000000000002</v>
      </c>
      <c r="P1298">
        <v>0.4425</v>
      </c>
      <c r="Q1298">
        <v>2.5764999999999998</v>
      </c>
      <c r="R1298">
        <v>21.9389</v>
      </c>
      <c r="S1298" t="s">
        <v>332</v>
      </c>
      <c r="T1298" t="s">
        <v>332</v>
      </c>
      <c r="U1298" t="s">
        <v>332</v>
      </c>
      <c r="V1298" t="s">
        <v>307</v>
      </c>
      <c r="W1298">
        <v>11275530507.85</v>
      </c>
      <c r="X1298">
        <v>4537373.12</v>
      </c>
      <c r="Y1298" s="225">
        <v>307098508654.78998</v>
      </c>
      <c r="Z1298">
        <v>0</v>
      </c>
    </row>
    <row r="1299" spans="1:26" x14ac:dyDescent="0.25">
      <c r="A1299" t="s">
        <v>1617</v>
      </c>
      <c r="B1299" t="s">
        <v>328</v>
      </c>
      <c r="C1299" t="s">
        <v>1618</v>
      </c>
      <c r="D1299" t="s">
        <v>202</v>
      </c>
      <c r="E1299" t="s">
        <v>303</v>
      </c>
      <c r="F1299" t="s">
        <v>304</v>
      </c>
      <c r="G1299" t="s">
        <v>305</v>
      </c>
      <c r="H1299">
        <v>463.03732200000002</v>
      </c>
      <c r="I1299">
        <v>-0.58409999999999995</v>
      </c>
      <c r="J1299">
        <v>-1.1465000000000001</v>
      </c>
      <c r="K1299">
        <v>-3.7995000000000001</v>
      </c>
      <c r="L1299">
        <v>-3.7995000000000001</v>
      </c>
      <c r="M1299">
        <v>-9.4413</v>
      </c>
      <c r="N1299">
        <v>-7.6220999999999997</v>
      </c>
      <c r="O1299">
        <v>-6.7355</v>
      </c>
      <c r="P1299">
        <v>-2.5495000000000001</v>
      </c>
      <c r="Q1299">
        <v>0</v>
      </c>
      <c r="R1299">
        <v>0</v>
      </c>
      <c r="S1299" t="s">
        <v>319</v>
      </c>
      <c r="T1299" t="s">
        <v>319</v>
      </c>
      <c r="U1299" t="s">
        <v>319</v>
      </c>
      <c r="V1299" t="s">
        <v>319</v>
      </c>
      <c r="W1299">
        <v>9578375533.7299995</v>
      </c>
      <c r="X1299">
        <v>19900000</v>
      </c>
      <c r="Y1299" s="225">
        <v>2325931930040.0298</v>
      </c>
      <c r="Z1299">
        <v>0</v>
      </c>
    </row>
    <row r="1300" spans="1:26" x14ac:dyDescent="0.25">
      <c r="A1300" t="s">
        <v>1619</v>
      </c>
      <c r="B1300" t="s">
        <v>74</v>
      </c>
      <c r="C1300" t="s">
        <v>1618</v>
      </c>
      <c r="D1300" t="s">
        <v>374</v>
      </c>
      <c r="E1300" t="s">
        <v>303</v>
      </c>
      <c r="F1300" t="s">
        <v>304</v>
      </c>
      <c r="G1300" t="s">
        <v>305</v>
      </c>
      <c r="H1300">
        <v>1139.451</v>
      </c>
      <c r="I1300">
        <v>-1.8607</v>
      </c>
      <c r="J1300">
        <v>-1.14E-2</v>
      </c>
      <c r="K1300">
        <v>2.1450999999999998</v>
      </c>
      <c r="L1300">
        <v>2.1450999999999998</v>
      </c>
      <c r="M1300">
        <v>4.3281999999999998</v>
      </c>
      <c r="N1300">
        <v>4.6782000000000004</v>
      </c>
      <c r="O1300">
        <v>9.0028000000000006</v>
      </c>
      <c r="P1300">
        <v>4.6665000000000001</v>
      </c>
      <c r="Q1300">
        <v>0</v>
      </c>
      <c r="R1300">
        <v>0</v>
      </c>
      <c r="S1300" t="s">
        <v>364</v>
      </c>
      <c r="T1300" t="s">
        <v>338</v>
      </c>
      <c r="U1300" t="s">
        <v>319</v>
      </c>
      <c r="V1300" t="s">
        <v>319</v>
      </c>
      <c r="W1300">
        <v>11457541727.809999</v>
      </c>
      <c r="X1300">
        <v>10271017.15</v>
      </c>
      <c r="Y1300" s="225">
        <v>2325931930040.0298</v>
      </c>
      <c r="Z1300">
        <v>0</v>
      </c>
    </row>
    <row r="1301" spans="1:26" x14ac:dyDescent="0.25">
      <c r="A1301" t="s">
        <v>1620</v>
      </c>
      <c r="B1301" t="s">
        <v>74</v>
      </c>
      <c r="C1301" t="s">
        <v>1618</v>
      </c>
      <c r="D1301" t="s">
        <v>374</v>
      </c>
      <c r="E1301" t="s">
        <v>303</v>
      </c>
      <c r="F1301" t="s">
        <v>304</v>
      </c>
      <c r="G1301" t="s">
        <v>305</v>
      </c>
      <c r="H1301">
        <v>464.899</v>
      </c>
      <c r="I1301">
        <v>0.41399999999999998</v>
      </c>
      <c r="J1301">
        <v>-0.56200000000000006</v>
      </c>
      <c r="K1301">
        <v>1.6208</v>
      </c>
      <c r="L1301">
        <v>1.6208</v>
      </c>
      <c r="M1301">
        <v>-22.867701</v>
      </c>
      <c r="N1301">
        <v>-44.4482</v>
      </c>
      <c r="O1301">
        <v>-54.852699000000001</v>
      </c>
      <c r="P1301">
        <v>-51.479801000000002</v>
      </c>
      <c r="Q1301">
        <v>-49.500197999999997</v>
      </c>
      <c r="R1301">
        <v>0</v>
      </c>
      <c r="S1301" t="s">
        <v>352</v>
      </c>
      <c r="T1301" t="s">
        <v>375</v>
      </c>
      <c r="U1301" t="s">
        <v>317</v>
      </c>
      <c r="V1301" t="s">
        <v>319</v>
      </c>
      <c r="W1301">
        <v>879836324471.07996</v>
      </c>
      <c r="X1301">
        <v>1923206740.97</v>
      </c>
      <c r="Y1301" s="225">
        <v>2325931930040.0298</v>
      </c>
      <c r="Z1301">
        <v>0</v>
      </c>
    </row>
    <row r="1302" spans="1:26" x14ac:dyDescent="0.25">
      <c r="A1302" t="s">
        <v>1621</v>
      </c>
      <c r="B1302" t="s">
        <v>328</v>
      </c>
      <c r="C1302" t="s">
        <v>1618</v>
      </c>
      <c r="D1302" t="s">
        <v>202</v>
      </c>
      <c r="E1302" t="s">
        <v>303</v>
      </c>
      <c r="F1302" t="s">
        <v>304</v>
      </c>
      <c r="G1302" t="s">
        <v>305</v>
      </c>
      <c r="H1302">
        <v>501.81310300000001</v>
      </c>
      <c r="I1302">
        <v>-0.50600000000000001</v>
      </c>
      <c r="J1302">
        <v>-1.0923</v>
      </c>
      <c r="K1302">
        <v>-3.423</v>
      </c>
      <c r="L1302">
        <v>-3.423</v>
      </c>
      <c r="M1302">
        <v>-6.8789999999999996</v>
      </c>
      <c r="N1302">
        <v>-8.5023</v>
      </c>
      <c r="O1302">
        <v>-6.9794</v>
      </c>
      <c r="P1302">
        <v>-2.8774000000000002</v>
      </c>
      <c r="Q1302">
        <v>2.5041000000000002</v>
      </c>
      <c r="R1302">
        <v>0</v>
      </c>
      <c r="S1302" t="s">
        <v>319</v>
      </c>
      <c r="T1302" t="s">
        <v>319</v>
      </c>
      <c r="U1302" t="s">
        <v>319</v>
      </c>
      <c r="V1302" t="s">
        <v>319</v>
      </c>
      <c r="W1302">
        <v>64742050776.150002</v>
      </c>
      <c r="X1302">
        <v>124600000</v>
      </c>
      <c r="Y1302" s="225">
        <v>2325931930040.0298</v>
      </c>
      <c r="Z1302">
        <v>0</v>
      </c>
    </row>
    <row r="1303" spans="1:26" x14ac:dyDescent="0.25">
      <c r="A1303" t="s">
        <v>1622</v>
      </c>
      <c r="B1303" t="s">
        <v>328</v>
      </c>
      <c r="C1303" t="s">
        <v>1618</v>
      </c>
      <c r="D1303" t="s">
        <v>223</v>
      </c>
      <c r="E1303" t="s">
        <v>303</v>
      </c>
      <c r="F1303" t="s">
        <v>304</v>
      </c>
      <c r="G1303" t="s">
        <v>280</v>
      </c>
      <c r="H1303">
        <v>431.37</v>
      </c>
      <c r="I1303">
        <v>-0.35110000000000002</v>
      </c>
      <c r="J1303">
        <v>-0.85499999999999998</v>
      </c>
      <c r="K1303">
        <v>-2.3098999999999998</v>
      </c>
      <c r="L1303">
        <v>-2.3098999999999998</v>
      </c>
      <c r="M1303">
        <v>-3.4771999999999998</v>
      </c>
      <c r="N1303">
        <v>-5.3846999999999996</v>
      </c>
      <c r="O1303">
        <v>-5.8124000000000002</v>
      </c>
      <c r="P1303">
        <v>-4.0163000000000002</v>
      </c>
      <c r="Q1303">
        <v>0</v>
      </c>
      <c r="R1303">
        <v>0</v>
      </c>
      <c r="S1303" t="s">
        <v>319</v>
      </c>
      <c r="T1303" t="s">
        <v>319</v>
      </c>
      <c r="U1303" t="s">
        <v>319</v>
      </c>
      <c r="V1303" t="s">
        <v>319</v>
      </c>
      <c r="W1303">
        <v>13468095850.24</v>
      </c>
      <c r="X1303">
        <v>30500000</v>
      </c>
      <c r="Y1303" s="225">
        <v>2325931930040.0298</v>
      </c>
      <c r="Z1303">
        <v>0</v>
      </c>
    </row>
    <row r="1304" spans="1:26" x14ac:dyDescent="0.25">
      <c r="A1304" t="s">
        <v>1623</v>
      </c>
      <c r="B1304" t="s">
        <v>328</v>
      </c>
      <c r="C1304" t="s">
        <v>1618</v>
      </c>
      <c r="D1304" t="s">
        <v>202</v>
      </c>
      <c r="E1304" t="s">
        <v>303</v>
      </c>
      <c r="F1304" t="s">
        <v>304</v>
      </c>
      <c r="G1304" t="s">
        <v>305</v>
      </c>
      <c r="H1304">
        <v>531.06105400000001</v>
      </c>
      <c r="I1304">
        <v>-0.46129999999999999</v>
      </c>
      <c r="J1304">
        <v>-0.68269999999999997</v>
      </c>
      <c r="K1304">
        <v>-2.8816999999999999</v>
      </c>
      <c r="L1304">
        <v>-2.8816999999999999</v>
      </c>
      <c r="M1304">
        <v>-4.5152999999999999</v>
      </c>
      <c r="N1304">
        <v>-2.8675999999999999</v>
      </c>
      <c r="O1304">
        <v>-0.37359999999999999</v>
      </c>
      <c r="P1304">
        <v>5.2941000000000003</v>
      </c>
      <c r="Q1304">
        <v>0</v>
      </c>
      <c r="R1304">
        <v>0</v>
      </c>
      <c r="S1304" t="s">
        <v>319</v>
      </c>
      <c r="T1304" t="s">
        <v>319</v>
      </c>
      <c r="U1304" t="s">
        <v>319</v>
      </c>
      <c r="V1304" t="s">
        <v>319</v>
      </c>
      <c r="W1304">
        <v>143758589064.39999</v>
      </c>
      <c r="X1304">
        <v>262900000</v>
      </c>
      <c r="Y1304" s="225">
        <v>2325931930040.0298</v>
      </c>
      <c r="Z1304">
        <v>0</v>
      </c>
    </row>
    <row r="1305" spans="1:26" x14ac:dyDescent="0.25">
      <c r="A1305" t="s">
        <v>1624</v>
      </c>
      <c r="B1305" t="s">
        <v>166</v>
      </c>
      <c r="C1305" t="s">
        <v>1618</v>
      </c>
      <c r="D1305" t="s">
        <v>202</v>
      </c>
      <c r="E1305" t="s">
        <v>303</v>
      </c>
      <c r="F1305" t="s">
        <v>304</v>
      </c>
      <c r="G1305" t="s">
        <v>305</v>
      </c>
      <c r="H1305">
        <v>864.41099999999994</v>
      </c>
      <c r="I1305">
        <v>0.1288</v>
      </c>
      <c r="J1305">
        <v>-0.12239999999999999</v>
      </c>
      <c r="K1305">
        <v>-1.147</v>
      </c>
      <c r="L1305">
        <v>-1.147</v>
      </c>
      <c r="M1305">
        <v>-4.0189000000000004</v>
      </c>
      <c r="N1305">
        <v>-6.8461999999999996</v>
      </c>
      <c r="O1305">
        <v>-3.3408000000000002</v>
      </c>
      <c r="P1305">
        <v>-6.8860000000000001</v>
      </c>
      <c r="Q1305">
        <v>0</v>
      </c>
      <c r="R1305">
        <v>0</v>
      </c>
      <c r="S1305" t="s">
        <v>334</v>
      </c>
      <c r="T1305" t="s">
        <v>375</v>
      </c>
      <c r="U1305" t="s">
        <v>319</v>
      </c>
      <c r="V1305" t="s">
        <v>319</v>
      </c>
      <c r="W1305">
        <v>15358256049.709999</v>
      </c>
      <c r="X1305">
        <v>17563519.629999999</v>
      </c>
      <c r="Y1305" s="225">
        <v>2325931930040.0298</v>
      </c>
      <c r="Z1305">
        <v>0</v>
      </c>
    </row>
    <row r="1306" spans="1:26" x14ac:dyDescent="0.25">
      <c r="A1306" t="s">
        <v>1625</v>
      </c>
      <c r="B1306" t="s">
        <v>328</v>
      </c>
      <c r="C1306" t="s">
        <v>1618</v>
      </c>
      <c r="D1306" t="s">
        <v>202</v>
      </c>
      <c r="E1306" t="s">
        <v>303</v>
      </c>
      <c r="F1306" t="s">
        <v>304</v>
      </c>
      <c r="G1306" t="s">
        <v>305</v>
      </c>
      <c r="H1306">
        <v>527.38789599999996</v>
      </c>
      <c r="I1306">
        <v>-0.57069999999999999</v>
      </c>
      <c r="J1306">
        <v>-0.95169999999999999</v>
      </c>
      <c r="K1306">
        <v>-3.0356999999999998</v>
      </c>
      <c r="L1306">
        <v>-3.0356999999999998</v>
      </c>
      <c r="M1306">
        <v>-5.2887000000000004</v>
      </c>
      <c r="N1306">
        <v>-4.6825000000000001</v>
      </c>
      <c r="O1306">
        <v>-1.8371</v>
      </c>
      <c r="P1306">
        <v>1.8317000000000001</v>
      </c>
      <c r="Q1306">
        <v>0</v>
      </c>
      <c r="R1306">
        <v>0</v>
      </c>
      <c r="S1306" t="s">
        <v>319</v>
      </c>
      <c r="T1306" t="s">
        <v>319</v>
      </c>
      <c r="U1306" t="s">
        <v>319</v>
      </c>
      <c r="V1306" t="s">
        <v>319</v>
      </c>
      <c r="W1306">
        <v>44382140340.690002</v>
      </c>
      <c r="X1306">
        <v>81600000</v>
      </c>
      <c r="Y1306" s="225">
        <v>2325931930040.0298</v>
      </c>
      <c r="Z1306">
        <v>0</v>
      </c>
    </row>
    <row r="1307" spans="1:26" x14ac:dyDescent="0.25">
      <c r="A1307" t="s">
        <v>1626</v>
      </c>
      <c r="B1307" t="s">
        <v>171</v>
      </c>
      <c r="C1307" t="s">
        <v>1618</v>
      </c>
      <c r="D1307" t="s">
        <v>202</v>
      </c>
      <c r="E1307" t="s">
        <v>303</v>
      </c>
      <c r="F1307" t="s">
        <v>304</v>
      </c>
      <c r="G1307" t="s">
        <v>305</v>
      </c>
      <c r="H1307">
        <v>1216.3566000000001</v>
      </c>
      <c r="I1307">
        <v>0.41549999999999998</v>
      </c>
      <c r="J1307">
        <v>0.2797</v>
      </c>
      <c r="K1307">
        <v>0.95430000000000004</v>
      </c>
      <c r="L1307">
        <v>0.95430000000000004</v>
      </c>
      <c r="M1307">
        <v>1.8835999999999999</v>
      </c>
      <c r="N1307">
        <v>5.08</v>
      </c>
      <c r="O1307">
        <v>8.7264999999999997</v>
      </c>
      <c r="P1307">
        <v>11.4892</v>
      </c>
      <c r="Q1307">
        <v>0</v>
      </c>
      <c r="R1307">
        <v>0</v>
      </c>
      <c r="S1307" t="s">
        <v>307</v>
      </c>
      <c r="T1307" t="s">
        <v>307</v>
      </c>
      <c r="U1307" t="s">
        <v>319</v>
      </c>
      <c r="V1307" t="s">
        <v>319</v>
      </c>
      <c r="W1307">
        <v>77096200953.789993</v>
      </c>
      <c r="X1307">
        <v>63987747.799999997</v>
      </c>
      <c r="Y1307" s="225">
        <v>2325931930040.0298</v>
      </c>
      <c r="Z1307">
        <v>0</v>
      </c>
    </row>
    <row r="1308" spans="1:26" x14ac:dyDescent="0.25">
      <c r="A1308" t="s">
        <v>1627</v>
      </c>
      <c r="B1308" t="s">
        <v>328</v>
      </c>
      <c r="C1308" t="s">
        <v>1618</v>
      </c>
      <c r="D1308" t="s">
        <v>202</v>
      </c>
      <c r="E1308" t="s">
        <v>303</v>
      </c>
      <c r="F1308" t="s">
        <v>304</v>
      </c>
      <c r="G1308" t="s">
        <v>305</v>
      </c>
      <c r="H1308">
        <v>451.12530600000002</v>
      </c>
      <c r="I1308">
        <v>-0.65149999999999997</v>
      </c>
      <c r="J1308">
        <v>-1.1912</v>
      </c>
      <c r="K1308">
        <v>-2.6248999999999998</v>
      </c>
      <c r="L1308">
        <v>-2.6248999999999998</v>
      </c>
      <c r="M1308">
        <v>-4.9013</v>
      </c>
      <c r="N1308">
        <v>-2.8639999999999999</v>
      </c>
      <c r="O1308">
        <v>0.93630000000000002</v>
      </c>
      <c r="P1308">
        <v>7.9176000000000002</v>
      </c>
      <c r="Q1308">
        <v>0</v>
      </c>
      <c r="R1308">
        <v>0</v>
      </c>
      <c r="S1308" t="s">
        <v>319</v>
      </c>
      <c r="T1308" t="s">
        <v>319</v>
      </c>
      <c r="U1308" t="s">
        <v>319</v>
      </c>
      <c r="V1308" t="s">
        <v>319</v>
      </c>
      <c r="W1308">
        <v>11952779384.459999</v>
      </c>
      <c r="X1308">
        <v>25800000</v>
      </c>
      <c r="Y1308" s="225">
        <v>2325931930040.0298</v>
      </c>
      <c r="Z1308">
        <v>0</v>
      </c>
    </row>
    <row r="1309" spans="1:26" x14ac:dyDescent="0.25">
      <c r="A1309" t="s">
        <v>1628</v>
      </c>
      <c r="B1309" t="s">
        <v>328</v>
      </c>
      <c r="C1309" t="s">
        <v>1618</v>
      </c>
      <c r="D1309" t="s">
        <v>202</v>
      </c>
      <c r="E1309" t="s">
        <v>303</v>
      </c>
      <c r="F1309" t="s">
        <v>304</v>
      </c>
      <c r="G1309" t="s">
        <v>305</v>
      </c>
      <c r="H1309">
        <v>493.30055099999998</v>
      </c>
      <c r="I1309">
        <v>-0.64359999999999995</v>
      </c>
      <c r="J1309">
        <v>-1.1456999999999999</v>
      </c>
      <c r="K1309">
        <v>-3.2673999999999999</v>
      </c>
      <c r="L1309">
        <v>-3.2673999999999999</v>
      </c>
      <c r="M1309">
        <v>-5.8137999999999996</v>
      </c>
      <c r="N1309">
        <v>-6.6615000000000002</v>
      </c>
      <c r="O1309">
        <v>-4.1841999999999997</v>
      </c>
      <c r="P1309">
        <v>7.0999999999999994E-2</v>
      </c>
      <c r="Q1309">
        <v>0</v>
      </c>
      <c r="R1309">
        <v>0</v>
      </c>
      <c r="S1309" t="s">
        <v>319</v>
      </c>
      <c r="T1309" t="s">
        <v>319</v>
      </c>
      <c r="U1309" t="s">
        <v>319</v>
      </c>
      <c r="V1309" t="s">
        <v>319</v>
      </c>
      <c r="W1309">
        <v>16573804173.889999</v>
      </c>
      <c r="X1309">
        <v>32500000</v>
      </c>
      <c r="Y1309" s="225">
        <v>2325931930040.0298</v>
      </c>
      <c r="Z1309">
        <v>0</v>
      </c>
    </row>
    <row r="1310" spans="1:26" x14ac:dyDescent="0.25">
      <c r="A1310" t="s">
        <v>1629</v>
      </c>
      <c r="B1310" t="s">
        <v>74</v>
      </c>
      <c r="C1310" t="s">
        <v>1618</v>
      </c>
      <c r="D1310" t="s">
        <v>223</v>
      </c>
      <c r="E1310" t="s">
        <v>303</v>
      </c>
      <c r="F1310" t="s">
        <v>304</v>
      </c>
      <c r="G1310" t="s">
        <v>280</v>
      </c>
      <c r="H1310">
        <v>1206.51</v>
      </c>
      <c r="I1310">
        <v>-1.3209</v>
      </c>
      <c r="J1310">
        <v>6.8000000000000005E-2</v>
      </c>
      <c r="K1310">
        <v>-1.1778</v>
      </c>
      <c r="L1310">
        <v>-1.1778</v>
      </c>
      <c r="M1310">
        <v>0.77600000000000002</v>
      </c>
      <c r="N1310">
        <v>0.93359999999999999</v>
      </c>
      <c r="O1310">
        <v>4.7991000000000001</v>
      </c>
      <c r="P1310">
        <v>15.976000000000001</v>
      </c>
      <c r="Q1310">
        <v>0</v>
      </c>
      <c r="R1310">
        <v>0</v>
      </c>
      <c r="S1310" t="s">
        <v>338</v>
      </c>
      <c r="T1310" t="s">
        <v>310</v>
      </c>
      <c r="U1310" t="s">
        <v>319</v>
      </c>
      <c r="V1310" t="s">
        <v>319</v>
      </c>
      <c r="W1310">
        <v>114754968193.10001</v>
      </c>
      <c r="X1310">
        <v>93992845.609999999</v>
      </c>
      <c r="Y1310" s="225">
        <v>2325931930040.0298</v>
      </c>
      <c r="Z1310">
        <v>0</v>
      </c>
    </row>
    <row r="1311" spans="1:26" x14ac:dyDescent="0.25">
      <c r="A1311" t="s">
        <v>1630</v>
      </c>
      <c r="B1311" t="s">
        <v>178</v>
      </c>
      <c r="C1311" t="s">
        <v>1618</v>
      </c>
      <c r="D1311" t="s">
        <v>202</v>
      </c>
      <c r="E1311" t="s">
        <v>303</v>
      </c>
      <c r="F1311" t="s">
        <v>304</v>
      </c>
      <c r="G1311" t="s">
        <v>305</v>
      </c>
      <c r="H1311">
        <v>1199.4926</v>
      </c>
      <c r="I1311">
        <v>5.33E-2</v>
      </c>
      <c r="J1311">
        <v>0.12470000000000001</v>
      </c>
      <c r="K1311">
        <v>0.53990000000000005</v>
      </c>
      <c r="L1311">
        <v>0.53990000000000005</v>
      </c>
      <c r="M1311">
        <v>1.6525000000000001</v>
      </c>
      <c r="N1311">
        <v>3.3109999999999999</v>
      </c>
      <c r="O1311">
        <v>5.0726000000000004</v>
      </c>
      <c r="P1311">
        <v>6.7592999999999996</v>
      </c>
      <c r="Q1311">
        <v>19.791699999999999</v>
      </c>
      <c r="R1311">
        <v>0</v>
      </c>
      <c r="S1311" t="s">
        <v>313</v>
      </c>
      <c r="T1311" t="s">
        <v>364</v>
      </c>
      <c r="U1311" t="s">
        <v>319</v>
      </c>
      <c r="V1311" t="s">
        <v>319</v>
      </c>
      <c r="W1311">
        <v>324054515308.40002</v>
      </c>
      <c r="X1311">
        <v>271618292.37</v>
      </c>
      <c r="Y1311" s="225">
        <v>2325931930040.0298</v>
      </c>
      <c r="Z1311">
        <v>0</v>
      </c>
    </row>
    <row r="1312" spans="1:26" x14ac:dyDescent="0.25">
      <c r="A1312" t="s">
        <v>1631</v>
      </c>
      <c r="B1312" t="s">
        <v>207</v>
      </c>
      <c r="C1312" t="s">
        <v>1618</v>
      </c>
      <c r="D1312" t="s">
        <v>202</v>
      </c>
      <c r="E1312" t="s">
        <v>303</v>
      </c>
      <c r="F1312" t="s">
        <v>304</v>
      </c>
      <c r="G1312" t="s">
        <v>305</v>
      </c>
      <c r="H1312">
        <v>1041.3413</v>
      </c>
      <c r="I1312">
        <v>0</v>
      </c>
      <c r="J1312">
        <v>0</v>
      </c>
      <c r="K1312">
        <v>0</v>
      </c>
      <c r="L1312">
        <v>0.87</v>
      </c>
      <c r="M1312">
        <v>0</v>
      </c>
      <c r="N1312">
        <v>0</v>
      </c>
      <c r="O1312">
        <v>0</v>
      </c>
      <c r="P1312">
        <v>0</v>
      </c>
      <c r="Q1312">
        <v>0</v>
      </c>
      <c r="R1312">
        <v>0</v>
      </c>
      <c r="S1312" t="s">
        <v>319</v>
      </c>
      <c r="T1312" t="s">
        <v>319</v>
      </c>
      <c r="U1312" t="s">
        <v>319</v>
      </c>
      <c r="V1312" t="s">
        <v>319</v>
      </c>
      <c r="W1312">
        <v>274070558801.34</v>
      </c>
      <c r="X1312">
        <v>265479034</v>
      </c>
      <c r="Y1312" s="225">
        <v>2325931930040.0298</v>
      </c>
      <c r="Z1312">
        <v>0</v>
      </c>
    </row>
    <row r="1313" spans="1:26" x14ac:dyDescent="0.25">
      <c r="A1313" t="s">
        <v>1632</v>
      </c>
      <c r="B1313" t="s">
        <v>203</v>
      </c>
      <c r="C1313" t="s">
        <v>1618</v>
      </c>
      <c r="D1313" t="s">
        <v>170</v>
      </c>
      <c r="E1313" t="s">
        <v>303</v>
      </c>
      <c r="F1313" t="s">
        <v>304</v>
      </c>
      <c r="G1313" t="s">
        <v>280</v>
      </c>
      <c r="H1313">
        <v>941.60440000000006</v>
      </c>
      <c r="I1313">
        <v>-0.32879999999999998</v>
      </c>
      <c r="J1313">
        <v>-0.8478</v>
      </c>
      <c r="K1313">
        <v>-2.4155000000000002</v>
      </c>
      <c r="L1313">
        <v>-2.4155000000000002</v>
      </c>
      <c r="M1313">
        <v>0.23810000000000001</v>
      </c>
      <c r="N1313">
        <v>-1.0688</v>
      </c>
      <c r="O1313">
        <v>1.5173000000000001</v>
      </c>
      <c r="P1313">
        <v>4.0122</v>
      </c>
      <c r="Q1313">
        <v>0</v>
      </c>
      <c r="R1313">
        <v>0</v>
      </c>
      <c r="S1313" t="s">
        <v>319</v>
      </c>
      <c r="T1313" t="s">
        <v>319</v>
      </c>
      <c r="U1313" t="s">
        <v>319</v>
      </c>
      <c r="V1313" t="s">
        <v>319</v>
      </c>
      <c r="W1313">
        <v>41938484581.650002</v>
      </c>
      <c r="X1313">
        <v>43463528.219999999</v>
      </c>
      <c r="Y1313" s="225">
        <v>2325931930040.0298</v>
      </c>
      <c r="Z1313">
        <v>0</v>
      </c>
    </row>
    <row r="1314" spans="1:26" x14ac:dyDescent="0.25">
      <c r="A1314" t="s">
        <v>1633</v>
      </c>
      <c r="B1314" t="s">
        <v>178</v>
      </c>
      <c r="C1314" t="s">
        <v>1618</v>
      </c>
      <c r="D1314" t="s">
        <v>223</v>
      </c>
      <c r="E1314" t="s">
        <v>303</v>
      </c>
      <c r="F1314" t="s">
        <v>304</v>
      </c>
      <c r="G1314" t="s">
        <v>280</v>
      </c>
      <c r="H1314">
        <v>1084.74</v>
      </c>
      <c r="I1314">
        <v>4.5199999999999997E-2</v>
      </c>
      <c r="J1314">
        <v>0.1052</v>
      </c>
      <c r="K1314">
        <v>0.4612</v>
      </c>
      <c r="L1314">
        <v>0.4612</v>
      </c>
      <c r="M1314">
        <v>1.3946000000000001</v>
      </c>
      <c r="N1314">
        <v>2.7740999999999998</v>
      </c>
      <c r="O1314">
        <v>4.2698</v>
      </c>
      <c r="P1314">
        <v>5.7045000000000003</v>
      </c>
      <c r="Q1314">
        <v>0</v>
      </c>
      <c r="R1314">
        <v>0</v>
      </c>
      <c r="S1314" t="s">
        <v>307</v>
      </c>
      <c r="T1314" t="s">
        <v>307</v>
      </c>
      <c r="U1314" t="s">
        <v>319</v>
      </c>
      <c r="V1314" t="s">
        <v>319</v>
      </c>
      <c r="W1314">
        <v>15333737287.530001</v>
      </c>
      <c r="X1314">
        <v>14201014.039999999</v>
      </c>
      <c r="Y1314" s="225">
        <v>2325931930040.0298</v>
      </c>
      <c r="Z1314">
        <v>0</v>
      </c>
    </row>
    <row r="1315" spans="1:26" x14ac:dyDescent="0.25">
      <c r="A1315" t="s">
        <v>1634</v>
      </c>
      <c r="B1315" t="s">
        <v>74</v>
      </c>
      <c r="C1315" t="s">
        <v>1618</v>
      </c>
      <c r="D1315" t="s">
        <v>170</v>
      </c>
      <c r="E1315" t="s">
        <v>303</v>
      </c>
      <c r="F1315" t="s">
        <v>304</v>
      </c>
      <c r="G1315" t="s">
        <v>305</v>
      </c>
      <c r="H1315">
        <v>957.34079999999994</v>
      </c>
      <c r="I1315">
        <v>-0.64639999999999997</v>
      </c>
      <c r="J1315">
        <v>-1.2255</v>
      </c>
      <c r="K1315">
        <v>-3.2843</v>
      </c>
      <c r="L1315">
        <v>-3.2843</v>
      </c>
      <c r="M1315">
        <v>-5.827</v>
      </c>
      <c r="N1315">
        <v>-6.5793999999999997</v>
      </c>
      <c r="O1315">
        <v>-4.0556000000000001</v>
      </c>
      <c r="P1315">
        <v>0</v>
      </c>
      <c r="Q1315">
        <v>0</v>
      </c>
      <c r="R1315">
        <v>0</v>
      </c>
      <c r="S1315" t="s">
        <v>307</v>
      </c>
      <c r="T1315" t="s">
        <v>319</v>
      </c>
      <c r="U1315" t="s">
        <v>319</v>
      </c>
      <c r="V1315" t="s">
        <v>319</v>
      </c>
      <c r="W1315">
        <v>169867116753.82001</v>
      </c>
      <c r="X1315">
        <v>171608909.44999999</v>
      </c>
      <c r="Y1315" s="225">
        <v>2325931930040.0298</v>
      </c>
      <c r="Z1315">
        <v>0</v>
      </c>
    </row>
    <row r="1316" spans="1:26" x14ac:dyDescent="0.25">
      <c r="A1316" t="s">
        <v>1635</v>
      </c>
      <c r="B1316" t="s">
        <v>74</v>
      </c>
      <c r="C1316" t="s">
        <v>1618</v>
      </c>
      <c r="D1316" t="s">
        <v>202</v>
      </c>
      <c r="E1316" t="s">
        <v>303</v>
      </c>
      <c r="F1316" t="s">
        <v>304</v>
      </c>
      <c r="G1316" t="s">
        <v>305</v>
      </c>
      <c r="H1316">
        <v>1366.6686</v>
      </c>
      <c r="I1316">
        <v>-0.58530000000000004</v>
      </c>
      <c r="J1316">
        <v>-1.1148</v>
      </c>
      <c r="K1316">
        <v>-2.4335</v>
      </c>
      <c r="L1316">
        <v>-2.4335</v>
      </c>
      <c r="M1316">
        <v>-4.5075000000000003</v>
      </c>
      <c r="N1316">
        <v>-9.3515999999999995</v>
      </c>
      <c r="O1316">
        <v>-6.4573</v>
      </c>
      <c r="P1316">
        <v>-7.5907999999999998</v>
      </c>
      <c r="Q1316">
        <v>6.8868</v>
      </c>
      <c r="R1316">
        <v>0</v>
      </c>
      <c r="S1316" t="s">
        <v>334</v>
      </c>
      <c r="T1316" t="s">
        <v>334</v>
      </c>
      <c r="U1316" t="s">
        <v>338</v>
      </c>
      <c r="V1316" t="s">
        <v>319</v>
      </c>
      <c r="W1316">
        <v>97708390788.240005</v>
      </c>
      <c r="X1316">
        <v>69754033.939999998</v>
      </c>
      <c r="Y1316" s="225">
        <v>2325931930040.0298</v>
      </c>
      <c r="Z1316">
        <v>0</v>
      </c>
    </row>
    <row r="1317" spans="1:26" x14ac:dyDescent="0.25">
      <c r="A1317" t="s">
        <v>1636</v>
      </c>
      <c r="B1317" t="s">
        <v>171</v>
      </c>
      <c r="C1317" t="s">
        <v>1637</v>
      </c>
      <c r="D1317" t="s">
        <v>316</v>
      </c>
      <c r="E1317" t="s">
        <v>303</v>
      </c>
      <c r="F1317" t="s">
        <v>304</v>
      </c>
      <c r="G1317" t="s">
        <v>280</v>
      </c>
      <c r="H1317">
        <v>2137.41</v>
      </c>
      <c r="I1317">
        <v>5.7099999999999998E-2</v>
      </c>
      <c r="J1317">
        <v>-0.1285</v>
      </c>
      <c r="K1317">
        <v>3.2800000000000003E-2</v>
      </c>
      <c r="L1317">
        <v>3.2800000000000003E-2</v>
      </c>
      <c r="M1317">
        <v>-1.2036</v>
      </c>
      <c r="N1317">
        <v>0.35120000000000001</v>
      </c>
      <c r="O1317">
        <v>1.9990000000000001</v>
      </c>
      <c r="P1317">
        <v>3.7008999999999999</v>
      </c>
      <c r="Q1317">
        <v>7.3520000000000003</v>
      </c>
      <c r="R1317">
        <v>17.711099999999998</v>
      </c>
      <c r="S1317" t="s">
        <v>334</v>
      </c>
      <c r="T1317" t="s">
        <v>317</v>
      </c>
      <c r="U1317" t="s">
        <v>317</v>
      </c>
      <c r="V1317" t="s">
        <v>334</v>
      </c>
      <c r="W1317">
        <v>32141739089.450001</v>
      </c>
      <c r="X1317">
        <v>15042597.33</v>
      </c>
      <c r="Y1317" s="225">
        <v>4016892099697.5</v>
      </c>
      <c r="Z1317">
        <v>0</v>
      </c>
    </row>
    <row r="1318" spans="1:26" x14ac:dyDescent="0.25">
      <c r="A1318" t="s">
        <v>1638</v>
      </c>
      <c r="B1318" t="s">
        <v>178</v>
      </c>
      <c r="C1318" t="s">
        <v>1637</v>
      </c>
      <c r="D1318" t="s">
        <v>336</v>
      </c>
      <c r="E1318" t="s">
        <v>303</v>
      </c>
      <c r="F1318" t="s">
        <v>304</v>
      </c>
      <c r="G1318" t="s">
        <v>280</v>
      </c>
      <c r="H1318">
        <v>1045.1771000000001</v>
      </c>
      <c r="I1318">
        <v>4.9599999999999998E-2</v>
      </c>
      <c r="J1318">
        <v>0.11600000000000001</v>
      </c>
      <c r="K1318">
        <v>0.4849</v>
      </c>
      <c r="L1318">
        <v>0.4849</v>
      </c>
      <c r="M1318">
        <v>1.5471999999999999</v>
      </c>
      <c r="N1318">
        <v>3.2138</v>
      </c>
      <c r="O1318">
        <v>4.3730000000000002</v>
      </c>
      <c r="P1318">
        <v>0</v>
      </c>
      <c r="Q1318">
        <v>0</v>
      </c>
      <c r="R1318">
        <v>0</v>
      </c>
      <c r="S1318" t="s">
        <v>310</v>
      </c>
      <c r="T1318" t="s">
        <v>319</v>
      </c>
      <c r="U1318" t="s">
        <v>319</v>
      </c>
      <c r="V1318" t="s">
        <v>319</v>
      </c>
      <c r="W1318">
        <v>520066859645.96002</v>
      </c>
      <c r="X1318">
        <v>500000000</v>
      </c>
      <c r="Y1318" s="225">
        <v>4016892099697.5</v>
      </c>
      <c r="Z1318">
        <v>0</v>
      </c>
    </row>
    <row r="1319" spans="1:26" x14ac:dyDescent="0.25">
      <c r="A1319" t="s">
        <v>1639</v>
      </c>
      <c r="B1319" t="s">
        <v>171</v>
      </c>
      <c r="C1319" t="s">
        <v>1637</v>
      </c>
      <c r="D1319" t="s">
        <v>177</v>
      </c>
      <c r="E1319" t="s">
        <v>303</v>
      </c>
      <c r="F1319" t="s">
        <v>304</v>
      </c>
      <c r="G1319" t="s">
        <v>305</v>
      </c>
      <c r="H1319">
        <v>1455.2543000000001</v>
      </c>
      <c r="I1319">
        <v>7.9200000000000007E-2</v>
      </c>
      <c r="J1319">
        <v>6.7699999999999996E-2</v>
      </c>
      <c r="K1319">
        <v>0.24049999999999999</v>
      </c>
      <c r="L1319">
        <v>0.24049999999999999</v>
      </c>
      <c r="M1319">
        <v>0.83020000000000005</v>
      </c>
      <c r="N1319">
        <v>4.3124000000000002</v>
      </c>
      <c r="O1319">
        <v>6.0533000000000001</v>
      </c>
      <c r="P1319">
        <v>8.6347000000000005</v>
      </c>
      <c r="Q1319">
        <v>7.9870000000000001</v>
      </c>
      <c r="R1319">
        <v>39.425598000000001</v>
      </c>
      <c r="S1319" t="s">
        <v>332</v>
      </c>
      <c r="T1319" t="s">
        <v>332</v>
      </c>
      <c r="U1319" t="s">
        <v>317</v>
      </c>
      <c r="V1319" t="s">
        <v>307</v>
      </c>
      <c r="W1319">
        <v>1587264462507.6899</v>
      </c>
      <c r="X1319">
        <v>1093336205.26</v>
      </c>
      <c r="Y1319" s="225">
        <v>4016892099697.5</v>
      </c>
      <c r="Z1319">
        <v>0</v>
      </c>
    </row>
    <row r="1320" spans="1:26" x14ac:dyDescent="0.25">
      <c r="A1320" t="s">
        <v>1640</v>
      </c>
      <c r="B1320" t="s">
        <v>207</v>
      </c>
      <c r="C1320" t="s">
        <v>1637</v>
      </c>
      <c r="D1320" t="s">
        <v>336</v>
      </c>
      <c r="E1320" t="s">
        <v>303</v>
      </c>
      <c r="F1320" t="s">
        <v>304</v>
      </c>
      <c r="G1320" t="s">
        <v>305</v>
      </c>
      <c r="H1320">
        <v>1015.9048</v>
      </c>
      <c r="I1320">
        <v>0</v>
      </c>
      <c r="J1320">
        <v>0</v>
      </c>
      <c r="K1320">
        <v>0</v>
      </c>
      <c r="L1320">
        <v>0.48</v>
      </c>
      <c r="M1320">
        <v>0</v>
      </c>
      <c r="N1320">
        <v>0</v>
      </c>
      <c r="O1320">
        <v>0</v>
      </c>
      <c r="P1320">
        <v>0.49</v>
      </c>
      <c r="Q1320">
        <v>0</v>
      </c>
      <c r="R1320">
        <v>0</v>
      </c>
      <c r="S1320" t="s">
        <v>319</v>
      </c>
      <c r="T1320" t="s">
        <v>319</v>
      </c>
      <c r="U1320" t="s">
        <v>319</v>
      </c>
      <c r="V1320" t="s">
        <v>319</v>
      </c>
      <c r="W1320">
        <v>61067589077.230003</v>
      </c>
      <c r="X1320">
        <v>60399856.310000002</v>
      </c>
      <c r="Y1320" s="225">
        <v>4016892099697.5</v>
      </c>
      <c r="Z1320">
        <v>0</v>
      </c>
    </row>
    <row r="1321" spans="1:26" x14ac:dyDescent="0.25">
      <c r="A1321" t="s">
        <v>1641</v>
      </c>
      <c r="B1321" t="s">
        <v>178</v>
      </c>
      <c r="C1321" t="s">
        <v>1637</v>
      </c>
      <c r="D1321" t="s">
        <v>191</v>
      </c>
      <c r="E1321" t="s">
        <v>303</v>
      </c>
      <c r="F1321" t="s">
        <v>304</v>
      </c>
      <c r="G1321" t="s">
        <v>305</v>
      </c>
      <c r="H1321">
        <v>1023.1938</v>
      </c>
      <c r="I1321">
        <v>4.82E-2</v>
      </c>
      <c r="J1321">
        <v>0.11260000000000001</v>
      </c>
      <c r="K1321">
        <v>0.49930000000000002</v>
      </c>
      <c r="L1321">
        <v>0.49930000000000002</v>
      </c>
      <c r="M1321">
        <v>-0.96150000000000002</v>
      </c>
      <c r="N1321">
        <v>0.55959999999999999</v>
      </c>
      <c r="O1321">
        <v>1.6240000000000001</v>
      </c>
      <c r="P1321">
        <v>2.0678999999999998</v>
      </c>
      <c r="Q1321">
        <v>0</v>
      </c>
      <c r="R1321">
        <v>0</v>
      </c>
      <c r="S1321" t="s">
        <v>352</v>
      </c>
      <c r="T1321" t="s">
        <v>319</v>
      </c>
      <c r="U1321" t="s">
        <v>319</v>
      </c>
      <c r="V1321" t="s">
        <v>319</v>
      </c>
      <c r="W1321">
        <v>100953630700.11</v>
      </c>
      <c r="X1321">
        <v>99157842.530000001</v>
      </c>
      <c r="Y1321" s="225">
        <v>4016892099697.5</v>
      </c>
      <c r="Z1321">
        <v>0</v>
      </c>
    </row>
    <row r="1322" spans="1:26" x14ac:dyDescent="0.25">
      <c r="A1322" t="s">
        <v>1642</v>
      </c>
      <c r="B1322" t="s">
        <v>178</v>
      </c>
      <c r="C1322" t="s">
        <v>1637</v>
      </c>
      <c r="D1322" t="s">
        <v>309</v>
      </c>
      <c r="E1322" t="s">
        <v>303</v>
      </c>
      <c r="F1322" t="s">
        <v>304</v>
      </c>
      <c r="G1322" t="s">
        <v>305</v>
      </c>
      <c r="H1322">
        <v>1088.3699999999999</v>
      </c>
      <c r="I1322">
        <v>4.7800000000000002E-2</v>
      </c>
      <c r="J1322">
        <v>0.1113</v>
      </c>
      <c r="K1322">
        <v>0.49859999999999999</v>
      </c>
      <c r="L1322">
        <v>0.49859999999999999</v>
      </c>
      <c r="M1322">
        <v>1.4985999999999999</v>
      </c>
      <c r="N1322">
        <v>3.0135999999999998</v>
      </c>
      <c r="O1322">
        <v>0</v>
      </c>
      <c r="P1322">
        <v>5.2664</v>
      </c>
      <c r="Q1322">
        <v>0</v>
      </c>
      <c r="R1322">
        <v>0</v>
      </c>
      <c r="S1322" t="s">
        <v>307</v>
      </c>
      <c r="T1322" t="s">
        <v>319</v>
      </c>
      <c r="U1322" t="s">
        <v>319</v>
      </c>
      <c r="V1322" t="s">
        <v>319</v>
      </c>
      <c r="W1322">
        <v>46581385705.57</v>
      </c>
      <c r="X1322">
        <v>43012647.329999998</v>
      </c>
      <c r="Y1322" s="225">
        <v>4016892099697.5</v>
      </c>
      <c r="Z1322">
        <v>0</v>
      </c>
    </row>
    <row r="1323" spans="1:26" x14ac:dyDescent="0.25">
      <c r="A1323" t="s">
        <v>1643</v>
      </c>
      <c r="B1323" t="s">
        <v>171</v>
      </c>
      <c r="C1323" t="s">
        <v>1637</v>
      </c>
      <c r="D1323" t="s">
        <v>316</v>
      </c>
      <c r="E1323" t="s">
        <v>303</v>
      </c>
      <c r="F1323" t="s">
        <v>304</v>
      </c>
      <c r="G1323" t="s">
        <v>305</v>
      </c>
      <c r="H1323">
        <v>3319.05</v>
      </c>
      <c r="I1323">
        <v>0.1134</v>
      </c>
      <c r="J1323">
        <v>-8.1299999999999997E-2</v>
      </c>
      <c r="K1323">
        <v>0.78069999999999995</v>
      </c>
      <c r="L1323">
        <v>0.78069999999999995</v>
      </c>
      <c r="M1323">
        <v>1.4411</v>
      </c>
      <c r="N1323">
        <v>6.1665000000000001</v>
      </c>
      <c r="O1323">
        <v>34.4818</v>
      </c>
      <c r="P1323">
        <v>31.801399</v>
      </c>
      <c r="Q1323">
        <v>182.58299299999999</v>
      </c>
      <c r="R1323">
        <v>153.53100599999999</v>
      </c>
      <c r="S1323" t="s">
        <v>338</v>
      </c>
      <c r="T1323" t="s">
        <v>332</v>
      </c>
      <c r="U1323" t="s">
        <v>307</v>
      </c>
      <c r="V1323" t="s">
        <v>332</v>
      </c>
      <c r="W1323">
        <v>11495420994.16</v>
      </c>
      <c r="X1323">
        <v>3490498.06</v>
      </c>
      <c r="Y1323" s="225">
        <v>4016892099697.5</v>
      </c>
      <c r="Z1323">
        <v>0</v>
      </c>
    </row>
    <row r="1324" spans="1:26" x14ac:dyDescent="0.25">
      <c r="A1324" t="s">
        <v>1644</v>
      </c>
      <c r="B1324" t="s">
        <v>171</v>
      </c>
      <c r="C1324" t="s">
        <v>1637</v>
      </c>
      <c r="D1324" t="s">
        <v>223</v>
      </c>
      <c r="E1324" t="s">
        <v>303</v>
      </c>
      <c r="F1324" t="s">
        <v>304</v>
      </c>
      <c r="G1324" t="s">
        <v>305</v>
      </c>
      <c r="H1324">
        <v>1196.79</v>
      </c>
      <c r="I1324">
        <v>7.6899999999999996E-2</v>
      </c>
      <c r="J1324">
        <v>-0.1552</v>
      </c>
      <c r="K1324">
        <v>0.43719999999999998</v>
      </c>
      <c r="L1324">
        <v>0.43719999999999998</v>
      </c>
      <c r="M1324">
        <v>0.96260000000000001</v>
      </c>
      <c r="N1324">
        <v>5.2215999999999996</v>
      </c>
      <c r="O1324">
        <v>9.0945999999999998</v>
      </c>
      <c r="P1324">
        <v>9.6854999999999993</v>
      </c>
      <c r="Q1324">
        <v>18.786899999999999</v>
      </c>
      <c r="R1324">
        <v>0</v>
      </c>
      <c r="S1324" t="s">
        <v>307</v>
      </c>
      <c r="T1324" t="s">
        <v>332</v>
      </c>
      <c r="U1324" t="s">
        <v>306</v>
      </c>
      <c r="V1324" t="s">
        <v>319</v>
      </c>
      <c r="W1324">
        <v>15396360581.709999</v>
      </c>
      <c r="X1324">
        <v>12920907.109999999</v>
      </c>
      <c r="Y1324" s="225">
        <v>4016892099697.5</v>
      </c>
      <c r="Z1324">
        <v>0</v>
      </c>
    </row>
    <row r="1325" spans="1:26" x14ac:dyDescent="0.25">
      <c r="A1325" t="s">
        <v>1645</v>
      </c>
      <c r="B1325" t="s">
        <v>178</v>
      </c>
      <c r="C1325" t="s">
        <v>1637</v>
      </c>
      <c r="D1325" t="s">
        <v>177</v>
      </c>
      <c r="E1325" t="s">
        <v>303</v>
      </c>
      <c r="F1325" t="s">
        <v>304</v>
      </c>
      <c r="G1325" t="s">
        <v>305</v>
      </c>
      <c r="H1325">
        <v>1316.6992</v>
      </c>
      <c r="I1325">
        <v>4.5999999999999999E-3</v>
      </c>
      <c r="J1325">
        <v>7.2599999999999998E-2</v>
      </c>
      <c r="K1325">
        <v>0.51470000000000005</v>
      </c>
      <c r="L1325">
        <v>0.51470000000000005</v>
      </c>
      <c r="M1325">
        <v>1.5879000000000001</v>
      </c>
      <c r="N1325">
        <v>3.1804000000000001</v>
      </c>
      <c r="O1325">
        <v>4.8845999999999998</v>
      </c>
      <c r="P1325">
        <v>6.5362999999999998</v>
      </c>
      <c r="Q1325">
        <v>18.780999999999999</v>
      </c>
      <c r="R1325">
        <v>0</v>
      </c>
      <c r="S1325" t="s">
        <v>364</v>
      </c>
      <c r="T1325" t="s">
        <v>313</v>
      </c>
      <c r="U1325" t="s">
        <v>338</v>
      </c>
      <c r="V1325" t="s">
        <v>319</v>
      </c>
      <c r="W1325">
        <v>618909942414.07996</v>
      </c>
      <c r="X1325">
        <v>472465837.91000003</v>
      </c>
      <c r="Y1325" s="225">
        <v>4016892099697.5</v>
      </c>
      <c r="Z1325">
        <v>0</v>
      </c>
    </row>
    <row r="1326" spans="1:26" x14ac:dyDescent="0.25">
      <c r="A1326" t="s">
        <v>1646</v>
      </c>
      <c r="B1326" t="s">
        <v>74</v>
      </c>
      <c r="C1326" t="s">
        <v>1637</v>
      </c>
      <c r="D1326" t="s">
        <v>302</v>
      </c>
      <c r="E1326" t="s">
        <v>303</v>
      </c>
      <c r="F1326" t="s">
        <v>304</v>
      </c>
      <c r="G1326" t="s">
        <v>280</v>
      </c>
      <c r="H1326">
        <v>1320.64</v>
      </c>
      <c r="I1326">
        <v>-0.42149999999999999</v>
      </c>
      <c r="J1326">
        <v>-1.0445</v>
      </c>
      <c r="K1326">
        <v>-2.8433999999999999</v>
      </c>
      <c r="L1326">
        <v>-2.8433999999999999</v>
      </c>
      <c r="M1326">
        <v>-0.76349999999999996</v>
      </c>
      <c r="N1326">
        <v>-2.7103000000000002</v>
      </c>
      <c r="O1326">
        <v>-1.1475</v>
      </c>
      <c r="P1326">
        <v>5.9900000000000002E-2</v>
      </c>
      <c r="Q1326">
        <v>-8.7414000000000005</v>
      </c>
      <c r="R1326">
        <v>-19.531600999999998</v>
      </c>
      <c r="S1326" t="s">
        <v>307</v>
      </c>
      <c r="T1326" t="s">
        <v>307</v>
      </c>
      <c r="U1326" t="s">
        <v>317</v>
      </c>
      <c r="V1326" t="s">
        <v>334</v>
      </c>
      <c r="W1326">
        <v>17301839540.490002</v>
      </c>
      <c r="X1326">
        <v>12728547.49</v>
      </c>
      <c r="Y1326" s="225">
        <v>4016892099697.5</v>
      </c>
      <c r="Z1326">
        <v>0</v>
      </c>
    </row>
    <row r="1327" spans="1:26" x14ac:dyDescent="0.25">
      <c r="A1327" t="s">
        <v>1647</v>
      </c>
      <c r="B1327" t="s">
        <v>328</v>
      </c>
      <c r="C1327" t="s">
        <v>1637</v>
      </c>
      <c r="D1327" t="s">
        <v>223</v>
      </c>
      <c r="E1327" t="s">
        <v>303</v>
      </c>
      <c r="F1327" t="s">
        <v>304</v>
      </c>
      <c r="G1327" t="s">
        <v>305</v>
      </c>
      <c r="H1327">
        <v>967.86879999999996</v>
      </c>
      <c r="I1327">
        <v>-0.47770000000000001</v>
      </c>
      <c r="J1327">
        <v>0</v>
      </c>
      <c r="K1327">
        <v>0</v>
      </c>
      <c r="L1327">
        <v>0</v>
      </c>
      <c r="M1327">
        <v>0</v>
      </c>
      <c r="N1327">
        <v>0</v>
      </c>
      <c r="O1327">
        <v>0</v>
      </c>
      <c r="P1327">
        <v>0</v>
      </c>
      <c r="Q1327">
        <v>0</v>
      </c>
      <c r="R1327">
        <v>0</v>
      </c>
      <c r="S1327" t="s">
        <v>369</v>
      </c>
      <c r="T1327" t="s">
        <v>369</v>
      </c>
      <c r="U1327" t="s">
        <v>369</v>
      </c>
      <c r="V1327" t="s">
        <v>369</v>
      </c>
      <c r="W1327">
        <v>0</v>
      </c>
      <c r="X1327">
        <v>0</v>
      </c>
      <c r="Y1327" s="225">
        <v>4016892099697.5</v>
      </c>
      <c r="Z1327">
        <v>0</v>
      </c>
    </row>
    <row r="1328" spans="1:26" x14ac:dyDescent="0.25">
      <c r="A1328" t="s">
        <v>1648</v>
      </c>
      <c r="B1328" t="s">
        <v>178</v>
      </c>
      <c r="C1328" t="s">
        <v>1637</v>
      </c>
      <c r="D1328" t="s">
        <v>170</v>
      </c>
      <c r="E1328" t="s">
        <v>303</v>
      </c>
      <c r="F1328" t="s">
        <v>304</v>
      </c>
      <c r="G1328" t="s">
        <v>280</v>
      </c>
      <c r="H1328">
        <v>1280.9905000000001</v>
      </c>
      <c r="I1328">
        <v>26.1343</v>
      </c>
      <c r="J1328">
        <v>26.238899</v>
      </c>
      <c r="K1328">
        <v>26.747399999999999</v>
      </c>
      <c r="L1328">
        <v>26.747399999999999</v>
      </c>
      <c r="M1328">
        <v>28.099001000000001</v>
      </c>
      <c r="N1328">
        <v>0</v>
      </c>
      <c r="O1328">
        <v>0</v>
      </c>
      <c r="P1328">
        <v>0</v>
      </c>
      <c r="Q1328">
        <v>0</v>
      </c>
      <c r="R1328">
        <v>0</v>
      </c>
      <c r="S1328" t="s">
        <v>319</v>
      </c>
      <c r="T1328" t="s">
        <v>319</v>
      </c>
      <c r="U1328" t="s">
        <v>319</v>
      </c>
      <c r="V1328" t="s">
        <v>319</v>
      </c>
      <c r="W1328">
        <v>101119774597.27</v>
      </c>
      <c r="X1328">
        <v>100052772.5</v>
      </c>
      <c r="Y1328" s="225">
        <v>4016892099697.5</v>
      </c>
      <c r="Z1328">
        <v>0</v>
      </c>
    </row>
    <row r="1329" spans="1:26" x14ac:dyDescent="0.25">
      <c r="A1329" t="s">
        <v>1649</v>
      </c>
      <c r="B1329" t="s">
        <v>178</v>
      </c>
      <c r="C1329" t="s">
        <v>1637</v>
      </c>
      <c r="D1329" t="s">
        <v>170</v>
      </c>
      <c r="E1329" t="s">
        <v>303</v>
      </c>
      <c r="F1329" t="s">
        <v>304</v>
      </c>
      <c r="G1329" t="s">
        <v>280</v>
      </c>
      <c r="H1329">
        <v>1014.202</v>
      </c>
      <c r="I1329">
        <v>4.7800000000000002E-2</v>
      </c>
      <c r="J1329">
        <v>0.11169999999999999</v>
      </c>
      <c r="K1329">
        <v>0</v>
      </c>
      <c r="L1329">
        <v>0.38</v>
      </c>
      <c r="M1329">
        <v>0.97740000000000005</v>
      </c>
      <c r="N1329">
        <v>0</v>
      </c>
      <c r="O1329">
        <v>0</v>
      </c>
      <c r="P1329">
        <v>0</v>
      </c>
      <c r="Q1329">
        <v>0</v>
      </c>
      <c r="R1329">
        <v>0</v>
      </c>
      <c r="S1329" t="s">
        <v>319</v>
      </c>
      <c r="T1329" t="s">
        <v>319</v>
      </c>
      <c r="U1329" t="s">
        <v>319</v>
      </c>
      <c r="V1329" t="s">
        <v>319</v>
      </c>
      <c r="W1329">
        <v>0</v>
      </c>
      <c r="X1329">
        <v>0</v>
      </c>
      <c r="Y1329" s="225">
        <v>4016892099697.5</v>
      </c>
      <c r="Z1329">
        <v>0</v>
      </c>
    </row>
    <row r="1330" spans="1:26" x14ac:dyDescent="0.25">
      <c r="A1330" t="s">
        <v>1650</v>
      </c>
      <c r="B1330" t="s">
        <v>178</v>
      </c>
      <c r="C1330" t="s">
        <v>1637</v>
      </c>
      <c r="D1330" t="s">
        <v>336</v>
      </c>
      <c r="E1330" t="s">
        <v>303</v>
      </c>
      <c r="F1330" t="s">
        <v>304</v>
      </c>
      <c r="G1330" t="s">
        <v>280</v>
      </c>
      <c r="H1330">
        <v>1003.4512999999999</v>
      </c>
      <c r="I1330">
        <v>4.3299999999999998E-2</v>
      </c>
      <c r="J1330">
        <v>0</v>
      </c>
      <c r="K1330">
        <v>0</v>
      </c>
      <c r="L1330">
        <v>0</v>
      </c>
      <c r="M1330">
        <v>0</v>
      </c>
      <c r="N1330">
        <v>0</v>
      </c>
      <c r="O1330">
        <v>0</v>
      </c>
      <c r="P1330">
        <v>0</v>
      </c>
      <c r="Q1330">
        <v>0</v>
      </c>
      <c r="R1330">
        <v>0</v>
      </c>
      <c r="S1330" t="s">
        <v>319</v>
      </c>
      <c r="T1330" t="s">
        <v>319</v>
      </c>
      <c r="U1330" t="s">
        <v>319</v>
      </c>
      <c r="V1330" t="s">
        <v>319</v>
      </c>
      <c r="W1330">
        <v>0</v>
      </c>
      <c r="X1330">
        <v>0</v>
      </c>
      <c r="Y1330" s="225">
        <v>4016892099697.5</v>
      </c>
      <c r="Z1330">
        <v>0</v>
      </c>
    </row>
    <row r="1331" spans="1:26" x14ac:dyDescent="0.25">
      <c r="A1331" t="s">
        <v>1651</v>
      </c>
      <c r="B1331" t="s">
        <v>367</v>
      </c>
      <c r="C1331" t="s">
        <v>1637</v>
      </c>
      <c r="D1331" t="s">
        <v>191</v>
      </c>
      <c r="E1331" t="s">
        <v>303</v>
      </c>
      <c r="F1331" t="s">
        <v>279</v>
      </c>
      <c r="G1331" t="s">
        <v>280</v>
      </c>
      <c r="H1331">
        <v>1010.1253</v>
      </c>
      <c r="I1331">
        <v>0</v>
      </c>
      <c r="J1331">
        <v>0</v>
      </c>
      <c r="K1331">
        <v>0</v>
      </c>
      <c r="L1331">
        <v>0.84889999999999999</v>
      </c>
      <c r="M1331">
        <v>0</v>
      </c>
      <c r="N1331">
        <v>0</v>
      </c>
      <c r="O1331">
        <v>0</v>
      </c>
      <c r="P1331">
        <v>0</v>
      </c>
      <c r="Q1331">
        <v>0</v>
      </c>
      <c r="R1331">
        <v>0</v>
      </c>
      <c r="S1331" t="s">
        <v>319</v>
      </c>
      <c r="T1331" t="s">
        <v>319</v>
      </c>
      <c r="U1331" t="s">
        <v>319</v>
      </c>
      <c r="V1331" t="s">
        <v>319</v>
      </c>
      <c r="W1331">
        <v>150243423223.88</v>
      </c>
      <c r="X1331">
        <v>150000000</v>
      </c>
      <c r="Y1331" s="225">
        <v>4016892099697.5</v>
      </c>
      <c r="Z1331">
        <v>0</v>
      </c>
    </row>
    <row r="1332" spans="1:26" x14ac:dyDescent="0.25">
      <c r="A1332" t="s">
        <v>1652</v>
      </c>
      <c r="B1332" t="s">
        <v>207</v>
      </c>
      <c r="C1332" t="s">
        <v>1637</v>
      </c>
      <c r="D1332" t="s">
        <v>223</v>
      </c>
      <c r="E1332" t="s">
        <v>303</v>
      </c>
      <c r="F1332" t="s">
        <v>304</v>
      </c>
      <c r="G1332" t="s">
        <v>305</v>
      </c>
      <c r="H1332">
        <v>1000</v>
      </c>
      <c r="I1332">
        <v>0</v>
      </c>
      <c r="J1332">
        <v>0</v>
      </c>
      <c r="K1332">
        <v>0</v>
      </c>
      <c r="L1332">
        <v>1</v>
      </c>
      <c r="M1332">
        <v>0</v>
      </c>
      <c r="N1332">
        <v>0</v>
      </c>
      <c r="O1332">
        <v>0</v>
      </c>
      <c r="P1332">
        <v>9.33</v>
      </c>
      <c r="Q1332">
        <v>0</v>
      </c>
      <c r="R1332">
        <v>0</v>
      </c>
      <c r="S1332" t="s">
        <v>319</v>
      </c>
      <c r="T1332" t="s">
        <v>319</v>
      </c>
      <c r="U1332" t="s">
        <v>319</v>
      </c>
      <c r="V1332" t="s">
        <v>319</v>
      </c>
      <c r="W1332">
        <v>22372994990.810001</v>
      </c>
      <c r="X1332">
        <v>22000000</v>
      </c>
      <c r="Y1332" s="225">
        <v>4016892099697.5</v>
      </c>
      <c r="Z1332">
        <v>0</v>
      </c>
    </row>
    <row r="1333" spans="1:26" x14ac:dyDescent="0.25">
      <c r="A1333" t="s">
        <v>1653</v>
      </c>
      <c r="B1333" t="s">
        <v>207</v>
      </c>
      <c r="C1333" t="s">
        <v>1637</v>
      </c>
      <c r="D1333" t="s">
        <v>223</v>
      </c>
      <c r="E1333" t="s">
        <v>303</v>
      </c>
      <c r="F1333" t="s">
        <v>304</v>
      </c>
      <c r="G1333" t="s">
        <v>305</v>
      </c>
      <c r="H1333">
        <v>1018.21</v>
      </c>
      <c r="I1333">
        <v>0</v>
      </c>
      <c r="J1333">
        <v>0</v>
      </c>
      <c r="K1333">
        <v>0</v>
      </c>
      <c r="L1333">
        <v>0.28000000000000003</v>
      </c>
      <c r="M1333">
        <v>0</v>
      </c>
      <c r="N1333">
        <v>0</v>
      </c>
      <c r="O1333">
        <v>0</v>
      </c>
      <c r="P1333">
        <v>11.15</v>
      </c>
      <c r="Q1333">
        <v>0</v>
      </c>
      <c r="R1333">
        <v>0</v>
      </c>
      <c r="S1333" t="s">
        <v>319</v>
      </c>
      <c r="T1333" t="s">
        <v>319</v>
      </c>
      <c r="U1333" t="s">
        <v>319</v>
      </c>
      <c r="V1333" t="s">
        <v>319</v>
      </c>
      <c r="W1333">
        <v>42360110134.110001</v>
      </c>
      <c r="X1333">
        <v>41312078.399999999</v>
      </c>
      <c r="Y1333" s="225">
        <v>4016892099697.5</v>
      </c>
      <c r="Z1333">
        <v>0</v>
      </c>
    </row>
    <row r="1334" spans="1:26" x14ac:dyDescent="0.25">
      <c r="A1334" t="s">
        <v>1654</v>
      </c>
      <c r="B1334" t="s">
        <v>207</v>
      </c>
      <c r="C1334" t="s">
        <v>1637</v>
      </c>
      <c r="D1334" t="s">
        <v>662</v>
      </c>
      <c r="E1334" t="s">
        <v>303</v>
      </c>
      <c r="F1334" t="s">
        <v>304</v>
      </c>
      <c r="G1334" t="s">
        <v>280</v>
      </c>
      <c r="H1334">
        <v>1000</v>
      </c>
      <c r="I1334">
        <v>0</v>
      </c>
      <c r="J1334">
        <v>0</v>
      </c>
      <c r="K1334">
        <v>0</v>
      </c>
      <c r="L1334">
        <v>-2.0299999999999998</v>
      </c>
      <c r="M1334">
        <v>0</v>
      </c>
      <c r="N1334">
        <v>0</v>
      </c>
      <c r="O1334">
        <v>0</v>
      </c>
      <c r="P1334">
        <v>-0.26</v>
      </c>
      <c r="Q1334">
        <v>0</v>
      </c>
      <c r="R1334">
        <v>0</v>
      </c>
      <c r="S1334" t="s">
        <v>319</v>
      </c>
      <c r="T1334" t="s">
        <v>319</v>
      </c>
      <c r="U1334" t="s">
        <v>319</v>
      </c>
      <c r="V1334" t="s">
        <v>319</v>
      </c>
      <c r="W1334">
        <v>59201878743.800003</v>
      </c>
      <c r="X1334">
        <v>58000000</v>
      </c>
      <c r="Y1334" s="225">
        <v>4016892099697.5</v>
      </c>
      <c r="Z1334">
        <v>0</v>
      </c>
    </row>
    <row r="1335" spans="1:26" x14ac:dyDescent="0.25">
      <c r="A1335" t="s">
        <v>1655</v>
      </c>
      <c r="B1335" t="s">
        <v>207</v>
      </c>
      <c r="C1335" t="s">
        <v>1637</v>
      </c>
      <c r="D1335" t="s">
        <v>177</v>
      </c>
      <c r="E1335" t="s">
        <v>303</v>
      </c>
      <c r="F1335" t="s">
        <v>304</v>
      </c>
      <c r="G1335" t="s">
        <v>305</v>
      </c>
      <c r="H1335">
        <v>1010.9035</v>
      </c>
      <c r="I1335">
        <v>0</v>
      </c>
      <c r="J1335">
        <v>0</v>
      </c>
      <c r="K1335">
        <v>0</v>
      </c>
      <c r="L1335">
        <v>0.04</v>
      </c>
      <c r="M1335">
        <v>0</v>
      </c>
      <c r="N1335">
        <v>0</v>
      </c>
      <c r="O1335">
        <v>0</v>
      </c>
      <c r="P1335">
        <v>0</v>
      </c>
      <c r="Q1335">
        <v>0</v>
      </c>
      <c r="R1335">
        <v>0</v>
      </c>
      <c r="S1335" t="s">
        <v>319</v>
      </c>
      <c r="T1335" t="s">
        <v>319</v>
      </c>
      <c r="U1335" t="s">
        <v>319</v>
      </c>
      <c r="V1335" t="s">
        <v>319</v>
      </c>
      <c r="W1335">
        <v>101051243696.12</v>
      </c>
      <c r="X1335">
        <v>100000000</v>
      </c>
      <c r="Y1335" s="225">
        <v>4016892099697.5</v>
      </c>
      <c r="Z1335">
        <v>0</v>
      </c>
    </row>
    <row r="1336" spans="1:26" x14ac:dyDescent="0.25">
      <c r="A1336" t="s">
        <v>1656</v>
      </c>
      <c r="B1336" t="s">
        <v>207</v>
      </c>
      <c r="C1336" t="s">
        <v>1637</v>
      </c>
      <c r="D1336" t="s">
        <v>223</v>
      </c>
      <c r="E1336" t="s">
        <v>303</v>
      </c>
      <c r="F1336" t="s">
        <v>304</v>
      </c>
      <c r="G1336" t="s">
        <v>305</v>
      </c>
      <c r="H1336">
        <v>1000</v>
      </c>
      <c r="I1336">
        <v>0</v>
      </c>
      <c r="J1336">
        <v>0</v>
      </c>
      <c r="K1336">
        <v>0</v>
      </c>
      <c r="L1336">
        <v>1.03</v>
      </c>
      <c r="M1336">
        <v>0</v>
      </c>
      <c r="N1336">
        <v>0</v>
      </c>
      <c r="O1336">
        <v>0</v>
      </c>
      <c r="P1336">
        <v>9.34</v>
      </c>
      <c r="Q1336">
        <v>0</v>
      </c>
      <c r="R1336">
        <v>0</v>
      </c>
      <c r="S1336" t="s">
        <v>319</v>
      </c>
      <c r="T1336" t="s">
        <v>319</v>
      </c>
      <c r="U1336" t="s">
        <v>319</v>
      </c>
      <c r="V1336" t="s">
        <v>319</v>
      </c>
      <c r="W1336">
        <v>20329815626.59</v>
      </c>
      <c r="X1336">
        <v>20000000</v>
      </c>
      <c r="Y1336" s="225">
        <v>4016892099697.5</v>
      </c>
      <c r="Z1336">
        <v>0</v>
      </c>
    </row>
    <row r="1337" spans="1:26" x14ac:dyDescent="0.25">
      <c r="A1337" t="s">
        <v>1657</v>
      </c>
      <c r="B1337" t="s">
        <v>171</v>
      </c>
      <c r="C1337" t="s">
        <v>1637</v>
      </c>
      <c r="D1337" t="s">
        <v>336</v>
      </c>
      <c r="E1337" t="s">
        <v>303</v>
      </c>
      <c r="F1337" t="s">
        <v>304</v>
      </c>
      <c r="G1337" t="s">
        <v>280</v>
      </c>
      <c r="H1337">
        <v>1025.7418</v>
      </c>
      <c r="I1337">
        <v>9.5500000000000002E-2</v>
      </c>
      <c r="J1337">
        <v>-9.1000000000000004E-3</v>
      </c>
      <c r="K1337">
        <v>1.2302</v>
      </c>
      <c r="L1337">
        <v>1.2302</v>
      </c>
      <c r="M1337">
        <v>2.1114999999999999</v>
      </c>
      <c r="N1337">
        <v>2.3117999999999999</v>
      </c>
      <c r="O1337">
        <v>2.6659000000000002</v>
      </c>
      <c r="P1337">
        <v>0</v>
      </c>
      <c r="Q1337">
        <v>0</v>
      </c>
      <c r="R1337">
        <v>0</v>
      </c>
      <c r="S1337" t="s">
        <v>317</v>
      </c>
      <c r="T1337" t="s">
        <v>319</v>
      </c>
      <c r="U1337" t="s">
        <v>319</v>
      </c>
      <c r="V1337" t="s">
        <v>319</v>
      </c>
      <c r="W1337">
        <v>55730190476.889999</v>
      </c>
      <c r="X1337">
        <v>55000000</v>
      </c>
      <c r="Y1337" s="225">
        <v>4016892099697.5</v>
      </c>
      <c r="Z1337">
        <v>0</v>
      </c>
    </row>
    <row r="1338" spans="1:26" x14ac:dyDescent="0.25">
      <c r="A1338" t="s">
        <v>1658</v>
      </c>
      <c r="B1338" t="s">
        <v>367</v>
      </c>
      <c r="C1338" t="s">
        <v>1637</v>
      </c>
      <c r="D1338" t="s">
        <v>336</v>
      </c>
      <c r="E1338" t="s">
        <v>303</v>
      </c>
      <c r="F1338" t="s">
        <v>279</v>
      </c>
      <c r="G1338" t="s">
        <v>305</v>
      </c>
      <c r="H1338">
        <v>1001.87</v>
      </c>
      <c r="I1338">
        <v>0</v>
      </c>
      <c r="J1338">
        <v>0</v>
      </c>
      <c r="K1338">
        <v>0</v>
      </c>
      <c r="L1338">
        <v>-1.49</v>
      </c>
      <c r="M1338">
        <v>0</v>
      </c>
      <c r="N1338">
        <v>0</v>
      </c>
      <c r="O1338">
        <v>0</v>
      </c>
      <c r="P1338">
        <v>0</v>
      </c>
      <c r="Q1338">
        <v>0</v>
      </c>
      <c r="R1338">
        <v>0</v>
      </c>
      <c r="S1338" t="s">
        <v>319</v>
      </c>
      <c r="T1338" t="s">
        <v>319</v>
      </c>
      <c r="U1338" t="s">
        <v>319</v>
      </c>
      <c r="V1338" t="s">
        <v>319</v>
      </c>
      <c r="W1338">
        <v>420552084476</v>
      </c>
      <c r="X1338">
        <v>413500000</v>
      </c>
      <c r="Y1338" s="225">
        <v>4016892099697.5</v>
      </c>
      <c r="Z1338">
        <v>0</v>
      </c>
    </row>
    <row r="1339" spans="1:26" x14ac:dyDescent="0.25">
      <c r="A1339" t="s">
        <v>1659</v>
      </c>
      <c r="B1339" t="s">
        <v>367</v>
      </c>
      <c r="C1339" t="s">
        <v>1637</v>
      </c>
      <c r="D1339" t="s">
        <v>336</v>
      </c>
      <c r="E1339" t="s">
        <v>303</v>
      </c>
      <c r="F1339" t="s">
        <v>279</v>
      </c>
      <c r="G1339" t="s">
        <v>305</v>
      </c>
      <c r="H1339">
        <v>1010.2646999999999</v>
      </c>
      <c r="I1339">
        <v>0</v>
      </c>
      <c r="J1339">
        <v>0</v>
      </c>
      <c r="K1339">
        <v>0</v>
      </c>
      <c r="L1339">
        <v>0.79</v>
      </c>
      <c r="M1339">
        <v>0</v>
      </c>
      <c r="N1339">
        <v>0</v>
      </c>
      <c r="O1339">
        <v>0</v>
      </c>
      <c r="P1339">
        <v>0</v>
      </c>
      <c r="Q1339">
        <v>0</v>
      </c>
      <c r="R1339">
        <v>0</v>
      </c>
      <c r="S1339" t="s">
        <v>319</v>
      </c>
      <c r="T1339" t="s">
        <v>319</v>
      </c>
      <c r="U1339" t="s">
        <v>319</v>
      </c>
      <c r="V1339" t="s">
        <v>319</v>
      </c>
      <c r="W1339">
        <v>300697626028.51001</v>
      </c>
      <c r="X1339">
        <v>300000000</v>
      </c>
      <c r="Y1339" s="225">
        <v>4016892099697.5</v>
      </c>
      <c r="Z1339">
        <v>0</v>
      </c>
    </row>
    <row r="1340" spans="1:26" x14ac:dyDescent="0.25">
      <c r="A1340" t="s">
        <v>1660</v>
      </c>
      <c r="B1340" t="s">
        <v>207</v>
      </c>
      <c r="C1340" t="s">
        <v>1637</v>
      </c>
      <c r="D1340" t="s">
        <v>170</v>
      </c>
      <c r="E1340" t="s">
        <v>303</v>
      </c>
      <c r="F1340" t="s">
        <v>304</v>
      </c>
      <c r="G1340" t="s">
        <v>280</v>
      </c>
      <c r="H1340">
        <v>1005.0393</v>
      </c>
      <c r="I1340">
        <v>0</v>
      </c>
      <c r="J1340">
        <v>0</v>
      </c>
      <c r="K1340">
        <v>0</v>
      </c>
      <c r="L1340">
        <v>0</v>
      </c>
      <c r="M1340">
        <v>0</v>
      </c>
      <c r="N1340">
        <v>0</v>
      </c>
      <c r="O1340">
        <v>0</v>
      </c>
      <c r="P1340">
        <v>0</v>
      </c>
      <c r="Q1340">
        <v>0</v>
      </c>
      <c r="R1340">
        <v>0</v>
      </c>
      <c r="S1340" t="s">
        <v>369</v>
      </c>
      <c r="T1340" t="s">
        <v>369</v>
      </c>
      <c r="U1340" t="s">
        <v>369</v>
      </c>
      <c r="V1340" t="s">
        <v>369</v>
      </c>
      <c r="W1340">
        <v>0</v>
      </c>
      <c r="X1340">
        <v>0</v>
      </c>
      <c r="Y1340" s="225">
        <v>4016892099697.5</v>
      </c>
      <c r="Z1340">
        <v>0</v>
      </c>
    </row>
    <row r="1341" spans="1:26" x14ac:dyDescent="0.25">
      <c r="A1341" t="s">
        <v>1661</v>
      </c>
      <c r="B1341" t="s">
        <v>367</v>
      </c>
      <c r="C1341" t="s">
        <v>1637</v>
      </c>
      <c r="D1341" t="s">
        <v>336</v>
      </c>
      <c r="E1341" t="s">
        <v>303</v>
      </c>
      <c r="F1341" t="s">
        <v>304</v>
      </c>
      <c r="G1341" t="s">
        <v>305</v>
      </c>
      <c r="H1341">
        <v>1022.0017</v>
      </c>
      <c r="I1341">
        <v>8.2400000000000001E-2</v>
      </c>
      <c r="J1341">
        <v>0.19259999999999999</v>
      </c>
      <c r="K1341">
        <v>0.83130000000000004</v>
      </c>
      <c r="L1341">
        <v>0.83130000000000004</v>
      </c>
      <c r="M1341">
        <v>-1.427</v>
      </c>
      <c r="N1341">
        <v>-1.5366</v>
      </c>
      <c r="O1341">
        <v>-1.5834999999999999</v>
      </c>
      <c r="P1341">
        <v>-1.6637999999999999</v>
      </c>
      <c r="Q1341">
        <v>-3.0924999999999998</v>
      </c>
      <c r="R1341">
        <v>0</v>
      </c>
      <c r="S1341" t="s">
        <v>319</v>
      </c>
      <c r="T1341" t="s">
        <v>319</v>
      </c>
      <c r="U1341" t="s">
        <v>319</v>
      </c>
      <c r="V1341" t="s">
        <v>319</v>
      </c>
      <c r="W1341">
        <v>161206740465.51999</v>
      </c>
      <c r="X1341">
        <v>159047579.52720001</v>
      </c>
      <c r="Y1341" s="225">
        <v>4016892099697.5</v>
      </c>
      <c r="Z1341">
        <v>0</v>
      </c>
    </row>
    <row r="1342" spans="1:26" x14ac:dyDescent="0.25">
      <c r="A1342" t="s">
        <v>1662</v>
      </c>
      <c r="B1342" t="s">
        <v>367</v>
      </c>
      <c r="C1342" t="s">
        <v>1637</v>
      </c>
      <c r="D1342" t="s">
        <v>336</v>
      </c>
      <c r="E1342" t="s">
        <v>303</v>
      </c>
      <c r="F1342" t="s">
        <v>304</v>
      </c>
      <c r="G1342" t="s">
        <v>305</v>
      </c>
      <c r="H1342">
        <v>1000</v>
      </c>
      <c r="I1342">
        <v>-2.1928999999999998</v>
      </c>
      <c r="J1342">
        <v>-2.0859000000000001</v>
      </c>
      <c r="K1342">
        <v>-1.4670000000000001</v>
      </c>
      <c r="L1342">
        <v>-1.4670000000000001</v>
      </c>
      <c r="M1342">
        <v>-2.4403999999999999</v>
      </c>
      <c r="N1342">
        <v>-5.5300000000000002E-2</v>
      </c>
      <c r="O1342">
        <v>-2.58E-2</v>
      </c>
      <c r="P1342">
        <v>-3.0499999999999999E-2</v>
      </c>
      <c r="Q1342">
        <v>0</v>
      </c>
      <c r="R1342">
        <v>0</v>
      </c>
      <c r="S1342" t="s">
        <v>319</v>
      </c>
      <c r="T1342" t="s">
        <v>319</v>
      </c>
      <c r="U1342" t="s">
        <v>319</v>
      </c>
      <c r="V1342" t="s">
        <v>319</v>
      </c>
      <c r="W1342">
        <v>60893334700</v>
      </c>
      <c r="X1342">
        <v>60000000</v>
      </c>
      <c r="Y1342" s="225">
        <v>4016892099697.5</v>
      </c>
      <c r="Z1342">
        <v>0</v>
      </c>
    </row>
    <row r="1343" spans="1:26" x14ac:dyDescent="0.25">
      <c r="A1343" t="s">
        <v>1663</v>
      </c>
      <c r="B1343" t="s">
        <v>367</v>
      </c>
      <c r="C1343" t="s">
        <v>1637</v>
      </c>
      <c r="D1343" t="s">
        <v>336</v>
      </c>
      <c r="E1343" t="s">
        <v>303</v>
      </c>
      <c r="F1343" t="s">
        <v>279</v>
      </c>
      <c r="G1343" t="s">
        <v>305</v>
      </c>
      <c r="H1343">
        <v>1002.1093</v>
      </c>
      <c r="I1343">
        <v>0</v>
      </c>
      <c r="J1343">
        <v>0</v>
      </c>
      <c r="K1343">
        <v>0</v>
      </c>
      <c r="L1343">
        <v>-1.5</v>
      </c>
      <c r="M1343">
        <v>0</v>
      </c>
      <c r="N1343">
        <v>0</v>
      </c>
      <c r="O1343">
        <v>0</v>
      </c>
      <c r="P1343">
        <v>0</v>
      </c>
      <c r="Q1343">
        <v>0</v>
      </c>
      <c r="R1343">
        <v>0</v>
      </c>
      <c r="S1343" t="s">
        <v>319</v>
      </c>
      <c r="T1343" t="s">
        <v>319</v>
      </c>
      <c r="U1343" t="s">
        <v>319</v>
      </c>
      <c r="V1343" t="s">
        <v>319</v>
      </c>
      <c r="W1343">
        <v>106821437832.25999</v>
      </c>
      <c r="X1343">
        <v>105000000</v>
      </c>
      <c r="Y1343" s="225">
        <v>4016892099697.5</v>
      </c>
      <c r="Z1343">
        <v>0</v>
      </c>
    </row>
    <row r="1344" spans="1:26" x14ac:dyDescent="0.25">
      <c r="A1344" t="s">
        <v>1664</v>
      </c>
      <c r="B1344" t="s">
        <v>367</v>
      </c>
      <c r="C1344" t="s">
        <v>1637</v>
      </c>
      <c r="D1344" t="s">
        <v>336</v>
      </c>
      <c r="E1344" t="s">
        <v>303</v>
      </c>
      <c r="F1344" t="s">
        <v>279</v>
      </c>
      <c r="G1344" t="s">
        <v>305</v>
      </c>
      <c r="H1344">
        <v>1014.7808</v>
      </c>
      <c r="I1344">
        <v>0</v>
      </c>
      <c r="J1344">
        <v>0</v>
      </c>
      <c r="K1344">
        <v>0</v>
      </c>
      <c r="L1344">
        <v>0.73</v>
      </c>
      <c r="M1344">
        <v>0</v>
      </c>
      <c r="N1344">
        <v>0</v>
      </c>
      <c r="O1344">
        <v>0</v>
      </c>
      <c r="P1344">
        <v>0</v>
      </c>
      <c r="Q1344">
        <v>0</v>
      </c>
      <c r="R1344">
        <v>0</v>
      </c>
      <c r="S1344" t="s">
        <v>319</v>
      </c>
      <c r="T1344" t="s">
        <v>319</v>
      </c>
      <c r="U1344" t="s">
        <v>319</v>
      </c>
      <c r="V1344" t="s">
        <v>319</v>
      </c>
      <c r="W1344">
        <v>495675789713.90002</v>
      </c>
      <c r="X1344">
        <v>492000000</v>
      </c>
      <c r="Y1344" s="225">
        <v>4016892099697.5</v>
      </c>
      <c r="Z1344">
        <v>0</v>
      </c>
    </row>
    <row r="1345" spans="1:26" x14ac:dyDescent="0.25">
      <c r="A1345" t="s">
        <v>1665</v>
      </c>
      <c r="B1345" t="s">
        <v>367</v>
      </c>
      <c r="C1345" t="s">
        <v>1637</v>
      </c>
      <c r="D1345" t="s">
        <v>336</v>
      </c>
      <c r="E1345" t="s">
        <v>303</v>
      </c>
      <c r="F1345" t="s">
        <v>279</v>
      </c>
      <c r="G1345" t="s">
        <v>305</v>
      </c>
      <c r="H1345">
        <v>1001.4694</v>
      </c>
      <c r="I1345">
        <v>0</v>
      </c>
      <c r="J1345">
        <v>0</v>
      </c>
      <c r="K1345">
        <v>0</v>
      </c>
      <c r="L1345">
        <v>-0.75</v>
      </c>
      <c r="M1345">
        <v>0</v>
      </c>
      <c r="N1345">
        <v>0</v>
      </c>
      <c r="O1345">
        <v>0</v>
      </c>
      <c r="P1345">
        <v>0</v>
      </c>
      <c r="Q1345">
        <v>0</v>
      </c>
      <c r="R1345">
        <v>0</v>
      </c>
      <c r="S1345" t="s">
        <v>319</v>
      </c>
      <c r="T1345" t="s">
        <v>319</v>
      </c>
      <c r="U1345" t="s">
        <v>319</v>
      </c>
      <c r="V1345" t="s">
        <v>319</v>
      </c>
      <c r="W1345">
        <v>252251874076.48001</v>
      </c>
      <c r="X1345">
        <v>250000000</v>
      </c>
      <c r="Y1345" s="225">
        <v>4016892099697.5</v>
      </c>
      <c r="Z1345">
        <v>0</v>
      </c>
    </row>
    <row r="1346" spans="1:26" x14ac:dyDescent="0.25">
      <c r="A1346" t="s">
        <v>1666</v>
      </c>
      <c r="B1346" t="s">
        <v>367</v>
      </c>
      <c r="C1346" t="s">
        <v>1637</v>
      </c>
      <c r="D1346" t="s">
        <v>336</v>
      </c>
      <c r="E1346" t="s">
        <v>303</v>
      </c>
      <c r="F1346" t="s">
        <v>279</v>
      </c>
      <c r="G1346" t="s">
        <v>305</v>
      </c>
      <c r="H1346">
        <v>1007.2277</v>
      </c>
      <c r="I1346">
        <v>0</v>
      </c>
      <c r="J1346">
        <v>0</v>
      </c>
      <c r="K1346">
        <v>0</v>
      </c>
      <c r="L1346">
        <v>0.5</v>
      </c>
      <c r="M1346">
        <v>0</v>
      </c>
      <c r="N1346">
        <v>0</v>
      </c>
      <c r="O1346">
        <v>0</v>
      </c>
      <c r="P1346">
        <v>0</v>
      </c>
      <c r="Q1346">
        <v>0</v>
      </c>
      <c r="R1346">
        <v>0</v>
      </c>
      <c r="S1346" t="s">
        <v>319</v>
      </c>
      <c r="T1346" t="s">
        <v>319</v>
      </c>
      <c r="U1346" t="s">
        <v>319</v>
      </c>
      <c r="V1346" t="s">
        <v>319</v>
      </c>
      <c r="W1346">
        <v>255567777715.17001</v>
      </c>
      <c r="X1346">
        <v>255000000</v>
      </c>
      <c r="Y1346" s="225">
        <v>4016892099697.5</v>
      </c>
      <c r="Z1346">
        <v>0</v>
      </c>
    </row>
    <row r="1347" spans="1:26" x14ac:dyDescent="0.25">
      <c r="A1347" t="s">
        <v>1667</v>
      </c>
      <c r="B1347" t="s">
        <v>367</v>
      </c>
      <c r="C1347" t="s">
        <v>1637</v>
      </c>
      <c r="D1347" t="s">
        <v>336</v>
      </c>
      <c r="E1347" t="s">
        <v>303</v>
      </c>
      <c r="F1347" t="s">
        <v>304</v>
      </c>
      <c r="G1347" t="s">
        <v>305</v>
      </c>
      <c r="H1347">
        <v>1016.4286</v>
      </c>
      <c r="I1347">
        <v>8.5400000000000004E-2</v>
      </c>
      <c r="J1347">
        <v>0.19939999999999999</v>
      </c>
      <c r="K1347">
        <v>0.85919999999999996</v>
      </c>
      <c r="L1347">
        <v>0.85919999999999996</v>
      </c>
      <c r="M1347">
        <v>0</v>
      </c>
      <c r="N1347">
        <v>0</v>
      </c>
      <c r="O1347">
        <v>0</v>
      </c>
      <c r="P1347">
        <v>0</v>
      </c>
      <c r="Q1347">
        <v>0</v>
      </c>
      <c r="R1347">
        <v>0</v>
      </c>
      <c r="S1347" t="s">
        <v>319</v>
      </c>
      <c r="T1347" t="s">
        <v>319</v>
      </c>
      <c r="U1347" t="s">
        <v>319</v>
      </c>
      <c r="V1347" t="s">
        <v>319</v>
      </c>
      <c r="W1347">
        <v>90699258206.059998</v>
      </c>
      <c r="X1347">
        <v>90000000</v>
      </c>
      <c r="Y1347" s="225">
        <v>4016892099697.5</v>
      </c>
      <c r="Z1347">
        <v>0</v>
      </c>
    </row>
    <row r="1348" spans="1:26" x14ac:dyDescent="0.25">
      <c r="A1348" t="s">
        <v>1668</v>
      </c>
      <c r="B1348" t="s">
        <v>367</v>
      </c>
      <c r="C1348" t="s">
        <v>1637</v>
      </c>
      <c r="D1348" t="s">
        <v>191</v>
      </c>
      <c r="E1348" t="s">
        <v>303</v>
      </c>
      <c r="F1348" t="s">
        <v>279</v>
      </c>
      <c r="G1348" t="s">
        <v>305</v>
      </c>
      <c r="H1348">
        <v>1009.6719000000001</v>
      </c>
      <c r="I1348">
        <v>0</v>
      </c>
      <c r="J1348">
        <v>0</v>
      </c>
      <c r="K1348">
        <v>0</v>
      </c>
      <c r="L1348">
        <v>0.83409999999999995</v>
      </c>
      <c r="M1348">
        <v>0</v>
      </c>
      <c r="N1348">
        <v>0</v>
      </c>
      <c r="O1348">
        <v>0</v>
      </c>
      <c r="P1348">
        <v>0</v>
      </c>
      <c r="Q1348">
        <v>0</v>
      </c>
      <c r="R1348">
        <v>0</v>
      </c>
      <c r="S1348" t="s">
        <v>319</v>
      </c>
      <c r="T1348" t="s">
        <v>319</v>
      </c>
      <c r="U1348" t="s">
        <v>319</v>
      </c>
      <c r="V1348" t="s">
        <v>319</v>
      </c>
      <c r="W1348">
        <v>0</v>
      </c>
      <c r="X1348">
        <v>0</v>
      </c>
      <c r="Y1348" s="225">
        <v>4016892099697.5</v>
      </c>
      <c r="Z1348">
        <v>0</v>
      </c>
    </row>
    <row r="1349" spans="1:26" x14ac:dyDescent="0.25">
      <c r="A1349" t="s">
        <v>1669</v>
      </c>
      <c r="B1349" t="s">
        <v>367</v>
      </c>
      <c r="C1349" t="s">
        <v>1637</v>
      </c>
      <c r="D1349" t="s">
        <v>177</v>
      </c>
      <c r="E1349" t="s">
        <v>303</v>
      </c>
      <c r="F1349" t="s">
        <v>279</v>
      </c>
      <c r="G1349" t="s">
        <v>305</v>
      </c>
      <c r="H1349">
        <v>1018.3707000000001</v>
      </c>
      <c r="I1349">
        <v>0</v>
      </c>
      <c r="J1349">
        <v>0</v>
      </c>
      <c r="K1349">
        <v>0</v>
      </c>
      <c r="L1349">
        <v>0.79</v>
      </c>
      <c r="M1349">
        <v>0</v>
      </c>
      <c r="N1349">
        <v>0</v>
      </c>
      <c r="O1349">
        <v>0</v>
      </c>
      <c r="P1349">
        <v>7.13</v>
      </c>
      <c r="Q1349">
        <v>0</v>
      </c>
      <c r="R1349">
        <v>0</v>
      </c>
      <c r="S1349" t="s">
        <v>369</v>
      </c>
      <c r="T1349" t="s">
        <v>369</v>
      </c>
      <c r="U1349" t="s">
        <v>369</v>
      </c>
      <c r="V1349" t="s">
        <v>369</v>
      </c>
      <c r="W1349">
        <v>353640758632.01001</v>
      </c>
      <c r="X1349">
        <v>350000000</v>
      </c>
      <c r="Y1349" s="225">
        <v>4016892099697.5</v>
      </c>
      <c r="Z1349">
        <v>0</v>
      </c>
    </row>
    <row r="1350" spans="1:26" x14ac:dyDescent="0.25">
      <c r="A1350" t="s">
        <v>1670</v>
      </c>
      <c r="B1350" t="s">
        <v>367</v>
      </c>
      <c r="C1350" t="s">
        <v>1637</v>
      </c>
      <c r="D1350" t="s">
        <v>336</v>
      </c>
      <c r="E1350" t="s">
        <v>303</v>
      </c>
      <c r="F1350" t="s">
        <v>279</v>
      </c>
      <c r="G1350" t="s">
        <v>305</v>
      </c>
      <c r="H1350">
        <v>1001.3107</v>
      </c>
      <c r="I1350">
        <v>0</v>
      </c>
      <c r="J1350">
        <v>0</v>
      </c>
      <c r="K1350">
        <v>0</v>
      </c>
      <c r="L1350">
        <v>-1.35</v>
      </c>
      <c r="M1350">
        <v>0</v>
      </c>
      <c r="N1350">
        <v>0</v>
      </c>
      <c r="O1350">
        <v>0</v>
      </c>
      <c r="P1350">
        <v>0</v>
      </c>
      <c r="Q1350">
        <v>0</v>
      </c>
      <c r="R1350">
        <v>0</v>
      </c>
      <c r="S1350" t="s">
        <v>319</v>
      </c>
      <c r="T1350" t="s">
        <v>319</v>
      </c>
      <c r="U1350" t="s">
        <v>319</v>
      </c>
      <c r="V1350" t="s">
        <v>319</v>
      </c>
      <c r="W1350">
        <v>395856869995.90997</v>
      </c>
      <c r="X1350">
        <v>390000000</v>
      </c>
      <c r="Y1350" s="225">
        <v>4016892099697.5</v>
      </c>
      <c r="Z1350">
        <v>0</v>
      </c>
    </row>
    <row r="1351" spans="1:26" x14ac:dyDescent="0.25">
      <c r="A1351" t="s">
        <v>1671</v>
      </c>
      <c r="B1351" t="s">
        <v>207</v>
      </c>
      <c r="C1351" t="s">
        <v>1637</v>
      </c>
      <c r="D1351" t="s">
        <v>177</v>
      </c>
      <c r="E1351" t="s">
        <v>303</v>
      </c>
      <c r="F1351" t="s">
        <v>304</v>
      </c>
      <c r="G1351" t="s">
        <v>280</v>
      </c>
      <c r="H1351">
        <v>1000.0725</v>
      </c>
      <c r="I1351">
        <v>0</v>
      </c>
      <c r="J1351">
        <v>0</v>
      </c>
      <c r="K1351">
        <v>0</v>
      </c>
      <c r="L1351">
        <v>0</v>
      </c>
      <c r="M1351">
        <v>0</v>
      </c>
      <c r="N1351">
        <v>0</v>
      </c>
      <c r="O1351">
        <v>0</v>
      </c>
      <c r="P1351">
        <v>0</v>
      </c>
      <c r="Q1351">
        <v>0</v>
      </c>
      <c r="R1351">
        <v>0</v>
      </c>
      <c r="S1351" t="s">
        <v>369</v>
      </c>
      <c r="T1351" t="s">
        <v>369</v>
      </c>
      <c r="U1351" t="s">
        <v>369</v>
      </c>
      <c r="V1351" t="s">
        <v>369</v>
      </c>
      <c r="W1351">
        <v>0</v>
      </c>
      <c r="X1351">
        <v>0</v>
      </c>
      <c r="Y1351" s="225">
        <v>4016892099697.5</v>
      </c>
      <c r="Z1351">
        <v>0</v>
      </c>
    </row>
    <row r="1352" spans="1:26" x14ac:dyDescent="0.25">
      <c r="A1352" t="s">
        <v>1672</v>
      </c>
      <c r="B1352" t="s">
        <v>367</v>
      </c>
      <c r="C1352" t="s">
        <v>1637</v>
      </c>
      <c r="D1352" t="s">
        <v>191</v>
      </c>
      <c r="E1352" t="s">
        <v>303</v>
      </c>
      <c r="F1352" t="s">
        <v>279</v>
      </c>
      <c r="G1352" t="s">
        <v>305</v>
      </c>
      <c r="H1352">
        <v>1021.591</v>
      </c>
      <c r="I1352">
        <v>0</v>
      </c>
      <c r="J1352">
        <v>0</v>
      </c>
      <c r="K1352">
        <v>0</v>
      </c>
      <c r="L1352">
        <v>0.77890000000000004</v>
      </c>
      <c r="M1352">
        <v>0</v>
      </c>
      <c r="N1352">
        <v>0</v>
      </c>
      <c r="O1352">
        <v>0</v>
      </c>
      <c r="P1352">
        <v>0.70509999999999995</v>
      </c>
      <c r="Q1352">
        <v>0</v>
      </c>
      <c r="R1352">
        <v>0</v>
      </c>
      <c r="S1352" t="s">
        <v>319</v>
      </c>
      <c r="T1352" t="s">
        <v>319</v>
      </c>
      <c r="U1352" t="s">
        <v>319</v>
      </c>
      <c r="V1352" t="s">
        <v>319</v>
      </c>
      <c r="W1352">
        <v>0</v>
      </c>
      <c r="X1352">
        <v>0</v>
      </c>
      <c r="Y1352" s="225">
        <v>4016892099697.5</v>
      </c>
      <c r="Z1352">
        <v>0</v>
      </c>
    </row>
    <row r="1353" spans="1:26" x14ac:dyDescent="0.25">
      <c r="A1353" t="s">
        <v>1673</v>
      </c>
      <c r="B1353" t="s">
        <v>367</v>
      </c>
      <c r="C1353" t="s">
        <v>1637</v>
      </c>
      <c r="D1353" t="s">
        <v>662</v>
      </c>
      <c r="E1353" t="s">
        <v>303</v>
      </c>
      <c r="F1353" t="s">
        <v>279</v>
      </c>
      <c r="G1353" t="s">
        <v>305</v>
      </c>
      <c r="H1353">
        <v>1018.3745</v>
      </c>
      <c r="I1353">
        <v>0</v>
      </c>
      <c r="J1353">
        <v>0</v>
      </c>
      <c r="K1353">
        <v>0</v>
      </c>
      <c r="L1353">
        <v>-1.53</v>
      </c>
      <c r="M1353">
        <v>0</v>
      </c>
      <c r="N1353">
        <v>0</v>
      </c>
      <c r="O1353">
        <v>0</v>
      </c>
      <c r="P1353">
        <v>1.27</v>
      </c>
      <c r="Q1353">
        <v>0</v>
      </c>
      <c r="R1353">
        <v>0</v>
      </c>
      <c r="S1353" t="s">
        <v>319</v>
      </c>
      <c r="T1353" t="s">
        <v>319</v>
      </c>
      <c r="U1353" t="s">
        <v>319</v>
      </c>
      <c r="V1353" t="s">
        <v>319</v>
      </c>
      <c r="W1353">
        <v>222349202200.03</v>
      </c>
      <c r="X1353">
        <v>215000000</v>
      </c>
      <c r="Y1353" s="225">
        <v>4016892099697.5</v>
      </c>
      <c r="Z1353">
        <v>0</v>
      </c>
    </row>
    <row r="1354" spans="1:26" x14ac:dyDescent="0.25">
      <c r="A1354" t="s">
        <v>1674</v>
      </c>
      <c r="B1354" t="s">
        <v>367</v>
      </c>
      <c r="C1354" t="s">
        <v>1637</v>
      </c>
      <c r="D1354" t="s">
        <v>662</v>
      </c>
      <c r="E1354" t="s">
        <v>303</v>
      </c>
      <c r="F1354" t="s">
        <v>304</v>
      </c>
      <c r="G1354" t="s">
        <v>305</v>
      </c>
      <c r="H1354">
        <v>1020.677</v>
      </c>
      <c r="I1354">
        <v>8.2400000000000001E-2</v>
      </c>
      <c r="J1354">
        <v>0.18410000000000001</v>
      </c>
      <c r="K1354">
        <v>0.82930000000000004</v>
      </c>
      <c r="L1354">
        <v>0.82930000000000004</v>
      </c>
      <c r="M1354">
        <v>4.9200000000000001E-2</v>
      </c>
      <c r="N1354">
        <v>1.61E-2</v>
      </c>
      <c r="O1354">
        <v>3.7600000000000001E-2</v>
      </c>
      <c r="P1354">
        <v>-5.8099999999999999E-2</v>
      </c>
      <c r="Q1354">
        <v>-0.25240000000000001</v>
      </c>
      <c r="R1354">
        <v>0</v>
      </c>
      <c r="S1354" t="s">
        <v>319</v>
      </c>
      <c r="T1354" t="s">
        <v>319</v>
      </c>
      <c r="U1354" t="s">
        <v>319</v>
      </c>
      <c r="V1354" t="s">
        <v>319</v>
      </c>
      <c r="W1354">
        <v>232824960635.73001</v>
      </c>
      <c r="X1354">
        <v>230000000</v>
      </c>
      <c r="Y1354" s="225">
        <v>4016892099697.5</v>
      </c>
      <c r="Z1354">
        <v>0</v>
      </c>
    </row>
    <row r="1355" spans="1:26" x14ac:dyDescent="0.25">
      <c r="A1355" t="s">
        <v>1675</v>
      </c>
      <c r="B1355" t="s">
        <v>178</v>
      </c>
      <c r="C1355" t="s">
        <v>1637</v>
      </c>
      <c r="D1355" t="s">
        <v>316</v>
      </c>
      <c r="E1355" t="s">
        <v>303</v>
      </c>
      <c r="F1355" t="s">
        <v>304</v>
      </c>
      <c r="G1355" t="s">
        <v>305</v>
      </c>
      <c r="H1355">
        <v>3148.95</v>
      </c>
      <c r="I1355">
        <v>4.99E-2</v>
      </c>
      <c r="J1355">
        <v>0.11600000000000001</v>
      </c>
      <c r="K1355">
        <v>0.59230000000000005</v>
      </c>
      <c r="L1355">
        <v>0.59230000000000005</v>
      </c>
      <c r="M1355">
        <v>99.036102</v>
      </c>
      <c r="N1355">
        <v>159.72860700000001</v>
      </c>
      <c r="O1355">
        <v>163.49499499999999</v>
      </c>
      <c r="P1355">
        <v>166.27119400000001</v>
      </c>
      <c r="Q1355">
        <v>184.80529799999999</v>
      </c>
      <c r="R1355">
        <v>190.47749300000001</v>
      </c>
      <c r="S1355" t="s">
        <v>387</v>
      </c>
      <c r="T1355" t="s">
        <v>387</v>
      </c>
      <c r="U1355" t="s">
        <v>387</v>
      </c>
      <c r="V1355" t="s">
        <v>387</v>
      </c>
      <c r="W1355">
        <v>104298572.38</v>
      </c>
      <c r="X1355">
        <v>33317.79</v>
      </c>
      <c r="Y1355" s="225">
        <v>4016892099697.5</v>
      </c>
      <c r="Z1355">
        <v>0</v>
      </c>
    </row>
    <row r="1356" spans="1:26" x14ac:dyDescent="0.25">
      <c r="A1356" t="s">
        <v>1676</v>
      </c>
      <c r="B1356" t="s">
        <v>74</v>
      </c>
      <c r="C1356" t="s">
        <v>1637</v>
      </c>
      <c r="D1356" t="s">
        <v>316</v>
      </c>
      <c r="E1356" t="s">
        <v>303</v>
      </c>
      <c r="F1356" t="s">
        <v>304</v>
      </c>
      <c r="G1356" t="s">
        <v>305</v>
      </c>
      <c r="H1356">
        <v>809.79</v>
      </c>
      <c r="I1356">
        <v>-0.4022</v>
      </c>
      <c r="J1356">
        <v>-0.96609999999999996</v>
      </c>
      <c r="K1356">
        <v>-3.5114000000000001</v>
      </c>
      <c r="L1356">
        <v>-3.5114000000000001</v>
      </c>
      <c r="M1356">
        <v>-4.0316999999999998</v>
      </c>
      <c r="N1356">
        <v>-4.1555</v>
      </c>
      <c r="O1356">
        <v>-0.77559999999999996</v>
      </c>
      <c r="P1356">
        <v>1.8706</v>
      </c>
      <c r="Q1356">
        <v>-1.1825000000000001</v>
      </c>
      <c r="R1356">
        <v>-5.6166999999999998</v>
      </c>
      <c r="S1356" t="s">
        <v>387</v>
      </c>
      <c r="T1356" t="s">
        <v>387</v>
      </c>
      <c r="U1356" t="s">
        <v>387</v>
      </c>
      <c r="V1356" t="s">
        <v>387</v>
      </c>
      <c r="W1356">
        <v>9623169230.7099991</v>
      </c>
      <c r="X1356">
        <v>11466128.369999999</v>
      </c>
      <c r="Y1356" s="225">
        <v>4016892099697.5</v>
      </c>
      <c r="Z1356">
        <v>0</v>
      </c>
    </row>
    <row r="1357" spans="1:26" x14ac:dyDescent="0.25">
      <c r="A1357" t="s">
        <v>1677</v>
      </c>
      <c r="B1357" t="s">
        <v>74</v>
      </c>
      <c r="C1357" t="s">
        <v>1637</v>
      </c>
      <c r="D1357" t="s">
        <v>223</v>
      </c>
      <c r="E1357" t="s">
        <v>303</v>
      </c>
      <c r="F1357" t="s">
        <v>304</v>
      </c>
      <c r="G1357" t="s">
        <v>305</v>
      </c>
      <c r="H1357">
        <v>929.65</v>
      </c>
      <c r="I1357">
        <v>-0.77380000000000004</v>
      </c>
      <c r="J1357">
        <v>-1.9315</v>
      </c>
      <c r="K1357">
        <v>-3.2269999999999999</v>
      </c>
      <c r="L1357">
        <v>-3.2269999999999999</v>
      </c>
      <c r="M1357">
        <v>2.9809000000000001</v>
      </c>
      <c r="N1357">
        <v>7.7443</v>
      </c>
      <c r="O1357">
        <v>7.6245000000000003</v>
      </c>
      <c r="P1357">
        <v>9.5277999999999992</v>
      </c>
      <c r="Q1357">
        <v>-16.677098999999998</v>
      </c>
      <c r="R1357">
        <v>0</v>
      </c>
      <c r="S1357" t="s">
        <v>313</v>
      </c>
      <c r="T1357" t="s">
        <v>313</v>
      </c>
      <c r="U1357" t="s">
        <v>317</v>
      </c>
      <c r="V1357" t="s">
        <v>319</v>
      </c>
      <c r="W1357">
        <v>232612120905.01999</v>
      </c>
      <c r="X1357">
        <v>242139888.84999999</v>
      </c>
      <c r="Y1357" s="225">
        <v>4016892099697.5</v>
      </c>
      <c r="Z1357">
        <v>0</v>
      </c>
    </row>
    <row r="1358" spans="1:26" x14ac:dyDescent="0.25">
      <c r="A1358" t="s">
        <v>1678</v>
      </c>
      <c r="B1358" t="s">
        <v>171</v>
      </c>
      <c r="C1358" t="s">
        <v>1637</v>
      </c>
      <c r="D1358" t="s">
        <v>227</v>
      </c>
      <c r="E1358" t="s">
        <v>303</v>
      </c>
      <c r="F1358" t="s">
        <v>304</v>
      </c>
      <c r="G1358" t="s">
        <v>305</v>
      </c>
      <c r="H1358">
        <v>1060.5265999999999</v>
      </c>
      <c r="I1358">
        <v>8.0699999999999994E-2</v>
      </c>
      <c r="J1358">
        <v>-0.1212</v>
      </c>
      <c r="K1358">
        <v>0.67100000000000004</v>
      </c>
      <c r="L1358">
        <v>0.67100000000000004</v>
      </c>
      <c r="M1358">
        <v>1.8124</v>
      </c>
      <c r="N1358">
        <v>4.9596999999999998</v>
      </c>
      <c r="O1358">
        <v>9.2943999999999996</v>
      </c>
      <c r="P1358">
        <v>11.5985</v>
      </c>
      <c r="Q1358">
        <v>0</v>
      </c>
      <c r="R1358">
        <v>0</v>
      </c>
      <c r="S1358" t="s">
        <v>319</v>
      </c>
      <c r="T1358" t="s">
        <v>319</v>
      </c>
      <c r="U1358" t="s">
        <v>319</v>
      </c>
      <c r="V1358" t="s">
        <v>319</v>
      </c>
      <c r="W1358">
        <v>50233195889.989998</v>
      </c>
      <c r="X1358">
        <v>47684093.259999998</v>
      </c>
      <c r="Y1358" s="225">
        <v>4016892099697.5</v>
      </c>
      <c r="Z1358">
        <v>0</v>
      </c>
    </row>
    <row r="1359" spans="1:26" x14ac:dyDescent="0.25">
      <c r="A1359" t="s">
        <v>1679</v>
      </c>
      <c r="B1359" t="s">
        <v>171</v>
      </c>
      <c r="C1359" t="s">
        <v>1637</v>
      </c>
      <c r="D1359" t="s">
        <v>662</v>
      </c>
      <c r="E1359" t="s">
        <v>303</v>
      </c>
      <c r="F1359" t="s">
        <v>304</v>
      </c>
      <c r="G1359" t="s">
        <v>280</v>
      </c>
      <c r="H1359">
        <v>1125.3152</v>
      </c>
      <c r="I1359">
        <v>7.3700000000000002E-2</v>
      </c>
      <c r="J1359">
        <v>1.0500000000000001E-2</v>
      </c>
      <c r="K1359">
        <v>0.98660000000000003</v>
      </c>
      <c r="L1359">
        <v>0.98660000000000003</v>
      </c>
      <c r="M1359">
        <v>1.8405</v>
      </c>
      <c r="N1359">
        <v>7.4335000000000004</v>
      </c>
      <c r="O1359">
        <v>10.225099999999999</v>
      </c>
      <c r="P1359">
        <v>16.965699999999998</v>
      </c>
      <c r="Q1359">
        <v>12.423500000000001</v>
      </c>
      <c r="R1359">
        <v>0</v>
      </c>
      <c r="S1359" t="s">
        <v>338</v>
      </c>
      <c r="T1359" t="s">
        <v>332</v>
      </c>
      <c r="U1359" t="s">
        <v>375</v>
      </c>
      <c r="V1359" t="s">
        <v>319</v>
      </c>
      <c r="W1359">
        <v>11232181146.52</v>
      </c>
      <c r="X1359">
        <v>10079840.32</v>
      </c>
      <c r="Y1359" s="225">
        <v>4016892099697.5</v>
      </c>
      <c r="Z1359">
        <v>0</v>
      </c>
    </row>
    <row r="1360" spans="1:26" x14ac:dyDescent="0.25">
      <c r="A1360" t="s">
        <v>1680</v>
      </c>
      <c r="B1360" t="s">
        <v>166</v>
      </c>
      <c r="C1360" t="s">
        <v>1637</v>
      </c>
      <c r="D1360" t="s">
        <v>316</v>
      </c>
      <c r="E1360" t="s">
        <v>303</v>
      </c>
      <c r="F1360" t="s">
        <v>304</v>
      </c>
      <c r="G1360" t="s">
        <v>280</v>
      </c>
      <c r="H1360">
        <v>2890.21</v>
      </c>
      <c r="I1360">
        <v>-0.21959999999999999</v>
      </c>
      <c r="J1360">
        <v>-0.56459999999999999</v>
      </c>
      <c r="K1360">
        <v>-2.1008</v>
      </c>
      <c r="L1360">
        <v>-2.1008</v>
      </c>
      <c r="M1360">
        <v>-0.40589999999999998</v>
      </c>
      <c r="N1360">
        <v>-0.59430000000000005</v>
      </c>
      <c r="O1360">
        <v>1.6437999999999999</v>
      </c>
      <c r="P1360">
        <v>3.0874000000000001</v>
      </c>
      <c r="Q1360">
        <v>2.5354999999999999</v>
      </c>
      <c r="R1360">
        <v>-5.6646000000000001</v>
      </c>
      <c r="S1360" t="s">
        <v>307</v>
      </c>
      <c r="T1360" t="s">
        <v>307</v>
      </c>
      <c r="U1360" t="s">
        <v>332</v>
      </c>
      <c r="V1360" t="s">
        <v>352</v>
      </c>
      <c r="W1360">
        <v>10614570955.469999</v>
      </c>
      <c r="X1360">
        <v>3595436.21</v>
      </c>
      <c r="Y1360" s="225">
        <v>4016892099697.5</v>
      </c>
      <c r="Z1360">
        <v>0</v>
      </c>
    </row>
    <row r="1361" spans="1:26" x14ac:dyDescent="0.25">
      <c r="A1361" t="s">
        <v>1681</v>
      </c>
      <c r="B1361" t="s">
        <v>207</v>
      </c>
      <c r="C1361" t="s">
        <v>1637</v>
      </c>
      <c r="D1361" t="s">
        <v>223</v>
      </c>
      <c r="E1361" t="s">
        <v>303</v>
      </c>
      <c r="F1361" t="s">
        <v>304</v>
      </c>
      <c r="G1361" t="s">
        <v>305</v>
      </c>
      <c r="H1361">
        <v>999.79</v>
      </c>
      <c r="I1361">
        <v>0</v>
      </c>
      <c r="J1361">
        <v>0</v>
      </c>
      <c r="K1361">
        <v>0</v>
      </c>
      <c r="L1361">
        <v>0.61</v>
      </c>
      <c r="M1361">
        <v>0</v>
      </c>
      <c r="N1361">
        <v>0</v>
      </c>
      <c r="O1361">
        <v>0</v>
      </c>
      <c r="P1361">
        <v>0</v>
      </c>
      <c r="Q1361">
        <v>0</v>
      </c>
      <c r="R1361">
        <v>0</v>
      </c>
      <c r="S1361" t="s">
        <v>319</v>
      </c>
      <c r="T1361" t="s">
        <v>319</v>
      </c>
      <c r="U1361" t="s">
        <v>319</v>
      </c>
      <c r="V1361" t="s">
        <v>319</v>
      </c>
      <c r="W1361">
        <v>25565714176.310001</v>
      </c>
      <c r="X1361">
        <v>25550000</v>
      </c>
      <c r="Y1361" s="225">
        <v>4016892099697.5</v>
      </c>
      <c r="Z1361">
        <v>0</v>
      </c>
    </row>
    <row r="1362" spans="1:26" x14ac:dyDescent="0.25">
      <c r="A1362" t="s">
        <v>1682</v>
      </c>
      <c r="B1362" t="s">
        <v>207</v>
      </c>
      <c r="C1362" t="s">
        <v>1637</v>
      </c>
      <c r="D1362" t="s">
        <v>223</v>
      </c>
      <c r="E1362" t="s">
        <v>303</v>
      </c>
      <c r="F1362" t="s">
        <v>304</v>
      </c>
      <c r="G1362" t="s">
        <v>305</v>
      </c>
      <c r="H1362">
        <v>1000.72</v>
      </c>
      <c r="I1362">
        <v>0</v>
      </c>
      <c r="J1362">
        <v>0</v>
      </c>
      <c r="K1362">
        <v>0</v>
      </c>
      <c r="L1362">
        <v>0</v>
      </c>
      <c r="M1362">
        <v>0</v>
      </c>
      <c r="N1362">
        <v>0</v>
      </c>
      <c r="O1362">
        <v>0</v>
      </c>
      <c r="P1362">
        <v>0</v>
      </c>
      <c r="Q1362">
        <v>0</v>
      </c>
      <c r="R1362">
        <v>0</v>
      </c>
      <c r="S1362" t="s">
        <v>319</v>
      </c>
      <c r="T1362" t="s">
        <v>319</v>
      </c>
      <c r="U1362" t="s">
        <v>319</v>
      </c>
      <c r="V1362" t="s">
        <v>319</v>
      </c>
      <c r="W1362">
        <v>0</v>
      </c>
      <c r="X1362">
        <v>0</v>
      </c>
      <c r="Y1362" s="225">
        <v>4016892099697.5</v>
      </c>
      <c r="Z1362">
        <v>0</v>
      </c>
    </row>
    <row r="1363" spans="1:26" x14ac:dyDescent="0.25">
      <c r="A1363" t="s">
        <v>1683</v>
      </c>
      <c r="B1363" t="s">
        <v>166</v>
      </c>
      <c r="C1363" t="s">
        <v>1684</v>
      </c>
      <c r="D1363" t="s">
        <v>177</v>
      </c>
      <c r="E1363" t="s">
        <v>303</v>
      </c>
      <c r="F1363" t="s">
        <v>304</v>
      </c>
      <c r="G1363" t="s">
        <v>305</v>
      </c>
      <c r="H1363">
        <v>930.38980000000004</v>
      </c>
      <c r="I1363">
        <v>-0.48620000000000002</v>
      </c>
      <c r="J1363">
        <v>0.18160000000000001</v>
      </c>
      <c r="K1363">
        <v>-0.4975</v>
      </c>
      <c r="L1363">
        <v>-0.4975</v>
      </c>
      <c r="M1363">
        <v>0.73919999999999997</v>
      </c>
      <c r="N1363">
        <v>3.0697000000000001</v>
      </c>
      <c r="O1363">
        <v>5.3117000000000001</v>
      </c>
      <c r="P1363">
        <v>4.8284000000000002</v>
      </c>
      <c r="Q1363">
        <v>0</v>
      </c>
      <c r="R1363">
        <v>0</v>
      </c>
      <c r="S1363" t="s">
        <v>387</v>
      </c>
      <c r="T1363" t="s">
        <v>387</v>
      </c>
      <c r="U1363" t="s">
        <v>319</v>
      </c>
      <c r="V1363" t="s">
        <v>319</v>
      </c>
      <c r="W1363">
        <v>4651426664.0799999</v>
      </c>
      <c r="X1363">
        <v>4974567.1900000004</v>
      </c>
      <c r="Y1363" s="225">
        <v>2124135614696.1201</v>
      </c>
      <c r="Z1363">
        <v>0</v>
      </c>
    </row>
    <row r="1364" spans="1:26" x14ac:dyDescent="0.25">
      <c r="A1364" t="s">
        <v>1685</v>
      </c>
      <c r="B1364" t="s">
        <v>74</v>
      </c>
      <c r="C1364" t="s">
        <v>1684</v>
      </c>
      <c r="D1364" t="s">
        <v>374</v>
      </c>
      <c r="E1364" t="s">
        <v>303</v>
      </c>
      <c r="F1364" t="s">
        <v>304</v>
      </c>
      <c r="G1364" t="s">
        <v>305</v>
      </c>
      <c r="H1364">
        <v>384.25540000000001</v>
      </c>
      <c r="I1364">
        <v>-8.6400000000000005E-2</v>
      </c>
      <c r="J1364">
        <v>-3.1594000000000002</v>
      </c>
      <c r="K1364">
        <v>0.42249999999999999</v>
      </c>
      <c r="L1364">
        <v>0.42249999999999999</v>
      </c>
      <c r="M1364">
        <v>-29.7624</v>
      </c>
      <c r="N1364">
        <v>-53.463501000000001</v>
      </c>
      <c r="O1364">
        <v>0</v>
      </c>
      <c r="P1364">
        <v>0</v>
      </c>
      <c r="Q1364">
        <v>0</v>
      </c>
      <c r="R1364">
        <v>0</v>
      </c>
      <c r="S1364" t="s">
        <v>387</v>
      </c>
      <c r="T1364" t="s">
        <v>319</v>
      </c>
      <c r="U1364" t="s">
        <v>319</v>
      </c>
      <c r="V1364" t="s">
        <v>319</v>
      </c>
      <c r="W1364">
        <v>6734442946.5299997</v>
      </c>
      <c r="X1364">
        <v>17600000</v>
      </c>
      <c r="Y1364" s="225">
        <v>2124135614696.1201</v>
      </c>
      <c r="Z1364">
        <v>0</v>
      </c>
    </row>
    <row r="1365" spans="1:26" x14ac:dyDescent="0.25">
      <c r="A1365" t="s">
        <v>1686</v>
      </c>
      <c r="B1365" t="s">
        <v>74</v>
      </c>
      <c r="C1365" t="s">
        <v>1684</v>
      </c>
      <c r="D1365" t="s">
        <v>374</v>
      </c>
      <c r="E1365" t="s">
        <v>303</v>
      </c>
      <c r="F1365" t="s">
        <v>304</v>
      </c>
      <c r="G1365" t="s">
        <v>280</v>
      </c>
      <c r="H1365">
        <v>316.23599999999999</v>
      </c>
      <c r="I1365">
        <v>0.37519999999999998</v>
      </c>
      <c r="J1365">
        <v>0.77690000000000003</v>
      </c>
      <c r="K1365">
        <v>0.80489999999999995</v>
      </c>
      <c r="L1365">
        <v>0.80489999999999995</v>
      </c>
      <c r="M1365">
        <v>-34.831798999999997</v>
      </c>
      <c r="N1365">
        <v>-63.805199000000002</v>
      </c>
      <c r="O1365">
        <v>0</v>
      </c>
      <c r="P1365">
        <v>0</v>
      </c>
      <c r="Q1365">
        <v>0</v>
      </c>
      <c r="R1365">
        <v>0</v>
      </c>
      <c r="S1365" t="s">
        <v>339</v>
      </c>
      <c r="T1365" t="s">
        <v>319</v>
      </c>
      <c r="U1365" t="s">
        <v>319</v>
      </c>
      <c r="V1365" t="s">
        <v>319</v>
      </c>
      <c r="W1365">
        <v>328598748338.77002</v>
      </c>
      <c r="X1365">
        <v>1047455514.1799999</v>
      </c>
      <c r="Y1365" s="225">
        <v>2124135614696.1201</v>
      </c>
      <c r="Z1365">
        <v>0</v>
      </c>
    </row>
    <row r="1366" spans="1:26" x14ac:dyDescent="0.25">
      <c r="A1366" t="s">
        <v>1687</v>
      </c>
      <c r="B1366" t="s">
        <v>74</v>
      </c>
      <c r="C1366" t="s">
        <v>1684</v>
      </c>
      <c r="D1366" t="s">
        <v>374</v>
      </c>
      <c r="E1366" t="s">
        <v>303</v>
      </c>
      <c r="F1366" t="s">
        <v>304</v>
      </c>
      <c r="G1366" t="s">
        <v>305</v>
      </c>
      <c r="H1366">
        <v>820.68499999999995</v>
      </c>
      <c r="I1366">
        <v>0.33939999999999998</v>
      </c>
      <c r="J1366">
        <v>-0.85329999999999995</v>
      </c>
      <c r="K1366">
        <v>0.72299999999999998</v>
      </c>
      <c r="L1366">
        <v>0.72299999999999998</v>
      </c>
      <c r="M1366">
        <v>-26.602799999999998</v>
      </c>
      <c r="N1366">
        <v>-47.197201</v>
      </c>
      <c r="O1366">
        <v>-58.605899999999998</v>
      </c>
      <c r="P1366">
        <v>-55.117100000000001</v>
      </c>
      <c r="Q1366">
        <v>-51.409697999999999</v>
      </c>
      <c r="R1366">
        <v>0</v>
      </c>
      <c r="S1366" t="s">
        <v>352</v>
      </c>
      <c r="T1366" t="s">
        <v>375</v>
      </c>
      <c r="U1366" t="s">
        <v>317</v>
      </c>
      <c r="V1366" t="s">
        <v>319</v>
      </c>
      <c r="W1366">
        <v>967630209979.01001</v>
      </c>
      <c r="X1366">
        <v>1187577121.0999999</v>
      </c>
      <c r="Y1366" s="225">
        <v>2124135614696.1201</v>
      </c>
      <c r="Z1366">
        <v>0</v>
      </c>
    </row>
    <row r="1367" spans="1:26" x14ac:dyDescent="0.25">
      <c r="A1367" t="s">
        <v>1688</v>
      </c>
      <c r="B1367" t="s">
        <v>74</v>
      </c>
      <c r="C1367" t="s">
        <v>1684</v>
      </c>
      <c r="D1367" t="s">
        <v>374</v>
      </c>
      <c r="E1367" t="s">
        <v>303</v>
      </c>
      <c r="F1367" t="s">
        <v>304</v>
      </c>
      <c r="G1367" t="s">
        <v>280</v>
      </c>
      <c r="H1367">
        <v>357.40499999999997</v>
      </c>
      <c r="I1367">
        <v>0.23280000000000001</v>
      </c>
      <c r="J1367">
        <v>2.0950000000000002</v>
      </c>
      <c r="K1367">
        <v>-1.1585000000000001</v>
      </c>
      <c r="L1367">
        <v>-1.1585000000000001</v>
      </c>
      <c r="M1367">
        <v>-31.0198</v>
      </c>
      <c r="N1367">
        <v>-61.068801999999998</v>
      </c>
      <c r="O1367">
        <v>-68.707397</v>
      </c>
      <c r="P1367">
        <v>-68.361900000000006</v>
      </c>
      <c r="Q1367">
        <v>-63.896000000000001</v>
      </c>
      <c r="R1367">
        <v>0</v>
      </c>
      <c r="S1367" t="s">
        <v>339</v>
      </c>
      <c r="T1367" t="s">
        <v>339</v>
      </c>
      <c r="U1367" t="s">
        <v>334</v>
      </c>
      <c r="V1367" t="s">
        <v>319</v>
      </c>
      <c r="W1367">
        <v>303169576262.17999</v>
      </c>
      <c r="X1367">
        <v>838426275.39999998</v>
      </c>
      <c r="Y1367" s="225">
        <v>2124135614696.1201</v>
      </c>
      <c r="Z1367">
        <v>0</v>
      </c>
    </row>
    <row r="1368" spans="1:26" x14ac:dyDescent="0.25">
      <c r="A1368" t="s">
        <v>1689</v>
      </c>
      <c r="B1368" t="s">
        <v>207</v>
      </c>
      <c r="C1368" t="s">
        <v>1684</v>
      </c>
      <c r="D1368" t="s">
        <v>177</v>
      </c>
      <c r="E1368" t="s">
        <v>303</v>
      </c>
      <c r="F1368" t="s">
        <v>304</v>
      </c>
      <c r="G1368" t="s">
        <v>305</v>
      </c>
      <c r="H1368">
        <v>1030.279</v>
      </c>
      <c r="I1368">
        <v>0</v>
      </c>
      <c r="J1368">
        <v>0</v>
      </c>
      <c r="K1368">
        <v>0</v>
      </c>
      <c r="L1368">
        <v>1.2</v>
      </c>
      <c r="M1368">
        <v>0</v>
      </c>
      <c r="N1368">
        <v>0</v>
      </c>
      <c r="O1368">
        <v>0</v>
      </c>
      <c r="P1368">
        <v>0</v>
      </c>
      <c r="Q1368">
        <v>0</v>
      </c>
      <c r="R1368">
        <v>0</v>
      </c>
      <c r="S1368" t="s">
        <v>319</v>
      </c>
      <c r="T1368" t="s">
        <v>319</v>
      </c>
      <c r="U1368" t="s">
        <v>319</v>
      </c>
      <c r="V1368" t="s">
        <v>319</v>
      </c>
      <c r="W1368">
        <v>162263471299.44</v>
      </c>
      <c r="X1368">
        <v>158000000</v>
      </c>
      <c r="Y1368" s="225">
        <v>2124135614696.1201</v>
      </c>
      <c r="Z1368">
        <v>0</v>
      </c>
    </row>
    <row r="1369" spans="1:26" x14ac:dyDescent="0.25">
      <c r="A1369" t="s">
        <v>1690</v>
      </c>
      <c r="B1369" t="s">
        <v>171</v>
      </c>
      <c r="C1369" t="s">
        <v>1684</v>
      </c>
      <c r="D1369" t="s">
        <v>177</v>
      </c>
      <c r="E1369" t="s">
        <v>303</v>
      </c>
      <c r="F1369" t="s">
        <v>304</v>
      </c>
      <c r="G1369" t="s">
        <v>305</v>
      </c>
      <c r="H1369">
        <v>1218.7467999999999</v>
      </c>
      <c r="I1369">
        <v>1E-4</v>
      </c>
      <c r="J1369">
        <v>-0.1303</v>
      </c>
      <c r="K1369">
        <v>-0.1489</v>
      </c>
      <c r="L1369">
        <v>-0.1489</v>
      </c>
      <c r="M1369">
        <v>-2.0783999999999998</v>
      </c>
      <c r="N1369">
        <v>21.685199999999998</v>
      </c>
      <c r="O1369">
        <v>23.361601</v>
      </c>
      <c r="P1369">
        <v>22.337600999999999</v>
      </c>
      <c r="Q1369">
        <v>0</v>
      </c>
      <c r="R1369">
        <v>0</v>
      </c>
      <c r="S1369" t="s">
        <v>387</v>
      </c>
      <c r="T1369" t="s">
        <v>387</v>
      </c>
      <c r="U1369" t="s">
        <v>319</v>
      </c>
      <c r="V1369" t="s">
        <v>319</v>
      </c>
      <c r="W1369">
        <v>30644071.879999999</v>
      </c>
      <c r="X1369">
        <v>25106.47</v>
      </c>
      <c r="Y1369" s="225">
        <v>2124135614696.1201</v>
      </c>
      <c r="Z1369">
        <v>0</v>
      </c>
    </row>
    <row r="1370" spans="1:26" x14ac:dyDescent="0.25">
      <c r="A1370" t="s">
        <v>1691</v>
      </c>
      <c r="B1370" t="s">
        <v>74</v>
      </c>
      <c r="C1370" t="s">
        <v>1692</v>
      </c>
      <c r="D1370" t="s">
        <v>227</v>
      </c>
      <c r="E1370" t="s">
        <v>303</v>
      </c>
      <c r="F1370" t="s">
        <v>304</v>
      </c>
      <c r="G1370" t="s">
        <v>305</v>
      </c>
      <c r="H1370">
        <v>900.17070000000001</v>
      </c>
      <c r="I1370">
        <v>-5.5999999999999999E-3</v>
      </c>
      <c r="J1370">
        <v>0.90769999999999995</v>
      </c>
      <c r="K1370">
        <v>-0.1542</v>
      </c>
      <c r="L1370">
        <v>-0.1542</v>
      </c>
      <c r="M1370">
        <v>-9.1792999999999996</v>
      </c>
      <c r="N1370">
        <v>0</v>
      </c>
      <c r="O1370">
        <v>0</v>
      </c>
      <c r="P1370">
        <v>0</v>
      </c>
      <c r="Q1370">
        <v>0</v>
      </c>
      <c r="R1370">
        <v>0</v>
      </c>
      <c r="S1370" t="s">
        <v>319</v>
      </c>
      <c r="T1370" t="s">
        <v>319</v>
      </c>
      <c r="U1370" t="s">
        <v>319</v>
      </c>
      <c r="V1370" t="s">
        <v>319</v>
      </c>
      <c r="W1370">
        <v>62864271351.830002</v>
      </c>
      <c r="X1370">
        <v>69728273.359999999</v>
      </c>
      <c r="Y1370" s="225">
        <v>169604383359.14001</v>
      </c>
      <c r="Z1370">
        <v>0</v>
      </c>
    </row>
    <row r="1371" spans="1:26" x14ac:dyDescent="0.25">
      <c r="A1371" t="s">
        <v>1693</v>
      </c>
      <c r="B1371" t="s">
        <v>166</v>
      </c>
      <c r="C1371" t="s">
        <v>1692</v>
      </c>
      <c r="D1371" t="s">
        <v>662</v>
      </c>
      <c r="E1371" t="s">
        <v>303</v>
      </c>
      <c r="F1371" t="s">
        <v>304</v>
      </c>
      <c r="G1371" t="s">
        <v>305</v>
      </c>
      <c r="H1371">
        <v>348.06849999999997</v>
      </c>
      <c r="I1371">
        <v>1.2474000000000001</v>
      </c>
      <c r="J1371">
        <v>3.8792</v>
      </c>
      <c r="K1371">
        <v>9.0536999999999992</v>
      </c>
      <c r="L1371">
        <v>9.0536999999999992</v>
      </c>
      <c r="M1371">
        <v>-3.4544000000000001</v>
      </c>
      <c r="N1371">
        <v>-0.49569999999999997</v>
      </c>
      <c r="O1371">
        <v>6.6039000000000003</v>
      </c>
      <c r="P1371">
        <v>0</v>
      </c>
      <c r="Q1371">
        <v>0</v>
      </c>
      <c r="R1371">
        <v>0</v>
      </c>
      <c r="S1371" t="s">
        <v>339</v>
      </c>
      <c r="T1371" t="s">
        <v>319</v>
      </c>
      <c r="U1371" t="s">
        <v>319</v>
      </c>
      <c r="V1371" t="s">
        <v>319</v>
      </c>
      <c r="W1371">
        <v>62827589446.980003</v>
      </c>
      <c r="X1371">
        <v>196845658.47999999</v>
      </c>
      <c r="Y1371" s="225">
        <v>169604383359.14001</v>
      </c>
      <c r="Z1371">
        <v>0</v>
      </c>
    </row>
    <row r="1372" spans="1:26" x14ac:dyDescent="0.25">
      <c r="A1372" t="s">
        <v>1694</v>
      </c>
      <c r="B1372" t="s">
        <v>178</v>
      </c>
      <c r="C1372" t="s">
        <v>1692</v>
      </c>
      <c r="D1372" t="s">
        <v>202</v>
      </c>
      <c r="E1372" t="s">
        <v>303</v>
      </c>
      <c r="F1372" t="s">
        <v>304</v>
      </c>
      <c r="G1372" t="s">
        <v>305</v>
      </c>
      <c r="H1372">
        <v>1260.2630999999999</v>
      </c>
      <c r="I1372">
        <v>5.0700000000000002E-2</v>
      </c>
      <c r="J1372">
        <v>0.1215</v>
      </c>
      <c r="K1372">
        <v>0.5161</v>
      </c>
      <c r="L1372">
        <v>0.5161</v>
      </c>
      <c r="M1372">
        <v>1.5466</v>
      </c>
      <c r="N1372">
        <v>3.0213000000000001</v>
      </c>
      <c r="O1372">
        <v>4.6081000000000003</v>
      </c>
      <c r="P1372">
        <v>6.2217000000000002</v>
      </c>
      <c r="Q1372">
        <v>18.0107</v>
      </c>
      <c r="R1372">
        <v>0</v>
      </c>
      <c r="S1372" t="s">
        <v>306</v>
      </c>
      <c r="T1372" t="s">
        <v>306</v>
      </c>
      <c r="U1372" t="s">
        <v>306</v>
      </c>
      <c r="V1372" t="s">
        <v>319</v>
      </c>
      <c r="W1372">
        <v>43912522560.330002</v>
      </c>
      <c r="X1372">
        <v>35023757.350000001</v>
      </c>
      <c r="Y1372" s="225">
        <v>169604383359.14001</v>
      </c>
      <c r="Z1372">
        <v>0</v>
      </c>
    </row>
    <row r="1373" spans="1:26" x14ac:dyDescent="0.25">
      <c r="A1373" t="s">
        <v>1695</v>
      </c>
      <c r="B1373" t="s">
        <v>166</v>
      </c>
      <c r="C1373" t="s">
        <v>902</v>
      </c>
      <c r="D1373" t="s">
        <v>316</v>
      </c>
      <c r="E1373" t="s">
        <v>303</v>
      </c>
      <c r="F1373" t="s">
        <v>304</v>
      </c>
      <c r="G1373" t="s">
        <v>305</v>
      </c>
      <c r="H1373">
        <v>4847.54</v>
      </c>
      <c r="I1373">
        <v>-0.44850000000000001</v>
      </c>
      <c r="J1373">
        <v>-0.90459999999999996</v>
      </c>
      <c r="K1373">
        <v>-2.2812999999999999</v>
      </c>
      <c r="L1373">
        <v>-2.2812999999999999</v>
      </c>
      <c r="M1373">
        <v>-8.1854999999999993</v>
      </c>
      <c r="N1373">
        <v>-4.7301000000000002</v>
      </c>
      <c r="O1373">
        <v>-3.9567999999999999</v>
      </c>
      <c r="P1373">
        <v>2.8485</v>
      </c>
      <c r="Q1373">
        <v>-1.3676999999999999</v>
      </c>
      <c r="R1373">
        <v>14.8309</v>
      </c>
      <c r="S1373" t="s">
        <v>334</v>
      </c>
      <c r="T1373" t="s">
        <v>332</v>
      </c>
      <c r="U1373" t="s">
        <v>375</v>
      </c>
      <c r="V1373" t="s">
        <v>317</v>
      </c>
      <c r="W1373">
        <v>14738131617.51</v>
      </c>
      <c r="X1373">
        <v>2970973.65</v>
      </c>
      <c r="Y1373" s="225">
        <v>1834339115541.79</v>
      </c>
      <c r="Z1373">
        <v>0</v>
      </c>
    </row>
    <row r="1374" spans="1:26" x14ac:dyDescent="0.25">
      <c r="A1374" t="s">
        <v>1696</v>
      </c>
      <c r="B1374" t="s">
        <v>74</v>
      </c>
      <c r="C1374" t="s">
        <v>902</v>
      </c>
      <c r="D1374" t="s">
        <v>374</v>
      </c>
      <c r="E1374" t="s">
        <v>303</v>
      </c>
      <c r="F1374" t="s">
        <v>304</v>
      </c>
      <c r="G1374" t="s">
        <v>305</v>
      </c>
      <c r="H1374">
        <v>774.35599999999999</v>
      </c>
      <c r="I1374">
        <v>-0.56020000000000003</v>
      </c>
      <c r="J1374">
        <v>-0.96819999999999995</v>
      </c>
      <c r="K1374">
        <v>-3.6964000000000001</v>
      </c>
      <c r="L1374">
        <v>-3.6964000000000001</v>
      </c>
      <c r="M1374">
        <v>-10.6066</v>
      </c>
      <c r="N1374">
        <v>-7.0911</v>
      </c>
      <c r="O1374">
        <v>-5.2061999999999999</v>
      </c>
      <c r="P1374">
        <v>-8.14E-2</v>
      </c>
      <c r="Q1374">
        <v>0</v>
      </c>
      <c r="R1374">
        <v>0</v>
      </c>
      <c r="S1374" t="s">
        <v>307</v>
      </c>
      <c r="T1374" t="s">
        <v>307</v>
      </c>
      <c r="U1374" t="s">
        <v>319</v>
      </c>
      <c r="V1374" t="s">
        <v>319</v>
      </c>
      <c r="W1374">
        <v>52001502307.169998</v>
      </c>
      <c r="X1374">
        <v>64672176.740000002</v>
      </c>
      <c r="Y1374" s="225">
        <v>1834339115541.79</v>
      </c>
      <c r="Z1374">
        <v>0</v>
      </c>
    </row>
    <row r="1375" spans="1:26" x14ac:dyDescent="0.25">
      <c r="A1375" t="s">
        <v>1697</v>
      </c>
      <c r="B1375" t="s">
        <v>74</v>
      </c>
      <c r="C1375" t="s">
        <v>902</v>
      </c>
      <c r="D1375" t="s">
        <v>374</v>
      </c>
      <c r="E1375" t="s">
        <v>303</v>
      </c>
      <c r="F1375" t="s">
        <v>304</v>
      </c>
      <c r="G1375" t="s">
        <v>305</v>
      </c>
      <c r="H1375">
        <v>1029.4480000000001</v>
      </c>
      <c r="I1375">
        <v>-0.60489999999999999</v>
      </c>
      <c r="J1375">
        <v>-1.1467000000000001</v>
      </c>
      <c r="K1375">
        <v>-3.6133000000000002</v>
      </c>
      <c r="L1375">
        <v>-3.6133000000000002</v>
      </c>
      <c r="M1375">
        <v>-9.9715000000000007</v>
      </c>
      <c r="N1375">
        <v>-7.3487999999999998</v>
      </c>
      <c r="O1375">
        <v>-5.9707999999999997</v>
      </c>
      <c r="P1375">
        <v>-1.2428999999999999</v>
      </c>
      <c r="Q1375">
        <v>-8.8309999999999995</v>
      </c>
      <c r="R1375">
        <v>0</v>
      </c>
      <c r="S1375" t="s">
        <v>332</v>
      </c>
      <c r="T1375" t="s">
        <v>307</v>
      </c>
      <c r="U1375" t="s">
        <v>332</v>
      </c>
      <c r="V1375" t="s">
        <v>319</v>
      </c>
      <c r="W1375">
        <v>81204330075.020004</v>
      </c>
      <c r="X1375">
        <v>76031168.819999993</v>
      </c>
      <c r="Y1375" s="225">
        <v>1834339115541.79</v>
      </c>
      <c r="Z1375">
        <v>0</v>
      </c>
    </row>
    <row r="1376" spans="1:26" x14ac:dyDescent="0.25">
      <c r="A1376" t="s">
        <v>1698</v>
      </c>
      <c r="B1376" t="s">
        <v>166</v>
      </c>
      <c r="C1376" t="s">
        <v>902</v>
      </c>
      <c r="D1376" t="s">
        <v>374</v>
      </c>
      <c r="E1376" t="s">
        <v>303</v>
      </c>
      <c r="F1376" t="s">
        <v>304</v>
      </c>
      <c r="G1376" t="s">
        <v>305</v>
      </c>
      <c r="H1376">
        <v>979.68100000000004</v>
      </c>
      <c r="I1376">
        <v>-0.50549999999999995</v>
      </c>
      <c r="J1376">
        <v>-0.96850000000000003</v>
      </c>
      <c r="K1376">
        <v>-3.1257999999999999</v>
      </c>
      <c r="L1376">
        <v>-3.1257999999999999</v>
      </c>
      <c r="M1376">
        <v>-9.4449000000000005</v>
      </c>
      <c r="N1376">
        <v>-5.9203999999999999</v>
      </c>
      <c r="O1376">
        <v>-3.5251000000000001</v>
      </c>
      <c r="P1376">
        <v>2.3521000000000001</v>
      </c>
      <c r="Q1376">
        <v>0</v>
      </c>
      <c r="R1376">
        <v>0</v>
      </c>
      <c r="S1376" t="s">
        <v>317</v>
      </c>
      <c r="T1376" t="s">
        <v>307</v>
      </c>
      <c r="U1376" t="s">
        <v>319</v>
      </c>
      <c r="V1376" t="s">
        <v>319</v>
      </c>
      <c r="W1376">
        <v>136810704850.84</v>
      </c>
      <c r="X1376">
        <v>135283103.96000001</v>
      </c>
      <c r="Y1376" s="225">
        <v>1834339115541.79</v>
      </c>
      <c r="Z1376">
        <v>0</v>
      </c>
    </row>
    <row r="1377" spans="1:26" x14ac:dyDescent="0.25">
      <c r="A1377" t="s">
        <v>1699</v>
      </c>
      <c r="B1377" t="s">
        <v>74</v>
      </c>
      <c r="C1377" t="s">
        <v>902</v>
      </c>
      <c r="D1377" t="s">
        <v>374</v>
      </c>
      <c r="E1377" t="s">
        <v>303</v>
      </c>
      <c r="F1377" t="s">
        <v>304</v>
      </c>
      <c r="G1377" t="s">
        <v>305</v>
      </c>
      <c r="H1377">
        <v>1050.4839999999999</v>
      </c>
      <c r="I1377">
        <v>-0.58420000000000005</v>
      </c>
      <c r="J1377">
        <v>-1.1014999999999999</v>
      </c>
      <c r="K1377">
        <v>-3.5186999999999999</v>
      </c>
      <c r="L1377">
        <v>-3.5186999999999999</v>
      </c>
      <c r="M1377">
        <v>-9.7555999999999994</v>
      </c>
      <c r="N1377">
        <v>-6.3867000000000003</v>
      </c>
      <c r="O1377">
        <v>-4.8619000000000003</v>
      </c>
      <c r="P1377">
        <v>0.21510000000000001</v>
      </c>
      <c r="Q1377">
        <v>-9.5876999999999999</v>
      </c>
      <c r="R1377">
        <v>0</v>
      </c>
      <c r="S1377" t="s">
        <v>307</v>
      </c>
      <c r="T1377" t="s">
        <v>307</v>
      </c>
      <c r="U1377" t="s">
        <v>332</v>
      </c>
      <c r="V1377" t="s">
        <v>319</v>
      </c>
      <c r="W1377">
        <v>77339709173.580002</v>
      </c>
      <c r="X1377">
        <v>71032303.459999993</v>
      </c>
      <c r="Y1377" s="225">
        <v>1834339115541.79</v>
      </c>
      <c r="Z1377">
        <v>0</v>
      </c>
    </row>
    <row r="1378" spans="1:26" x14ac:dyDescent="0.25">
      <c r="A1378" t="s">
        <v>1700</v>
      </c>
      <c r="B1378" t="s">
        <v>74</v>
      </c>
      <c r="C1378" t="s">
        <v>902</v>
      </c>
      <c r="D1378" t="s">
        <v>316</v>
      </c>
      <c r="E1378" t="s">
        <v>303</v>
      </c>
      <c r="F1378" t="s">
        <v>304</v>
      </c>
      <c r="G1378" t="s">
        <v>305</v>
      </c>
      <c r="H1378">
        <v>982.03</v>
      </c>
      <c r="I1378">
        <v>-0.56299999999999994</v>
      </c>
      <c r="J1378">
        <v>-1.0768</v>
      </c>
      <c r="K1378">
        <v>-3.4916999999999998</v>
      </c>
      <c r="L1378">
        <v>-3.4916999999999998</v>
      </c>
      <c r="M1378">
        <v>-10.251300000000001</v>
      </c>
      <c r="N1378">
        <v>-6.9333</v>
      </c>
      <c r="O1378">
        <v>-5.7832999999999997</v>
      </c>
      <c r="P1378">
        <v>-0.68969999999999998</v>
      </c>
      <c r="Q1378">
        <v>-9.5794999999999995</v>
      </c>
      <c r="R1378">
        <v>0</v>
      </c>
      <c r="S1378" t="s">
        <v>332</v>
      </c>
      <c r="T1378" t="s">
        <v>332</v>
      </c>
      <c r="U1378" t="s">
        <v>317</v>
      </c>
      <c r="V1378" t="s">
        <v>319</v>
      </c>
      <c r="W1378">
        <v>140822671608.57999</v>
      </c>
      <c r="X1378">
        <v>138392460.30000001</v>
      </c>
      <c r="Y1378" s="225">
        <v>1834339115541.79</v>
      </c>
      <c r="Z1378">
        <v>0</v>
      </c>
    </row>
    <row r="1379" spans="1:26" x14ac:dyDescent="0.25">
      <c r="A1379" t="s">
        <v>1701</v>
      </c>
      <c r="B1379" t="s">
        <v>74</v>
      </c>
      <c r="C1379" t="s">
        <v>902</v>
      </c>
      <c r="D1379" t="s">
        <v>374</v>
      </c>
      <c r="E1379" t="s">
        <v>303</v>
      </c>
      <c r="F1379" t="s">
        <v>304</v>
      </c>
      <c r="G1379" t="s">
        <v>305</v>
      </c>
      <c r="H1379">
        <v>1084.51</v>
      </c>
      <c r="I1379">
        <v>-0.52810000000000001</v>
      </c>
      <c r="J1379">
        <v>-0.98350000000000004</v>
      </c>
      <c r="K1379">
        <v>-3.4418000000000002</v>
      </c>
      <c r="L1379">
        <v>-3.4418000000000002</v>
      </c>
      <c r="M1379">
        <v>-10.0282</v>
      </c>
      <c r="N1379">
        <v>-6.4089999999999998</v>
      </c>
      <c r="O1379">
        <v>-5.1471</v>
      </c>
      <c r="P1379">
        <v>-0.2137</v>
      </c>
      <c r="Q1379">
        <v>-8.2362000000000002</v>
      </c>
      <c r="R1379">
        <v>0</v>
      </c>
      <c r="S1379" t="s">
        <v>307</v>
      </c>
      <c r="T1379" t="s">
        <v>307</v>
      </c>
      <c r="U1379" t="s">
        <v>332</v>
      </c>
      <c r="V1379" t="s">
        <v>319</v>
      </c>
      <c r="W1379">
        <v>39983098741.900002</v>
      </c>
      <c r="X1379">
        <v>35598545.359999999</v>
      </c>
      <c r="Y1379" s="225">
        <v>1834339115541.79</v>
      </c>
      <c r="Z1379">
        <v>0</v>
      </c>
    </row>
    <row r="1380" spans="1:26" x14ac:dyDescent="0.25">
      <c r="A1380" t="s">
        <v>1702</v>
      </c>
      <c r="B1380" t="s">
        <v>74</v>
      </c>
      <c r="C1380" t="s">
        <v>902</v>
      </c>
      <c r="D1380" t="s">
        <v>316</v>
      </c>
      <c r="E1380" t="s">
        <v>303</v>
      </c>
      <c r="F1380" t="s">
        <v>304</v>
      </c>
      <c r="G1380" t="s">
        <v>305</v>
      </c>
      <c r="H1380">
        <v>999.64</v>
      </c>
      <c r="I1380">
        <v>-0.55410000000000004</v>
      </c>
      <c r="J1380">
        <v>-1.0609999999999999</v>
      </c>
      <c r="K1380">
        <v>-3.3332999999999999</v>
      </c>
      <c r="L1380">
        <v>-3.3332999999999999</v>
      </c>
      <c r="M1380">
        <v>-9.7757000000000005</v>
      </c>
      <c r="N1380">
        <v>-6.3692000000000002</v>
      </c>
      <c r="O1380">
        <v>-5.0629</v>
      </c>
      <c r="P1380">
        <v>-0.15579999999999999</v>
      </c>
      <c r="Q1380">
        <v>-8.7970000000000006</v>
      </c>
      <c r="R1380">
        <v>0</v>
      </c>
      <c r="S1380" t="s">
        <v>307</v>
      </c>
      <c r="T1380" t="s">
        <v>307</v>
      </c>
      <c r="U1380" t="s">
        <v>332</v>
      </c>
      <c r="V1380" t="s">
        <v>319</v>
      </c>
      <c r="W1380">
        <v>27515765087.849998</v>
      </c>
      <c r="X1380">
        <v>26608242.140000001</v>
      </c>
      <c r="Y1380" s="225">
        <v>1834339115541.79</v>
      </c>
      <c r="Z1380">
        <v>0</v>
      </c>
    </row>
    <row r="1381" spans="1:26" x14ac:dyDescent="0.25">
      <c r="A1381" t="s">
        <v>1703</v>
      </c>
      <c r="B1381" t="s">
        <v>74</v>
      </c>
      <c r="C1381" t="s">
        <v>902</v>
      </c>
      <c r="D1381" t="s">
        <v>374</v>
      </c>
      <c r="E1381" t="s">
        <v>303</v>
      </c>
      <c r="F1381" t="s">
        <v>304</v>
      </c>
      <c r="G1381" t="s">
        <v>305</v>
      </c>
      <c r="H1381">
        <v>745.40200000000004</v>
      </c>
      <c r="I1381">
        <v>-0.53879999999999995</v>
      </c>
      <c r="J1381">
        <v>-1.0253000000000001</v>
      </c>
      <c r="K1381">
        <v>-3.6475</v>
      </c>
      <c r="L1381">
        <v>-3.6475</v>
      </c>
      <c r="M1381">
        <v>-10.312799999999999</v>
      </c>
      <c r="N1381">
        <v>-7.0717999999999996</v>
      </c>
      <c r="O1381">
        <v>-5.7046000000000001</v>
      </c>
      <c r="P1381">
        <v>-0.96040000000000003</v>
      </c>
      <c r="Q1381">
        <v>0</v>
      </c>
      <c r="R1381">
        <v>0</v>
      </c>
      <c r="S1381" t="s">
        <v>332</v>
      </c>
      <c r="T1381" t="s">
        <v>332</v>
      </c>
      <c r="U1381" t="s">
        <v>319</v>
      </c>
      <c r="V1381" t="s">
        <v>319</v>
      </c>
      <c r="W1381">
        <v>111410109736.24001</v>
      </c>
      <c r="X1381">
        <v>144011426.94</v>
      </c>
      <c r="Y1381" s="225">
        <v>1834339115541.79</v>
      </c>
      <c r="Z1381">
        <v>0</v>
      </c>
    </row>
    <row r="1382" spans="1:26" x14ac:dyDescent="0.25">
      <c r="A1382" t="s">
        <v>1704</v>
      </c>
      <c r="B1382" t="s">
        <v>74</v>
      </c>
      <c r="C1382" t="s">
        <v>902</v>
      </c>
      <c r="D1382" t="s">
        <v>316</v>
      </c>
      <c r="E1382" t="s">
        <v>303</v>
      </c>
      <c r="F1382" t="s">
        <v>304</v>
      </c>
      <c r="G1382" t="s">
        <v>305</v>
      </c>
      <c r="H1382">
        <v>902.84</v>
      </c>
      <c r="I1382">
        <v>-0.62960000000000005</v>
      </c>
      <c r="J1382">
        <v>-1.1658999999999999</v>
      </c>
      <c r="K1382">
        <v>-3.7894000000000001</v>
      </c>
      <c r="L1382">
        <v>-3.7894000000000001</v>
      </c>
      <c r="M1382">
        <v>-6.7024999999999997</v>
      </c>
      <c r="N1382">
        <v>-6.2626999999999997</v>
      </c>
      <c r="O1382">
        <v>-3.2803</v>
      </c>
      <c r="P1382">
        <v>-0.36309999999999998</v>
      </c>
      <c r="Q1382">
        <v>-3.2418999999999998</v>
      </c>
      <c r="R1382">
        <v>0</v>
      </c>
      <c r="S1382" t="s">
        <v>307</v>
      </c>
      <c r="T1382" t="s">
        <v>307</v>
      </c>
      <c r="U1382" t="s">
        <v>319</v>
      </c>
      <c r="V1382" t="s">
        <v>319</v>
      </c>
      <c r="W1382">
        <v>214379457929.76999</v>
      </c>
      <c r="X1382">
        <v>228452157.56999999</v>
      </c>
      <c r="Y1382" s="225">
        <v>1834339115541.79</v>
      </c>
      <c r="Z1382">
        <v>0</v>
      </c>
    </row>
    <row r="1383" spans="1:26" x14ac:dyDescent="0.25">
      <c r="A1383" t="s">
        <v>1705</v>
      </c>
      <c r="B1383" t="s">
        <v>74</v>
      </c>
      <c r="C1383" t="s">
        <v>902</v>
      </c>
      <c r="D1383" t="s">
        <v>199</v>
      </c>
      <c r="E1383" t="s">
        <v>303</v>
      </c>
      <c r="F1383" t="s">
        <v>304</v>
      </c>
      <c r="G1383" t="s">
        <v>305</v>
      </c>
      <c r="H1383">
        <v>840.27800000000002</v>
      </c>
      <c r="I1383">
        <v>-0.62260000000000004</v>
      </c>
      <c r="J1383">
        <v>-1.6519999999999999</v>
      </c>
      <c r="K1383">
        <v>-3.6154999999999999</v>
      </c>
      <c r="L1383">
        <v>-3.6154999999999999</v>
      </c>
      <c r="M1383">
        <v>-9.7423999999999999</v>
      </c>
      <c r="N1383">
        <v>-6.1313000000000004</v>
      </c>
      <c r="O1383">
        <v>-4.7256</v>
      </c>
      <c r="P1383">
        <v>-0.39300000000000002</v>
      </c>
      <c r="Q1383">
        <v>-6.4036999999999997</v>
      </c>
      <c r="R1383">
        <v>-12.7417</v>
      </c>
      <c r="S1383" t="s">
        <v>307</v>
      </c>
      <c r="T1383" t="s">
        <v>307</v>
      </c>
      <c r="U1383" t="s">
        <v>332</v>
      </c>
      <c r="V1383" t="s">
        <v>319</v>
      </c>
      <c r="W1383">
        <v>15427566493.76</v>
      </c>
      <c r="X1383">
        <v>17696256.550000001</v>
      </c>
      <c r="Y1383" s="225">
        <v>1834339115541.79</v>
      </c>
      <c r="Z1383">
        <v>0</v>
      </c>
    </row>
    <row r="1384" spans="1:26" x14ac:dyDescent="0.25">
      <c r="A1384" t="s">
        <v>1706</v>
      </c>
      <c r="B1384" t="s">
        <v>74</v>
      </c>
      <c r="C1384" t="s">
        <v>902</v>
      </c>
      <c r="D1384" t="s">
        <v>374</v>
      </c>
      <c r="E1384" t="s">
        <v>303</v>
      </c>
      <c r="F1384" t="s">
        <v>304</v>
      </c>
      <c r="G1384" t="s">
        <v>305</v>
      </c>
      <c r="H1384">
        <v>833.54899999999998</v>
      </c>
      <c r="I1384">
        <v>-0.63290000000000002</v>
      </c>
      <c r="J1384">
        <v>-1.1829000000000001</v>
      </c>
      <c r="K1384">
        <v>-2.9946999999999999</v>
      </c>
      <c r="L1384">
        <v>-2.9946999999999999</v>
      </c>
      <c r="M1384">
        <v>-9.6696000000000009</v>
      </c>
      <c r="N1384">
        <v>-6.2015000000000002</v>
      </c>
      <c r="O1384">
        <v>-4.5125000000000002</v>
      </c>
      <c r="P1384">
        <v>0.52070000000000005</v>
      </c>
      <c r="Q1384">
        <v>0</v>
      </c>
      <c r="R1384">
        <v>0</v>
      </c>
      <c r="S1384" t="s">
        <v>307</v>
      </c>
      <c r="T1384" t="s">
        <v>307</v>
      </c>
      <c r="U1384" t="s">
        <v>319</v>
      </c>
      <c r="V1384" t="s">
        <v>319</v>
      </c>
      <c r="W1384">
        <v>18509764437.630001</v>
      </c>
      <c r="X1384">
        <v>21540972.379999999</v>
      </c>
      <c r="Y1384" s="225">
        <v>1834339115541.79</v>
      </c>
      <c r="Z1384">
        <v>0</v>
      </c>
    </row>
    <row r="1385" spans="1:26" x14ac:dyDescent="0.25">
      <c r="A1385" t="s">
        <v>1707</v>
      </c>
      <c r="B1385" t="s">
        <v>74</v>
      </c>
      <c r="C1385" t="s">
        <v>902</v>
      </c>
      <c r="D1385" t="s">
        <v>199</v>
      </c>
      <c r="E1385" t="s">
        <v>303</v>
      </c>
      <c r="F1385" t="s">
        <v>304</v>
      </c>
      <c r="G1385" t="s">
        <v>305</v>
      </c>
      <c r="H1385">
        <v>655.91830000000004</v>
      </c>
      <c r="I1385">
        <v>-0.59760000000000002</v>
      </c>
      <c r="J1385">
        <v>-1.4750000000000001</v>
      </c>
      <c r="K1385">
        <v>-3.7412999999999998</v>
      </c>
      <c r="L1385">
        <v>-3.7412999999999998</v>
      </c>
      <c r="M1385">
        <v>-10.733000000000001</v>
      </c>
      <c r="N1385">
        <v>-7.0366</v>
      </c>
      <c r="O1385">
        <v>-5.5964999999999998</v>
      </c>
      <c r="P1385">
        <v>-1.3157000000000001</v>
      </c>
      <c r="Q1385">
        <v>-10.532500000000001</v>
      </c>
      <c r="R1385">
        <v>0</v>
      </c>
      <c r="S1385" t="s">
        <v>307</v>
      </c>
      <c r="T1385" t="s">
        <v>332</v>
      </c>
      <c r="U1385" t="s">
        <v>319</v>
      </c>
      <c r="V1385" t="s">
        <v>319</v>
      </c>
      <c r="W1385">
        <v>33807672954.02</v>
      </c>
      <c r="X1385">
        <v>49614126.130000003</v>
      </c>
      <c r="Y1385" s="225">
        <v>1834339115541.79</v>
      </c>
      <c r="Z1385">
        <v>0</v>
      </c>
    </row>
    <row r="1386" spans="1:26" x14ac:dyDescent="0.25">
      <c r="A1386" t="s">
        <v>1708</v>
      </c>
      <c r="B1386" t="s">
        <v>74</v>
      </c>
      <c r="C1386" t="s">
        <v>902</v>
      </c>
      <c r="D1386" t="s">
        <v>316</v>
      </c>
      <c r="E1386" t="s">
        <v>303</v>
      </c>
      <c r="F1386" t="s">
        <v>304</v>
      </c>
      <c r="G1386" t="s">
        <v>305</v>
      </c>
      <c r="H1386">
        <v>897.2</v>
      </c>
      <c r="I1386">
        <v>-0.62139999999999995</v>
      </c>
      <c r="J1386">
        <v>-1.0925</v>
      </c>
      <c r="K1386">
        <v>-3.3835000000000002</v>
      </c>
      <c r="L1386">
        <v>-3.3835000000000002</v>
      </c>
      <c r="M1386">
        <v>-10.1038</v>
      </c>
      <c r="N1386">
        <v>-6.7195</v>
      </c>
      <c r="O1386">
        <v>-5.3646000000000003</v>
      </c>
      <c r="P1386">
        <v>-0.47149999999999997</v>
      </c>
      <c r="Q1386">
        <v>-9.3324999999999996</v>
      </c>
      <c r="R1386">
        <v>0</v>
      </c>
      <c r="S1386" t="s">
        <v>332</v>
      </c>
      <c r="T1386" t="s">
        <v>332</v>
      </c>
      <c r="U1386" t="s">
        <v>317</v>
      </c>
      <c r="V1386" t="s">
        <v>319</v>
      </c>
      <c r="W1386">
        <v>39404583911.110001</v>
      </c>
      <c r="X1386">
        <v>42433431.960000001</v>
      </c>
      <c r="Y1386" s="225">
        <v>1834339115541.79</v>
      </c>
      <c r="Z1386">
        <v>0</v>
      </c>
    </row>
    <row r="1387" spans="1:26" x14ac:dyDescent="0.25">
      <c r="A1387" t="s">
        <v>1709</v>
      </c>
      <c r="B1387" t="s">
        <v>207</v>
      </c>
      <c r="C1387" t="s">
        <v>902</v>
      </c>
      <c r="D1387" t="s">
        <v>177</v>
      </c>
      <c r="E1387" t="s">
        <v>303</v>
      </c>
      <c r="F1387" t="s">
        <v>304</v>
      </c>
      <c r="G1387" t="s">
        <v>305</v>
      </c>
      <c r="H1387">
        <v>1005.098</v>
      </c>
      <c r="I1387">
        <v>0</v>
      </c>
      <c r="J1387">
        <v>0</v>
      </c>
      <c r="K1387">
        <v>0</v>
      </c>
      <c r="L1387">
        <v>0.88</v>
      </c>
      <c r="M1387">
        <v>0</v>
      </c>
      <c r="N1387">
        <v>0</v>
      </c>
      <c r="O1387">
        <v>0</v>
      </c>
      <c r="P1387">
        <v>9.0399999999999991</v>
      </c>
      <c r="Q1387">
        <v>0</v>
      </c>
      <c r="R1387">
        <v>0</v>
      </c>
      <c r="S1387" t="s">
        <v>319</v>
      </c>
      <c r="T1387" t="s">
        <v>319</v>
      </c>
      <c r="U1387" t="s">
        <v>319</v>
      </c>
      <c r="V1387" t="s">
        <v>319</v>
      </c>
      <c r="W1387">
        <v>207237389852.44</v>
      </c>
      <c r="X1387">
        <v>208000000</v>
      </c>
      <c r="Y1387" s="225">
        <v>1834339115541.79</v>
      </c>
      <c r="Z1387">
        <v>0</v>
      </c>
    </row>
    <row r="1388" spans="1:26" x14ac:dyDescent="0.25">
      <c r="A1388" t="s">
        <v>1710</v>
      </c>
      <c r="B1388" t="s">
        <v>74</v>
      </c>
      <c r="C1388" t="s">
        <v>902</v>
      </c>
      <c r="D1388" t="s">
        <v>316</v>
      </c>
      <c r="E1388" t="s">
        <v>303</v>
      </c>
      <c r="F1388" t="s">
        <v>304</v>
      </c>
      <c r="G1388" t="s">
        <v>305</v>
      </c>
      <c r="H1388">
        <v>792.29</v>
      </c>
      <c r="I1388">
        <v>-0.60340000000000005</v>
      </c>
      <c r="J1388">
        <v>-1.1033999999999999</v>
      </c>
      <c r="K1388">
        <v>-3.1395</v>
      </c>
      <c r="L1388">
        <v>-3.1395</v>
      </c>
      <c r="M1388">
        <v>-9.5765999999999991</v>
      </c>
      <c r="N1388">
        <v>-6.1234000000000002</v>
      </c>
      <c r="O1388">
        <v>-4.8163</v>
      </c>
      <c r="P1388">
        <v>-7.0599999999999996E-2</v>
      </c>
      <c r="Q1388">
        <v>-8.7833000000000006</v>
      </c>
      <c r="R1388">
        <v>0</v>
      </c>
      <c r="S1388" t="s">
        <v>307</v>
      </c>
      <c r="T1388" t="s">
        <v>307</v>
      </c>
      <c r="U1388" t="s">
        <v>317</v>
      </c>
      <c r="V1388" t="s">
        <v>319</v>
      </c>
      <c r="W1388">
        <v>23079570916.110001</v>
      </c>
      <c r="X1388">
        <v>28215793.16</v>
      </c>
      <c r="Y1388" s="225">
        <v>1834339115541.79</v>
      </c>
      <c r="Z1388">
        <v>0</v>
      </c>
    </row>
    <row r="1389" spans="1:26" x14ac:dyDescent="0.25">
      <c r="A1389" t="s">
        <v>1711</v>
      </c>
      <c r="B1389" t="s">
        <v>171</v>
      </c>
      <c r="C1389" t="s">
        <v>902</v>
      </c>
      <c r="D1389" t="s">
        <v>202</v>
      </c>
      <c r="E1389" t="s">
        <v>303</v>
      </c>
      <c r="F1389" t="s">
        <v>304</v>
      </c>
      <c r="G1389" t="s">
        <v>305</v>
      </c>
      <c r="H1389">
        <v>1154.9346</v>
      </c>
      <c r="I1389">
        <v>0.29749999999999999</v>
      </c>
      <c r="J1389">
        <v>8.9700000000000002E-2</v>
      </c>
      <c r="K1389">
        <v>1.1878</v>
      </c>
      <c r="L1389">
        <v>1.1878</v>
      </c>
      <c r="M1389">
        <v>2.0032999999999999</v>
      </c>
      <c r="N1389">
        <v>6.6467999999999998</v>
      </c>
      <c r="O1389">
        <v>8.7749000000000006</v>
      </c>
      <c r="P1389">
        <v>12.807700000000001</v>
      </c>
      <c r="Q1389">
        <v>0</v>
      </c>
      <c r="R1389">
        <v>0</v>
      </c>
      <c r="S1389" t="s">
        <v>306</v>
      </c>
      <c r="T1389" t="s">
        <v>306</v>
      </c>
      <c r="U1389" t="s">
        <v>319</v>
      </c>
      <c r="V1389" t="s">
        <v>319</v>
      </c>
      <c r="W1389">
        <v>10908662037.07</v>
      </c>
      <c r="X1389">
        <v>9557456.5899999999</v>
      </c>
      <c r="Y1389" s="225">
        <v>1834339115541.79</v>
      </c>
      <c r="Z1389">
        <v>0</v>
      </c>
    </row>
    <row r="1390" spans="1:26" x14ac:dyDescent="0.25">
      <c r="A1390" t="s">
        <v>1712</v>
      </c>
      <c r="B1390" t="s">
        <v>171</v>
      </c>
      <c r="C1390" t="s">
        <v>902</v>
      </c>
      <c r="D1390" t="s">
        <v>177</v>
      </c>
      <c r="E1390" t="s">
        <v>303</v>
      </c>
      <c r="F1390" t="s">
        <v>304</v>
      </c>
      <c r="G1390" t="s">
        <v>280</v>
      </c>
      <c r="H1390">
        <v>1152.2750000000001</v>
      </c>
      <c r="I1390">
        <v>-5.5800000000000002E-2</v>
      </c>
      <c r="J1390">
        <v>0.10929999999999999</v>
      </c>
      <c r="K1390">
        <v>1.4749000000000001</v>
      </c>
      <c r="L1390">
        <v>1.4749000000000001</v>
      </c>
      <c r="M1390">
        <v>4.5753000000000004</v>
      </c>
      <c r="N1390">
        <v>8.4200999999999997</v>
      </c>
      <c r="O1390">
        <v>16.224799999999998</v>
      </c>
      <c r="P1390">
        <v>20.751698999999999</v>
      </c>
      <c r="Q1390">
        <v>0</v>
      </c>
      <c r="R1390">
        <v>0</v>
      </c>
      <c r="S1390" t="s">
        <v>357</v>
      </c>
      <c r="T1390" t="s">
        <v>310</v>
      </c>
      <c r="U1390" t="s">
        <v>319</v>
      </c>
      <c r="V1390" t="s">
        <v>319</v>
      </c>
      <c r="W1390">
        <v>285331588126.94</v>
      </c>
      <c r="X1390">
        <v>251276755.47999999</v>
      </c>
      <c r="Y1390" s="225">
        <v>1834339115541.79</v>
      </c>
      <c r="Z1390">
        <v>0</v>
      </c>
    </row>
    <row r="1391" spans="1:26" x14ac:dyDescent="0.25">
      <c r="A1391" t="s">
        <v>1713</v>
      </c>
      <c r="B1391" t="s">
        <v>74</v>
      </c>
      <c r="C1391" t="s">
        <v>902</v>
      </c>
      <c r="D1391" t="s">
        <v>316</v>
      </c>
      <c r="E1391" t="s">
        <v>303</v>
      </c>
      <c r="F1391" t="s">
        <v>304</v>
      </c>
      <c r="G1391" t="s">
        <v>305</v>
      </c>
      <c r="H1391">
        <v>5935.8</v>
      </c>
      <c r="I1391">
        <v>-0.5232</v>
      </c>
      <c r="J1391">
        <v>-1.0241</v>
      </c>
      <c r="K1391">
        <v>-3.3563999999999998</v>
      </c>
      <c r="L1391">
        <v>-3.3563999999999998</v>
      </c>
      <c r="M1391">
        <v>-10.129799999999999</v>
      </c>
      <c r="N1391">
        <v>-6.8581000000000003</v>
      </c>
      <c r="O1391">
        <v>-5.2112999999999996</v>
      </c>
      <c r="P1391">
        <v>1.4043000000000001</v>
      </c>
      <c r="Q1391">
        <v>-5.4230999999999998</v>
      </c>
      <c r="R1391">
        <v>5.5145999999999997</v>
      </c>
      <c r="S1391" t="s">
        <v>332</v>
      </c>
      <c r="T1391" t="s">
        <v>307</v>
      </c>
      <c r="U1391" t="s">
        <v>317</v>
      </c>
      <c r="V1391" t="s">
        <v>332</v>
      </c>
      <c r="W1391">
        <v>139261475925.73001</v>
      </c>
      <c r="X1391">
        <v>22673839.129999999</v>
      </c>
      <c r="Y1391" s="225">
        <v>1834339115541.79</v>
      </c>
      <c r="Z1391">
        <v>0</v>
      </c>
    </row>
    <row r="1392" spans="1:26" x14ac:dyDescent="0.25">
      <c r="A1392" t="s">
        <v>1714</v>
      </c>
      <c r="B1392" t="s">
        <v>74</v>
      </c>
      <c r="C1392" t="s">
        <v>902</v>
      </c>
      <c r="D1392" t="s">
        <v>227</v>
      </c>
      <c r="E1392" t="s">
        <v>303</v>
      </c>
      <c r="F1392" t="s">
        <v>304</v>
      </c>
      <c r="G1392" t="s">
        <v>280</v>
      </c>
      <c r="H1392">
        <v>899.61</v>
      </c>
      <c r="I1392">
        <v>-0.19750000000000001</v>
      </c>
      <c r="J1392">
        <v>8.8999999999999996E-2</v>
      </c>
      <c r="K1392">
        <v>-1.0089999999999999</v>
      </c>
      <c r="L1392">
        <v>-1.0089999999999999</v>
      </c>
      <c r="M1392">
        <v>-3.8096999999999999</v>
      </c>
      <c r="N1392">
        <v>4.0251999999999999</v>
      </c>
      <c r="O1392">
        <v>-1.3834</v>
      </c>
      <c r="P1392">
        <v>3.2917999999999998</v>
      </c>
      <c r="Q1392">
        <v>-13.6045</v>
      </c>
      <c r="R1392">
        <v>0</v>
      </c>
      <c r="S1392" t="s">
        <v>338</v>
      </c>
      <c r="T1392" t="s">
        <v>307</v>
      </c>
      <c r="U1392" t="s">
        <v>352</v>
      </c>
      <c r="V1392" t="s">
        <v>319</v>
      </c>
      <c r="W1392">
        <v>42864421409.580002</v>
      </c>
      <c r="X1392">
        <v>47167215.359999999</v>
      </c>
      <c r="Y1392" s="225">
        <v>1834339115541.79</v>
      </c>
      <c r="Z1392">
        <v>0</v>
      </c>
    </row>
    <row r="1393" spans="1:26" x14ac:dyDescent="0.25">
      <c r="A1393" t="s">
        <v>1715</v>
      </c>
      <c r="B1393" t="s">
        <v>166</v>
      </c>
      <c r="C1393" t="s">
        <v>902</v>
      </c>
      <c r="D1393" t="s">
        <v>316</v>
      </c>
      <c r="E1393" t="s">
        <v>303</v>
      </c>
      <c r="F1393" t="s">
        <v>304</v>
      </c>
      <c r="G1393" t="s">
        <v>280</v>
      </c>
      <c r="H1393">
        <v>950.76</v>
      </c>
      <c r="I1393">
        <v>-0.2099</v>
      </c>
      <c r="J1393">
        <v>0.1971</v>
      </c>
      <c r="K1393">
        <v>-0.8861</v>
      </c>
      <c r="L1393">
        <v>-0.8861</v>
      </c>
      <c r="M1393">
        <v>-2.4571000000000001</v>
      </c>
      <c r="N1393">
        <v>5.1620999999999997</v>
      </c>
      <c r="O1393">
        <v>0.55530000000000002</v>
      </c>
      <c r="P1393">
        <v>5.4665999999999997</v>
      </c>
      <c r="Q1393">
        <v>-10.504099999999999</v>
      </c>
      <c r="R1393">
        <v>0</v>
      </c>
      <c r="S1393" t="s">
        <v>387</v>
      </c>
      <c r="T1393" t="s">
        <v>387</v>
      </c>
      <c r="U1393" t="s">
        <v>387</v>
      </c>
      <c r="V1393" t="s">
        <v>319</v>
      </c>
      <c r="W1393">
        <v>5436273731.4799995</v>
      </c>
      <c r="X1393">
        <v>5667156.5499999998</v>
      </c>
      <c r="Y1393" s="225">
        <v>1834339115541.79</v>
      </c>
      <c r="Z1393">
        <v>0</v>
      </c>
    </row>
    <row r="1394" spans="1:26" x14ac:dyDescent="0.25">
      <c r="A1394" t="s">
        <v>1716</v>
      </c>
      <c r="B1394" t="s">
        <v>207</v>
      </c>
      <c r="C1394" t="s">
        <v>902</v>
      </c>
      <c r="D1394" t="s">
        <v>177</v>
      </c>
      <c r="E1394" t="s">
        <v>303</v>
      </c>
      <c r="F1394" t="s">
        <v>304</v>
      </c>
      <c r="G1394" t="s">
        <v>305</v>
      </c>
      <c r="H1394">
        <v>1161.5540000000001</v>
      </c>
      <c r="I1394">
        <v>0</v>
      </c>
      <c r="J1394">
        <v>0</v>
      </c>
      <c r="K1394">
        <v>0</v>
      </c>
      <c r="L1394">
        <v>5.62</v>
      </c>
      <c r="M1394">
        <v>0</v>
      </c>
      <c r="N1394">
        <v>0</v>
      </c>
      <c r="O1394">
        <v>0</v>
      </c>
      <c r="P1394">
        <v>17.110001</v>
      </c>
      <c r="Q1394">
        <v>0</v>
      </c>
      <c r="R1394">
        <v>0</v>
      </c>
      <c r="S1394" t="s">
        <v>319</v>
      </c>
      <c r="T1394" t="s">
        <v>319</v>
      </c>
      <c r="U1394" t="s">
        <v>319</v>
      </c>
      <c r="V1394" t="s">
        <v>319</v>
      </c>
      <c r="W1394">
        <v>33838819745.490002</v>
      </c>
      <c r="X1394">
        <v>30770000</v>
      </c>
      <c r="Y1394" s="225">
        <v>1834339115541.79</v>
      </c>
      <c r="Z1394">
        <v>0</v>
      </c>
    </row>
    <row r="1395" spans="1:26" x14ac:dyDescent="0.25">
      <c r="A1395" t="s">
        <v>1717</v>
      </c>
      <c r="B1395" t="s">
        <v>166</v>
      </c>
      <c r="C1395" t="s">
        <v>1718</v>
      </c>
      <c r="D1395" t="s">
        <v>309</v>
      </c>
      <c r="E1395" t="s">
        <v>303</v>
      </c>
      <c r="F1395" t="s">
        <v>304</v>
      </c>
      <c r="G1395" t="s">
        <v>305</v>
      </c>
      <c r="H1395">
        <v>2945.72</v>
      </c>
      <c r="I1395">
        <v>-0.44269999999999998</v>
      </c>
      <c r="J1395">
        <v>-0.75370000000000004</v>
      </c>
      <c r="K1395">
        <v>-2.0565000000000002</v>
      </c>
      <c r="L1395">
        <v>-2.0565000000000002</v>
      </c>
      <c r="M1395">
        <v>-5.3611000000000004</v>
      </c>
      <c r="N1395">
        <v>-2.4615</v>
      </c>
      <c r="O1395">
        <v>4.6753</v>
      </c>
      <c r="P1395">
        <v>9.9575999999999993</v>
      </c>
      <c r="Q1395">
        <v>7.4226000000000001</v>
      </c>
      <c r="R1395">
        <v>17.505400000000002</v>
      </c>
      <c r="S1395" t="s">
        <v>307</v>
      </c>
      <c r="T1395" t="s">
        <v>338</v>
      </c>
      <c r="U1395" t="s">
        <v>307</v>
      </c>
      <c r="V1395" t="s">
        <v>307</v>
      </c>
      <c r="W1395">
        <v>40086548258.309998</v>
      </c>
      <c r="X1395">
        <v>13328558.720000001</v>
      </c>
      <c r="Y1395" s="225">
        <v>9397099387374.75</v>
      </c>
      <c r="Z1395">
        <v>0</v>
      </c>
    </row>
    <row r="1396" spans="1:26" x14ac:dyDescent="0.25">
      <c r="A1396" t="s">
        <v>1719</v>
      </c>
      <c r="B1396" t="s">
        <v>74</v>
      </c>
      <c r="C1396" t="s">
        <v>1718</v>
      </c>
      <c r="D1396" t="s">
        <v>316</v>
      </c>
      <c r="E1396" t="s">
        <v>303</v>
      </c>
      <c r="F1396" t="s">
        <v>304</v>
      </c>
      <c r="G1396" t="s">
        <v>305</v>
      </c>
      <c r="H1396">
        <v>1168.17</v>
      </c>
      <c r="I1396">
        <v>-0.56179999999999997</v>
      </c>
      <c r="J1396">
        <v>0.1114</v>
      </c>
      <c r="K1396">
        <v>-1.5839000000000001</v>
      </c>
      <c r="L1396">
        <v>-1.5839000000000001</v>
      </c>
      <c r="M1396">
        <v>-5.7881999999999998</v>
      </c>
      <c r="N1396">
        <v>-2.9235000000000002</v>
      </c>
      <c r="O1396">
        <v>2.7884000000000002</v>
      </c>
      <c r="P1396">
        <v>7.8742000000000001</v>
      </c>
      <c r="Q1396">
        <v>3.7248000000000001</v>
      </c>
      <c r="R1396">
        <v>7.4812000000000003</v>
      </c>
      <c r="S1396" t="s">
        <v>387</v>
      </c>
      <c r="T1396" t="s">
        <v>387</v>
      </c>
      <c r="U1396" t="s">
        <v>387</v>
      </c>
      <c r="V1396" t="s">
        <v>387</v>
      </c>
      <c r="W1396">
        <v>6685905210.4300003</v>
      </c>
      <c r="X1396">
        <v>5632730.5999999996</v>
      </c>
      <c r="Y1396" s="225">
        <v>9397099387374.75</v>
      </c>
      <c r="Z1396">
        <v>0</v>
      </c>
    </row>
    <row r="1397" spans="1:26" x14ac:dyDescent="0.25">
      <c r="A1397" t="s">
        <v>1720</v>
      </c>
      <c r="B1397" t="s">
        <v>328</v>
      </c>
      <c r="C1397" t="s">
        <v>1718</v>
      </c>
      <c r="D1397" t="s">
        <v>316</v>
      </c>
      <c r="E1397" t="s">
        <v>303</v>
      </c>
      <c r="F1397" t="s">
        <v>304</v>
      </c>
      <c r="G1397" t="s">
        <v>305</v>
      </c>
      <c r="H1397">
        <v>486.31490000000002</v>
      </c>
      <c r="I1397">
        <v>-0.60719999999999996</v>
      </c>
      <c r="J1397">
        <v>-1.2564</v>
      </c>
      <c r="K1397">
        <v>-4.4523000000000001</v>
      </c>
      <c r="L1397">
        <v>-4.4523000000000001</v>
      </c>
      <c r="M1397">
        <v>-9.0076000000000001</v>
      </c>
      <c r="N1397">
        <v>-6.5491000000000001</v>
      </c>
      <c r="O1397">
        <v>-4.7839</v>
      </c>
      <c r="P1397">
        <v>0</v>
      </c>
      <c r="Q1397">
        <v>0</v>
      </c>
      <c r="R1397">
        <v>0</v>
      </c>
      <c r="S1397" t="s">
        <v>319</v>
      </c>
      <c r="T1397" t="s">
        <v>319</v>
      </c>
      <c r="U1397" t="s">
        <v>319</v>
      </c>
      <c r="V1397" t="s">
        <v>319</v>
      </c>
      <c r="W1397">
        <v>44738989650.150002</v>
      </c>
      <c r="X1397">
        <v>87900000</v>
      </c>
      <c r="Y1397" s="225">
        <v>9397099387374.75</v>
      </c>
      <c r="Z1397">
        <v>0</v>
      </c>
    </row>
    <row r="1398" spans="1:26" x14ac:dyDescent="0.25">
      <c r="A1398" t="s">
        <v>1721</v>
      </c>
      <c r="B1398" t="s">
        <v>328</v>
      </c>
      <c r="C1398" t="s">
        <v>1718</v>
      </c>
      <c r="D1398" t="s">
        <v>316</v>
      </c>
      <c r="E1398" t="s">
        <v>303</v>
      </c>
      <c r="F1398" t="s">
        <v>304</v>
      </c>
      <c r="G1398" t="s">
        <v>305</v>
      </c>
      <c r="H1398">
        <v>545.45619999999997</v>
      </c>
      <c r="I1398">
        <v>-0.5625</v>
      </c>
      <c r="J1398">
        <v>-0.93810000000000004</v>
      </c>
      <c r="K1398">
        <v>-3.0848</v>
      </c>
      <c r="L1398">
        <v>-3.0848</v>
      </c>
      <c r="M1398">
        <v>-5.7855999999999996</v>
      </c>
      <c r="N1398">
        <v>-4.2881999999999998</v>
      </c>
      <c r="O1398">
        <v>-1.6160000000000001</v>
      </c>
      <c r="P1398">
        <v>2.1855000000000002</v>
      </c>
      <c r="Q1398">
        <v>8.1334999999999997</v>
      </c>
      <c r="R1398">
        <v>20.588100000000001</v>
      </c>
      <c r="S1398" t="s">
        <v>319</v>
      </c>
      <c r="T1398" t="s">
        <v>319</v>
      </c>
      <c r="U1398" t="s">
        <v>319</v>
      </c>
      <c r="V1398" t="s">
        <v>319</v>
      </c>
      <c r="W1398">
        <v>2493058329072.3701</v>
      </c>
      <c r="X1398">
        <v>4429600000</v>
      </c>
      <c r="Y1398" s="225">
        <v>9397099387374.75</v>
      </c>
      <c r="Z1398">
        <v>0</v>
      </c>
    </row>
    <row r="1399" spans="1:26" x14ac:dyDescent="0.25">
      <c r="A1399" t="s">
        <v>1722</v>
      </c>
      <c r="B1399" t="s">
        <v>328</v>
      </c>
      <c r="C1399" t="s">
        <v>1718</v>
      </c>
      <c r="D1399" t="s">
        <v>316</v>
      </c>
      <c r="E1399" t="s">
        <v>303</v>
      </c>
      <c r="F1399" t="s">
        <v>304</v>
      </c>
      <c r="G1399" t="s">
        <v>305</v>
      </c>
      <c r="H1399">
        <v>1124.5728999999999</v>
      </c>
      <c r="I1399">
        <v>-0.5675</v>
      </c>
      <c r="J1399">
        <v>-0.71830000000000005</v>
      </c>
      <c r="K1399">
        <v>-3.6051000000000002</v>
      </c>
      <c r="L1399">
        <v>-3.6051000000000002</v>
      </c>
      <c r="M1399">
        <v>-4.9813999999999998</v>
      </c>
      <c r="N1399">
        <v>-2.1137000000000001</v>
      </c>
      <c r="O1399">
        <v>-2.3029000000000002</v>
      </c>
      <c r="P1399">
        <v>6.7009999999999996</v>
      </c>
      <c r="Q1399">
        <v>4.0430000000000001</v>
      </c>
      <c r="R1399">
        <v>21.208500000000001</v>
      </c>
      <c r="S1399" t="s">
        <v>319</v>
      </c>
      <c r="T1399" t="s">
        <v>319</v>
      </c>
      <c r="U1399" t="s">
        <v>319</v>
      </c>
      <c r="V1399" t="s">
        <v>319</v>
      </c>
      <c r="W1399">
        <v>46898559743.209999</v>
      </c>
      <c r="X1399">
        <v>40200000</v>
      </c>
      <c r="Y1399" s="225">
        <v>9397099387374.75</v>
      </c>
      <c r="Z1399">
        <v>0</v>
      </c>
    </row>
    <row r="1400" spans="1:26" x14ac:dyDescent="0.25">
      <c r="A1400" t="s">
        <v>1723</v>
      </c>
      <c r="B1400" t="s">
        <v>328</v>
      </c>
      <c r="C1400" t="s">
        <v>1718</v>
      </c>
      <c r="D1400" t="s">
        <v>316</v>
      </c>
      <c r="E1400" t="s">
        <v>303</v>
      </c>
      <c r="F1400" t="s">
        <v>304</v>
      </c>
      <c r="G1400" t="s">
        <v>305</v>
      </c>
      <c r="H1400">
        <v>641.98599999999999</v>
      </c>
      <c r="I1400">
        <v>-0.44690000000000002</v>
      </c>
      <c r="J1400">
        <v>-1.2754000000000001</v>
      </c>
      <c r="K1400">
        <v>-2.6208</v>
      </c>
      <c r="L1400">
        <v>-2.6208</v>
      </c>
      <c r="M1400">
        <v>-11.823600000000001</v>
      </c>
      <c r="N1400">
        <v>-7.0315000000000003</v>
      </c>
      <c r="O1400">
        <v>-3.7787999999999999</v>
      </c>
      <c r="P1400">
        <v>3.8953000000000002</v>
      </c>
      <c r="Q1400">
        <v>5.8581000000000003</v>
      </c>
      <c r="R1400">
        <v>0</v>
      </c>
      <c r="S1400" t="s">
        <v>319</v>
      </c>
      <c r="T1400" t="s">
        <v>319</v>
      </c>
      <c r="U1400" t="s">
        <v>319</v>
      </c>
      <c r="V1400" t="s">
        <v>319</v>
      </c>
      <c r="W1400">
        <v>105284425251.72</v>
      </c>
      <c r="X1400">
        <v>159700000</v>
      </c>
      <c r="Y1400" s="225">
        <v>9397099387374.75</v>
      </c>
      <c r="Z1400">
        <v>0</v>
      </c>
    </row>
    <row r="1401" spans="1:26" x14ac:dyDescent="0.25">
      <c r="A1401" t="s">
        <v>1724</v>
      </c>
      <c r="B1401" t="s">
        <v>328</v>
      </c>
      <c r="C1401" t="s">
        <v>1718</v>
      </c>
      <c r="D1401" t="s">
        <v>374</v>
      </c>
      <c r="E1401" t="s">
        <v>303</v>
      </c>
      <c r="F1401" t="s">
        <v>304</v>
      </c>
      <c r="G1401" t="s">
        <v>305</v>
      </c>
      <c r="H1401">
        <v>406.92099999999999</v>
      </c>
      <c r="I1401">
        <v>0.13980000000000001</v>
      </c>
      <c r="J1401">
        <v>-0.1661</v>
      </c>
      <c r="K1401">
        <v>0.37740000000000001</v>
      </c>
      <c r="L1401">
        <v>0.37740000000000001</v>
      </c>
      <c r="M1401">
        <v>-0.88009999999999999</v>
      </c>
      <c r="N1401">
        <v>0.5776</v>
      </c>
      <c r="O1401">
        <v>2.4213</v>
      </c>
      <c r="P1401">
        <v>3.6036999999999999</v>
      </c>
      <c r="Q1401">
        <v>0</v>
      </c>
      <c r="R1401">
        <v>0</v>
      </c>
      <c r="S1401" t="s">
        <v>319</v>
      </c>
      <c r="T1401" t="s">
        <v>319</v>
      </c>
      <c r="U1401" t="s">
        <v>319</v>
      </c>
      <c r="V1401" t="s">
        <v>319</v>
      </c>
      <c r="W1401">
        <v>32431312626.389999</v>
      </c>
      <c r="X1401">
        <v>80000000</v>
      </c>
      <c r="Y1401" s="225">
        <v>9397099387374.75</v>
      </c>
      <c r="Z1401">
        <v>0</v>
      </c>
    </row>
    <row r="1402" spans="1:26" x14ac:dyDescent="0.25">
      <c r="A1402" t="s">
        <v>1725</v>
      </c>
      <c r="B1402" t="s">
        <v>328</v>
      </c>
      <c r="C1402" t="s">
        <v>1718</v>
      </c>
      <c r="D1402" t="s">
        <v>316</v>
      </c>
      <c r="E1402" t="s">
        <v>303</v>
      </c>
      <c r="F1402" t="s">
        <v>304</v>
      </c>
      <c r="G1402" t="s">
        <v>305</v>
      </c>
      <c r="H1402">
        <v>1010.6639</v>
      </c>
      <c r="I1402">
        <v>-0.44969999999999999</v>
      </c>
      <c r="J1402">
        <v>-0.92869999999999997</v>
      </c>
      <c r="K1402">
        <v>-2.9628000000000001</v>
      </c>
      <c r="L1402">
        <v>-2.9628000000000001</v>
      </c>
      <c r="M1402">
        <v>-5.9805999999999999</v>
      </c>
      <c r="N1402">
        <v>-4.3654000000000002</v>
      </c>
      <c r="O1402">
        <v>-1.5662</v>
      </c>
      <c r="P1402">
        <v>1.5266</v>
      </c>
      <c r="Q1402">
        <v>6.4745999999999997</v>
      </c>
      <c r="R1402">
        <v>13.279</v>
      </c>
      <c r="S1402" t="s">
        <v>319</v>
      </c>
      <c r="T1402" t="s">
        <v>319</v>
      </c>
      <c r="U1402" t="s">
        <v>319</v>
      </c>
      <c r="V1402" t="s">
        <v>319</v>
      </c>
      <c r="W1402">
        <v>2367380516650.6699</v>
      </c>
      <c r="X1402">
        <v>2273000000</v>
      </c>
      <c r="Y1402" s="225">
        <v>9397099387374.75</v>
      </c>
      <c r="Z1402">
        <v>0</v>
      </c>
    </row>
    <row r="1403" spans="1:26" x14ac:dyDescent="0.25">
      <c r="A1403" t="s">
        <v>1726</v>
      </c>
      <c r="B1403" t="s">
        <v>328</v>
      </c>
      <c r="C1403" t="s">
        <v>1718</v>
      </c>
      <c r="D1403" t="s">
        <v>316</v>
      </c>
      <c r="E1403" t="s">
        <v>303</v>
      </c>
      <c r="F1403" t="s">
        <v>304</v>
      </c>
      <c r="G1403" t="s">
        <v>305</v>
      </c>
      <c r="H1403">
        <v>171.5752</v>
      </c>
      <c r="I1403">
        <v>-0.65249999999999997</v>
      </c>
      <c r="J1403">
        <v>-0.88859999999999995</v>
      </c>
      <c r="K1403">
        <v>-3.1909999999999998</v>
      </c>
      <c r="L1403">
        <v>-3.1909999999999998</v>
      </c>
      <c r="M1403">
        <v>-3.6225000000000001</v>
      </c>
      <c r="N1403">
        <v>-0.53159999999999996</v>
      </c>
      <c r="O1403">
        <v>6.8734999999999999</v>
      </c>
      <c r="P1403">
        <v>0</v>
      </c>
      <c r="Q1403">
        <v>0</v>
      </c>
      <c r="R1403">
        <v>0</v>
      </c>
      <c r="S1403" t="s">
        <v>319</v>
      </c>
      <c r="T1403" t="s">
        <v>319</v>
      </c>
      <c r="U1403" t="s">
        <v>319</v>
      </c>
      <c r="V1403" t="s">
        <v>319</v>
      </c>
      <c r="W1403">
        <v>31529330446.25</v>
      </c>
      <c r="X1403">
        <v>177900000</v>
      </c>
      <c r="Y1403" s="225">
        <v>9397099387374.75</v>
      </c>
      <c r="Z1403">
        <v>0</v>
      </c>
    </row>
    <row r="1404" spans="1:26" x14ac:dyDescent="0.25">
      <c r="A1404" t="s">
        <v>1727</v>
      </c>
      <c r="B1404" t="s">
        <v>328</v>
      </c>
      <c r="C1404" t="s">
        <v>1718</v>
      </c>
      <c r="D1404" t="s">
        <v>316</v>
      </c>
      <c r="E1404" t="s">
        <v>303</v>
      </c>
      <c r="F1404" t="s">
        <v>304</v>
      </c>
      <c r="G1404" t="s">
        <v>305</v>
      </c>
      <c r="H1404">
        <v>342.75760000000002</v>
      </c>
      <c r="I1404">
        <v>-1.0610999999999999</v>
      </c>
      <c r="J1404">
        <v>-3.0038</v>
      </c>
      <c r="K1404">
        <v>-5.1623000000000001</v>
      </c>
      <c r="L1404">
        <v>-5.1623000000000001</v>
      </c>
      <c r="M1404">
        <v>-6.6768000000000001</v>
      </c>
      <c r="N1404">
        <v>-6.4936999999999996</v>
      </c>
      <c r="O1404">
        <v>5.4260000000000002</v>
      </c>
      <c r="P1404">
        <v>2.702</v>
      </c>
      <c r="Q1404">
        <v>-7.7706</v>
      </c>
      <c r="R1404">
        <v>-7.8609</v>
      </c>
      <c r="S1404" t="s">
        <v>319</v>
      </c>
      <c r="T1404" t="s">
        <v>319</v>
      </c>
      <c r="U1404" t="s">
        <v>319</v>
      </c>
      <c r="V1404" t="s">
        <v>319</v>
      </c>
      <c r="W1404">
        <v>82727897067.910004</v>
      </c>
      <c r="X1404">
        <v>228900000</v>
      </c>
      <c r="Y1404" s="225">
        <v>9397099387374.75</v>
      </c>
      <c r="Z1404">
        <v>0</v>
      </c>
    </row>
    <row r="1405" spans="1:26" x14ac:dyDescent="0.25">
      <c r="A1405" t="s">
        <v>1728</v>
      </c>
      <c r="B1405" t="s">
        <v>328</v>
      </c>
      <c r="C1405" t="s">
        <v>1718</v>
      </c>
      <c r="D1405" t="s">
        <v>316</v>
      </c>
      <c r="E1405" t="s">
        <v>303</v>
      </c>
      <c r="F1405" t="s">
        <v>304</v>
      </c>
      <c r="G1405" t="s">
        <v>305</v>
      </c>
      <c r="H1405">
        <v>395.49990000000003</v>
      </c>
      <c r="I1405">
        <v>-0.55559999999999998</v>
      </c>
      <c r="J1405">
        <v>-0.69979999999999998</v>
      </c>
      <c r="K1405">
        <v>-2.7761</v>
      </c>
      <c r="L1405">
        <v>-2.7761</v>
      </c>
      <c r="M1405">
        <v>-4.5444000000000004</v>
      </c>
      <c r="N1405">
        <v>-1.5543</v>
      </c>
      <c r="O1405">
        <v>3.4691999999999998</v>
      </c>
      <c r="P1405">
        <v>10.0025</v>
      </c>
      <c r="Q1405">
        <v>21.094298999999999</v>
      </c>
      <c r="R1405">
        <v>36.416901000000003</v>
      </c>
      <c r="S1405" t="s">
        <v>319</v>
      </c>
      <c r="T1405" t="s">
        <v>319</v>
      </c>
      <c r="U1405" t="s">
        <v>319</v>
      </c>
      <c r="V1405" t="s">
        <v>319</v>
      </c>
      <c r="W1405">
        <v>518335472837.94</v>
      </c>
      <c r="X1405">
        <v>1274200000</v>
      </c>
      <c r="Y1405" s="225">
        <v>9397099387374.75</v>
      </c>
      <c r="Z1405">
        <v>0</v>
      </c>
    </row>
    <row r="1406" spans="1:26" x14ac:dyDescent="0.25">
      <c r="A1406" t="s">
        <v>1729</v>
      </c>
      <c r="B1406" t="s">
        <v>328</v>
      </c>
      <c r="C1406" t="s">
        <v>1718</v>
      </c>
      <c r="D1406" t="s">
        <v>316</v>
      </c>
      <c r="E1406" t="s">
        <v>303</v>
      </c>
      <c r="F1406" t="s">
        <v>304</v>
      </c>
      <c r="G1406" t="s">
        <v>280</v>
      </c>
      <c r="H1406">
        <v>696.19640000000004</v>
      </c>
      <c r="I1406">
        <v>-0.33900000000000002</v>
      </c>
      <c r="J1406">
        <v>-0.5998</v>
      </c>
      <c r="K1406">
        <v>-2.2319</v>
      </c>
      <c r="L1406">
        <v>-2.2319</v>
      </c>
      <c r="M1406">
        <v>-0.39810000000000001</v>
      </c>
      <c r="N1406">
        <v>-2.6053999999999999</v>
      </c>
      <c r="O1406">
        <v>-0.42809999999999998</v>
      </c>
      <c r="P1406">
        <v>3.464</v>
      </c>
      <c r="Q1406">
        <v>-7.4368999999999996</v>
      </c>
      <c r="R1406">
        <v>-0.1139</v>
      </c>
      <c r="S1406" t="s">
        <v>319</v>
      </c>
      <c r="T1406" t="s">
        <v>319</v>
      </c>
      <c r="U1406" t="s">
        <v>319</v>
      </c>
      <c r="V1406" t="s">
        <v>319</v>
      </c>
      <c r="W1406">
        <v>15381139381.48</v>
      </c>
      <c r="X1406">
        <v>21600000</v>
      </c>
      <c r="Y1406" s="225">
        <v>9397099387374.75</v>
      </c>
      <c r="Z1406">
        <v>0</v>
      </c>
    </row>
    <row r="1407" spans="1:26" x14ac:dyDescent="0.25">
      <c r="A1407" t="s">
        <v>1730</v>
      </c>
      <c r="B1407" t="s">
        <v>171</v>
      </c>
      <c r="C1407" t="s">
        <v>1718</v>
      </c>
      <c r="D1407" t="s">
        <v>309</v>
      </c>
      <c r="E1407" t="s">
        <v>303</v>
      </c>
      <c r="F1407" t="s">
        <v>304</v>
      </c>
      <c r="G1407" t="s">
        <v>280</v>
      </c>
      <c r="H1407">
        <v>1159.7</v>
      </c>
      <c r="I1407">
        <v>6.8199999999999997E-2</v>
      </c>
      <c r="J1407">
        <v>-4.3E-3</v>
      </c>
      <c r="K1407">
        <v>1.0895999999999999</v>
      </c>
      <c r="L1407">
        <v>1.0895999999999999</v>
      </c>
      <c r="M1407">
        <v>2.2483</v>
      </c>
      <c r="N1407">
        <v>6.6920999999999999</v>
      </c>
      <c r="O1407">
        <v>11.1942</v>
      </c>
      <c r="P1407">
        <v>14.379</v>
      </c>
      <c r="Q1407">
        <v>18.028400000000001</v>
      </c>
      <c r="R1407">
        <v>0</v>
      </c>
      <c r="S1407" t="s">
        <v>338</v>
      </c>
      <c r="T1407" t="s">
        <v>364</v>
      </c>
      <c r="U1407" t="s">
        <v>306</v>
      </c>
      <c r="V1407" t="s">
        <v>319</v>
      </c>
      <c r="W1407">
        <v>660303544077.77002</v>
      </c>
      <c r="X1407">
        <v>575579972.55999994</v>
      </c>
      <c r="Y1407" s="225">
        <v>9397099387374.75</v>
      </c>
      <c r="Z1407">
        <v>0</v>
      </c>
    </row>
    <row r="1408" spans="1:26" x14ac:dyDescent="0.25">
      <c r="A1408" t="s">
        <v>1731</v>
      </c>
      <c r="B1408" t="s">
        <v>203</v>
      </c>
      <c r="C1408" t="s">
        <v>1718</v>
      </c>
      <c r="D1408" t="s">
        <v>170</v>
      </c>
      <c r="E1408" t="s">
        <v>303</v>
      </c>
      <c r="F1408" t="s">
        <v>304</v>
      </c>
      <c r="G1408" t="s">
        <v>305</v>
      </c>
      <c r="H1408">
        <v>1084.0075999999999</v>
      </c>
      <c r="I1408">
        <v>-0.56420000000000003</v>
      </c>
      <c r="J1408">
        <v>-0.93910000000000005</v>
      </c>
      <c r="K1408">
        <v>-2.9782000000000002</v>
      </c>
      <c r="L1408">
        <v>-2.9782000000000002</v>
      </c>
      <c r="M1408">
        <v>-5.3551000000000002</v>
      </c>
      <c r="N1408">
        <v>-4.4980000000000002</v>
      </c>
      <c r="O1408">
        <v>-1.2253000000000001</v>
      </c>
      <c r="P1408">
        <v>2.6520999999999999</v>
      </c>
      <c r="Q1408">
        <v>0</v>
      </c>
      <c r="R1408">
        <v>0</v>
      </c>
      <c r="S1408" t="s">
        <v>319</v>
      </c>
      <c r="T1408" t="s">
        <v>319</v>
      </c>
      <c r="U1408" t="s">
        <v>319</v>
      </c>
      <c r="V1408" t="s">
        <v>319</v>
      </c>
      <c r="W1408">
        <v>390391520654.90002</v>
      </c>
      <c r="X1408">
        <v>349411685.76999998</v>
      </c>
      <c r="Y1408" s="225">
        <v>9397099387374.75</v>
      </c>
      <c r="Z1408">
        <v>0</v>
      </c>
    </row>
    <row r="1409" spans="1:26" x14ac:dyDescent="0.25">
      <c r="A1409" t="s">
        <v>1732</v>
      </c>
      <c r="B1409" t="s">
        <v>207</v>
      </c>
      <c r="C1409" t="s">
        <v>1718</v>
      </c>
      <c r="D1409" t="s">
        <v>177</v>
      </c>
      <c r="E1409" t="s">
        <v>303</v>
      </c>
      <c r="F1409" t="s">
        <v>304</v>
      </c>
      <c r="G1409" t="s">
        <v>305</v>
      </c>
      <c r="H1409">
        <v>1018.1968000000001</v>
      </c>
      <c r="I1409">
        <v>0</v>
      </c>
      <c r="J1409">
        <v>0</v>
      </c>
      <c r="K1409">
        <v>0</v>
      </c>
      <c r="L1409">
        <v>0.95</v>
      </c>
      <c r="M1409">
        <v>0</v>
      </c>
      <c r="N1409">
        <v>0</v>
      </c>
      <c r="O1409">
        <v>0</v>
      </c>
      <c r="P1409">
        <v>11.58</v>
      </c>
      <c r="Q1409">
        <v>0</v>
      </c>
      <c r="R1409">
        <v>0</v>
      </c>
      <c r="S1409" t="s">
        <v>319</v>
      </c>
      <c r="T1409" t="s">
        <v>319</v>
      </c>
      <c r="U1409" t="s">
        <v>319</v>
      </c>
      <c r="V1409" t="s">
        <v>319</v>
      </c>
      <c r="W1409">
        <v>220223687487.60001</v>
      </c>
      <c r="X1409">
        <v>215000000</v>
      </c>
      <c r="Y1409" s="225">
        <v>9397099387374.75</v>
      </c>
      <c r="Z1409">
        <v>0</v>
      </c>
    </row>
    <row r="1410" spans="1:26" x14ac:dyDescent="0.25">
      <c r="A1410" t="s">
        <v>1733</v>
      </c>
      <c r="B1410" t="s">
        <v>178</v>
      </c>
      <c r="C1410" t="s">
        <v>1718</v>
      </c>
      <c r="D1410" t="s">
        <v>177</v>
      </c>
      <c r="E1410" t="s">
        <v>303</v>
      </c>
      <c r="F1410" t="s">
        <v>304</v>
      </c>
      <c r="G1410" t="s">
        <v>305</v>
      </c>
      <c r="H1410">
        <v>1013.8579999999999</v>
      </c>
      <c r="I1410">
        <v>4.7500000000000001E-2</v>
      </c>
      <c r="J1410">
        <v>0.111</v>
      </c>
      <c r="K1410">
        <v>0.2253</v>
      </c>
      <c r="L1410">
        <v>0.2253</v>
      </c>
      <c r="M1410">
        <v>2.1100000000000001E-2</v>
      </c>
      <c r="N1410">
        <v>0.22869999999999999</v>
      </c>
      <c r="O1410">
        <v>0.14480000000000001</v>
      </c>
      <c r="P1410">
        <v>7.46E-2</v>
      </c>
      <c r="Q1410">
        <v>0</v>
      </c>
      <c r="R1410">
        <v>0</v>
      </c>
      <c r="S1410" t="s">
        <v>334</v>
      </c>
      <c r="T1410" t="s">
        <v>317</v>
      </c>
      <c r="U1410" t="s">
        <v>319</v>
      </c>
      <c r="V1410" t="s">
        <v>319</v>
      </c>
      <c r="W1410">
        <v>224929880351.59</v>
      </c>
      <c r="X1410">
        <v>222355220.71000001</v>
      </c>
      <c r="Y1410" s="225">
        <v>9397099387374.75</v>
      </c>
      <c r="Z1410">
        <v>0</v>
      </c>
    </row>
    <row r="1411" spans="1:26" x14ac:dyDescent="0.25">
      <c r="A1411" t="s">
        <v>1734</v>
      </c>
      <c r="B1411" t="s">
        <v>178</v>
      </c>
      <c r="C1411" t="s">
        <v>1718</v>
      </c>
      <c r="D1411" t="s">
        <v>374</v>
      </c>
      <c r="E1411" t="s">
        <v>303</v>
      </c>
      <c r="F1411" t="s">
        <v>304</v>
      </c>
      <c r="G1411" t="s">
        <v>305</v>
      </c>
      <c r="H1411">
        <v>1004.129</v>
      </c>
      <c r="I1411">
        <v>4.9399999999999999E-2</v>
      </c>
      <c r="J1411">
        <v>0.11550000000000001</v>
      </c>
      <c r="K1411">
        <v>0</v>
      </c>
      <c r="L1411">
        <v>0</v>
      </c>
      <c r="M1411">
        <v>0</v>
      </c>
      <c r="N1411">
        <v>0</v>
      </c>
      <c r="O1411">
        <v>0</v>
      </c>
      <c r="P1411">
        <v>0</v>
      </c>
      <c r="Q1411">
        <v>0</v>
      </c>
      <c r="R1411">
        <v>0</v>
      </c>
      <c r="S1411" t="s">
        <v>319</v>
      </c>
      <c r="T1411" t="s">
        <v>319</v>
      </c>
      <c r="U1411" t="s">
        <v>319</v>
      </c>
      <c r="V1411" t="s">
        <v>319</v>
      </c>
      <c r="W1411">
        <v>0</v>
      </c>
      <c r="X1411">
        <v>0</v>
      </c>
      <c r="Y1411" s="225">
        <v>9397099387374.75</v>
      </c>
      <c r="Z1411">
        <v>0</v>
      </c>
    </row>
    <row r="1412" spans="1:26" x14ac:dyDescent="0.25">
      <c r="A1412" t="s">
        <v>1735</v>
      </c>
      <c r="B1412" t="s">
        <v>171</v>
      </c>
      <c r="C1412" t="s">
        <v>1718</v>
      </c>
      <c r="D1412" t="s">
        <v>227</v>
      </c>
      <c r="E1412" t="s">
        <v>303</v>
      </c>
      <c r="F1412" t="s">
        <v>304</v>
      </c>
      <c r="G1412" t="s">
        <v>305</v>
      </c>
      <c r="H1412">
        <v>1089.7882</v>
      </c>
      <c r="I1412">
        <v>7.3499999999999996E-2</v>
      </c>
      <c r="J1412">
        <v>-0.40739999999999998</v>
      </c>
      <c r="K1412">
        <v>0.26900000000000002</v>
      </c>
      <c r="L1412">
        <v>0.26900000000000002</v>
      </c>
      <c r="M1412">
        <v>0.76349999999999996</v>
      </c>
      <c r="N1412">
        <v>-0.14460000000000001</v>
      </c>
      <c r="O1412">
        <v>8.2299999999999998E-2</v>
      </c>
      <c r="P1412">
        <v>0.65269999999999995</v>
      </c>
      <c r="Q1412">
        <v>-0.17499999999999999</v>
      </c>
      <c r="R1412">
        <v>6.7831999999999999</v>
      </c>
      <c r="S1412" t="s">
        <v>352</v>
      </c>
      <c r="T1412" t="s">
        <v>352</v>
      </c>
      <c r="U1412" t="s">
        <v>352</v>
      </c>
      <c r="V1412" t="s">
        <v>334</v>
      </c>
      <c r="W1412">
        <v>265911153723.22</v>
      </c>
      <c r="X1412">
        <v>244659078.90000001</v>
      </c>
      <c r="Y1412" s="225">
        <v>9397099387374.75</v>
      </c>
      <c r="Z1412">
        <v>0</v>
      </c>
    </row>
    <row r="1413" spans="1:26" x14ac:dyDescent="0.25">
      <c r="A1413" t="s">
        <v>1736</v>
      </c>
      <c r="B1413" t="s">
        <v>171</v>
      </c>
      <c r="C1413" t="s">
        <v>1718</v>
      </c>
      <c r="D1413" t="s">
        <v>227</v>
      </c>
      <c r="E1413" t="s">
        <v>303</v>
      </c>
      <c r="F1413" t="s">
        <v>304</v>
      </c>
      <c r="G1413" t="s">
        <v>305</v>
      </c>
      <c r="H1413">
        <v>975.29629999999997</v>
      </c>
      <c r="I1413">
        <v>6.3200000000000006E-2</v>
      </c>
      <c r="J1413">
        <v>-0.58499999999999996</v>
      </c>
      <c r="K1413">
        <v>0.53359999999999996</v>
      </c>
      <c r="L1413">
        <v>0.53359999999999996</v>
      </c>
      <c r="M1413">
        <v>0.63260000000000005</v>
      </c>
      <c r="N1413">
        <v>2.6202999999999999</v>
      </c>
      <c r="O1413">
        <v>4.7257999999999996</v>
      </c>
      <c r="P1413">
        <v>5.2339000000000002</v>
      </c>
      <c r="Q1413">
        <v>0</v>
      </c>
      <c r="R1413">
        <v>0</v>
      </c>
      <c r="S1413" t="s">
        <v>332</v>
      </c>
      <c r="T1413" t="s">
        <v>317</v>
      </c>
      <c r="U1413" t="s">
        <v>319</v>
      </c>
      <c r="V1413" t="s">
        <v>319</v>
      </c>
      <c r="W1413">
        <v>104187794394.02</v>
      </c>
      <c r="X1413">
        <v>107396845.45</v>
      </c>
      <c r="Y1413" s="225">
        <v>9397099387374.75</v>
      </c>
      <c r="Z1413">
        <v>0</v>
      </c>
    </row>
    <row r="1414" spans="1:26" x14ac:dyDescent="0.25">
      <c r="A1414" t="s">
        <v>1737</v>
      </c>
      <c r="B1414" t="s">
        <v>178</v>
      </c>
      <c r="C1414" t="s">
        <v>1718</v>
      </c>
      <c r="D1414" t="s">
        <v>223</v>
      </c>
      <c r="E1414" t="s">
        <v>303</v>
      </c>
      <c r="F1414" t="s">
        <v>304</v>
      </c>
      <c r="G1414" t="s">
        <v>305</v>
      </c>
      <c r="H1414">
        <v>1206.51</v>
      </c>
      <c r="I1414">
        <v>4.5600000000000002E-2</v>
      </c>
      <c r="J1414">
        <v>0.1045</v>
      </c>
      <c r="K1414">
        <v>0.46550000000000002</v>
      </c>
      <c r="L1414">
        <v>0.46550000000000002</v>
      </c>
      <c r="M1414">
        <v>1.3976</v>
      </c>
      <c r="N1414">
        <v>2.7105000000000001</v>
      </c>
      <c r="O1414">
        <v>4.1828000000000003</v>
      </c>
      <c r="P1414">
        <v>5.3886000000000003</v>
      </c>
      <c r="Q1414">
        <v>17.376200000000001</v>
      </c>
      <c r="R1414">
        <v>0</v>
      </c>
      <c r="S1414" t="s">
        <v>332</v>
      </c>
      <c r="T1414" t="s">
        <v>332</v>
      </c>
      <c r="U1414" t="s">
        <v>307</v>
      </c>
      <c r="V1414" t="s">
        <v>319</v>
      </c>
      <c r="W1414">
        <v>43632493468.129997</v>
      </c>
      <c r="X1414">
        <v>36332458.619999997</v>
      </c>
      <c r="Y1414" s="225">
        <v>9397099387374.75</v>
      </c>
      <c r="Z1414">
        <v>0</v>
      </c>
    </row>
    <row r="1415" spans="1:26" x14ac:dyDescent="0.25">
      <c r="A1415" t="s">
        <v>1738</v>
      </c>
      <c r="B1415" t="s">
        <v>207</v>
      </c>
      <c r="C1415" t="s">
        <v>1718</v>
      </c>
      <c r="D1415" t="s">
        <v>374</v>
      </c>
      <c r="E1415" t="s">
        <v>303</v>
      </c>
      <c r="F1415" t="s">
        <v>304</v>
      </c>
      <c r="G1415" t="s">
        <v>305</v>
      </c>
      <c r="H1415">
        <v>1002.0359</v>
      </c>
      <c r="I1415">
        <v>0</v>
      </c>
      <c r="J1415">
        <v>0</v>
      </c>
      <c r="K1415">
        <v>0</v>
      </c>
      <c r="L1415">
        <v>-0.91</v>
      </c>
      <c r="M1415">
        <v>0</v>
      </c>
      <c r="N1415">
        <v>0</v>
      </c>
      <c r="O1415">
        <v>0</v>
      </c>
      <c r="P1415">
        <v>0.12</v>
      </c>
      <c r="Q1415">
        <v>0</v>
      </c>
      <c r="R1415">
        <v>0</v>
      </c>
      <c r="S1415" t="s">
        <v>319</v>
      </c>
      <c r="T1415" t="s">
        <v>319</v>
      </c>
      <c r="U1415" t="s">
        <v>319</v>
      </c>
      <c r="V1415" t="s">
        <v>319</v>
      </c>
      <c r="W1415">
        <v>446011262862.92999</v>
      </c>
      <c r="X1415">
        <v>441054317.26999998</v>
      </c>
      <c r="Y1415" s="225">
        <v>9397099387374.75</v>
      </c>
      <c r="Z1415">
        <v>0</v>
      </c>
    </row>
    <row r="1416" spans="1:26" x14ac:dyDescent="0.25">
      <c r="A1416" t="s">
        <v>1739</v>
      </c>
      <c r="B1416" t="s">
        <v>166</v>
      </c>
      <c r="C1416" t="s">
        <v>900</v>
      </c>
      <c r="D1416" t="s">
        <v>316</v>
      </c>
      <c r="E1416" t="s">
        <v>303</v>
      </c>
      <c r="F1416" t="s">
        <v>304</v>
      </c>
      <c r="G1416" t="s">
        <v>305</v>
      </c>
      <c r="H1416">
        <v>1573.1621</v>
      </c>
      <c r="I1416">
        <v>4.9200000000000001E-2</v>
      </c>
      <c r="J1416">
        <v>0.1134</v>
      </c>
      <c r="K1416">
        <v>0.4899</v>
      </c>
      <c r="L1416">
        <v>0.4899</v>
      </c>
      <c r="M1416">
        <v>1.3184</v>
      </c>
      <c r="N1416">
        <v>2.8675999999999999</v>
      </c>
      <c r="O1416">
        <v>4.0357000000000003</v>
      </c>
      <c r="P1416">
        <v>5.7127999999999997</v>
      </c>
      <c r="Q1416">
        <v>17.678498999999999</v>
      </c>
      <c r="R1416">
        <v>33.272499000000003</v>
      </c>
      <c r="S1416" t="s">
        <v>307</v>
      </c>
      <c r="T1416" t="s">
        <v>307</v>
      </c>
      <c r="U1416" t="s">
        <v>310</v>
      </c>
      <c r="V1416" t="s">
        <v>310</v>
      </c>
      <c r="W1416">
        <v>75419065579.080002</v>
      </c>
      <c r="X1416">
        <v>48175922.390000001</v>
      </c>
      <c r="Y1416" s="225">
        <v>309060996501.26001</v>
      </c>
      <c r="Z1416">
        <v>0</v>
      </c>
    </row>
    <row r="1417" spans="1:26" x14ac:dyDescent="0.25">
      <c r="A1417" t="s">
        <v>1740</v>
      </c>
      <c r="B1417" t="s">
        <v>207</v>
      </c>
      <c r="C1417" t="s">
        <v>801</v>
      </c>
      <c r="D1417" t="s">
        <v>336</v>
      </c>
      <c r="E1417" t="s">
        <v>303</v>
      </c>
      <c r="F1417" t="s">
        <v>304</v>
      </c>
      <c r="G1417" t="s">
        <v>280</v>
      </c>
      <c r="H1417">
        <v>1005.2057</v>
      </c>
      <c r="I1417">
        <v>0</v>
      </c>
      <c r="J1417">
        <v>0</v>
      </c>
      <c r="K1417">
        <v>0</v>
      </c>
      <c r="L1417">
        <v>0</v>
      </c>
      <c r="M1417">
        <v>0</v>
      </c>
      <c r="N1417">
        <v>0</v>
      </c>
      <c r="O1417">
        <v>0</v>
      </c>
      <c r="P1417">
        <v>0</v>
      </c>
      <c r="Q1417">
        <v>0</v>
      </c>
      <c r="R1417">
        <v>0</v>
      </c>
      <c r="S1417" t="s">
        <v>319</v>
      </c>
      <c r="T1417" t="s">
        <v>319</v>
      </c>
      <c r="U1417" t="s">
        <v>319</v>
      </c>
      <c r="V1417" t="s">
        <v>319</v>
      </c>
      <c r="W1417">
        <v>0</v>
      </c>
      <c r="X1417">
        <v>0</v>
      </c>
      <c r="Y1417" s="225">
        <v>6642102445029.0498</v>
      </c>
      <c r="Z1417">
        <v>25120382.489999998</v>
      </c>
    </row>
    <row r="1418" spans="1:26" x14ac:dyDescent="0.25">
      <c r="A1418" t="s">
        <v>1741</v>
      </c>
      <c r="B1418" t="s">
        <v>171</v>
      </c>
      <c r="C1418" t="s">
        <v>801</v>
      </c>
      <c r="D1418" t="s">
        <v>309</v>
      </c>
      <c r="E1418" t="s">
        <v>303</v>
      </c>
      <c r="F1418" t="s">
        <v>304</v>
      </c>
      <c r="G1418" t="s">
        <v>305</v>
      </c>
      <c r="H1418">
        <v>1238.77</v>
      </c>
      <c r="I1418">
        <v>5.4100000000000002E-2</v>
      </c>
      <c r="J1418">
        <v>8.1600000000000006E-2</v>
      </c>
      <c r="K1418">
        <v>0.65569999999999995</v>
      </c>
      <c r="L1418">
        <v>0.65569999999999995</v>
      </c>
      <c r="M1418">
        <v>0</v>
      </c>
      <c r="N1418">
        <v>0</v>
      </c>
      <c r="O1418">
        <v>0</v>
      </c>
      <c r="P1418">
        <v>0</v>
      </c>
      <c r="Q1418">
        <v>0</v>
      </c>
      <c r="R1418">
        <v>0</v>
      </c>
      <c r="S1418" t="s">
        <v>319</v>
      </c>
      <c r="T1418" t="s">
        <v>319</v>
      </c>
      <c r="U1418" t="s">
        <v>319</v>
      </c>
      <c r="V1418" t="s">
        <v>319</v>
      </c>
      <c r="W1418">
        <v>13828291273.040001</v>
      </c>
      <c r="X1418">
        <v>11236147.119999999</v>
      </c>
      <c r="Y1418" s="225">
        <v>6642102445029.0498</v>
      </c>
      <c r="Z1418">
        <v>25120382.489999998</v>
      </c>
    </row>
    <row r="1419" spans="1:26" x14ac:dyDescent="0.25">
      <c r="A1419" t="s">
        <v>1742</v>
      </c>
      <c r="B1419" t="s">
        <v>166</v>
      </c>
      <c r="C1419" t="s">
        <v>1743</v>
      </c>
      <c r="D1419" t="s">
        <v>170</v>
      </c>
      <c r="E1419" t="s">
        <v>303</v>
      </c>
      <c r="F1419" t="s">
        <v>304</v>
      </c>
      <c r="G1419" t="s">
        <v>305</v>
      </c>
      <c r="H1419">
        <v>4438.2272999999996</v>
      </c>
      <c r="I1419">
        <v>9.1200000000000003E-2</v>
      </c>
      <c r="J1419">
        <v>-0.92849999999999999</v>
      </c>
      <c r="K1419">
        <v>-2.5682</v>
      </c>
      <c r="L1419">
        <v>-2.5682</v>
      </c>
      <c r="M1419">
        <v>-5.2756999999999996</v>
      </c>
      <c r="N1419">
        <v>-6.2561999999999998</v>
      </c>
      <c r="O1419">
        <v>-3.94</v>
      </c>
      <c r="P1419">
        <v>0.52949999999999997</v>
      </c>
      <c r="Q1419">
        <v>19.983801</v>
      </c>
      <c r="R1419">
        <v>33.160899999999998</v>
      </c>
      <c r="S1419" t="s">
        <v>375</v>
      </c>
      <c r="T1419" t="s">
        <v>317</v>
      </c>
      <c r="U1419" t="s">
        <v>338</v>
      </c>
      <c r="V1419" t="s">
        <v>306</v>
      </c>
      <c r="W1419">
        <v>123190416240.36</v>
      </c>
      <c r="X1419">
        <v>27043829.620000001</v>
      </c>
      <c r="Y1419" s="225">
        <v>2496747612372.3599</v>
      </c>
      <c r="Z1419">
        <v>0</v>
      </c>
    </row>
    <row r="1420" spans="1:26" x14ac:dyDescent="0.25">
      <c r="A1420" t="s">
        <v>1744</v>
      </c>
      <c r="B1420" t="s">
        <v>166</v>
      </c>
      <c r="C1420" t="s">
        <v>1743</v>
      </c>
      <c r="D1420" t="s">
        <v>170</v>
      </c>
      <c r="E1420" t="s">
        <v>303</v>
      </c>
      <c r="F1420" t="s">
        <v>304</v>
      </c>
      <c r="G1420" t="s">
        <v>305</v>
      </c>
      <c r="H1420">
        <v>1051.2462</v>
      </c>
      <c r="I1420">
        <v>0.41339999999999999</v>
      </c>
      <c r="J1420">
        <v>-1.2483</v>
      </c>
      <c r="K1420">
        <v>-1.2174</v>
      </c>
      <c r="L1420">
        <v>-1.2174</v>
      </c>
      <c r="M1420">
        <v>-4.5151000000000003</v>
      </c>
      <c r="N1420">
        <v>-5.2041000000000004</v>
      </c>
      <c r="O1420">
        <v>1.2557</v>
      </c>
      <c r="P1420">
        <v>0</v>
      </c>
      <c r="Q1420">
        <v>0</v>
      </c>
      <c r="R1420">
        <v>0</v>
      </c>
      <c r="S1420" t="s">
        <v>332</v>
      </c>
      <c r="T1420" t="s">
        <v>319</v>
      </c>
      <c r="U1420" t="s">
        <v>319</v>
      </c>
      <c r="V1420" t="s">
        <v>319</v>
      </c>
      <c r="W1420">
        <v>246883320853.54999</v>
      </c>
      <c r="X1420">
        <v>231989092.56999999</v>
      </c>
      <c r="Y1420" s="225">
        <v>2496747612372.3599</v>
      </c>
      <c r="Z1420">
        <v>0</v>
      </c>
    </row>
    <row r="1421" spans="1:26" x14ac:dyDescent="0.25">
      <c r="A1421" t="s">
        <v>1745</v>
      </c>
      <c r="B1421" t="s">
        <v>74</v>
      </c>
      <c r="C1421" t="s">
        <v>1743</v>
      </c>
      <c r="D1421" t="s">
        <v>316</v>
      </c>
      <c r="E1421" t="s">
        <v>303</v>
      </c>
      <c r="F1421" t="s">
        <v>304</v>
      </c>
      <c r="G1421" t="s">
        <v>305</v>
      </c>
      <c r="H1421">
        <v>895.49</v>
      </c>
      <c r="I1421">
        <v>5.1400000000000001E-2</v>
      </c>
      <c r="J1421">
        <v>-1.4516</v>
      </c>
      <c r="K1421">
        <v>-2.0670000000000002</v>
      </c>
      <c r="L1421">
        <v>-2.0670000000000002</v>
      </c>
      <c r="M1421">
        <v>-6.399</v>
      </c>
      <c r="N1421">
        <v>-6.5377000000000001</v>
      </c>
      <c r="O1421">
        <v>-3.14</v>
      </c>
      <c r="P1421">
        <v>-1.0202</v>
      </c>
      <c r="Q1421">
        <v>7.2533000000000003</v>
      </c>
      <c r="R1421">
        <v>20.062999999999999</v>
      </c>
      <c r="S1421" t="s">
        <v>332</v>
      </c>
      <c r="T1421" t="s">
        <v>307</v>
      </c>
      <c r="U1421" t="s">
        <v>306</v>
      </c>
      <c r="V1421" t="s">
        <v>338</v>
      </c>
      <c r="W1421">
        <v>150588185761.72</v>
      </c>
      <c r="X1421">
        <v>164687887.90000001</v>
      </c>
      <c r="Y1421" s="225">
        <v>2496747612372.3599</v>
      </c>
      <c r="Z1421">
        <v>0</v>
      </c>
    </row>
    <row r="1422" spans="1:26" x14ac:dyDescent="0.25">
      <c r="A1422" t="s">
        <v>1746</v>
      </c>
      <c r="B1422" t="s">
        <v>74</v>
      </c>
      <c r="C1422" t="s">
        <v>1743</v>
      </c>
      <c r="D1422" t="s">
        <v>316</v>
      </c>
      <c r="E1422" t="s">
        <v>303</v>
      </c>
      <c r="F1422" t="s">
        <v>304</v>
      </c>
      <c r="G1422" t="s">
        <v>305</v>
      </c>
      <c r="H1422">
        <v>1231.3699999999999</v>
      </c>
      <c r="I1422">
        <v>-0.59260000000000002</v>
      </c>
      <c r="J1422">
        <v>-2.0678000000000001</v>
      </c>
      <c r="K1422">
        <v>-3.1065999999999998</v>
      </c>
      <c r="L1422">
        <v>-3.1065999999999998</v>
      </c>
      <c r="M1422">
        <v>-9.1394000000000002</v>
      </c>
      <c r="N1422">
        <v>-8.2149000000000001</v>
      </c>
      <c r="O1422">
        <v>-1.9532</v>
      </c>
      <c r="P1422">
        <v>2.3447</v>
      </c>
      <c r="Q1422">
        <v>10.0764</v>
      </c>
      <c r="R1422">
        <v>0</v>
      </c>
      <c r="S1422" t="s">
        <v>307</v>
      </c>
      <c r="T1422" t="s">
        <v>306</v>
      </c>
      <c r="U1422" t="s">
        <v>310</v>
      </c>
      <c r="V1422" t="s">
        <v>319</v>
      </c>
      <c r="W1422">
        <v>114622656266.03999</v>
      </c>
      <c r="X1422">
        <v>90193544.959999993</v>
      </c>
      <c r="Y1422" s="225">
        <v>2496747612372.3599</v>
      </c>
      <c r="Z1422">
        <v>0</v>
      </c>
    </row>
    <row r="1423" spans="1:26" x14ac:dyDescent="0.25">
      <c r="A1423" t="s">
        <v>1747</v>
      </c>
      <c r="B1423" t="s">
        <v>74</v>
      </c>
      <c r="C1423" t="s">
        <v>1743</v>
      </c>
      <c r="D1423" t="s">
        <v>170</v>
      </c>
      <c r="E1423" t="s">
        <v>303</v>
      </c>
      <c r="F1423" t="s">
        <v>304</v>
      </c>
      <c r="G1423" t="s">
        <v>305</v>
      </c>
      <c r="H1423">
        <v>557.6386</v>
      </c>
      <c r="I1423">
        <v>-0.21690000000000001</v>
      </c>
      <c r="J1423">
        <v>-0.10979999999999999</v>
      </c>
      <c r="K1423">
        <v>-1.8861000000000001</v>
      </c>
      <c r="L1423">
        <v>-1.8861000000000001</v>
      </c>
      <c r="M1423">
        <v>-18.493200000000002</v>
      </c>
      <c r="N1423">
        <v>-34.692000999999998</v>
      </c>
      <c r="O1423">
        <v>-43.885601000000001</v>
      </c>
      <c r="P1423">
        <v>-39.554298000000003</v>
      </c>
      <c r="Q1423">
        <v>-44.355300999999997</v>
      </c>
      <c r="R1423">
        <v>0</v>
      </c>
      <c r="S1423" t="s">
        <v>375</v>
      </c>
      <c r="T1423" t="s">
        <v>334</v>
      </c>
      <c r="U1423" t="s">
        <v>334</v>
      </c>
      <c r="V1423" t="s">
        <v>319</v>
      </c>
      <c r="W1423">
        <v>229067171923.14001</v>
      </c>
      <c r="X1423">
        <v>403032930.69999999</v>
      </c>
      <c r="Y1423" s="225">
        <v>2496747612372.3599</v>
      </c>
      <c r="Z1423">
        <v>0</v>
      </c>
    </row>
    <row r="1424" spans="1:26" x14ac:dyDescent="0.25">
      <c r="A1424" t="s">
        <v>1748</v>
      </c>
      <c r="B1424" t="s">
        <v>178</v>
      </c>
      <c r="C1424" t="s">
        <v>1743</v>
      </c>
      <c r="D1424" t="s">
        <v>170</v>
      </c>
      <c r="E1424" t="s">
        <v>303</v>
      </c>
      <c r="F1424" t="s">
        <v>304</v>
      </c>
      <c r="G1424" t="s">
        <v>305</v>
      </c>
      <c r="H1424">
        <v>1226.2383</v>
      </c>
      <c r="I1424">
        <v>-2.07E-2</v>
      </c>
      <c r="J1424">
        <v>2.1000000000000001E-2</v>
      </c>
      <c r="K1424">
        <v>0.53759999999999997</v>
      </c>
      <c r="L1424">
        <v>0.53759999999999997</v>
      </c>
      <c r="M1424">
        <v>1.4696</v>
      </c>
      <c r="N1424">
        <v>3.1070000000000002</v>
      </c>
      <c r="O1424">
        <v>4.8521999999999998</v>
      </c>
      <c r="P1424">
        <v>6.8802000000000003</v>
      </c>
      <c r="Q1424">
        <v>21.956800000000001</v>
      </c>
      <c r="R1424">
        <v>0</v>
      </c>
      <c r="S1424" t="s">
        <v>307</v>
      </c>
      <c r="T1424" t="s">
        <v>338</v>
      </c>
      <c r="U1424" t="s">
        <v>310</v>
      </c>
      <c r="V1424" t="s">
        <v>319</v>
      </c>
      <c r="W1424">
        <v>288816748307.82001</v>
      </c>
      <c r="X1424">
        <v>236796943.09</v>
      </c>
      <c r="Y1424" s="225">
        <v>2496747612372.3599</v>
      </c>
      <c r="Z1424">
        <v>0</v>
      </c>
    </row>
    <row r="1425" spans="1:26" x14ac:dyDescent="0.25">
      <c r="A1425" t="s">
        <v>1749</v>
      </c>
      <c r="B1425" t="s">
        <v>171</v>
      </c>
      <c r="C1425" t="s">
        <v>1743</v>
      </c>
      <c r="D1425" t="s">
        <v>170</v>
      </c>
      <c r="E1425" t="s">
        <v>303</v>
      </c>
      <c r="F1425" t="s">
        <v>304</v>
      </c>
      <c r="G1425" t="s">
        <v>305</v>
      </c>
      <c r="H1425">
        <v>3741.6266999999998</v>
      </c>
      <c r="I1425">
        <v>7.85E-2</v>
      </c>
      <c r="J1425">
        <v>0.14749999999999999</v>
      </c>
      <c r="K1425">
        <v>0.91469999999999996</v>
      </c>
      <c r="L1425">
        <v>0.91469999999999996</v>
      </c>
      <c r="M1425">
        <v>2.5442999999999998</v>
      </c>
      <c r="N1425">
        <v>3.8794</v>
      </c>
      <c r="O1425">
        <v>6.9257</v>
      </c>
      <c r="P1425">
        <v>9.1335999999999995</v>
      </c>
      <c r="Q1425">
        <v>18.868998999999999</v>
      </c>
      <c r="R1425">
        <v>40.509602000000001</v>
      </c>
      <c r="S1425" t="s">
        <v>306</v>
      </c>
      <c r="T1425" t="s">
        <v>306</v>
      </c>
      <c r="U1425" t="s">
        <v>306</v>
      </c>
      <c r="V1425" t="s">
        <v>307</v>
      </c>
      <c r="W1425">
        <v>43636921198.989998</v>
      </c>
      <c r="X1425">
        <v>11769230.84</v>
      </c>
      <c r="Y1425" s="225">
        <v>2496747612372.3599</v>
      </c>
      <c r="Z1425">
        <v>0</v>
      </c>
    </row>
    <row r="1426" spans="1:26" x14ac:dyDescent="0.25">
      <c r="A1426" t="s">
        <v>1750</v>
      </c>
      <c r="B1426" t="s">
        <v>171</v>
      </c>
      <c r="C1426" t="s">
        <v>1743</v>
      </c>
      <c r="D1426" t="s">
        <v>170</v>
      </c>
      <c r="E1426" t="s">
        <v>303</v>
      </c>
      <c r="F1426" t="s">
        <v>304</v>
      </c>
      <c r="G1426" t="s">
        <v>305</v>
      </c>
      <c r="H1426">
        <v>4050.2172999999998</v>
      </c>
      <c r="I1426">
        <v>0.41789999999999999</v>
      </c>
      <c r="J1426">
        <v>-0.158</v>
      </c>
      <c r="K1426">
        <v>0.51160000000000005</v>
      </c>
      <c r="L1426">
        <v>0.51160000000000005</v>
      </c>
      <c r="M1426">
        <v>0.85970000000000002</v>
      </c>
      <c r="N1426">
        <v>3.7700999999999998</v>
      </c>
      <c r="O1426">
        <v>7.2046999999999999</v>
      </c>
      <c r="P1426">
        <v>8.7888999999999999</v>
      </c>
      <c r="Q1426">
        <v>24.505500999999999</v>
      </c>
      <c r="R1426">
        <v>41.675998999999997</v>
      </c>
      <c r="S1426" t="s">
        <v>332</v>
      </c>
      <c r="T1426" t="s">
        <v>332</v>
      </c>
      <c r="U1426" t="s">
        <v>310</v>
      </c>
      <c r="V1426" t="s">
        <v>332</v>
      </c>
      <c r="W1426">
        <v>57900908689.830002</v>
      </c>
      <c r="X1426">
        <v>14368890.439999999</v>
      </c>
      <c r="Y1426" s="225">
        <v>2496747612372.3599</v>
      </c>
      <c r="Z1426">
        <v>0</v>
      </c>
    </row>
    <row r="1427" spans="1:26" x14ac:dyDescent="0.25">
      <c r="A1427" t="s">
        <v>1751</v>
      </c>
      <c r="B1427" t="s">
        <v>207</v>
      </c>
      <c r="C1427" t="s">
        <v>1743</v>
      </c>
      <c r="D1427" t="s">
        <v>170</v>
      </c>
      <c r="E1427" t="s">
        <v>303</v>
      </c>
      <c r="F1427" t="s">
        <v>304</v>
      </c>
      <c r="G1427" t="s">
        <v>305</v>
      </c>
      <c r="H1427">
        <v>1013.9476</v>
      </c>
      <c r="I1427">
        <v>0</v>
      </c>
      <c r="J1427">
        <v>0</v>
      </c>
      <c r="K1427">
        <v>0</v>
      </c>
      <c r="L1427">
        <v>0.95</v>
      </c>
      <c r="M1427">
        <v>0</v>
      </c>
      <c r="N1427">
        <v>0</v>
      </c>
      <c r="O1427">
        <v>0</v>
      </c>
      <c r="P1427">
        <v>3</v>
      </c>
      <c r="Q1427">
        <v>0</v>
      </c>
      <c r="R1427">
        <v>0</v>
      </c>
      <c r="S1427" t="s">
        <v>319</v>
      </c>
      <c r="T1427" t="s">
        <v>319</v>
      </c>
      <c r="U1427" t="s">
        <v>319</v>
      </c>
      <c r="V1427" t="s">
        <v>319</v>
      </c>
      <c r="W1427">
        <v>89615972063.479996</v>
      </c>
      <c r="X1427">
        <v>89218543.420000002</v>
      </c>
      <c r="Y1427" s="225">
        <v>2496747612372.3599</v>
      </c>
      <c r="Z1427">
        <v>0</v>
      </c>
    </row>
    <row r="1428" spans="1:26" x14ac:dyDescent="0.25">
      <c r="A1428" t="s">
        <v>1752</v>
      </c>
      <c r="B1428" t="s">
        <v>207</v>
      </c>
      <c r="C1428" t="s">
        <v>1743</v>
      </c>
      <c r="D1428" t="s">
        <v>170</v>
      </c>
      <c r="E1428" t="s">
        <v>303</v>
      </c>
      <c r="F1428" t="s">
        <v>304</v>
      </c>
      <c r="G1428" t="s">
        <v>305</v>
      </c>
      <c r="H1428">
        <v>1017.2498000000001</v>
      </c>
      <c r="I1428">
        <v>0</v>
      </c>
      <c r="J1428">
        <v>0</v>
      </c>
      <c r="K1428">
        <v>0</v>
      </c>
      <c r="L1428">
        <v>0.69</v>
      </c>
      <c r="M1428">
        <v>0</v>
      </c>
      <c r="N1428">
        <v>0</v>
      </c>
      <c r="O1428">
        <v>0</v>
      </c>
      <c r="P1428">
        <v>0.13</v>
      </c>
      <c r="Q1428">
        <v>0</v>
      </c>
      <c r="R1428">
        <v>0</v>
      </c>
      <c r="S1428" t="s">
        <v>319</v>
      </c>
      <c r="T1428" t="s">
        <v>319</v>
      </c>
      <c r="U1428" t="s">
        <v>319</v>
      </c>
      <c r="V1428" t="s">
        <v>319</v>
      </c>
      <c r="W1428">
        <v>101064899746.8</v>
      </c>
      <c r="X1428">
        <v>100032326.01000001</v>
      </c>
      <c r="Y1428" s="225">
        <v>2496747612372.3599</v>
      </c>
      <c r="Z1428">
        <v>0</v>
      </c>
    </row>
    <row r="1429" spans="1:26" x14ac:dyDescent="0.25">
      <c r="A1429" t="s">
        <v>1753</v>
      </c>
      <c r="B1429" t="s">
        <v>207</v>
      </c>
      <c r="C1429" t="s">
        <v>1743</v>
      </c>
      <c r="D1429" t="s">
        <v>170</v>
      </c>
      <c r="E1429" t="s">
        <v>303</v>
      </c>
      <c r="F1429" t="s">
        <v>304</v>
      </c>
      <c r="G1429" t="s">
        <v>305</v>
      </c>
      <c r="H1429">
        <v>1028.7464</v>
      </c>
      <c r="I1429">
        <v>0</v>
      </c>
      <c r="J1429">
        <v>0</v>
      </c>
      <c r="K1429">
        <v>0</v>
      </c>
      <c r="L1429">
        <v>0.95</v>
      </c>
      <c r="M1429">
        <v>0</v>
      </c>
      <c r="N1429">
        <v>0</v>
      </c>
      <c r="O1429">
        <v>0</v>
      </c>
      <c r="P1429">
        <v>0</v>
      </c>
      <c r="Q1429">
        <v>0</v>
      </c>
      <c r="R1429">
        <v>0</v>
      </c>
      <c r="S1429" t="s">
        <v>319</v>
      </c>
      <c r="T1429" t="s">
        <v>319</v>
      </c>
      <c r="U1429" t="s">
        <v>319</v>
      </c>
      <c r="V1429" t="s">
        <v>319</v>
      </c>
      <c r="W1429">
        <v>90717183267.830002</v>
      </c>
      <c r="X1429">
        <v>89020000</v>
      </c>
      <c r="Y1429" s="225">
        <v>2496747612372.3599</v>
      </c>
      <c r="Z1429">
        <v>0</v>
      </c>
    </row>
    <row r="1430" spans="1:26" x14ac:dyDescent="0.25">
      <c r="A1430" t="s">
        <v>1754</v>
      </c>
      <c r="B1430" t="s">
        <v>207</v>
      </c>
      <c r="C1430" t="s">
        <v>1743</v>
      </c>
      <c r="D1430" t="s">
        <v>170</v>
      </c>
      <c r="E1430" t="s">
        <v>303</v>
      </c>
      <c r="F1430" t="s">
        <v>304</v>
      </c>
      <c r="G1430" t="s">
        <v>305</v>
      </c>
      <c r="H1430">
        <v>1021.5307</v>
      </c>
      <c r="I1430">
        <v>0</v>
      </c>
      <c r="J1430">
        <v>0</v>
      </c>
      <c r="K1430">
        <v>0</v>
      </c>
      <c r="L1430">
        <v>0.72</v>
      </c>
      <c r="M1430">
        <v>0</v>
      </c>
      <c r="N1430">
        <v>0</v>
      </c>
      <c r="O1430">
        <v>0</v>
      </c>
      <c r="P1430">
        <v>0</v>
      </c>
      <c r="Q1430">
        <v>0</v>
      </c>
      <c r="R1430">
        <v>0</v>
      </c>
      <c r="S1430" t="s">
        <v>319</v>
      </c>
      <c r="T1430" t="s">
        <v>319</v>
      </c>
      <c r="U1430" t="s">
        <v>319</v>
      </c>
      <c r="V1430" t="s">
        <v>319</v>
      </c>
      <c r="W1430">
        <v>114545168307.66</v>
      </c>
      <c r="X1430">
        <v>112943000</v>
      </c>
      <c r="Y1430" s="225">
        <v>2496747612372.3599</v>
      </c>
      <c r="Z1430">
        <v>0</v>
      </c>
    </row>
    <row r="1431" spans="1:26" x14ac:dyDescent="0.25">
      <c r="A1431" t="s">
        <v>1755</v>
      </c>
      <c r="B1431" t="s">
        <v>207</v>
      </c>
      <c r="C1431" t="s">
        <v>1743</v>
      </c>
      <c r="D1431" t="s">
        <v>223</v>
      </c>
      <c r="E1431" t="s">
        <v>303</v>
      </c>
      <c r="F1431" t="s">
        <v>304</v>
      </c>
      <c r="G1431" t="s">
        <v>305</v>
      </c>
      <c r="H1431">
        <v>1041.45</v>
      </c>
      <c r="I1431">
        <v>0</v>
      </c>
      <c r="J1431">
        <v>0</v>
      </c>
      <c r="K1431">
        <v>0</v>
      </c>
      <c r="L1431">
        <v>3.7</v>
      </c>
      <c r="M1431">
        <v>0</v>
      </c>
      <c r="N1431">
        <v>0</v>
      </c>
      <c r="O1431">
        <v>0</v>
      </c>
      <c r="P1431">
        <v>0</v>
      </c>
      <c r="Q1431">
        <v>0</v>
      </c>
      <c r="R1431">
        <v>0</v>
      </c>
      <c r="S1431" t="s">
        <v>319</v>
      </c>
      <c r="T1431" t="s">
        <v>319</v>
      </c>
      <c r="U1431" t="s">
        <v>319</v>
      </c>
      <c r="V1431" t="s">
        <v>319</v>
      </c>
      <c r="W1431">
        <v>45898194830</v>
      </c>
      <c r="X1431">
        <v>45700000</v>
      </c>
      <c r="Y1431" s="225">
        <v>2496747612372.3599</v>
      </c>
      <c r="Z1431">
        <v>0</v>
      </c>
    </row>
    <row r="1432" spans="1:26" x14ac:dyDescent="0.25">
      <c r="A1432" t="s">
        <v>1756</v>
      </c>
      <c r="B1432" t="s">
        <v>74</v>
      </c>
      <c r="C1432" t="s">
        <v>1743</v>
      </c>
      <c r="D1432" t="s">
        <v>170</v>
      </c>
      <c r="E1432" t="s">
        <v>303</v>
      </c>
      <c r="F1432" t="s">
        <v>304</v>
      </c>
      <c r="G1432" t="s">
        <v>305</v>
      </c>
      <c r="H1432">
        <v>1572.4265</v>
      </c>
      <c r="I1432">
        <v>0.19620000000000001</v>
      </c>
      <c r="J1432">
        <v>-1.8848</v>
      </c>
      <c r="K1432">
        <v>-2.3342999999999998</v>
      </c>
      <c r="L1432">
        <v>-2.3342999999999998</v>
      </c>
      <c r="M1432">
        <v>-7.1508000000000003</v>
      </c>
      <c r="N1432">
        <v>-8.1212999999999997</v>
      </c>
      <c r="O1432">
        <v>-2.6377999999999999</v>
      </c>
      <c r="P1432">
        <v>-1.4699</v>
      </c>
      <c r="Q1432">
        <v>0</v>
      </c>
      <c r="R1432">
        <v>0</v>
      </c>
      <c r="S1432" t="s">
        <v>317</v>
      </c>
      <c r="T1432" t="s">
        <v>332</v>
      </c>
      <c r="U1432" t="s">
        <v>319</v>
      </c>
      <c r="V1432" t="s">
        <v>319</v>
      </c>
      <c r="W1432">
        <v>308891477051.29999</v>
      </c>
      <c r="X1432">
        <v>191856898.63</v>
      </c>
      <c r="Y1432" s="225">
        <v>2496747612372.3599</v>
      </c>
      <c r="Z1432">
        <v>0</v>
      </c>
    </row>
    <row r="1433" spans="1:26" x14ac:dyDescent="0.25">
      <c r="A1433" t="s">
        <v>1757</v>
      </c>
      <c r="B1433" t="s">
        <v>74</v>
      </c>
      <c r="C1433" t="s">
        <v>1743</v>
      </c>
      <c r="D1433" t="s">
        <v>170</v>
      </c>
      <c r="E1433" t="s">
        <v>303</v>
      </c>
      <c r="F1433" t="s">
        <v>304</v>
      </c>
      <c r="G1433" t="s">
        <v>280</v>
      </c>
      <c r="H1433">
        <v>354.40210000000002</v>
      </c>
      <c r="I1433">
        <v>0.1583</v>
      </c>
      <c r="J1433">
        <v>0.1358</v>
      </c>
      <c r="K1433">
        <v>-1.7558</v>
      </c>
      <c r="L1433">
        <v>-1.7558</v>
      </c>
      <c r="M1433">
        <v>-21.754498999999999</v>
      </c>
      <c r="N1433">
        <v>-47.080100999999999</v>
      </c>
      <c r="O1433">
        <v>-54.697398999999997</v>
      </c>
      <c r="P1433">
        <v>-50.223998999999999</v>
      </c>
      <c r="Q1433">
        <v>0</v>
      </c>
      <c r="R1433">
        <v>0</v>
      </c>
      <c r="S1433" t="s">
        <v>375</v>
      </c>
      <c r="T1433" t="s">
        <v>352</v>
      </c>
      <c r="U1433" t="s">
        <v>319</v>
      </c>
      <c r="V1433" t="s">
        <v>319</v>
      </c>
      <c r="W1433">
        <v>356452063568.54999</v>
      </c>
      <c r="X1433">
        <v>988124385.67999995</v>
      </c>
      <c r="Y1433" s="225">
        <v>2496747612372.3599</v>
      </c>
      <c r="Z1433">
        <v>0</v>
      </c>
    </row>
    <row r="1434" spans="1:26" x14ac:dyDescent="0.25">
      <c r="A1434" t="s">
        <v>1758</v>
      </c>
      <c r="B1434" t="s">
        <v>166</v>
      </c>
      <c r="C1434" t="s">
        <v>1743</v>
      </c>
      <c r="D1434" t="s">
        <v>170</v>
      </c>
      <c r="E1434" t="s">
        <v>303</v>
      </c>
      <c r="F1434" t="s">
        <v>304</v>
      </c>
      <c r="G1434" t="s">
        <v>305</v>
      </c>
      <c r="H1434">
        <v>1284.9274</v>
      </c>
      <c r="I1434">
        <v>-0.52739999999999998</v>
      </c>
      <c r="J1434">
        <v>-1.4330000000000001</v>
      </c>
      <c r="K1434">
        <v>-0.42530000000000001</v>
      </c>
      <c r="L1434">
        <v>-0.42530000000000001</v>
      </c>
      <c r="M1434">
        <v>-6.2739000000000003</v>
      </c>
      <c r="N1434">
        <v>-4.2469000000000001</v>
      </c>
      <c r="O1434">
        <v>2.1953999999999998</v>
      </c>
      <c r="P1434">
        <v>1.7245999999999999</v>
      </c>
      <c r="Q1434">
        <v>17.070101000000001</v>
      </c>
      <c r="R1434">
        <v>0</v>
      </c>
      <c r="S1434" t="s">
        <v>334</v>
      </c>
      <c r="T1434" t="s">
        <v>317</v>
      </c>
      <c r="U1434" t="s">
        <v>338</v>
      </c>
      <c r="V1434" t="s">
        <v>319</v>
      </c>
      <c r="W1434">
        <v>105300804508.66</v>
      </c>
      <c r="X1434">
        <v>81602255.659999996</v>
      </c>
      <c r="Y1434" s="225">
        <v>2496747612372.3599</v>
      </c>
      <c r="Z1434">
        <v>0</v>
      </c>
    </row>
    <row r="1435" spans="1:26" x14ac:dyDescent="0.25">
      <c r="A1435" t="s">
        <v>1759</v>
      </c>
      <c r="B1435" t="s">
        <v>207</v>
      </c>
      <c r="C1435" t="s">
        <v>1559</v>
      </c>
      <c r="D1435" t="s">
        <v>191</v>
      </c>
      <c r="E1435" t="s">
        <v>303</v>
      </c>
      <c r="F1435" t="s">
        <v>304</v>
      </c>
      <c r="G1435" t="s">
        <v>305</v>
      </c>
      <c r="H1435">
        <v>1009.0778</v>
      </c>
      <c r="I1435">
        <v>0</v>
      </c>
      <c r="J1435">
        <v>0</v>
      </c>
      <c r="K1435">
        <v>0</v>
      </c>
      <c r="L1435">
        <v>0.85360000000000003</v>
      </c>
      <c r="M1435">
        <v>0</v>
      </c>
      <c r="N1435">
        <v>0</v>
      </c>
      <c r="O1435">
        <v>0</v>
      </c>
      <c r="P1435">
        <v>7.6696</v>
      </c>
      <c r="Q1435">
        <v>0</v>
      </c>
      <c r="R1435">
        <v>0</v>
      </c>
      <c r="S1435" t="s">
        <v>319</v>
      </c>
      <c r="T1435" t="s">
        <v>319</v>
      </c>
      <c r="U1435" t="s">
        <v>319</v>
      </c>
      <c r="V1435" t="s">
        <v>319</v>
      </c>
      <c r="W1435">
        <v>300161035108.28003</v>
      </c>
      <c r="X1435">
        <v>300000000</v>
      </c>
      <c r="Y1435" s="225">
        <v>12601663098548.301</v>
      </c>
      <c r="Z1435">
        <v>9747842.7300000004</v>
      </c>
    </row>
    <row r="1436" spans="1:26" x14ac:dyDescent="0.25">
      <c r="A1436" t="s">
        <v>1760</v>
      </c>
      <c r="B1436" t="s">
        <v>74</v>
      </c>
      <c r="C1436" t="s">
        <v>1761</v>
      </c>
      <c r="D1436" t="s">
        <v>662</v>
      </c>
      <c r="E1436" t="s">
        <v>303</v>
      </c>
      <c r="F1436" t="s">
        <v>304</v>
      </c>
      <c r="G1436" t="s">
        <v>305</v>
      </c>
      <c r="H1436">
        <v>1094.9286999999999</v>
      </c>
      <c r="I1436">
        <v>-0.60560000000000003</v>
      </c>
      <c r="J1436">
        <v>1.431</v>
      </c>
      <c r="K1436">
        <v>1.5059</v>
      </c>
      <c r="L1436">
        <v>1.5059</v>
      </c>
      <c r="M1436">
        <v>5.7878999999999996</v>
      </c>
      <c r="N1436">
        <v>7.359</v>
      </c>
      <c r="O1436">
        <v>9.2653999999999996</v>
      </c>
      <c r="P1436">
        <v>9.9123000000000001</v>
      </c>
      <c r="Q1436">
        <v>0</v>
      </c>
      <c r="R1436">
        <v>0</v>
      </c>
      <c r="S1436" t="s">
        <v>364</v>
      </c>
      <c r="T1436" t="s">
        <v>338</v>
      </c>
      <c r="U1436" t="s">
        <v>319</v>
      </c>
      <c r="V1436" t="s">
        <v>319</v>
      </c>
      <c r="W1436">
        <v>10786848613.52</v>
      </c>
      <c r="X1436">
        <v>10000000</v>
      </c>
      <c r="Y1436" s="225">
        <v>10786848613.52</v>
      </c>
      <c r="Z1436">
        <v>0</v>
      </c>
    </row>
    <row r="1437" spans="1:26" x14ac:dyDescent="0.25">
      <c r="A1437" t="s">
        <v>1762</v>
      </c>
      <c r="B1437" t="s">
        <v>207</v>
      </c>
      <c r="C1437" t="s">
        <v>661</v>
      </c>
      <c r="D1437" t="s">
        <v>336</v>
      </c>
      <c r="E1437" t="s">
        <v>303</v>
      </c>
      <c r="F1437" t="s">
        <v>304</v>
      </c>
      <c r="G1437" t="s">
        <v>305</v>
      </c>
      <c r="H1437">
        <v>993.19219999999996</v>
      </c>
      <c r="I1437">
        <v>0</v>
      </c>
      <c r="J1437">
        <v>0</v>
      </c>
      <c r="K1437">
        <v>0</v>
      </c>
      <c r="L1437">
        <v>0.06</v>
      </c>
      <c r="M1437">
        <v>0</v>
      </c>
      <c r="N1437">
        <v>0</v>
      </c>
      <c r="O1437">
        <v>0</v>
      </c>
      <c r="P1437">
        <v>4.49</v>
      </c>
      <c r="Q1437">
        <v>0</v>
      </c>
      <c r="R1437">
        <v>0</v>
      </c>
      <c r="S1437" t="s">
        <v>319</v>
      </c>
      <c r="T1437" t="s">
        <v>319</v>
      </c>
      <c r="U1437" t="s">
        <v>319</v>
      </c>
      <c r="V1437" t="s">
        <v>319</v>
      </c>
      <c r="W1437">
        <v>86374179009</v>
      </c>
      <c r="X1437">
        <v>87019539.870000005</v>
      </c>
      <c r="Y1437" s="225">
        <v>21524316774423.719</v>
      </c>
      <c r="Z1437">
        <v>1577596.19</v>
      </c>
    </row>
    <row r="1438" spans="1:26" x14ac:dyDescent="0.25">
      <c r="A1438" t="s">
        <v>1763</v>
      </c>
      <c r="B1438" t="s">
        <v>207</v>
      </c>
      <c r="C1438" t="s">
        <v>661</v>
      </c>
      <c r="D1438" t="s">
        <v>336</v>
      </c>
      <c r="E1438" t="s">
        <v>303</v>
      </c>
      <c r="F1438" t="s">
        <v>304</v>
      </c>
      <c r="G1438" t="s">
        <v>280</v>
      </c>
      <c r="H1438">
        <v>1011.7415999999999</v>
      </c>
      <c r="I1438">
        <v>0</v>
      </c>
      <c r="J1438">
        <v>0</v>
      </c>
      <c r="K1438">
        <v>0</v>
      </c>
      <c r="L1438">
        <v>1.37</v>
      </c>
      <c r="M1438">
        <v>0</v>
      </c>
      <c r="N1438">
        <v>0</v>
      </c>
      <c r="O1438">
        <v>0</v>
      </c>
      <c r="P1438">
        <v>8.48</v>
      </c>
      <c r="Q1438">
        <v>0</v>
      </c>
      <c r="R1438">
        <v>0</v>
      </c>
      <c r="S1438" t="s">
        <v>319</v>
      </c>
      <c r="T1438" t="s">
        <v>319</v>
      </c>
      <c r="U1438" t="s">
        <v>319</v>
      </c>
      <c r="V1438" t="s">
        <v>319</v>
      </c>
      <c r="W1438">
        <v>199620934016.42999</v>
      </c>
      <c r="X1438">
        <v>200000000</v>
      </c>
      <c r="Y1438" s="225">
        <v>21524316774423.719</v>
      </c>
      <c r="Z1438">
        <v>1577596.19</v>
      </c>
    </row>
    <row r="1439" spans="1:26" x14ac:dyDescent="0.25">
      <c r="A1439" t="s">
        <v>1764</v>
      </c>
      <c r="B1439" t="s">
        <v>207</v>
      </c>
      <c r="C1439" t="s">
        <v>919</v>
      </c>
      <c r="D1439" t="s">
        <v>177</v>
      </c>
      <c r="E1439" t="s">
        <v>303</v>
      </c>
      <c r="F1439" t="s">
        <v>304</v>
      </c>
      <c r="G1439" t="s">
        <v>305</v>
      </c>
      <c r="H1439">
        <v>1113.1880000000001</v>
      </c>
      <c r="I1439">
        <v>0</v>
      </c>
      <c r="J1439">
        <v>0</v>
      </c>
      <c r="K1439">
        <v>0</v>
      </c>
      <c r="L1439">
        <v>0.5</v>
      </c>
      <c r="M1439">
        <v>0</v>
      </c>
      <c r="N1439">
        <v>0</v>
      </c>
      <c r="O1439">
        <v>0</v>
      </c>
      <c r="P1439">
        <v>5.88</v>
      </c>
      <c r="Q1439">
        <v>0</v>
      </c>
      <c r="R1439">
        <v>0</v>
      </c>
      <c r="S1439" t="s">
        <v>319</v>
      </c>
      <c r="T1439" t="s">
        <v>319</v>
      </c>
      <c r="U1439" t="s">
        <v>319</v>
      </c>
      <c r="V1439" t="s">
        <v>319</v>
      </c>
      <c r="W1439">
        <v>332308880339.07001</v>
      </c>
      <c r="X1439">
        <v>300000000</v>
      </c>
      <c r="Y1439" s="225">
        <v>20528482867700.121</v>
      </c>
      <c r="Z1439">
        <v>31325472.825599998</v>
      </c>
    </row>
    <row r="1440" spans="1:26" x14ac:dyDescent="0.25">
      <c r="A1440" t="s">
        <v>1765</v>
      </c>
      <c r="B1440" t="s">
        <v>328</v>
      </c>
      <c r="C1440" t="s">
        <v>1718</v>
      </c>
      <c r="D1440" t="s">
        <v>316</v>
      </c>
      <c r="E1440" t="s">
        <v>303</v>
      </c>
      <c r="F1440" t="s">
        <v>304</v>
      </c>
      <c r="G1440" t="s">
        <v>305</v>
      </c>
      <c r="H1440">
        <v>727.76080000000002</v>
      </c>
      <c r="I1440">
        <v>-1.2623</v>
      </c>
      <c r="J1440">
        <v>-2.5806</v>
      </c>
      <c r="K1440">
        <v>-3.3508</v>
      </c>
      <c r="L1440">
        <v>-3.3508</v>
      </c>
      <c r="M1440">
        <v>-8.0655999999999999</v>
      </c>
      <c r="N1440">
        <v>-7.532</v>
      </c>
      <c r="O1440">
        <v>3.6661999999999999</v>
      </c>
      <c r="P1440">
        <v>6.4518000000000004</v>
      </c>
      <c r="Q1440">
        <v>2.1541000000000001</v>
      </c>
      <c r="R1440">
        <v>0</v>
      </c>
      <c r="S1440" t="s">
        <v>319</v>
      </c>
      <c r="T1440" t="s">
        <v>319</v>
      </c>
      <c r="U1440" t="s">
        <v>319</v>
      </c>
      <c r="V1440" t="s">
        <v>319</v>
      </c>
      <c r="W1440">
        <v>1256969624157.76</v>
      </c>
      <c r="X1440">
        <v>1669300000</v>
      </c>
      <c r="Y1440" s="225">
        <v>9397099387374.75</v>
      </c>
      <c r="Z1440">
        <v>0</v>
      </c>
    </row>
    <row r="1441" spans="1:26" x14ac:dyDescent="0.25">
      <c r="A1441" t="s">
        <v>1766</v>
      </c>
      <c r="B1441" t="s">
        <v>207</v>
      </c>
      <c r="C1441" t="s">
        <v>661</v>
      </c>
      <c r="D1441" t="s">
        <v>177</v>
      </c>
      <c r="E1441" t="s">
        <v>303</v>
      </c>
      <c r="F1441" t="s">
        <v>304</v>
      </c>
      <c r="G1441" t="s">
        <v>305</v>
      </c>
      <c r="H1441">
        <v>1125.3050000000001</v>
      </c>
      <c r="I1441">
        <v>0</v>
      </c>
      <c r="J1441">
        <v>0</v>
      </c>
      <c r="K1441">
        <v>0</v>
      </c>
      <c r="L1441">
        <v>0.5</v>
      </c>
      <c r="M1441">
        <v>0</v>
      </c>
      <c r="N1441">
        <v>0</v>
      </c>
      <c r="O1441">
        <v>0</v>
      </c>
      <c r="P1441">
        <v>6.27</v>
      </c>
      <c r="Q1441">
        <v>0</v>
      </c>
      <c r="R1441">
        <v>0</v>
      </c>
      <c r="S1441" t="s">
        <v>319</v>
      </c>
      <c r="T1441" t="s">
        <v>319</v>
      </c>
      <c r="U1441" t="s">
        <v>319</v>
      </c>
      <c r="V1441" t="s">
        <v>319</v>
      </c>
      <c r="W1441">
        <v>111966415521.84</v>
      </c>
      <c r="X1441">
        <v>100000000</v>
      </c>
      <c r="Y1441" s="225">
        <v>21524316774423.719</v>
      </c>
      <c r="Z1441">
        <v>1577596.19</v>
      </c>
    </row>
    <row r="1442" spans="1:26" x14ac:dyDescent="0.25">
      <c r="A1442" t="s">
        <v>1767</v>
      </c>
      <c r="B1442" t="s">
        <v>207</v>
      </c>
      <c r="C1442" t="s">
        <v>661</v>
      </c>
      <c r="D1442" t="s">
        <v>177</v>
      </c>
      <c r="E1442" t="s">
        <v>303</v>
      </c>
      <c r="F1442" t="s">
        <v>304</v>
      </c>
      <c r="G1442" t="s">
        <v>305</v>
      </c>
      <c r="H1442">
        <v>1098.0687</v>
      </c>
      <c r="I1442">
        <v>0</v>
      </c>
      <c r="J1442">
        <v>0</v>
      </c>
      <c r="K1442">
        <v>0</v>
      </c>
      <c r="L1442">
        <v>0.47</v>
      </c>
      <c r="M1442">
        <v>0</v>
      </c>
      <c r="N1442">
        <v>0</v>
      </c>
      <c r="O1442">
        <v>0</v>
      </c>
      <c r="P1442">
        <v>5.75</v>
      </c>
      <c r="Q1442">
        <v>0</v>
      </c>
      <c r="R1442">
        <v>0</v>
      </c>
      <c r="S1442" t="s">
        <v>319</v>
      </c>
      <c r="T1442" t="s">
        <v>319</v>
      </c>
      <c r="U1442" t="s">
        <v>319</v>
      </c>
      <c r="V1442" t="s">
        <v>319</v>
      </c>
      <c r="W1442">
        <v>327867576021.83002</v>
      </c>
      <c r="X1442">
        <v>300000000</v>
      </c>
      <c r="Y1442" s="225">
        <v>21524316774423.719</v>
      </c>
      <c r="Z1442">
        <v>1577596.19</v>
      </c>
    </row>
    <row r="1443" spans="1:26" x14ac:dyDescent="0.25">
      <c r="A1443" t="s">
        <v>1768</v>
      </c>
      <c r="B1443" t="s">
        <v>207</v>
      </c>
      <c r="C1443" t="s">
        <v>661</v>
      </c>
      <c r="D1443" t="s">
        <v>177</v>
      </c>
      <c r="E1443" t="s">
        <v>303</v>
      </c>
      <c r="F1443" t="s">
        <v>304</v>
      </c>
      <c r="G1443" t="s">
        <v>305</v>
      </c>
      <c r="H1443">
        <v>1057.7438999999999</v>
      </c>
      <c r="I1443">
        <v>0</v>
      </c>
      <c r="J1443">
        <v>0</v>
      </c>
      <c r="K1443">
        <v>0</v>
      </c>
      <c r="L1443">
        <v>0.46</v>
      </c>
      <c r="M1443">
        <v>0</v>
      </c>
      <c r="N1443">
        <v>0</v>
      </c>
      <c r="O1443">
        <v>0</v>
      </c>
      <c r="P1443">
        <v>2.78</v>
      </c>
      <c r="Q1443">
        <v>0</v>
      </c>
      <c r="R1443">
        <v>0</v>
      </c>
      <c r="S1443" t="s">
        <v>319</v>
      </c>
      <c r="T1443" t="s">
        <v>319</v>
      </c>
      <c r="U1443" t="s">
        <v>319</v>
      </c>
      <c r="V1443" t="s">
        <v>319</v>
      </c>
      <c r="W1443">
        <v>53114585303.910004</v>
      </c>
      <c r="X1443">
        <v>50444150</v>
      </c>
      <c r="Y1443" s="225">
        <v>21524316774423.719</v>
      </c>
      <c r="Z1443">
        <v>1577596.19</v>
      </c>
    </row>
    <row r="1444" spans="1:26" x14ac:dyDescent="0.25">
      <c r="A1444" t="s">
        <v>1769</v>
      </c>
      <c r="B1444" t="s">
        <v>207</v>
      </c>
      <c r="C1444" t="s">
        <v>661</v>
      </c>
      <c r="D1444" t="s">
        <v>177</v>
      </c>
      <c r="E1444" t="s">
        <v>303</v>
      </c>
      <c r="F1444" t="s">
        <v>304</v>
      </c>
      <c r="G1444" t="s">
        <v>305</v>
      </c>
      <c r="H1444">
        <v>1078.4466</v>
      </c>
      <c r="I1444">
        <v>0</v>
      </c>
      <c r="J1444">
        <v>0</v>
      </c>
      <c r="K1444">
        <v>0</v>
      </c>
      <c r="L1444">
        <v>0.43</v>
      </c>
      <c r="M1444">
        <v>0</v>
      </c>
      <c r="N1444">
        <v>0</v>
      </c>
      <c r="O1444">
        <v>0</v>
      </c>
      <c r="P1444">
        <v>5.0599999999999996</v>
      </c>
      <c r="Q1444">
        <v>0</v>
      </c>
      <c r="R1444">
        <v>0</v>
      </c>
      <c r="S1444" t="s">
        <v>319</v>
      </c>
      <c r="T1444" t="s">
        <v>319</v>
      </c>
      <c r="U1444" t="s">
        <v>319</v>
      </c>
      <c r="V1444" t="s">
        <v>319</v>
      </c>
      <c r="W1444">
        <v>322140394281.67999</v>
      </c>
      <c r="X1444">
        <v>300000000</v>
      </c>
      <c r="Y1444" s="225">
        <v>21524316774423.719</v>
      </c>
      <c r="Z1444">
        <v>1577596.19</v>
      </c>
    </row>
    <row r="1445" spans="1:26" x14ac:dyDescent="0.25">
      <c r="A1445" t="s">
        <v>1770</v>
      </c>
      <c r="B1445" t="s">
        <v>207</v>
      </c>
      <c r="C1445" t="s">
        <v>919</v>
      </c>
      <c r="D1445" t="s">
        <v>177</v>
      </c>
      <c r="E1445" t="s">
        <v>303</v>
      </c>
      <c r="F1445" t="s">
        <v>304</v>
      </c>
      <c r="G1445" t="s">
        <v>305</v>
      </c>
      <c r="H1445">
        <v>1123.5971999999999</v>
      </c>
      <c r="I1445">
        <v>0</v>
      </c>
      <c r="J1445">
        <v>0</v>
      </c>
      <c r="K1445">
        <v>0</v>
      </c>
      <c r="L1445">
        <v>0.42</v>
      </c>
      <c r="M1445">
        <v>0</v>
      </c>
      <c r="N1445">
        <v>0</v>
      </c>
      <c r="O1445">
        <v>0</v>
      </c>
      <c r="P1445">
        <v>5.05</v>
      </c>
      <c r="Q1445">
        <v>0</v>
      </c>
      <c r="R1445">
        <v>0</v>
      </c>
      <c r="S1445" t="s">
        <v>319</v>
      </c>
      <c r="T1445" t="s">
        <v>319</v>
      </c>
      <c r="U1445" t="s">
        <v>319</v>
      </c>
      <c r="V1445" t="s">
        <v>319</v>
      </c>
      <c r="W1445">
        <v>223780711066.01001</v>
      </c>
      <c r="X1445">
        <v>200000000</v>
      </c>
      <c r="Y1445" s="225">
        <v>20528482867700.121</v>
      </c>
      <c r="Z1445">
        <v>31325472.825599998</v>
      </c>
    </row>
    <row r="1446" spans="1:26" x14ac:dyDescent="0.25">
      <c r="A1446" t="s">
        <v>1771</v>
      </c>
      <c r="B1446" t="s">
        <v>207</v>
      </c>
      <c r="C1446" t="s">
        <v>919</v>
      </c>
      <c r="D1446" t="s">
        <v>177</v>
      </c>
      <c r="E1446" t="s">
        <v>303</v>
      </c>
      <c r="F1446" t="s">
        <v>304</v>
      </c>
      <c r="G1446" t="s">
        <v>305</v>
      </c>
      <c r="H1446">
        <v>1065.0099</v>
      </c>
      <c r="I1446">
        <v>0</v>
      </c>
      <c r="J1446">
        <v>0</v>
      </c>
      <c r="K1446">
        <v>0</v>
      </c>
      <c r="L1446">
        <v>0.43</v>
      </c>
      <c r="M1446">
        <v>0</v>
      </c>
      <c r="N1446">
        <v>0</v>
      </c>
      <c r="O1446">
        <v>0</v>
      </c>
      <c r="P1446">
        <v>4.9000000000000004</v>
      </c>
      <c r="Q1446">
        <v>0</v>
      </c>
      <c r="R1446">
        <v>0</v>
      </c>
      <c r="S1446" t="s">
        <v>319</v>
      </c>
      <c r="T1446" t="s">
        <v>319</v>
      </c>
      <c r="U1446" t="s">
        <v>319</v>
      </c>
      <c r="V1446" t="s">
        <v>319</v>
      </c>
      <c r="W1446">
        <v>212095695357.51999</v>
      </c>
      <c r="X1446">
        <v>200000000</v>
      </c>
      <c r="Y1446" s="225">
        <v>20528482867700.121</v>
      </c>
      <c r="Z1446">
        <v>31325472.825599998</v>
      </c>
    </row>
    <row r="1447" spans="1:26" x14ac:dyDescent="0.25">
      <c r="A1447" t="s">
        <v>1772</v>
      </c>
      <c r="B1447" t="s">
        <v>207</v>
      </c>
      <c r="C1447" t="s">
        <v>1773</v>
      </c>
      <c r="D1447" t="s">
        <v>336</v>
      </c>
      <c r="E1447" t="s">
        <v>303</v>
      </c>
      <c r="F1447" t="s">
        <v>304</v>
      </c>
      <c r="G1447" t="s">
        <v>305</v>
      </c>
      <c r="H1447">
        <v>1013.9415</v>
      </c>
      <c r="I1447">
        <v>0</v>
      </c>
      <c r="J1447">
        <v>0</v>
      </c>
      <c r="K1447">
        <v>0</v>
      </c>
      <c r="L1447">
        <v>0.65</v>
      </c>
      <c r="M1447">
        <v>0</v>
      </c>
      <c r="N1447">
        <v>0</v>
      </c>
      <c r="O1447">
        <v>0</v>
      </c>
      <c r="P1447">
        <v>2.12</v>
      </c>
      <c r="Q1447">
        <v>0</v>
      </c>
      <c r="R1447">
        <v>0</v>
      </c>
      <c r="S1447" t="s">
        <v>319</v>
      </c>
      <c r="T1447" t="s">
        <v>319</v>
      </c>
      <c r="U1447" t="s">
        <v>319</v>
      </c>
      <c r="V1447" t="s">
        <v>319</v>
      </c>
      <c r="W1447">
        <v>103256743034.36</v>
      </c>
      <c r="X1447">
        <v>102500000</v>
      </c>
      <c r="Y1447" s="225">
        <v>12979210819846.641</v>
      </c>
      <c r="Z1447">
        <v>478645786.80309999</v>
      </c>
    </row>
    <row r="1448" spans="1:26" x14ac:dyDescent="0.25">
      <c r="A1448" t="s">
        <v>1774</v>
      </c>
      <c r="B1448" t="s">
        <v>207</v>
      </c>
      <c r="C1448" t="s">
        <v>1773</v>
      </c>
      <c r="D1448" t="s">
        <v>336</v>
      </c>
      <c r="E1448" t="s">
        <v>303</v>
      </c>
      <c r="F1448" t="s">
        <v>304</v>
      </c>
      <c r="G1448" t="s">
        <v>305</v>
      </c>
      <c r="H1448">
        <v>1014.711</v>
      </c>
      <c r="I1448">
        <v>0</v>
      </c>
      <c r="J1448">
        <v>0</v>
      </c>
      <c r="K1448">
        <v>0</v>
      </c>
      <c r="L1448">
        <v>1.46</v>
      </c>
      <c r="M1448">
        <v>0</v>
      </c>
      <c r="N1448">
        <v>0</v>
      </c>
      <c r="O1448">
        <v>0</v>
      </c>
      <c r="P1448">
        <v>5.88</v>
      </c>
      <c r="Q1448">
        <v>0</v>
      </c>
      <c r="R1448">
        <v>0</v>
      </c>
      <c r="S1448" t="s">
        <v>319</v>
      </c>
      <c r="T1448" t="s">
        <v>319</v>
      </c>
      <c r="U1448" t="s">
        <v>319</v>
      </c>
      <c r="V1448" t="s">
        <v>319</v>
      </c>
      <c r="W1448">
        <v>259198182406.10001</v>
      </c>
      <c r="X1448">
        <v>259169052.59</v>
      </c>
      <c r="Y1448" s="225">
        <v>12979210819846.641</v>
      </c>
      <c r="Z1448">
        <v>478645786.80309999</v>
      </c>
    </row>
    <row r="1449" spans="1:26" x14ac:dyDescent="0.25">
      <c r="A1449" t="s">
        <v>1775</v>
      </c>
      <c r="B1449" t="s">
        <v>367</v>
      </c>
      <c r="C1449" t="s">
        <v>984</v>
      </c>
      <c r="D1449" t="s">
        <v>170</v>
      </c>
      <c r="E1449" t="s">
        <v>303</v>
      </c>
      <c r="F1449" t="s">
        <v>304</v>
      </c>
      <c r="G1449" t="s">
        <v>305</v>
      </c>
      <c r="H1449">
        <v>1025.5708</v>
      </c>
      <c r="I1449">
        <v>0.89380000000000004</v>
      </c>
      <c r="J1449">
        <v>0.89380000000000004</v>
      </c>
      <c r="K1449">
        <v>0.89380000000000004</v>
      </c>
      <c r="L1449">
        <v>0.89380000000000004</v>
      </c>
      <c r="M1449">
        <v>9.9199999999999997E-2</v>
      </c>
      <c r="N1449">
        <v>0.10390000000000001</v>
      </c>
      <c r="O1449">
        <v>0.17510000000000001</v>
      </c>
      <c r="P1449">
        <v>0.21540000000000001</v>
      </c>
      <c r="Q1449">
        <v>0</v>
      </c>
      <c r="R1449">
        <v>0</v>
      </c>
      <c r="S1449" t="s">
        <v>319</v>
      </c>
      <c r="T1449" t="s">
        <v>319</v>
      </c>
      <c r="U1449" t="s">
        <v>319</v>
      </c>
      <c r="V1449" t="s">
        <v>319</v>
      </c>
      <c r="W1449">
        <v>624743863591.42004</v>
      </c>
      <c r="X1449">
        <v>614611964.30710006</v>
      </c>
      <c r="Y1449" s="225">
        <v>1802936634480.1499</v>
      </c>
      <c r="Z1449">
        <v>0</v>
      </c>
    </row>
    <row r="1450" spans="1:26" x14ac:dyDescent="0.25">
      <c r="A1450" t="s">
        <v>1776</v>
      </c>
      <c r="B1450" t="s">
        <v>367</v>
      </c>
      <c r="C1450" t="s">
        <v>984</v>
      </c>
      <c r="D1450" t="s">
        <v>170</v>
      </c>
      <c r="E1450" t="s">
        <v>303</v>
      </c>
      <c r="F1450" t="s">
        <v>304</v>
      </c>
      <c r="G1450" t="s">
        <v>305</v>
      </c>
      <c r="H1450">
        <v>1026.9443000000001</v>
      </c>
      <c r="I1450">
        <v>0.89159999999999995</v>
      </c>
      <c r="J1450">
        <v>0.89159999999999995</v>
      </c>
      <c r="K1450">
        <v>0.89159999999999995</v>
      </c>
      <c r="L1450">
        <v>0.89159999999999995</v>
      </c>
      <c r="M1450">
        <v>9.8199999999999996E-2</v>
      </c>
      <c r="N1450">
        <v>9.9900000000000003E-2</v>
      </c>
      <c r="O1450">
        <v>0.16819999999999999</v>
      </c>
      <c r="P1450">
        <v>0.2082</v>
      </c>
      <c r="Q1450">
        <v>0</v>
      </c>
      <c r="R1450">
        <v>0</v>
      </c>
      <c r="S1450" t="s">
        <v>319</v>
      </c>
      <c r="T1450" t="s">
        <v>319</v>
      </c>
      <c r="U1450" t="s">
        <v>319</v>
      </c>
      <c r="V1450" t="s">
        <v>319</v>
      </c>
      <c r="W1450">
        <v>284534382470.09998</v>
      </c>
      <c r="X1450">
        <v>279539408.80800003</v>
      </c>
      <c r="Y1450" s="225">
        <v>1802936634480.1499</v>
      </c>
      <c r="Z1450">
        <v>0</v>
      </c>
    </row>
    <row r="1451" spans="1:26" x14ac:dyDescent="0.25">
      <c r="A1451" t="s">
        <v>1777</v>
      </c>
      <c r="B1451" t="s">
        <v>367</v>
      </c>
      <c r="C1451" t="s">
        <v>984</v>
      </c>
      <c r="D1451" t="s">
        <v>170</v>
      </c>
      <c r="E1451" t="s">
        <v>303</v>
      </c>
      <c r="F1451" t="s">
        <v>304</v>
      </c>
      <c r="G1451" t="s">
        <v>305</v>
      </c>
      <c r="H1451">
        <v>1015.7868999999999</v>
      </c>
      <c r="I1451">
        <v>0.96120000000000005</v>
      </c>
      <c r="J1451">
        <v>0.96120000000000005</v>
      </c>
      <c r="K1451">
        <v>0.96120000000000005</v>
      </c>
      <c r="L1451">
        <v>0.96120000000000005</v>
      </c>
      <c r="M1451">
        <v>9.1200000000000003E-2</v>
      </c>
      <c r="N1451">
        <v>7.9899999999999999E-2</v>
      </c>
      <c r="O1451">
        <v>0.1414</v>
      </c>
      <c r="P1451">
        <v>0.17080000000000001</v>
      </c>
      <c r="Q1451">
        <v>1.5787</v>
      </c>
      <c r="R1451">
        <v>0</v>
      </c>
      <c r="S1451" t="s">
        <v>319</v>
      </c>
      <c r="T1451" t="s">
        <v>319</v>
      </c>
      <c r="U1451" t="s">
        <v>319</v>
      </c>
      <c r="V1451" t="s">
        <v>319</v>
      </c>
      <c r="W1451">
        <v>251200811231.5</v>
      </c>
      <c r="X1451">
        <v>249673819.28389999</v>
      </c>
      <c r="Y1451" s="225">
        <v>1802936634480.1499</v>
      </c>
      <c r="Z1451">
        <v>0</v>
      </c>
    </row>
    <row r="1452" spans="1:26" x14ac:dyDescent="0.25">
      <c r="A1452" t="s">
        <v>1778</v>
      </c>
      <c r="B1452" t="s">
        <v>367</v>
      </c>
      <c r="C1452" t="s">
        <v>984</v>
      </c>
      <c r="D1452" t="s">
        <v>170</v>
      </c>
      <c r="E1452" t="s">
        <v>303</v>
      </c>
      <c r="F1452" t="s">
        <v>304</v>
      </c>
      <c r="G1452" t="s">
        <v>305</v>
      </c>
      <c r="H1452">
        <v>1015.9675999999999</v>
      </c>
      <c r="I1452">
        <v>0.96150000000000002</v>
      </c>
      <c r="J1452">
        <v>0.96150000000000002</v>
      </c>
      <c r="K1452">
        <v>0.96150000000000002</v>
      </c>
      <c r="L1452">
        <v>0.96150000000000002</v>
      </c>
      <c r="M1452">
        <v>9.2200000000000004E-2</v>
      </c>
      <c r="N1452">
        <v>8.0799999999999997E-2</v>
      </c>
      <c r="O1452">
        <v>0.1429</v>
      </c>
      <c r="P1452">
        <v>0.17269999999999999</v>
      </c>
      <c r="Q1452">
        <v>1.5968</v>
      </c>
      <c r="R1452">
        <v>0</v>
      </c>
      <c r="S1452" t="s">
        <v>319</v>
      </c>
      <c r="T1452" t="s">
        <v>319</v>
      </c>
      <c r="U1452" t="s">
        <v>319</v>
      </c>
      <c r="V1452" t="s">
        <v>319</v>
      </c>
      <c r="W1452">
        <v>225906898131.04001</v>
      </c>
      <c r="X1452">
        <v>224494397.86790001</v>
      </c>
      <c r="Y1452" s="225">
        <v>1802936634480.1499</v>
      </c>
      <c r="Z1452">
        <v>0</v>
      </c>
    </row>
    <row r="1453" spans="1:26" x14ac:dyDescent="0.25">
      <c r="A1453" t="s">
        <v>1779</v>
      </c>
      <c r="B1453" t="s">
        <v>367</v>
      </c>
      <c r="C1453" t="s">
        <v>984</v>
      </c>
      <c r="D1453" t="s">
        <v>170</v>
      </c>
      <c r="E1453" t="s">
        <v>303</v>
      </c>
      <c r="F1453" t="s">
        <v>304</v>
      </c>
      <c r="G1453" t="s">
        <v>305</v>
      </c>
      <c r="H1453">
        <v>1016.211</v>
      </c>
      <c r="I1453">
        <v>0.96199999999999997</v>
      </c>
      <c r="J1453">
        <v>0.96199999999999997</v>
      </c>
      <c r="K1453">
        <v>0.96199999999999997</v>
      </c>
      <c r="L1453">
        <v>0.96199999999999997</v>
      </c>
      <c r="M1453">
        <v>9.2799999999999994E-2</v>
      </c>
      <c r="N1453">
        <v>8.2600000000000007E-2</v>
      </c>
      <c r="O1453">
        <v>0.1459</v>
      </c>
      <c r="P1453">
        <v>0.17649999999999999</v>
      </c>
      <c r="Q1453">
        <v>1.6211</v>
      </c>
      <c r="R1453">
        <v>0</v>
      </c>
      <c r="S1453" t="s">
        <v>319</v>
      </c>
      <c r="T1453" t="s">
        <v>319</v>
      </c>
      <c r="U1453" t="s">
        <v>319</v>
      </c>
      <c r="V1453" t="s">
        <v>319</v>
      </c>
      <c r="W1453">
        <v>291189593842.03998</v>
      </c>
      <c r="X1453">
        <v>289300932.19950002</v>
      </c>
      <c r="Y1453" s="225">
        <v>1802936634480.1499</v>
      </c>
      <c r="Z1453">
        <v>0</v>
      </c>
    </row>
    <row r="1454" spans="1:26" x14ac:dyDescent="0.25">
      <c r="A1454" t="s">
        <v>1780</v>
      </c>
      <c r="B1454" t="s">
        <v>367</v>
      </c>
      <c r="C1454" t="s">
        <v>919</v>
      </c>
      <c r="D1454" t="s">
        <v>170</v>
      </c>
      <c r="E1454" t="s">
        <v>303</v>
      </c>
      <c r="F1454" t="s">
        <v>304</v>
      </c>
      <c r="G1454" t="s">
        <v>305</v>
      </c>
      <c r="H1454">
        <v>1019.9032</v>
      </c>
      <c r="I1454">
        <v>0.88980000000000004</v>
      </c>
      <c r="J1454">
        <v>0.88980000000000004</v>
      </c>
      <c r="K1454">
        <v>0.88980000000000004</v>
      </c>
      <c r="L1454">
        <v>0.88980000000000004</v>
      </c>
      <c r="M1454">
        <v>0.2772</v>
      </c>
      <c r="N1454">
        <v>1.9903</v>
      </c>
      <c r="O1454">
        <v>1.9903</v>
      </c>
      <c r="P1454">
        <v>1.9903</v>
      </c>
      <c r="Q1454">
        <v>0</v>
      </c>
      <c r="R1454">
        <v>0</v>
      </c>
      <c r="S1454" t="s">
        <v>319</v>
      </c>
      <c r="T1454" t="s">
        <v>319</v>
      </c>
      <c r="U1454" t="s">
        <v>319</v>
      </c>
      <c r="V1454" t="s">
        <v>319</v>
      </c>
      <c r="W1454">
        <v>309408748999.31</v>
      </c>
      <c r="X1454">
        <v>306070000</v>
      </c>
      <c r="Y1454" s="225">
        <v>20528482867700.121</v>
      </c>
      <c r="Z1454">
        <v>31325472.825599998</v>
      </c>
    </row>
    <row r="1455" spans="1:26" x14ac:dyDescent="0.25">
      <c r="A1455" t="s">
        <v>1781</v>
      </c>
      <c r="B1455" t="s">
        <v>367</v>
      </c>
      <c r="C1455" t="s">
        <v>919</v>
      </c>
      <c r="D1455" t="s">
        <v>170</v>
      </c>
      <c r="E1455" t="s">
        <v>303</v>
      </c>
      <c r="F1455" t="s">
        <v>304</v>
      </c>
      <c r="G1455" t="s">
        <v>305</v>
      </c>
      <c r="H1455">
        <v>1050.6529</v>
      </c>
      <c r="I1455">
        <v>8.5699999999999998E-2</v>
      </c>
      <c r="J1455">
        <v>0.2001</v>
      </c>
      <c r="K1455">
        <v>-1.6119000000000001</v>
      </c>
      <c r="L1455">
        <v>-1.6119000000000001</v>
      </c>
      <c r="M1455">
        <v>0.13619999999999999</v>
      </c>
      <c r="N1455">
        <v>0.58240000000000003</v>
      </c>
      <c r="O1455">
        <v>-100</v>
      </c>
      <c r="P1455">
        <v>-100</v>
      </c>
      <c r="Q1455">
        <v>-100</v>
      </c>
      <c r="R1455">
        <v>-100</v>
      </c>
      <c r="S1455" t="s">
        <v>319</v>
      </c>
      <c r="T1455" t="s">
        <v>319</v>
      </c>
      <c r="U1455" t="s">
        <v>319</v>
      </c>
      <c r="V1455" t="s">
        <v>319</v>
      </c>
      <c r="W1455">
        <v>240818121663.59</v>
      </c>
      <c r="X1455">
        <v>225513490.73769999</v>
      </c>
      <c r="Y1455" s="225">
        <v>20528482867700.121</v>
      </c>
      <c r="Z1455">
        <v>31325472.825599998</v>
      </c>
    </row>
    <row r="1456" spans="1:26" x14ac:dyDescent="0.25">
      <c r="A1456" t="s">
        <v>1782</v>
      </c>
      <c r="B1456" t="s">
        <v>367</v>
      </c>
      <c r="C1456" t="s">
        <v>1637</v>
      </c>
      <c r="D1456" t="s">
        <v>336</v>
      </c>
      <c r="E1456" t="s">
        <v>303</v>
      </c>
      <c r="F1456" t="s">
        <v>304</v>
      </c>
      <c r="G1456" t="s">
        <v>305</v>
      </c>
      <c r="H1456">
        <v>1025.1121000000001</v>
      </c>
      <c r="I1456">
        <v>8.43E-2</v>
      </c>
      <c r="J1456">
        <v>0.19689999999999999</v>
      </c>
      <c r="K1456">
        <v>0.84870000000000001</v>
      </c>
      <c r="L1456">
        <v>0.84870000000000001</v>
      </c>
      <c r="M1456">
        <v>0.11890000000000001</v>
      </c>
      <c r="N1456">
        <v>0.15340000000000001</v>
      </c>
      <c r="O1456">
        <v>0.246</v>
      </c>
      <c r="P1456">
        <v>0.31109999999999999</v>
      </c>
      <c r="Q1456">
        <v>0</v>
      </c>
      <c r="R1456">
        <v>0</v>
      </c>
      <c r="S1456" t="s">
        <v>319</v>
      </c>
      <c r="T1456" t="s">
        <v>319</v>
      </c>
      <c r="U1456" t="s">
        <v>319</v>
      </c>
      <c r="V1456" t="s">
        <v>319</v>
      </c>
      <c r="W1456">
        <v>381181762630.06</v>
      </c>
      <c r="X1456">
        <v>375000000</v>
      </c>
      <c r="Y1456" s="225">
        <v>4016892099697.5</v>
      </c>
      <c r="Z1456">
        <v>0</v>
      </c>
    </row>
    <row r="1457" spans="1:26" x14ac:dyDescent="0.25">
      <c r="A1457" t="s">
        <v>1783</v>
      </c>
      <c r="B1457" t="s">
        <v>367</v>
      </c>
      <c r="C1457" t="s">
        <v>1773</v>
      </c>
      <c r="D1457" t="s">
        <v>662</v>
      </c>
      <c r="E1457" t="s">
        <v>303</v>
      </c>
      <c r="F1457" t="s">
        <v>304</v>
      </c>
      <c r="G1457" t="s">
        <v>305</v>
      </c>
      <c r="H1457">
        <v>1019.2576</v>
      </c>
      <c r="I1457">
        <v>0.1148</v>
      </c>
      <c r="J1457">
        <v>0.20100000000000001</v>
      </c>
      <c r="K1457">
        <v>0.8649</v>
      </c>
      <c r="L1457">
        <v>0.8649</v>
      </c>
      <c r="M1457">
        <v>5.6099999999999997E-2</v>
      </c>
      <c r="N1457">
        <v>2.5999999999999999E-2</v>
      </c>
      <c r="O1457">
        <v>5.8000000000000003E-2</v>
      </c>
      <c r="P1457">
        <v>0.36570000000000003</v>
      </c>
      <c r="Q1457">
        <v>0</v>
      </c>
      <c r="R1457">
        <v>0</v>
      </c>
      <c r="S1457" t="s">
        <v>319</v>
      </c>
      <c r="T1457" t="s">
        <v>319</v>
      </c>
      <c r="U1457" t="s">
        <v>319</v>
      </c>
      <c r="V1457" t="s">
        <v>319</v>
      </c>
      <c r="W1457">
        <v>161682773813.70001</v>
      </c>
      <c r="X1457">
        <v>160000000</v>
      </c>
      <c r="Y1457" s="225">
        <v>12979210819846.641</v>
      </c>
      <c r="Z1457">
        <v>478645786.80309999</v>
      </c>
    </row>
    <row r="1458" spans="1:26" x14ac:dyDescent="0.25">
      <c r="A1458" t="s">
        <v>1784</v>
      </c>
      <c r="B1458" t="s">
        <v>207</v>
      </c>
      <c r="C1458" t="s">
        <v>346</v>
      </c>
      <c r="D1458" t="s">
        <v>302</v>
      </c>
      <c r="E1458" t="s">
        <v>303</v>
      </c>
      <c r="F1458" t="s">
        <v>304</v>
      </c>
      <c r="G1458" t="s">
        <v>305</v>
      </c>
      <c r="H1458">
        <v>1086.08</v>
      </c>
      <c r="I1458">
        <v>0</v>
      </c>
      <c r="J1458">
        <v>0</v>
      </c>
      <c r="K1458">
        <v>0</v>
      </c>
      <c r="L1458">
        <v>0.61</v>
      </c>
      <c r="M1458">
        <v>0</v>
      </c>
      <c r="N1458">
        <v>0</v>
      </c>
      <c r="O1458">
        <v>0</v>
      </c>
      <c r="P1458">
        <v>6.49</v>
      </c>
      <c r="Q1458">
        <v>0</v>
      </c>
      <c r="R1458">
        <v>0</v>
      </c>
      <c r="S1458" t="s">
        <v>319</v>
      </c>
      <c r="T1458" t="s">
        <v>319</v>
      </c>
      <c r="U1458" t="s">
        <v>319</v>
      </c>
      <c r="V1458" t="s">
        <v>319</v>
      </c>
      <c r="W1458">
        <v>68526552246</v>
      </c>
      <c r="X1458">
        <v>63482028.799999997</v>
      </c>
      <c r="Y1458" s="225">
        <v>15342366801451.939</v>
      </c>
      <c r="Z1458">
        <v>57440059.469999999</v>
      </c>
    </row>
    <row r="1459" spans="1:26" x14ac:dyDescent="0.25">
      <c r="A1459" t="s">
        <v>1785</v>
      </c>
      <c r="B1459" t="s">
        <v>207</v>
      </c>
      <c r="C1459" t="s">
        <v>329</v>
      </c>
      <c r="D1459" t="s">
        <v>309</v>
      </c>
      <c r="E1459" t="s">
        <v>303</v>
      </c>
      <c r="F1459" t="s">
        <v>304</v>
      </c>
      <c r="G1459" t="s">
        <v>305</v>
      </c>
      <c r="H1459">
        <v>1044.9100000000001</v>
      </c>
      <c r="I1459">
        <v>0</v>
      </c>
      <c r="J1459">
        <v>0</v>
      </c>
      <c r="K1459">
        <v>0</v>
      </c>
      <c r="L1459">
        <v>0.95</v>
      </c>
      <c r="M1459">
        <v>0</v>
      </c>
      <c r="N1459">
        <v>0</v>
      </c>
      <c r="O1459">
        <v>0</v>
      </c>
      <c r="P1459">
        <v>11.18</v>
      </c>
      <c r="Q1459">
        <v>0</v>
      </c>
      <c r="R1459">
        <v>0</v>
      </c>
      <c r="S1459" t="s">
        <v>319</v>
      </c>
      <c r="T1459" t="s">
        <v>319</v>
      </c>
      <c r="U1459" t="s">
        <v>319</v>
      </c>
      <c r="V1459" t="s">
        <v>319</v>
      </c>
      <c r="W1459">
        <v>105498207434.02</v>
      </c>
      <c r="X1459">
        <v>99790000</v>
      </c>
      <c r="Y1459" s="225">
        <v>40354919631850.383</v>
      </c>
      <c r="Z1459">
        <v>100845413.5757</v>
      </c>
    </row>
    <row r="1460" spans="1:26" x14ac:dyDescent="0.25">
      <c r="A1460" t="s">
        <v>1786</v>
      </c>
      <c r="B1460" t="s">
        <v>207</v>
      </c>
      <c r="C1460" t="s">
        <v>329</v>
      </c>
      <c r="D1460" t="s">
        <v>223</v>
      </c>
      <c r="E1460" t="s">
        <v>303</v>
      </c>
      <c r="F1460" t="s">
        <v>304</v>
      </c>
      <c r="G1460" t="s">
        <v>305</v>
      </c>
      <c r="H1460">
        <v>1012.93</v>
      </c>
      <c r="I1460">
        <v>0</v>
      </c>
      <c r="J1460">
        <v>0</v>
      </c>
      <c r="K1460">
        <v>0</v>
      </c>
      <c r="L1460">
        <v>0.61</v>
      </c>
      <c r="M1460">
        <v>0</v>
      </c>
      <c r="N1460">
        <v>0</v>
      </c>
      <c r="O1460">
        <v>0</v>
      </c>
      <c r="P1460">
        <v>8.39</v>
      </c>
      <c r="Q1460">
        <v>0</v>
      </c>
      <c r="R1460">
        <v>0</v>
      </c>
      <c r="S1460" t="s">
        <v>319</v>
      </c>
      <c r="T1460" t="s">
        <v>319</v>
      </c>
      <c r="U1460" t="s">
        <v>319</v>
      </c>
      <c r="V1460" t="s">
        <v>319</v>
      </c>
      <c r="W1460">
        <v>193201694036.13</v>
      </c>
      <c r="X1460">
        <v>188709906</v>
      </c>
      <c r="Y1460" s="225">
        <v>40354919631850.383</v>
      </c>
      <c r="Z1460">
        <v>100845413.5757</v>
      </c>
    </row>
    <row r="1461" spans="1:26" x14ac:dyDescent="0.25">
      <c r="A1461" t="s">
        <v>1787</v>
      </c>
      <c r="B1461" t="s">
        <v>207</v>
      </c>
      <c r="C1461" t="s">
        <v>329</v>
      </c>
      <c r="D1461" t="s">
        <v>223</v>
      </c>
      <c r="E1461" t="s">
        <v>303</v>
      </c>
      <c r="F1461" t="s">
        <v>304</v>
      </c>
      <c r="G1461" t="s">
        <v>305</v>
      </c>
      <c r="H1461">
        <v>1004.65</v>
      </c>
      <c r="I1461">
        <v>0</v>
      </c>
      <c r="J1461">
        <v>0</v>
      </c>
      <c r="K1461">
        <v>0</v>
      </c>
      <c r="L1461">
        <v>0.65</v>
      </c>
      <c r="M1461">
        <v>0</v>
      </c>
      <c r="N1461">
        <v>0</v>
      </c>
      <c r="O1461">
        <v>0</v>
      </c>
      <c r="P1461">
        <v>8.9</v>
      </c>
      <c r="Q1461">
        <v>0</v>
      </c>
      <c r="R1461">
        <v>0</v>
      </c>
      <c r="S1461" t="s">
        <v>319</v>
      </c>
      <c r="T1461" t="s">
        <v>319</v>
      </c>
      <c r="U1461" t="s">
        <v>319</v>
      </c>
      <c r="V1461" t="s">
        <v>319</v>
      </c>
      <c r="W1461">
        <v>91023443712.300003</v>
      </c>
      <c r="X1461">
        <v>89615000</v>
      </c>
      <c r="Y1461" s="225">
        <v>40354919631850.383</v>
      </c>
      <c r="Z1461">
        <v>100845413.5757</v>
      </c>
    </row>
    <row r="1462" spans="1:26" x14ac:dyDescent="0.25">
      <c r="A1462" t="s">
        <v>1788</v>
      </c>
      <c r="B1462" t="s">
        <v>207</v>
      </c>
      <c r="C1462" t="s">
        <v>329</v>
      </c>
      <c r="D1462" t="s">
        <v>223</v>
      </c>
      <c r="E1462" t="s">
        <v>303</v>
      </c>
      <c r="F1462" t="s">
        <v>304</v>
      </c>
      <c r="G1462" t="s">
        <v>305</v>
      </c>
      <c r="H1462">
        <v>1033.72</v>
      </c>
      <c r="I1462">
        <v>0</v>
      </c>
      <c r="J1462">
        <v>0</v>
      </c>
      <c r="K1462">
        <v>0</v>
      </c>
      <c r="L1462">
        <v>1</v>
      </c>
      <c r="M1462">
        <v>0</v>
      </c>
      <c r="N1462">
        <v>0</v>
      </c>
      <c r="O1462">
        <v>0</v>
      </c>
      <c r="P1462">
        <v>13.66</v>
      </c>
      <c r="Q1462">
        <v>0</v>
      </c>
      <c r="R1462">
        <v>0</v>
      </c>
      <c r="S1462" t="s">
        <v>319</v>
      </c>
      <c r="T1462" t="s">
        <v>319</v>
      </c>
      <c r="U1462" t="s">
        <v>319</v>
      </c>
      <c r="V1462" t="s">
        <v>319</v>
      </c>
      <c r="W1462">
        <v>141239415622.10001</v>
      </c>
      <c r="X1462">
        <v>138000000</v>
      </c>
      <c r="Y1462" s="225">
        <v>40354919631850.383</v>
      </c>
      <c r="Z1462">
        <v>100845413.5757</v>
      </c>
    </row>
    <row r="1463" spans="1:26" x14ac:dyDescent="0.25">
      <c r="A1463" t="s">
        <v>1789</v>
      </c>
      <c r="B1463" t="s">
        <v>207</v>
      </c>
      <c r="C1463" t="s">
        <v>329</v>
      </c>
      <c r="D1463" t="s">
        <v>223</v>
      </c>
      <c r="E1463" t="s">
        <v>303</v>
      </c>
      <c r="F1463" t="s">
        <v>304</v>
      </c>
      <c r="G1463" t="s">
        <v>305</v>
      </c>
      <c r="H1463">
        <v>1049.6400000000001</v>
      </c>
      <c r="I1463">
        <v>0</v>
      </c>
      <c r="J1463">
        <v>0</v>
      </c>
      <c r="K1463">
        <v>0</v>
      </c>
      <c r="L1463">
        <v>0.96</v>
      </c>
      <c r="M1463">
        <v>0</v>
      </c>
      <c r="N1463">
        <v>0</v>
      </c>
      <c r="O1463">
        <v>0</v>
      </c>
      <c r="P1463">
        <v>11.78</v>
      </c>
      <c r="Q1463">
        <v>0</v>
      </c>
      <c r="R1463">
        <v>0</v>
      </c>
      <c r="S1463" t="s">
        <v>319</v>
      </c>
      <c r="T1463" t="s">
        <v>319</v>
      </c>
      <c r="U1463" t="s">
        <v>319</v>
      </c>
      <c r="V1463" t="s">
        <v>319</v>
      </c>
      <c r="W1463">
        <v>67576119655.620003</v>
      </c>
      <c r="X1463">
        <v>65000000</v>
      </c>
      <c r="Y1463" s="225">
        <v>40354919631850.383</v>
      </c>
      <c r="Z1463">
        <v>100845413.5757</v>
      </c>
    </row>
    <row r="1464" spans="1:26" x14ac:dyDescent="0.25">
      <c r="A1464" t="s">
        <v>1790</v>
      </c>
      <c r="B1464" t="s">
        <v>207</v>
      </c>
      <c r="C1464" t="s">
        <v>329</v>
      </c>
      <c r="D1464" t="s">
        <v>223</v>
      </c>
      <c r="E1464" t="s">
        <v>303</v>
      </c>
      <c r="F1464" t="s">
        <v>304</v>
      </c>
      <c r="G1464" t="s">
        <v>305</v>
      </c>
      <c r="H1464">
        <v>1030.47</v>
      </c>
      <c r="I1464">
        <v>0</v>
      </c>
      <c r="J1464">
        <v>0</v>
      </c>
      <c r="K1464">
        <v>0</v>
      </c>
      <c r="L1464">
        <v>0.66</v>
      </c>
      <c r="M1464">
        <v>0</v>
      </c>
      <c r="N1464">
        <v>0</v>
      </c>
      <c r="O1464">
        <v>0</v>
      </c>
      <c r="P1464">
        <v>7.13</v>
      </c>
      <c r="Q1464">
        <v>0</v>
      </c>
      <c r="R1464">
        <v>0</v>
      </c>
      <c r="S1464" t="s">
        <v>319</v>
      </c>
      <c r="T1464" t="s">
        <v>319</v>
      </c>
      <c r="U1464" t="s">
        <v>319</v>
      </c>
      <c r="V1464" t="s">
        <v>319</v>
      </c>
      <c r="W1464">
        <v>102367863564.45</v>
      </c>
      <c r="X1464">
        <v>100000000</v>
      </c>
      <c r="Y1464" s="225">
        <v>40354919631850.383</v>
      </c>
      <c r="Z1464">
        <v>100845413.5757</v>
      </c>
    </row>
    <row r="1465" spans="1:26" x14ac:dyDescent="0.25">
      <c r="A1465" t="s">
        <v>1791</v>
      </c>
      <c r="B1465" t="s">
        <v>207</v>
      </c>
      <c r="C1465" t="s">
        <v>329</v>
      </c>
      <c r="D1465" t="s">
        <v>223</v>
      </c>
      <c r="E1465" t="s">
        <v>303</v>
      </c>
      <c r="F1465" t="s">
        <v>304</v>
      </c>
      <c r="G1465" t="s">
        <v>305</v>
      </c>
      <c r="H1465">
        <v>1042.33</v>
      </c>
      <c r="I1465">
        <v>0</v>
      </c>
      <c r="J1465">
        <v>0</v>
      </c>
      <c r="K1465">
        <v>0</v>
      </c>
      <c r="L1465">
        <v>0.65</v>
      </c>
      <c r="M1465">
        <v>0</v>
      </c>
      <c r="N1465">
        <v>0</v>
      </c>
      <c r="O1465">
        <v>0</v>
      </c>
      <c r="P1465">
        <v>9.6199999999999992</v>
      </c>
      <c r="Q1465">
        <v>0</v>
      </c>
      <c r="R1465">
        <v>0</v>
      </c>
      <c r="S1465" t="s">
        <v>319</v>
      </c>
      <c r="T1465" t="s">
        <v>319</v>
      </c>
      <c r="U1465" t="s">
        <v>319</v>
      </c>
      <c r="V1465" t="s">
        <v>319</v>
      </c>
      <c r="W1465">
        <v>103563905336.10001</v>
      </c>
      <c r="X1465">
        <v>100000000</v>
      </c>
      <c r="Y1465" s="225">
        <v>40354919631850.383</v>
      </c>
      <c r="Z1465">
        <v>100845413.5757</v>
      </c>
    </row>
    <row r="1466" spans="1:26" x14ac:dyDescent="0.25">
      <c r="A1466" t="s">
        <v>1792</v>
      </c>
      <c r="B1466" t="s">
        <v>207</v>
      </c>
      <c r="C1466" t="s">
        <v>329</v>
      </c>
      <c r="D1466" t="s">
        <v>223</v>
      </c>
      <c r="E1466" t="s">
        <v>303</v>
      </c>
      <c r="F1466" t="s">
        <v>304</v>
      </c>
      <c r="G1466" t="s">
        <v>305</v>
      </c>
      <c r="H1466">
        <v>1045.01</v>
      </c>
      <c r="I1466">
        <v>0</v>
      </c>
      <c r="J1466">
        <v>0</v>
      </c>
      <c r="K1466">
        <v>0</v>
      </c>
      <c r="L1466">
        <v>1.22</v>
      </c>
      <c r="M1466">
        <v>0</v>
      </c>
      <c r="N1466">
        <v>0</v>
      </c>
      <c r="O1466">
        <v>0</v>
      </c>
      <c r="P1466">
        <v>11.66</v>
      </c>
      <c r="Q1466">
        <v>0</v>
      </c>
      <c r="R1466">
        <v>0</v>
      </c>
      <c r="S1466" t="s">
        <v>319</v>
      </c>
      <c r="T1466" t="s">
        <v>319</v>
      </c>
      <c r="U1466" t="s">
        <v>319</v>
      </c>
      <c r="V1466" t="s">
        <v>319</v>
      </c>
      <c r="W1466">
        <v>51619116821.459999</v>
      </c>
      <c r="X1466">
        <v>50000000</v>
      </c>
      <c r="Y1466" s="225">
        <v>40354919631850.383</v>
      </c>
      <c r="Z1466">
        <v>100845413.5757</v>
      </c>
    </row>
    <row r="1467" spans="1:26" x14ac:dyDescent="0.25">
      <c r="A1467" t="s">
        <v>1793</v>
      </c>
      <c r="B1467" t="s">
        <v>207</v>
      </c>
      <c r="C1467" t="s">
        <v>537</v>
      </c>
      <c r="D1467" t="s">
        <v>302</v>
      </c>
      <c r="E1467" t="s">
        <v>303</v>
      </c>
      <c r="F1467" t="s">
        <v>304</v>
      </c>
      <c r="G1467" t="s">
        <v>305</v>
      </c>
      <c r="H1467">
        <v>1022.62</v>
      </c>
      <c r="I1467">
        <v>0</v>
      </c>
      <c r="J1467">
        <v>0</v>
      </c>
      <c r="K1467">
        <v>0</v>
      </c>
      <c r="L1467">
        <v>0.94</v>
      </c>
      <c r="M1467">
        <v>0</v>
      </c>
      <c r="N1467">
        <v>0</v>
      </c>
      <c r="O1467">
        <v>0</v>
      </c>
      <c r="P1467">
        <v>10.83</v>
      </c>
      <c r="Q1467">
        <v>0</v>
      </c>
      <c r="R1467">
        <v>0</v>
      </c>
      <c r="S1467" t="s">
        <v>319</v>
      </c>
      <c r="T1467" t="s">
        <v>319</v>
      </c>
      <c r="U1467" t="s">
        <v>319</v>
      </c>
      <c r="V1467" t="s">
        <v>319</v>
      </c>
      <c r="W1467">
        <v>195186904427</v>
      </c>
      <c r="X1467">
        <v>191345905.43000001</v>
      </c>
      <c r="Y1467" s="225">
        <v>43515592950713.258</v>
      </c>
      <c r="Z1467">
        <v>9518699.3300000001</v>
      </c>
    </row>
    <row r="1468" spans="1:26" x14ac:dyDescent="0.25">
      <c r="A1468" t="s">
        <v>1794</v>
      </c>
      <c r="B1468" t="s">
        <v>207</v>
      </c>
      <c r="C1468" t="s">
        <v>537</v>
      </c>
      <c r="D1468" t="s">
        <v>302</v>
      </c>
      <c r="E1468" t="s">
        <v>303</v>
      </c>
      <c r="F1468" t="s">
        <v>304</v>
      </c>
      <c r="G1468" t="s">
        <v>305</v>
      </c>
      <c r="H1468">
        <v>1097.44</v>
      </c>
      <c r="I1468">
        <v>0</v>
      </c>
      <c r="J1468">
        <v>0</v>
      </c>
      <c r="K1468">
        <v>0</v>
      </c>
      <c r="L1468">
        <v>1.06</v>
      </c>
      <c r="M1468">
        <v>0</v>
      </c>
      <c r="N1468">
        <v>0</v>
      </c>
      <c r="O1468">
        <v>0</v>
      </c>
      <c r="P1468">
        <v>12.12</v>
      </c>
      <c r="Q1468">
        <v>0</v>
      </c>
      <c r="R1468">
        <v>0</v>
      </c>
      <c r="S1468" t="s">
        <v>319</v>
      </c>
      <c r="T1468" t="s">
        <v>319</v>
      </c>
      <c r="U1468" t="s">
        <v>319</v>
      </c>
      <c r="V1468" t="s">
        <v>319</v>
      </c>
      <c r="W1468">
        <v>55565878281</v>
      </c>
      <c r="X1468">
        <v>50650000</v>
      </c>
      <c r="Y1468" s="225">
        <v>43515592950713.258</v>
      </c>
      <c r="Z1468">
        <v>9518699.3300000001</v>
      </c>
    </row>
    <row r="1469" spans="1:26" x14ac:dyDescent="0.25">
      <c r="A1469" t="s">
        <v>1795</v>
      </c>
      <c r="B1469" t="s">
        <v>207</v>
      </c>
      <c r="C1469" t="s">
        <v>537</v>
      </c>
      <c r="D1469" t="s">
        <v>302</v>
      </c>
      <c r="E1469" t="s">
        <v>303</v>
      </c>
      <c r="F1469" t="s">
        <v>304</v>
      </c>
      <c r="G1469" t="s">
        <v>305</v>
      </c>
      <c r="H1469">
        <v>989.18</v>
      </c>
      <c r="I1469">
        <v>0</v>
      </c>
      <c r="J1469">
        <v>0</v>
      </c>
      <c r="K1469">
        <v>0</v>
      </c>
      <c r="L1469">
        <v>0.44</v>
      </c>
      <c r="M1469">
        <v>0</v>
      </c>
      <c r="N1469">
        <v>0</v>
      </c>
      <c r="O1469">
        <v>0</v>
      </c>
      <c r="P1469">
        <v>5.23</v>
      </c>
      <c r="Q1469">
        <v>0</v>
      </c>
      <c r="R1469">
        <v>0</v>
      </c>
      <c r="S1469" t="s">
        <v>319</v>
      </c>
      <c r="T1469" t="s">
        <v>319</v>
      </c>
      <c r="U1469" t="s">
        <v>319</v>
      </c>
      <c r="V1469" t="s">
        <v>319</v>
      </c>
      <c r="W1469">
        <v>118427863544</v>
      </c>
      <c r="X1469">
        <v>120250000</v>
      </c>
      <c r="Y1469" s="225">
        <v>43515592950713.258</v>
      </c>
      <c r="Z1469">
        <v>9518699.3300000001</v>
      </c>
    </row>
    <row r="1470" spans="1:26" x14ac:dyDescent="0.25">
      <c r="A1470" t="s">
        <v>1796</v>
      </c>
      <c r="B1470" t="s">
        <v>207</v>
      </c>
      <c r="C1470" t="s">
        <v>661</v>
      </c>
      <c r="D1470" t="s">
        <v>223</v>
      </c>
      <c r="E1470" t="s">
        <v>303</v>
      </c>
      <c r="F1470" t="s">
        <v>304</v>
      </c>
      <c r="G1470" t="s">
        <v>305</v>
      </c>
      <c r="H1470">
        <v>1036.19</v>
      </c>
      <c r="I1470">
        <v>0</v>
      </c>
      <c r="J1470">
        <v>0</v>
      </c>
      <c r="K1470">
        <v>0</v>
      </c>
      <c r="L1470">
        <v>1.1100000000000001</v>
      </c>
      <c r="M1470">
        <v>0</v>
      </c>
      <c r="N1470">
        <v>0</v>
      </c>
      <c r="O1470">
        <v>0</v>
      </c>
      <c r="P1470">
        <v>11.3</v>
      </c>
      <c r="Q1470">
        <v>0</v>
      </c>
      <c r="R1470">
        <v>0</v>
      </c>
      <c r="S1470" t="s">
        <v>319</v>
      </c>
      <c r="T1470" t="s">
        <v>319</v>
      </c>
      <c r="U1470" t="s">
        <v>319</v>
      </c>
      <c r="V1470" t="s">
        <v>319</v>
      </c>
      <c r="W1470">
        <v>102479478417.89</v>
      </c>
      <c r="X1470">
        <v>100000000</v>
      </c>
      <c r="Y1470" s="225">
        <v>21524316774423.719</v>
      </c>
      <c r="Z1470">
        <v>1577596.19</v>
      </c>
    </row>
    <row r="1471" spans="1:26" x14ac:dyDescent="0.25">
      <c r="A1471" t="s">
        <v>1797</v>
      </c>
      <c r="B1471" t="s">
        <v>207</v>
      </c>
      <c r="C1471" t="s">
        <v>661</v>
      </c>
      <c r="D1471" t="s">
        <v>223</v>
      </c>
      <c r="E1471" t="s">
        <v>303</v>
      </c>
      <c r="F1471" t="s">
        <v>304</v>
      </c>
      <c r="G1471" t="s">
        <v>305</v>
      </c>
      <c r="H1471">
        <v>1009.24</v>
      </c>
      <c r="I1471">
        <v>0</v>
      </c>
      <c r="J1471">
        <v>0</v>
      </c>
      <c r="K1471">
        <v>0</v>
      </c>
      <c r="L1471">
        <v>-1.53</v>
      </c>
      <c r="M1471">
        <v>0</v>
      </c>
      <c r="N1471">
        <v>0</v>
      </c>
      <c r="O1471">
        <v>0</v>
      </c>
      <c r="P1471">
        <v>11.88</v>
      </c>
      <c r="Q1471">
        <v>0</v>
      </c>
      <c r="R1471">
        <v>0</v>
      </c>
      <c r="S1471" t="s">
        <v>319</v>
      </c>
      <c r="T1471" t="s">
        <v>319</v>
      </c>
      <c r="U1471" t="s">
        <v>319</v>
      </c>
      <c r="V1471" t="s">
        <v>319</v>
      </c>
      <c r="W1471">
        <v>54710062589.190002</v>
      </c>
      <c r="X1471">
        <v>52000000</v>
      </c>
      <c r="Y1471" s="225">
        <v>21524316774423.719</v>
      </c>
      <c r="Z1471">
        <v>1577596.19</v>
      </c>
    </row>
    <row r="1472" spans="1:26" x14ac:dyDescent="0.25">
      <c r="A1472" t="s">
        <v>1798</v>
      </c>
      <c r="B1472" t="s">
        <v>207</v>
      </c>
      <c r="C1472" t="s">
        <v>801</v>
      </c>
      <c r="D1472" t="s">
        <v>223</v>
      </c>
      <c r="E1472" t="s">
        <v>303</v>
      </c>
      <c r="F1472" t="s">
        <v>304</v>
      </c>
      <c r="G1472" t="s">
        <v>305</v>
      </c>
      <c r="H1472">
        <v>1006.62</v>
      </c>
      <c r="I1472">
        <v>0</v>
      </c>
      <c r="J1472">
        <v>0</v>
      </c>
      <c r="K1472">
        <v>0</v>
      </c>
      <c r="L1472">
        <v>0.62</v>
      </c>
      <c r="M1472">
        <v>0</v>
      </c>
      <c r="N1472">
        <v>0</v>
      </c>
      <c r="O1472">
        <v>0</v>
      </c>
      <c r="P1472">
        <v>7.52</v>
      </c>
      <c r="Q1472">
        <v>0</v>
      </c>
      <c r="R1472">
        <v>0</v>
      </c>
      <c r="S1472" t="s">
        <v>319</v>
      </c>
      <c r="T1472" t="s">
        <v>319</v>
      </c>
      <c r="U1472" t="s">
        <v>319</v>
      </c>
      <c r="V1472" t="s">
        <v>319</v>
      </c>
      <c r="W1472">
        <v>103509989127.56</v>
      </c>
      <c r="X1472">
        <v>101550000</v>
      </c>
      <c r="Y1472" s="225">
        <v>6642102445029.0498</v>
      </c>
      <c r="Z1472">
        <v>25120382.489999998</v>
      </c>
    </row>
    <row r="1473" spans="1:26" x14ac:dyDescent="0.25">
      <c r="A1473" t="s">
        <v>1799</v>
      </c>
      <c r="B1473" t="s">
        <v>207</v>
      </c>
      <c r="C1473" t="s">
        <v>919</v>
      </c>
      <c r="D1473" t="s">
        <v>336</v>
      </c>
      <c r="E1473" t="s">
        <v>323</v>
      </c>
      <c r="F1473" t="s">
        <v>304</v>
      </c>
      <c r="G1473" t="s">
        <v>305</v>
      </c>
      <c r="H1473">
        <v>0.972356</v>
      </c>
      <c r="I1473">
        <v>0</v>
      </c>
      <c r="J1473">
        <v>0</v>
      </c>
      <c r="K1473">
        <v>0</v>
      </c>
      <c r="L1473">
        <v>-0.11</v>
      </c>
      <c r="M1473">
        <v>0</v>
      </c>
      <c r="N1473">
        <v>0</v>
      </c>
      <c r="O1473">
        <v>0</v>
      </c>
      <c r="P1473">
        <v>-0.91</v>
      </c>
      <c r="Q1473">
        <v>0</v>
      </c>
      <c r="R1473">
        <v>0</v>
      </c>
      <c r="S1473" t="s">
        <v>319</v>
      </c>
      <c r="T1473" t="s">
        <v>319</v>
      </c>
      <c r="U1473" t="s">
        <v>319</v>
      </c>
      <c r="V1473" t="s">
        <v>319</v>
      </c>
      <c r="W1473">
        <v>3678296.55</v>
      </c>
      <c r="X1473">
        <v>3778714</v>
      </c>
      <c r="Y1473" s="225">
        <v>20528482867700.121</v>
      </c>
      <c r="Z1473">
        <v>31325472.825599998</v>
      </c>
    </row>
    <row r="1474" spans="1:26" x14ac:dyDescent="0.25">
      <c r="A1474" t="s">
        <v>1800</v>
      </c>
      <c r="B1474" t="s">
        <v>207</v>
      </c>
      <c r="C1474" t="s">
        <v>919</v>
      </c>
      <c r="D1474" t="s">
        <v>223</v>
      </c>
      <c r="E1474" t="s">
        <v>303</v>
      </c>
      <c r="F1474" t="s">
        <v>304</v>
      </c>
      <c r="G1474" t="s">
        <v>305</v>
      </c>
      <c r="H1474">
        <v>1025.1355000000001</v>
      </c>
      <c r="I1474">
        <v>0</v>
      </c>
      <c r="J1474">
        <v>0</v>
      </c>
      <c r="K1474">
        <v>0</v>
      </c>
      <c r="L1474">
        <v>0.89</v>
      </c>
      <c r="M1474">
        <v>0</v>
      </c>
      <c r="N1474">
        <v>0</v>
      </c>
      <c r="O1474">
        <v>0</v>
      </c>
      <c r="P1474">
        <v>8.4700000000000006</v>
      </c>
      <c r="Q1474">
        <v>0</v>
      </c>
      <c r="R1474">
        <v>0</v>
      </c>
      <c r="S1474" t="s">
        <v>319</v>
      </c>
      <c r="T1474" t="s">
        <v>319</v>
      </c>
      <c r="U1474" t="s">
        <v>319</v>
      </c>
      <c r="V1474" t="s">
        <v>319</v>
      </c>
      <c r="W1474">
        <v>17526165017.450001</v>
      </c>
      <c r="X1474">
        <v>17249039.18</v>
      </c>
      <c r="Y1474" s="225">
        <v>20528482867700.121</v>
      </c>
      <c r="Z1474">
        <v>31325472.825599998</v>
      </c>
    </row>
    <row r="1475" spans="1:26" x14ac:dyDescent="0.25">
      <c r="A1475" t="s">
        <v>1801</v>
      </c>
      <c r="B1475" t="s">
        <v>207</v>
      </c>
      <c r="C1475" t="s">
        <v>919</v>
      </c>
      <c r="D1475" t="s">
        <v>191</v>
      </c>
      <c r="E1475" t="s">
        <v>303</v>
      </c>
      <c r="F1475" t="s">
        <v>304</v>
      </c>
      <c r="G1475" t="s">
        <v>305</v>
      </c>
      <c r="H1475">
        <v>1043.9776999999999</v>
      </c>
      <c r="I1475">
        <v>0</v>
      </c>
      <c r="J1475">
        <v>0</v>
      </c>
      <c r="K1475">
        <v>0</v>
      </c>
      <c r="L1475">
        <v>0.6623</v>
      </c>
      <c r="M1475">
        <v>0</v>
      </c>
      <c r="N1475">
        <v>0</v>
      </c>
      <c r="O1475">
        <v>0</v>
      </c>
      <c r="P1475">
        <v>6.5742000000000003</v>
      </c>
      <c r="Q1475">
        <v>0</v>
      </c>
      <c r="R1475">
        <v>0</v>
      </c>
      <c r="S1475" t="s">
        <v>319</v>
      </c>
      <c r="T1475" t="s">
        <v>319</v>
      </c>
      <c r="U1475" t="s">
        <v>319</v>
      </c>
      <c r="V1475" t="s">
        <v>319</v>
      </c>
      <c r="W1475">
        <v>51855458844.57</v>
      </c>
      <c r="X1475">
        <v>50000000</v>
      </c>
      <c r="Y1475" s="225">
        <v>20528482867700.121</v>
      </c>
      <c r="Z1475">
        <v>31325472.825599998</v>
      </c>
    </row>
    <row r="1476" spans="1:26" x14ac:dyDescent="0.25">
      <c r="A1476" t="s">
        <v>1802</v>
      </c>
      <c r="B1476" t="s">
        <v>207</v>
      </c>
      <c r="C1476" t="s">
        <v>919</v>
      </c>
      <c r="D1476" t="s">
        <v>191</v>
      </c>
      <c r="E1476" t="s">
        <v>303</v>
      </c>
      <c r="F1476" t="s">
        <v>304</v>
      </c>
      <c r="G1476" t="s">
        <v>305</v>
      </c>
      <c r="H1476">
        <v>1022.0499</v>
      </c>
      <c r="I1476">
        <v>0</v>
      </c>
      <c r="J1476">
        <v>0</v>
      </c>
      <c r="K1476">
        <v>0</v>
      </c>
      <c r="L1476">
        <v>0.58020000000000005</v>
      </c>
      <c r="M1476">
        <v>0</v>
      </c>
      <c r="N1476">
        <v>0</v>
      </c>
      <c r="O1476">
        <v>0</v>
      </c>
      <c r="P1476">
        <v>4.1020000000000003</v>
      </c>
      <c r="Q1476">
        <v>0</v>
      </c>
      <c r="R1476">
        <v>0</v>
      </c>
      <c r="S1476" t="s">
        <v>319</v>
      </c>
      <c r="T1476" t="s">
        <v>319</v>
      </c>
      <c r="U1476" t="s">
        <v>319</v>
      </c>
      <c r="V1476" t="s">
        <v>319</v>
      </c>
      <c r="W1476">
        <v>62889779767.599998</v>
      </c>
      <c r="X1476">
        <v>61890000</v>
      </c>
      <c r="Y1476" s="225">
        <v>20528482867700.121</v>
      </c>
      <c r="Z1476">
        <v>31325472.825599998</v>
      </c>
    </row>
    <row r="1477" spans="1:26" x14ac:dyDescent="0.25">
      <c r="A1477" t="s">
        <v>1803</v>
      </c>
      <c r="B1477" t="s">
        <v>207</v>
      </c>
      <c r="C1477" t="s">
        <v>919</v>
      </c>
      <c r="D1477" t="s">
        <v>191</v>
      </c>
      <c r="E1477" t="s">
        <v>303</v>
      </c>
      <c r="F1477" t="s">
        <v>304</v>
      </c>
      <c r="G1477" t="s">
        <v>305</v>
      </c>
      <c r="H1477">
        <v>1039.6288999999999</v>
      </c>
      <c r="I1477">
        <v>0</v>
      </c>
      <c r="J1477">
        <v>0</v>
      </c>
      <c r="K1477">
        <v>0</v>
      </c>
      <c r="L1477">
        <v>1.3754999999999999</v>
      </c>
      <c r="M1477">
        <v>0</v>
      </c>
      <c r="N1477">
        <v>0</v>
      </c>
      <c r="O1477">
        <v>0</v>
      </c>
      <c r="P1477">
        <v>8.7703000000000007</v>
      </c>
      <c r="Q1477">
        <v>0</v>
      </c>
      <c r="R1477">
        <v>0</v>
      </c>
      <c r="S1477" t="s">
        <v>319</v>
      </c>
      <c r="T1477" t="s">
        <v>319</v>
      </c>
      <c r="U1477" t="s">
        <v>319</v>
      </c>
      <c r="V1477" t="s">
        <v>319</v>
      </c>
      <c r="W1477">
        <v>53398952604.43</v>
      </c>
      <c r="X1477">
        <v>52070000</v>
      </c>
      <c r="Y1477" s="225">
        <v>20528482867700.121</v>
      </c>
      <c r="Z1477">
        <v>31325472.825599998</v>
      </c>
    </row>
    <row r="1478" spans="1:26" x14ac:dyDescent="0.25">
      <c r="A1478" t="s">
        <v>268</v>
      </c>
      <c r="B1478" t="s">
        <v>207</v>
      </c>
      <c r="C1478" t="s">
        <v>1058</v>
      </c>
      <c r="D1478" t="s">
        <v>223</v>
      </c>
      <c r="E1478" t="s">
        <v>303</v>
      </c>
      <c r="F1478" t="s">
        <v>304</v>
      </c>
      <c r="G1478" t="s">
        <v>305</v>
      </c>
      <c r="H1478">
        <v>1264.5550000000001</v>
      </c>
      <c r="I1478">
        <v>0</v>
      </c>
      <c r="J1478">
        <v>0</v>
      </c>
      <c r="K1478">
        <v>0</v>
      </c>
      <c r="L1478">
        <v>0.98</v>
      </c>
      <c r="M1478">
        <v>0</v>
      </c>
      <c r="N1478">
        <v>0</v>
      </c>
      <c r="O1478">
        <v>0</v>
      </c>
      <c r="P1478">
        <v>15.48</v>
      </c>
      <c r="Q1478">
        <v>0</v>
      </c>
      <c r="R1478">
        <v>0</v>
      </c>
      <c r="S1478" t="s">
        <v>319</v>
      </c>
      <c r="T1478" t="s">
        <v>319</v>
      </c>
      <c r="U1478" t="s">
        <v>319</v>
      </c>
      <c r="V1478" t="s">
        <v>319</v>
      </c>
      <c r="W1478">
        <v>82687309578.470001</v>
      </c>
      <c r="X1478">
        <v>66031354.700000003</v>
      </c>
      <c r="Y1478" s="225">
        <v>16504744469815.711</v>
      </c>
      <c r="Z1478">
        <v>20979165.799899999</v>
      </c>
    </row>
    <row r="1479" spans="1:26" x14ac:dyDescent="0.25">
      <c r="A1479" t="s">
        <v>269</v>
      </c>
      <c r="B1479" t="s">
        <v>207</v>
      </c>
      <c r="C1479" t="s">
        <v>1058</v>
      </c>
      <c r="D1479" t="s">
        <v>223</v>
      </c>
      <c r="E1479" t="s">
        <v>303</v>
      </c>
      <c r="F1479" t="s">
        <v>304</v>
      </c>
      <c r="G1479" t="s">
        <v>305</v>
      </c>
      <c r="H1479">
        <v>1030.3813</v>
      </c>
      <c r="I1479">
        <v>0</v>
      </c>
      <c r="J1479">
        <v>0</v>
      </c>
      <c r="K1479">
        <v>0</v>
      </c>
      <c r="L1479">
        <v>0.81</v>
      </c>
      <c r="M1479">
        <v>0</v>
      </c>
      <c r="N1479">
        <v>0</v>
      </c>
      <c r="O1479">
        <v>0</v>
      </c>
      <c r="P1479">
        <v>11.36</v>
      </c>
      <c r="Q1479">
        <v>0</v>
      </c>
      <c r="R1479">
        <v>0</v>
      </c>
      <c r="S1479" t="s">
        <v>319</v>
      </c>
      <c r="T1479" t="s">
        <v>319</v>
      </c>
      <c r="U1479" t="s">
        <v>319</v>
      </c>
      <c r="V1479" t="s">
        <v>319</v>
      </c>
      <c r="W1479">
        <v>52212260519.980003</v>
      </c>
      <c r="X1479">
        <v>50000000</v>
      </c>
      <c r="Y1479" s="225">
        <v>16504744469815.711</v>
      </c>
      <c r="Z1479">
        <v>20979165.799899999</v>
      </c>
    </row>
    <row r="1480" spans="1:26" x14ac:dyDescent="0.25">
      <c r="A1480" t="s">
        <v>1804</v>
      </c>
      <c r="B1480" t="s">
        <v>207</v>
      </c>
      <c r="C1480" t="s">
        <v>1108</v>
      </c>
      <c r="D1480" t="s">
        <v>312</v>
      </c>
      <c r="E1480" t="s">
        <v>323</v>
      </c>
      <c r="F1480" t="s">
        <v>304</v>
      </c>
      <c r="G1480" t="s">
        <v>305</v>
      </c>
      <c r="H1480">
        <v>1.1462429999999999</v>
      </c>
      <c r="I1480">
        <v>0</v>
      </c>
      <c r="J1480">
        <v>0</v>
      </c>
      <c r="K1480">
        <v>0</v>
      </c>
      <c r="L1480">
        <v>-7.0000000000000007E-2</v>
      </c>
      <c r="M1480">
        <v>0</v>
      </c>
      <c r="N1480">
        <v>0</v>
      </c>
      <c r="O1480">
        <v>0</v>
      </c>
      <c r="P1480">
        <v>6.92</v>
      </c>
      <c r="Q1480">
        <v>0</v>
      </c>
      <c r="R1480">
        <v>0</v>
      </c>
      <c r="S1480" t="s">
        <v>319</v>
      </c>
      <c r="T1480" t="s">
        <v>319</v>
      </c>
      <c r="U1480" t="s">
        <v>319</v>
      </c>
      <c r="V1480" t="s">
        <v>319</v>
      </c>
      <c r="W1480">
        <v>2242673.31</v>
      </c>
      <c r="X1480">
        <v>1955100</v>
      </c>
      <c r="Y1480" s="225">
        <v>46758942263563.547</v>
      </c>
      <c r="Z1480">
        <v>101468419.68000001</v>
      </c>
    </row>
    <row r="1481" spans="1:26" x14ac:dyDescent="0.25">
      <c r="A1481" t="s">
        <v>1805</v>
      </c>
      <c r="B1481" t="s">
        <v>207</v>
      </c>
      <c r="C1481" t="s">
        <v>1108</v>
      </c>
      <c r="D1481" t="s">
        <v>312</v>
      </c>
      <c r="E1481" t="s">
        <v>303</v>
      </c>
      <c r="F1481" t="s">
        <v>304</v>
      </c>
      <c r="G1481" t="s">
        <v>305</v>
      </c>
      <c r="H1481">
        <v>1022.58</v>
      </c>
      <c r="I1481">
        <v>0</v>
      </c>
      <c r="J1481">
        <v>0</v>
      </c>
      <c r="K1481">
        <v>0</v>
      </c>
      <c r="L1481">
        <v>1.56</v>
      </c>
      <c r="M1481">
        <v>0</v>
      </c>
      <c r="N1481">
        <v>0</v>
      </c>
      <c r="O1481">
        <v>0</v>
      </c>
      <c r="P1481">
        <v>14.93</v>
      </c>
      <c r="Q1481">
        <v>0</v>
      </c>
      <c r="R1481">
        <v>0</v>
      </c>
      <c r="S1481" t="s">
        <v>319</v>
      </c>
      <c r="T1481" t="s">
        <v>319</v>
      </c>
      <c r="U1481" t="s">
        <v>319</v>
      </c>
      <c r="V1481" t="s">
        <v>319</v>
      </c>
      <c r="W1481">
        <v>71800991327.690002</v>
      </c>
      <c r="X1481">
        <v>70000000</v>
      </c>
      <c r="Y1481" s="225">
        <v>46758942263563.547</v>
      </c>
      <c r="Z1481">
        <v>101468419.68000001</v>
      </c>
    </row>
    <row r="1482" spans="1:26" x14ac:dyDescent="0.25">
      <c r="A1482" t="s">
        <v>1806</v>
      </c>
      <c r="B1482" t="s">
        <v>207</v>
      </c>
      <c r="C1482" t="s">
        <v>1108</v>
      </c>
      <c r="D1482" t="s">
        <v>312</v>
      </c>
      <c r="E1482" t="s">
        <v>303</v>
      </c>
      <c r="F1482" t="s">
        <v>304</v>
      </c>
      <c r="G1482" t="s">
        <v>305</v>
      </c>
      <c r="H1482">
        <v>1010.23</v>
      </c>
      <c r="I1482">
        <v>0</v>
      </c>
      <c r="J1482">
        <v>0</v>
      </c>
      <c r="K1482">
        <v>0</v>
      </c>
      <c r="L1482">
        <v>0.62</v>
      </c>
      <c r="M1482">
        <v>0</v>
      </c>
      <c r="N1482">
        <v>0</v>
      </c>
      <c r="O1482">
        <v>0</v>
      </c>
      <c r="P1482">
        <v>8.76</v>
      </c>
      <c r="Q1482">
        <v>0</v>
      </c>
      <c r="R1482">
        <v>0</v>
      </c>
      <c r="S1482" t="s">
        <v>319</v>
      </c>
      <c r="T1482" t="s">
        <v>319</v>
      </c>
      <c r="U1482" t="s">
        <v>319</v>
      </c>
      <c r="V1482" t="s">
        <v>319</v>
      </c>
      <c r="W1482">
        <v>19075509971.959999</v>
      </c>
      <c r="X1482">
        <v>19000000</v>
      </c>
      <c r="Y1482" s="225">
        <v>46758942263563.547</v>
      </c>
      <c r="Z1482">
        <v>101468419.68000001</v>
      </c>
    </row>
    <row r="1483" spans="1:26" x14ac:dyDescent="0.25">
      <c r="A1483" t="s">
        <v>1807</v>
      </c>
      <c r="B1483" t="s">
        <v>207</v>
      </c>
      <c r="C1483" t="s">
        <v>1183</v>
      </c>
      <c r="D1483" t="s">
        <v>302</v>
      </c>
      <c r="E1483" t="s">
        <v>303</v>
      </c>
      <c r="F1483" t="s">
        <v>304</v>
      </c>
      <c r="G1483" t="s">
        <v>305</v>
      </c>
      <c r="H1483">
        <v>1036.77</v>
      </c>
      <c r="I1483">
        <v>0</v>
      </c>
      <c r="J1483">
        <v>0</v>
      </c>
      <c r="K1483">
        <v>0</v>
      </c>
      <c r="L1483">
        <v>0.76</v>
      </c>
      <c r="M1483">
        <v>0</v>
      </c>
      <c r="N1483">
        <v>0</v>
      </c>
      <c r="O1483">
        <v>0</v>
      </c>
      <c r="P1483">
        <v>9.98</v>
      </c>
      <c r="Q1483">
        <v>0</v>
      </c>
      <c r="R1483">
        <v>0</v>
      </c>
      <c r="S1483" t="s">
        <v>319</v>
      </c>
      <c r="T1483" t="s">
        <v>319</v>
      </c>
      <c r="U1483" t="s">
        <v>319</v>
      </c>
      <c r="V1483" t="s">
        <v>319</v>
      </c>
      <c r="W1483">
        <v>42102239333</v>
      </c>
      <c r="X1483">
        <v>40000000</v>
      </c>
      <c r="Y1483" s="225">
        <v>9717085847267.1602</v>
      </c>
      <c r="Z1483">
        <v>0</v>
      </c>
    </row>
    <row r="1484" spans="1:26" x14ac:dyDescent="0.25">
      <c r="A1484" t="s">
        <v>1808</v>
      </c>
      <c r="B1484" t="s">
        <v>207</v>
      </c>
      <c r="C1484" t="s">
        <v>1183</v>
      </c>
      <c r="D1484" t="s">
        <v>302</v>
      </c>
      <c r="E1484" t="s">
        <v>303</v>
      </c>
      <c r="F1484" t="s">
        <v>304</v>
      </c>
      <c r="G1484" t="s">
        <v>305</v>
      </c>
      <c r="H1484">
        <v>1003.67</v>
      </c>
      <c r="I1484">
        <v>0</v>
      </c>
      <c r="J1484">
        <v>0</v>
      </c>
      <c r="K1484">
        <v>0</v>
      </c>
      <c r="L1484">
        <v>0.8</v>
      </c>
      <c r="M1484">
        <v>0</v>
      </c>
      <c r="N1484">
        <v>0</v>
      </c>
      <c r="O1484">
        <v>0</v>
      </c>
      <c r="P1484">
        <v>9.82</v>
      </c>
      <c r="Q1484">
        <v>0</v>
      </c>
      <c r="R1484">
        <v>0</v>
      </c>
      <c r="S1484" t="s">
        <v>319</v>
      </c>
      <c r="T1484" t="s">
        <v>319</v>
      </c>
      <c r="U1484" t="s">
        <v>319</v>
      </c>
      <c r="V1484" t="s">
        <v>319</v>
      </c>
      <c r="W1484">
        <v>45912998354</v>
      </c>
      <c r="X1484">
        <v>45010000</v>
      </c>
      <c r="Y1484" s="225">
        <v>9717085847267.1602</v>
      </c>
      <c r="Z1484">
        <v>0</v>
      </c>
    </row>
    <row r="1485" spans="1:26" x14ac:dyDescent="0.25">
      <c r="A1485" t="s">
        <v>1809</v>
      </c>
      <c r="B1485" t="s">
        <v>207</v>
      </c>
      <c r="C1485" t="s">
        <v>1183</v>
      </c>
      <c r="D1485" t="s">
        <v>223</v>
      </c>
      <c r="E1485" t="s">
        <v>303</v>
      </c>
      <c r="F1485" t="s">
        <v>304</v>
      </c>
      <c r="G1485" t="s">
        <v>305</v>
      </c>
      <c r="H1485">
        <v>1030.01</v>
      </c>
      <c r="I1485">
        <v>0</v>
      </c>
      <c r="J1485">
        <v>0</v>
      </c>
      <c r="K1485">
        <v>0</v>
      </c>
      <c r="L1485">
        <v>0.61</v>
      </c>
      <c r="M1485">
        <v>0</v>
      </c>
      <c r="N1485">
        <v>0</v>
      </c>
      <c r="O1485">
        <v>0</v>
      </c>
      <c r="P1485">
        <v>7.3</v>
      </c>
      <c r="Q1485">
        <v>0</v>
      </c>
      <c r="R1485">
        <v>0</v>
      </c>
      <c r="S1485" t="s">
        <v>319</v>
      </c>
      <c r="T1485" t="s">
        <v>319</v>
      </c>
      <c r="U1485" t="s">
        <v>319</v>
      </c>
      <c r="V1485" t="s">
        <v>319</v>
      </c>
      <c r="W1485">
        <v>102373944828.75999</v>
      </c>
      <c r="X1485">
        <v>100000000</v>
      </c>
      <c r="Y1485" s="225">
        <v>9717085847267.1602</v>
      </c>
      <c r="Z1485">
        <v>0</v>
      </c>
    </row>
    <row r="1486" spans="1:26" x14ac:dyDescent="0.25">
      <c r="A1486" t="s">
        <v>1810</v>
      </c>
      <c r="B1486" t="s">
        <v>207</v>
      </c>
      <c r="C1486" t="s">
        <v>1811</v>
      </c>
      <c r="D1486" t="s">
        <v>302</v>
      </c>
      <c r="E1486" t="s">
        <v>303</v>
      </c>
      <c r="F1486" t="s">
        <v>304</v>
      </c>
      <c r="G1486" t="s">
        <v>305</v>
      </c>
      <c r="H1486">
        <v>969.89</v>
      </c>
      <c r="I1486">
        <v>0</v>
      </c>
      <c r="J1486">
        <v>0</v>
      </c>
      <c r="K1486">
        <v>0</v>
      </c>
      <c r="L1486">
        <v>0.44</v>
      </c>
      <c r="M1486">
        <v>0</v>
      </c>
      <c r="N1486">
        <v>0</v>
      </c>
      <c r="O1486">
        <v>0</v>
      </c>
      <c r="P1486">
        <v>5.14</v>
      </c>
      <c r="Q1486">
        <v>0</v>
      </c>
      <c r="R1486">
        <v>0</v>
      </c>
      <c r="S1486" t="s">
        <v>319</v>
      </c>
      <c r="T1486" t="s">
        <v>319</v>
      </c>
      <c r="U1486" t="s">
        <v>319</v>
      </c>
      <c r="V1486" t="s">
        <v>319</v>
      </c>
      <c r="W1486">
        <v>81942561274</v>
      </c>
      <c r="X1486">
        <v>84856081</v>
      </c>
      <c r="Y1486" s="225">
        <v>18132809807803.602</v>
      </c>
      <c r="Z1486">
        <v>1605758.98</v>
      </c>
    </row>
    <row r="1487" spans="1:26" x14ac:dyDescent="0.25">
      <c r="A1487" t="s">
        <v>1812</v>
      </c>
      <c r="B1487" t="s">
        <v>207</v>
      </c>
      <c r="C1487" t="s">
        <v>1811</v>
      </c>
      <c r="D1487" t="s">
        <v>223</v>
      </c>
      <c r="E1487" t="s">
        <v>303</v>
      </c>
      <c r="F1487" t="s">
        <v>304</v>
      </c>
      <c r="G1487" t="s">
        <v>305</v>
      </c>
      <c r="H1487">
        <v>1015.73</v>
      </c>
      <c r="I1487">
        <v>0</v>
      </c>
      <c r="J1487">
        <v>0</v>
      </c>
      <c r="K1487">
        <v>0</v>
      </c>
      <c r="L1487">
        <v>-7.0000000000000007E-2</v>
      </c>
      <c r="M1487">
        <v>0</v>
      </c>
      <c r="N1487">
        <v>0</v>
      </c>
      <c r="O1487">
        <v>0</v>
      </c>
      <c r="P1487">
        <v>7.78</v>
      </c>
      <c r="Q1487">
        <v>0</v>
      </c>
      <c r="R1487">
        <v>0</v>
      </c>
      <c r="S1487" t="s">
        <v>319</v>
      </c>
      <c r="T1487" t="s">
        <v>319</v>
      </c>
      <c r="U1487" t="s">
        <v>319</v>
      </c>
      <c r="V1487" t="s">
        <v>319</v>
      </c>
      <c r="W1487">
        <v>19623306205.919998</v>
      </c>
      <c r="X1487">
        <v>19305000</v>
      </c>
      <c r="Y1487" s="225">
        <v>18132809807803.602</v>
      </c>
      <c r="Z1487">
        <v>1605758.98</v>
      </c>
    </row>
    <row r="1488" spans="1:26" x14ac:dyDescent="0.25">
      <c r="A1488" t="s">
        <v>1813</v>
      </c>
      <c r="B1488" t="s">
        <v>166</v>
      </c>
      <c r="C1488" t="s">
        <v>1814</v>
      </c>
      <c r="D1488" t="s">
        <v>177</v>
      </c>
      <c r="E1488" t="s">
        <v>303</v>
      </c>
      <c r="F1488" t="s">
        <v>304</v>
      </c>
      <c r="G1488" t="s">
        <v>305</v>
      </c>
      <c r="H1488">
        <v>733.35569999999996</v>
      </c>
      <c r="I1488">
        <v>-0.46160000000000001</v>
      </c>
      <c r="J1488">
        <v>-0.87860000000000005</v>
      </c>
      <c r="K1488">
        <v>-3.0162</v>
      </c>
      <c r="L1488">
        <v>-3.0162</v>
      </c>
      <c r="M1488">
        <v>-8.8637999999999995</v>
      </c>
      <c r="N1488">
        <v>-8.2979000000000003</v>
      </c>
      <c r="O1488">
        <v>-1.2965</v>
      </c>
      <c r="P1488">
        <v>2.7284000000000002</v>
      </c>
      <c r="Q1488">
        <v>0</v>
      </c>
      <c r="R1488">
        <v>0</v>
      </c>
      <c r="S1488" t="s">
        <v>332</v>
      </c>
      <c r="T1488" t="s">
        <v>332</v>
      </c>
      <c r="U1488" t="s">
        <v>319</v>
      </c>
      <c r="V1488" t="s">
        <v>319</v>
      </c>
      <c r="W1488">
        <v>65411575290.910004</v>
      </c>
      <c r="X1488">
        <v>86504591.060000002</v>
      </c>
      <c r="Y1488" s="225">
        <v>258994425631.89999</v>
      </c>
      <c r="Z1488">
        <v>0</v>
      </c>
    </row>
    <row r="1489" spans="1:26" x14ac:dyDescent="0.25">
      <c r="A1489" t="s">
        <v>1815</v>
      </c>
      <c r="B1489" t="s">
        <v>74</v>
      </c>
      <c r="C1489" t="s">
        <v>1814</v>
      </c>
      <c r="D1489" t="s">
        <v>342</v>
      </c>
      <c r="E1489" t="s">
        <v>303</v>
      </c>
      <c r="F1489" t="s">
        <v>304</v>
      </c>
      <c r="G1489" t="s">
        <v>305</v>
      </c>
      <c r="H1489">
        <v>517.02229999999997</v>
      </c>
      <c r="I1489">
        <v>-0.86529999999999996</v>
      </c>
      <c r="J1489">
        <v>-2.4752999999999998</v>
      </c>
      <c r="K1489">
        <v>-10.9725</v>
      </c>
      <c r="L1489">
        <v>-10.9725</v>
      </c>
      <c r="M1489">
        <v>-14.9613</v>
      </c>
      <c r="N1489">
        <v>-18.059401000000001</v>
      </c>
      <c r="O1489">
        <v>-16.977699000000001</v>
      </c>
      <c r="P1489">
        <v>-19.137198999999999</v>
      </c>
      <c r="Q1489">
        <v>-37.447701000000002</v>
      </c>
      <c r="R1489">
        <v>0</v>
      </c>
      <c r="S1489" t="s">
        <v>317</v>
      </c>
      <c r="T1489" t="s">
        <v>334</v>
      </c>
      <c r="U1489" t="s">
        <v>334</v>
      </c>
      <c r="V1489" t="s">
        <v>319</v>
      </c>
      <c r="W1489">
        <v>174241483201.88</v>
      </c>
      <c r="X1489">
        <v>300031130.51999998</v>
      </c>
      <c r="Y1489" s="225">
        <v>258994425631.89999</v>
      </c>
      <c r="Z1489">
        <v>0</v>
      </c>
    </row>
    <row r="1490" spans="1:26" x14ac:dyDescent="0.25">
      <c r="A1490" t="s">
        <v>1816</v>
      </c>
      <c r="B1490" t="s">
        <v>166</v>
      </c>
      <c r="C1490" t="s">
        <v>1814</v>
      </c>
      <c r="D1490" t="s">
        <v>374</v>
      </c>
      <c r="E1490" t="s">
        <v>303</v>
      </c>
      <c r="F1490" t="s">
        <v>304</v>
      </c>
      <c r="G1490" t="s">
        <v>305</v>
      </c>
      <c r="H1490">
        <v>1035.9059999999999</v>
      </c>
      <c r="I1490">
        <v>-2.8199999999999999E-2</v>
      </c>
      <c r="J1490">
        <v>-0.75770000000000004</v>
      </c>
      <c r="K1490">
        <v>1.2292000000000001</v>
      </c>
      <c r="L1490">
        <v>1.2292000000000001</v>
      </c>
      <c r="M1490">
        <v>4.4672000000000001</v>
      </c>
      <c r="N1490">
        <v>4.1513999999999998</v>
      </c>
      <c r="O1490">
        <v>23.2715</v>
      </c>
      <c r="P1490">
        <v>0</v>
      </c>
      <c r="Q1490">
        <v>0</v>
      </c>
      <c r="R1490">
        <v>0</v>
      </c>
      <c r="S1490" t="s">
        <v>387</v>
      </c>
      <c r="T1490" t="s">
        <v>319</v>
      </c>
      <c r="U1490" t="s">
        <v>319</v>
      </c>
      <c r="V1490" t="s">
        <v>319</v>
      </c>
      <c r="W1490">
        <v>8889375491.5699997</v>
      </c>
      <c r="X1490">
        <v>8686743.2100000009</v>
      </c>
      <c r="Y1490" s="225">
        <v>258994425631.89999</v>
      </c>
      <c r="Z1490">
        <v>0</v>
      </c>
    </row>
    <row r="1491" spans="1:26" x14ac:dyDescent="0.25">
      <c r="A1491" t="s">
        <v>1817</v>
      </c>
      <c r="B1491" t="s">
        <v>178</v>
      </c>
      <c r="C1491" t="s">
        <v>1814</v>
      </c>
      <c r="D1491" t="s">
        <v>342</v>
      </c>
      <c r="E1491" t="s">
        <v>303</v>
      </c>
      <c r="F1491" t="s">
        <v>304</v>
      </c>
      <c r="G1491" t="s">
        <v>305</v>
      </c>
      <c r="H1491">
        <v>1043.5661</v>
      </c>
      <c r="I1491">
        <v>3.9899999999999998E-2</v>
      </c>
      <c r="J1491">
        <v>9.2799999999999994E-2</v>
      </c>
      <c r="K1491">
        <v>0.40450000000000003</v>
      </c>
      <c r="L1491">
        <v>0.40450000000000003</v>
      </c>
      <c r="M1491">
        <v>1.0152000000000001</v>
      </c>
      <c r="N1491">
        <v>2.2391000000000001</v>
      </c>
      <c r="O1491">
        <v>3.4428000000000001</v>
      </c>
      <c r="P1491">
        <v>4.3593999999999999</v>
      </c>
      <c r="Q1491">
        <v>0</v>
      </c>
      <c r="R1491">
        <v>0</v>
      </c>
      <c r="S1491" t="s">
        <v>375</v>
      </c>
      <c r="T1491" t="s">
        <v>319</v>
      </c>
      <c r="U1491" t="s">
        <v>319</v>
      </c>
      <c r="V1491" t="s">
        <v>319</v>
      </c>
      <c r="W1491">
        <v>10451991647.540001</v>
      </c>
      <c r="X1491">
        <v>10056164.460000001</v>
      </c>
      <c r="Y1491" s="225">
        <v>258994425631.89999</v>
      </c>
      <c r="Z1491">
        <v>0</v>
      </c>
    </row>
    <row r="1492" spans="1:26" x14ac:dyDescent="0.25">
      <c r="A1492" t="s">
        <v>1818</v>
      </c>
      <c r="B1492" t="s">
        <v>171</v>
      </c>
      <c r="C1492" t="s">
        <v>329</v>
      </c>
      <c r="D1492" t="s">
        <v>202</v>
      </c>
      <c r="E1492" t="s">
        <v>303</v>
      </c>
      <c r="F1492" t="s">
        <v>304</v>
      </c>
      <c r="G1492" t="s">
        <v>305</v>
      </c>
      <c r="H1492">
        <v>1040.4000000000001</v>
      </c>
      <c r="I1492">
        <v>0.18970000000000001</v>
      </c>
      <c r="J1492">
        <v>-8.4500000000000006E-2</v>
      </c>
      <c r="K1492">
        <v>1.0558000000000001</v>
      </c>
      <c r="L1492">
        <v>1.0558000000000001</v>
      </c>
      <c r="M1492">
        <v>2.2696999999999998</v>
      </c>
      <c r="N1492">
        <v>1.8831</v>
      </c>
      <c r="O1492">
        <v>6.2706</v>
      </c>
      <c r="P1492">
        <v>5.8015999999999996</v>
      </c>
      <c r="Q1492">
        <v>0</v>
      </c>
      <c r="R1492">
        <v>0</v>
      </c>
      <c r="S1492" t="s">
        <v>317</v>
      </c>
      <c r="T1492" t="s">
        <v>317</v>
      </c>
      <c r="U1492" t="s">
        <v>319</v>
      </c>
      <c r="V1492" t="s">
        <v>319</v>
      </c>
      <c r="W1492">
        <v>154674850201.39001</v>
      </c>
      <c r="X1492">
        <v>150238503.86000001</v>
      </c>
      <c r="Y1492" s="225">
        <v>40354919631850.383</v>
      </c>
      <c r="Z1492">
        <v>100845413.5757</v>
      </c>
    </row>
    <row r="1493" spans="1:26" x14ac:dyDescent="0.25">
      <c r="A1493" t="s">
        <v>1819</v>
      </c>
      <c r="B1493" t="s">
        <v>171</v>
      </c>
      <c r="C1493" t="s">
        <v>537</v>
      </c>
      <c r="D1493" t="s">
        <v>223</v>
      </c>
      <c r="E1493" t="s">
        <v>303</v>
      </c>
      <c r="F1493" t="s">
        <v>304</v>
      </c>
      <c r="G1493" t="s">
        <v>305</v>
      </c>
      <c r="H1493">
        <v>1521.95</v>
      </c>
      <c r="I1493">
        <v>0.25890000000000002</v>
      </c>
      <c r="J1493">
        <v>-4.2000000000000003E-2</v>
      </c>
      <c r="K1493">
        <v>1.1995</v>
      </c>
      <c r="L1493">
        <v>1.1995</v>
      </c>
      <c r="M1493">
        <v>2.6417000000000002</v>
      </c>
      <c r="N1493">
        <v>5.5056000000000003</v>
      </c>
      <c r="O1493">
        <v>9.4888999999999992</v>
      </c>
      <c r="P1493">
        <v>12.2796</v>
      </c>
      <c r="Q1493">
        <v>20.915400000000002</v>
      </c>
      <c r="R1493">
        <v>0</v>
      </c>
      <c r="S1493" t="s">
        <v>307</v>
      </c>
      <c r="T1493" t="s">
        <v>306</v>
      </c>
      <c r="U1493" t="s">
        <v>306</v>
      </c>
      <c r="V1493" t="s">
        <v>319</v>
      </c>
      <c r="W1493">
        <v>845097144620.46997</v>
      </c>
      <c r="X1493">
        <v>561931343.16999996</v>
      </c>
      <c r="Y1493" s="225">
        <v>43515592950713.258</v>
      </c>
      <c r="Z1493">
        <v>9518699.3300000001</v>
      </c>
    </row>
    <row r="1494" spans="1:26" x14ac:dyDescent="0.25">
      <c r="A1494" t="s">
        <v>1820</v>
      </c>
      <c r="B1494" t="s">
        <v>207</v>
      </c>
      <c r="C1494" t="s">
        <v>537</v>
      </c>
      <c r="D1494" t="s">
        <v>309</v>
      </c>
      <c r="E1494" t="s">
        <v>303</v>
      </c>
      <c r="F1494" t="s">
        <v>304</v>
      </c>
      <c r="G1494" t="s">
        <v>305</v>
      </c>
      <c r="H1494">
        <v>1012.2</v>
      </c>
      <c r="I1494">
        <v>0</v>
      </c>
      <c r="J1494">
        <v>0</v>
      </c>
      <c r="K1494">
        <v>0</v>
      </c>
      <c r="L1494">
        <v>0.56000000000000005</v>
      </c>
      <c r="M1494">
        <v>0</v>
      </c>
      <c r="N1494">
        <v>0</v>
      </c>
      <c r="O1494">
        <v>0</v>
      </c>
      <c r="P1494">
        <v>6.84</v>
      </c>
      <c r="Q1494">
        <v>0</v>
      </c>
      <c r="R1494">
        <v>0</v>
      </c>
      <c r="S1494" t="s">
        <v>319</v>
      </c>
      <c r="T1494" t="s">
        <v>319</v>
      </c>
      <c r="U1494" t="s">
        <v>319</v>
      </c>
      <c r="V1494" t="s">
        <v>319</v>
      </c>
      <c r="W1494">
        <v>124695421900.25</v>
      </c>
      <c r="X1494">
        <v>120000000</v>
      </c>
      <c r="Y1494" s="225">
        <v>43515592950713.258</v>
      </c>
      <c r="Z1494">
        <v>9518699.3300000001</v>
      </c>
    </row>
    <row r="1495" spans="1:26" x14ac:dyDescent="0.25">
      <c r="A1495" t="s">
        <v>1821</v>
      </c>
      <c r="B1495" t="s">
        <v>207</v>
      </c>
      <c r="C1495" t="s">
        <v>661</v>
      </c>
      <c r="D1495" t="s">
        <v>177</v>
      </c>
      <c r="E1495" t="s">
        <v>303</v>
      </c>
      <c r="F1495" t="s">
        <v>304</v>
      </c>
      <c r="G1495" t="s">
        <v>305</v>
      </c>
      <c r="H1495">
        <v>1058.3333</v>
      </c>
      <c r="I1495">
        <v>0</v>
      </c>
      <c r="J1495">
        <v>0</v>
      </c>
      <c r="K1495">
        <v>0</v>
      </c>
      <c r="L1495">
        <v>0.43</v>
      </c>
      <c r="M1495">
        <v>0</v>
      </c>
      <c r="N1495">
        <v>0</v>
      </c>
      <c r="O1495">
        <v>0</v>
      </c>
      <c r="P1495">
        <v>4.46</v>
      </c>
      <c r="Q1495">
        <v>0</v>
      </c>
      <c r="R1495">
        <v>0</v>
      </c>
      <c r="S1495" t="s">
        <v>319</v>
      </c>
      <c r="T1495" t="s">
        <v>319</v>
      </c>
      <c r="U1495" t="s">
        <v>319</v>
      </c>
      <c r="V1495" t="s">
        <v>319</v>
      </c>
      <c r="W1495">
        <v>316134982252.92999</v>
      </c>
      <c r="X1495">
        <v>300000000</v>
      </c>
      <c r="Y1495" s="225">
        <v>21524316774423.719</v>
      </c>
      <c r="Z1495">
        <v>1577596.19</v>
      </c>
    </row>
    <row r="1496" spans="1:26" x14ac:dyDescent="0.25">
      <c r="A1496" t="s">
        <v>1822</v>
      </c>
      <c r="B1496" t="s">
        <v>207</v>
      </c>
      <c r="C1496" t="s">
        <v>661</v>
      </c>
      <c r="D1496" t="s">
        <v>177</v>
      </c>
      <c r="E1496" t="s">
        <v>303</v>
      </c>
      <c r="F1496" t="s">
        <v>304</v>
      </c>
      <c r="G1496" t="s">
        <v>305</v>
      </c>
      <c r="H1496">
        <v>1092.8695</v>
      </c>
      <c r="I1496">
        <v>0</v>
      </c>
      <c r="J1496">
        <v>0</v>
      </c>
      <c r="K1496">
        <v>0</v>
      </c>
      <c r="L1496">
        <v>0.48</v>
      </c>
      <c r="M1496">
        <v>0</v>
      </c>
      <c r="N1496">
        <v>0</v>
      </c>
      <c r="O1496">
        <v>0</v>
      </c>
      <c r="P1496">
        <v>5.14</v>
      </c>
      <c r="Q1496">
        <v>0</v>
      </c>
      <c r="R1496">
        <v>0</v>
      </c>
      <c r="S1496" t="s">
        <v>319</v>
      </c>
      <c r="T1496" t="s">
        <v>319</v>
      </c>
      <c r="U1496" t="s">
        <v>319</v>
      </c>
      <c r="V1496" t="s">
        <v>319</v>
      </c>
      <c r="W1496">
        <v>326298920266.85999</v>
      </c>
      <c r="X1496">
        <v>300000000</v>
      </c>
      <c r="Y1496" s="225">
        <v>21524316774423.719</v>
      </c>
      <c r="Z1496">
        <v>1577596.19</v>
      </c>
    </row>
    <row r="1497" spans="1:26" x14ac:dyDescent="0.25">
      <c r="A1497" t="s">
        <v>1823</v>
      </c>
      <c r="B1497" t="s">
        <v>74</v>
      </c>
      <c r="C1497" t="s">
        <v>789</v>
      </c>
      <c r="D1497" t="s">
        <v>223</v>
      </c>
      <c r="E1497" t="s">
        <v>303</v>
      </c>
      <c r="F1497" t="s">
        <v>304</v>
      </c>
      <c r="G1497" t="s">
        <v>305</v>
      </c>
      <c r="H1497">
        <v>1061.79</v>
      </c>
      <c r="I1497">
        <v>-0.22550000000000001</v>
      </c>
      <c r="J1497">
        <v>-0.48080000000000001</v>
      </c>
      <c r="K1497">
        <v>-4.1886999999999999</v>
      </c>
      <c r="L1497">
        <v>-4.1886999999999999</v>
      </c>
      <c r="M1497">
        <v>-8.8576999999999995</v>
      </c>
      <c r="N1497">
        <v>-8.5807000000000002</v>
      </c>
      <c r="O1497">
        <v>-4.7389000000000001</v>
      </c>
      <c r="P1497">
        <v>0.94020000000000004</v>
      </c>
      <c r="Q1497">
        <v>0</v>
      </c>
      <c r="R1497">
        <v>0</v>
      </c>
      <c r="S1497" t="s">
        <v>332</v>
      </c>
      <c r="T1497" t="s">
        <v>306</v>
      </c>
      <c r="U1497" t="s">
        <v>319</v>
      </c>
      <c r="V1497" t="s">
        <v>319</v>
      </c>
      <c r="W1497">
        <v>24716756301.27</v>
      </c>
      <c r="X1497">
        <v>22303263.91</v>
      </c>
      <c r="Y1497" s="225">
        <v>3995760895922.54</v>
      </c>
      <c r="Z1497">
        <v>0</v>
      </c>
    </row>
    <row r="1498" spans="1:26" x14ac:dyDescent="0.25">
      <c r="A1498" t="s">
        <v>1824</v>
      </c>
      <c r="B1498" t="s">
        <v>207</v>
      </c>
      <c r="C1498" t="s">
        <v>841</v>
      </c>
      <c r="D1498" t="s">
        <v>170</v>
      </c>
      <c r="E1498" t="s">
        <v>303</v>
      </c>
      <c r="F1498" t="s">
        <v>304</v>
      </c>
      <c r="G1498" t="s">
        <v>305</v>
      </c>
      <c r="H1498">
        <v>1001.35</v>
      </c>
      <c r="I1498">
        <v>0</v>
      </c>
      <c r="J1498">
        <v>0</v>
      </c>
      <c r="K1498">
        <v>0</v>
      </c>
      <c r="L1498">
        <v>-3.74</v>
      </c>
      <c r="M1498">
        <v>0</v>
      </c>
      <c r="N1498">
        <v>0</v>
      </c>
      <c r="O1498">
        <v>0</v>
      </c>
      <c r="P1498">
        <v>-0.92</v>
      </c>
      <c r="Q1498">
        <v>0</v>
      </c>
      <c r="R1498">
        <v>0</v>
      </c>
      <c r="S1498" t="s">
        <v>319</v>
      </c>
      <c r="T1498" t="s">
        <v>319</v>
      </c>
      <c r="U1498" t="s">
        <v>319</v>
      </c>
      <c r="V1498" t="s">
        <v>319</v>
      </c>
      <c r="W1498">
        <v>104028555327.53999</v>
      </c>
      <c r="X1498">
        <v>100000000</v>
      </c>
      <c r="Y1498" s="225">
        <v>3425301448445.6899</v>
      </c>
      <c r="Z1498">
        <v>18230523.390000001</v>
      </c>
    </row>
    <row r="1499" spans="1:26" x14ac:dyDescent="0.25">
      <c r="A1499" t="s">
        <v>1825</v>
      </c>
      <c r="B1499" t="s">
        <v>203</v>
      </c>
      <c r="C1499" t="s">
        <v>801</v>
      </c>
      <c r="D1499" t="s">
        <v>316</v>
      </c>
      <c r="E1499" t="s">
        <v>303</v>
      </c>
      <c r="F1499" t="s">
        <v>304</v>
      </c>
      <c r="G1499" t="s">
        <v>305</v>
      </c>
      <c r="H1499">
        <v>1420.35</v>
      </c>
      <c r="I1499">
        <v>-0.57889999999999997</v>
      </c>
      <c r="J1499">
        <v>-1.0071000000000001</v>
      </c>
      <c r="K1499">
        <v>-3.0564</v>
      </c>
      <c r="L1499">
        <v>-3.0564</v>
      </c>
      <c r="M1499">
        <v>-5.2973999999999997</v>
      </c>
      <c r="N1499">
        <v>-4.6616999999999997</v>
      </c>
      <c r="O1499">
        <v>-1.6385000000000001</v>
      </c>
      <c r="P1499">
        <v>2.3307000000000002</v>
      </c>
      <c r="Q1499">
        <v>6.5697000000000001</v>
      </c>
      <c r="R1499">
        <v>18.679001</v>
      </c>
      <c r="S1499" t="s">
        <v>319</v>
      </c>
      <c r="T1499" t="s">
        <v>319</v>
      </c>
      <c r="U1499" t="s">
        <v>319</v>
      </c>
      <c r="V1499" t="s">
        <v>319</v>
      </c>
      <c r="W1499">
        <v>150455599792.28</v>
      </c>
      <c r="X1499">
        <v>102691132.48999999</v>
      </c>
      <c r="Y1499" s="225">
        <v>6642102445029.0498</v>
      </c>
      <c r="Z1499">
        <v>25120382.489999998</v>
      </c>
    </row>
    <row r="1500" spans="1:26" x14ac:dyDescent="0.25">
      <c r="A1500" t="s">
        <v>1826</v>
      </c>
      <c r="B1500" t="s">
        <v>203</v>
      </c>
      <c r="C1500" t="s">
        <v>1124</v>
      </c>
      <c r="D1500" t="s">
        <v>170</v>
      </c>
      <c r="E1500" t="s">
        <v>303</v>
      </c>
      <c r="F1500" t="s">
        <v>304</v>
      </c>
      <c r="G1500" t="s">
        <v>305</v>
      </c>
      <c r="H1500">
        <v>1371.9158</v>
      </c>
      <c r="I1500">
        <v>-0.58599999999999997</v>
      </c>
      <c r="J1500">
        <v>-0.95930000000000004</v>
      </c>
      <c r="K1500">
        <v>-3.0034000000000001</v>
      </c>
      <c r="L1500">
        <v>-3.0034000000000001</v>
      </c>
      <c r="M1500">
        <v>-5.2742000000000004</v>
      </c>
      <c r="N1500">
        <v>-4.4522000000000004</v>
      </c>
      <c r="O1500">
        <v>-1.3046</v>
      </c>
      <c r="P1500">
        <v>2.3813</v>
      </c>
      <c r="Q1500">
        <v>5.7744999999999997</v>
      </c>
      <c r="R1500">
        <v>17.679199000000001</v>
      </c>
      <c r="S1500" t="s">
        <v>319</v>
      </c>
      <c r="T1500" t="s">
        <v>319</v>
      </c>
      <c r="U1500" t="s">
        <v>319</v>
      </c>
      <c r="V1500" t="s">
        <v>319</v>
      </c>
      <c r="W1500">
        <v>77252541609.110001</v>
      </c>
      <c r="X1500">
        <v>54618743.149999999</v>
      </c>
      <c r="Y1500" s="225">
        <v>3525971403671.3901</v>
      </c>
      <c r="Z1500">
        <v>0</v>
      </c>
    </row>
    <row r="1501" spans="1:26" x14ac:dyDescent="0.25">
      <c r="A1501" t="s">
        <v>1827</v>
      </c>
      <c r="B1501" t="s">
        <v>166</v>
      </c>
      <c r="C1501" t="s">
        <v>1156</v>
      </c>
      <c r="D1501" t="s">
        <v>191</v>
      </c>
      <c r="E1501" t="s">
        <v>303</v>
      </c>
      <c r="F1501" t="s">
        <v>304</v>
      </c>
      <c r="G1501" t="s">
        <v>305</v>
      </c>
      <c r="H1501">
        <v>1440.5542</v>
      </c>
      <c r="I1501">
        <v>-0.1411</v>
      </c>
      <c r="J1501">
        <v>3.73E-2</v>
      </c>
      <c r="K1501">
        <v>-0.66549999999999998</v>
      </c>
      <c r="L1501">
        <v>-0.66549999999999998</v>
      </c>
      <c r="M1501">
        <v>6.5285000000000002</v>
      </c>
      <c r="N1501">
        <v>-1.5432999999999999</v>
      </c>
      <c r="O1501">
        <v>0.36499999999999999</v>
      </c>
      <c r="P1501">
        <v>4.0217999999999998</v>
      </c>
      <c r="Q1501">
        <v>2.0175999999999998</v>
      </c>
      <c r="R1501">
        <v>6.9389000000000003</v>
      </c>
      <c r="S1501" t="s">
        <v>334</v>
      </c>
      <c r="T1501" t="s">
        <v>334</v>
      </c>
      <c r="U1501" t="s">
        <v>334</v>
      </c>
      <c r="V1501" t="s">
        <v>334</v>
      </c>
      <c r="W1501">
        <v>57595683893.18</v>
      </c>
      <c r="X1501">
        <v>39715521.240000002</v>
      </c>
      <c r="Y1501" s="225">
        <v>184995031934.17999</v>
      </c>
      <c r="Z1501">
        <v>0</v>
      </c>
    </row>
    <row r="1502" spans="1:26" x14ac:dyDescent="0.25">
      <c r="A1502" t="s">
        <v>1828</v>
      </c>
      <c r="B1502" t="s">
        <v>74</v>
      </c>
      <c r="C1502" t="s">
        <v>1525</v>
      </c>
      <c r="D1502" t="s">
        <v>662</v>
      </c>
      <c r="E1502" t="s">
        <v>303</v>
      </c>
      <c r="F1502" t="s">
        <v>304</v>
      </c>
      <c r="G1502" t="s">
        <v>305</v>
      </c>
      <c r="H1502">
        <v>1044.3608999999999</v>
      </c>
      <c r="I1502">
        <v>-0.6331</v>
      </c>
      <c r="J1502">
        <v>0.4234</v>
      </c>
      <c r="K1502">
        <v>2.3752</v>
      </c>
      <c r="L1502">
        <v>2.3752</v>
      </c>
      <c r="M1502">
        <v>0.88649999999999995</v>
      </c>
      <c r="N1502">
        <v>0.67969999999999997</v>
      </c>
      <c r="O1502">
        <v>-3.7078000000000002</v>
      </c>
      <c r="P1502">
        <v>-1.0797000000000001</v>
      </c>
      <c r="Q1502">
        <v>0</v>
      </c>
      <c r="R1502">
        <v>0</v>
      </c>
      <c r="S1502" t="s">
        <v>307</v>
      </c>
      <c r="T1502" t="s">
        <v>317</v>
      </c>
      <c r="U1502" t="s">
        <v>319</v>
      </c>
      <c r="V1502" t="s">
        <v>319</v>
      </c>
      <c r="W1502">
        <v>29048601860.200001</v>
      </c>
      <c r="X1502">
        <v>28475365.489999998</v>
      </c>
      <c r="Y1502" s="225">
        <v>4602809524703.4102</v>
      </c>
      <c r="Z1502">
        <v>0</v>
      </c>
    </row>
    <row r="1503" spans="1:26" x14ac:dyDescent="0.25">
      <c r="A1503" t="s">
        <v>1829</v>
      </c>
      <c r="B1503" t="s">
        <v>367</v>
      </c>
      <c r="C1503" t="s">
        <v>1124</v>
      </c>
      <c r="D1503" t="s">
        <v>170</v>
      </c>
      <c r="E1503" t="s">
        <v>303</v>
      </c>
      <c r="F1503" t="s">
        <v>304</v>
      </c>
      <c r="G1503" t="s">
        <v>305</v>
      </c>
      <c r="H1503">
        <v>1000</v>
      </c>
      <c r="I1503">
        <v>0</v>
      </c>
      <c r="J1503">
        <v>0</v>
      </c>
      <c r="K1503">
        <v>0</v>
      </c>
      <c r="L1503">
        <v>0</v>
      </c>
      <c r="M1503">
        <v>0</v>
      </c>
      <c r="N1503">
        <v>0</v>
      </c>
      <c r="O1503">
        <v>0</v>
      </c>
      <c r="P1503">
        <v>0</v>
      </c>
      <c r="Q1503">
        <v>0</v>
      </c>
      <c r="R1503">
        <v>0</v>
      </c>
      <c r="S1503" t="s">
        <v>319</v>
      </c>
      <c r="T1503" t="s">
        <v>319</v>
      </c>
      <c r="U1503" t="s">
        <v>319</v>
      </c>
      <c r="V1503" t="s">
        <v>319</v>
      </c>
      <c r="W1503">
        <v>75322877969.929993</v>
      </c>
      <c r="X1503">
        <v>74907539.126399994</v>
      </c>
      <c r="Y1503" s="225">
        <v>3525971403671.3901</v>
      </c>
      <c r="Z1503">
        <v>0</v>
      </c>
    </row>
    <row r="1504" spans="1:26" x14ac:dyDescent="0.25">
      <c r="A1504" t="s">
        <v>1830</v>
      </c>
      <c r="B1504" t="s">
        <v>171</v>
      </c>
      <c r="C1504" t="s">
        <v>1637</v>
      </c>
      <c r="D1504" t="s">
        <v>223</v>
      </c>
      <c r="E1504" t="s">
        <v>303</v>
      </c>
      <c r="F1504" t="s">
        <v>304</v>
      </c>
      <c r="G1504" t="s">
        <v>305</v>
      </c>
      <c r="H1504">
        <v>1383.16</v>
      </c>
      <c r="I1504">
        <v>7.1599999999999997E-2</v>
      </c>
      <c r="J1504">
        <v>-0.1206</v>
      </c>
      <c r="K1504">
        <v>0.53200000000000003</v>
      </c>
      <c r="L1504">
        <v>0.53200000000000003</v>
      </c>
      <c r="M1504">
        <v>1.4791000000000001</v>
      </c>
      <c r="N1504">
        <v>5.5533000000000001</v>
      </c>
      <c r="O1504">
        <v>7.9919000000000002</v>
      </c>
      <c r="P1504">
        <v>9.4870000000000001</v>
      </c>
      <c r="Q1504">
        <v>27.571898999999998</v>
      </c>
      <c r="R1504">
        <v>0</v>
      </c>
      <c r="S1504" t="s">
        <v>338</v>
      </c>
      <c r="T1504" t="s">
        <v>307</v>
      </c>
      <c r="U1504" t="s">
        <v>307</v>
      </c>
      <c r="V1504" t="s">
        <v>319</v>
      </c>
      <c r="W1504">
        <v>61761448737.889999</v>
      </c>
      <c r="X1504">
        <v>44889985.75</v>
      </c>
      <c r="Y1504" s="225">
        <v>4016892099697.5</v>
      </c>
      <c r="Z1504">
        <v>0</v>
      </c>
    </row>
    <row r="1505" spans="1:26" x14ac:dyDescent="0.25">
      <c r="A1505" t="s">
        <v>1831</v>
      </c>
      <c r="B1505" t="s">
        <v>178</v>
      </c>
      <c r="C1505" t="s">
        <v>902</v>
      </c>
      <c r="D1505" t="s">
        <v>199</v>
      </c>
      <c r="E1505" t="s">
        <v>303</v>
      </c>
      <c r="F1505" t="s">
        <v>304</v>
      </c>
      <c r="G1505" t="s">
        <v>305</v>
      </c>
      <c r="H1505">
        <v>1177.0309</v>
      </c>
      <c r="I1505">
        <v>4.6699999999999998E-2</v>
      </c>
      <c r="J1505">
        <v>0.1135</v>
      </c>
      <c r="K1505">
        <v>0.48199999999999998</v>
      </c>
      <c r="L1505">
        <v>0.48199999999999998</v>
      </c>
      <c r="M1505">
        <v>1.4319</v>
      </c>
      <c r="N1505">
        <v>2.7719</v>
      </c>
      <c r="O1505">
        <v>4.2515000000000001</v>
      </c>
      <c r="P1505">
        <v>5.8257000000000003</v>
      </c>
      <c r="Q1505">
        <v>0</v>
      </c>
      <c r="R1505">
        <v>0</v>
      </c>
      <c r="S1505" t="s">
        <v>387</v>
      </c>
      <c r="T1505" t="s">
        <v>387</v>
      </c>
      <c r="U1505" t="s">
        <v>319</v>
      </c>
      <c r="V1505" t="s">
        <v>319</v>
      </c>
      <c r="W1505">
        <v>6316096810.9300003</v>
      </c>
      <c r="X1505">
        <v>5391990.6799999997</v>
      </c>
      <c r="Y1505" s="225">
        <v>1834339115541.79</v>
      </c>
      <c r="Z1505">
        <v>0</v>
      </c>
    </row>
    <row r="1506" spans="1:26" x14ac:dyDescent="0.25">
      <c r="A1506" t="s">
        <v>1832</v>
      </c>
      <c r="B1506" t="s">
        <v>171</v>
      </c>
      <c r="C1506" t="s">
        <v>902</v>
      </c>
      <c r="D1506" t="s">
        <v>199</v>
      </c>
      <c r="E1506" t="s">
        <v>303</v>
      </c>
      <c r="F1506" t="s">
        <v>304</v>
      </c>
      <c r="G1506" t="s">
        <v>305</v>
      </c>
      <c r="H1506">
        <v>987.3211</v>
      </c>
      <c r="I1506">
        <v>4.3700000000000003E-2</v>
      </c>
      <c r="J1506">
        <v>8.6900000000000005E-2</v>
      </c>
      <c r="K1506">
        <v>0.28899999999999998</v>
      </c>
      <c r="L1506">
        <v>0.28899999999999998</v>
      </c>
      <c r="M1506">
        <v>0.28899999999999998</v>
      </c>
      <c r="N1506">
        <v>0.28899999999999998</v>
      </c>
      <c r="O1506">
        <v>-14.147500000000001</v>
      </c>
      <c r="P1506">
        <v>-9.9727999999999994</v>
      </c>
      <c r="Q1506">
        <v>0</v>
      </c>
      <c r="R1506">
        <v>0</v>
      </c>
      <c r="S1506" t="s">
        <v>387</v>
      </c>
      <c r="T1506" t="s">
        <v>387</v>
      </c>
      <c r="U1506" t="s">
        <v>319</v>
      </c>
      <c r="V1506" t="s">
        <v>319</v>
      </c>
      <c r="W1506">
        <v>185469713.09</v>
      </c>
      <c r="X1506">
        <v>188394.29</v>
      </c>
      <c r="Y1506" s="225">
        <v>1834339115541.79</v>
      </c>
      <c r="Z1506">
        <v>0</v>
      </c>
    </row>
    <row r="1507" spans="1:26" x14ac:dyDescent="0.25">
      <c r="A1507" t="s">
        <v>1833</v>
      </c>
      <c r="B1507" t="s">
        <v>74</v>
      </c>
      <c r="C1507" t="s">
        <v>789</v>
      </c>
      <c r="D1507" t="s">
        <v>223</v>
      </c>
      <c r="E1507" t="s">
        <v>303</v>
      </c>
      <c r="F1507" t="s">
        <v>304</v>
      </c>
      <c r="G1507" t="s">
        <v>280</v>
      </c>
      <c r="H1507">
        <v>1237.6600000000001</v>
      </c>
      <c r="I1507">
        <v>-0.70679999999999998</v>
      </c>
      <c r="J1507">
        <v>1.6734</v>
      </c>
      <c r="K1507">
        <v>0.82609999999999995</v>
      </c>
      <c r="L1507">
        <v>0.82609999999999995</v>
      </c>
      <c r="M1507">
        <v>4.4527000000000001</v>
      </c>
      <c r="N1507">
        <v>-2.9963000000000002</v>
      </c>
      <c r="O1507">
        <v>2.9110999999999998</v>
      </c>
      <c r="P1507">
        <v>6.3501000000000003</v>
      </c>
      <c r="Q1507">
        <v>0</v>
      </c>
      <c r="R1507">
        <v>0</v>
      </c>
      <c r="S1507" t="s">
        <v>364</v>
      </c>
      <c r="T1507" t="s">
        <v>313</v>
      </c>
      <c r="U1507" t="s">
        <v>319</v>
      </c>
      <c r="V1507" t="s">
        <v>319</v>
      </c>
      <c r="W1507">
        <v>143123579862.14999</v>
      </c>
      <c r="X1507">
        <v>116595340.3</v>
      </c>
      <c r="Y1507" s="225">
        <v>3995760895922.54</v>
      </c>
      <c r="Z1507">
        <v>0</v>
      </c>
    </row>
    <row r="1508" spans="1:26" x14ac:dyDescent="0.25">
      <c r="A1508" t="s">
        <v>1834</v>
      </c>
      <c r="B1508" t="s">
        <v>74</v>
      </c>
      <c r="C1508" t="s">
        <v>1097</v>
      </c>
      <c r="D1508" t="s">
        <v>336</v>
      </c>
      <c r="E1508" t="s">
        <v>323</v>
      </c>
      <c r="F1508" t="s">
        <v>304</v>
      </c>
      <c r="G1508" t="s">
        <v>280</v>
      </c>
      <c r="H1508">
        <v>1.137929</v>
      </c>
      <c r="I1508">
        <v>0.55800000000000005</v>
      </c>
      <c r="J1508">
        <v>0.45179999999999998</v>
      </c>
      <c r="K1508">
        <v>1.6353</v>
      </c>
      <c r="L1508">
        <v>1.6353</v>
      </c>
      <c r="M1508">
        <v>0.23019999999999999</v>
      </c>
      <c r="N1508">
        <v>3.7025000000000001</v>
      </c>
      <c r="O1508">
        <v>13.296900000000001</v>
      </c>
      <c r="P1508">
        <v>2.4281000000000001</v>
      </c>
      <c r="Q1508">
        <v>0</v>
      </c>
      <c r="R1508">
        <v>0</v>
      </c>
      <c r="S1508" t="s">
        <v>319</v>
      </c>
      <c r="T1508" t="s">
        <v>319</v>
      </c>
      <c r="U1508" t="s">
        <v>319</v>
      </c>
      <c r="V1508" t="s">
        <v>319</v>
      </c>
      <c r="W1508">
        <v>815396.28</v>
      </c>
      <c r="X1508">
        <v>728279.47</v>
      </c>
      <c r="Y1508" s="225">
        <v>27159453814.290001</v>
      </c>
      <c r="Z1508">
        <v>815396.28</v>
      </c>
    </row>
    <row r="1509" spans="1:26" x14ac:dyDescent="0.25">
      <c r="A1509" t="s">
        <v>1835</v>
      </c>
      <c r="B1509" t="s">
        <v>178</v>
      </c>
      <c r="C1509" t="s">
        <v>1183</v>
      </c>
      <c r="D1509" t="s">
        <v>309</v>
      </c>
      <c r="E1509" t="s">
        <v>303</v>
      </c>
      <c r="F1509" t="s">
        <v>304</v>
      </c>
      <c r="G1509" t="s">
        <v>280</v>
      </c>
      <c r="H1509">
        <v>1182.5999999999999</v>
      </c>
      <c r="I1509">
        <v>5.0799999999999998E-2</v>
      </c>
      <c r="J1509">
        <v>0.1202</v>
      </c>
      <c r="K1509">
        <v>0.504</v>
      </c>
      <c r="L1509">
        <v>0.504</v>
      </c>
      <c r="M1509">
        <v>1.4784999999999999</v>
      </c>
      <c r="N1509">
        <v>3.1595</v>
      </c>
      <c r="O1509">
        <v>4.8246000000000002</v>
      </c>
      <c r="P1509">
        <v>6.2610000000000001</v>
      </c>
      <c r="Q1509">
        <v>0</v>
      </c>
      <c r="R1509">
        <v>0</v>
      </c>
      <c r="S1509" t="s">
        <v>310</v>
      </c>
      <c r="T1509" t="s">
        <v>364</v>
      </c>
      <c r="U1509" t="s">
        <v>319</v>
      </c>
      <c r="V1509" t="s">
        <v>319</v>
      </c>
      <c r="W1509">
        <v>109828037308.97</v>
      </c>
      <c r="X1509">
        <v>93337793.290000007</v>
      </c>
      <c r="Y1509" s="225">
        <v>9717085847267.1602</v>
      </c>
      <c r="Z1509">
        <v>0</v>
      </c>
    </row>
    <row r="1510" spans="1:26" x14ac:dyDescent="0.25">
      <c r="A1510" t="s">
        <v>1836</v>
      </c>
      <c r="B1510" t="s">
        <v>207</v>
      </c>
      <c r="C1510" t="s">
        <v>301</v>
      </c>
      <c r="D1510" t="s">
        <v>309</v>
      </c>
      <c r="E1510" t="s">
        <v>303</v>
      </c>
      <c r="F1510" t="s">
        <v>304</v>
      </c>
      <c r="G1510" t="s">
        <v>305</v>
      </c>
      <c r="H1510">
        <v>944.04</v>
      </c>
      <c r="I1510">
        <v>0</v>
      </c>
      <c r="J1510">
        <v>0</v>
      </c>
      <c r="K1510">
        <v>0</v>
      </c>
      <c r="L1510">
        <v>1.18</v>
      </c>
      <c r="M1510">
        <v>0</v>
      </c>
      <c r="N1510">
        <v>0</v>
      </c>
      <c r="O1510">
        <v>0</v>
      </c>
      <c r="P1510">
        <v>18.129999000000002</v>
      </c>
      <c r="Q1510">
        <v>0</v>
      </c>
      <c r="R1510">
        <v>0</v>
      </c>
      <c r="S1510" t="s">
        <v>319</v>
      </c>
      <c r="T1510" t="s">
        <v>319</v>
      </c>
      <c r="U1510" t="s">
        <v>319</v>
      </c>
      <c r="V1510" t="s">
        <v>319</v>
      </c>
      <c r="W1510">
        <v>30475443238.84</v>
      </c>
      <c r="X1510">
        <v>31974200.260000002</v>
      </c>
      <c r="Y1510" s="225">
        <v>1093641551799.15</v>
      </c>
      <c r="Z1510">
        <v>36353887.229999997</v>
      </c>
    </row>
    <row r="1511" spans="1:26" x14ac:dyDescent="0.25">
      <c r="A1511" t="s">
        <v>1837</v>
      </c>
      <c r="B1511" t="s">
        <v>207</v>
      </c>
      <c r="C1511" t="s">
        <v>331</v>
      </c>
      <c r="D1511" t="s">
        <v>374</v>
      </c>
      <c r="E1511" t="s">
        <v>303</v>
      </c>
      <c r="F1511" t="s">
        <v>304</v>
      </c>
      <c r="G1511" t="s">
        <v>305</v>
      </c>
      <c r="H1511">
        <v>955.61400000000003</v>
      </c>
      <c r="I1511">
        <v>0</v>
      </c>
      <c r="J1511">
        <v>0</v>
      </c>
      <c r="K1511">
        <v>0</v>
      </c>
      <c r="L1511">
        <v>0.38</v>
      </c>
      <c r="M1511">
        <v>0</v>
      </c>
      <c r="N1511">
        <v>0</v>
      </c>
      <c r="O1511">
        <v>0</v>
      </c>
      <c r="P1511">
        <v>4.82</v>
      </c>
      <c r="Q1511">
        <v>0</v>
      </c>
      <c r="R1511">
        <v>0</v>
      </c>
      <c r="S1511" t="s">
        <v>319</v>
      </c>
      <c r="T1511" t="s">
        <v>319</v>
      </c>
      <c r="U1511" t="s">
        <v>319</v>
      </c>
      <c r="V1511" t="s">
        <v>319</v>
      </c>
      <c r="W1511">
        <v>142532686062.89999</v>
      </c>
      <c r="X1511">
        <v>149720000</v>
      </c>
      <c r="Y1511" s="225">
        <v>491611342842.60999</v>
      </c>
      <c r="Z1511">
        <v>0</v>
      </c>
    </row>
    <row r="1512" spans="1:26" x14ac:dyDescent="0.25">
      <c r="A1512" t="s">
        <v>1838</v>
      </c>
      <c r="B1512" t="s">
        <v>207</v>
      </c>
      <c r="C1512" t="s">
        <v>331</v>
      </c>
      <c r="D1512" t="s">
        <v>374</v>
      </c>
      <c r="E1512" t="s">
        <v>303</v>
      </c>
      <c r="F1512" t="s">
        <v>304</v>
      </c>
      <c r="G1512" t="s">
        <v>305</v>
      </c>
      <c r="H1512">
        <v>947.32600000000002</v>
      </c>
      <c r="I1512">
        <v>0</v>
      </c>
      <c r="J1512">
        <v>0</v>
      </c>
      <c r="K1512">
        <v>0</v>
      </c>
      <c r="L1512">
        <v>0.5</v>
      </c>
      <c r="M1512">
        <v>0</v>
      </c>
      <c r="N1512">
        <v>0</v>
      </c>
      <c r="O1512">
        <v>0</v>
      </c>
      <c r="P1512">
        <v>6.86</v>
      </c>
      <c r="Q1512">
        <v>0</v>
      </c>
      <c r="R1512">
        <v>0</v>
      </c>
      <c r="S1512" t="s">
        <v>319</v>
      </c>
      <c r="T1512" t="s">
        <v>319</v>
      </c>
      <c r="U1512" t="s">
        <v>319</v>
      </c>
      <c r="V1512" t="s">
        <v>319</v>
      </c>
      <c r="W1512">
        <v>94265559110.630005</v>
      </c>
      <c r="X1512">
        <v>100000000</v>
      </c>
      <c r="Y1512" s="225">
        <v>491611342842.60999</v>
      </c>
      <c r="Z1512">
        <v>0</v>
      </c>
    </row>
    <row r="1513" spans="1:26" x14ac:dyDescent="0.25">
      <c r="A1513" t="s">
        <v>1839</v>
      </c>
      <c r="B1513" t="s">
        <v>207</v>
      </c>
      <c r="C1513" t="s">
        <v>661</v>
      </c>
      <c r="D1513" t="s">
        <v>170</v>
      </c>
      <c r="E1513" t="s">
        <v>303</v>
      </c>
      <c r="F1513" t="s">
        <v>304</v>
      </c>
      <c r="G1513" t="s">
        <v>305</v>
      </c>
      <c r="H1513">
        <v>1014.933</v>
      </c>
      <c r="I1513">
        <v>0</v>
      </c>
      <c r="J1513">
        <v>0</v>
      </c>
      <c r="K1513">
        <v>0</v>
      </c>
      <c r="L1513">
        <v>0.63</v>
      </c>
      <c r="M1513">
        <v>0</v>
      </c>
      <c r="N1513">
        <v>0</v>
      </c>
      <c r="O1513">
        <v>0</v>
      </c>
      <c r="P1513">
        <v>1.08</v>
      </c>
      <c r="Q1513">
        <v>0</v>
      </c>
      <c r="R1513">
        <v>0</v>
      </c>
      <c r="S1513" t="s">
        <v>319</v>
      </c>
      <c r="T1513" t="s">
        <v>319</v>
      </c>
      <c r="U1513" t="s">
        <v>319</v>
      </c>
      <c r="V1513" t="s">
        <v>319</v>
      </c>
      <c r="W1513">
        <v>125427784776.7</v>
      </c>
      <c r="X1513">
        <v>124360000</v>
      </c>
      <c r="Y1513" s="225">
        <v>21524316774423.719</v>
      </c>
      <c r="Z1513">
        <v>1577596.19</v>
      </c>
    </row>
    <row r="1514" spans="1:26" x14ac:dyDescent="0.25">
      <c r="A1514" t="s">
        <v>1840</v>
      </c>
      <c r="B1514" t="s">
        <v>207</v>
      </c>
      <c r="C1514" t="s">
        <v>661</v>
      </c>
      <c r="D1514" t="s">
        <v>170</v>
      </c>
      <c r="E1514" t="s">
        <v>303</v>
      </c>
      <c r="F1514" t="s">
        <v>304</v>
      </c>
      <c r="G1514" t="s">
        <v>305</v>
      </c>
      <c r="H1514">
        <v>1123.6135999999999</v>
      </c>
      <c r="I1514">
        <v>0</v>
      </c>
      <c r="J1514">
        <v>0</v>
      </c>
      <c r="K1514">
        <v>0</v>
      </c>
      <c r="L1514">
        <v>0.41</v>
      </c>
      <c r="M1514">
        <v>0</v>
      </c>
      <c r="N1514">
        <v>0</v>
      </c>
      <c r="O1514">
        <v>0</v>
      </c>
      <c r="P1514">
        <v>5.13</v>
      </c>
      <c r="Q1514">
        <v>0</v>
      </c>
      <c r="R1514">
        <v>0</v>
      </c>
      <c r="S1514" t="s">
        <v>319</v>
      </c>
      <c r="T1514" t="s">
        <v>319</v>
      </c>
      <c r="U1514" t="s">
        <v>319</v>
      </c>
      <c r="V1514" t="s">
        <v>319</v>
      </c>
      <c r="W1514">
        <v>238038567023.64001</v>
      </c>
      <c r="X1514">
        <v>212722406.28999999</v>
      </c>
      <c r="Y1514" s="225">
        <v>21524316774423.719</v>
      </c>
      <c r="Z1514">
        <v>1577596.19</v>
      </c>
    </row>
    <row r="1515" spans="1:26" x14ac:dyDescent="0.25">
      <c r="A1515" t="s">
        <v>1841</v>
      </c>
      <c r="B1515" t="s">
        <v>207</v>
      </c>
      <c r="C1515" t="s">
        <v>661</v>
      </c>
      <c r="D1515" t="s">
        <v>170</v>
      </c>
      <c r="E1515" t="s">
        <v>303</v>
      </c>
      <c r="F1515" t="s">
        <v>304</v>
      </c>
      <c r="G1515" t="s">
        <v>305</v>
      </c>
      <c r="H1515">
        <v>1024.1121000000001</v>
      </c>
      <c r="I1515">
        <v>0</v>
      </c>
      <c r="J1515">
        <v>0</v>
      </c>
      <c r="K1515">
        <v>0</v>
      </c>
      <c r="L1515">
        <v>-1.32</v>
      </c>
      <c r="M1515">
        <v>0</v>
      </c>
      <c r="N1515">
        <v>0</v>
      </c>
      <c r="O1515">
        <v>0</v>
      </c>
      <c r="P1515">
        <v>0.46</v>
      </c>
      <c r="Q1515">
        <v>0</v>
      </c>
      <c r="R1515">
        <v>0</v>
      </c>
      <c r="S1515" t="s">
        <v>319</v>
      </c>
      <c r="T1515" t="s">
        <v>319</v>
      </c>
      <c r="U1515" t="s">
        <v>319</v>
      </c>
      <c r="V1515" t="s">
        <v>319</v>
      </c>
      <c r="W1515">
        <v>51889278948.540001</v>
      </c>
      <c r="X1515">
        <v>50000000</v>
      </c>
      <c r="Y1515" s="225">
        <v>21524316774423.719</v>
      </c>
      <c r="Z1515">
        <v>1577596.19</v>
      </c>
    </row>
    <row r="1516" spans="1:26" x14ac:dyDescent="0.25">
      <c r="A1516" t="s">
        <v>1842</v>
      </c>
      <c r="B1516" t="s">
        <v>207</v>
      </c>
      <c r="C1516" t="s">
        <v>896</v>
      </c>
      <c r="D1516" t="s">
        <v>202</v>
      </c>
      <c r="E1516" t="s">
        <v>303</v>
      </c>
      <c r="F1516" t="s">
        <v>304</v>
      </c>
      <c r="G1516" t="s">
        <v>305</v>
      </c>
      <c r="H1516">
        <v>1020.8</v>
      </c>
      <c r="I1516">
        <v>0</v>
      </c>
      <c r="J1516">
        <v>0</v>
      </c>
      <c r="K1516">
        <v>0</v>
      </c>
      <c r="L1516">
        <v>0.69</v>
      </c>
      <c r="M1516">
        <v>0</v>
      </c>
      <c r="N1516">
        <v>0</v>
      </c>
      <c r="O1516">
        <v>0</v>
      </c>
      <c r="P1516">
        <v>9.1</v>
      </c>
      <c r="Q1516">
        <v>0</v>
      </c>
      <c r="R1516">
        <v>0</v>
      </c>
      <c r="S1516" t="s">
        <v>319</v>
      </c>
      <c r="T1516" t="s">
        <v>319</v>
      </c>
      <c r="U1516" t="s">
        <v>319</v>
      </c>
      <c r="V1516" t="s">
        <v>319</v>
      </c>
      <c r="W1516">
        <v>16270895037.26</v>
      </c>
      <c r="X1516">
        <v>16050000</v>
      </c>
      <c r="Y1516" s="225">
        <v>317990810880.20001</v>
      </c>
      <c r="Z1516">
        <v>0</v>
      </c>
    </row>
    <row r="1517" spans="1:26" x14ac:dyDescent="0.25">
      <c r="A1517" t="s">
        <v>1843</v>
      </c>
      <c r="B1517" t="s">
        <v>207</v>
      </c>
      <c r="C1517" t="s">
        <v>919</v>
      </c>
      <c r="D1517" t="s">
        <v>662</v>
      </c>
      <c r="E1517" t="s">
        <v>303</v>
      </c>
      <c r="F1517" t="s">
        <v>304</v>
      </c>
      <c r="G1517" t="s">
        <v>305</v>
      </c>
      <c r="H1517">
        <v>1006.8768</v>
      </c>
      <c r="I1517">
        <v>0</v>
      </c>
      <c r="J1517">
        <v>0</v>
      </c>
      <c r="K1517">
        <v>0</v>
      </c>
      <c r="L1517">
        <v>-0.04</v>
      </c>
      <c r="M1517">
        <v>0</v>
      </c>
      <c r="N1517">
        <v>0</v>
      </c>
      <c r="O1517">
        <v>0</v>
      </c>
      <c r="P1517">
        <v>-1.23</v>
      </c>
      <c r="Q1517">
        <v>0</v>
      </c>
      <c r="R1517">
        <v>0</v>
      </c>
      <c r="S1517" t="s">
        <v>319</v>
      </c>
      <c r="T1517" t="s">
        <v>319</v>
      </c>
      <c r="U1517" t="s">
        <v>319</v>
      </c>
      <c r="V1517" t="s">
        <v>319</v>
      </c>
      <c r="W1517">
        <v>103446733183.09</v>
      </c>
      <c r="X1517">
        <v>102697410.09999999</v>
      </c>
      <c r="Y1517" s="225">
        <v>20528482867700.121</v>
      </c>
      <c r="Z1517">
        <v>31325472.825599998</v>
      </c>
    </row>
    <row r="1518" spans="1:26" x14ac:dyDescent="0.25">
      <c r="A1518" t="s">
        <v>1844</v>
      </c>
      <c r="B1518" t="s">
        <v>207</v>
      </c>
      <c r="C1518" t="s">
        <v>1140</v>
      </c>
      <c r="D1518" t="s">
        <v>170</v>
      </c>
      <c r="E1518" t="s">
        <v>303</v>
      </c>
      <c r="F1518" t="s">
        <v>304</v>
      </c>
      <c r="G1518" t="s">
        <v>305</v>
      </c>
      <c r="H1518">
        <v>1050.894</v>
      </c>
      <c r="I1518">
        <v>0</v>
      </c>
      <c r="J1518">
        <v>0</v>
      </c>
      <c r="K1518">
        <v>0</v>
      </c>
      <c r="L1518">
        <v>-1.1299999999999999</v>
      </c>
      <c r="M1518">
        <v>0</v>
      </c>
      <c r="N1518">
        <v>0</v>
      </c>
      <c r="O1518">
        <v>0</v>
      </c>
      <c r="P1518">
        <v>3.57</v>
      </c>
      <c r="Q1518">
        <v>0</v>
      </c>
      <c r="R1518">
        <v>0</v>
      </c>
      <c r="S1518" t="s">
        <v>319</v>
      </c>
      <c r="T1518" t="s">
        <v>319</v>
      </c>
      <c r="U1518" t="s">
        <v>319</v>
      </c>
      <c r="V1518" t="s">
        <v>319</v>
      </c>
      <c r="W1518">
        <v>538876023666.73999</v>
      </c>
      <c r="X1518">
        <v>507000000</v>
      </c>
      <c r="Y1518" s="225">
        <v>997334712169.71997</v>
      </c>
      <c r="Z1518">
        <v>21150294.123599999</v>
      </c>
    </row>
    <row r="1519" spans="1:26" x14ac:dyDescent="0.25">
      <c r="A1519" t="s">
        <v>1845</v>
      </c>
      <c r="B1519" t="s">
        <v>207</v>
      </c>
      <c r="C1519" t="s">
        <v>1108</v>
      </c>
      <c r="D1519" t="s">
        <v>223</v>
      </c>
      <c r="E1519" t="s">
        <v>303</v>
      </c>
      <c r="F1519" t="s">
        <v>304</v>
      </c>
      <c r="G1519" t="s">
        <v>305</v>
      </c>
      <c r="H1519">
        <v>917.02</v>
      </c>
      <c r="I1519">
        <v>0</v>
      </c>
      <c r="J1519">
        <v>0</v>
      </c>
      <c r="K1519">
        <v>0</v>
      </c>
      <c r="L1519">
        <v>0.61</v>
      </c>
      <c r="M1519">
        <v>0</v>
      </c>
      <c r="N1519">
        <v>0</v>
      </c>
      <c r="O1519">
        <v>0</v>
      </c>
      <c r="P1519">
        <v>8.41</v>
      </c>
      <c r="Q1519">
        <v>0</v>
      </c>
      <c r="R1519">
        <v>0</v>
      </c>
      <c r="S1519" t="s">
        <v>319</v>
      </c>
      <c r="T1519" t="s">
        <v>319</v>
      </c>
      <c r="U1519" t="s">
        <v>319</v>
      </c>
      <c r="V1519" t="s">
        <v>319</v>
      </c>
      <c r="W1519">
        <v>346123639537.10999</v>
      </c>
      <c r="X1519">
        <v>339450000</v>
      </c>
      <c r="Y1519" s="225">
        <v>46758942263563.547</v>
      </c>
      <c r="Z1519">
        <v>101468419.68000001</v>
      </c>
    </row>
    <row r="1520" spans="1:26" x14ac:dyDescent="0.25">
      <c r="A1520" t="s">
        <v>1846</v>
      </c>
      <c r="B1520" t="s">
        <v>207</v>
      </c>
      <c r="C1520" t="s">
        <v>1108</v>
      </c>
      <c r="D1520" t="s">
        <v>662</v>
      </c>
      <c r="E1520" t="s">
        <v>303</v>
      </c>
      <c r="F1520" t="s">
        <v>304</v>
      </c>
      <c r="G1520" t="s">
        <v>305</v>
      </c>
      <c r="H1520">
        <v>1078.242</v>
      </c>
      <c r="I1520">
        <v>0</v>
      </c>
      <c r="J1520">
        <v>0</v>
      </c>
      <c r="K1520">
        <v>0</v>
      </c>
      <c r="L1520">
        <v>0.92</v>
      </c>
      <c r="M1520">
        <v>0</v>
      </c>
      <c r="N1520">
        <v>0</v>
      </c>
      <c r="O1520">
        <v>0</v>
      </c>
      <c r="P1520">
        <v>4.5199999999999996</v>
      </c>
      <c r="Q1520">
        <v>0</v>
      </c>
      <c r="R1520">
        <v>0</v>
      </c>
      <c r="S1520" t="s">
        <v>319</v>
      </c>
      <c r="T1520" t="s">
        <v>319</v>
      </c>
      <c r="U1520" t="s">
        <v>319</v>
      </c>
      <c r="V1520" t="s">
        <v>319</v>
      </c>
      <c r="W1520">
        <v>126005511685.14999</v>
      </c>
      <c r="X1520">
        <v>117939844.75</v>
      </c>
      <c r="Y1520" s="225">
        <v>46758942263563.547</v>
      </c>
      <c r="Z1520">
        <v>101468419.68000001</v>
      </c>
    </row>
    <row r="1521" spans="1:26" x14ac:dyDescent="0.25">
      <c r="A1521" t="s">
        <v>1847</v>
      </c>
      <c r="B1521" t="s">
        <v>207</v>
      </c>
      <c r="C1521" t="s">
        <v>1108</v>
      </c>
      <c r="D1521" t="s">
        <v>223</v>
      </c>
      <c r="E1521" t="s">
        <v>303</v>
      </c>
      <c r="F1521" t="s">
        <v>304</v>
      </c>
      <c r="G1521" t="s">
        <v>305</v>
      </c>
      <c r="H1521">
        <v>1016.51</v>
      </c>
      <c r="I1521">
        <v>0</v>
      </c>
      <c r="J1521">
        <v>0</v>
      </c>
      <c r="K1521">
        <v>0</v>
      </c>
      <c r="L1521">
        <v>0.57999999999999996</v>
      </c>
      <c r="M1521">
        <v>0</v>
      </c>
      <c r="N1521">
        <v>0</v>
      </c>
      <c r="O1521">
        <v>0</v>
      </c>
      <c r="P1521">
        <v>8.32</v>
      </c>
      <c r="Q1521">
        <v>0</v>
      </c>
      <c r="R1521">
        <v>0</v>
      </c>
      <c r="S1521" t="s">
        <v>319</v>
      </c>
      <c r="T1521" t="s">
        <v>319</v>
      </c>
      <c r="U1521" t="s">
        <v>319</v>
      </c>
      <c r="V1521" t="s">
        <v>319</v>
      </c>
      <c r="W1521">
        <v>174685868301.39001</v>
      </c>
      <c r="X1521">
        <v>172845000</v>
      </c>
      <c r="Y1521" s="225">
        <v>46758942263563.547</v>
      </c>
      <c r="Z1521">
        <v>101468419.68000001</v>
      </c>
    </row>
    <row r="1522" spans="1:26" x14ac:dyDescent="0.25">
      <c r="A1522" t="s">
        <v>1848</v>
      </c>
      <c r="B1522" t="s">
        <v>207</v>
      </c>
      <c r="C1522" t="s">
        <v>1108</v>
      </c>
      <c r="D1522" t="s">
        <v>312</v>
      </c>
      <c r="E1522" t="s">
        <v>303</v>
      </c>
      <c r="F1522" t="s">
        <v>304</v>
      </c>
      <c r="G1522" t="s">
        <v>305</v>
      </c>
      <c r="H1522">
        <v>1008.17</v>
      </c>
      <c r="I1522">
        <v>0</v>
      </c>
      <c r="J1522">
        <v>0</v>
      </c>
      <c r="K1522">
        <v>0</v>
      </c>
      <c r="L1522">
        <v>0.63</v>
      </c>
      <c r="M1522">
        <v>0</v>
      </c>
      <c r="N1522">
        <v>0</v>
      </c>
      <c r="O1522">
        <v>0</v>
      </c>
      <c r="P1522">
        <v>12.13</v>
      </c>
      <c r="Q1522">
        <v>0</v>
      </c>
      <c r="R1522">
        <v>0</v>
      </c>
      <c r="S1522" t="s">
        <v>319</v>
      </c>
      <c r="T1522" t="s">
        <v>319</v>
      </c>
      <c r="U1522" t="s">
        <v>319</v>
      </c>
      <c r="V1522" t="s">
        <v>319</v>
      </c>
      <c r="W1522">
        <v>377600693497.95001</v>
      </c>
      <c r="X1522">
        <v>370401000</v>
      </c>
      <c r="Y1522" s="225">
        <v>46758942263563.547</v>
      </c>
      <c r="Z1522">
        <v>101468419.68000001</v>
      </c>
    </row>
    <row r="1523" spans="1:26" x14ac:dyDescent="0.25">
      <c r="A1523" t="s">
        <v>1849</v>
      </c>
      <c r="B1523" t="s">
        <v>207</v>
      </c>
      <c r="C1523" t="s">
        <v>1108</v>
      </c>
      <c r="D1523" t="s">
        <v>223</v>
      </c>
      <c r="E1523" t="s">
        <v>303</v>
      </c>
      <c r="F1523" t="s">
        <v>304</v>
      </c>
      <c r="G1523" t="s">
        <v>305</v>
      </c>
      <c r="H1523">
        <v>1011.95</v>
      </c>
      <c r="I1523">
        <v>0</v>
      </c>
      <c r="J1523">
        <v>0</v>
      </c>
      <c r="K1523">
        <v>0</v>
      </c>
      <c r="L1523">
        <v>0.6</v>
      </c>
      <c r="M1523">
        <v>0</v>
      </c>
      <c r="N1523">
        <v>0</v>
      </c>
      <c r="O1523">
        <v>0</v>
      </c>
      <c r="P1523">
        <v>8</v>
      </c>
      <c r="Q1523">
        <v>0</v>
      </c>
      <c r="R1523">
        <v>0</v>
      </c>
      <c r="S1523" t="s">
        <v>319</v>
      </c>
      <c r="T1523" t="s">
        <v>319</v>
      </c>
      <c r="U1523" t="s">
        <v>319</v>
      </c>
      <c r="V1523" t="s">
        <v>319</v>
      </c>
      <c r="W1523">
        <v>230044357119.59</v>
      </c>
      <c r="X1523">
        <v>228698000</v>
      </c>
      <c r="Y1523" s="225">
        <v>46758942263563.547</v>
      </c>
      <c r="Z1523">
        <v>101468419.68000001</v>
      </c>
    </row>
    <row r="1524" spans="1:26" x14ac:dyDescent="0.25">
      <c r="A1524" t="s">
        <v>1850</v>
      </c>
      <c r="B1524" t="s">
        <v>207</v>
      </c>
      <c r="C1524" t="s">
        <v>1183</v>
      </c>
      <c r="D1524" t="s">
        <v>309</v>
      </c>
      <c r="E1524" t="s">
        <v>303</v>
      </c>
      <c r="F1524" t="s">
        <v>304</v>
      </c>
      <c r="G1524" t="s">
        <v>305</v>
      </c>
      <c r="H1524">
        <v>1000</v>
      </c>
      <c r="I1524">
        <v>0</v>
      </c>
      <c r="J1524">
        <v>0</v>
      </c>
      <c r="K1524">
        <v>0</v>
      </c>
      <c r="L1524">
        <v>-0.31</v>
      </c>
      <c r="M1524">
        <v>0</v>
      </c>
      <c r="N1524">
        <v>0</v>
      </c>
      <c r="O1524">
        <v>0</v>
      </c>
      <c r="P1524">
        <v>7.92</v>
      </c>
      <c r="Q1524">
        <v>0</v>
      </c>
      <c r="R1524">
        <v>0</v>
      </c>
      <c r="S1524" t="s">
        <v>319</v>
      </c>
      <c r="T1524" t="s">
        <v>319</v>
      </c>
      <c r="U1524" t="s">
        <v>319</v>
      </c>
      <c r="V1524" t="s">
        <v>319</v>
      </c>
      <c r="W1524">
        <v>269102181082.28</v>
      </c>
      <c r="X1524">
        <v>262500000</v>
      </c>
      <c r="Y1524" s="225">
        <v>9717085847267.1602</v>
      </c>
      <c r="Z1524">
        <v>0</v>
      </c>
    </row>
    <row r="1525" spans="1:26" x14ac:dyDescent="0.25">
      <c r="A1525" t="s">
        <v>1851</v>
      </c>
      <c r="B1525" t="s">
        <v>207</v>
      </c>
      <c r="C1525" t="s">
        <v>1183</v>
      </c>
      <c r="D1525" t="s">
        <v>309</v>
      </c>
      <c r="E1525" t="s">
        <v>303</v>
      </c>
      <c r="F1525" t="s">
        <v>304</v>
      </c>
      <c r="G1525" t="s">
        <v>305</v>
      </c>
      <c r="H1525">
        <v>1000.23</v>
      </c>
      <c r="I1525">
        <v>0</v>
      </c>
      <c r="J1525">
        <v>0</v>
      </c>
      <c r="K1525">
        <v>0</v>
      </c>
      <c r="L1525">
        <v>0.19</v>
      </c>
      <c r="M1525">
        <v>0</v>
      </c>
      <c r="N1525">
        <v>0</v>
      </c>
      <c r="O1525">
        <v>0</v>
      </c>
      <c r="P1525">
        <v>6.86</v>
      </c>
      <c r="Q1525">
        <v>0</v>
      </c>
      <c r="R1525">
        <v>0</v>
      </c>
      <c r="S1525" t="s">
        <v>319</v>
      </c>
      <c r="T1525" t="s">
        <v>319</v>
      </c>
      <c r="U1525" t="s">
        <v>319</v>
      </c>
      <c r="V1525" t="s">
        <v>319</v>
      </c>
      <c r="W1525">
        <v>0</v>
      </c>
      <c r="X1525">
        <v>0</v>
      </c>
      <c r="Y1525" s="225">
        <v>9717085847267.1602</v>
      </c>
      <c r="Z1525">
        <v>0</v>
      </c>
    </row>
    <row r="1526" spans="1:26" x14ac:dyDescent="0.25">
      <c r="A1526" t="s">
        <v>1852</v>
      </c>
      <c r="B1526" t="s">
        <v>207</v>
      </c>
      <c r="C1526" t="s">
        <v>1375</v>
      </c>
      <c r="D1526" t="s">
        <v>170</v>
      </c>
      <c r="E1526" t="s">
        <v>303</v>
      </c>
      <c r="F1526" t="s">
        <v>304</v>
      </c>
      <c r="G1526" t="s">
        <v>305</v>
      </c>
      <c r="H1526">
        <v>992.10559999999998</v>
      </c>
      <c r="I1526">
        <v>0</v>
      </c>
      <c r="J1526">
        <v>0</v>
      </c>
      <c r="K1526">
        <v>0</v>
      </c>
      <c r="L1526">
        <v>-1.52</v>
      </c>
      <c r="M1526">
        <v>0</v>
      </c>
      <c r="N1526">
        <v>0</v>
      </c>
      <c r="O1526">
        <v>0</v>
      </c>
      <c r="P1526">
        <v>-3.7</v>
      </c>
      <c r="Q1526">
        <v>0</v>
      </c>
      <c r="R1526">
        <v>0</v>
      </c>
      <c r="S1526" t="s">
        <v>319</v>
      </c>
      <c r="T1526" t="s">
        <v>319</v>
      </c>
      <c r="U1526" t="s">
        <v>319</v>
      </c>
      <c r="V1526" t="s">
        <v>319</v>
      </c>
      <c r="W1526">
        <v>14379270950.780001</v>
      </c>
      <c r="X1526">
        <v>14273790.35</v>
      </c>
      <c r="Y1526" s="225">
        <v>972513803920.92004</v>
      </c>
      <c r="Z1526">
        <v>0</v>
      </c>
    </row>
    <row r="1527" spans="1:26" x14ac:dyDescent="0.25">
      <c r="A1527" t="s">
        <v>1853</v>
      </c>
      <c r="B1527" t="s">
        <v>207</v>
      </c>
      <c r="C1527" t="s">
        <v>1393</v>
      </c>
      <c r="D1527" t="s">
        <v>170</v>
      </c>
      <c r="E1527" t="s">
        <v>303</v>
      </c>
      <c r="F1527" t="s">
        <v>304</v>
      </c>
      <c r="G1527" t="s">
        <v>305</v>
      </c>
      <c r="H1527">
        <v>1026.6083000000001</v>
      </c>
      <c r="I1527">
        <v>0</v>
      </c>
      <c r="J1527">
        <v>0</v>
      </c>
      <c r="K1527">
        <v>0</v>
      </c>
      <c r="L1527">
        <v>0.44</v>
      </c>
      <c r="M1527">
        <v>0</v>
      </c>
      <c r="N1527">
        <v>0</v>
      </c>
      <c r="O1527">
        <v>0</v>
      </c>
      <c r="P1527">
        <v>0.06</v>
      </c>
      <c r="Q1527">
        <v>0</v>
      </c>
      <c r="R1527">
        <v>0</v>
      </c>
      <c r="S1527" t="s">
        <v>319</v>
      </c>
      <c r="T1527" t="s">
        <v>319</v>
      </c>
      <c r="U1527" t="s">
        <v>319</v>
      </c>
      <c r="V1527" t="s">
        <v>319</v>
      </c>
      <c r="W1527">
        <v>42928516596.510002</v>
      </c>
      <c r="X1527">
        <v>42000000</v>
      </c>
      <c r="Y1527" s="225">
        <v>4103334378973.0498</v>
      </c>
      <c r="Z1527">
        <v>0</v>
      </c>
    </row>
    <row r="1528" spans="1:26" x14ac:dyDescent="0.25">
      <c r="A1528" t="s">
        <v>1854</v>
      </c>
      <c r="B1528" t="s">
        <v>207</v>
      </c>
      <c r="C1528" t="s">
        <v>1393</v>
      </c>
      <c r="D1528" t="s">
        <v>170</v>
      </c>
      <c r="E1528" t="s">
        <v>303</v>
      </c>
      <c r="F1528" t="s">
        <v>304</v>
      </c>
      <c r="G1528" t="s">
        <v>305</v>
      </c>
      <c r="H1528">
        <v>875.13149999999996</v>
      </c>
      <c r="I1528">
        <v>0</v>
      </c>
      <c r="J1528">
        <v>0</v>
      </c>
      <c r="K1528">
        <v>0</v>
      </c>
      <c r="L1528">
        <v>-0.81</v>
      </c>
      <c r="M1528">
        <v>0</v>
      </c>
      <c r="N1528">
        <v>0</v>
      </c>
      <c r="O1528">
        <v>0</v>
      </c>
      <c r="P1528">
        <v>0.13</v>
      </c>
      <c r="Q1528">
        <v>0</v>
      </c>
      <c r="R1528">
        <v>0</v>
      </c>
      <c r="S1528" t="s">
        <v>319</v>
      </c>
      <c r="T1528" t="s">
        <v>319</v>
      </c>
      <c r="U1528" t="s">
        <v>319</v>
      </c>
      <c r="V1528" t="s">
        <v>319</v>
      </c>
      <c r="W1528">
        <v>74000712556.149994</v>
      </c>
      <c r="X1528">
        <v>83877471.540000007</v>
      </c>
      <c r="Y1528" s="225">
        <v>4103334378973.0498</v>
      </c>
      <c r="Z1528">
        <v>0</v>
      </c>
    </row>
    <row r="1529" spans="1:26" x14ac:dyDescent="0.25">
      <c r="A1529" t="s">
        <v>1855</v>
      </c>
      <c r="B1529" t="s">
        <v>207</v>
      </c>
      <c r="C1529" t="s">
        <v>1393</v>
      </c>
      <c r="D1529" t="s">
        <v>170</v>
      </c>
      <c r="E1529" t="s">
        <v>303</v>
      </c>
      <c r="F1529" t="s">
        <v>304</v>
      </c>
      <c r="G1529" t="s">
        <v>305</v>
      </c>
      <c r="H1529">
        <v>921.43709999999999</v>
      </c>
      <c r="I1529">
        <v>0</v>
      </c>
      <c r="J1529">
        <v>0</v>
      </c>
      <c r="K1529">
        <v>0</v>
      </c>
      <c r="L1529">
        <v>0.62</v>
      </c>
      <c r="M1529">
        <v>0</v>
      </c>
      <c r="N1529">
        <v>0</v>
      </c>
      <c r="O1529">
        <v>0</v>
      </c>
      <c r="P1529">
        <v>-0.04</v>
      </c>
      <c r="Q1529">
        <v>0</v>
      </c>
      <c r="R1529">
        <v>0</v>
      </c>
      <c r="S1529" t="s">
        <v>319</v>
      </c>
      <c r="T1529" t="s">
        <v>319</v>
      </c>
      <c r="U1529" t="s">
        <v>319</v>
      </c>
      <c r="V1529" t="s">
        <v>319</v>
      </c>
      <c r="W1529">
        <v>48750350856.669998</v>
      </c>
      <c r="X1529">
        <v>53233550.299999997</v>
      </c>
      <c r="Y1529" s="225">
        <v>4103334378973.0498</v>
      </c>
      <c r="Z1529">
        <v>0</v>
      </c>
    </row>
    <row r="1530" spans="1:26" x14ac:dyDescent="0.25">
      <c r="A1530" t="s">
        <v>1856</v>
      </c>
      <c r="B1530" t="s">
        <v>207</v>
      </c>
      <c r="C1530" t="s">
        <v>902</v>
      </c>
      <c r="D1530" t="s">
        <v>374</v>
      </c>
      <c r="E1530" t="s">
        <v>303</v>
      </c>
      <c r="F1530" t="s">
        <v>304</v>
      </c>
      <c r="G1530" t="s">
        <v>305</v>
      </c>
      <c r="H1530">
        <v>1072.8030000000001</v>
      </c>
      <c r="I1530">
        <v>0</v>
      </c>
      <c r="J1530">
        <v>0</v>
      </c>
      <c r="K1530">
        <v>0</v>
      </c>
      <c r="L1530">
        <v>1.31</v>
      </c>
      <c r="M1530">
        <v>0</v>
      </c>
      <c r="N1530">
        <v>0</v>
      </c>
      <c r="O1530">
        <v>0</v>
      </c>
      <c r="P1530">
        <v>13.86</v>
      </c>
      <c r="Q1530">
        <v>0</v>
      </c>
      <c r="R1530">
        <v>0</v>
      </c>
      <c r="S1530" t="s">
        <v>319</v>
      </c>
      <c r="T1530" t="s">
        <v>319</v>
      </c>
      <c r="U1530" t="s">
        <v>319</v>
      </c>
      <c r="V1530" t="s">
        <v>319</v>
      </c>
      <c r="W1530">
        <v>33091688253.599998</v>
      </c>
      <c r="X1530">
        <v>31250000</v>
      </c>
      <c r="Y1530" s="225">
        <v>1834339115541.79</v>
      </c>
      <c r="Z1530">
        <v>0</v>
      </c>
    </row>
    <row r="1531" spans="1:26" x14ac:dyDescent="0.25">
      <c r="A1531" t="s">
        <v>1857</v>
      </c>
      <c r="B1531" t="s">
        <v>207</v>
      </c>
      <c r="C1531" t="s">
        <v>1743</v>
      </c>
      <c r="D1531" t="s">
        <v>170</v>
      </c>
      <c r="E1531" t="s">
        <v>303</v>
      </c>
      <c r="F1531" t="s">
        <v>304</v>
      </c>
      <c r="G1531" t="s">
        <v>305</v>
      </c>
      <c r="H1531">
        <v>982.83929999999998</v>
      </c>
      <c r="I1531">
        <v>0</v>
      </c>
      <c r="J1531">
        <v>0</v>
      </c>
      <c r="K1531">
        <v>0</v>
      </c>
      <c r="L1531">
        <v>0.51</v>
      </c>
      <c r="M1531">
        <v>0</v>
      </c>
      <c r="N1531">
        <v>0</v>
      </c>
      <c r="O1531">
        <v>0</v>
      </c>
      <c r="P1531">
        <v>-1.08</v>
      </c>
      <c r="Q1531">
        <v>0</v>
      </c>
      <c r="R1531">
        <v>0</v>
      </c>
      <c r="S1531" t="s">
        <v>319</v>
      </c>
      <c r="T1531" t="s">
        <v>319</v>
      </c>
      <c r="U1531" t="s">
        <v>319</v>
      </c>
      <c r="V1531" t="s">
        <v>319</v>
      </c>
      <c r="W1531">
        <v>8515862564.6499996</v>
      </c>
      <c r="X1531">
        <v>8708820.1799999997</v>
      </c>
      <c r="Y1531" s="225">
        <v>2496747612372.3599</v>
      </c>
      <c r="Z1531">
        <v>0</v>
      </c>
    </row>
    <row r="1532" spans="1:26" x14ac:dyDescent="0.25">
      <c r="A1532" t="s">
        <v>1858</v>
      </c>
      <c r="B1532" t="s">
        <v>207</v>
      </c>
      <c r="C1532" t="s">
        <v>1743</v>
      </c>
      <c r="D1532" t="s">
        <v>170</v>
      </c>
      <c r="E1532" t="s">
        <v>303</v>
      </c>
      <c r="F1532" t="s">
        <v>304</v>
      </c>
      <c r="G1532" t="s">
        <v>305</v>
      </c>
      <c r="H1532">
        <v>1026.0364999999999</v>
      </c>
      <c r="I1532">
        <v>0</v>
      </c>
      <c r="J1532">
        <v>0</v>
      </c>
      <c r="K1532">
        <v>0</v>
      </c>
      <c r="L1532">
        <v>0.76</v>
      </c>
      <c r="M1532">
        <v>0</v>
      </c>
      <c r="N1532">
        <v>0</v>
      </c>
      <c r="O1532">
        <v>0</v>
      </c>
      <c r="P1532">
        <v>0.44</v>
      </c>
      <c r="Q1532">
        <v>0</v>
      </c>
      <c r="R1532">
        <v>0</v>
      </c>
      <c r="S1532" t="s">
        <v>319</v>
      </c>
      <c r="T1532" t="s">
        <v>319</v>
      </c>
      <c r="U1532" t="s">
        <v>319</v>
      </c>
      <c r="V1532" t="s">
        <v>319</v>
      </c>
      <c r="W1532">
        <v>21039657221.98</v>
      </c>
      <c r="X1532">
        <v>20661377.260000002</v>
      </c>
      <c r="Y1532" s="225">
        <v>2496747612372.3599</v>
      </c>
      <c r="Z1532">
        <v>0</v>
      </c>
    </row>
    <row r="1533" spans="1:26" x14ac:dyDescent="0.25">
      <c r="A1533" t="s">
        <v>1859</v>
      </c>
      <c r="B1533" t="s">
        <v>207</v>
      </c>
      <c r="C1533" t="s">
        <v>1860</v>
      </c>
      <c r="D1533" t="s">
        <v>223</v>
      </c>
      <c r="E1533" t="s">
        <v>303</v>
      </c>
      <c r="F1533" t="s">
        <v>304</v>
      </c>
      <c r="G1533" t="s">
        <v>305</v>
      </c>
      <c r="H1533">
        <v>1007.01</v>
      </c>
      <c r="I1533">
        <v>0</v>
      </c>
      <c r="J1533">
        <v>0</v>
      </c>
      <c r="K1533">
        <v>0</v>
      </c>
      <c r="L1533">
        <v>0.56999999999999995</v>
      </c>
      <c r="M1533">
        <v>0</v>
      </c>
      <c r="N1533">
        <v>0</v>
      </c>
      <c r="O1533">
        <v>0</v>
      </c>
      <c r="P1533">
        <v>8.2799999999999994</v>
      </c>
      <c r="Q1533">
        <v>0</v>
      </c>
      <c r="R1533">
        <v>0</v>
      </c>
      <c r="S1533" t="s">
        <v>319</v>
      </c>
      <c r="T1533" t="s">
        <v>319</v>
      </c>
      <c r="U1533" t="s">
        <v>319</v>
      </c>
      <c r="V1533" t="s">
        <v>319</v>
      </c>
      <c r="W1533">
        <v>108353912565.95</v>
      </c>
      <c r="X1533">
        <v>108065000</v>
      </c>
      <c r="Y1533" s="225">
        <v>5694332229791.4805</v>
      </c>
      <c r="Z1533">
        <v>0</v>
      </c>
    </row>
    <row r="1534" spans="1:26" x14ac:dyDescent="0.25">
      <c r="A1534" t="s">
        <v>1861</v>
      </c>
      <c r="B1534" t="s">
        <v>207</v>
      </c>
      <c r="C1534" t="s">
        <v>1862</v>
      </c>
      <c r="D1534" t="s">
        <v>202</v>
      </c>
      <c r="E1534" t="s">
        <v>303</v>
      </c>
      <c r="F1534" t="s">
        <v>304</v>
      </c>
      <c r="G1534" t="s">
        <v>305</v>
      </c>
      <c r="H1534">
        <v>970.40769999999998</v>
      </c>
      <c r="I1534">
        <v>0</v>
      </c>
      <c r="J1534">
        <v>0</v>
      </c>
      <c r="K1534">
        <v>0</v>
      </c>
      <c r="L1534">
        <v>0.63</v>
      </c>
      <c r="M1534">
        <v>0</v>
      </c>
      <c r="N1534">
        <v>0</v>
      </c>
      <c r="O1534">
        <v>0</v>
      </c>
      <c r="P1534">
        <v>7.69</v>
      </c>
      <c r="Q1534">
        <v>0</v>
      </c>
      <c r="R1534">
        <v>0</v>
      </c>
      <c r="S1534" t="s">
        <v>319</v>
      </c>
      <c r="T1534" t="s">
        <v>319</v>
      </c>
      <c r="U1534" t="s">
        <v>319</v>
      </c>
      <c r="V1534" t="s">
        <v>319</v>
      </c>
      <c r="W1534">
        <v>210454121035.81</v>
      </c>
      <c r="X1534">
        <v>217594457.53999999</v>
      </c>
      <c r="Y1534" s="225">
        <v>38403796147830.672</v>
      </c>
      <c r="Z1534">
        <v>179637759.11000001</v>
      </c>
    </row>
    <row r="1535" spans="1:26" x14ac:dyDescent="0.25">
      <c r="A1535" t="s">
        <v>1863</v>
      </c>
      <c r="B1535" t="s">
        <v>207</v>
      </c>
      <c r="C1535" t="s">
        <v>912</v>
      </c>
      <c r="D1535" t="s">
        <v>170</v>
      </c>
      <c r="E1535" t="s">
        <v>303</v>
      </c>
      <c r="F1535" t="s">
        <v>304</v>
      </c>
      <c r="G1535" t="s">
        <v>305</v>
      </c>
      <c r="H1535">
        <v>999.85919999999999</v>
      </c>
      <c r="I1535">
        <v>0</v>
      </c>
      <c r="J1535">
        <v>0</v>
      </c>
      <c r="K1535">
        <v>0</v>
      </c>
      <c r="L1535">
        <v>0.63</v>
      </c>
      <c r="M1535">
        <v>0</v>
      </c>
      <c r="N1535">
        <v>0</v>
      </c>
      <c r="O1535">
        <v>0</v>
      </c>
      <c r="P1535">
        <v>1.56</v>
      </c>
      <c r="Q1535">
        <v>0</v>
      </c>
      <c r="R1535">
        <v>0</v>
      </c>
      <c r="S1535" t="s">
        <v>319</v>
      </c>
      <c r="T1535" t="s">
        <v>319</v>
      </c>
      <c r="U1535" t="s">
        <v>319</v>
      </c>
      <c r="V1535" t="s">
        <v>319</v>
      </c>
      <c r="W1535">
        <v>23621987554.290001</v>
      </c>
      <c r="X1535">
        <v>23773478.969999999</v>
      </c>
      <c r="Y1535" s="225">
        <v>30371380604361.648</v>
      </c>
      <c r="Z1535">
        <v>166915534.00999999</v>
      </c>
    </row>
    <row r="1536" spans="1:26" x14ac:dyDescent="0.25">
      <c r="A1536" t="s">
        <v>1864</v>
      </c>
      <c r="B1536" t="s">
        <v>207</v>
      </c>
      <c r="C1536" t="s">
        <v>912</v>
      </c>
      <c r="D1536" t="s">
        <v>170</v>
      </c>
      <c r="E1536" t="s">
        <v>303</v>
      </c>
      <c r="F1536" t="s">
        <v>304</v>
      </c>
      <c r="G1536" t="s">
        <v>305</v>
      </c>
      <c r="H1536">
        <v>1023.3908</v>
      </c>
      <c r="I1536">
        <v>0</v>
      </c>
      <c r="J1536">
        <v>0</v>
      </c>
      <c r="K1536">
        <v>0</v>
      </c>
      <c r="L1536">
        <v>0.85</v>
      </c>
      <c r="M1536">
        <v>0</v>
      </c>
      <c r="N1536">
        <v>0</v>
      </c>
      <c r="O1536">
        <v>0</v>
      </c>
      <c r="P1536">
        <v>1.1299999999999999</v>
      </c>
      <c r="Q1536">
        <v>0</v>
      </c>
      <c r="R1536">
        <v>0</v>
      </c>
      <c r="S1536" t="s">
        <v>319</v>
      </c>
      <c r="T1536" t="s">
        <v>319</v>
      </c>
      <c r="U1536" t="s">
        <v>319</v>
      </c>
      <c r="V1536" t="s">
        <v>319</v>
      </c>
      <c r="W1536">
        <v>106285176291.07001</v>
      </c>
      <c r="X1536">
        <v>104736000</v>
      </c>
      <c r="Y1536" s="225">
        <v>30371380604361.648</v>
      </c>
      <c r="Z1536">
        <v>166915534.00999999</v>
      </c>
    </row>
    <row r="1537" spans="1:26" x14ac:dyDescent="0.25">
      <c r="A1537" t="s">
        <v>1865</v>
      </c>
      <c r="B1537" t="s">
        <v>207</v>
      </c>
      <c r="C1537" t="s">
        <v>1606</v>
      </c>
      <c r="D1537" t="s">
        <v>177</v>
      </c>
      <c r="E1537" t="s">
        <v>303</v>
      </c>
      <c r="F1537" t="s">
        <v>304</v>
      </c>
      <c r="G1537" t="s">
        <v>305</v>
      </c>
      <c r="H1537">
        <v>1065.8579999999999</v>
      </c>
      <c r="I1537">
        <v>0</v>
      </c>
      <c r="J1537">
        <v>0</v>
      </c>
      <c r="K1537">
        <v>0</v>
      </c>
      <c r="L1537">
        <v>0.62</v>
      </c>
      <c r="M1537">
        <v>0</v>
      </c>
      <c r="N1537">
        <v>0</v>
      </c>
      <c r="O1537">
        <v>0</v>
      </c>
      <c r="P1537">
        <v>11.24</v>
      </c>
      <c r="Q1537">
        <v>0</v>
      </c>
      <c r="R1537">
        <v>0</v>
      </c>
      <c r="S1537" t="s">
        <v>319</v>
      </c>
      <c r="T1537" t="s">
        <v>319</v>
      </c>
      <c r="U1537" t="s">
        <v>319</v>
      </c>
      <c r="V1537" t="s">
        <v>319</v>
      </c>
      <c r="W1537">
        <v>35163877368.339996</v>
      </c>
      <c r="X1537">
        <v>33195879.449999999</v>
      </c>
      <c r="Y1537" s="225">
        <v>1199244521604.3899</v>
      </c>
      <c r="Z1537">
        <v>9944194.1117000002</v>
      </c>
    </row>
    <row r="1538" spans="1:26" x14ac:dyDescent="0.25">
      <c r="A1538" t="s">
        <v>1866</v>
      </c>
      <c r="B1538" t="s">
        <v>207</v>
      </c>
      <c r="C1538" t="s">
        <v>1773</v>
      </c>
      <c r="D1538" t="s">
        <v>223</v>
      </c>
      <c r="E1538" t="s">
        <v>303</v>
      </c>
      <c r="F1538" t="s">
        <v>304</v>
      </c>
      <c r="G1538" t="s">
        <v>305</v>
      </c>
      <c r="H1538">
        <v>994.99</v>
      </c>
      <c r="I1538">
        <v>0</v>
      </c>
      <c r="J1538">
        <v>0</v>
      </c>
      <c r="K1538">
        <v>0</v>
      </c>
      <c r="L1538">
        <v>0.5</v>
      </c>
      <c r="M1538">
        <v>0</v>
      </c>
      <c r="N1538">
        <v>0</v>
      </c>
      <c r="O1538">
        <v>0</v>
      </c>
      <c r="P1538">
        <v>5.93</v>
      </c>
      <c r="Q1538">
        <v>0</v>
      </c>
      <c r="R1538">
        <v>0</v>
      </c>
      <c r="S1538" t="s">
        <v>319</v>
      </c>
      <c r="T1538" t="s">
        <v>319</v>
      </c>
      <c r="U1538" t="s">
        <v>319</v>
      </c>
      <c r="V1538" t="s">
        <v>319</v>
      </c>
      <c r="W1538">
        <v>38181456404.839996</v>
      </c>
      <c r="X1538">
        <v>38565976.390000001</v>
      </c>
      <c r="Y1538" s="225">
        <v>12979210819846.641</v>
      </c>
      <c r="Z1538">
        <v>478645786.80309999</v>
      </c>
    </row>
    <row r="1539" spans="1:26" x14ac:dyDescent="0.25">
      <c r="A1539" t="s">
        <v>1867</v>
      </c>
      <c r="B1539" t="s">
        <v>207</v>
      </c>
      <c r="C1539" t="s">
        <v>1811</v>
      </c>
      <c r="D1539" t="s">
        <v>374</v>
      </c>
      <c r="E1539" t="s">
        <v>303</v>
      </c>
      <c r="F1539" t="s">
        <v>304</v>
      </c>
      <c r="G1539" t="s">
        <v>305</v>
      </c>
      <c r="H1539">
        <v>1008.086</v>
      </c>
      <c r="I1539">
        <v>0</v>
      </c>
      <c r="J1539">
        <v>0</v>
      </c>
      <c r="K1539">
        <v>0</v>
      </c>
      <c r="L1539">
        <v>-0.78</v>
      </c>
      <c r="M1539">
        <v>0</v>
      </c>
      <c r="N1539">
        <v>0</v>
      </c>
      <c r="O1539">
        <v>0</v>
      </c>
      <c r="P1539">
        <v>0.42</v>
      </c>
      <c r="Q1539">
        <v>0</v>
      </c>
      <c r="R1539">
        <v>0</v>
      </c>
      <c r="S1539" t="s">
        <v>319</v>
      </c>
      <c r="T1539" t="s">
        <v>319</v>
      </c>
      <c r="U1539" t="s">
        <v>319</v>
      </c>
      <c r="V1539" t="s">
        <v>319</v>
      </c>
      <c r="W1539">
        <v>387261182881.23999</v>
      </c>
      <c r="X1539">
        <v>381162567.05000001</v>
      </c>
      <c r="Y1539" s="225">
        <v>18132809807803.602</v>
      </c>
      <c r="Z1539">
        <v>1605758.98</v>
      </c>
    </row>
    <row r="1540" spans="1:26" x14ac:dyDescent="0.25">
      <c r="A1540" t="s">
        <v>1868</v>
      </c>
      <c r="B1540" t="s">
        <v>74</v>
      </c>
      <c r="C1540" t="s">
        <v>1869</v>
      </c>
      <c r="D1540" t="s">
        <v>374</v>
      </c>
      <c r="E1540" t="s">
        <v>303</v>
      </c>
      <c r="F1540" t="s">
        <v>304</v>
      </c>
      <c r="G1540" t="s">
        <v>305</v>
      </c>
      <c r="H1540">
        <v>461.14600000000002</v>
      </c>
      <c r="I1540">
        <v>1.0662</v>
      </c>
      <c r="J1540">
        <v>2.8090999999999999</v>
      </c>
      <c r="K1540">
        <v>4.2522000000000002</v>
      </c>
      <c r="L1540">
        <v>4.2522000000000002</v>
      </c>
      <c r="M1540">
        <v>-17.869900000000001</v>
      </c>
      <c r="N1540">
        <v>-35.198101000000001</v>
      </c>
      <c r="O1540">
        <v>-46.048099999999998</v>
      </c>
      <c r="P1540">
        <v>-41.103400999999998</v>
      </c>
      <c r="Q1540">
        <v>0</v>
      </c>
      <c r="R1540">
        <v>0</v>
      </c>
      <c r="S1540" t="s">
        <v>375</v>
      </c>
      <c r="T1540" t="s">
        <v>352</v>
      </c>
      <c r="U1540" t="s">
        <v>319</v>
      </c>
      <c r="V1540" t="s">
        <v>319</v>
      </c>
      <c r="W1540">
        <v>399654820648.07001</v>
      </c>
      <c r="X1540">
        <v>903507189.30999994</v>
      </c>
      <c r="Y1540" s="225">
        <v>1044290633379.27</v>
      </c>
      <c r="Z1540">
        <v>0</v>
      </c>
    </row>
    <row r="1541" spans="1:26" x14ac:dyDescent="0.25">
      <c r="A1541" t="s">
        <v>1870</v>
      </c>
      <c r="B1541" t="s">
        <v>171</v>
      </c>
      <c r="C1541" t="s">
        <v>1608</v>
      </c>
      <c r="D1541" t="s">
        <v>170</v>
      </c>
      <c r="E1541" t="s">
        <v>303</v>
      </c>
      <c r="F1541" t="s">
        <v>304</v>
      </c>
      <c r="G1541" t="s">
        <v>305</v>
      </c>
      <c r="H1541">
        <v>3071.3038000000001</v>
      </c>
      <c r="I1541">
        <v>0.14299999999999999</v>
      </c>
      <c r="J1541">
        <v>-0.2079</v>
      </c>
      <c r="K1541">
        <v>0.50760000000000005</v>
      </c>
      <c r="L1541">
        <v>0.50760000000000005</v>
      </c>
      <c r="M1541">
        <v>-0.2127</v>
      </c>
      <c r="N1541">
        <v>3.0466000000000002</v>
      </c>
      <c r="O1541">
        <v>5.3097000000000003</v>
      </c>
      <c r="P1541">
        <v>7.4901</v>
      </c>
      <c r="Q1541">
        <v>9.6254000000000008</v>
      </c>
      <c r="R1541">
        <v>32.094397999999998</v>
      </c>
      <c r="S1541" t="s">
        <v>387</v>
      </c>
      <c r="T1541" t="s">
        <v>387</v>
      </c>
      <c r="U1541" t="s">
        <v>387</v>
      </c>
      <c r="V1541" t="s">
        <v>387</v>
      </c>
      <c r="W1541">
        <v>598831487.29999995</v>
      </c>
      <c r="X1541">
        <v>195966.1</v>
      </c>
      <c r="Y1541" s="225">
        <v>4194584065</v>
      </c>
      <c r="Z1541">
        <v>0</v>
      </c>
    </row>
    <row r="1542" spans="1:26" x14ac:dyDescent="0.25">
      <c r="A1542" t="s">
        <v>1871</v>
      </c>
      <c r="B1542" t="s">
        <v>74</v>
      </c>
      <c r="C1542" t="s">
        <v>1872</v>
      </c>
      <c r="D1542" t="s">
        <v>202</v>
      </c>
      <c r="E1542" t="s">
        <v>303</v>
      </c>
      <c r="F1542" t="s">
        <v>304</v>
      </c>
      <c r="G1542" t="s">
        <v>305</v>
      </c>
      <c r="H1542">
        <v>1097.8628000000001</v>
      </c>
      <c r="I1542">
        <v>-3.3085</v>
      </c>
      <c r="J1542">
        <v>-4.6111000000000004</v>
      </c>
      <c r="K1542">
        <v>-4.5457999999999998</v>
      </c>
      <c r="L1542">
        <v>-4.5457999999999998</v>
      </c>
      <c r="M1542">
        <v>-9.4715000000000007</v>
      </c>
      <c r="N1542">
        <v>-7.5453999999999999</v>
      </c>
      <c r="O1542">
        <v>-3.7119</v>
      </c>
      <c r="P1542">
        <v>-5.9055999999999997</v>
      </c>
      <c r="Q1542">
        <v>-2.8466999999999998</v>
      </c>
      <c r="R1542">
        <v>0</v>
      </c>
      <c r="S1542" t="s">
        <v>332</v>
      </c>
      <c r="T1542" t="s">
        <v>332</v>
      </c>
      <c r="U1542" t="s">
        <v>307</v>
      </c>
      <c r="V1542" t="s">
        <v>319</v>
      </c>
      <c r="W1542">
        <v>12487765778.5</v>
      </c>
      <c r="X1542">
        <v>10857543.9</v>
      </c>
      <c r="Y1542" s="225">
        <v>49552068944.349998</v>
      </c>
      <c r="Z1542">
        <v>0</v>
      </c>
    </row>
    <row r="1543" spans="1:26" x14ac:dyDescent="0.25">
      <c r="A1543" t="s">
        <v>1873</v>
      </c>
      <c r="B1543" t="s">
        <v>171</v>
      </c>
      <c r="C1543" t="s">
        <v>1872</v>
      </c>
      <c r="D1543" t="s">
        <v>177</v>
      </c>
      <c r="E1543" t="s">
        <v>303</v>
      </c>
      <c r="F1543" t="s">
        <v>304</v>
      </c>
      <c r="G1543" t="s">
        <v>305</v>
      </c>
      <c r="H1543">
        <v>1544.6668</v>
      </c>
      <c r="I1543">
        <v>9.4100000000000003E-2</v>
      </c>
      <c r="J1543">
        <v>3.4000000000000002E-2</v>
      </c>
      <c r="K1543">
        <v>0.80579999999999996</v>
      </c>
      <c r="L1543">
        <v>0.80579999999999996</v>
      </c>
      <c r="M1543">
        <v>1.3819999999999999</v>
      </c>
      <c r="N1543">
        <v>3.5949</v>
      </c>
      <c r="O1543">
        <v>8.3023000000000007</v>
      </c>
      <c r="P1543">
        <v>11.146599999999999</v>
      </c>
      <c r="Q1543">
        <v>18.482201</v>
      </c>
      <c r="R1543">
        <v>42.987597999999998</v>
      </c>
      <c r="S1543" t="s">
        <v>332</v>
      </c>
      <c r="T1543" t="s">
        <v>307</v>
      </c>
      <c r="U1543" t="s">
        <v>307</v>
      </c>
      <c r="V1543" t="s">
        <v>306</v>
      </c>
      <c r="W1543">
        <v>14735266977.6</v>
      </c>
      <c r="X1543">
        <v>9616312.1099999994</v>
      </c>
      <c r="Y1543" s="225">
        <v>49552068944.349998</v>
      </c>
      <c r="Z1543">
        <v>0</v>
      </c>
    </row>
    <row r="1544" spans="1:26" x14ac:dyDescent="0.25">
      <c r="A1544" t="s">
        <v>1874</v>
      </c>
      <c r="B1544" t="s">
        <v>171</v>
      </c>
      <c r="C1544" t="s">
        <v>1872</v>
      </c>
      <c r="D1544" t="s">
        <v>662</v>
      </c>
      <c r="E1544" t="s">
        <v>303</v>
      </c>
      <c r="F1544" t="s">
        <v>304</v>
      </c>
      <c r="G1544" t="s">
        <v>305</v>
      </c>
      <c r="H1544">
        <v>1036.7855</v>
      </c>
      <c r="I1544">
        <v>0.1638</v>
      </c>
      <c r="J1544">
        <v>-9.2399999999999996E-2</v>
      </c>
      <c r="K1544">
        <v>1.0535000000000001</v>
      </c>
      <c r="L1544">
        <v>1.0535000000000001</v>
      </c>
      <c r="M1544">
        <v>1.7028000000000001</v>
      </c>
      <c r="N1544">
        <v>4.2423999999999999</v>
      </c>
      <c r="O1544">
        <v>8.7288999999999994</v>
      </c>
      <c r="P1544">
        <v>11.9992</v>
      </c>
      <c r="Q1544">
        <v>0</v>
      </c>
      <c r="R1544">
        <v>0</v>
      </c>
      <c r="S1544" t="s">
        <v>307</v>
      </c>
      <c r="T1544" t="s">
        <v>307</v>
      </c>
      <c r="U1544" t="s">
        <v>319</v>
      </c>
      <c r="V1544" t="s">
        <v>319</v>
      </c>
      <c r="W1544">
        <v>10928599920.84</v>
      </c>
      <c r="X1544">
        <v>10651899.800000001</v>
      </c>
      <c r="Y1544" s="225">
        <v>49552068944.349998</v>
      </c>
      <c r="Z1544">
        <v>0</v>
      </c>
    </row>
    <row r="1545" spans="1:26" x14ac:dyDescent="0.25">
      <c r="A1545" t="s">
        <v>1875</v>
      </c>
      <c r="B1545" t="s">
        <v>178</v>
      </c>
      <c r="C1545" t="s">
        <v>1872</v>
      </c>
      <c r="D1545" t="s">
        <v>202</v>
      </c>
      <c r="E1545" t="s">
        <v>303</v>
      </c>
      <c r="F1545" t="s">
        <v>304</v>
      </c>
      <c r="G1545" t="s">
        <v>305</v>
      </c>
      <c r="H1545">
        <v>1089.03</v>
      </c>
      <c r="I1545">
        <v>5.5100000000000003E-2</v>
      </c>
      <c r="J1545">
        <v>0.1268</v>
      </c>
      <c r="K1545">
        <v>0.55449999999999999</v>
      </c>
      <c r="L1545">
        <v>0.55449999999999999</v>
      </c>
      <c r="M1545">
        <v>1.5503</v>
      </c>
      <c r="N1545">
        <v>3.04</v>
      </c>
      <c r="O1545">
        <v>4.4325000000000001</v>
      </c>
      <c r="P1545">
        <v>5.5358999999999998</v>
      </c>
      <c r="Q1545">
        <v>0</v>
      </c>
      <c r="R1545">
        <v>0</v>
      </c>
      <c r="S1545" t="s">
        <v>307</v>
      </c>
      <c r="T1545" t="s">
        <v>332</v>
      </c>
      <c r="U1545" t="s">
        <v>319</v>
      </c>
      <c r="V1545" t="s">
        <v>319</v>
      </c>
      <c r="W1545">
        <v>11400436267.41</v>
      </c>
      <c r="X1545">
        <v>10526483.039999999</v>
      </c>
      <c r="Y1545" s="225">
        <v>49552068944.349998</v>
      </c>
      <c r="Z1545">
        <v>0</v>
      </c>
    </row>
    <row r="1546" spans="1:26" x14ac:dyDescent="0.25">
      <c r="A1546" t="s">
        <v>1876</v>
      </c>
      <c r="B1546" t="s">
        <v>74</v>
      </c>
      <c r="C1546" t="s">
        <v>841</v>
      </c>
      <c r="D1546" t="s">
        <v>316</v>
      </c>
      <c r="E1546" t="s">
        <v>303</v>
      </c>
      <c r="F1546" t="s">
        <v>304</v>
      </c>
      <c r="G1546" t="s">
        <v>305</v>
      </c>
      <c r="H1546">
        <v>16081.39</v>
      </c>
      <c r="I1546">
        <v>-0.13980000000000001</v>
      </c>
      <c r="J1546">
        <v>-1.2564</v>
      </c>
      <c r="K1546">
        <v>-2.6017999999999999</v>
      </c>
      <c r="L1546">
        <v>-2.6017999999999999</v>
      </c>
      <c r="M1546">
        <v>-3.8664000000000001</v>
      </c>
      <c r="N1546">
        <v>-2.2416</v>
      </c>
      <c r="O1546">
        <v>3.7711999999999999</v>
      </c>
      <c r="P1546">
        <v>6.9740000000000002</v>
      </c>
      <c r="Q1546">
        <v>12.7211</v>
      </c>
      <c r="R1546">
        <v>27.1831</v>
      </c>
      <c r="S1546" t="s">
        <v>338</v>
      </c>
      <c r="T1546" t="s">
        <v>310</v>
      </c>
      <c r="U1546" t="s">
        <v>310</v>
      </c>
      <c r="V1546" t="s">
        <v>310</v>
      </c>
      <c r="W1546">
        <v>114848391331.52</v>
      </c>
      <c r="X1546">
        <v>6955885.4400000004</v>
      </c>
      <c r="Y1546" s="225">
        <v>3425301448445.6899</v>
      </c>
      <c r="Z1546">
        <v>18230523.390000001</v>
      </c>
    </row>
    <row r="1547" spans="1:26" x14ac:dyDescent="0.25">
      <c r="A1547" t="s">
        <v>1877</v>
      </c>
      <c r="B1547" t="s">
        <v>74</v>
      </c>
      <c r="C1547" t="s">
        <v>1860</v>
      </c>
      <c r="D1547" t="s">
        <v>316</v>
      </c>
      <c r="E1547" t="s">
        <v>303</v>
      </c>
      <c r="F1547" t="s">
        <v>304</v>
      </c>
      <c r="G1547" t="s">
        <v>305</v>
      </c>
      <c r="H1547">
        <v>1669.16</v>
      </c>
      <c r="I1547">
        <v>-0.29270000000000002</v>
      </c>
      <c r="J1547">
        <v>-0.91239999999999999</v>
      </c>
      <c r="K1547">
        <v>-4.6177999999999999</v>
      </c>
      <c r="L1547">
        <v>-4.6177999999999999</v>
      </c>
      <c r="M1547">
        <v>-6.7950999999999997</v>
      </c>
      <c r="N1547">
        <v>-7.6332000000000004</v>
      </c>
      <c r="O1547">
        <v>-7.1032000000000002</v>
      </c>
      <c r="P1547">
        <v>-5.87</v>
      </c>
      <c r="Q1547">
        <v>1.8413999999999999</v>
      </c>
      <c r="R1547">
        <v>11.481</v>
      </c>
      <c r="S1547" t="s">
        <v>317</v>
      </c>
      <c r="T1547" t="s">
        <v>334</v>
      </c>
      <c r="U1547" t="s">
        <v>307</v>
      </c>
      <c r="V1547" t="s">
        <v>338</v>
      </c>
      <c r="W1547">
        <v>294682672078.72998</v>
      </c>
      <c r="X1547">
        <v>168393142.5</v>
      </c>
      <c r="Y1547" s="225">
        <v>5694332229791.4805</v>
      </c>
      <c r="Z1547">
        <v>0</v>
      </c>
    </row>
    <row r="1548" spans="1:26" x14ac:dyDescent="0.25">
      <c r="A1548" t="s">
        <v>1878</v>
      </c>
      <c r="B1548" t="s">
        <v>166</v>
      </c>
      <c r="C1548" t="s">
        <v>1860</v>
      </c>
      <c r="D1548" t="s">
        <v>342</v>
      </c>
      <c r="E1548" t="s">
        <v>303</v>
      </c>
      <c r="F1548" t="s">
        <v>304</v>
      </c>
      <c r="G1548" t="s">
        <v>305</v>
      </c>
      <c r="H1548">
        <v>1129.2306000000001</v>
      </c>
      <c r="I1548">
        <v>-6.1899999999999997E-2</v>
      </c>
      <c r="J1548">
        <v>-0.64129999999999998</v>
      </c>
      <c r="K1548">
        <v>-2.5869</v>
      </c>
      <c r="L1548">
        <v>-2.5869</v>
      </c>
      <c r="M1548">
        <v>-5.57</v>
      </c>
      <c r="N1548">
        <v>-3.8416999999999999</v>
      </c>
      <c r="O1548">
        <v>-0.87060000000000004</v>
      </c>
      <c r="P1548">
        <v>0.3947</v>
      </c>
      <c r="Q1548">
        <v>12.991899999999999</v>
      </c>
      <c r="R1548">
        <v>0</v>
      </c>
      <c r="S1548" t="s">
        <v>332</v>
      </c>
      <c r="T1548" t="s">
        <v>332</v>
      </c>
      <c r="U1548" t="s">
        <v>319</v>
      </c>
      <c r="V1548" t="s">
        <v>319</v>
      </c>
      <c r="W1548">
        <v>82346830807.830002</v>
      </c>
      <c r="X1548">
        <v>71036480.879999995</v>
      </c>
      <c r="Y1548" s="225">
        <v>5694332229791.4805</v>
      </c>
      <c r="Z1548">
        <v>0</v>
      </c>
    </row>
    <row r="1549" spans="1:26" x14ac:dyDescent="0.25">
      <c r="A1549" t="s">
        <v>1879</v>
      </c>
      <c r="B1549" t="s">
        <v>207</v>
      </c>
      <c r="C1549" t="s">
        <v>1860</v>
      </c>
      <c r="D1549" t="s">
        <v>177</v>
      </c>
      <c r="E1549" t="s">
        <v>303</v>
      </c>
      <c r="F1549" t="s">
        <v>304</v>
      </c>
      <c r="G1549" t="s">
        <v>305</v>
      </c>
      <c r="H1549">
        <v>1016.1598</v>
      </c>
      <c r="I1549">
        <v>0</v>
      </c>
      <c r="J1549">
        <v>0</v>
      </c>
      <c r="K1549">
        <v>0</v>
      </c>
      <c r="L1549">
        <v>0.57999999999999996</v>
      </c>
      <c r="M1549">
        <v>0</v>
      </c>
      <c r="N1549">
        <v>0</v>
      </c>
      <c r="O1549">
        <v>0</v>
      </c>
      <c r="P1549">
        <v>6.17</v>
      </c>
      <c r="Q1549">
        <v>0</v>
      </c>
      <c r="R1549">
        <v>0</v>
      </c>
      <c r="S1549" t="s">
        <v>319</v>
      </c>
      <c r="T1549" t="s">
        <v>319</v>
      </c>
      <c r="U1549" t="s">
        <v>319</v>
      </c>
      <c r="V1549" t="s">
        <v>319</v>
      </c>
      <c r="W1549">
        <v>109633534762.63</v>
      </c>
      <c r="X1549">
        <v>107814644.45</v>
      </c>
      <c r="Y1549" s="225">
        <v>5694332229791.4805</v>
      </c>
      <c r="Z1549">
        <v>0</v>
      </c>
    </row>
    <row r="1550" spans="1:26" x14ac:dyDescent="0.25">
      <c r="A1550" t="s">
        <v>1880</v>
      </c>
      <c r="B1550" t="s">
        <v>207</v>
      </c>
      <c r="C1550" t="s">
        <v>1860</v>
      </c>
      <c r="D1550" t="s">
        <v>223</v>
      </c>
      <c r="E1550" t="s">
        <v>303</v>
      </c>
      <c r="F1550" t="s">
        <v>304</v>
      </c>
      <c r="G1550" t="s">
        <v>305</v>
      </c>
      <c r="H1550">
        <v>1017.92</v>
      </c>
      <c r="I1550">
        <v>0</v>
      </c>
      <c r="J1550">
        <v>0</v>
      </c>
      <c r="K1550">
        <v>0</v>
      </c>
      <c r="L1550">
        <v>0.68</v>
      </c>
      <c r="M1550">
        <v>0</v>
      </c>
      <c r="N1550">
        <v>0</v>
      </c>
      <c r="O1550">
        <v>0</v>
      </c>
      <c r="P1550">
        <v>9.5500000000000007</v>
      </c>
      <c r="Q1550">
        <v>0</v>
      </c>
      <c r="R1550">
        <v>0</v>
      </c>
      <c r="S1550" t="s">
        <v>319</v>
      </c>
      <c r="T1550" t="s">
        <v>319</v>
      </c>
      <c r="U1550" t="s">
        <v>319</v>
      </c>
      <c r="V1550" t="s">
        <v>319</v>
      </c>
      <c r="W1550">
        <v>109136451062.42999</v>
      </c>
      <c r="X1550">
        <v>107550000</v>
      </c>
      <c r="Y1550" s="225">
        <v>5694332229791.4805</v>
      </c>
      <c r="Z1550">
        <v>0</v>
      </c>
    </row>
    <row r="1551" spans="1:26" x14ac:dyDescent="0.25">
      <c r="A1551" t="s">
        <v>1881</v>
      </c>
      <c r="B1551" t="s">
        <v>207</v>
      </c>
      <c r="C1551" t="s">
        <v>1860</v>
      </c>
      <c r="D1551" t="s">
        <v>170</v>
      </c>
      <c r="E1551" t="s">
        <v>303</v>
      </c>
      <c r="F1551" t="s">
        <v>304</v>
      </c>
      <c r="G1551" t="s">
        <v>305</v>
      </c>
      <c r="H1551">
        <v>1011.4428</v>
      </c>
      <c r="I1551">
        <v>0</v>
      </c>
      <c r="J1551">
        <v>0</v>
      </c>
      <c r="K1551">
        <v>0</v>
      </c>
      <c r="L1551">
        <v>0.84</v>
      </c>
      <c r="M1551">
        <v>0</v>
      </c>
      <c r="N1551">
        <v>0</v>
      </c>
      <c r="O1551">
        <v>0</v>
      </c>
      <c r="P1551">
        <v>4.34</v>
      </c>
      <c r="Q1551">
        <v>0</v>
      </c>
      <c r="R1551">
        <v>0</v>
      </c>
      <c r="S1551" t="s">
        <v>319</v>
      </c>
      <c r="T1551" t="s">
        <v>319</v>
      </c>
      <c r="U1551" t="s">
        <v>319</v>
      </c>
      <c r="V1551" t="s">
        <v>319</v>
      </c>
      <c r="W1551">
        <v>91044762883.389999</v>
      </c>
      <c r="X1551">
        <v>90770000</v>
      </c>
      <c r="Y1551" s="225">
        <v>5694332229791.4805</v>
      </c>
      <c r="Z1551">
        <v>0</v>
      </c>
    </row>
    <row r="1552" spans="1:26" x14ac:dyDescent="0.25">
      <c r="A1552" t="s">
        <v>1882</v>
      </c>
      <c r="B1552" t="s">
        <v>207</v>
      </c>
      <c r="C1552" t="s">
        <v>1860</v>
      </c>
      <c r="D1552" t="s">
        <v>202</v>
      </c>
      <c r="E1552" t="s">
        <v>303</v>
      </c>
      <c r="F1552" t="s">
        <v>304</v>
      </c>
      <c r="G1552" t="s">
        <v>305</v>
      </c>
      <c r="H1552">
        <v>1005.9999</v>
      </c>
      <c r="I1552">
        <v>0</v>
      </c>
      <c r="J1552">
        <v>0</v>
      </c>
      <c r="K1552">
        <v>0</v>
      </c>
      <c r="L1552">
        <v>0.88</v>
      </c>
      <c r="M1552">
        <v>0</v>
      </c>
      <c r="N1552">
        <v>0</v>
      </c>
      <c r="O1552">
        <v>0</v>
      </c>
      <c r="P1552">
        <v>12.51</v>
      </c>
      <c r="Q1552">
        <v>0</v>
      </c>
      <c r="R1552">
        <v>0</v>
      </c>
      <c r="S1552" t="s">
        <v>319</v>
      </c>
      <c r="T1552" t="s">
        <v>319</v>
      </c>
      <c r="U1552" t="s">
        <v>319</v>
      </c>
      <c r="V1552" t="s">
        <v>319</v>
      </c>
      <c r="W1552">
        <v>119662178413.25</v>
      </c>
      <c r="X1552">
        <v>120000000</v>
      </c>
      <c r="Y1552" s="225">
        <v>5694332229791.4805</v>
      </c>
      <c r="Z1552">
        <v>0</v>
      </c>
    </row>
    <row r="1553" spans="1:26" x14ac:dyDescent="0.25">
      <c r="A1553" t="s">
        <v>1883</v>
      </c>
      <c r="B1553" t="s">
        <v>207</v>
      </c>
      <c r="C1553" t="s">
        <v>1860</v>
      </c>
      <c r="D1553" t="s">
        <v>202</v>
      </c>
      <c r="E1553" t="s">
        <v>303</v>
      </c>
      <c r="F1553" t="s">
        <v>304</v>
      </c>
      <c r="G1553" t="s">
        <v>305</v>
      </c>
      <c r="H1553">
        <v>960.5675</v>
      </c>
      <c r="I1553">
        <v>0</v>
      </c>
      <c r="J1553">
        <v>0</v>
      </c>
      <c r="K1553">
        <v>0</v>
      </c>
      <c r="L1553">
        <v>1.18</v>
      </c>
      <c r="M1553">
        <v>0</v>
      </c>
      <c r="N1553">
        <v>0</v>
      </c>
      <c r="O1553">
        <v>0</v>
      </c>
      <c r="P1553">
        <v>4.13</v>
      </c>
      <c r="Q1553">
        <v>0</v>
      </c>
      <c r="R1553">
        <v>0</v>
      </c>
      <c r="S1553" t="s">
        <v>319</v>
      </c>
      <c r="T1553" t="s">
        <v>319</v>
      </c>
      <c r="U1553" t="s">
        <v>319</v>
      </c>
      <c r="V1553" t="s">
        <v>319</v>
      </c>
      <c r="W1553">
        <v>193282903314.47</v>
      </c>
      <c r="X1553">
        <v>203070000</v>
      </c>
      <c r="Y1553" s="225">
        <v>5694332229791.4805</v>
      </c>
      <c r="Z1553">
        <v>0</v>
      </c>
    </row>
    <row r="1554" spans="1:26" x14ac:dyDescent="0.25">
      <c r="A1554" t="s">
        <v>1884</v>
      </c>
      <c r="B1554" t="s">
        <v>207</v>
      </c>
      <c r="C1554" t="s">
        <v>1860</v>
      </c>
      <c r="D1554" t="s">
        <v>336</v>
      </c>
      <c r="E1554" t="s">
        <v>303</v>
      </c>
      <c r="F1554" t="s">
        <v>304</v>
      </c>
      <c r="G1554" t="s">
        <v>305</v>
      </c>
      <c r="H1554">
        <v>1015.4521999999999</v>
      </c>
      <c r="I1554">
        <v>0</v>
      </c>
      <c r="J1554">
        <v>0</v>
      </c>
      <c r="K1554">
        <v>0</v>
      </c>
      <c r="L1554">
        <v>0.62</v>
      </c>
      <c r="M1554">
        <v>0</v>
      </c>
      <c r="N1554">
        <v>0</v>
      </c>
      <c r="O1554">
        <v>0</v>
      </c>
      <c r="P1554">
        <v>0.09</v>
      </c>
      <c r="Q1554">
        <v>0</v>
      </c>
      <c r="R1554">
        <v>0</v>
      </c>
      <c r="S1554" t="s">
        <v>319</v>
      </c>
      <c r="T1554" t="s">
        <v>319</v>
      </c>
      <c r="U1554" t="s">
        <v>319</v>
      </c>
      <c r="V1554" t="s">
        <v>319</v>
      </c>
      <c r="W1554">
        <v>454142014922.76001</v>
      </c>
      <c r="X1554">
        <v>450000000</v>
      </c>
      <c r="Y1554" s="225">
        <v>5694332229791.4805</v>
      </c>
      <c r="Z1554">
        <v>0</v>
      </c>
    </row>
    <row r="1555" spans="1:26" x14ac:dyDescent="0.25">
      <c r="A1555" t="s">
        <v>1885</v>
      </c>
      <c r="B1555" t="s">
        <v>207</v>
      </c>
      <c r="C1555" t="s">
        <v>1860</v>
      </c>
      <c r="D1555" t="s">
        <v>170</v>
      </c>
      <c r="E1555" t="s">
        <v>303</v>
      </c>
      <c r="F1555" t="s">
        <v>304</v>
      </c>
      <c r="G1555" t="s">
        <v>305</v>
      </c>
      <c r="H1555">
        <v>1011.7649</v>
      </c>
      <c r="I1555">
        <v>0</v>
      </c>
      <c r="J1555">
        <v>0</v>
      </c>
      <c r="K1555">
        <v>0</v>
      </c>
      <c r="L1555">
        <v>0.74</v>
      </c>
      <c r="M1555">
        <v>0</v>
      </c>
      <c r="N1555">
        <v>0</v>
      </c>
      <c r="O1555">
        <v>0</v>
      </c>
      <c r="P1555">
        <v>-0.04</v>
      </c>
      <c r="Q1555">
        <v>0</v>
      </c>
      <c r="R1555">
        <v>0</v>
      </c>
      <c r="S1555" t="s">
        <v>319</v>
      </c>
      <c r="T1555" t="s">
        <v>319</v>
      </c>
      <c r="U1555" t="s">
        <v>319</v>
      </c>
      <c r="V1555" t="s">
        <v>319</v>
      </c>
      <c r="W1555">
        <v>155678018380.69</v>
      </c>
      <c r="X1555">
        <v>155000000</v>
      </c>
      <c r="Y1555" s="225">
        <v>5694332229791.4805</v>
      </c>
      <c r="Z1555">
        <v>0</v>
      </c>
    </row>
    <row r="1556" spans="1:26" x14ac:dyDescent="0.25">
      <c r="A1556" t="s">
        <v>1886</v>
      </c>
      <c r="B1556" t="s">
        <v>207</v>
      </c>
      <c r="C1556" t="s">
        <v>1860</v>
      </c>
      <c r="D1556" t="s">
        <v>223</v>
      </c>
      <c r="E1556" t="s">
        <v>303</v>
      </c>
      <c r="F1556" t="s">
        <v>304</v>
      </c>
      <c r="G1556" t="s">
        <v>305</v>
      </c>
      <c r="H1556">
        <v>1009.49</v>
      </c>
      <c r="I1556">
        <v>0</v>
      </c>
      <c r="J1556">
        <v>0</v>
      </c>
      <c r="K1556">
        <v>0</v>
      </c>
      <c r="L1556">
        <v>1.1299999999999999</v>
      </c>
      <c r="M1556">
        <v>0</v>
      </c>
      <c r="N1556">
        <v>0</v>
      </c>
      <c r="O1556">
        <v>0</v>
      </c>
      <c r="P1556">
        <v>11.29</v>
      </c>
      <c r="Q1556">
        <v>0</v>
      </c>
      <c r="R1556">
        <v>0</v>
      </c>
      <c r="S1556" t="s">
        <v>319</v>
      </c>
      <c r="T1556" t="s">
        <v>319</v>
      </c>
      <c r="U1556" t="s">
        <v>319</v>
      </c>
      <c r="V1556" t="s">
        <v>319</v>
      </c>
      <c r="W1556">
        <v>182810078295.17001</v>
      </c>
      <c r="X1556">
        <v>183130000</v>
      </c>
      <c r="Y1556" s="225">
        <v>5694332229791.4805</v>
      </c>
      <c r="Z1556">
        <v>0</v>
      </c>
    </row>
    <row r="1557" spans="1:26" x14ac:dyDescent="0.25">
      <c r="A1557" t="s">
        <v>1887</v>
      </c>
      <c r="B1557" t="s">
        <v>207</v>
      </c>
      <c r="C1557" t="s">
        <v>1860</v>
      </c>
      <c r="D1557" t="s">
        <v>199</v>
      </c>
      <c r="E1557" t="s">
        <v>303</v>
      </c>
      <c r="F1557" t="s">
        <v>304</v>
      </c>
      <c r="G1557" t="s">
        <v>305</v>
      </c>
      <c r="H1557">
        <v>1020.0924</v>
      </c>
      <c r="I1557">
        <v>0</v>
      </c>
      <c r="J1557">
        <v>0</v>
      </c>
      <c r="K1557">
        <v>0</v>
      </c>
      <c r="L1557">
        <v>0.78</v>
      </c>
      <c r="M1557">
        <v>0</v>
      </c>
      <c r="N1557">
        <v>0</v>
      </c>
      <c r="O1557">
        <v>0</v>
      </c>
      <c r="P1557">
        <v>4.76</v>
      </c>
      <c r="Q1557">
        <v>0</v>
      </c>
      <c r="R1557">
        <v>0</v>
      </c>
      <c r="S1557" t="s">
        <v>319</v>
      </c>
      <c r="T1557" t="s">
        <v>319</v>
      </c>
      <c r="U1557" t="s">
        <v>319</v>
      </c>
      <c r="V1557" t="s">
        <v>319</v>
      </c>
      <c r="W1557">
        <v>101250325147.14</v>
      </c>
      <c r="X1557">
        <v>100030000</v>
      </c>
      <c r="Y1557" s="225">
        <v>5694332229791.4805</v>
      </c>
      <c r="Z1557">
        <v>0</v>
      </c>
    </row>
    <row r="1558" spans="1:26" x14ac:dyDescent="0.25">
      <c r="A1558" t="s">
        <v>1888</v>
      </c>
      <c r="B1558" t="s">
        <v>207</v>
      </c>
      <c r="C1558" t="s">
        <v>1860</v>
      </c>
      <c r="D1558" t="s">
        <v>302</v>
      </c>
      <c r="E1558" t="s">
        <v>303</v>
      </c>
      <c r="F1558" t="s">
        <v>304</v>
      </c>
      <c r="G1558" t="s">
        <v>305</v>
      </c>
      <c r="H1558">
        <v>1012.9</v>
      </c>
      <c r="I1558">
        <v>0</v>
      </c>
      <c r="J1558">
        <v>0</v>
      </c>
      <c r="K1558">
        <v>0</v>
      </c>
      <c r="L1558">
        <v>0.86</v>
      </c>
      <c r="M1558">
        <v>0</v>
      </c>
      <c r="N1558">
        <v>0</v>
      </c>
      <c r="O1558">
        <v>0</v>
      </c>
      <c r="P1558">
        <v>8.44</v>
      </c>
      <c r="Q1558">
        <v>0</v>
      </c>
      <c r="R1558">
        <v>0</v>
      </c>
      <c r="S1558" t="s">
        <v>319</v>
      </c>
      <c r="T1558" t="s">
        <v>319</v>
      </c>
      <c r="U1558" t="s">
        <v>319</v>
      </c>
      <c r="V1558" t="s">
        <v>319</v>
      </c>
      <c r="W1558">
        <v>138250648952</v>
      </c>
      <c r="X1558">
        <v>137667300</v>
      </c>
      <c r="Y1558" s="225">
        <v>5694332229791.4805</v>
      </c>
      <c r="Z1558">
        <v>0</v>
      </c>
    </row>
    <row r="1559" spans="1:26" x14ac:dyDescent="0.25">
      <c r="A1559" t="s">
        <v>1889</v>
      </c>
      <c r="B1559" t="s">
        <v>207</v>
      </c>
      <c r="C1559" t="s">
        <v>1860</v>
      </c>
      <c r="D1559" t="s">
        <v>170</v>
      </c>
      <c r="E1559" t="s">
        <v>303</v>
      </c>
      <c r="F1559" t="s">
        <v>304</v>
      </c>
      <c r="G1559" t="s">
        <v>305</v>
      </c>
      <c r="H1559">
        <v>1005.8261</v>
      </c>
      <c r="I1559">
        <v>0</v>
      </c>
      <c r="J1559">
        <v>0</v>
      </c>
      <c r="K1559">
        <v>0</v>
      </c>
      <c r="L1559">
        <v>-1.53</v>
      </c>
      <c r="M1559">
        <v>0</v>
      </c>
      <c r="N1559">
        <v>0</v>
      </c>
      <c r="O1559">
        <v>0</v>
      </c>
      <c r="P1559">
        <v>0.08</v>
      </c>
      <c r="Q1559">
        <v>0</v>
      </c>
      <c r="R1559">
        <v>0</v>
      </c>
      <c r="S1559" t="s">
        <v>319</v>
      </c>
      <c r="T1559" t="s">
        <v>319</v>
      </c>
      <c r="U1559" t="s">
        <v>319</v>
      </c>
      <c r="V1559" t="s">
        <v>319</v>
      </c>
      <c r="W1559">
        <v>204351399031.23999</v>
      </c>
      <c r="X1559">
        <v>200050000</v>
      </c>
      <c r="Y1559" s="225">
        <v>5694332229791.4805</v>
      </c>
      <c r="Z1559">
        <v>0</v>
      </c>
    </row>
    <row r="1560" spans="1:26" x14ac:dyDescent="0.25">
      <c r="A1560" t="s">
        <v>1890</v>
      </c>
      <c r="B1560" t="s">
        <v>207</v>
      </c>
      <c r="C1560" t="s">
        <v>1860</v>
      </c>
      <c r="D1560" t="s">
        <v>199</v>
      </c>
      <c r="E1560" t="s">
        <v>303</v>
      </c>
      <c r="F1560" t="s">
        <v>304</v>
      </c>
      <c r="G1560" t="s">
        <v>305</v>
      </c>
      <c r="H1560">
        <v>1046.1324999999999</v>
      </c>
      <c r="I1560">
        <v>0</v>
      </c>
      <c r="J1560">
        <v>0</v>
      </c>
      <c r="K1560">
        <v>0</v>
      </c>
      <c r="L1560">
        <v>1.1499999999999999</v>
      </c>
      <c r="M1560">
        <v>0</v>
      </c>
      <c r="N1560">
        <v>0</v>
      </c>
      <c r="O1560">
        <v>0</v>
      </c>
      <c r="P1560">
        <v>8.89</v>
      </c>
      <c r="Q1560">
        <v>0</v>
      </c>
      <c r="R1560">
        <v>0</v>
      </c>
      <c r="S1560" t="s">
        <v>319</v>
      </c>
      <c r="T1560" t="s">
        <v>319</v>
      </c>
      <c r="U1560" t="s">
        <v>319</v>
      </c>
      <c r="V1560" t="s">
        <v>319</v>
      </c>
      <c r="W1560">
        <v>124835678782.89999</v>
      </c>
      <c r="X1560">
        <v>120700000</v>
      </c>
      <c r="Y1560" s="225">
        <v>5694332229791.4805</v>
      </c>
      <c r="Z1560">
        <v>0</v>
      </c>
    </row>
    <row r="1561" spans="1:26" x14ac:dyDescent="0.25">
      <c r="A1561" t="s">
        <v>1891</v>
      </c>
      <c r="B1561" t="s">
        <v>207</v>
      </c>
      <c r="C1561" t="s">
        <v>1860</v>
      </c>
      <c r="D1561" t="s">
        <v>302</v>
      </c>
      <c r="E1561" t="s">
        <v>303</v>
      </c>
      <c r="F1561" t="s">
        <v>304</v>
      </c>
      <c r="G1561" t="s">
        <v>305</v>
      </c>
      <c r="H1561">
        <v>1007.88</v>
      </c>
      <c r="I1561">
        <v>0</v>
      </c>
      <c r="J1561">
        <v>0</v>
      </c>
      <c r="K1561">
        <v>0</v>
      </c>
      <c r="L1561">
        <v>0.84</v>
      </c>
      <c r="M1561">
        <v>0</v>
      </c>
      <c r="N1561">
        <v>0</v>
      </c>
      <c r="O1561">
        <v>0</v>
      </c>
      <c r="P1561">
        <v>0</v>
      </c>
      <c r="Q1561">
        <v>0</v>
      </c>
      <c r="R1561">
        <v>0</v>
      </c>
      <c r="S1561" t="s">
        <v>319</v>
      </c>
      <c r="T1561" t="s">
        <v>319</v>
      </c>
      <c r="U1561" t="s">
        <v>319</v>
      </c>
      <c r="V1561" t="s">
        <v>319</v>
      </c>
      <c r="W1561">
        <v>152216416114</v>
      </c>
      <c r="X1561">
        <v>152301500</v>
      </c>
      <c r="Y1561" s="225">
        <v>5694332229791.4805</v>
      </c>
      <c r="Z1561">
        <v>0</v>
      </c>
    </row>
    <row r="1562" spans="1:26" x14ac:dyDescent="0.25">
      <c r="A1562" t="s">
        <v>1892</v>
      </c>
      <c r="B1562" t="s">
        <v>207</v>
      </c>
      <c r="C1562" t="s">
        <v>1860</v>
      </c>
      <c r="D1562" t="s">
        <v>170</v>
      </c>
      <c r="E1562" t="s">
        <v>303</v>
      </c>
      <c r="F1562" t="s">
        <v>304</v>
      </c>
      <c r="G1562" t="s">
        <v>280</v>
      </c>
      <c r="H1562">
        <v>1014.0656</v>
      </c>
      <c r="I1562">
        <v>0</v>
      </c>
      <c r="J1562">
        <v>0</v>
      </c>
      <c r="K1562">
        <v>0</v>
      </c>
      <c r="L1562">
        <v>0.56000000000000005</v>
      </c>
      <c r="M1562">
        <v>0</v>
      </c>
      <c r="N1562">
        <v>0</v>
      </c>
      <c r="O1562">
        <v>0</v>
      </c>
      <c r="P1562">
        <v>0</v>
      </c>
      <c r="Q1562">
        <v>0</v>
      </c>
      <c r="R1562">
        <v>0</v>
      </c>
      <c r="S1562" t="s">
        <v>319</v>
      </c>
      <c r="T1562" t="s">
        <v>319</v>
      </c>
      <c r="U1562" t="s">
        <v>319</v>
      </c>
      <c r="V1562" t="s">
        <v>319</v>
      </c>
      <c r="W1562">
        <v>872109809707.15002</v>
      </c>
      <c r="X1562">
        <v>864846492</v>
      </c>
      <c r="Y1562" s="225">
        <v>5694332229791.4805</v>
      </c>
      <c r="Z1562">
        <v>0</v>
      </c>
    </row>
    <row r="1563" spans="1:26" x14ac:dyDescent="0.25">
      <c r="A1563" t="s">
        <v>1893</v>
      </c>
      <c r="B1563" t="s">
        <v>171</v>
      </c>
      <c r="C1563" t="s">
        <v>1860</v>
      </c>
      <c r="D1563" t="s">
        <v>199</v>
      </c>
      <c r="E1563" t="s">
        <v>303</v>
      </c>
      <c r="F1563" t="s">
        <v>304</v>
      </c>
      <c r="G1563" t="s">
        <v>305</v>
      </c>
      <c r="H1563">
        <v>1179.5054</v>
      </c>
      <c r="I1563">
        <v>0.14710000000000001</v>
      </c>
      <c r="J1563">
        <v>-5.67E-2</v>
      </c>
      <c r="K1563">
        <v>0.93330000000000002</v>
      </c>
      <c r="L1563">
        <v>0.93330000000000002</v>
      </c>
      <c r="M1563">
        <v>2.0686</v>
      </c>
      <c r="N1563">
        <v>5.2195</v>
      </c>
      <c r="O1563">
        <v>9.4034999999999993</v>
      </c>
      <c r="P1563">
        <v>12.3063</v>
      </c>
      <c r="Q1563">
        <v>16.3855</v>
      </c>
      <c r="R1563">
        <v>0</v>
      </c>
      <c r="S1563" t="s">
        <v>307</v>
      </c>
      <c r="T1563" t="s">
        <v>307</v>
      </c>
      <c r="U1563" t="s">
        <v>307</v>
      </c>
      <c r="V1563" t="s">
        <v>319</v>
      </c>
      <c r="W1563">
        <v>151282129506.78</v>
      </c>
      <c r="X1563">
        <v>129456007.23</v>
      </c>
      <c r="Y1563" s="225">
        <v>5694332229791.4805</v>
      </c>
      <c r="Z1563">
        <v>0</v>
      </c>
    </row>
    <row r="1564" spans="1:26" x14ac:dyDescent="0.25">
      <c r="A1564" t="s">
        <v>1894</v>
      </c>
      <c r="B1564" t="s">
        <v>171</v>
      </c>
      <c r="C1564" t="s">
        <v>1860</v>
      </c>
      <c r="D1564" t="s">
        <v>309</v>
      </c>
      <c r="E1564" t="s">
        <v>303</v>
      </c>
      <c r="F1564" t="s">
        <v>304</v>
      </c>
      <c r="G1564" t="s">
        <v>305</v>
      </c>
      <c r="H1564">
        <v>1090.8499999999999</v>
      </c>
      <c r="I1564">
        <v>5.3199999999999997E-2</v>
      </c>
      <c r="J1564">
        <v>8.5300000000000001E-2</v>
      </c>
      <c r="K1564">
        <v>0.74070000000000003</v>
      </c>
      <c r="L1564">
        <v>0.74070000000000003</v>
      </c>
      <c r="M1564">
        <v>2.1787000000000001</v>
      </c>
      <c r="N1564">
        <v>4.1862000000000004</v>
      </c>
      <c r="O1564">
        <v>7.9173</v>
      </c>
      <c r="P1564">
        <v>10.2927</v>
      </c>
      <c r="Q1564">
        <v>0</v>
      </c>
      <c r="R1564">
        <v>0</v>
      </c>
      <c r="S1564" t="s">
        <v>306</v>
      </c>
      <c r="T1564" t="s">
        <v>306</v>
      </c>
      <c r="U1564" t="s">
        <v>319</v>
      </c>
      <c r="V1564" t="s">
        <v>319</v>
      </c>
      <c r="W1564">
        <v>200793730431.17999</v>
      </c>
      <c r="X1564">
        <v>185433775.09</v>
      </c>
      <c r="Y1564" s="225">
        <v>5694332229791.4805</v>
      </c>
      <c r="Z1564">
        <v>0</v>
      </c>
    </row>
    <row r="1565" spans="1:26" x14ac:dyDescent="0.25">
      <c r="A1565" t="s">
        <v>1895</v>
      </c>
      <c r="B1565" t="s">
        <v>203</v>
      </c>
      <c r="C1565" t="s">
        <v>1860</v>
      </c>
      <c r="D1565" t="s">
        <v>170</v>
      </c>
      <c r="E1565" t="s">
        <v>303</v>
      </c>
      <c r="F1565" t="s">
        <v>304</v>
      </c>
      <c r="G1565" t="s">
        <v>280</v>
      </c>
      <c r="H1565">
        <v>976.47059999999999</v>
      </c>
      <c r="I1565">
        <v>-0.3256</v>
      </c>
      <c r="J1565">
        <v>-0.8377</v>
      </c>
      <c r="K1565">
        <v>-2.3887999999999998</v>
      </c>
      <c r="L1565">
        <v>-2.3887999999999998</v>
      </c>
      <c r="M1565">
        <v>0.2772</v>
      </c>
      <c r="N1565">
        <v>-1.4218</v>
      </c>
      <c r="O1565">
        <v>1.1072</v>
      </c>
      <c r="P1565">
        <v>3.7040000000000002</v>
      </c>
      <c r="Q1565">
        <v>0</v>
      </c>
      <c r="R1565">
        <v>0</v>
      </c>
      <c r="S1565" t="s">
        <v>319</v>
      </c>
      <c r="T1565" t="s">
        <v>319</v>
      </c>
      <c r="U1565" t="s">
        <v>319</v>
      </c>
      <c r="V1565" t="s">
        <v>319</v>
      </c>
      <c r="W1565">
        <v>29308262981.029999</v>
      </c>
      <c r="X1565">
        <v>29297487.52</v>
      </c>
      <c r="Y1565" s="225">
        <v>5694332229791.4805</v>
      </c>
      <c r="Z1565">
        <v>0</v>
      </c>
    </row>
    <row r="1566" spans="1:26" x14ac:dyDescent="0.25">
      <c r="A1566" t="s">
        <v>1896</v>
      </c>
      <c r="B1566" t="s">
        <v>178</v>
      </c>
      <c r="C1566" t="s">
        <v>1860</v>
      </c>
      <c r="D1566" t="s">
        <v>177</v>
      </c>
      <c r="E1566" t="s">
        <v>303</v>
      </c>
      <c r="F1566" t="s">
        <v>304</v>
      </c>
      <c r="G1566" t="s">
        <v>305</v>
      </c>
      <c r="H1566">
        <v>1190.855</v>
      </c>
      <c r="I1566">
        <v>4.99E-2</v>
      </c>
      <c r="J1566">
        <v>0.1164</v>
      </c>
      <c r="K1566">
        <v>0.50429999999999997</v>
      </c>
      <c r="L1566">
        <v>0.50429999999999997</v>
      </c>
      <c r="M1566">
        <v>0</v>
      </c>
      <c r="N1566">
        <v>0</v>
      </c>
      <c r="O1566">
        <v>0</v>
      </c>
      <c r="P1566">
        <v>0</v>
      </c>
      <c r="Q1566">
        <v>13.523999999999999</v>
      </c>
      <c r="R1566">
        <v>0</v>
      </c>
      <c r="S1566" t="s">
        <v>319</v>
      </c>
      <c r="T1566" t="s">
        <v>319</v>
      </c>
      <c r="U1566" t="s">
        <v>319</v>
      </c>
      <c r="V1566" t="s">
        <v>319</v>
      </c>
      <c r="W1566">
        <v>200618017093.51999</v>
      </c>
      <c r="X1566">
        <v>169315165.03</v>
      </c>
      <c r="Y1566" s="225">
        <v>5694332229791.4805</v>
      </c>
      <c r="Z1566">
        <v>0</v>
      </c>
    </row>
    <row r="1567" spans="1:26" x14ac:dyDescent="0.25">
      <c r="A1567" t="s">
        <v>1897</v>
      </c>
      <c r="B1567" t="s">
        <v>178</v>
      </c>
      <c r="C1567" t="s">
        <v>1860</v>
      </c>
      <c r="D1567" t="s">
        <v>177</v>
      </c>
      <c r="E1567" t="s">
        <v>303</v>
      </c>
      <c r="F1567" t="s">
        <v>304</v>
      </c>
      <c r="G1567" t="s">
        <v>305</v>
      </c>
      <c r="H1567">
        <v>1142.4422999999999</v>
      </c>
      <c r="I1567">
        <v>5.0099999999999999E-2</v>
      </c>
      <c r="J1567">
        <v>0.1226</v>
      </c>
      <c r="K1567">
        <v>0.52829999999999999</v>
      </c>
      <c r="L1567">
        <v>0.52829999999999999</v>
      </c>
      <c r="M1567">
        <v>1.5998000000000001</v>
      </c>
      <c r="N1567">
        <v>0</v>
      </c>
      <c r="O1567">
        <v>0</v>
      </c>
      <c r="P1567">
        <v>0</v>
      </c>
      <c r="Q1567">
        <v>0</v>
      </c>
      <c r="R1567">
        <v>0</v>
      </c>
      <c r="S1567" t="s">
        <v>319</v>
      </c>
      <c r="T1567" t="s">
        <v>319</v>
      </c>
      <c r="U1567" t="s">
        <v>319</v>
      </c>
      <c r="V1567" t="s">
        <v>319</v>
      </c>
      <c r="W1567">
        <v>180234726186.98001</v>
      </c>
      <c r="X1567">
        <v>158596051.36000001</v>
      </c>
      <c r="Y1567" s="225">
        <v>5694332229791.4805</v>
      </c>
      <c r="Z1567">
        <v>0</v>
      </c>
    </row>
    <row r="1568" spans="1:26" x14ac:dyDescent="0.25">
      <c r="A1568" t="s">
        <v>1898</v>
      </c>
      <c r="B1568" t="s">
        <v>178</v>
      </c>
      <c r="C1568" t="s">
        <v>1860</v>
      </c>
      <c r="D1568" t="s">
        <v>302</v>
      </c>
      <c r="E1568" t="s">
        <v>303</v>
      </c>
      <c r="F1568" t="s">
        <v>304</v>
      </c>
      <c r="G1568" t="s">
        <v>305</v>
      </c>
      <c r="H1568">
        <v>1497.29</v>
      </c>
      <c r="I1568">
        <v>4.9399999999999999E-2</v>
      </c>
      <c r="J1568">
        <v>8.2900000000000001E-2</v>
      </c>
      <c r="K1568">
        <v>0.46089999999999998</v>
      </c>
      <c r="L1568">
        <v>0.46089999999999998</v>
      </c>
      <c r="M1568">
        <v>1.4053</v>
      </c>
      <c r="N1568">
        <v>2.3529</v>
      </c>
      <c r="O1568">
        <v>3.9020000000000001</v>
      </c>
      <c r="P1568">
        <v>6.4263000000000003</v>
      </c>
      <c r="Q1568">
        <v>16.811501</v>
      </c>
      <c r="R1568">
        <v>34.412700999999998</v>
      </c>
      <c r="S1568" t="s">
        <v>332</v>
      </c>
      <c r="T1568" t="s">
        <v>307</v>
      </c>
      <c r="U1568" t="s">
        <v>332</v>
      </c>
      <c r="V1568" t="s">
        <v>307</v>
      </c>
      <c r="W1568">
        <v>86088135173</v>
      </c>
      <c r="X1568">
        <v>57760889.200000003</v>
      </c>
      <c r="Y1568" s="225">
        <v>5694332229791.4805</v>
      </c>
      <c r="Z1568">
        <v>0</v>
      </c>
    </row>
    <row r="1569" spans="1:26" x14ac:dyDescent="0.25">
      <c r="A1569" t="s">
        <v>1899</v>
      </c>
      <c r="B1569" t="s">
        <v>207</v>
      </c>
      <c r="C1569" t="s">
        <v>1860</v>
      </c>
      <c r="D1569" t="s">
        <v>336</v>
      </c>
      <c r="E1569" t="s">
        <v>303</v>
      </c>
      <c r="F1569" t="s">
        <v>304</v>
      </c>
      <c r="G1569" t="s">
        <v>280</v>
      </c>
      <c r="H1569">
        <v>1023.7209</v>
      </c>
      <c r="I1569">
        <v>0</v>
      </c>
      <c r="J1569">
        <v>0</v>
      </c>
      <c r="K1569">
        <v>0</v>
      </c>
      <c r="L1569">
        <v>0.77</v>
      </c>
      <c r="M1569">
        <v>0</v>
      </c>
      <c r="N1569">
        <v>0</v>
      </c>
      <c r="O1569">
        <v>0</v>
      </c>
      <c r="P1569">
        <v>2.3199999999999998</v>
      </c>
      <c r="Q1569">
        <v>0</v>
      </c>
      <c r="R1569">
        <v>0</v>
      </c>
      <c r="S1569" t="s">
        <v>319</v>
      </c>
      <c r="T1569" t="s">
        <v>319</v>
      </c>
      <c r="U1569" t="s">
        <v>319</v>
      </c>
      <c r="V1569" t="s">
        <v>319</v>
      </c>
      <c r="W1569">
        <v>213701084029.22</v>
      </c>
      <c r="X1569">
        <v>210350000</v>
      </c>
      <c r="Y1569" s="225">
        <v>5694332229791.4805</v>
      </c>
      <c r="Z1569">
        <v>0</v>
      </c>
    </row>
    <row r="1570" spans="1:26" x14ac:dyDescent="0.25">
      <c r="A1570" t="s">
        <v>1900</v>
      </c>
      <c r="B1570" t="s">
        <v>207</v>
      </c>
      <c r="C1570" t="s">
        <v>1860</v>
      </c>
      <c r="D1570" t="s">
        <v>336</v>
      </c>
      <c r="E1570" t="s">
        <v>303</v>
      </c>
      <c r="F1570" t="s">
        <v>304</v>
      </c>
      <c r="G1570" t="s">
        <v>280</v>
      </c>
      <c r="H1570">
        <v>1065.7642000000001</v>
      </c>
      <c r="I1570">
        <v>0</v>
      </c>
      <c r="J1570">
        <v>0</v>
      </c>
      <c r="K1570">
        <v>0</v>
      </c>
      <c r="L1570">
        <v>1.1399999999999999</v>
      </c>
      <c r="M1570">
        <v>0</v>
      </c>
      <c r="N1570">
        <v>0</v>
      </c>
      <c r="O1570">
        <v>0</v>
      </c>
      <c r="P1570">
        <v>0</v>
      </c>
      <c r="Q1570">
        <v>0</v>
      </c>
      <c r="R1570">
        <v>0</v>
      </c>
      <c r="S1570" t="s">
        <v>319</v>
      </c>
      <c r="T1570" t="s">
        <v>319</v>
      </c>
      <c r="U1570" t="s">
        <v>319</v>
      </c>
      <c r="V1570" t="s">
        <v>319</v>
      </c>
      <c r="W1570">
        <v>104953050679.75</v>
      </c>
      <c r="X1570">
        <v>99600000</v>
      </c>
      <c r="Y1570" s="225">
        <v>5694332229791.4805</v>
      </c>
      <c r="Z1570">
        <v>0</v>
      </c>
    </row>
    <row r="1571" spans="1:26" x14ac:dyDescent="0.25">
      <c r="A1571" t="s">
        <v>1901</v>
      </c>
      <c r="B1571" t="s">
        <v>207</v>
      </c>
      <c r="C1571" t="s">
        <v>1860</v>
      </c>
      <c r="D1571" t="s">
        <v>336</v>
      </c>
      <c r="E1571" t="s">
        <v>303</v>
      </c>
      <c r="F1571" t="s">
        <v>304</v>
      </c>
      <c r="G1571" t="s">
        <v>280</v>
      </c>
      <c r="H1571">
        <v>1022.2817</v>
      </c>
      <c r="I1571">
        <v>0</v>
      </c>
      <c r="J1571">
        <v>0</v>
      </c>
      <c r="K1571">
        <v>0</v>
      </c>
      <c r="L1571">
        <v>2.2200000000000002</v>
      </c>
      <c r="M1571">
        <v>0</v>
      </c>
      <c r="N1571">
        <v>0</v>
      </c>
      <c r="O1571">
        <v>0</v>
      </c>
      <c r="P1571">
        <v>0</v>
      </c>
      <c r="Q1571">
        <v>0</v>
      </c>
      <c r="R1571">
        <v>0</v>
      </c>
      <c r="S1571" t="s">
        <v>319</v>
      </c>
      <c r="T1571" t="s">
        <v>319</v>
      </c>
      <c r="U1571" t="s">
        <v>319</v>
      </c>
      <c r="V1571" t="s">
        <v>319</v>
      </c>
      <c r="W1571">
        <v>113707577708.61</v>
      </c>
      <c r="X1571">
        <v>113700000</v>
      </c>
      <c r="Y1571" s="225">
        <v>5694332229791.4805</v>
      </c>
      <c r="Z1571">
        <v>0</v>
      </c>
    </row>
    <row r="1572" spans="1:26" x14ac:dyDescent="0.25">
      <c r="A1572" t="s">
        <v>1902</v>
      </c>
      <c r="B1572" t="s">
        <v>171</v>
      </c>
      <c r="C1572" t="s">
        <v>1860</v>
      </c>
      <c r="D1572" t="s">
        <v>177</v>
      </c>
      <c r="E1572" t="s">
        <v>303</v>
      </c>
      <c r="F1572" t="s">
        <v>279</v>
      </c>
      <c r="G1572" t="s">
        <v>305</v>
      </c>
      <c r="H1572">
        <v>1151.8439000000001</v>
      </c>
      <c r="I1572">
        <v>0</v>
      </c>
      <c r="J1572">
        <v>0</v>
      </c>
      <c r="K1572">
        <v>0</v>
      </c>
      <c r="L1572">
        <v>0.94</v>
      </c>
      <c r="M1572">
        <v>0</v>
      </c>
      <c r="N1572">
        <v>0</v>
      </c>
      <c r="O1572">
        <v>0</v>
      </c>
      <c r="P1572">
        <v>9.6</v>
      </c>
      <c r="Q1572">
        <v>0</v>
      </c>
      <c r="R1572">
        <v>0</v>
      </c>
      <c r="S1572" t="s">
        <v>319</v>
      </c>
      <c r="T1572" t="s">
        <v>319</v>
      </c>
      <c r="U1572" t="s">
        <v>319</v>
      </c>
      <c r="V1572" t="s">
        <v>319</v>
      </c>
      <c r="W1572">
        <v>489899459197.01001</v>
      </c>
      <c r="X1572">
        <v>421885862.99000001</v>
      </c>
      <c r="Y1572" s="225">
        <v>5694332229791.4805</v>
      </c>
      <c r="Z1572">
        <v>0</v>
      </c>
    </row>
    <row r="1573" spans="1:26" x14ac:dyDescent="0.25">
      <c r="A1573" t="s">
        <v>1903</v>
      </c>
      <c r="B1573" t="s">
        <v>203</v>
      </c>
      <c r="C1573" t="s">
        <v>1860</v>
      </c>
      <c r="D1573" t="s">
        <v>302</v>
      </c>
      <c r="E1573" t="s">
        <v>303</v>
      </c>
      <c r="F1573" t="s">
        <v>304</v>
      </c>
      <c r="G1573" t="s">
        <v>305</v>
      </c>
      <c r="H1573">
        <v>1025.3599999999999</v>
      </c>
      <c r="I1573">
        <v>-0.53259999999999996</v>
      </c>
      <c r="J1573">
        <v>-0.63090000000000002</v>
      </c>
      <c r="K1573">
        <v>-2.8509000000000002</v>
      </c>
      <c r="L1573">
        <v>-2.8509000000000002</v>
      </c>
      <c r="M1573">
        <v>-4.8239999999999998</v>
      </c>
      <c r="N1573">
        <v>-3.1373000000000002</v>
      </c>
      <c r="O1573">
        <v>1.3933</v>
      </c>
      <c r="P1573">
        <v>7.4328000000000003</v>
      </c>
      <c r="Q1573">
        <v>0</v>
      </c>
      <c r="R1573">
        <v>0</v>
      </c>
      <c r="S1573" t="s">
        <v>319</v>
      </c>
      <c r="T1573" t="s">
        <v>319</v>
      </c>
      <c r="U1573" t="s">
        <v>319</v>
      </c>
      <c r="V1573" t="s">
        <v>319</v>
      </c>
      <c r="W1573">
        <v>264341687499</v>
      </c>
      <c r="X1573">
        <v>250452697.87</v>
      </c>
      <c r="Y1573" s="225">
        <v>5694332229791.4805</v>
      </c>
      <c r="Z1573">
        <v>0</v>
      </c>
    </row>
    <row r="1574" spans="1:26" x14ac:dyDescent="0.25">
      <c r="A1574" t="s">
        <v>1904</v>
      </c>
      <c r="B1574" t="s">
        <v>74</v>
      </c>
      <c r="C1574" t="s">
        <v>1860</v>
      </c>
      <c r="D1574" t="s">
        <v>309</v>
      </c>
      <c r="E1574" t="s">
        <v>303</v>
      </c>
      <c r="F1574" t="s">
        <v>304</v>
      </c>
      <c r="G1574" t="s">
        <v>305</v>
      </c>
      <c r="H1574">
        <v>1114.32</v>
      </c>
      <c r="I1574">
        <v>-0.45650000000000002</v>
      </c>
      <c r="J1574">
        <v>-1.3527</v>
      </c>
      <c r="K1574">
        <v>-4.3017000000000003</v>
      </c>
      <c r="L1574">
        <v>-4.3017000000000003</v>
      </c>
      <c r="M1574">
        <v>-9.0008999999999997</v>
      </c>
      <c r="N1574">
        <v>-8.2546999999999997</v>
      </c>
      <c r="O1574">
        <v>-5.5933000000000002</v>
      </c>
      <c r="P1574">
        <v>-4.9961000000000002</v>
      </c>
      <c r="Q1574">
        <v>0</v>
      </c>
      <c r="R1574">
        <v>0</v>
      </c>
      <c r="S1574" t="s">
        <v>332</v>
      </c>
      <c r="T1574" t="s">
        <v>317</v>
      </c>
      <c r="U1574" t="s">
        <v>319</v>
      </c>
      <c r="V1574" t="s">
        <v>319</v>
      </c>
      <c r="W1574">
        <v>79468390131.75</v>
      </c>
      <c r="X1574">
        <v>68247810.790000007</v>
      </c>
      <c r="Y1574" s="225">
        <v>5694332229791.4805</v>
      </c>
      <c r="Z1574">
        <v>0</v>
      </c>
    </row>
    <row r="1575" spans="1:26" x14ac:dyDescent="0.25">
      <c r="A1575" t="s">
        <v>1905</v>
      </c>
      <c r="B1575" t="s">
        <v>171</v>
      </c>
      <c r="C1575" t="s">
        <v>1860</v>
      </c>
      <c r="D1575" t="s">
        <v>309</v>
      </c>
      <c r="E1575" t="s">
        <v>303</v>
      </c>
      <c r="F1575" t="s">
        <v>304</v>
      </c>
      <c r="G1575" t="s">
        <v>305</v>
      </c>
      <c r="H1575">
        <v>1080.44</v>
      </c>
      <c r="I1575">
        <v>0.05</v>
      </c>
      <c r="J1575">
        <v>0.15759999999999999</v>
      </c>
      <c r="K1575">
        <v>0.82210000000000005</v>
      </c>
      <c r="L1575">
        <v>0.82210000000000005</v>
      </c>
      <c r="M1575">
        <v>2.3367</v>
      </c>
      <c r="N1575">
        <v>4.2805</v>
      </c>
      <c r="O1575">
        <v>8.2659000000000002</v>
      </c>
      <c r="P1575">
        <v>10.54</v>
      </c>
      <c r="Q1575">
        <v>0</v>
      </c>
      <c r="R1575">
        <v>0</v>
      </c>
      <c r="S1575" t="s">
        <v>307</v>
      </c>
      <c r="T1575" t="s">
        <v>307</v>
      </c>
      <c r="U1575" t="s">
        <v>319</v>
      </c>
      <c r="V1575" t="s">
        <v>319</v>
      </c>
      <c r="W1575">
        <v>15991233724.27</v>
      </c>
      <c r="X1575">
        <v>14922322.460000001</v>
      </c>
      <c r="Y1575" s="225">
        <v>5694332229791.4805</v>
      </c>
      <c r="Z1575">
        <v>0</v>
      </c>
    </row>
    <row r="1576" spans="1:26" x14ac:dyDescent="0.25">
      <c r="A1576" t="s">
        <v>1906</v>
      </c>
      <c r="B1576" t="s">
        <v>74</v>
      </c>
      <c r="C1576" t="s">
        <v>1599</v>
      </c>
      <c r="D1576" t="s">
        <v>336</v>
      </c>
      <c r="E1576" t="s">
        <v>303</v>
      </c>
      <c r="F1576" t="s">
        <v>304</v>
      </c>
      <c r="G1576" t="s">
        <v>305</v>
      </c>
      <c r="H1576">
        <v>917.67</v>
      </c>
      <c r="I1576">
        <v>-0.1115</v>
      </c>
      <c r="J1576">
        <v>-1.9750000000000001</v>
      </c>
      <c r="K1576">
        <v>-7.9907000000000004</v>
      </c>
      <c r="L1576">
        <v>-7.9907000000000004</v>
      </c>
      <c r="M1576">
        <v>0</v>
      </c>
      <c r="N1576">
        <v>0</v>
      </c>
      <c r="O1576">
        <v>0</v>
      </c>
      <c r="P1576">
        <v>0</v>
      </c>
      <c r="Q1576">
        <v>0</v>
      </c>
      <c r="R1576">
        <v>0</v>
      </c>
      <c r="S1576" t="s">
        <v>319</v>
      </c>
      <c r="T1576" t="s">
        <v>319</v>
      </c>
      <c r="U1576" t="s">
        <v>319</v>
      </c>
      <c r="V1576" t="s">
        <v>319</v>
      </c>
      <c r="W1576">
        <v>100421301.09</v>
      </c>
      <c r="X1576">
        <v>100686.48</v>
      </c>
      <c r="Y1576" s="225">
        <v>6114474342.8400002</v>
      </c>
      <c r="Z1576">
        <v>0</v>
      </c>
    </row>
    <row r="1577" spans="1:26" x14ac:dyDescent="0.25">
      <c r="A1577" t="s">
        <v>1907</v>
      </c>
      <c r="B1577" t="s">
        <v>207</v>
      </c>
      <c r="C1577" t="s">
        <v>898</v>
      </c>
      <c r="D1577" t="s">
        <v>662</v>
      </c>
      <c r="E1577" t="s">
        <v>303</v>
      </c>
      <c r="F1577" t="s">
        <v>304</v>
      </c>
      <c r="G1577" t="s">
        <v>305</v>
      </c>
      <c r="H1577">
        <v>990.12729999999999</v>
      </c>
      <c r="I1577">
        <v>0</v>
      </c>
      <c r="J1577">
        <v>0</v>
      </c>
      <c r="K1577">
        <v>0</v>
      </c>
      <c r="L1577">
        <v>0.79</v>
      </c>
      <c r="M1577">
        <v>0</v>
      </c>
      <c r="N1577">
        <v>0</v>
      </c>
      <c r="O1577">
        <v>0</v>
      </c>
      <c r="P1577">
        <v>0.05</v>
      </c>
      <c r="Q1577">
        <v>0</v>
      </c>
      <c r="R1577">
        <v>0</v>
      </c>
      <c r="S1577" t="s">
        <v>319</v>
      </c>
      <c r="T1577" t="s">
        <v>319</v>
      </c>
      <c r="U1577" t="s">
        <v>319</v>
      </c>
      <c r="V1577" t="s">
        <v>319</v>
      </c>
      <c r="W1577">
        <v>160620667630.26999</v>
      </c>
      <c r="X1577">
        <v>163500000</v>
      </c>
      <c r="Y1577" s="225">
        <v>11959850023360.391</v>
      </c>
      <c r="Z1577">
        <v>0</v>
      </c>
    </row>
    <row r="1578" spans="1:26" x14ac:dyDescent="0.25">
      <c r="A1578" t="s">
        <v>1908</v>
      </c>
      <c r="B1578" t="s">
        <v>74</v>
      </c>
      <c r="C1578" t="s">
        <v>898</v>
      </c>
      <c r="D1578" t="s">
        <v>170</v>
      </c>
      <c r="E1578" t="s">
        <v>303</v>
      </c>
      <c r="F1578" t="s">
        <v>304</v>
      </c>
      <c r="G1578" t="s">
        <v>305</v>
      </c>
      <c r="H1578">
        <v>1018.8735</v>
      </c>
      <c r="I1578">
        <v>-0.48570000000000002</v>
      </c>
      <c r="J1578">
        <v>-1.2033</v>
      </c>
      <c r="K1578">
        <v>-3.5947</v>
      </c>
      <c r="L1578">
        <v>-3.5947</v>
      </c>
      <c r="M1578">
        <v>-4.7034000000000002</v>
      </c>
      <c r="N1578">
        <v>-5.7057000000000002</v>
      </c>
      <c r="O1578">
        <v>-0.16159999999999999</v>
      </c>
      <c r="P1578">
        <v>0.4536</v>
      </c>
      <c r="Q1578">
        <v>0</v>
      </c>
      <c r="R1578">
        <v>0</v>
      </c>
      <c r="S1578" t="s">
        <v>332</v>
      </c>
      <c r="T1578" t="s">
        <v>306</v>
      </c>
      <c r="U1578" t="s">
        <v>319</v>
      </c>
      <c r="V1578" t="s">
        <v>319</v>
      </c>
      <c r="W1578">
        <v>184765850479.41</v>
      </c>
      <c r="X1578">
        <v>174824467.44999999</v>
      </c>
      <c r="Y1578" s="225">
        <v>11959850023360.391</v>
      </c>
      <c r="Z1578">
        <v>0</v>
      </c>
    </row>
    <row r="1579" spans="1:26" x14ac:dyDescent="0.25">
      <c r="A1579" t="s">
        <v>1909</v>
      </c>
      <c r="B1579" t="s">
        <v>171</v>
      </c>
      <c r="C1579" t="s">
        <v>898</v>
      </c>
      <c r="D1579" t="s">
        <v>312</v>
      </c>
      <c r="E1579" t="s">
        <v>303</v>
      </c>
      <c r="F1579" t="s">
        <v>304</v>
      </c>
      <c r="G1579" t="s">
        <v>305</v>
      </c>
      <c r="H1579">
        <v>1059.7249999999999</v>
      </c>
      <c r="I1579">
        <v>6.0199999999999997E-2</v>
      </c>
      <c r="J1579">
        <v>-1.5880000000000001</v>
      </c>
      <c r="K1579">
        <v>-0.8397</v>
      </c>
      <c r="L1579">
        <v>-0.8397</v>
      </c>
      <c r="M1579">
        <v>0.50870000000000004</v>
      </c>
      <c r="N1579">
        <v>0.49370000000000003</v>
      </c>
      <c r="O1579">
        <v>2.4005999999999998</v>
      </c>
      <c r="P1579">
        <v>0.33169999999999999</v>
      </c>
      <c r="Q1579">
        <v>-7.9516999999999998</v>
      </c>
      <c r="R1579">
        <v>-3.1497999999999999</v>
      </c>
      <c r="S1579" t="s">
        <v>339</v>
      </c>
      <c r="T1579" t="s">
        <v>375</v>
      </c>
      <c r="U1579" t="s">
        <v>352</v>
      </c>
      <c r="V1579" t="s">
        <v>375</v>
      </c>
      <c r="W1579">
        <v>347969434954.01001</v>
      </c>
      <c r="X1579">
        <v>325601050.08999997</v>
      </c>
      <c r="Y1579" s="225">
        <v>11959850023360.391</v>
      </c>
      <c r="Z1579">
        <v>0</v>
      </c>
    </row>
    <row r="1580" spans="1:26" x14ac:dyDescent="0.25">
      <c r="A1580" t="s">
        <v>1910</v>
      </c>
      <c r="B1580" t="s">
        <v>166</v>
      </c>
      <c r="C1580" t="s">
        <v>898</v>
      </c>
      <c r="D1580" t="s">
        <v>170</v>
      </c>
      <c r="E1580" t="s">
        <v>303</v>
      </c>
      <c r="F1580" t="s">
        <v>304</v>
      </c>
      <c r="G1580" t="s">
        <v>305</v>
      </c>
      <c r="H1580">
        <v>918.49339999999995</v>
      </c>
      <c r="I1580">
        <v>-0.54210000000000003</v>
      </c>
      <c r="J1580">
        <v>-1.0652999999999999</v>
      </c>
      <c r="K1580">
        <v>-1.1857</v>
      </c>
      <c r="L1580">
        <v>-1.1857</v>
      </c>
      <c r="M1580">
        <v>-2.2311000000000001</v>
      </c>
      <c r="N1580">
        <v>-1.8128</v>
      </c>
      <c r="O1580">
        <v>5.4413</v>
      </c>
      <c r="P1580">
        <v>-8.0177999999999994</v>
      </c>
      <c r="Q1580">
        <v>0</v>
      </c>
      <c r="R1580">
        <v>0</v>
      </c>
      <c r="S1580" t="s">
        <v>332</v>
      </c>
      <c r="T1580" t="s">
        <v>317</v>
      </c>
      <c r="U1580" t="s">
        <v>319</v>
      </c>
      <c r="V1580" t="s">
        <v>319</v>
      </c>
      <c r="W1580">
        <v>22821832129.189999</v>
      </c>
      <c r="X1580">
        <v>24552406.02</v>
      </c>
      <c r="Y1580" s="225">
        <v>11959850023360.391</v>
      </c>
      <c r="Z1580">
        <v>0</v>
      </c>
    </row>
    <row r="1581" spans="1:26" x14ac:dyDescent="0.25">
      <c r="A1581" t="s">
        <v>1911</v>
      </c>
      <c r="B1581" t="s">
        <v>166</v>
      </c>
      <c r="C1581" t="s">
        <v>898</v>
      </c>
      <c r="D1581" t="s">
        <v>170</v>
      </c>
      <c r="E1581" t="s">
        <v>303</v>
      </c>
      <c r="F1581" t="s">
        <v>304</v>
      </c>
      <c r="G1581" t="s">
        <v>305</v>
      </c>
      <c r="H1581">
        <v>16793.719799999999</v>
      </c>
      <c r="I1581">
        <v>-0.4622</v>
      </c>
      <c r="J1581">
        <v>-1.0975999999999999</v>
      </c>
      <c r="K1581">
        <v>-1.1295999999999999</v>
      </c>
      <c r="L1581">
        <v>-1.1295999999999999</v>
      </c>
      <c r="M1581">
        <v>-2.2865000000000002</v>
      </c>
      <c r="N1581">
        <v>-2.3797000000000001</v>
      </c>
      <c r="O1581">
        <v>2.7227999999999999</v>
      </c>
      <c r="P1581">
        <v>-10.4811</v>
      </c>
      <c r="Q1581">
        <v>6.5054999999999996</v>
      </c>
      <c r="R1581">
        <v>21.6737</v>
      </c>
      <c r="S1581" t="s">
        <v>317</v>
      </c>
      <c r="T1581" t="s">
        <v>375</v>
      </c>
      <c r="U1581" t="s">
        <v>306</v>
      </c>
      <c r="V1581" t="s">
        <v>307</v>
      </c>
      <c r="W1581">
        <v>55799426665.050003</v>
      </c>
      <c r="X1581">
        <v>3285103.79</v>
      </c>
      <c r="Y1581" s="225">
        <v>11959850023360.391</v>
      </c>
      <c r="Z1581">
        <v>0</v>
      </c>
    </row>
    <row r="1582" spans="1:26" x14ac:dyDescent="0.25">
      <c r="A1582" t="s">
        <v>1912</v>
      </c>
      <c r="B1582" t="s">
        <v>166</v>
      </c>
      <c r="C1582" t="s">
        <v>898</v>
      </c>
      <c r="D1582" t="s">
        <v>316</v>
      </c>
      <c r="E1582" t="s">
        <v>303</v>
      </c>
      <c r="F1582" t="s">
        <v>304</v>
      </c>
      <c r="G1582" t="s">
        <v>305</v>
      </c>
      <c r="H1582">
        <v>1272.1400000000001</v>
      </c>
      <c r="I1582">
        <v>-0.54339999999999999</v>
      </c>
      <c r="J1582">
        <v>-1.1399999999999999</v>
      </c>
      <c r="K1582">
        <v>-1.399</v>
      </c>
      <c r="L1582">
        <v>-1.399</v>
      </c>
      <c r="M1582">
        <v>-2.2641</v>
      </c>
      <c r="N1582">
        <v>-1.8501000000000001</v>
      </c>
      <c r="O1582">
        <v>3.2061999999999999</v>
      </c>
      <c r="P1582">
        <v>-7.7991999999999999</v>
      </c>
      <c r="Q1582">
        <v>7.4797000000000002</v>
      </c>
      <c r="R1582">
        <v>0</v>
      </c>
      <c r="S1582" t="s">
        <v>332</v>
      </c>
      <c r="T1582" t="s">
        <v>375</v>
      </c>
      <c r="U1582" t="s">
        <v>306</v>
      </c>
      <c r="V1582" t="s">
        <v>319</v>
      </c>
      <c r="W1582">
        <v>180327428306.10001</v>
      </c>
      <c r="X1582">
        <v>139768017.47999999</v>
      </c>
      <c r="Y1582" s="225">
        <v>11959850023360.391</v>
      </c>
      <c r="Z1582">
        <v>0</v>
      </c>
    </row>
    <row r="1583" spans="1:26" x14ac:dyDescent="0.25">
      <c r="A1583" t="s">
        <v>1913</v>
      </c>
      <c r="B1583" t="s">
        <v>74</v>
      </c>
      <c r="C1583" t="s">
        <v>898</v>
      </c>
      <c r="D1583" t="s">
        <v>374</v>
      </c>
      <c r="E1583" t="s">
        <v>303</v>
      </c>
      <c r="F1583" t="s">
        <v>304</v>
      </c>
      <c r="G1583" t="s">
        <v>305</v>
      </c>
      <c r="H1583">
        <v>1281.02</v>
      </c>
      <c r="I1583">
        <v>-0.59589999999999999</v>
      </c>
      <c r="J1583">
        <v>-1.6313</v>
      </c>
      <c r="K1583">
        <v>-2.5712000000000002</v>
      </c>
      <c r="L1583">
        <v>-2.5712000000000002</v>
      </c>
      <c r="M1583">
        <v>-5.0477999999999996</v>
      </c>
      <c r="N1583">
        <v>-4.1044999999999998</v>
      </c>
      <c r="O1583">
        <v>5.9006999999999996</v>
      </c>
      <c r="P1583">
        <v>-3.8212000000000002</v>
      </c>
      <c r="Q1583">
        <v>3.5773999999999999</v>
      </c>
      <c r="R1583">
        <v>0</v>
      </c>
      <c r="S1583" t="s">
        <v>307</v>
      </c>
      <c r="T1583" t="s">
        <v>332</v>
      </c>
      <c r="U1583" t="s">
        <v>306</v>
      </c>
      <c r="V1583" t="s">
        <v>319</v>
      </c>
      <c r="W1583">
        <v>2469915992661.73</v>
      </c>
      <c r="X1583">
        <v>1878510230.03</v>
      </c>
      <c r="Y1583" s="225">
        <v>11959850023360.391</v>
      </c>
      <c r="Z1583">
        <v>0</v>
      </c>
    </row>
    <row r="1584" spans="1:26" x14ac:dyDescent="0.25">
      <c r="A1584" t="s">
        <v>1914</v>
      </c>
      <c r="B1584" t="s">
        <v>178</v>
      </c>
      <c r="C1584" t="s">
        <v>898</v>
      </c>
      <c r="D1584" t="s">
        <v>170</v>
      </c>
      <c r="E1584" t="s">
        <v>303</v>
      </c>
      <c r="F1584" t="s">
        <v>304</v>
      </c>
      <c r="G1584" t="s">
        <v>305</v>
      </c>
      <c r="H1584">
        <v>1167.5913</v>
      </c>
      <c r="I1584">
        <v>5.7500000000000002E-2</v>
      </c>
      <c r="J1584">
        <v>0.1323</v>
      </c>
      <c r="K1584">
        <v>0.60260000000000002</v>
      </c>
      <c r="L1584">
        <v>0.60260000000000002</v>
      </c>
      <c r="M1584">
        <v>1.792</v>
      </c>
      <c r="N1584">
        <v>3.3874</v>
      </c>
      <c r="O1584">
        <v>5.1988000000000003</v>
      </c>
      <c r="P1584">
        <v>7.0166000000000004</v>
      </c>
      <c r="Q1584">
        <v>0</v>
      </c>
      <c r="R1584">
        <v>0</v>
      </c>
      <c r="S1584" t="s">
        <v>310</v>
      </c>
      <c r="T1584" t="s">
        <v>338</v>
      </c>
      <c r="U1584" t="s">
        <v>319</v>
      </c>
      <c r="V1584" t="s">
        <v>319</v>
      </c>
      <c r="W1584">
        <v>245854877894.31</v>
      </c>
      <c r="X1584">
        <v>211834655.91999999</v>
      </c>
      <c r="Y1584" s="225">
        <v>11959850023360.391</v>
      </c>
      <c r="Z1584">
        <v>0</v>
      </c>
    </row>
    <row r="1585" spans="1:26" x14ac:dyDescent="0.25">
      <c r="A1585" t="s">
        <v>1915</v>
      </c>
      <c r="B1585" t="s">
        <v>166</v>
      </c>
      <c r="C1585" t="s">
        <v>898</v>
      </c>
      <c r="D1585" t="s">
        <v>342</v>
      </c>
      <c r="E1585" t="s">
        <v>303</v>
      </c>
      <c r="F1585" t="s">
        <v>304</v>
      </c>
      <c r="G1585" t="s">
        <v>305</v>
      </c>
      <c r="H1585">
        <v>1203.7299</v>
      </c>
      <c r="I1585">
        <v>-0.47889999999999999</v>
      </c>
      <c r="J1585">
        <v>-1.0475000000000001</v>
      </c>
      <c r="K1585">
        <v>-1.3680000000000001</v>
      </c>
      <c r="L1585">
        <v>-1.3680000000000001</v>
      </c>
      <c r="M1585">
        <v>-2.2239</v>
      </c>
      <c r="N1585">
        <v>-1.0306999999999999</v>
      </c>
      <c r="O1585">
        <v>4.4568000000000003</v>
      </c>
      <c r="P1585">
        <v>-3.4285999999999999</v>
      </c>
      <c r="Q1585">
        <v>0</v>
      </c>
      <c r="R1585">
        <v>0</v>
      </c>
      <c r="S1585" t="s">
        <v>307</v>
      </c>
      <c r="T1585" t="s">
        <v>317</v>
      </c>
      <c r="U1585" t="s">
        <v>319</v>
      </c>
      <c r="V1585" t="s">
        <v>319</v>
      </c>
      <c r="W1585">
        <v>218037860371.35001</v>
      </c>
      <c r="X1585">
        <v>178657183.12</v>
      </c>
      <c r="Y1585" s="225">
        <v>11959850023360.391</v>
      </c>
      <c r="Z1585">
        <v>0</v>
      </c>
    </row>
    <row r="1586" spans="1:26" x14ac:dyDescent="0.25">
      <c r="A1586" t="s">
        <v>1916</v>
      </c>
      <c r="B1586" t="s">
        <v>178</v>
      </c>
      <c r="C1586" t="s">
        <v>898</v>
      </c>
      <c r="D1586" t="s">
        <v>170</v>
      </c>
      <c r="E1586" t="s">
        <v>303</v>
      </c>
      <c r="F1586" t="s">
        <v>304</v>
      </c>
      <c r="G1586" t="s">
        <v>280</v>
      </c>
      <c r="H1586">
        <v>1058.5007000000001</v>
      </c>
      <c r="I1586">
        <v>5.57E-2</v>
      </c>
      <c r="J1586">
        <v>0.25269999999999998</v>
      </c>
      <c r="K1586">
        <v>0.75380000000000003</v>
      </c>
      <c r="L1586">
        <v>0.75380000000000003</v>
      </c>
      <c r="M1586">
        <v>2.0859000000000001</v>
      </c>
      <c r="N1586">
        <v>2.6675</v>
      </c>
      <c r="O1586">
        <v>3.5910000000000002</v>
      </c>
      <c r="P1586">
        <v>4.8433999999999999</v>
      </c>
      <c r="Q1586">
        <v>0</v>
      </c>
      <c r="R1586">
        <v>0</v>
      </c>
      <c r="S1586" t="s">
        <v>387</v>
      </c>
      <c r="T1586" t="s">
        <v>387</v>
      </c>
      <c r="U1586" t="s">
        <v>319</v>
      </c>
      <c r="V1586" t="s">
        <v>319</v>
      </c>
      <c r="W1586">
        <v>3197490422.3699999</v>
      </c>
      <c r="X1586">
        <v>3043543.57</v>
      </c>
      <c r="Y1586" s="225">
        <v>11959850023360.391</v>
      </c>
      <c r="Z1586">
        <v>0</v>
      </c>
    </row>
    <row r="1587" spans="1:26" x14ac:dyDescent="0.25">
      <c r="A1587" t="s">
        <v>1917</v>
      </c>
      <c r="B1587" t="s">
        <v>207</v>
      </c>
      <c r="C1587" t="s">
        <v>898</v>
      </c>
      <c r="D1587" t="s">
        <v>170</v>
      </c>
      <c r="E1587" t="s">
        <v>303</v>
      </c>
      <c r="F1587" t="s">
        <v>304</v>
      </c>
      <c r="G1587" t="s">
        <v>280</v>
      </c>
      <c r="H1587">
        <v>1013.4313</v>
      </c>
      <c r="I1587">
        <v>0</v>
      </c>
      <c r="J1587">
        <v>0</v>
      </c>
      <c r="K1587">
        <v>0</v>
      </c>
      <c r="L1587">
        <v>0.54</v>
      </c>
      <c r="M1587">
        <v>0</v>
      </c>
      <c r="N1587">
        <v>0</v>
      </c>
      <c r="O1587">
        <v>0</v>
      </c>
      <c r="P1587">
        <v>0</v>
      </c>
      <c r="Q1587">
        <v>0</v>
      </c>
      <c r="R1587">
        <v>0</v>
      </c>
      <c r="S1587" t="s">
        <v>319</v>
      </c>
      <c r="T1587" t="s">
        <v>319</v>
      </c>
      <c r="U1587" t="s">
        <v>319</v>
      </c>
      <c r="V1587" t="s">
        <v>319</v>
      </c>
      <c r="W1587">
        <v>1671062052485.71</v>
      </c>
      <c r="X1587">
        <v>1657877226</v>
      </c>
      <c r="Y1587" s="225">
        <v>11959850023360.391</v>
      </c>
      <c r="Z1587">
        <v>0</v>
      </c>
    </row>
    <row r="1588" spans="1:26" x14ac:dyDescent="0.25">
      <c r="A1588" t="s">
        <v>1918</v>
      </c>
      <c r="B1588" t="s">
        <v>171</v>
      </c>
      <c r="C1588" t="s">
        <v>898</v>
      </c>
      <c r="D1588" t="s">
        <v>662</v>
      </c>
      <c r="E1588" t="s">
        <v>303</v>
      </c>
      <c r="F1588" t="s">
        <v>304</v>
      </c>
      <c r="G1588" t="s">
        <v>305</v>
      </c>
      <c r="H1588">
        <v>1261.8867</v>
      </c>
      <c r="I1588">
        <v>5.8000000000000003E-2</v>
      </c>
      <c r="J1588">
        <v>0.10979999999999999</v>
      </c>
      <c r="K1588">
        <v>0.90990000000000004</v>
      </c>
      <c r="L1588">
        <v>0.90990000000000004</v>
      </c>
      <c r="M1588">
        <v>2.4472999999999998</v>
      </c>
      <c r="N1588">
        <v>5.3663999999999996</v>
      </c>
      <c r="O1588">
        <v>9.2829999999999995</v>
      </c>
      <c r="P1588">
        <v>12.335699999999999</v>
      </c>
      <c r="Q1588">
        <v>0</v>
      </c>
      <c r="R1588">
        <v>0</v>
      </c>
      <c r="S1588" t="s">
        <v>310</v>
      </c>
      <c r="T1588" t="s">
        <v>310</v>
      </c>
      <c r="U1588" t="s">
        <v>319</v>
      </c>
      <c r="V1588" t="s">
        <v>319</v>
      </c>
      <c r="W1588">
        <v>336524960994.69</v>
      </c>
      <c r="X1588">
        <v>269110585.61000001</v>
      </c>
      <c r="Y1588" s="225">
        <v>11959850023360.391</v>
      </c>
      <c r="Z1588">
        <v>0</v>
      </c>
    </row>
    <row r="1589" spans="1:26" x14ac:dyDescent="0.25">
      <c r="A1589" t="s">
        <v>1919</v>
      </c>
      <c r="B1589" t="s">
        <v>207</v>
      </c>
      <c r="C1589" t="s">
        <v>898</v>
      </c>
      <c r="D1589" t="s">
        <v>177</v>
      </c>
      <c r="E1589" t="s">
        <v>303</v>
      </c>
      <c r="F1589" t="s">
        <v>304</v>
      </c>
      <c r="G1589" t="s">
        <v>305</v>
      </c>
      <c r="H1589">
        <v>1053.8335</v>
      </c>
      <c r="I1589">
        <v>0</v>
      </c>
      <c r="J1589">
        <v>0</v>
      </c>
      <c r="K1589">
        <v>0</v>
      </c>
      <c r="L1589">
        <v>0.95</v>
      </c>
      <c r="M1589">
        <v>0</v>
      </c>
      <c r="N1589">
        <v>0</v>
      </c>
      <c r="O1589">
        <v>0</v>
      </c>
      <c r="P1589">
        <v>0</v>
      </c>
      <c r="Q1589">
        <v>0</v>
      </c>
      <c r="R1589">
        <v>0</v>
      </c>
      <c r="S1589" t="s">
        <v>319</v>
      </c>
      <c r="T1589" t="s">
        <v>319</v>
      </c>
      <c r="U1589" t="s">
        <v>319</v>
      </c>
      <c r="V1589" t="s">
        <v>319</v>
      </c>
      <c r="W1589">
        <v>159752687818.57999</v>
      </c>
      <c r="X1589">
        <v>152000000</v>
      </c>
      <c r="Y1589" s="225">
        <v>11959850023360.391</v>
      </c>
      <c r="Z1589">
        <v>0</v>
      </c>
    </row>
    <row r="1590" spans="1:26" x14ac:dyDescent="0.25">
      <c r="A1590" t="s">
        <v>1920</v>
      </c>
      <c r="B1590" t="s">
        <v>171</v>
      </c>
      <c r="C1590" t="s">
        <v>898</v>
      </c>
      <c r="D1590" t="s">
        <v>177</v>
      </c>
      <c r="E1590" t="s">
        <v>303</v>
      </c>
      <c r="F1590" t="s">
        <v>304</v>
      </c>
      <c r="G1590" t="s">
        <v>305</v>
      </c>
      <c r="H1590">
        <v>1082.9709</v>
      </c>
      <c r="I1590">
        <v>0.12089999999999999</v>
      </c>
      <c r="J1590">
        <v>3.8800000000000001E-2</v>
      </c>
      <c r="K1590">
        <v>0.62539999999999996</v>
      </c>
      <c r="L1590">
        <v>0.62539999999999996</v>
      </c>
      <c r="M1590">
        <v>1.6979</v>
      </c>
      <c r="N1590">
        <v>4.7693000000000003</v>
      </c>
      <c r="O1590">
        <v>7.2991000000000001</v>
      </c>
      <c r="P1590">
        <v>11.1982</v>
      </c>
      <c r="Q1590">
        <v>0</v>
      </c>
      <c r="R1590">
        <v>0</v>
      </c>
      <c r="S1590" t="s">
        <v>306</v>
      </c>
      <c r="T1590" t="s">
        <v>307</v>
      </c>
      <c r="U1590" t="s">
        <v>319</v>
      </c>
      <c r="V1590" t="s">
        <v>319</v>
      </c>
      <c r="W1590">
        <v>489433440444.25</v>
      </c>
      <c r="X1590">
        <v>454762194.61000001</v>
      </c>
      <c r="Y1590" s="225">
        <v>11959850023360.391</v>
      </c>
      <c r="Z1590">
        <v>0</v>
      </c>
    </row>
    <row r="1591" spans="1:26" x14ac:dyDescent="0.25">
      <c r="A1591" t="s">
        <v>1921</v>
      </c>
      <c r="B1591" t="s">
        <v>207</v>
      </c>
      <c r="C1591" t="s">
        <v>898</v>
      </c>
      <c r="D1591" t="s">
        <v>177</v>
      </c>
      <c r="E1591" t="s">
        <v>303</v>
      </c>
      <c r="F1591" t="s">
        <v>304</v>
      </c>
      <c r="G1591" t="s">
        <v>305</v>
      </c>
      <c r="H1591">
        <v>1053.1143999999999</v>
      </c>
      <c r="I1591">
        <v>0</v>
      </c>
      <c r="J1591">
        <v>0</v>
      </c>
      <c r="K1591">
        <v>0</v>
      </c>
      <c r="L1591">
        <v>0.91</v>
      </c>
      <c r="M1591">
        <v>0</v>
      </c>
      <c r="N1591">
        <v>0</v>
      </c>
      <c r="O1591">
        <v>0</v>
      </c>
      <c r="P1591">
        <v>12.73</v>
      </c>
      <c r="Q1591">
        <v>0</v>
      </c>
      <c r="R1591">
        <v>0</v>
      </c>
      <c r="S1591" t="s">
        <v>319</v>
      </c>
      <c r="T1591" t="s">
        <v>319</v>
      </c>
      <c r="U1591" t="s">
        <v>319</v>
      </c>
      <c r="V1591" t="s">
        <v>319</v>
      </c>
      <c r="W1591">
        <v>224015193143.51999</v>
      </c>
      <c r="X1591">
        <v>210000000</v>
      </c>
      <c r="Y1591" s="225">
        <v>11959850023360.391</v>
      </c>
      <c r="Z1591">
        <v>0</v>
      </c>
    </row>
    <row r="1592" spans="1:26" x14ac:dyDescent="0.25">
      <c r="A1592" t="s">
        <v>1922</v>
      </c>
      <c r="B1592" t="s">
        <v>171</v>
      </c>
      <c r="C1592" t="s">
        <v>898</v>
      </c>
      <c r="D1592" t="s">
        <v>223</v>
      </c>
      <c r="E1592" t="s">
        <v>303</v>
      </c>
      <c r="F1592" t="s">
        <v>304</v>
      </c>
      <c r="G1592" t="s">
        <v>305</v>
      </c>
      <c r="H1592">
        <v>1028.68</v>
      </c>
      <c r="I1592">
        <v>0.1061</v>
      </c>
      <c r="J1592">
        <v>-1.6500000000000001E-2</v>
      </c>
      <c r="K1592">
        <v>0.74429999999999996</v>
      </c>
      <c r="L1592">
        <v>0.74429999999999996</v>
      </c>
      <c r="M1592">
        <v>1.9503999999999999</v>
      </c>
      <c r="N1592">
        <v>0</v>
      </c>
      <c r="O1592">
        <v>0</v>
      </c>
      <c r="P1592">
        <v>0</v>
      </c>
      <c r="Q1592">
        <v>0</v>
      </c>
      <c r="R1592">
        <v>0</v>
      </c>
      <c r="S1592" t="s">
        <v>319</v>
      </c>
      <c r="T1592" t="s">
        <v>319</v>
      </c>
      <c r="U1592" t="s">
        <v>319</v>
      </c>
      <c r="V1592" t="s">
        <v>319</v>
      </c>
      <c r="W1592">
        <v>120509920722.73</v>
      </c>
      <c r="X1592">
        <v>118021832.86</v>
      </c>
      <c r="Y1592" s="225">
        <v>11959850023360.391</v>
      </c>
      <c r="Z1592">
        <v>0</v>
      </c>
    </row>
    <row r="1593" spans="1:26" x14ac:dyDescent="0.25">
      <c r="A1593" t="s">
        <v>1923</v>
      </c>
      <c r="B1593" t="s">
        <v>207</v>
      </c>
      <c r="C1593" t="s">
        <v>898</v>
      </c>
      <c r="D1593" t="s">
        <v>374</v>
      </c>
      <c r="E1593" t="s">
        <v>303</v>
      </c>
      <c r="F1593" t="s">
        <v>304</v>
      </c>
      <c r="G1593" t="s">
        <v>305</v>
      </c>
      <c r="H1593">
        <v>983.17499999999995</v>
      </c>
      <c r="I1593">
        <v>0</v>
      </c>
      <c r="J1593">
        <v>0</v>
      </c>
      <c r="K1593">
        <v>0</v>
      </c>
      <c r="L1593">
        <v>-2.21</v>
      </c>
      <c r="M1593">
        <v>0</v>
      </c>
      <c r="N1593">
        <v>0</v>
      </c>
      <c r="O1593">
        <v>0</v>
      </c>
      <c r="P1593">
        <v>-0.44</v>
      </c>
      <c r="Q1593">
        <v>0</v>
      </c>
      <c r="R1593">
        <v>0</v>
      </c>
      <c r="S1593" t="s">
        <v>319</v>
      </c>
      <c r="T1593" t="s">
        <v>319</v>
      </c>
      <c r="U1593" t="s">
        <v>319</v>
      </c>
      <c r="V1593" t="s">
        <v>319</v>
      </c>
      <c r="W1593">
        <v>108622425053.74001</v>
      </c>
      <c r="X1593">
        <v>108040000</v>
      </c>
      <c r="Y1593" s="225">
        <v>11959850023360.391</v>
      </c>
      <c r="Z1593">
        <v>0</v>
      </c>
    </row>
    <row r="1594" spans="1:26" x14ac:dyDescent="0.25">
      <c r="A1594" t="s">
        <v>1924</v>
      </c>
      <c r="B1594" t="s">
        <v>207</v>
      </c>
      <c r="C1594" t="s">
        <v>898</v>
      </c>
      <c r="D1594" t="s">
        <v>170</v>
      </c>
      <c r="E1594" t="s">
        <v>303</v>
      </c>
      <c r="F1594" t="s">
        <v>304</v>
      </c>
      <c r="G1594" t="s">
        <v>305</v>
      </c>
      <c r="H1594">
        <v>1023.0732</v>
      </c>
      <c r="I1594">
        <v>0</v>
      </c>
      <c r="J1594">
        <v>0</v>
      </c>
      <c r="K1594">
        <v>0</v>
      </c>
      <c r="L1594">
        <v>-1.28</v>
      </c>
      <c r="M1594">
        <v>0</v>
      </c>
      <c r="N1594">
        <v>0</v>
      </c>
      <c r="O1594">
        <v>0</v>
      </c>
      <c r="P1594">
        <v>0.96</v>
      </c>
      <c r="Q1594">
        <v>0</v>
      </c>
      <c r="R1594">
        <v>0</v>
      </c>
      <c r="S1594" t="s">
        <v>319</v>
      </c>
      <c r="T1594" t="s">
        <v>319</v>
      </c>
      <c r="U1594" t="s">
        <v>319</v>
      </c>
      <c r="V1594" t="s">
        <v>319</v>
      </c>
      <c r="W1594">
        <v>62458346622.970001</v>
      </c>
      <c r="X1594">
        <v>60270661.009999998</v>
      </c>
      <c r="Y1594" s="225">
        <v>11959850023360.391</v>
      </c>
      <c r="Z1594">
        <v>0</v>
      </c>
    </row>
    <row r="1595" spans="1:26" x14ac:dyDescent="0.25">
      <c r="A1595" t="s">
        <v>1925</v>
      </c>
      <c r="B1595" t="s">
        <v>207</v>
      </c>
      <c r="C1595" t="s">
        <v>898</v>
      </c>
      <c r="D1595" t="s">
        <v>202</v>
      </c>
      <c r="E1595" t="s">
        <v>303</v>
      </c>
      <c r="F1595" t="s">
        <v>304</v>
      </c>
      <c r="G1595" t="s">
        <v>305</v>
      </c>
      <c r="H1595">
        <v>1035.7141999999999</v>
      </c>
      <c r="I1595">
        <v>0</v>
      </c>
      <c r="J1595">
        <v>0</v>
      </c>
      <c r="K1595">
        <v>0</v>
      </c>
      <c r="L1595">
        <v>0.67</v>
      </c>
      <c r="M1595">
        <v>0</v>
      </c>
      <c r="N1595">
        <v>0</v>
      </c>
      <c r="O1595">
        <v>0</v>
      </c>
      <c r="P1595">
        <v>9.34</v>
      </c>
      <c r="Q1595">
        <v>0</v>
      </c>
      <c r="R1595">
        <v>0</v>
      </c>
      <c r="S1595" t="s">
        <v>319</v>
      </c>
      <c r="T1595" t="s">
        <v>319</v>
      </c>
      <c r="U1595" t="s">
        <v>319</v>
      </c>
      <c r="V1595" t="s">
        <v>319</v>
      </c>
      <c r="W1595">
        <v>208635098660.76999</v>
      </c>
      <c r="X1595">
        <v>200000000</v>
      </c>
      <c r="Y1595" s="225">
        <v>11959850023360.391</v>
      </c>
      <c r="Z1595">
        <v>0</v>
      </c>
    </row>
    <row r="1596" spans="1:26" x14ac:dyDescent="0.25">
      <c r="A1596" t="s">
        <v>1926</v>
      </c>
      <c r="B1596" t="s">
        <v>207</v>
      </c>
      <c r="C1596" t="s">
        <v>898</v>
      </c>
      <c r="D1596" t="s">
        <v>223</v>
      </c>
      <c r="E1596" t="s">
        <v>303</v>
      </c>
      <c r="F1596" t="s">
        <v>304</v>
      </c>
      <c r="G1596" t="s">
        <v>305</v>
      </c>
      <c r="H1596">
        <v>1052.54</v>
      </c>
      <c r="I1596">
        <v>0</v>
      </c>
      <c r="J1596">
        <v>0</v>
      </c>
      <c r="K1596">
        <v>0</v>
      </c>
      <c r="L1596">
        <v>0.75</v>
      </c>
      <c r="M1596">
        <v>0</v>
      </c>
      <c r="N1596">
        <v>0</v>
      </c>
      <c r="O1596">
        <v>0</v>
      </c>
      <c r="P1596">
        <v>0</v>
      </c>
      <c r="Q1596">
        <v>0</v>
      </c>
      <c r="R1596">
        <v>0</v>
      </c>
      <c r="S1596" t="s">
        <v>319</v>
      </c>
      <c r="T1596" t="s">
        <v>319</v>
      </c>
      <c r="U1596" t="s">
        <v>319</v>
      </c>
      <c r="V1596" t="s">
        <v>319</v>
      </c>
      <c r="W1596">
        <v>107805986476.24001</v>
      </c>
      <c r="X1596">
        <v>100000000</v>
      </c>
      <c r="Y1596" s="225">
        <v>11959850023360.391</v>
      </c>
      <c r="Z1596">
        <v>0</v>
      </c>
    </row>
    <row r="1597" spans="1:26" x14ac:dyDescent="0.25">
      <c r="A1597" t="s">
        <v>1927</v>
      </c>
      <c r="B1597" t="s">
        <v>207</v>
      </c>
      <c r="C1597" t="s">
        <v>898</v>
      </c>
      <c r="D1597" t="s">
        <v>170</v>
      </c>
      <c r="E1597" t="s">
        <v>303</v>
      </c>
      <c r="F1597" t="s">
        <v>304</v>
      </c>
      <c r="G1597" t="s">
        <v>305</v>
      </c>
      <c r="H1597">
        <v>1025.6593</v>
      </c>
      <c r="I1597">
        <v>0</v>
      </c>
      <c r="J1597">
        <v>0</v>
      </c>
      <c r="K1597">
        <v>0</v>
      </c>
      <c r="L1597">
        <v>0.66</v>
      </c>
      <c r="M1597">
        <v>0</v>
      </c>
      <c r="N1597">
        <v>0</v>
      </c>
      <c r="O1597">
        <v>0</v>
      </c>
      <c r="P1597">
        <v>6.99</v>
      </c>
      <c r="Q1597">
        <v>0</v>
      </c>
      <c r="R1597">
        <v>0</v>
      </c>
      <c r="S1597" t="s">
        <v>319</v>
      </c>
      <c r="T1597" t="s">
        <v>319</v>
      </c>
      <c r="U1597" t="s">
        <v>319</v>
      </c>
      <c r="V1597" t="s">
        <v>319</v>
      </c>
      <c r="W1597">
        <v>16349046107.709999</v>
      </c>
      <c r="X1597">
        <v>16045000</v>
      </c>
      <c r="Y1597" s="225">
        <v>11959850023360.391</v>
      </c>
      <c r="Z1597">
        <v>0</v>
      </c>
    </row>
    <row r="1598" spans="1:26" x14ac:dyDescent="0.25">
      <c r="A1598" t="s">
        <v>1928</v>
      </c>
      <c r="B1598" t="s">
        <v>207</v>
      </c>
      <c r="C1598" t="s">
        <v>898</v>
      </c>
      <c r="D1598" t="s">
        <v>177</v>
      </c>
      <c r="E1598" t="s">
        <v>303</v>
      </c>
      <c r="F1598" t="s">
        <v>304</v>
      </c>
      <c r="G1598" t="s">
        <v>305</v>
      </c>
      <c r="H1598">
        <v>991.61620000000005</v>
      </c>
      <c r="I1598">
        <v>0</v>
      </c>
      <c r="J1598">
        <v>0</v>
      </c>
      <c r="K1598">
        <v>0</v>
      </c>
      <c r="L1598">
        <v>0.89</v>
      </c>
      <c r="M1598">
        <v>0</v>
      </c>
      <c r="N1598">
        <v>0</v>
      </c>
      <c r="O1598">
        <v>0</v>
      </c>
      <c r="P1598">
        <v>13.85</v>
      </c>
      <c r="Q1598">
        <v>0</v>
      </c>
      <c r="R1598">
        <v>0</v>
      </c>
      <c r="S1598" t="s">
        <v>319</v>
      </c>
      <c r="T1598" t="s">
        <v>319</v>
      </c>
      <c r="U1598" t="s">
        <v>319</v>
      </c>
      <c r="V1598" t="s">
        <v>319</v>
      </c>
      <c r="W1598">
        <v>128510655605.36</v>
      </c>
      <c r="X1598">
        <v>130750000</v>
      </c>
      <c r="Y1598" s="225">
        <v>11959850023360.391</v>
      </c>
      <c r="Z1598">
        <v>0</v>
      </c>
    </row>
    <row r="1599" spans="1:26" x14ac:dyDescent="0.25">
      <c r="A1599" t="s">
        <v>1929</v>
      </c>
      <c r="B1599" t="s">
        <v>171</v>
      </c>
      <c r="C1599" t="s">
        <v>898</v>
      </c>
      <c r="D1599" t="s">
        <v>223</v>
      </c>
      <c r="E1599" t="s">
        <v>303</v>
      </c>
      <c r="F1599" t="s">
        <v>304</v>
      </c>
      <c r="G1599" t="s">
        <v>305</v>
      </c>
      <c r="H1599">
        <v>1329.2</v>
      </c>
      <c r="I1599">
        <v>0.11749999999999999</v>
      </c>
      <c r="J1599">
        <v>0.1469</v>
      </c>
      <c r="K1599">
        <v>0.89190000000000003</v>
      </c>
      <c r="L1599">
        <v>0.89190000000000003</v>
      </c>
      <c r="M1599">
        <v>2.2610999999999999</v>
      </c>
      <c r="N1599">
        <v>5.3407</v>
      </c>
      <c r="O1599">
        <v>8.2164000000000001</v>
      </c>
      <c r="P1599">
        <v>12.4459</v>
      </c>
      <c r="Q1599">
        <v>0</v>
      </c>
      <c r="R1599">
        <v>0</v>
      </c>
      <c r="S1599" t="s">
        <v>338</v>
      </c>
      <c r="T1599" t="s">
        <v>313</v>
      </c>
      <c r="U1599" t="s">
        <v>319</v>
      </c>
      <c r="V1599" t="s">
        <v>319</v>
      </c>
      <c r="W1599">
        <v>429904439379.59003</v>
      </c>
      <c r="X1599">
        <v>326313173.06</v>
      </c>
      <c r="Y1599" s="225">
        <v>11959850023360.391</v>
      </c>
      <c r="Z1599">
        <v>0</v>
      </c>
    </row>
    <row r="1600" spans="1:26" x14ac:dyDescent="0.25">
      <c r="A1600" t="s">
        <v>1930</v>
      </c>
      <c r="B1600" t="s">
        <v>207</v>
      </c>
      <c r="C1600" t="s">
        <v>898</v>
      </c>
      <c r="D1600" t="s">
        <v>374</v>
      </c>
      <c r="E1600" t="s">
        <v>303</v>
      </c>
      <c r="F1600" t="s">
        <v>304</v>
      </c>
      <c r="G1600" t="s">
        <v>305</v>
      </c>
      <c r="H1600">
        <v>1002.466</v>
      </c>
      <c r="I1600">
        <v>0</v>
      </c>
      <c r="J1600">
        <v>0</v>
      </c>
      <c r="K1600">
        <v>0</v>
      </c>
      <c r="L1600">
        <v>-1.24</v>
      </c>
      <c r="M1600">
        <v>0</v>
      </c>
      <c r="N1600">
        <v>0</v>
      </c>
      <c r="O1600">
        <v>0</v>
      </c>
      <c r="P1600">
        <v>0.22</v>
      </c>
      <c r="Q1600">
        <v>0</v>
      </c>
      <c r="R1600">
        <v>0</v>
      </c>
      <c r="S1600" t="s">
        <v>319</v>
      </c>
      <c r="T1600" t="s">
        <v>319</v>
      </c>
      <c r="U1600" t="s">
        <v>319</v>
      </c>
      <c r="V1600" t="s">
        <v>319</v>
      </c>
      <c r="W1600">
        <v>83350367561.429993</v>
      </c>
      <c r="X1600">
        <v>82111000</v>
      </c>
      <c r="Y1600" s="225">
        <v>11959850023360.391</v>
      </c>
      <c r="Z1600">
        <v>0</v>
      </c>
    </row>
    <row r="1601" spans="1:26" x14ac:dyDescent="0.25">
      <c r="A1601" t="s">
        <v>1931</v>
      </c>
      <c r="B1601" t="s">
        <v>207</v>
      </c>
      <c r="C1601" t="s">
        <v>898</v>
      </c>
      <c r="D1601" t="s">
        <v>374</v>
      </c>
      <c r="E1601" t="s">
        <v>303</v>
      </c>
      <c r="F1601" t="s">
        <v>304</v>
      </c>
      <c r="G1601" t="s">
        <v>305</v>
      </c>
      <c r="H1601">
        <v>988.72799999999995</v>
      </c>
      <c r="I1601">
        <v>0</v>
      </c>
      <c r="J1601">
        <v>0</v>
      </c>
      <c r="K1601">
        <v>0</v>
      </c>
      <c r="L1601">
        <v>-0.59</v>
      </c>
      <c r="M1601">
        <v>0</v>
      </c>
      <c r="N1601">
        <v>0</v>
      </c>
      <c r="O1601">
        <v>0</v>
      </c>
      <c r="P1601">
        <v>0</v>
      </c>
      <c r="Q1601">
        <v>0</v>
      </c>
      <c r="R1601">
        <v>0</v>
      </c>
      <c r="S1601" t="s">
        <v>319</v>
      </c>
      <c r="T1601" t="s">
        <v>319</v>
      </c>
      <c r="U1601" t="s">
        <v>319</v>
      </c>
      <c r="V1601" t="s">
        <v>319</v>
      </c>
      <c r="W1601">
        <v>149190384231.85999</v>
      </c>
      <c r="X1601">
        <v>150000000</v>
      </c>
      <c r="Y1601" s="225">
        <v>11959850023360.391</v>
      </c>
      <c r="Z1601">
        <v>0</v>
      </c>
    </row>
    <row r="1602" spans="1:26" x14ac:dyDescent="0.25">
      <c r="A1602" t="s">
        <v>1932</v>
      </c>
      <c r="B1602" t="s">
        <v>367</v>
      </c>
      <c r="C1602" t="s">
        <v>898</v>
      </c>
      <c r="D1602" t="s">
        <v>177</v>
      </c>
      <c r="E1602" t="s">
        <v>303</v>
      </c>
      <c r="F1602" t="s">
        <v>279</v>
      </c>
      <c r="G1602" t="s">
        <v>305</v>
      </c>
      <c r="H1602">
        <v>1008.1359</v>
      </c>
      <c r="I1602">
        <v>0</v>
      </c>
      <c r="J1602">
        <v>0</v>
      </c>
      <c r="K1602">
        <v>0</v>
      </c>
      <c r="L1602">
        <v>0.76</v>
      </c>
      <c r="M1602">
        <v>0</v>
      </c>
      <c r="N1602">
        <v>0</v>
      </c>
      <c r="O1602">
        <v>0</v>
      </c>
      <c r="P1602">
        <v>0</v>
      </c>
      <c r="Q1602">
        <v>0</v>
      </c>
      <c r="R1602">
        <v>0</v>
      </c>
      <c r="S1602" t="s">
        <v>369</v>
      </c>
      <c r="T1602" t="s">
        <v>369</v>
      </c>
      <c r="U1602" t="s">
        <v>369</v>
      </c>
      <c r="V1602" t="s">
        <v>369</v>
      </c>
      <c r="W1602">
        <v>0</v>
      </c>
      <c r="X1602">
        <v>0</v>
      </c>
      <c r="Y1602" s="225">
        <v>11959850023360.391</v>
      </c>
      <c r="Z1602">
        <v>0</v>
      </c>
    </row>
    <row r="1603" spans="1:26" x14ac:dyDescent="0.25">
      <c r="A1603" t="s">
        <v>1933</v>
      </c>
      <c r="B1603" t="s">
        <v>74</v>
      </c>
      <c r="C1603" t="s">
        <v>898</v>
      </c>
      <c r="D1603" t="s">
        <v>316</v>
      </c>
      <c r="E1603" t="s">
        <v>303</v>
      </c>
      <c r="F1603" t="s">
        <v>304</v>
      </c>
      <c r="G1603" t="s">
        <v>305</v>
      </c>
      <c r="H1603">
        <v>2324.63</v>
      </c>
      <c r="I1603">
        <v>-0.53910000000000002</v>
      </c>
      <c r="J1603">
        <v>-1.7326999999999999</v>
      </c>
      <c r="K1603">
        <v>-2.2225000000000001</v>
      </c>
      <c r="L1603">
        <v>-2.2225000000000001</v>
      </c>
      <c r="M1603">
        <v>-4.4364999999999997</v>
      </c>
      <c r="N1603">
        <v>-5.1748000000000003</v>
      </c>
      <c r="O1603">
        <v>4.444</v>
      </c>
      <c r="P1603">
        <v>-5.4794</v>
      </c>
      <c r="Q1603">
        <v>9.2714999999999996</v>
      </c>
      <c r="R1603">
        <v>12.483499999999999</v>
      </c>
      <c r="S1603" t="s">
        <v>317</v>
      </c>
      <c r="T1603" t="s">
        <v>317</v>
      </c>
      <c r="U1603" t="s">
        <v>306</v>
      </c>
      <c r="V1603" t="s">
        <v>306</v>
      </c>
      <c r="W1603">
        <v>1445416625400.6101</v>
      </c>
      <c r="X1603">
        <v>607964054.74000001</v>
      </c>
      <c r="Y1603" s="225">
        <v>11959850023360.391</v>
      </c>
      <c r="Z1603">
        <v>0</v>
      </c>
    </row>
    <row r="1604" spans="1:26" x14ac:dyDescent="0.25">
      <c r="A1604" t="s">
        <v>1934</v>
      </c>
      <c r="B1604" t="s">
        <v>166</v>
      </c>
      <c r="C1604" t="s">
        <v>898</v>
      </c>
      <c r="D1604" t="s">
        <v>342</v>
      </c>
      <c r="E1604" t="s">
        <v>303</v>
      </c>
      <c r="F1604" t="s">
        <v>304</v>
      </c>
      <c r="G1604" t="s">
        <v>305</v>
      </c>
      <c r="H1604">
        <v>974.22</v>
      </c>
      <c r="I1604">
        <v>-0.4839</v>
      </c>
      <c r="J1604">
        <v>-1.0414000000000001</v>
      </c>
      <c r="K1604">
        <v>-1.2031000000000001</v>
      </c>
      <c r="L1604">
        <v>-1.2031000000000001</v>
      </c>
      <c r="M1604">
        <v>-1.8847</v>
      </c>
      <c r="N1604">
        <v>-0.99129999999999996</v>
      </c>
      <c r="O1604">
        <v>5.3193999999999999</v>
      </c>
      <c r="P1604">
        <v>-5.5830000000000002</v>
      </c>
      <c r="Q1604">
        <v>0</v>
      </c>
      <c r="R1604">
        <v>0</v>
      </c>
      <c r="S1604" t="s">
        <v>307</v>
      </c>
      <c r="T1604" t="s">
        <v>334</v>
      </c>
      <c r="U1604" t="s">
        <v>319</v>
      </c>
      <c r="V1604" t="s">
        <v>319</v>
      </c>
      <c r="W1604">
        <v>49304196755.730003</v>
      </c>
      <c r="X1604">
        <v>50000000</v>
      </c>
      <c r="Y1604" s="225">
        <v>11959850023360.391</v>
      </c>
      <c r="Z1604">
        <v>0</v>
      </c>
    </row>
    <row r="1605" spans="1:26" x14ac:dyDescent="0.25">
      <c r="A1605" t="s">
        <v>1935</v>
      </c>
      <c r="B1605" t="s">
        <v>166</v>
      </c>
      <c r="C1605" t="s">
        <v>898</v>
      </c>
      <c r="D1605" t="s">
        <v>170</v>
      </c>
      <c r="E1605" t="s">
        <v>303</v>
      </c>
      <c r="F1605" t="s">
        <v>304</v>
      </c>
      <c r="G1605" t="s">
        <v>305</v>
      </c>
      <c r="H1605">
        <v>977.32090000000005</v>
      </c>
      <c r="I1605">
        <v>-0.49859999999999999</v>
      </c>
      <c r="J1605">
        <v>-0.92</v>
      </c>
      <c r="K1605">
        <v>-0.89670000000000005</v>
      </c>
      <c r="L1605">
        <v>-0.89670000000000005</v>
      </c>
      <c r="M1605">
        <v>-1.2637</v>
      </c>
      <c r="N1605">
        <v>-0.68930000000000002</v>
      </c>
      <c r="O1605">
        <v>6.3639000000000001</v>
      </c>
      <c r="P1605">
        <v>-4.6951000000000001</v>
      </c>
      <c r="Q1605">
        <v>0</v>
      </c>
      <c r="R1605">
        <v>0</v>
      </c>
      <c r="S1605" t="s">
        <v>307</v>
      </c>
      <c r="T1605" t="s">
        <v>332</v>
      </c>
      <c r="U1605" t="s">
        <v>319</v>
      </c>
      <c r="V1605" t="s">
        <v>319</v>
      </c>
      <c r="W1605">
        <v>10686491402.959999</v>
      </c>
      <c r="X1605">
        <v>10836424.560000001</v>
      </c>
      <c r="Y1605" s="225">
        <v>11959850023360.391</v>
      </c>
      <c r="Z1605">
        <v>0</v>
      </c>
    </row>
    <row r="1606" spans="1:26" x14ac:dyDescent="0.25">
      <c r="A1606" t="s">
        <v>1936</v>
      </c>
      <c r="B1606" t="s">
        <v>74</v>
      </c>
      <c r="C1606" t="s">
        <v>898</v>
      </c>
      <c r="D1606" t="s">
        <v>170</v>
      </c>
      <c r="E1606" t="s">
        <v>303</v>
      </c>
      <c r="F1606" t="s">
        <v>304</v>
      </c>
      <c r="G1606" t="s">
        <v>305</v>
      </c>
      <c r="H1606">
        <v>878.83529999999996</v>
      </c>
      <c r="I1606">
        <v>-0.56910000000000005</v>
      </c>
      <c r="J1606">
        <v>-1.2707999999999999</v>
      </c>
      <c r="K1606">
        <v>-3.7730000000000001</v>
      </c>
      <c r="L1606">
        <v>-3.7730000000000001</v>
      </c>
      <c r="M1606">
        <v>-2.2488000000000001</v>
      </c>
      <c r="N1606">
        <v>0.93259999999999998</v>
      </c>
      <c r="O1606">
        <v>1.7392000000000001</v>
      </c>
      <c r="P1606">
        <v>-2.7486000000000002</v>
      </c>
      <c r="Q1606">
        <v>0</v>
      </c>
      <c r="R1606">
        <v>0</v>
      </c>
      <c r="S1606" t="s">
        <v>338</v>
      </c>
      <c r="T1606" t="s">
        <v>332</v>
      </c>
      <c r="U1606" t="s">
        <v>319</v>
      </c>
      <c r="V1606" t="s">
        <v>319</v>
      </c>
      <c r="W1606">
        <v>11564803043.75</v>
      </c>
      <c r="X1606">
        <v>12662739.630000001</v>
      </c>
      <c r="Y1606" s="225">
        <v>11959850023360.391</v>
      </c>
      <c r="Z1606">
        <v>0</v>
      </c>
    </row>
    <row r="1607" spans="1:26" x14ac:dyDescent="0.25">
      <c r="A1607" t="s">
        <v>1937</v>
      </c>
      <c r="B1607" t="s">
        <v>166</v>
      </c>
      <c r="C1607" t="s">
        <v>898</v>
      </c>
      <c r="D1607" t="s">
        <v>170</v>
      </c>
      <c r="E1607" t="s">
        <v>303</v>
      </c>
      <c r="F1607" t="s">
        <v>304</v>
      </c>
      <c r="G1607" t="s">
        <v>305</v>
      </c>
      <c r="H1607">
        <v>1028.6378</v>
      </c>
      <c r="I1607">
        <v>-0.54010000000000002</v>
      </c>
      <c r="J1607">
        <v>-1.1654</v>
      </c>
      <c r="K1607">
        <v>-1.2744</v>
      </c>
      <c r="L1607">
        <v>-1.2744</v>
      </c>
      <c r="M1607">
        <v>-1.8952</v>
      </c>
      <c r="N1607">
        <v>-1.3805000000000001</v>
      </c>
      <c r="O1607">
        <v>4.6121999999999996</v>
      </c>
      <c r="P1607">
        <v>-7.391</v>
      </c>
      <c r="Q1607">
        <v>0</v>
      </c>
      <c r="R1607">
        <v>0</v>
      </c>
      <c r="S1607" t="s">
        <v>332</v>
      </c>
      <c r="T1607" t="s">
        <v>317</v>
      </c>
      <c r="U1607" t="s">
        <v>319</v>
      </c>
      <c r="V1607" t="s">
        <v>319</v>
      </c>
      <c r="W1607">
        <v>158943488188.10001</v>
      </c>
      <c r="X1607">
        <v>152549246.50999999</v>
      </c>
      <c r="Y1607" s="225">
        <v>11959850023360.391</v>
      </c>
      <c r="Z1607">
        <v>0</v>
      </c>
    </row>
    <row r="1608" spans="1:26" x14ac:dyDescent="0.25">
      <c r="A1608" t="s">
        <v>1938</v>
      </c>
      <c r="B1608" t="s">
        <v>166</v>
      </c>
      <c r="C1608" t="s">
        <v>898</v>
      </c>
      <c r="D1608" t="s">
        <v>342</v>
      </c>
      <c r="E1608" t="s">
        <v>303</v>
      </c>
      <c r="F1608" t="s">
        <v>304</v>
      </c>
      <c r="G1608" t="s">
        <v>305</v>
      </c>
      <c r="H1608">
        <v>1026.4940999999999</v>
      </c>
      <c r="I1608">
        <v>-0.1061</v>
      </c>
      <c r="J1608">
        <v>-0.82310000000000005</v>
      </c>
      <c r="K1608">
        <v>-0.44230000000000003</v>
      </c>
      <c r="L1608">
        <v>-0.44230000000000003</v>
      </c>
      <c r="M1608">
        <v>1.1195999999999999</v>
      </c>
      <c r="N1608">
        <v>-1.7278</v>
      </c>
      <c r="O1608">
        <v>7.5140000000000002</v>
      </c>
      <c r="P1608">
        <v>3.1103999999999998</v>
      </c>
      <c r="Q1608">
        <v>0</v>
      </c>
      <c r="R1608">
        <v>0</v>
      </c>
      <c r="S1608" t="s">
        <v>334</v>
      </c>
      <c r="T1608" t="s">
        <v>317</v>
      </c>
      <c r="U1608" t="s">
        <v>319</v>
      </c>
      <c r="V1608" t="s">
        <v>319</v>
      </c>
      <c r="W1608">
        <v>14120082722.02</v>
      </c>
      <c r="X1608">
        <v>13694799.85</v>
      </c>
      <c r="Y1608" s="225">
        <v>11959850023360.391</v>
      </c>
      <c r="Z1608">
        <v>0</v>
      </c>
    </row>
    <row r="1609" spans="1:26" x14ac:dyDescent="0.25">
      <c r="A1609" t="s">
        <v>1939</v>
      </c>
      <c r="B1609" t="s">
        <v>207</v>
      </c>
      <c r="C1609" t="s">
        <v>898</v>
      </c>
      <c r="D1609" t="s">
        <v>170</v>
      </c>
      <c r="E1609" t="s">
        <v>303</v>
      </c>
      <c r="F1609" t="s">
        <v>304</v>
      </c>
      <c r="G1609" t="s">
        <v>305</v>
      </c>
      <c r="H1609">
        <v>1023.8907</v>
      </c>
      <c r="I1609">
        <v>0</v>
      </c>
      <c r="J1609">
        <v>0</v>
      </c>
      <c r="K1609">
        <v>0</v>
      </c>
      <c r="L1609">
        <v>-1.1599999999999999</v>
      </c>
      <c r="M1609">
        <v>0</v>
      </c>
      <c r="N1609">
        <v>0</v>
      </c>
      <c r="O1609">
        <v>0</v>
      </c>
      <c r="P1609">
        <v>1.86</v>
      </c>
      <c r="Q1609">
        <v>0</v>
      </c>
      <c r="R1609">
        <v>0</v>
      </c>
      <c r="S1609" t="s">
        <v>319</v>
      </c>
      <c r="T1609" t="s">
        <v>319</v>
      </c>
      <c r="U1609" t="s">
        <v>319</v>
      </c>
      <c r="V1609" t="s">
        <v>319</v>
      </c>
      <c r="W1609">
        <v>20524708135.919998</v>
      </c>
      <c r="X1609">
        <v>19813254.559999999</v>
      </c>
      <c r="Y1609" s="225">
        <v>11959850023360.391</v>
      </c>
      <c r="Z1609">
        <v>0</v>
      </c>
    </row>
    <row r="1610" spans="1:26" x14ac:dyDescent="0.25">
      <c r="A1610" t="s">
        <v>1940</v>
      </c>
      <c r="B1610" t="s">
        <v>207</v>
      </c>
      <c r="C1610" t="s">
        <v>898</v>
      </c>
      <c r="D1610" t="s">
        <v>199</v>
      </c>
      <c r="E1610" t="s">
        <v>303</v>
      </c>
      <c r="F1610" t="s">
        <v>304</v>
      </c>
      <c r="G1610" t="s">
        <v>305</v>
      </c>
      <c r="H1610">
        <v>1010.0924</v>
      </c>
      <c r="I1610">
        <v>0</v>
      </c>
      <c r="J1610">
        <v>0</v>
      </c>
      <c r="K1610">
        <v>0</v>
      </c>
      <c r="L1610">
        <v>0.44</v>
      </c>
      <c r="M1610">
        <v>0</v>
      </c>
      <c r="N1610">
        <v>0</v>
      </c>
      <c r="O1610">
        <v>0</v>
      </c>
      <c r="P1610">
        <v>4.03</v>
      </c>
      <c r="Q1610">
        <v>0</v>
      </c>
      <c r="R1610">
        <v>0</v>
      </c>
      <c r="S1610" t="s">
        <v>319</v>
      </c>
      <c r="T1610" t="s">
        <v>319</v>
      </c>
      <c r="U1610" t="s">
        <v>319</v>
      </c>
      <c r="V1610" t="s">
        <v>319</v>
      </c>
      <c r="W1610">
        <v>407275554536</v>
      </c>
      <c r="X1610">
        <v>405000000</v>
      </c>
      <c r="Y1610" s="225">
        <v>11959850023360.391</v>
      </c>
      <c r="Z1610">
        <v>0</v>
      </c>
    </row>
    <row r="1611" spans="1:26" x14ac:dyDescent="0.25">
      <c r="A1611" t="s">
        <v>1941</v>
      </c>
      <c r="B1611" t="s">
        <v>74</v>
      </c>
      <c r="C1611" t="s">
        <v>898</v>
      </c>
      <c r="D1611" t="s">
        <v>170</v>
      </c>
      <c r="E1611" t="s">
        <v>303</v>
      </c>
      <c r="F1611" t="s">
        <v>304</v>
      </c>
      <c r="G1611" t="s">
        <v>280</v>
      </c>
      <c r="H1611">
        <v>1083.0175999999999</v>
      </c>
      <c r="I1611">
        <v>0.16619999999999999</v>
      </c>
      <c r="J1611">
        <v>-0.622</v>
      </c>
      <c r="K1611">
        <v>-1.6257999999999999</v>
      </c>
      <c r="L1611">
        <v>-1.6257999999999999</v>
      </c>
      <c r="M1611">
        <v>2.6997</v>
      </c>
      <c r="N1611">
        <v>2.3315999999999999</v>
      </c>
      <c r="O1611">
        <v>10.7919</v>
      </c>
      <c r="P1611">
        <v>5.4259000000000004</v>
      </c>
      <c r="Q1611">
        <v>-10.1622</v>
      </c>
      <c r="R1611">
        <v>-15.9734</v>
      </c>
      <c r="S1611" t="s">
        <v>364</v>
      </c>
      <c r="T1611" t="s">
        <v>306</v>
      </c>
      <c r="U1611" t="s">
        <v>375</v>
      </c>
      <c r="V1611" t="s">
        <v>352</v>
      </c>
      <c r="W1611">
        <v>69939765469.360001</v>
      </c>
      <c r="X1611">
        <v>63528666.07</v>
      </c>
      <c r="Y1611" s="225">
        <v>11959850023360.391</v>
      </c>
      <c r="Z1611">
        <v>0</v>
      </c>
    </row>
    <row r="1612" spans="1:26" x14ac:dyDescent="0.25">
      <c r="A1612" t="s">
        <v>1942</v>
      </c>
      <c r="B1612" t="s">
        <v>171</v>
      </c>
      <c r="C1612" t="s">
        <v>898</v>
      </c>
      <c r="D1612" t="s">
        <v>312</v>
      </c>
      <c r="E1612" t="s">
        <v>303</v>
      </c>
      <c r="F1612" t="s">
        <v>304</v>
      </c>
      <c r="G1612" t="s">
        <v>280</v>
      </c>
      <c r="H1612">
        <v>1235.25</v>
      </c>
      <c r="I1612">
        <v>6.9699999999999998E-2</v>
      </c>
      <c r="J1612">
        <v>6.08E-2</v>
      </c>
      <c r="K1612">
        <v>1.1455</v>
      </c>
      <c r="L1612">
        <v>1.1455</v>
      </c>
      <c r="M1612">
        <v>2.6116999999999999</v>
      </c>
      <c r="N1612">
        <v>7.7053000000000003</v>
      </c>
      <c r="O1612">
        <v>12.1181</v>
      </c>
      <c r="P1612">
        <v>15.2339</v>
      </c>
      <c r="Q1612">
        <v>20.195601</v>
      </c>
      <c r="R1612">
        <v>0</v>
      </c>
      <c r="S1612" t="s">
        <v>357</v>
      </c>
      <c r="T1612" t="s">
        <v>313</v>
      </c>
      <c r="U1612" t="s">
        <v>338</v>
      </c>
      <c r="V1612" t="s">
        <v>319</v>
      </c>
      <c r="W1612">
        <v>637583575869.96997</v>
      </c>
      <c r="X1612">
        <v>522071970.57999998</v>
      </c>
      <c r="Y1612" s="225">
        <v>11959850023360.391</v>
      </c>
      <c r="Z1612">
        <v>0</v>
      </c>
    </row>
    <row r="1613" spans="1:26" x14ac:dyDescent="0.25">
      <c r="A1613" t="s">
        <v>1943</v>
      </c>
      <c r="B1613" t="s">
        <v>171</v>
      </c>
      <c r="C1613" t="s">
        <v>898</v>
      </c>
      <c r="D1613" t="s">
        <v>170</v>
      </c>
      <c r="E1613" t="s">
        <v>303</v>
      </c>
      <c r="F1613" t="s">
        <v>304</v>
      </c>
      <c r="G1613" t="s">
        <v>280</v>
      </c>
      <c r="H1613">
        <v>2040.8922</v>
      </c>
      <c r="I1613">
        <v>7.2800000000000004E-2</v>
      </c>
      <c r="J1613">
        <v>1.0999999999999999E-2</v>
      </c>
      <c r="K1613">
        <v>0.92449999999999999</v>
      </c>
      <c r="L1613">
        <v>0.92449999999999999</v>
      </c>
      <c r="M1613">
        <v>1.6677</v>
      </c>
      <c r="N1613">
        <v>5.4935999999999998</v>
      </c>
      <c r="O1613">
        <v>9.6376000000000008</v>
      </c>
      <c r="P1613">
        <v>12.7704</v>
      </c>
      <c r="Q1613">
        <v>19.651299999999999</v>
      </c>
      <c r="R1613">
        <v>49.701900000000002</v>
      </c>
      <c r="S1613" t="s">
        <v>306</v>
      </c>
      <c r="T1613" t="s">
        <v>338</v>
      </c>
      <c r="U1613" t="s">
        <v>338</v>
      </c>
      <c r="V1613" t="s">
        <v>364</v>
      </c>
      <c r="W1613">
        <v>77983154245.940002</v>
      </c>
      <c r="X1613">
        <v>38563569.68</v>
      </c>
      <c r="Y1613" s="225">
        <v>11959850023360.391</v>
      </c>
      <c r="Z1613">
        <v>0</v>
      </c>
    </row>
    <row r="1614" spans="1:26" x14ac:dyDescent="0.25">
      <c r="A1614" t="s">
        <v>1944</v>
      </c>
      <c r="B1614" t="s">
        <v>166</v>
      </c>
      <c r="C1614" t="s">
        <v>898</v>
      </c>
      <c r="D1614" t="s">
        <v>170</v>
      </c>
      <c r="E1614" t="s">
        <v>303</v>
      </c>
      <c r="F1614" t="s">
        <v>304</v>
      </c>
      <c r="G1614" t="s">
        <v>280</v>
      </c>
      <c r="H1614">
        <v>1814.749</v>
      </c>
      <c r="I1614">
        <v>0.1401</v>
      </c>
      <c r="J1614">
        <v>-0.34810000000000002</v>
      </c>
      <c r="K1614">
        <v>-0.8125</v>
      </c>
      <c r="L1614">
        <v>-0.8125</v>
      </c>
      <c r="M1614">
        <v>3.0480999999999998</v>
      </c>
      <c r="N1614">
        <v>3.6465000000000001</v>
      </c>
      <c r="O1614">
        <v>11.764699999999999</v>
      </c>
      <c r="P1614">
        <v>7.9992000000000001</v>
      </c>
      <c r="Q1614">
        <v>-6.4196999999999997</v>
      </c>
      <c r="R1614">
        <v>-6.5762</v>
      </c>
      <c r="S1614" t="s">
        <v>306</v>
      </c>
      <c r="T1614" t="s">
        <v>307</v>
      </c>
      <c r="U1614" t="s">
        <v>352</v>
      </c>
      <c r="V1614" t="s">
        <v>339</v>
      </c>
      <c r="W1614">
        <v>40931953618.949997</v>
      </c>
      <c r="X1614">
        <v>22371909.629999999</v>
      </c>
      <c r="Y1614" s="225">
        <v>11959850023360.391</v>
      </c>
      <c r="Z1614">
        <v>0</v>
      </c>
    </row>
    <row r="1615" spans="1:26" x14ac:dyDescent="0.25">
      <c r="A1615" t="s">
        <v>1945</v>
      </c>
      <c r="B1615" t="s">
        <v>207</v>
      </c>
      <c r="C1615" t="s">
        <v>898</v>
      </c>
      <c r="D1615" t="s">
        <v>202</v>
      </c>
      <c r="E1615" t="s">
        <v>303</v>
      </c>
      <c r="F1615" t="s">
        <v>304</v>
      </c>
      <c r="G1615" t="s">
        <v>305</v>
      </c>
      <c r="H1615">
        <v>572.32330000000002</v>
      </c>
      <c r="I1615">
        <v>0</v>
      </c>
      <c r="J1615">
        <v>0</v>
      </c>
      <c r="K1615">
        <v>0</v>
      </c>
      <c r="L1615">
        <v>0.94</v>
      </c>
      <c r="M1615">
        <v>0</v>
      </c>
      <c r="N1615">
        <v>0</v>
      </c>
      <c r="O1615">
        <v>0</v>
      </c>
      <c r="P1615">
        <v>11.48</v>
      </c>
      <c r="Q1615">
        <v>0</v>
      </c>
      <c r="R1615">
        <v>0</v>
      </c>
      <c r="S1615" t="s">
        <v>319</v>
      </c>
      <c r="T1615" t="s">
        <v>319</v>
      </c>
      <c r="U1615" t="s">
        <v>319</v>
      </c>
      <c r="V1615" t="s">
        <v>319</v>
      </c>
      <c r="W1615">
        <v>124215028903.34</v>
      </c>
      <c r="X1615">
        <v>209939165.49000001</v>
      </c>
      <c r="Y1615" s="225">
        <v>11959850023360.391</v>
      </c>
      <c r="Z1615">
        <v>0</v>
      </c>
    </row>
    <row r="1616" spans="1:26" x14ac:dyDescent="0.25">
      <c r="A1616" t="s">
        <v>1946</v>
      </c>
      <c r="B1616" t="s">
        <v>74</v>
      </c>
      <c r="C1616" t="s">
        <v>1862</v>
      </c>
      <c r="D1616" t="s">
        <v>312</v>
      </c>
      <c r="E1616" t="s">
        <v>303</v>
      </c>
      <c r="F1616" t="s">
        <v>304</v>
      </c>
      <c r="G1616" t="s">
        <v>305</v>
      </c>
      <c r="H1616">
        <v>2002.9</v>
      </c>
      <c r="I1616">
        <v>-0.31900000000000001</v>
      </c>
      <c r="J1616">
        <v>-1.0170999999999999</v>
      </c>
      <c r="K1616">
        <v>-4.2462999999999997</v>
      </c>
      <c r="L1616">
        <v>-4.2462999999999997</v>
      </c>
      <c r="M1616">
        <v>-7.7237999999999998</v>
      </c>
      <c r="N1616">
        <v>-6.5061999999999998</v>
      </c>
      <c r="O1616">
        <v>-4.6955</v>
      </c>
      <c r="P1616">
        <v>-2.8759999999999999</v>
      </c>
      <c r="Q1616">
        <v>-1.7338</v>
      </c>
      <c r="R1616">
        <v>13.9877</v>
      </c>
      <c r="S1616" t="s">
        <v>307</v>
      </c>
      <c r="T1616" t="s">
        <v>332</v>
      </c>
      <c r="U1616" t="s">
        <v>307</v>
      </c>
      <c r="V1616" t="s">
        <v>306</v>
      </c>
      <c r="W1616">
        <v>1872771964875.1499</v>
      </c>
      <c r="X1616">
        <v>895326517.98000002</v>
      </c>
      <c r="Y1616" s="225">
        <v>38403796147830.672</v>
      </c>
      <c r="Z1616">
        <v>179637759.11000001</v>
      </c>
    </row>
    <row r="1617" spans="1:26" x14ac:dyDescent="0.25">
      <c r="A1617" t="s">
        <v>1947</v>
      </c>
      <c r="B1617" t="s">
        <v>171</v>
      </c>
      <c r="C1617" t="s">
        <v>1862</v>
      </c>
      <c r="D1617" t="s">
        <v>316</v>
      </c>
      <c r="E1617" t="s">
        <v>303</v>
      </c>
      <c r="F1617" t="s">
        <v>279</v>
      </c>
      <c r="G1617" t="s">
        <v>305</v>
      </c>
      <c r="H1617">
        <v>1081.83</v>
      </c>
      <c r="I1617">
        <v>0</v>
      </c>
      <c r="J1617">
        <v>0</v>
      </c>
      <c r="K1617">
        <v>0</v>
      </c>
      <c r="L1617">
        <v>0.56000000000000005</v>
      </c>
      <c r="M1617">
        <v>0</v>
      </c>
      <c r="N1617">
        <v>0</v>
      </c>
      <c r="O1617">
        <v>0</v>
      </c>
      <c r="P1617">
        <v>5.57</v>
      </c>
      <c r="Q1617">
        <v>0</v>
      </c>
      <c r="R1617">
        <v>0</v>
      </c>
      <c r="S1617" t="s">
        <v>319</v>
      </c>
      <c r="T1617" t="s">
        <v>319</v>
      </c>
      <c r="U1617" t="s">
        <v>319</v>
      </c>
      <c r="V1617" t="s">
        <v>319</v>
      </c>
      <c r="W1617">
        <v>568833521955.41003</v>
      </c>
      <c r="X1617">
        <v>527023994.12</v>
      </c>
      <c r="Y1617" s="225">
        <v>38403796147830.672</v>
      </c>
      <c r="Z1617">
        <v>179637759.11000001</v>
      </c>
    </row>
    <row r="1618" spans="1:26" x14ac:dyDescent="0.25">
      <c r="A1618" t="s">
        <v>1948</v>
      </c>
      <c r="B1618" t="s">
        <v>166</v>
      </c>
      <c r="C1618" t="s">
        <v>1862</v>
      </c>
      <c r="D1618" t="s">
        <v>312</v>
      </c>
      <c r="E1618" t="s">
        <v>303</v>
      </c>
      <c r="F1618" t="s">
        <v>304</v>
      </c>
      <c r="G1618" t="s">
        <v>305</v>
      </c>
      <c r="H1618">
        <v>1642.28</v>
      </c>
      <c r="I1618">
        <v>-0.1429</v>
      </c>
      <c r="J1618">
        <v>-0.37909999999999999</v>
      </c>
      <c r="K1618">
        <v>-1.2252000000000001</v>
      </c>
      <c r="L1618">
        <v>-1.2252000000000001</v>
      </c>
      <c r="M1618">
        <v>-1.9241999999999999</v>
      </c>
      <c r="N1618">
        <v>0.87709999999999999</v>
      </c>
      <c r="O1618">
        <v>4.9554999999999998</v>
      </c>
      <c r="P1618">
        <v>8.7357999999999993</v>
      </c>
      <c r="Q1618">
        <v>16.084299000000001</v>
      </c>
      <c r="R1618">
        <v>37.929099999999998</v>
      </c>
      <c r="S1618" t="s">
        <v>306</v>
      </c>
      <c r="T1618" t="s">
        <v>306</v>
      </c>
      <c r="U1618" t="s">
        <v>306</v>
      </c>
      <c r="V1618" t="s">
        <v>338</v>
      </c>
      <c r="W1618">
        <v>2102399299618.77</v>
      </c>
      <c r="X1618">
        <v>1264483639.04</v>
      </c>
      <c r="Y1618" s="225">
        <v>38403796147830.672</v>
      </c>
      <c r="Z1618">
        <v>179637759.11000001</v>
      </c>
    </row>
    <row r="1619" spans="1:26" x14ac:dyDescent="0.25">
      <c r="A1619" t="s">
        <v>1949</v>
      </c>
      <c r="B1619" t="s">
        <v>74</v>
      </c>
      <c r="C1619" t="s">
        <v>1862</v>
      </c>
      <c r="D1619" t="s">
        <v>312</v>
      </c>
      <c r="E1619" t="s">
        <v>303</v>
      </c>
      <c r="F1619" t="s">
        <v>304</v>
      </c>
      <c r="G1619" t="s">
        <v>305</v>
      </c>
      <c r="H1619">
        <v>949.13</v>
      </c>
      <c r="I1619">
        <v>-0.25850000000000001</v>
      </c>
      <c r="J1619">
        <v>-0.62190000000000001</v>
      </c>
      <c r="K1619">
        <v>-4.4218000000000002</v>
      </c>
      <c r="L1619">
        <v>-4.4218000000000002</v>
      </c>
      <c r="M1619">
        <v>0</v>
      </c>
      <c r="N1619">
        <v>0</v>
      </c>
      <c r="O1619">
        <v>0</v>
      </c>
      <c r="P1619">
        <v>0</v>
      </c>
      <c r="Q1619">
        <v>0</v>
      </c>
      <c r="R1619">
        <v>0</v>
      </c>
      <c r="S1619" t="s">
        <v>319</v>
      </c>
      <c r="T1619" t="s">
        <v>319</v>
      </c>
      <c r="U1619" t="s">
        <v>319</v>
      </c>
      <c r="V1619" t="s">
        <v>319</v>
      </c>
      <c r="W1619">
        <v>165184189830.32001</v>
      </c>
      <c r="X1619">
        <v>166341911.05000001</v>
      </c>
      <c r="Y1619" s="225">
        <v>38403796147830.672</v>
      </c>
      <c r="Z1619">
        <v>179637759.11000001</v>
      </c>
    </row>
    <row r="1620" spans="1:26" x14ac:dyDescent="0.25">
      <c r="A1620" t="s">
        <v>1950</v>
      </c>
      <c r="B1620" t="s">
        <v>74</v>
      </c>
      <c r="C1620" t="s">
        <v>1862</v>
      </c>
      <c r="D1620" t="s">
        <v>302</v>
      </c>
      <c r="E1620" t="s">
        <v>303</v>
      </c>
      <c r="F1620" t="s">
        <v>304</v>
      </c>
      <c r="G1620" t="s">
        <v>305</v>
      </c>
      <c r="H1620">
        <v>6850.58</v>
      </c>
      <c r="I1620">
        <v>5.1700000000000003E-2</v>
      </c>
      <c r="J1620">
        <v>-0.78979999999999995</v>
      </c>
      <c r="K1620">
        <v>-2.3988999999999998</v>
      </c>
      <c r="L1620">
        <v>-2.3988999999999998</v>
      </c>
      <c r="M1620">
        <v>-2.5928</v>
      </c>
      <c r="N1620">
        <v>-3.3919999999999999</v>
      </c>
      <c r="O1620">
        <v>0.66369999999999996</v>
      </c>
      <c r="P1620">
        <v>2.8050999999999999</v>
      </c>
      <c r="Q1620">
        <v>-5.4828999999999999</v>
      </c>
      <c r="R1620">
        <v>7.2222999999999997</v>
      </c>
      <c r="S1620" t="s">
        <v>307</v>
      </c>
      <c r="T1620" t="s">
        <v>306</v>
      </c>
      <c r="U1620" t="s">
        <v>332</v>
      </c>
      <c r="V1620" t="s">
        <v>307</v>
      </c>
      <c r="W1620">
        <v>1401409303616</v>
      </c>
      <c r="X1620">
        <v>199660391.09</v>
      </c>
      <c r="Y1620" s="225">
        <v>38403796147830.672</v>
      </c>
      <c r="Z1620">
        <v>179637759.11000001</v>
      </c>
    </row>
    <row r="1621" spans="1:26" x14ac:dyDescent="0.25">
      <c r="A1621" t="s">
        <v>1951</v>
      </c>
      <c r="B1621" t="s">
        <v>166</v>
      </c>
      <c r="C1621" t="s">
        <v>1862</v>
      </c>
      <c r="D1621" t="s">
        <v>302</v>
      </c>
      <c r="E1621" t="s">
        <v>303</v>
      </c>
      <c r="F1621" t="s">
        <v>304</v>
      </c>
      <c r="G1621" t="s">
        <v>305</v>
      </c>
      <c r="H1621">
        <v>3910.78</v>
      </c>
      <c r="I1621">
        <v>0.1203</v>
      </c>
      <c r="J1621">
        <v>0.1701</v>
      </c>
      <c r="K1621">
        <v>0.69650000000000001</v>
      </c>
      <c r="L1621">
        <v>0.69650000000000001</v>
      </c>
      <c r="M1621">
        <v>1.4959</v>
      </c>
      <c r="N1621">
        <v>3.6627000000000001</v>
      </c>
      <c r="O1621">
        <v>6.7026000000000003</v>
      </c>
      <c r="P1621">
        <v>8.5592000000000006</v>
      </c>
      <c r="Q1621">
        <v>20.045798999999999</v>
      </c>
      <c r="R1621">
        <v>42.174500000000002</v>
      </c>
      <c r="S1621" t="s">
        <v>306</v>
      </c>
      <c r="T1621" t="s">
        <v>306</v>
      </c>
      <c r="U1621" t="s">
        <v>364</v>
      </c>
      <c r="V1621" t="s">
        <v>313</v>
      </c>
      <c r="W1621">
        <v>1338196383446</v>
      </c>
      <c r="X1621">
        <v>344564402.66000003</v>
      </c>
      <c r="Y1621" s="225">
        <v>38403796147830.672</v>
      </c>
      <c r="Z1621">
        <v>179637759.11000001</v>
      </c>
    </row>
    <row r="1622" spans="1:26" x14ac:dyDescent="0.25">
      <c r="A1622" t="s">
        <v>1952</v>
      </c>
      <c r="B1622" t="s">
        <v>178</v>
      </c>
      <c r="C1622" t="s">
        <v>1862</v>
      </c>
      <c r="D1622" t="s">
        <v>316</v>
      </c>
      <c r="E1622" t="s">
        <v>303</v>
      </c>
      <c r="F1622" t="s">
        <v>304</v>
      </c>
      <c r="G1622" t="s">
        <v>305</v>
      </c>
      <c r="H1622">
        <v>1391.11</v>
      </c>
      <c r="I1622">
        <v>4.82E-2</v>
      </c>
      <c r="J1622">
        <v>0.13389999999999999</v>
      </c>
      <c r="K1622">
        <v>0.48470000000000002</v>
      </c>
      <c r="L1622">
        <v>0.48470000000000002</v>
      </c>
      <c r="M1622">
        <v>1.3168</v>
      </c>
      <c r="N1622">
        <v>2.5023</v>
      </c>
      <c r="O1622">
        <v>3.7955999999999999</v>
      </c>
      <c r="P1622">
        <v>5.2739000000000003</v>
      </c>
      <c r="Q1622">
        <v>14.075900000000001</v>
      </c>
      <c r="R1622">
        <v>27.309401000000001</v>
      </c>
      <c r="S1622" t="s">
        <v>334</v>
      </c>
      <c r="T1622" t="s">
        <v>334</v>
      </c>
      <c r="U1622" t="s">
        <v>317</v>
      </c>
      <c r="V1622" t="s">
        <v>317</v>
      </c>
      <c r="W1622">
        <v>1001335431761.72</v>
      </c>
      <c r="X1622">
        <v>723300274.25</v>
      </c>
      <c r="Y1622" s="225">
        <v>38403796147830.672</v>
      </c>
      <c r="Z1622">
        <v>179637759.11000001</v>
      </c>
    </row>
    <row r="1623" spans="1:26" x14ac:dyDescent="0.25">
      <c r="A1623" t="s">
        <v>1953</v>
      </c>
      <c r="B1623" t="s">
        <v>171</v>
      </c>
      <c r="C1623" t="s">
        <v>1862</v>
      </c>
      <c r="D1623" t="s">
        <v>316</v>
      </c>
      <c r="E1623" t="s">
        <v>303</v>
      </c>
      <c r="F1623" t="s">
        <v>304</v>
      </c>
      <c r="G1623" t="s">
        <v>305</v>
      </c>
      <c r="H1623">
        <v>2626.53</v>
      </c>
      <c r="I1623">
        <v>0.16089999999999999</v>
      </c>
      <c r="J1623">
        <v>-8.8300000000000003E-2</v>
      </c>
      <c r="K1623">
        <v>0.70740000000000003</v>
      </c>
      <c r="L1623">
        <v>0.70740000000000003</v>
      </c>
      <c r="M1623">
        <v>1.5253000000000001</v>
      </c>
      <c r="N1623">
        <v>4.7069000000000001</v>
      </c>
      <c r="O1623">
        <v>8.2927</v>
      </c>
      <c r="P1623">
        <v>10.965400000000001</v>
      </c>
      <c r="Q1623">
        <v>16.151800000000001</v>
      </c>
      <c r="R1623">
        <v>42.062099000000003</v>
      </c>
      <c r="S1623" t="s">
        <v>307</v>
      </c>
      <c r="T1623" t="s">
        <v>306</v>
      </c>
      <c r="U1623" t="s">
        <v>307</v>
      </c>
      <c r="V1623" t="s">
        <v>307</v>
      </c>
      <c r="W1623">
        <v>1873036106817.02</v>
      </c>
      <c r="X1623">
        <v>718165687.94000006</v>
      </c>
      <c r="Y1623" s="225">
        <v>38403796147830.672</v>
      </c>
      <c r="Z1623">
        <v>179637759.11000001</v>
      </c>
    </row>
    <row r="1624" spans="1:26" x14ac:dyDescent="0.25">
      <c r="A1624" t="s">
        <v>1954</v>
      </c>
      <c r="B1624" t="s">
        <v>171</v>
      </c>
      <c r="C1624" t="s">
        <v>1862</v>
      </c>
      <c r="D1624" t="s">
        <v>312</v>
      </c>
      <c r="E1624" t="s">
        <v>303</v>
      </c>
      <c r="F1624" t="s">
        <v>304</v>
      </c>
      <c r="G1624" t="s">
        <v>305</v>
      </c>
      <c r="H1624">
        <v>1628.43</v>
      </c>
      <c r="I1624">
        <v>0.1236</v>
      </c>
      <c r="J1624">
        <v>3.0999999999999999E-3</v>
      </c>
      <c r="K1624">
        <v>0.98229999999999995</v>
      </c>
      <c r="L1624">
        <v>0.98229999999999995</v>
      </c>
      <c r="M1624">
        <v>2.1722000000000001</v>
      </c>
      <c r="N1624">
        <v>5.4478</v>
      </c>
      <c r="O1624">
        <v>9.1191999999999993</v>
      </c>
      <c r="P1624">
        <v>11.514900000000001</v>
      </c>
      <c r="Q1624">
        <v>19.725200999999998</v>
      </c>
      <c r="R1624">
        <v>48.491298999999998</v>
      </c>
      <c r="S1624" t="s">
        <v>307</v>
      </c>
      <c r="T1624" t="s">
        <v>306</v>
      </c>
      <c r="U1624" t="s">
        <v>306</v>
      </c>
      <c r="V1624" t="s">
        <v>306</v>
      </c>
      <c r="W1624">
        <v>67822588903.309998</v>
      </c>
      <c r="X1624">
        <v>42058202.340000004</v>
      </c>
      <c r="Y1624" s="225">
        <v>38403796147830.672</v>
      </c>
      <c r="Z1624">
        <v>179637759.11000001</v>
      </c>
    </row>
    <row r="1625" spans="1:26" x14ac:dyDescent="0.25">
      <c r="A1625" t="s">
        <v>1955</v>
      </c>
      <c r="B1625" t="s">
        <v>171</v>
      </c>
      <c r="C1625" t="s">
        <v>1862</v>
      </c>
      <c r="D1625" t="s">
        <v>302</v>
      </c>
      <c r="E1625" t="s">
        <v>303</v>
      </c>
      <c r="F1625" t="s">
        <v>304</v>
      </c>
      <c r="G1625" t="s">
        <v>305</v>
      </c>
      <c r="H1625">
        <v>1281.23</v>
      </c>
      <c r="I1625">
        <v>7.8100000000000003E-2</v>
      </c>
      <c r="J1625">
        <v>4.4499999999999998E-2</v>
      </c>
      <c r="K1625">
        <v>1.0920000000000001</v>
      </c>
      <c r="L1625">
        <v>1.0920000000000001</v>
      </c>
      <c r="M1625">
        <v>3.0009999999999999</v>
      </c>
      <c r="N1625">
        <v>6.3367000000000004</v>
      </c>
      <c r="O1625">
        <v>10.447100000000001</v>
      </c>
      <c r="P1625">
        <v>15.178100000000001</v>
      </c>
      <c r="Q1625">
        <v>15.9621</v>
      </c>
      <c r="R1625">
        <v>0</v>
      </c>
      <c r="S1625" t="s">
        <v>306</v>
      </c>
      <c r="T1625" t="s">
        <v>338</v>
      </c>
      <c r="U1625" t="s">
        <v>332</v>
      </c>
      <c r="V1625" t="s">
        <v>319</v>
      </c>
      <c r="W1625">
        <v>869472828498</v>
      </c>
      <c r="X1625">
        <v>686033337.60000002</v>
      </c>
      <c r="Y1625" s="225">
        <v>38403796147830.672</v>
      </c>
      <c r="Z1625">
        <v>179637759.11000001</v>
      </c>
    </row>
    <row r="1626" spans="1:26" x14ac:dyDescent="0.25">
      <c r="A1626" t="s">
        <v>1956</v>
      </c>
      <c r="B1626" t="s">
        <v>74</v>
      </c>
      <c r="C1626" t="s">
        <v>1862</v>
      </c>
      <c r="D1626" t="s">
        <v>312</v>
      </c>
      <c r="E1626" t="s">
        <v>303</v>
      </c>
      <c r="F1626" t="s">
        <v>304</v>
      </c>
      <c r="G1626" t="s">
        <v>305</v>
      </c>
      <c r="H1626">
        <v>38604.519999999997</v>
      </c>
      <c r="I1626">
        <v>-0.1452</v>
      </c>
      <c r="J1626">
        <v>-0.60899999999999999</v>
      </c>
      <c r="K1626">
        <v>-3.2692999999999999</v>
      </c>
      <c r="L1626">
        <v>-3.2692999999999999</v>
      </c>
      <c r="M1626">
        <v>-4.1254999999999997</v>
      </c>
      <c r="N1626">
        <v>-3.3992</v>
      </c>
      <c r="O1626">
        <v>-0.31240000000000001</v>
      </c>
      <c r="P1626">
        <v>2.0451999999999999</v>
      </c>
      <c r="Q1626">
        <v>4.6577999999999999</v>
      </c>
      <c r="R1626">
        <v>25.130500999999999</v>
      </c>
      <c r="S1626" t="s">
        <v>306</v>
      </c>
      <c r="T1626" t="s">
        <v>338</v>
      </c>
      <c r="U1626" t="s">
        <v>306</v>
      </c>
      <c r="V1626" t="s">
        <v>310</v>
      </c>
      <c r="W1626">
        <v>4976844763665.3096</v>
      </c>
      <c r="X1626">
        <v>124703983.34</v>
      </c>
      <c r="Y1626" s="225">
        <v>38403796147830.672</v>
      </c>
      <c r="Z1626">
        <v>179637759.11000001</v>
      </c>
    </row>
    <row r="1627" spans="1:26" x14ac:dyDescent="0.25">
      <c r="A1627" t="s">
        <v>1957</v>
      </c>
      <c r="B1627" t="s">
        <v>74</v>
      </c>
      <c r="C1627" t="s">
        <v>1862</v>
      </c>
      <c r="D1627" t="s">
        <v>316</v>
      </c>
      <c r="E1627" t="s">
        <v>303</v>
      </c>
      <c r="F1627" t="s">
        <v>304</v>
      </c>
      <c r="G1627" t="s">
        <v>305</v>
      </c>
      <c r="H1627">
        <v>31463.8</v>
      </c>
      <c r="I1627">
        <v>-0.25369999999999998</v>
      </c>
      <c r="J1627">
        <v>-0.82340000000000002</v>
      </c>
      <c r="K1627">
        <v>-3.8605</v>
      </c>
      <c r="L1627">
        <v>-3.8605</v>
      </c>
      <c r="M1627">
        <v>-7.0887000000000002</v>
      </c>
      <c r="N1627">
        <v>-5.4703999999999997</v>
      </c>
      <c r="O1627">
        <v>-3.4781</v>
      </c>
      <c r="P1627">
        <v>-1.2853000000000001</v>
      </c>
      <c r="Q1627">
        <v>1.8528</v>
      </c>
      <c r="R1627">
        <v>21.823799000000001</v>
      </c>
      <c r="S1627" t="s">
        <v>307</v>
      </c>
      <c r="T1627" t="s">
        <v>307</v>
      </c>
      <c r="U1627" t="s">
        <v>306</v>
      </c>
      <c r="V1627" t="s">
        <v>310</v>
      </c>
      <c r="W1627">
        <v>14915370231241.9</v>
      </c>
      <c r="X1627">
        <v>455747718.92000002</v>
      </c>
      <c r="Y1627" s="225">
        <v>38403796147830.672</v>
      </c>
      <c r="Z1627">
        <v>179637759.11000001</v>
      </c>
    </row>
    <row r="1628" spans="1:26" x14ac:dyDescent="0.25">
      <c r="A1628" t="s">
        <v>1958</v>
      </c>
      <c r="B1628" t="s">
        <v>74</v>
      </c>
      <c r="C1628" t="s">
        <v>1862</v>
      </c>
      <c r="D1628" t="s">
        <v>302</v>
      </c>
      <c r="E1628" t="s">
        <v>303</v>
      </c>
      <c r="F1628" t="s">
        <v>304</v>
      </c>
      <c r="G1628" t="s">
        <v>305</v>
      </c>
      <c r="H1628">
        <v>1246.8</v>
      </c>
      <c r="I1628">
        <v>-0.14580000000000001</v>
      </c>
      <c r="J1628">
        <v>-0.60589999999999999</v>
      </c>
      <c r="K1628">
        <v>-3.1393</v>
      </c>
      <c r="L1628">
        <v>-3.1393</v>
      </c>
      <c r="M1628">
        <v>-3.9725999999999999</v>
      </c>
      <c r="N1628">
        <v>-2.8805999999999998</v>
      </c>
      <c r="O1628">
        <v>0.50139999999999996</v>
      </c>
      <c r="P1628">
        <v>1.3593</v>
      </c>
      <c r="Q1628">
        <v>2.4226000000000001</v>
      </c>
      <c r="R1628">
        <v>0</v>
      </c>
      <c r="S1628" t="s">
        <v>306</v>
      </c>
      <c r="T1628" t="s">
        <v>306</v>
      </c>
      <c r="U1628" t="s">
        <v>306</v>
      </c>
      <c r="V1628" t="s">
        <v>319</v>
      </c>
      <c r="W1628">
        <v>1255246738794</v>
      </c>
      <c r="X1628">
        <v>975165065.60000002</v>
      </c>
      <c r="Y1628" s="225">
        <v>38403796147830.672</v>
      </c>
      <c r="Z1628">
        <v>179637759.11000001</v>
      </c>
    </row>
    <row r="1629" spans="1:26" x14ac:dyDescent="0.25">
      <c r="A1629" t="s">
        <v>1959</v>
      </c>
      <c r="B1629" t="s">
        <v>166</v>
      </c>
      <c r="C1629" t="s">
        <v>1862</v>
      </c>
      <c r="D1629" t="s">
        <v>316</v>
      </c>
      <c r="E1629" t="s">
        <v>303</v>
      </c>
      <c r="F1629" t="s">
        <v>304</v>
      </c>
      <c r="G1629" t="s">
        <v>305</v>
      </c>
      <c r="H1629">
        <v>3890.31</v>
      </c>
      <c r="I1629">
        <v>0.11169999999999999</v>
      </c>
      <c r="J1629">
        <v>-7.6799999999999993E-2</v>
      </c>
      <c r="K1629">
        <v>-0.67989999999999995</v>
      </c>
      <c r="L1629">
        <v>-0.67989999999999995</v>
      </c>
      <c r="M1629">
        <v>-0.62250000000000005</v>
      </c>
      <c r="N1629">
        <v>1.5235000000000001</v>
      </c>
      <c r="O1629">
        <v>5.3220000000000001</v>
      </c>
      <c r="P1629">
        <v>7.4541000000000004</v>
      </c>
      <c r="Q1629">
        <v>12.387700000000001</v>
      </c>
      <c r="R1629">
        <v>38.513199</v>
      </c>
      <c r="S1629" t="s">
        <v>307</v>
      </c>
      <c r="T1629" t="s">
        <v>307</v>
      </c>
      <c r="U1629" t="s">
        <v>306</v>
      </c>
      <c r="V1629" t="s">
        <v>310</v>
      </c>
      <c r="W1629">
        <v>1640359415178.2</v>
      </c>
      <c r="X1629">
        <v>418785667.76999998</v>
      </c>
      <c r="Y1629" s="225">
        <v>38403796147830.672</v>
      </c>
      <c r="Z1629">
        <v>179637759.11000001</v>
      </c>
    </row>
    <row r="1630" spans="1:26" x14ac:dyDescent="0.25">
      <c r="A1630" t="s">
        <v>1960</v>
      </c>
      <c r="B1630" t="s">
        <v>166</v>
      </c>
      <c r="C1630" t="s">
        <v>1862</v>
      </c>
      <c r="D1630" t="s">
        <v>302</v>
      </c>
      <c r="E1630" t="s">
        <v>303</v>
      </c>
      <c r="F1630" t="s">
        <v>304</v>
      </c>
      <c r="G1630" t="s">
        <v>305</v>
      </c>
      <c r="H1630">
        <v>1499.93</v>
      </c>
      <c r="I1630">
        <v>-6.5299999999999997E-2</v>
      </c>
      <c r="J1630">
        <v>-0.74450000000000005</v>
      </c>
      <c r="K1630">
        <v>-0.85140000000000005</v>
      </c>
      <c r="L1630">
        <v>-0.85140000000000005</v>
      </c>
      <c r="M1630">
        <v>1.0815999999999999</v>
      </c>
      <c r="N1630">
        <v>3.6278000000000001</v>
      </c>
      <c r="O1630">
        <v>9.2018000000000004</v>
      </c>
      <c r="P1630">
        <v>10.9383</v>
      </c>
      <c r="Q1630">
        <v>21.559099</v>
      </c>
      <c r="R1630">
        <v>45.001998999999998</v>
      </c>
      <c r="S1630" t="s">
        <v>306</v>
      </c>
      <c r="T1630" t="s">
        <v>310</v>
      </c>
      <c r="U1630" t="s">
        <v>364</v>
      </c>
      <c r="V1630" t="s">
        <v>313</v>
      </c>
      <c r="W1630">
        <v>122285606211</v>
      </c>
      <c r="X1630">
        <v>80833401.920000002</v>
      </c>
      <c r="Y1630" s="225">
        <v>38403796147830.672</v>
      </c>
      <c r="Z1630">
        <v>179637759.11000001</v>
      </c>
    </row>
    <row r="1631" spans="1:26" x14ac:dyDescent="0.25">
      <c r="A1631" t="s">
        <v>1961</v>
      </c>
      <c r="B1631" t="s">
        <v>74</v>
      </c>
      <c r="C1631" t="s">
        <v>1862</v>
      </c>
      <c r="D1631" t="s">
        <v>312</v>
      </c>
      <c r="E1631" t="s">
        <v>323</v>
      </c>
      <c r="F1631" t="s">
        <v>304</v>
      </c>
      <c r="G1631" t="s">
        <v>280</v>
      </c>
      <c r="H1631">
        <v>1.2027000000000001</v>
      </c>
      <c r="I1631">
        <v>0.36720000000000003</v>
      </c>
      <c r="J1631">
        <v>-0.48820000000000002</v>
      </c>
      <c r="K1631">
        <v>1.5880000000000001</v>
      </c>
      <c r="L1631">
        <v>1.5880000000000001</v>
      </c>
      <c r="M1631">
        <v>-8.3099999999999993E-2</v>
      </c>
      <c r="N1631">
        <v>-1.2643</v>
      </c>
      <c r="O1631">
        <v>9.5853999999999999</v>
      </c>
      <c r="P1631">
        <v>-6.7674000000000003</v>
      </c>
      <c r="Q1631">
        <v>12.844799999999999</v>
      </c>
      <c r="R1631">
        <v>0</v>
      </c>
      <c r="S1631" t="s">
        <v>319</v>
      </c>
      <c r="T1631" t="s">
        <v>319</v>
      </c>
      <c r="U1631" t="s">
        <v>319</v>
      </c>
      <c r="V1631" t="s">
        <v>319</v>
      </c>
      <c r="W1631">
        <v>101579663.92</v>
      </c>
      <c r="X1631">
        <v>85799086.5</v>
      </c>
      <c r="Y1631" s="225">
        <v>38403796147830.672</v>
      </c>
      <c r="Z1631">
        <v>179637759.11000001</v>
      </c>
    </row>
    <row r="1632" spans="1:26" x14ac:dyDescent="0.25">
      <c r="A1632" t="s">
        <v>1962</v>
      </c>
      <c r="B1632" t="s">
        <v>171</v>
      </c>
      <c r="C1632" t="s">
        <v>1862</v>
      </c>
      <c r="D1632" t="s">
        <v>309</v>
      </c>
      <c r="E1632" t="s">
        <v>303</v>
      </c>
      <c r="F1632" t="s">
        <v>304</v>
      </c>
      <c r="G1632" t="s">
        <v>305</v>
      </c>
      <c r="H1632">
        <v>1408.9</v>
      </c>
      <c r="I1632">
        <v>0.1002</v>
      </c>
      <c r="J1632">
        <v>-0.61860000000000004</v>
      </c>
      <c r="K1632">
        <v>0.3397</v>
      </c>
      <c r="L1632">
        <v>0.3397</v>
      </c>
      <c r="M1632">
        <v>0.67600000000000005</v>
      </c>
      <c r="N1632">
        <v>2.1964000000000001</v>
      </c>
      <c r="O1632">
        <v>4.5674999999999999</v>
      </c>
      <c r="P1632">
        <v>5.7518000000000002</v>
      </c>
      <c r="Q1632">
        <v>-5.3254000000000001</v>
      </c>
      <c r="R1632">
        <v>1.1031</v>
      </c>
      <c r="S1632" t="s">
        <v>332</v>
      </c>
      <c r="T1632" t="s">
        <v>375</v>
      </c>
      <c r="U1632" t="s">
        <v>352</v>
      </c>
      <c r="V1632" t="s">
        <v>352</v>
      </c>
      <c r="W1632">
        <v>470891926687</v>
      </c>
      <c r="X1632">
        <v>335359761.06999999</v>
      </c>
      <c r="Y1632" s="225">
        <v>38403796147830.672</v>
      </c>
      <c r="Z1632">
        <v>179637759.11000001</v>
      </c>
    </row>
    <row r="1633" spans="1:26" x14ac:dyDescent="0.25">
      <c r="A1633" t="s">
        <v>1963</v>
      </c>
      <c r="B1633" t="s">
        <v>171</v>
      </c>
      <c r="C1633" t="s">
        <v>1862</v>
      </c>
      <c r="D1633" t="s">
        <v>312</v>
      </c>
      <c r="E1633" t="s">
        <v>303</v>
      </c>
      <c r="F1633" t="s">
        <v>304</v>
      </c>
      <c r="G1633" t="s">
        <v>305</v>
      </c>
      <c r="H1633">
        <v>1044.71</v>
      </c>
      <c r="I1633">
        <v>6.4199999999999993E-2</v>
      </c>
      <c r="J1633">
        <v>-0.43930000000000002</v>
      </c>
      <c r="K1633">
        <v>0.19570000000000001</v>
      </c>
      <c r="L1633">
        <v>0.19570000000000001</v>
      </c>
      <c r="M1633">
        <v>0.82320000000000004</v>
      </c>
      <c r="N1633">
        <v>0.56310000000000004</v>
      </c>
      <c r="O1633">
        <v>1.2707999999999999</v>
      </c>
      <c r="P1633">
        <v>1.5346</v>
      </c>
      <c r="Q1633">
        <v>-1.8628</v>
      </c>
      <c r="R1633">
        <v>3.8149000000000002</v>
      </c>
      <c r="S1633" t="s">
        <v>334</v>
      </c>
      <c r="T1633" t="s">
        <v>334</v>
      </c>
      <c r="U1633" t="s">
        <v>317</v>
      </c>
      <c r="V1633" t="s">
        <v>317</v>
      </c>
      <c r="W1633">
        <v>114105478047</v>
      </c>
      <c r="X1633">
        <v>109435489.73</v>
      </c>
      <c r="Y1633" s="225">
        <v>38403796147830.672</v>
      </c>
      <c r="Z1633">
        <v>179637759.11000001</v>
      </c>
    </row>
    <row r="1634" spans="1:26" x14ac:dyDescent="0.25">
      <c r="A1634" t="s">
        <v>1964</v>
      </c>
      <c r="B1634" t="s">
        <v>207</v>
      </c>
      <c r="C1634" t="s">
        <v>1862</v>
      </c>
      <c r="D1634" t="s">
        <v>342</v>
      </c>
      <c r="E1634" t="s">
        <v>303</v>
      </c>
      <c r="F1634" t="s">
        <v>304</v>
      </c>
      <c r="G1634" t="s">
        <v>305</v>
      </c>
      <c r="H1634">
        <v>1008.6431</v>
      </c>
      <c r="I1634">
        <v>0</v>
      </c>
      <c r="J1634">
        <v>0</v>
      </c>
      <c r="K1634">
        <v>0</v>
      </c>
      <c r="L1634">
        <v>0.42</v>
      </c>
      <c r="M1634">
        <v>0</v>
      </c>
      <c r="N1634">
        <v>0</v>
      </c>
      <c r="O1634">
        <v>0</v>
      </c>
      <c r="P1634">
        <v>0.08</v>
      </c>
      <c r="Q1634">
        <v>0</v>
      </c>
      <c r="R1634">
        <v>0</v>
      </c>
      <c r="S1634" t="s">
        <v>319</v>
      </c>
      <c r="T1634" t="s">
        <v>319</v>
      </c>
      <c r="U1634" t="s">
        <v>319</v>
      </c>
      <c r="V1634" t="s">
        <v>319</v>
      </c>
      <c r="W1634">
        <v>653262025571.69995</v>
      </c>
      <c r="X1634">
        <v>650000000</v>
      </c>
      <c r="Y1634" s="225">
        <v>38403796147830.672</v>
      </c>
      <c r="Z1634">
        <v>179637759.11000001</v>
      </c>
    </row>
    <row r="1635" spans="1:26" x14ac:dyDescent="0.25">
      <c r="A1635" t="s">
        <v>1965</v>
      </c>
      <c r="B1635" t="s">
        <v>207</v>
      </c>
      <c r="C1635" t="s">
        <v>1862</v>
      </c>
      <c r="D1635" t="s">
        <v>202</v>
      </c>
      <c r="E1635" t="s">
        <v>303</v>
      </c>
      <c r="F1635" t="s">
        <v>304</v>
      </c>
      <c r="G1635" t="s">
        <v>305</v>
      </c>
      <c r="H1635">
        <v>1056.0624</v>
      </c>
      <c r="I1635">
        <v>0</v>
      </c>
      <c r="J1635">
        <v>0</v>
      </c>
      <c r="K1635">
        <v>0</v>
      </c>
      <c r="L1635">
        <v>0.72</v>
      </c>
      <c r="M1635">
        <v>0</v>
      </c>
      <c r="N1635">
        <v>0</v>
      </c>
      <c r="O1635">
        <v>0</v>
      </c>
      <c r="P1635">
        <v>10.49</v>
      </c>
      <c r="Q1635">
        <v>0</v>
      </c>
      <c r="R1635">
        <v>0</v>
      </c>
      <c r="S1635" t="s">
        <v>319</v>
      </c>
      <c r="T1635" t="s">
        <v>319</v>
      </c>
      <c r="U1635" t="s">
        <v>319</v>
      </c>
      <c r="V1635" t="s">
        <v>319</v>
      </c>
      <c r="W1635">
        <v>1051882917981.4399</v>
      </c>
      <c r="X1635">
        <v>1000000000</v>
      </c>
      <c r="Y1635" s="225">
        <v>38403796147830.672</v>
      </c>
      <c r="Z1635">
        <v>179637759.11000001</v>
      </c>
    </row>
    <row r="1636" spans="1:26" x14ac:dyDescent="0.25">
      <c r="A1636" t="s">
        <v>1966</v>
      </c>
      <c r="B1636" t="s">
        <v>171</v>
      </c>
      <c r="C1636" t="s">
        <v>1862</v>
      </c>
      <c r="D1636" t="s">
        <v>302</v>
      </c>
      <c r="E1636" t="s">
        <v>303</v>
      </c>
      <c r="F1636" t="s">
        <v>304</v>
      </c>
      <c r="G1636" t="s">
        <v>305</v>
      </c>
      <c r="H1636">
        <v>1007.47</v>
      </c>
      <c r="I1636">
        <v>4.07E-2</v>
      </c>
      <c r="J1636">
        <v>3.9699999999999999E-2</v>
      </c>
      <c r="K1636">
        <v>0.58909999999999996</v>
      </c>
      <c r="L1636">
        <v>0.58909999999999996</v>
      </c>
      <c r="M1636">
        <v>1.8243</v>
      </c>
      <c r="N1636">
        <v>0.84079999999999999</v>
      </c>
      <c r="O1636">
        <v>3.8725000000000001</v>
      </c>
      <c r="P1636">
        <v>3.5065</v>
      </c>
      <c r="Q1636">
        <v>0</v>
      </c>
      <c r="R1636">
        <v>0</v>
      </c>
      <c r="S1636" t="s">
        <v>352</v>
      </c>
      <c r="T1636" t="s">
        <v>375</v>
      </c>
      <c r="U1636" t="s">
        <v>319</v>
      </c>
      <c r="V1636" t="s">
        <v>319</v>
      </c>
      <c r="W1636">
        <v>11477430899</v>
      </c>
      <c r="X1636">
        <v>11459353.220000001</v>
      </c>
      <c r="Y1636" s="225">
        <v>38403796147830.672</v>
      </c>
      <c r="Z1636">
        <v>179637759.11000001</v>
      </c>
    </row>
    <row r="1637" spans="1:26" x14ac:dyDescent="0.25">
      <c r="A1637" t="s">
        <v>1967</v>
      </c>
      <c r="B1637" t="s">
        <v>74</v>
      </c>
      <c r="C1637" t="s">
        <v>1862</v>
      </c>
      <c r="D1637" t="s">
        <v>227</v>
      </c>
      <c r="E1637" t="s">
        <v>303</v>
      </c>
      <c r="F1637" t="s">
        <v>304</v>
      </c>
      <c r="G1637" t="s">
        <v>305</v>
      </c>
      <c r="H1637">
        <v>2544.0065</v>
      </c>
      <c r="I1637">
        <v>-0.1275</v>
      </c>
      <c r="J1637">
        <v>-0.49399999999999999</v>
      </c>
      <c r="K1637">
        <v>-3.1332</v>
      </c>
      <c r="L1637">
        <v>-3.1332</v>
      </c>
      <c r="M1637">
        <v>-5.0586000000000002</v>
      </c>
      <c r="N1637">
        <v>-3.1288</v>
      </c>
      <c r="O1637">
        <v>-2.3E-3</v>
      </c>
      <c r="P1637">
        <v>3.7841999999999998</v>
      </c>
      <c r="Q1637">
        <v>7.7914000000000003</v>
      </c>
      <c r="R1637">
        <v>24.443898999999998</v>
      </c>
      <c r="S1637" t="s">
        <v>306</v>
      </c>
      <c r="T1637" t="s">
        <v>306</v>
      </c>
      <c r="U1637" t="s">
        <v>306</v>
      </c>
      <c r="V1637" t="s">
        <v>338</v>
      </c>
      <c r="W1637">
        <v>11375554857.889999</v>
      </c>
      <c r="X1637">
        <v>4331411.2699999996</v>
      </c>
      <c r="Y1637" s="225">
        <v>38403796147830.672</v>
      </c>
      <c r="Z1637">
        <v>179637759.11000001</v>
      </c>
    </row>
    <row r="1638" spans="1:26" x14ac:dyDescent="0.25">
      <c r="A1638" t="s">
        <v>1968</v>
      </c>
      <c r="B1638" t="s">
        <v>171</v>
      </c>
      <c r="C1638" t="s">
        <v>1862</v>
      </c>
      <c r="D1638" t="s">
        <v>302</v>
      </c>
      <c r="E1638" t="s">
        <v>303</v>
      </c>
      <c r="F1638" t="s">
        <v>304</v>
      </c>
      <c r="G1638" t="s">
        <v>305</v>
      </c>
      <c r="H1638">
        <v>1140.06</v>
      </c>
      <c r="I1638">
        <v>5.79E-2</v>
      </c>
      <c r="J1638">
        <v>6.0600000000000001E-2</v>
      </c>
      <c r="K1638">
        <v>0.78500000000000003</v>
      </c>
      <c r="L1638">
        <v>0.78500000000000003</v>
      </c>
      <c r="M1638">
        <v>-0.1384</v>
      </c>
      <c r="N1638">
        <v>2.0634999999999999</v>
      </c>
      <c r="O1638">
        <v>3.6211000000000002</v>
      </c>
      <c r="P1638">
        <v>5.9131999999999998</v>
      </c>
      <c r="Q1638">
        <v>5.9810999999999996</v>
      </c>
      <c r="R1638">
        <v>0</v>
      </c>
      <c r="S1638" t="s">
        <v>334</v>
      </c>
      <c r="T1638" t="s">
        <v>332</v>
      </c>
      <c r="U1638" t="s">
        <v>317</v>
      </c>
      <c r="V1638" t="s">
        <v>319</v>
      </c>
      <c r="W1638">
        <v>307356349675</v>
      </c>
      <c r="X1638">
        <v>271712631.49000001</v>
      </c>
      <c r="Y1638" s="225">
        <v>38403796147830.672</v>
      </c>
      <c r="Z1638">
        <v>179637759.11000001</v>
      </c>
    </row>
    <row r="1639" spans="1:26" x14ac:dyDescent="0.25">
      <c r="A1639" t="s">
        <v>1969</v>
      </c>
      <c r="B1639" t="s">
        <v>178</v>
      </c>
      <c r="C1639" t="s">
        <v>1862</v>
      </c>
      <c r="D1639" t="s">
        <v>202</v>
      </c>
      <c r="E1639" t="s">
        <v>303</v>
      </c>
      <c r="F1639" t="s">
        <v>304</v>
      </c>
      <c r="G1639" t="s">
        <v>305</v>
      </c>
      <c r="H1639">
        <v>1361.3814</v>
      </c>
      <c r="I1639">
        <v>4.24E-2</v>
      </c>
      <c r="J1639">
        <v>9.9099999999999994E-2</v>
      </c>
      <c r="K1639">
        <v>0.44169999999999998</v>
      </c>
      <c r="L1639">
        <v>0.44169999999999998</v>
      </c>
      <c r="M1639">
        <v>1.3851</v>
      </c>
      <c r="N1639">
        <v>2.7911000000000001</v>
      </c>
      <c r="O1639">
        <v>4.2427000000000001</v>
      </c>
      <c r="P1639">
        <v>5.6109</v>
      </c>
      <c r="Q1639">
        <v>16.003900999999999</v>
      </c>
      <c r="R1639">
        <v>32.139400000000002</v>
      </c>
      <c r="S1639" t="s">
        <v>307</v>
      </c>
      <c r="T1639" t="s">
        <v>307</v>
      </c>
      <c r="U1639" t="s">
        <v>332</v>
      </c>
      <c r="V1639" t="s">
        <v>307</v>
      </c>
      <c r="W1639">
        <v>573981461207.87</v>
      </c>
      <c r="X1639">
        <v>423479175.25</v>
      </c>
      <c r="Y1639" s="225">
        <v>38403796147830.672</v>
      </c>
      <c r="Z1639">
        <v>179637759.11000001</v>
      </c>
    </row>
    <row r="1640" spans="1:26" x14ac:dyDescent="0.25">
      <c r="A1640" t="s">
        <v>1970</v>
      </c>
      <c r="B1640" t="s">
        <v>171</v>
      </c>
      <c r="C1640" t="s">
        <v>1862</v>
      </c>
      <c r="D1640" t="s">
        <v>202</v>
      </c>
      <c r="E1640" t="s">
        <v>303</v>
      </c>
      <c r="F1640" t="s">
        <v>304</v>
      </c>
      <c r="G1640" t="s">
        <v>305</v>
      </c>
      <c r="H1640">
        <v>2581.0943000000002</v>
      </c>
      <c r="I1640">
        <v>0.1633</v>
      </c>
      <c r="J1640">
        <v>-9.6699999999999994E-2</v>
      </c>
      <c r="K1640">
        <v>0.79869999999999997</v>
      </c>
      <c r="L1640">
        <v>0.79869999999999997</v>
      </c>
      <c r="M1640">
        <v>1.6873</v>
      </c>
      <c r="N1640">
        <v>5.6307</v>
      </c>
      <c r="O1640">
        <v>9.8709000000000007</v>
      </c>
      <c r="P1640">
        <v>12.308199999999999</v>
      </c>
      <c r="Q1640">
        <v>16.5014</v>
      </c>
      <c r="R1640">
        <v>43.122897999999999</v>
      </c>
      <c r="S1640" t="s">
        <v>306</v>
      </c>
      <c r="T1640" t="s">
        <v>306</v>
      </c>
      <c r="U1640" t="s">
        <v>307</v>
      </c>
      <c r="V1640" t="s">
        <v>306</v>
      </c>
      <c r="W1640">
        <v>314915625797.25</v>
      </c>
      <c r="X1640">
        <v>122983021.28</v>
      </c>
      <c r="Y1640" s="225">
        <v>38403796147830.672</v>
      </c>
      <c r="Z1640">
        <v>179637759.11000001</v>
      </c>
    </row>
    <row r="1641" spans="1:26" x14ac:dyDescent="0.25">
      <c r="A1641" t="s">
        <v>1971</v>
      </c>
      <c r="B1641" t="s">
        <v>166</v>
      </c>
      <c r="C1641" t="s">
        <v>1862</v>
      </c>
      <c r="D1641" t="s">
        <v>316</v>
      </c>
      <c r="E1641" t="s">
        <v>303</v>
      </c>
      <c r="F1641" t="s">
        <v>304</v>
      </c>
      <c r="G1641" t="s">
        <v>305</v>
      </c>
      <c r="H1641">
        <v>4029.01</v>
      </c>
      <c r="I1641">
        <v>-0.1381</v>
      </c>
      <c r="J1641">
        <v>-0.42359999999999998</v>
      </c>
      <c r="K1641">
        <v>-2.6840000000000002</v>
      </c>
      <c r="L1641">
        <v>-2.6840000000000002</v>
      </c>
      <c r="M1641">
        <v>-3.9413</v>
      </c>
      <c r="N1641">
        <v>-2.7591000000000001</v>
      </c>
      <c r="O1641">
        <v>-0.72299999999999998</v>
      </c>
      <c r="P1641">
        <v>2.2381000000000002</v>
      </c>
      <c r="Q1641">
        <v>8.1462000000000003</v>
      </c>
      <c r="R1641">
        <v>30.997</v>
      </c>
      <c r="S1641" t="s">
        <v>332</v>
      </c>
      <c r="T1641" t="s">
        <v>307</v>
      </c>
      <c r="U1641" t="s">
        <v>307</v>
      </c>
      <c r="V1641" t="s">
        <v>306</v>
      </c>
      <c r="W1641">
        <v>220093007536.29999</v>
      </c>
      <c r="X1641">
        <v>53160916.490000002</v>
      </c>
      <c r="Y1641" s="225">
        <v>38403796147830.672</v>
      </c>
      <c r="Z1641">
        <v>179637759.11000001</v>
      </c>
    </row>
    <row r="1642" spans="1:26" x14ac:dyDescent="0.25">
      <c r="A1642" t="s">
        <v>1972</v>
      </c>
      <c r="B1642" t="s">
        <v>166</v>
      </c>
      <c r="C1642" t="s">
        <v>1862</v>
      </c>
      <c r="D1642" t="s">
        <v>316</v>
      </c>
      <c r="E1642" t="s">
        <v>303</v>
      </c>
      <c r="F1642" t="s">
        <v>304</v>
      </c>
      <c r="G1642" t="s">
        <v>280</v>
      </c>
      <c r="H1642">
        <v>2532.52</v>
      </c>
      <c r="I1642">
        <v>-9.5100000000000004E-2</v>
      </c>
      <c r="J1642">
        <v>-0.42030000000000001</v>
      </c>
      <c r="K1642">
        <v>-1.1779999999999999</v>
      </c>
      <c r="L1642">
        <v>-1.1779999999999999</v>
      </c>
      <c r="M1642">
        <v>-0.03</v>
      </c>
      <c r="N1642">
        <v>0.36659999999999998</v>
      </c>
      <c r="O1642">
        <v>1.8532999999999999</v>
      </c>
      <c r="P1642">
        <v>2.9542000000000002</v>
      </c>
      <c r="Q1642">
        <v>2.9140999999999999</v>
      </c>
      <c r="R1642">
        <v>24.131599000000001</v>
      </c>
      <c r="S1642" t="s">
        <v>332</v>
      </c>
      <c r="T1642" t="s">
        <v>332</v>
      </c>
      <c r="U1642" t="s">
        <v>332</v>
      </c>
      <c r="V1642" t="s">
        <v>307</v>
      </c>
      <c r="W1642">
        <v>293431874122.29999</v>
      </c>
      <c r="X1642">
        <v>114500522.23999999</v>
      </c>
      <c r="Y1642" s="225">
        <v>38403796147830.672</v>
      </c>
      <c r="Z1642">
        <v>179637759.11000001</v>
      </c>
    </row>
    <row r="1643" spans="1:26" x14ac:dyDescent="0.25">
      <c r="A1643" t="s">
        <v>1973</v>
      </c>
      <c r="B1643" t="s">
        <v>171</v>
      </c>
      <c r="C1643" t="s">
        <v>1862</v>
      </c>
      <c r="D1643" t="s">
        <v>316</v>
      </c>
      <c r="E1643" t="s">
        <v>323</v>
      </c>
      <c r="F1643" t="s">
        <v>304</v>
      </c>
      <c r="G1643" t="s">
        <v>305</v>
      </c>
      <c r="H1643">
        <v>1.6047</v>
      </c>
      <c r="I1643">
        <v>-3.7400000000000003E-2</v>
      </c>
      <c r="J1643">
        <v>-0.50219999999999998</v>
      </c>
      <c r="K1643">
        <v>-0.47139999999999999</v>
      </c>
      <c r="L1643">
        <v>-0.47139999999999999</v>
      </c>
      <c r="M1643">
        <v>2.3275000000000001</v>
      </c>
      <c r="N1643">
        <v>5.8159999999999998</v>
      </c>
      <c r="O1643">
        <v>9.8431999999999995</v>
      </c>
      <c r="P1643">
        <v>10.031499999999999</v>
      </c>
      <c r="Q1643">
        <v>9.9486000000000008</v>
      </c>
      <c r="R1643">
        <v>15.595700000000001</v>
      </c>
      <c r="S1643" t="s">
        <v>306</v>
      </c>
      <c r="T1643" t="s">
        <v>364</v>
      </c>
      <c r="U1643" t="s">
        <v>306</v>
      </c>
      <c r="V1643" t="s">
        <v>307</v>
      </c>
      <c r="W1643">
        <v>78058095.189999998</v>
      </c>
      <c r="X1643">
        <v>48413621.990000002</v>
      </c>
      <c r="Y1643" s="225">
        <v>38403796147830.672</v>
      </c>
      <c r="Z1643">
        <v>179637759.11000001</v>
      </c>
    </row>
    <row r="1644" spans="1:26" x14ac:dyDescent="0.25">
      <c r="A1644" t="s">
        <v>1974</v>
      </c>
      <c r="B1644" t="s">
        <v>367</v>
      </c>
      <c r="C1644" t="s">
        <v>1975</v>
      </c>
      <c r="D1644" t="s">
        <v>170</v>
      </c>
      <c r="E1644" t="s">
        <v>303</v>
      </c>
      <c r="F1644" t="s">
        <v>304</v>
      </c>
      <c r="G1644" t="s">
        <v>305</v>
      </c>
      <c r="H1644">
        <v>1000</v>
      </c>
      <c r="I1644">
        <v>0</v>
      </c>
      <c r="J1644">
        <v>0</v>
      </c>
      <c r="K1644">
        <v>0</v>
      </c>
      <c r="L1644">
        <v>0</v>
      </c>
      <c r="M1644">
        <v>0</v>
      </c>
      <c r="N1644">
        <v>0</v>
      </c>
      <c r="O1644">
        <v>0</v>
      </c>
      <c r="P1644">
        <v>0</v>
      </c>
      <c r="Q1644">
        <v>0</v>
      </c>
      <c r="R1644">
        <v>0</v>
      </c>
      <c r="S1644" t="s">
        <v>319</v>
      </c>
      <c r="T1644" t="s">
        <v>319</v>
      </c>
      <c r="U1644" t="s">
        <v>319</v>
      </c>
      <c r="V1644" t="s">
        <v>319</v>
      </c>
      <c r="W1644">
        <v>116140294276.19</v>
      </c>
      <c r="X1644">
        <v>1011.8469</v>
      </c>
      <c r="Y1644" s="225">
        <v>51843348805.169998</v>
      </c>
      <c r="Z1644">
        <v>0</v>
      </c>
    </row>
    <row r="1645" spans="1:26" x14ac:dyDescent="0.25">
      <c r="A1645" t="s">
        <v>1976</v>
      </c>
      <c r="B1645" t="s">
        <v>178</v>
      </c>
      <c r="C1645" t="s">
        <v>1975</v>
      </c>
      <c r="D1645" t="s">
        <v>202</v>
      </c>
      <c r="E1645" t="s">
        <v>303</v>
      </c>
      <c r="F1645" t="s">
        <v>304</v>
      </c>
      <c r="G1645" t="s">
        <v>305</v>
      </c>
      <c r="H1645">
        <v>1008.2983</v>
      </c>
      <c r="I1645">
        <v>4.8099999999999997E-2</v>
      </c>
      <c r="J1645">
        <v>0.11890000000000001</v>
      </c>
      <c r="K1645">
        <v>0.4405</v>
      </c>
      <c r="L1645">
        <v>0.4405</v>
      </c>
      <c r="M1645">
        <v>0</v>
      </c>
      <c r="N1645">
        <v>0</v>
      </c>
      <c r="O1645">
        <v>0</v>
      </c>
      <c r="P1645">
        <v>0</v>
      </c>
      <c r="Q1645">
        <v>0</v>
      </c>
      <c r="R1645">
        <v>0</v>
      </c>
      <c r="S1645" t="s">
        <v>319</v>
      </c>
      <c r="T1645" t="s">
        <v>319</v>
      </c>
      <c r="U1645" t="s">
        <v>319</v>
      </c>
      <c r="V1645" t="s">
        <v>319</v>
      </c>
      <c r="W1645">
        <v>7972497466.5299997</v>
      </c>
      <c r="X1645">
        <v>7941711.2300000004</v>
      </c>
      <c r="Y1645" s="225">
        <v>51843348805.169998</v>
      </c>
      <c r="Z1645">
        <v>0</v>
      </c>
    </row>
    <row r="1646" spans="1:26" x14ac:dyDescent="0.25">
      <c r="A1646" t="s">
        <v>1977</v>
      </c>
      <c r="B1646" t="s">
        <v>166</v>
      </c>
      <c r="C1646" t="s">
        <v>1975</v>
      </c>
      <c r="D1646" t="s">
        <v>316</v>
      </c>
      <c r="E1646" t="s">
        <v>303</v>
      </c>
      <c r="F1646" t="s">
        <v>304</v>
      </c>
      <c r="G1646" t="s">
        <v>305</v>
      </c>
      <c r="H1646">
        <v>8970.2127</v>
      </c>
      <c r="I1646">
        <v>-0.60370000000000001</v>
      </c>
      <c r="J1646">
        <v>-1.1044</v>
      </c>
      <c r="K1646">
        <v>-3.0846</v>
      </c>
      <c r="L1646">
        <v>-3.0846</v>
      </c>
      <c r="M1646">
        <v>-5.6638000000000002</v>
      </c>
      <c r="N1646">
        <v>-6.3068999999999997</v>
      </c>
      <c r="O1646">
        <v>2.2599999999999999E-2</v>
      </c>
      <c r="P1646">
        <v>5.4850000000000003</v>
      </c>
      <c r="Q1646">
        <v>15.4512</v>
      </c>
      <c r="R1646">
        <v>31.1371</v>
      </c>
      <c r="S1646" t="s">
        <v>307</v>
      </c>
      <c r="T1646" t="s">
        <v>338</v>
      </c>
      <c r="U1646" t="s">
        <v>338</v>
      </c>
      <c r="V1646" t="s">
        <v>306</v>
      </c>
      <c r="W1646">
        <v>23915441021.540001</v>
      </c>
      <c r="X1646">
        <v>2583857.9700000002</v>
      </c>
      <c r="Y1646" s="225">
        <v>51843348805.169998</v>
      </c>
      <c r="Z1646">
        <v>0</v>
      </c>
    </row>
    <row r="1647" spans="1:26" x14ac:dyDescent="0.25">
      <c r="A1647" t="s">
        <v>1978</v>
      </c>
      <c r="B1647" t="s">
        <v>74</v>
      </c>
      <c r="C1647" t="s">
        <v>1975</v>
      </c>
      <c r="D1647" t="s">
        <v>316</v>
      </c>
      <c r="E1647" t="s">
        <v>303</v>
      </c>
      <c r="F1647" t="s">
        <v>304</v>
      </c>
      <c r="G1647" t="s">
        <v>305</v>
      </c>
      <c r="H1647">
        <v>1084.1814999999999</v>
      </c>
      <c r="I1647">
        <v>-0.83809999999999996</v>
      </c>
      <c r="J1647">
        <v>-1.2709999999999999</v>
      </c>
      <c r="K1647">
        <v>-4.0072999999999999</v>
      </c>
      <c r="L1647">
        <v>-4.0072999999999999</v>
      </c>
      <c r="M1647">
        <v>-7.4675000000000002</v>
      </c>
      <c r="N1647">
        <v>-8.0086999999999993</v>
      </c>
      <c r="O1647">
        <v>-1.2826</v>
      </c>
      <c r="P1647">
        <v>6.0822000000000003</v>
      </c>
      <c r="Q1647">
        <v>-3.3292999999999999</v>
      </c>
      <c r="R1647">
        <v>2.9895999999999998</v>
      </c>
      <c r="S1647" t="s">
        <v>306</v>
      </c>
      <c r="T1647" t="s">
        <v>364</v>
      </c>
      <c r="U1647" t="s">
        <v>307</v>
      </c>
      <c r="V1647" t="s">
        <v>307</v>
      </c>
      <c r="W1647">
        <v>19955410317.099998</v>
      </c>
      <c r="X1647">
        <v>17668386.07</v>
      </c>
      <c r="Y1647" s="225">
        <v>51843348805.169998</v>
      </c>
      <c r="Z1647">
        <v>0</v>
      </c>
    </row>
    <row r="1648" spans="1:26" x14ac:dyDescent="0.25">
      <c r="A1648" t="s">
        <v>1979</v>
      </c>
      <c r="B1648" t="s">
        <v>74</v>
      </c>
      <c r="C1648" t="s">
        <v>1980</v>
      </c>
      <c r="D1648" t="s">
        <v>662</v>
      </c>
      <c r="E1648" t="s">
        <v>303</v>
      </c>
      <c r="F1648" t="s">
        <v>304</v>
      </c>
      <c r="G1648" t="s">
        <v>305</v>
      </c>
      <c r="H1648">
        <v>1230.8974000000001</v>
      </c>
      <c r="I1648">
        <v>-0.75680000000000003</v>
      </c>
      <c r="J1648">
        <v>-0.92700000000000005</v>
      </c>
      <c r="K1648">
        <v>1.3829</v>
      </c>
      <c r="L1648">
        <v>1.3829</v>
      </c>
      <c r="M1648">
        <v>-6.6637000000000004</v>
      </c>
      <c r="N1648">
        <v>-8.8682999999999996</v>
      </c>
      <c r="O1648">
        <v>-3.3586</v>
      </c>
      <c r="P1648">
        <v>0.75309999999999999</v>
      </c>
      <c r="Q1648">
        <v>-20.822700999999999</v>
      </c>
      <c r="R1648">
        <v>0</v>
      </c>
      <c r="S1648" t="s">
        <v>334</v>
      </c>
      <c r="T1648" t="s">
        <v>317</v>
      </c>
      <c r="U1648" t="s">
        <v>334</v>
      </c>
      <c r="V1648" t="s">
        <v>319</v>
      </c>
      <c r="W1648">
        <v>103063445544.8</v>
      </c>
      <c r="X1648">
        <v>84888232.739999995</v>
      </c>
      <c r="Y1648" s="225">
        <v>838868426788.02991</v>
      </c>
      <c r="Z1648">
        <v>0</v>
      </c>
    </row>
    <row r="1649" spans="1:26" x14ac:dyDescent="0.25">
      <c r="A1649" t="s">
        <v>1981</v>
      </c>
      <c r="B1649" t="s">
        <v>74</v>
      </c>
      <c r="C1649" t="s">
        <v>1980</v>
      </c>
      <c r="D1649" t="s">
        <v>662</v>
      </c>
      <c r="E1649" t="s">
        <v>303</v>
      </c>
      <c r="F1649" t="s">
        <v>304</v>
      </c>
      <c r="G1649" t="s">
        <v>305</v>
      </c>
      <c r="H1649">
        <v>746.58759999999995</v>
      </c>
      <c r="I1649">
        <v>-5.4000000000000003E-3</v>
      </c>
      <c r="J1649">
        <v>-2.5569999999999999</v>
      </c>
      <c r="K1649">
        <v>-2.7444000000000002</v>
      </c>
      <c r="L1649">
        <v>-2.7444000000000002</v>
      </c>
      <c r="M1649">
        <v>-8.8424999999999994</v>
      </c>
      <c r="N1649">
        <v>-4.5678000000000001</v>
      </c>
      <c r="O1649">
        <v>-13.9071</v>
      </c>
      <c r="P1649">
        <v>-18.3368</v>
      </c>
      <c r="Q1649">
        <v>0</v>
      </c>
      <c r="R1649">
        <v>0</v>
      </c>
      <c r="S1649" t="s">
        <v>338</v>
      </c>
      <c r="T1649" t="s">
        <v>317</v>
      </c>
      <c r="U1649" t="s">
        <v>319</v>
      </c>
      <c r="V1649" t="s">
        <v>319</v>
      </c>
      <c r="W1649">
        <v>726931984332.68994</v>
      </c>
      <c r="X1649">
        <v>946951630.33000004</v>
      </c>
      <c r="Y1649" s="225">
        <v>838868426788.02991</v>
      </c>
      <c r="Z1649">
        <v>0</v>
      </c>
    </row>
    <row r="1650" spans="1:26" x14ac:dyDescent="0.25">
      <c r="A1650" t="s">
        <v>1982</v>
      </c>
      <c r="B1650" t="s">
        <v>74</v>
      </c>
      <c r="C1650" t="s">
        <v>1980</v>
      </c>
      <c r="D1650" t="s">
        <v>662</v>
      </c>
      <c r="E1650" t="s">
        <v>303</v>
      </c>
      <c r="F1650" t="s">
        <v>304</v>
      </c>
      <c r="G1650" t="s">
        <v>305</v>
      </c>
      <c r="H1650">
        <v>869.35789999999997</v>
      </c>
      <c r="I1650">
        <v>-0.82530000000000003</v>
      </c>
      <c r="J1650">
        <v>-3.8948999999999998</v>
      </c>
      <c r="K1650">
        <v>-8.4328000000000003</v>
      </c>
      <c r="L1650">
        <v>-8.4328000000000003</v>
      </c>
      <c r="M1650">
        <v>-16.827100999999999</v>
      </c>
      <c r="N1650">
        <v>-21.431699999999999</v>
      </c>
      <c r="O1650">
        <v>0</v>
      </c>
      <c r="P1650">
        <v>0</v>
      </c>
      <c r="Q1650">
        <v>0</v>
      </c>
      <c r="R1650">
        <v>0</v>
      </c>
      <c r="S1650" t="s">
        <v>387</v>
      </c>
      <c r="T1650" t="s">
        <v>319</v>
      </c>
      <c r="U1650" t="s">
        <v>319</v>
      </c>
      <c r="V1650" t="s">
        <v>319</v>
      </c>
      <c r="W1650">
        <v>8872996910.5400009</v>
      </c>
      <c r="X1650">
        <v>9345693.3499999996</v>
      </c>
      <c r="Y1650" s="225">
        <v>838868426788.02991</v>
      </c>
      <c r="Z1650">
        <v>0</v>
      </c>
    </row>
    <row r="1651" spans="1:26" x14ac:dyDescent="0.25">
      <c r="A1651" t="s">
        <v>1983</v>
      </c>
      <c r="B1651" t="s">
        <v>166</v>
      </c>
      <c r="C1651" t="s">
        <v>1984</v>
      </c>
      <c r="D1651" t="s">
        <v>302</v>
      </c>
      <c r="E1651" t="s">
        <v>303</v>
      </c>
      <c r="F1651" t="s">
        <v>304</v>
      </c>
      <c r="G1651" t="s">
        <v>305</v>
      </c>
      <c r="H1651">
        <v>1108.4574</v>
      </c>
      <c r="I1651">
        <v>-4.1099999999999998E-2</v>
      </c>
      <c r="J1651">
        <v>-0.30309999999999998</v>
      </c>
      <c r="K1651">
        <v>-1.0914999999999999</v>
      </c>
      <c r="L1651">
        <v>-1.0914999999999999</v>
      </c>
      <c r="M1651">
        <v>-1.5820000000000001</v>
      </c>
      <c r="N1651">
        <v>1.5296000000000001</v>
      </c>
      <c r="O1651">
        <v>4.8037999999999998</v>
      </c>
      <c r="P1651">
        <v>7.6466000000000003</v>
      </c>
      <c r="Q1651">
        <v>11.523300000000001</v>
      </c>
      <c r="R1651">
        <v>0</v>
      </c>
      <c r="S1651" t="s">
        <v>306</v>
      </c>
      <c r="T1651" t="s">
        <v>338</v>
      </c>
      <c r="U1651" t="s">
        <v>319</v>
      </c>
      <c r="V1651" t="s">
        <v>319</v>
      </c>
      <c r="W1651">
        <v>145595445830.60001</v>
      </c>
      <c r="X1651">
        <v>129915885.86</v>
      </c>
      <c r="Y1651" s="225">
        <v>3979775575750.9302</v>
      </c>
      <c r="Z1651">
        <v>0</v>
      </c>
    </row>
    <row r="1652" spans="1:26" x14ac:dyDescent="0.25">
      <c r="A1652" t="s">
        <v>1985</v>
      </c>
      <c r="B1652" t="s">
        <v>171</v>
      </c>
      <c r="C1652" t="s">
        <v>1984</v>
      </c>
      <c r="D1652" t="s">
        <v>302</v>
      </c>
      <c r="E1652" t="s">
        <v>303</v>
      </c>
      <c r="F1652" t="s">
        <v>304</v>
      </c>
      <c r="G1652" t="s">
        <v>305</v>
      </c>
      <c r="H1652">
        <v>1202.2334000000001</v>
      </c>
      <c r="I1652">
        <v>0.1389</v>
      </c>
      <c r="J1652">
        <v>0.1166</v>
      </c>
      <c r="K1652">
        <v>1.0249999999999999</v>
      </c>
      <c r="L1652">
        <v>1.0249999999999999</v>
      </c>
      <c r="M1652">
        <v>2.6133000000000002</v>
      </c>
      <c r="N1652">
        <v>4.8433000000000002</v>
      </c>
      <c r="O1652">
        <v>7.7497999999999996</v>
      </c>
      <c r="P1652">
        <v>10.003500000000001</v>
      </c>
      <c r="Q1652">
        <v>20.737400000000001</v>
      </c>
      <c r="R1652">
        <v>0</v>
      </c>
      <c r="S1652" t="s">
        <v>307</v>
      </c>
      <c r="T1652" t="s">
        <v>306</v>
      </c>
      <c r="U1652" t="s">
        <v>319</v>
      </c>
      <c r="V1652" t="s">
        <v>319</v>
      </c>
      <c r="W1652">
        <v>31535386521.919998</v>
      </c>
      <c r="X1652">
        <v>26499524.969999999</v>
      </c>
      <c r="Y1652" s="225">
        <v>3979775575750.9302</v>
      </c>
      <c r="Z1652">
        <v>0</v>
      </c>
    </row>
    <row r="1653" spans="1:26" x14ac:dyDescent="0.25">
      <c r="A1653" t="s">
        <v>1986</v>
      </c>
      <c r="B1653" t="s">
        <v>74</v>
      </c>
      <c r="C1653" t="s">
        <v>1984</v>
      </c>
      <c r="D1653" t="s">
        <v>302</v>
      </c>
      <c r="E1653" t="s">
        <v>303</v>
      </c>
      <c r="F1653" t="s">
        <v>304</v>
      </c>
      <c r="G1653" t="s">
        <v>305</v>
      </c>
      <c r="H1653">
        <v>992.51340000000005</v>
      </c>
      <c r="I1653">
        <v>-0.31359999999999999</v>
      </c>
      <c r="J1653">
        <v>-0.78269999999999995</v>
      </c>
      <c r="K1653">
        <v>-3.3904000000000001</v>
      </c>
      <c r="L1653">
        <v>-3.3904000000000001</v>
      </c>
      <c r="M1653">
        <v>-4.8109999999999999</v>
      </c>
      <c r="N1653">
        <v>-5.2351999999999999</v>
      </c>
      <c r="O1653">
        <v>-1.8304</v>
      </c>
      <c r="P1653">
        <v>3.7499999999999999E-2</v>
      </c>
      <c r="Q1653">
        <v>1.7039</v>
      </c>
      <c r="R1653">
        <v>0</v>
      </c>
      <c r="S1653" t="s">
        <v>307</v>
      </c>
      <c r="T1653" t="s">
        <v>332</v>
      </c>
      <c r="U1653" t="s">
        <v>306</v>
      </c>
      <c r="V1653" t="s">
        <v>319</v>
      </c>
      <c r="W1653">
        <v>190923356259.07999</v>
      </c>
      <c r="X1653">
        <v>185841669.65000001</v>
      </c>
      <c r="Y1653" s="225">
        <v>3979775575750.9302</v>
      </c>
      <c r="Z1653">
        <v>0</v>
      </c>
    </row>
    <row r="1654" spans="1:26" x14ac:dyDescent="0.25">
      <c r="A1654" t="s">
        <v>1987</v>
      </c>
      <c r="B1654" t="s">
        <v>74</v>
      </c>
      <c r="C1654" t="s">
        <v>1984</v>
      </c>
      <c r="D1654" t="s">
        <v>302</v>
      </c>
      <c r="E1654" t="s">
        <v>303</v>
      </c>
      <c r="F1654" t="s">
        <v>304</v>
      </c>
      <c r="G1654" t="s">
        <v>305</v>
      </c>
      <c r="H1654">
        <v>1002.6455999999999</v>
      </c>
      <c r="I1654">
        <v>-0.27629999999999999</v>
      </c>
      <c r="J1654">
        <v>-0.72340000000000004</v>
      </c>
      <c r="K1654">
        <v>-3.3041</v>
      </c>
      <c r="L1654">
        <v>-3.3041</v>
      </c>
      <c r="M1654">
        <v>-4.9245000000000001</v>
      </c>
      <c r="N1654">
        <v>-4.8041999999999998</v>
      </c>
      <c r="O1654">
        <v>-0.38890000000000002</v>
      </c>
      <c r="P1654">
        <v>2.2079</v>
      </c>
      <c r="Q1654">
        <v>5.0422000000000002</v>
      </c>
      <c r="R1654">
        <v>0</v>
      </c>
      <c r="S1654" t="s">
        <v>338</v>
      </c>
      <c r="T1654" t="s">
        <v>338</v>
      </c>
      <c r="U1654" t="s">
        <v>306</v>
      </c>
      <c r="V1654" t="s">
        <v>319</v>
      </c>
      <c r="W1654">
        <v>1245881011247.8</v>
      </c>
      <c r="X1654">
        <v>1201536933.4300001</v>
      </c>
      <c r="Y1654" s="225">
        <v>3979775575750.9302</v>
      </c>
      <c r="Z1654">
        <v>0</v>
      </c>
    </row>
    <row r="1655" spans="1:26" x14ac:dyDescent="0.25">
      <c r="A1655" t="s">
        <v>1988</v>
      </c>
      <c r="B1655" t="s">
        <v>178</v>
      </c>
      <c r="C1655" t="s">
        <v>1984</v>
      </c>
      <c r="D1655" t="s">
        <v>302</v>
      </c>
      <c r="E1655" t="s">
        <v>303</v>
      </c>
      <c r="F1655" t="s">
        <v>304</v>
      </c>
      <c r="G1655" t="s">
        <v>305</v>
      </c>
      <c r="H1655">
        <v>1176.1687999999999</v>
      </c>
      <c r="I1655">
        <v>4.7899999999999998E-2</v>
      </c>
      <c r="J1655">
        <v>0.112</v>
      </c>
      <c r="K1655">
        <v>0.47289999999999999</v>
      </c>
      <c r="L1655">
        <v>0.47289999999999999</v>
      </c>
      <c r="M1655">
        <v>1.5094000000000001</v>
      </c>
      <c r="N1655">
        <v>2.9651999999999998</v>
      </c>
      <c r="O1655">
        <v>4.5208000000000004</v>
      </c>
      <c r="P1655">
        <v>5.8724999999999996</v>
      </c>
      <c r="Q1655">
        <v>17.350901</v>
      </c>
      <c r="R1655">
        <v>0</v>
      </c>
      <c r="S1655" t="s">
        <v>306</v>
      </c>
      <c r="T1655" t="s">
        <v>307</v>
      </c>
      <c r="U1655" t="s">
        <v>319</v>
      </c>
      <c r="V1655" t="s">
        <v>319</v>
      </c>
      <c r="W1655">
        <v>30000948795.68</v>
      </c>
      <c r="X1655">
        <v>25627962.850000001</v>
      </c>
      <c r="Y1655" s="225">
        <v>3979775575750.9302</v>
      </c>
      <c r="Z1655">
        <v>0</v>
      </c>
    </row>
    <row r="1656" spans="1:26" x14ac:dyDescent="0.25">
      <c r="A1656" t="s">
        <v>1989</v>
      </c>
      <c r="B1656" t="s">
        <v>171</v>
      </c>
      <c r="C1656" t="s">
        <v>1984</v>
      </c>
      <c r="D1656" t="s">
        <v>227</v>
      </c>
      <c r="E1656" t="s">
        <v>303</v>
      </c>
      <c r="F1656" t="s">
        <v>304</v>
      </c>
      <c r="G1656" t="s">
        <v>305</v>
      </c>
      <c r="H1656">
        <v>1031.1781000000001</v>
      </c>
      <c r="I1656">
        <v>4.87E-2</v>
      </c>
      <c r="J1656">
        <v>-0.64229999999999998</v>
      </c>
      <c r="K1656">
        <v>1.46E-2</v>
      </c>
      <c r="L1656">
        <v>1.46E-2</v>
      </c>
      <c r="M1656">
        <v>0.3649</v>
      </c>
      <c r="N1656">
        <v>1.1115999999999999</v>
      </c>
      <c r="O1656">
        <v>1.9632000000000001</v>
      </c>
      <c r="P1656">
        <v>0</v>
      </c>
      <c r="Q1656">
        <v>0</v>
      </c>
      <c r="R1656">
        <v>0</v>
      </c>
      <c r="S1656" t="s">
        <v>375</v>
      </c>
      <c r="T1656" t="s">
        <v>319</v>
      </c>
      <c r="U1656" t="s">
        <v>319</v>
      </c>
      <c r="V1656" t="s">
        <v>319</v>
      </c>
      <c r="W1656">
        <v>521097620923.96997</v>
      </c>
      <c r="X1656">
        <v>505415604.97000003</v>
      </c>
      <c r="Y1656" s="225">
        <v>3979775575750.9302</v>
      </c>
      <c r="Z1656">
        <v>0</v>
      </c>
    </row>
    <row r="1657" spans="1:26" x14ac:dyDescent="0.25">
      <c r="A1657" t="s">
        <v>1990</v>
      </c>
      <c r="B1657" t="s">
        <v>171</v>
      </c>
      <c r="C1657" t="s">
        <v>1984</v>
      </c>
      <c r="D1657" t="s">
        <v>309</v>
      </c>
      <c r="E1657" t="s">
        <v>303</v>
      </c>
      <c r="F1657" t="s">
        <v>304</v>
      </c>
      <c r="G1657" t="s">
        <v>305</v>
      </c>
      <c r="H1657">
        <v>1341.2579000000001</v>
      </c>
      <c r="I1657">
        <v>8.1500000000000003E-2</v>
      </c>
      <c r="J1657">
        <v>0.17760000000000001</v>
      </c>
      <c r="K1657">
        <v>0.94710000000000005</v>
      </c>
      <c r="L1657">
        <v>0.94710000000000005</v>
      </c>
      <c r="M1657">
        <v>2.4841000000000002</v>
      </c>
      <c r="N1657">
        <v>5.1837</v>
      </c>
      <c r="O1657">
        <v>8.7888000000000002</v>
      </c>
      <c r="P1657">
        <v>12.155200000000001</v>
      </c>
      <c r="Q1657">
        <v>28.914200000000001</v>
      </c>
      <c r="R1657">
        <v>0</v>
      </c>
      <c r="S1657" t="s">
        <v>306</v>
      </c>
      <c r="T1657" t="s">
        <v>338</v>
      </c>
      <c r="U1657" t="s">
        <v>313</v>
      </c>
      <c r="V1657" t="s">
        <v>319</v>
      </c>
      <c r="W1657">
        <v>774010839450.88</v>
      </c>
      <c r="X1657">
        <v>582543672.25</v>
      </c>
      <c r="Y1657" s="225">
        <v>3979775575750.9302</v>
      </c>
      <c r="Z1657">
        <v>0</v>
      </c>
    </row>
    <row r="1658" spans="1:26" x14ac:dyDescent="0.25">
      <c r="A1658" t="s">
        <v>1991</v>
      </c>
      <c r="B1658" t="s">
        <v>171</v>
      </c>
      <c r="C1658" t="s">
        <v>1984</v>
      </c>
      <c r="D1658" t="s">
        <v>309</v>
      </c>
      <c r="E1658" t="s">
        <v>303</v>
      </c>
      <c r="F1658" t="s">
        <v>304</v>
      </c>
      <c r="G1658" t="s">
        <v>305</v>
      </c>
      <c r="H1658">
        <v>1138.3385000000001</v>
      </c>
      <c r="I1658">
        <v>6.6699999999999995E-2</v>
      </c>
      <c r="J1658">
        <v>5.5800000000000002E-2</v>
      </c>
      <c r="K1658">
        <v>1.3504</v>
      </c>
      <c r="L1658">
        <v>1.3504</v>
      </c>
      <c r="M1658">
        <v>2.7928000000000002</v>
      </c>
      <c r="N1658">
        <v>6.6494</v>
      </c>
      <c r="O1658">
        <v>11.1351</v>
      </c>
      <c r="P1658">
        <v>14.526400000000001</v>
      </c>
      <c r="Q1658">
        <v>0</v>
      </c>
      <c r="R1658">
        <v>0</v>
      </c>
      <c r="S1658" t="s">
        <v>313</v>
      </c>
      <c r="T1658" t="s">
        <v>357</v>
      </c>
      <c r="U1658" t="s">
        <v>319</v>
      </c>
      <c r="V1658" t="s">
        <v>319</v>
      </c>
      <c r="W1658">
        <v>461620680856.95001</v>
      </c>
      <c r="X1658">
        <v>410997544.88999999</v>
      </c>
      <c r="Y1658" s="225">
        <v>3979775575750.9302</v>
      </c>
      <c r="Z1658">
        <v>0</v>
      </c>
    </row>
    <row r="1659" spans="1:26" x14ac:dyDescent="0.25">
      <c r="A1659" t="s">
        <v>1992</v>
      </c>
      <c r="B1659" t="s">
        <v>207</v>
      </c>
      <c r="C1659" t="s">
        <v>1984</v>
      </c>
      <c r="D1659" t="s">
        <v>309</v>
      </c>
      <c r="E1659" t="s">
        <v>303</v>
      </c>
      <c r="F1659" t="s">
        <v>304</v>
      </c>
      <c r="G1659" t="s">
        <v>305</v>
      </c>
      <c r="H1659">
        <v>971.43740000000003</v>
      </c>
      <c r="I1659">
        <v>0</v>
      </c>
      <c r="J1659">
        <v>0</v>
      </c>
      <c r="K1659">
        <v>0</v>
      </c>
      <c r="L1659">
        <v>0.6</v>
      </c>
      <c r="M1659">
        <v>0</v>
      </c>
      <c r="N1659">
        <v>0</v>
      </c>
      <c r="O1659">
        <v>0</v>
      </c>
      <c r="P1659">
        <v>0</v>
      </c>
      <c r="Q1659">
        <v>0</v>
      </c>
      <c r="R1659">
        <v>0</v>
      </c>
      <c r="S1659" t="s">
        <v>319</v>
      </c>
      <c r="T1659" t="s">
        <v>319</v>
      </c>
      <c r="U1659" t="s">
        <v>319</v>
      </c>
      <c r="V1659" t="s">
        <v>319</v>
      </c>
      <c r="W1659">
        <v>579110285864.05005</v>
      </c>
      <c r="X1659">
        <v>585000000</v>
      </c>
      <c r="Y1659" s="225">
        <v>3979775575750.9302</v>
      </c>
      <c r="Z1659">
        <v>0</v>
      </c>
    </row>
    <row r="1660" spans="1:26" x14ac:dyDescent="0.25">
      <c r="A1660" t="s">
        <v>1993</v>
      </c>
      <c r="B1660" t="s">
        <v>166</v>
      </c>
      <c r="C1660" t="s">
        <v>1994</v>
      </c>
      <c r="D1660" t="s">
        <v>202</v>
      </c>
      <c r="E1660" t="s">
        <v>303</v>
      </c>
      <c r="F1660" t="s">
        <v>304</v>
      </c>
      <c r="G1660" t="s">
        <v>305</v>
      </c>
      <c r="H1660">
        <v>999.52160000000003</v>
      </c>
      <c r="I1660">
        <v>-0.53100000000000003</v>
      </c>
      <c r="J1660">
        <v>-1.4611000000000001</v>
      </c>
      <c r="K1660">
        <v>-0.4093</v>
      </c>
      <c r="L1660">
        <v>-0.4093</v>
      </c>
      <c r="M1660">
        <v>-6.4214000000000002</v>
      </c>
      <c r="N1660">
        <v>-5.2773000000000003</v>
      </c>
      <c r="O1660">
        <v>1.2199</v>
      </c>
      <c r="P1660">
        <v>-0.77759999999999996</v>
      </c>
      <c r="Q1660">
        <v>0</v>
      </c>
      <c r="R1660">
        <v>0</v>
      </c>
      <c r="S1660" t="s">
        <v>334</v>
      </c>
      <c r="T1660" t="s">
        <v>332</v>
      </c>
      <c r="U1660" t="s">
        <v>319</v>
      </c>
      <c r="V1660" t="s">
        <v>319</v>
      </c>
      <c r="W1660">
        <v>28829328411.52</v>
      </c>
      <c r="X1660">
        <v>28725076.989999998</v>
      </c>
      <c r="Y1660" s="225">
        <v>2342480161139.2598</v>
      </c>
      <c r="Z1660">
        <v>0</v>
      </c>
    </row>
    <row r="1661" spans="1:26" x14ac:dyDescent="0.25">
      <c r="A1661" t="s">
        <v>1995</v>
      </c>
      <c r="B1661" t="s">
        <v>166</v>
      </c>
      <c r="C1661" t="s">
        <v>1994</v>
      </c>
      <c r="D1661" t="s">
        <v>202</v>
      </c>
      <c r="E1661" t="s">
        <v>303</v>
      </c>
      <c r="F1661" t="s">
        <v>304</v>
      </c>
      <c r="G1661" t="s">
        <v>305</v>
      </c>
      <c r="H1661">
        <v>972.74710000000005</v>
      </c>
      <c r="I1661">
        <v>0.1555</v>
      </c>
      <c r="J1661">
        <v>0.2964</v>
      </c>
      <c r="K1661">
        <v>-1.4867999999999999</v>
      </c>
      <c r="L1661">
        <v>-1.4867999999999999</v>
      </c>
      <c r="M1661">
        <v>-2.9649000000000001</v>
      </c>
      <c r="N1661">
        <v>-5.2674000000000003</v>
      </c>
      <c r="O1661">
        <v>-4.8056999999999999</v>
      </c>
      <c r="P1661">
        <v>-3.7227000000000001</v>
      </c>
      <c r="Q1661">
        <v>0</v>
      </c>
      <c r="R1661">
        <v>0</v>
      </c>
      <c r="S1661" t="s">
        <v>317</v>
      </c>
      <c r="T1661" t="s">
        <v>317</v>
      </c>
      <c r="U1661" t="s">
        <v>319</v>
      </c>
      <c r="V1661" t="s">
        <v>319</v>
      </c>
      <c r="W1661">
        <v>10624740236.82</v>
      </c>
      <c r="X1661">
        <v>10760014.210000001</v>
      </c>
      <c r="Y1661" s="225">
        <v>2342480161139.2598</v>
      </c>
      <c r="Z1661">
        <v>0</v>
      </c>
    </row>
    <row r="1662" spans="1:26" x14ac:dyDescent="0.25">
      <c r="A1662" t="s">
        <v>1996</v>
      </c>
      <c r="B1662" t="s">
        <v>171</v>
      </c>
      <c r="C1662" t="s">
        <v>1994</v>
      </c>
      <c r="D1662" t="s">
        <v>662</v>
      </c>
      <c r="E1662" t="s">
        <v>303</v>
      </c>
      <c r="F1662" t="s">
        <v>304</v>
      </c>
      <c r="G1662" t="s">
        <v>305</v>
      </c>
      <c r="H1662">
        <v>1054.0825</v>
      </c>
      <c r="I1662">
        <v>6.0100000000000001E-2</v>
      </c>
      <c r="J1662">
        <v>1.9599999999999999E-2</v>
      </c>
      <c r="K1662">
        <v>1.0201</v>
      </c>
      <c r="L1662">
        <v>1.0201</v>
      </c>
      <c r="M1662">
        <v>2.4607000000000001</v>
      </c>
      <c r="N1662">
        <v>5.3258000000000001</v>
      </c>
      <c r="O1662">
        <v>9.1786999999999992</v>
      </c>
      <c r="P1662">
        <v>12.0867</v>
      </c>
      <c r="Q1662">
        <v>0</v>
      </c>
      <c r="R1662">
        <v>0</v>
      </c>
      <c r="S1662" t="s">
        <v>306</v>
      </c>
      <c r="T1662" t="s">
        <v>306</v>
      </c>
      <c r="U1662" t="s">
        <v>319</v>
      </c>
      <c r="V1662" t="s">
        <v>319</v>
      </c>
      <c r="W1662">
        <v>55266408992.220001</v>
      </c>
      <c r="X1662">
        <v>52965658.939999998</v>
      </c>
      <c r="Y1662" s="225">
        <v>2342480161139.2598</v>
      </c>
      <c r="Z1662">
        <v>0</v>
      </c>
    </row>
    <row r="1663" spans="1:26" x14ac:dyDescent="0.25">
      <c r="A1663" t="s">
        <v>1997</v>
      </c>
      <c r="B1663" t="s">
        <v>171</v>
      </c>
      <c r="C1663" t="s">
        <v>1994</v>
      </c>
      <c r="D1663" t="s">
        <v>202</v>
      </c>
      <c r="E1663" t="s">
        <v>303</v>
      </c>
      <c r="F1663" t="s">
        <v>304</v>
      </c>
      <c r="G1663" t="s">
        <v>305</v>
      </c>
      <c r="H1663">
        <v>1219.0213000000001</v>
      </c>
      <c r="I1663">
        <v>3.6799999999999999E-2</v>
      </c>
      <c r="J1663">
        <v>5.4300000000000001E-2</v>
      </c>
      <c r="K1663">
        <v>0.62370000000000003</v>
      </c>
      <c r="L1663">
        <v>0.62370000000000003</v>
      </c>
      <c r="M1663">
        <v>1.6654</v>
      </c>
      <c r="N1663">
        <v>3.5112999999999999</v>
      </c>
      <c r="O1663">
        <v>7.6969000000000003</v>
      </c>
      <c r="P1663">
        <v>10.3469</v>
      </c>
      <c r="Q1663">
        <v>0</v>
      </c>
      <c r="R1663">
        <v>0</v>
      </c>
      <c r="S1663" t="s">
        <v>307</v>
      </c>
      <c r="T1663" t="s">
        <v>306</v>
      </c>
      <c r="U1663" t="s">
        <v>319</v>
      </c>
      <c r="V1663" t="s">
        <v>319</v>
      </c>
      <c r="W1663">
        <v>29336181400.110001</v>
      </c>
      <c r="X1663">
        <v>24215463.890000001</v>
      </c>
      <c r="Y1663" s="225">
        <v>2342480161139.2598</v>
      </c>
      <c r="Z1663">
        <v>0</v>
      </c>
    </row>
    <row r="1664" spans="1:26" x14ac:dyDescent="0.25">
      <c r="A1664" t="s">
        <v>1998</v>
      </c>
      <c r="B1664" t="s">
        <v>171</v>
      </c>
      <c r="C1664" t="s">
        <v>1994</v>
      </c>
      <c r="D1664" t="s">
        <v>312</v>
      </c>
      <c r="E1664" t="s">
        <v>303</v>
      </c>
      <c r="F1664" t="s">
        <v>304</v>
      </c>
      <c r="G1664" t="s">
        <v>305</v>
      </c>
      <c r="H1664">
        <v>1235.0999999999999</v>
      </c>
      <c r="I1664">
        <v>0.1037</v>
      </c>
      <c r="J1664">
        <v>0.18090000000000001</v>
      </c>
      <c r="K1664">
        <v>0.82779999999999998</v>
      </c>
      <c r="L1664">
        <v>0.82779999999999998</v>
      </c>
      <c r="M1664">
        <v>2.2823000000000002</v>
      </c>
      <c r="N1664">
        <v>4.3935000000000004</v>
      </c>
      <c r="O1664">
        <v>7.2415000000000003</v>
      </c>
      <c r="P1664">
        <v>9.7720000000000002</v>
      </c>
      <c r="Q1664">
        <v>0</v>
      </c>
      <c r="R1664">
        <v>0</v>
      </c>
      <c r="S1664" t="s">
        <v>306</v>
      </c>
      <c r="T1664" t="s">
        <v>338</v>
      </c>
      <c r="U1664" t="s">
        <v>319</v>
      </c>
      <c r="V1664" t="s">
        <v>319</v>
      </c>
      <c r="W1664">
        <v>312181584578.92999</v>
      </c>
      <c r="X1664">
        <v>254850767.91999999</v>
      </c>
      <c r="Y1664" s="225">
        <v>2342480161139.2598</v>
      </c>
      <c r="Z1664">
        <v>0</v>
      </c>
    </row>
    <row r="1665" spans="1:26" x14ac:dyDescent="0.25">
      <c r="A1665" t="s">
        <v>1999</v>
      </c>
      <c r="B1665" t="s">
        <v>171</v>
      </c>
      <c r="C1665" t="s">
        <v>1994</v>
      </c>
      <c r="D1665" t="s">
        <v>202</v>
      </c>
      <c r="E1665" t="s">
        <v>303</v>
      </c>
      <c r="F1665" t="s">
        <v>304</v>
      </c>
      <c r="G1665" t="s">
        <v>305</v>
      </c>
      <c r="H1665">
        <v>1060.0913</v>
      </c>
      <c r="I1665">
        <v>0.15049999999999999</v>
      </c>
      <c r="J1665">
        <v>0.22159999999999999</v>
      </c>
      <c r="K1665">
        <v>0.95640000000000003</v>
      </c>
      <c r="L1665">
        <v>0.95640000000000003</v>
      </c>
      <c r="M1665">
        <v>2.4527999999999999</v>
      </c>
      <c r="N1665">
        <v>4.6679000000000004</v>
      </c>
      <c r="O1665">
        <v>0</v>
      </c>
      <c r="P1665">
        <v>0</v>
      </c>
      <c r="Q1665">
        <v>0</v>
      </c>
      <c r="R1665">
        <v>0</v>
      </c>
      <c r="S1665" t="s">
        <v>338</v>
      </c>
      <c r="T1665" t="s">
        <v>319</v>
      </c>
      <c r="U1665" t="s">
        <v>319</v>
      </c>
      <c r="V1665" t="s">
        <v>319</v>
      </c>
      <c r="W1665">
        <v>43013993059.629997</v>
      </c>
      <c r="X1665">
        <v>40963825.299999997</v>
      </c>
      <c r="Y1665" s="225">
        <v>2342480161139.2598</v>
      </c>
      <c r="Z1665">
        <v>0</v>
      </c>
    </row>
    <row r="1666" spans="1:26" x14ac:dyDescent="0.25">
      <c r="A1666" t="s">
        <v>2000</v>
      </c>
      <c r="B1666" t="s">
        <v>171</v>
      </c>
      <c r="C1666" t="s">
        <v>1994</v>
      </c>
      <c r="D1666" t="s">
        <v>662</v>
      </c>
      <c r="E1666" t="s">
        <v>303</v>
      </c>
      <c r="F1666" t="s">
        <v>304</v>
      </c>
      <c r="G1666" t="s">
        <v>305</v>
      </c>
      <c r="H1666">
        <v>1164.1134</v>
      </c>
      <c r="I1666">
        <v>0.1128</v>
      </c>
      <c r="J1666">
        <v>5.5500000000000001E-2</v>
      </c>
      <c r="K1666">
        <v>1.0757000000000001</v>
      </c>
      <c r="L1666">
        <v>1.0757000000000001</v>
      </c>
      <c r="M1666">
        <v>2.4897999999999998</v>
      </c>
      <c r="N1666">
        <v>6.4024999999999999</v>
      </c>
      <c r="O1666">
        <v>10.5839</v>
      </c>
      <c r="P1666">
        <v>14.4346</v>
      </c>
      <c r="Q1666">
        <v>0</v>
      </c>
      <c r="R1666">
        <v>0</v>
      </c>
      <c r="S1666" t="s">
        <v>364</v>
      </c>
      <c r="T1666" t="s">
        <v>357</v>
      </c>
      <c r="U1666" t="s">
        <v>319</v>
      </c>
      <c r="V1666" t="s">
        <v>319</v>
      </c>
      <c r="W1666">
        <v>1727815627931.1399</v>
      </c>
      <c r="X1666">
        <v>1500198389.9300001</v>
      </c>
      <c r="Y1666" s="225">
        <v>2342480161139.2598</v>
      </c>
      <c r="Z1666">
        <v>0</v>
      </c>
    </row>
    <row r="1667" spans="1:26" x14ac:dyDescent="0.25">
      <c r="A1667" t="s">
        <v>2001</v>
      </c>
      <c r="B1667" t="s">
        <v>178</v>
      </c>
      <c r="C1667" t="s">
        <v>1994</v>
      </c>
      <c r="D1667" t="s">
        <v>202</v>
      </c>
      <c r="E1667" t="s">
        <v>303</v>
      </c>
      <c r="F1667" t="s">
        <v>304</v>
      </c>
      <c r="G1667" t="s">
        <v>305</v>
      </c>
      <c r="H1667">
        <v>1174.0413000000001</v>
      </c>
      <c r="I1667">
        <v>5.4100000000000002E-2</v>
      </c>
      <c r="J1667">
        <v>0.12939999999999999</v>
      </c>
      <c r="K1667">
        <v>0.55259999999999998</v>
      </c>
      <c r="L1667">
        <v>0.55259999999999998</v>
      </c>
      <c r="M1667">
        <v>1.6990000000000001</v>
      </c>
      <c r="N1667">
        <v>3.3717999999999999</v>
      </c>
      <c r="O1667">
        <v>5.1036999999999999</v>
      </c>
      <c r="P1667">
        <v>6.7904</v>
      </c>
      <c r="Q1667">
        <v>0</v>
      </c>
      <c r="R1667">
        <v>0</v>
      </c>
      <c r="S1667" t="s">
        <v>364</v>
      </c>
      <c r="T1667" t="s">
        <v>364</v>
      </c>
      <c r="U1667" t="s">
        <v>319</v>
      </c>
      <c r="V1667" t="s">
        <v>319</v>
      </c>
      <c r="W1667">
        <v>85694778794.820007</v>
      </c>
      <c r="X1667">
        <v>73394649.819999993</v>
      </c>
      <c r="Y1667" s="225">
        <v>2342480161139.2598</v>
      </c>
      <c r="Z1667">
        <v>0</v>
      </c>
    </row>
    <row r="1668" spans="1:26" x14ac:dyDescent="0.25">
      <c r="A1668" t="s">
        <v>2002</v>
      </c>
      <c r="B1668" t="s">
        <v>207</v>
      </c>
      <c r="C1668" t="s">
        <v>1994</v>
      </c>
      <c r="D1668" t="s">
        <v>202</v>
      </c>
      <c r="E1668" t="s">
        <v>303</v>
      </c>
      <c r="F1668" t="s">
        <v>304</v>
      </c>
      <c r="G1668" t="s">
        <v>305</v>
      </c>
      <c r="H1668">
        <v>1009.847</v>
      </c>
      <c r="I1668">
        <v>0</v>
      </c>
      <c r="J1668">
        <v>0</v>
      </c>
      <c r="K1668">
        <v>0</v>
      </c>
      <c r="L1668">
        <v>0.75</v>
      </c>
      <c r="M1668">
        <v>0</v>
      </c>
      <c r="N1668">
        <v>0</v>
      </c>
      <c r="O1668">
        <v>0</v>
      </c>
      <c r="P1668">
        <v>0</v>
      </c>
      <c r="Q1668">
        <v>0</v>
      </c>
      <c r="R1668">
        <v>0</v>
      </c>
      <c r="S1668" t="s">
        <v>319</v>
      </c>
      <c r="T1668" t="s">
        <v>319</v>
      </c>
      <c r="U1668" t="s">
        <v>319</v>
      </c>
      <c r="V1668" t="s">
        <v>319</v>
      </c>
      <c r="W1668">
        <v>11272945090.32</v>
      </c>
      <c r="X1668">
        <v>11000000</v>
      </c>
      <c r="Y1668" s="225">
        <v>2342480161139.2598</v>
      </c>
      <c r="Z1668">
        <v>0</v>
      </c>
    </row>
    <row r="1669" spans="1:26" x14ac:dyDescent="0.25">
      <c r="A1669" t="s">
        <v>2003</v>
      </c>
      <c r="B1669" t="s">
        <v>207</v>
      </c>
      <c r="C1669" t="s">
        <v>1994</v>
      </c>
      <c r="D1669" t="s">
        <v>202</v>
      </c>
      <c r="E1669" t="s">
        <v>303</v>
      </c>
      <c r="F1669" t="s">
        <v>304</v>
      </c>
      <c r="G1669" t="s">
        <v>305</v>
      </c>
      <c r="H1669">
        <v>1022.3936</v>
      </c>
      <c r="I1669">
        <v>0</v>
      </c>
      <c r="J1669">
        <v>0</v>
      </c>
      <c r="K1669">
        <v>0</v>
      </c>
      <c r="L1669">
        <v>1.06</v>
      </c>
      <c r="M1669">
        <v>0</v>
      </c>
      <c r="N1669">
        <v>0</v>
      </c>
      <c r="O1669">
        <v>0</v>
      </c>
      <c r="P1669">
        <v>0</v>
      </c>
      <c r="Q1669">
        <v>0</v>
      </c>
      <c r="R1669">
        <v>0</v>
      </c>
      <c r="S1669" t="s">
        <v>319</v>
      </c>
      <c r="T1669" t="s">
        <v>319</v>
      </c>
      <c r="U1669" t="s">
        <v>319</v>
      </c>
      <c r="V1669" t="s">
        <v>319</v>
      </c>
      <c r="W1669">
        <v>38444572643.75</v>
      </c>
      <c r="X1669">
        <v>38000000</v>
      </c>
      <c r="Y1669" s="225">
        <v>2342480161139.2598</v>
      </c>
      <c r="Z1669">
        <v>0</v>
      </c>
    </row>
    <row r="1670" spans="1:26" x14ac:dyDescent="0.25">
      <c r="A1670" t="s">
        <v>2004</v>
      </c>
      <c r="B1670" t="s">
        <v>166</v>
      </c>
      <c r="C1670" t="s">
        <v>2005</v>
      </c>
      <c r="D1670" t="s">
        <v>223</v>
      </c>
      <c r="E1670" t="s">
        <v>303</v>
      </c>
      <c r="F1670" t="s">
        <v>304</v>
      </c>
      <c r="G1670" t="s">
        <v>305</v>
      </c>
      <c r="H1670">
        <v>1772.54</v>
      </c>
      <c r="I1670">
        <v>-0.3004</v>
      </c>
      <c r="J1670">
        <v>-0.6129</v>
      </c>
      <c r="K1670">
        <v>-0.60450000000000004</v>
      </c>
      <c r="L1670">
        <v>-0.60450000000000004</v>
      </c>
      <c r="M1670">
        <v>0.32600000000000001</v>
      </c>
      <c r="N1670">
        <v>1.5625</v>
      </c>
      <c r="O1670">
        <v>7.3525</v>
      </c>
      <c r="P1670">
        <v>11.182600000000001</v>
      </c>
      <c r="Q1670">
        <v>53.654201999999998</v>
      </c>
      <c r="R1670">
        <v>80.600502000000006</v>
      </c>
      <c r="S1670" t="s">
        <v>364</v>
      </c>
      <c r="T1670" t="s">
        <v>310</v>
      </c>
      <c r="U1670" t="s">
        <v>357</v>
      </c>
      <c r="V1670" t="s">
        <v>357</v>
      </c>
      <c r="W1670">
        <v>101072469345.60001</v>
      </c>
      <c r="X1670">
        <v>56676540.740000002</v>
      </c>
      <c r="Y1670" s="225">
        <v>1286049957686.03</v>
      </c>
      <c r="Z1670">
        <v>0</v>
      </c>
    </row>
    <row r="1671" spans="1:26" x14ac:dyDescent="0.25">
      <c r="A1671" t="s">
        <v>2006</v>
      </c>
      <c r="B1671" t="s">
        <v>74</v>
      </c>
      <c r="C1671" t="s">
        <v>2005</v>
      </c>
      <c r="D1671" t="s">
        <v>223</v>
      </c>
      <c r="E1671" t="s">
        <v>303</v>
      </c>
      <c r="F1671" t="s">
        <v>304</v>
      </c>
      <c r="G1671" t="s">
        <v>305</v>
      </c>
      <c r="H1671">
        <v>2278.2199999999998</v>
      </c>
      <c r="I1671">
        <v>-0.30370000000000003</v>
      </c>
      <c r="J1671">
        <v>-1.0889</v>
      </c>
      <c r="K1671">
        <v>3.1326000000000001</v>
      </c>
      <c r="L1671">
        <v>3.1326000000000001</v>
      </c>
      <c r="M1671">
        <v>7.5033000000000003</v>
      </c>
      <c r="N1671">
        <v>4.2888000000000002</v>
      </c>
      <c r="O1671">
        <v>6.2786</v>
      </c>
      <c r="P1671">
        <v>9.5587999999999997</v>
      </c>
      <c r="Q1671">
        <v>34.578999000000003</v>
      </c>
      <c r="R1671">
        <v>58.196499000000003</v>
      </c>
      <c r="S1671" t="s">
        <v>317</v>
      </c>
      <c r="T1671" t="s">
        <v>338</v>
      </c>
      <c r="U1671" t="s">
        <v>313</v>
      </c>
      <c r="V1671" t="s">
        <v>364</v>
      </c>
      <c r="W1671">
        <v>31688376551.27</v>
      </c>
      <c r="X1671">
        <v>14344984.470000001</v>
      </c>
      <c r="Y1671" s="225">
        <v>1286049957686.03</v>
      </c>
      <c r="Z1671">
        <v>0</v>
      </c>
    </row>
    <row r="1672" spans="1:26" x14ac:dyDescent="0.25">
      <c r="A1672" t="s">
        <v>2007</v>
      </c>
      <c r="B1672" t="s">
        <v>171</v>
      </c>
      <c r="C1672" t="s">
        <v>2005</v>
      </c>
      <c r="D1672" t="s">
        <v>223</v>
      </c>
      <c r="E1672" t="s">
        <v>303</v>
      </c>
      <c r="F1672" t="s">
        <v>304</v>
      </c>
      <c r="G1672" t="s">
        <v>305</v>
      </c>
      <c r="H1672">
        <v>1128.72</v>
      </c>
      <c r="I1672">
        <v>0.27450000000000002</v>
      </c>
      <c r="J1672">
        <v>9.7000000000000003E-3</v>
      </c>
      <c r="K1672">
        <v>0.91100000000000003</v>
      </c>
      <c r="L1672">
        <v>0.91100000000000003</v>
      </c>
      <c r="M1672">
        <v>3.6084000000000001</v>
      </c>
      <c r="N1672">
        <v>9.1521000000000008</v>
      </c>
      <c r="O1672">
        <v>0</v>
      </c>
      <c r="P1672">
        <v>0</v>
      </c>
      <c r="Q1672">
        <v>0</v>
      </c>
      <c r="R1672">
        <v>0</v>
      </c>
      <c r="S1672" t="s">
        <v>357</v>
      </c>
      <c r="T1672" t="s">
        <v>319</v>
      </c>
      <c r="U1672" t="s">
        <v>319</v>
      </c>
      <c r="V1672" t="s">
        <v>319</v>
      </c>
      <c r="W1672">
        <v>33508574796.939999</v>
      </c>
      <c r="X1672">
        <v>29957587.34</v>
      </c>
      <c r="Y1672" s="225">
        <v>1286049957686.03</v>
      </c>
      <c r="Z1672">
        <v>0</v>
      </c>
    </row>
    <row r="1673" spans="1:26" x14ac:dyDescent="0.25">
      <c r="A1673" t="s">
        <v>2008</v>
      </c>
      <c r="B1673" t="s">
        <v>166</v>
      </c>
      <c r="C1673" t="s">
        <v>2005</v>
      </c>
      <c r="D1673" t="s">
        <v>170</v>
      </c>
      <c r="E1673" t="s">
        <v>303</v>
      </c>
      <c r="F1673" t="s">
        <v>304</v>
      </c>
      <c r="G1673" t="s">
        <v>280</v>
      </c>
      <c r="H1673">
        <v>1029.1573000000001</v>
      </c>
      <c r="I1673">
        <v>-0.2782</v>
      </c>
      <c r="J1673">
        <v>-2.2892999999999999</v>
      </c>
      <c r="K1673">
        <v>2.6373000000000002</v>
      </c>
      <c r="L1673">
        <v>2.6373000000000002</v>
      </c>
      <c r="M1673">
        <v>-0.2014</v>
      </c>
      <c r="N1673">
        <v>6.1889000000000003</v>
      </c>
      <c r="O1673">
        <v>0</v>
      </c>
      <c r="P1673">
        <v>0</v>
      </c>
      <c r="Q1673">
        <v>0</v>
      </c>
      <c r="R1673">
        <v>0</v>
      </c>
      <c r="S1673" t="s">
        <v>332</v>
      </c>
      <c r="T1673" t="s">
        <v>319</v>
      </c>
      <c r="U1673" t="s">
        <v>319</v>
      </c>
      <c r="V1673" t="s">
        <v>319</v>
      </c>
      <c r="W1673">
        <v>11028363168.700001</v>
      </c>
      <c r="X1673">
        <v>10998524.24</v>
      </c>
      <c r="Y1673" s="225">
        <v>1286049957686.03</v>
      </c>
      <c r="Z1673">
        <v>0</v>
      </c>
    </row>
    <row r="1674" spans="1:26" x14ac:dyDescent="0.25">
      <c r="A1674" t="s">
        <v>2009</v>
      </c>
      <c r="B1674" t="s">
        <v>207</v>
      </c>
      <c r="C1674" t="s">
        <v>2005</v>
      </c>
      <c r="D1674" t="s">
        <v>170</v>
      </c>
      <c r="E1674" t="s">
        <v>303</v>
      </c>
      <c r="F1674" t="s">
        <v>304</v>
      </c>
      <c r="G1674" t="s">
        <v>305</v>
      </c>
      <c r="H1674">
        <v>995.09929999999997</v>
      </c>
      <c r="I1674">
        <v>0</v>
      </c>
      <c r="J1674">
        <v>0</v>
      </c>
      <c r="K1674">
        <v>0</v>
      </c>
      <c r="L1674">
        <v>0.76</v>
      </c>
      <c r="M1674">
        <v>0</v>
      </c>
      <c r="N1674">
        <v>0</v>
      </c>
      <c r="O1674">
        <v>0</v>
      </c>
      <c r="P1674">
        <v>2.12</v>
      </c>
      <c r="Q1674">
        <v>0</v>
      </c>
      <c r="R1674">
        <v>0</v>
      </c>
      <c r="S1674" t="s">
        <v>319</v>
      </c>
      <c r="T1674" t="s">
        <v>319</v>
      </c>
      <c r="U1674" t="s">
        <v>319</v>
      </c>
      <c r="V1674" t="s">
        <v>319</v>
      </c>
      <c r="W1674">
        <v>641924682355.19995</v>
      </c>
      <c r="X1674">
        <v>650000000</v>
      </c>
      <c r="Y1674" s="225">
        <v>1286049957686.03</v>
      </c>
      <c r="Z1674">
        <v>0</v>
      </c>
    </row>
    <row r="1675" spans="1:26" x14ac:dyDescent="0.25">
      <c r="A1675" t="s">
        <v>2010</v>
      </c>
      <c r="B1675" t="s">
        <v>166</v>
      </c>
      <c r="C1675" t="s">
        <v>2005</v>
      </c>
      <c r="D1675" t="s">
        <v>170</v>
      </c>
      <c r="E1675" t="s">
        <v>303</v>
      </c>
      <c r="F1675" t="s">
        <v>304</v>
      </c>
      <c r="G1675" t="s">
        <v>305</v>
      </c>
      <c r="H1675">
        <v>1099.2628999999999</v>
      </c>
      <c r="I1675">
        <v>0.66920000000000002</v>
      </c>
      <c r="J1675">
        <v>-0.11840000000000001</v>
      </c>
      <c r="K1675">
        <v>-0.1133</v>
      </c>
      <c r="L1675">
        <v>-0.1133</v>
      </c>
      <c r="M1675">
        <v>-1.6913</v>
      </c>
      <c r="N1675">
        <v>-1.5996999999999999</v>
      </c>
      <c r="O1675">
        <v>3.9382000000000001</v>
      </c>
      <c r="P1675">
        <v>4.6063000000000001</v>
      </c>
      <c r="Q1675">
        <v>0</v>
      </c>
      <c r="R1675">
        <v>0</v>
      </c>
      <c r="S1675" t="s">
        <v>387</v>
      </c>
      <c r="T1675" t="s">
        <v>387</v>
      </c>
      <c r="U1675" t="s">
        <v>319</v>
      </c>
      <c r="V1675" t="s">
        <v>319</v>
      </c>
      <c r="W1675">
        <v>6589855049.3900003</v>
      </c>
      <c r="X1675">
        <v>5987999.9199999999</v>
      </c>
      <c r="Y1675" s="225">
        <v>1286049957686.03</v>
      </c>
      <c r="Z1675">
        <v>0</v>
      </c>
    </row>
    <row r="1676" spans="1:26" x14ac:dyDescent="0.25">
      <c r="A1676" t="s">
        <v>2011</v>
      </c>
      <c r="B1676" t="s">
        <v>171</v>
      </c>
      <c r="C1676" t="s">
        <v>2005</v>
      </c>
      <c r="D1676" t="s">
        <v>170</v>
      </c>
      <c r="E1676" t="s">
        <v>303</v>
      </c>
      <c r="F1676" t="s">
        <v>304</v>
      </c>
      <c r="G1676" t="s">
        <v>305</v>
      </c>
      <c r="H1676">
        <v>858.03510000000006</v>
      </c>
      <c r="I1676">
        <v>5.3100000000000001E-2</v>
      </c>
      <c r="J1676">
        <v>0.10349999999999999</v>
      </c>
      <c r="K1676">
        <v>0.79800000000000004</v>
      </c>
      <c r="L1676">
        <v>0.79800000000000004</v>
      </c>
      <c r="M1676">
        <v>2.0406</v>
      </c>
      <c r="N1676">
        <v>4.4257</v>
      </c>
      <c r="O1676">
        <v>7.0865999999999998</v>
      </c>
      <c r="P1676">
        <v>9.6510999999999996</v>
      </c>
      <c r="Q1676">
        <v>0</v>
      </c>
      <c r="R1676">
        <v>0</v>
      </c>
      <c r="S1676" t="s">
        <v>306</v>
      </c>
      <c r="T1676" t="s">
        <v>375</v>
      </c>
      <c r="U1676" t="s">
        <v>319</v>
      </c>
      <c r="V1676" t="s">
        <v>319</v>
      </c>
      <c r="W1676">
        <v>11329566305.370001</v>
      </c>
      <c r="X1676">
        <v>13309450.16</v>
      </c>
      <c r="Y1676" s="225">
        <v>1286049957686.03</v>
      </c>
      <c r="Z1676">
        <v>0</v>
      </c>
    </row>
    <row r="1677" spans="1:26" x14ac:dyDescent="0.25">
      <c r="A1677" t="s">
        <v>2012</v>
      </c>
      <c r="B1677" t="s">
        <v>74</v>
      </c>
      <c r="C1677" t="s">
        <v>2005</v>
      </c>
      <c r="D1677" t="s">
        <v>170</v>
      </c>
      <c r="E1677" t="s">
        <v>303</v>
      </c>
      <c r="F1677" t="s">
        <v>304</v>
      </c>
      <c r="G1677" t="s">
        <v>305</v>
      </c>
      <c r="H1677">
        <v>1219.6967999999999</v>
      </c>
      <c r="I1677">
        <v>-1.9069</v>
      </c>
      <c r="J1677">
        <v>0.41770000000000002</v>
      </c>
      <c r="K1677">
        <v>3.5640999999999998</v>
      </c>
      <c r="L1677">
        <v>3.5640999999999998</v>
      </c>
      <c r="M1677">
        <v>4.0327000000000002</v>
      </c>
      <c r="N1677">
        <v>9.0616000000000003</v>
      </c>
      <c r="O1677">
        <v>7.7655000000000003</v>
      </c>
      <c r="P1677">
        <v>7.8146000000000004</v>
      </c>
      <c r="Q1677">
        <v>0</v>
      </c>
      <c r="R1677">
        <v>0</v>
      </c>
      <c r="S1677" t="s">
        <v>310</v>
      </c>
      <c r="T1677" t="s">
        <v>338</v>
      </c>
      <c r="U1677" t="s">
        <v>319</v>
      </c>
      <c r="V1677" t="s">
        <v>319</v>
      </c>
      <c r="W1677">
        <v>101439303672.71001</v>
      </c>
      <c r="X1677">
        <v>86131851.730000004</v>
      </c>
      <c r="Y1677" s="225">
        <v>1286049957686.03</v>
      </c>
      <c r="Z1677">
        <v>0</v>
      </c>
    </row>
    <row r="1678" spans="1:26" x14ac:dyDescent="0.25">
      <c r="A1678" t="s">
        <v>2013</v>
      </c>
      <c r="B1678" t="s">
        <v>178</v>
      </c>
      <c r="C1678" t="s">
        <v>2005</v>
      </c>
      <c r="D1678" t="s">
        <v>202</v>
      </c>
      <c r="E1678" t="s">
        <v>303</v>
      </c>
      <c r="F1678" t="s">
        <v>304</v>
      </c>
      <c r="G1678" t="s">
        <v>305</v>
      </c>
      <c r="H1678">
        <v>1118.4702</v>
      </c>
      <c r="I1678">
        <v>4.9200000000000001E-2</v>
      </c>
      <c r="J1678">
        <v>0.1293</v>
      </c>
      <c r="K1678">
        <v>0.5232</v>
      </c>
      <c r="L1678">
        <v>0.5232</v>
      </c>
      <c r="M1678">
        <v>1.5366</v>
      </c>
      <c r="N1678">
        <v>3.1137000000000001</v>
      </c>
      <c r="O1678">
        <v>4.7560000000000002</v>
      </c>
      <c r="P1678">
        <v>6.3776000000000002</v>
      </c>
      <c r="Q1678">
        <v>0</v>
      </c>
      <c r="R1678">
        <v>0</v>
      </c>
      <c r="S1678" t="s">
        <v>306</v>
      </c>
      <c r="T1678" t="s">
        <v>364</v>
      </c>
      <c r="U1678" t="s">
        <v>319</v>
      </c>
      <c r="V1678" t="s">
        <v>319</v>
      </c>
      <c r="W1678">
        <v>108871562006.28</v>
      </c>
      <c r="X1678">
        <v>97849006.319999993</v>
      </c>
      <c r="Y1678" s="225">
        <v>1286049957686.03</v>
      </c>
      <c r="Z1678">
        <v>0</v>
      </c>
    </row>
    <row r="1679" spans="1:26" x14ac:dyDescent="0.25">
      <c r="A1679" t="s">
        <v>2014</v>
      </c>
      <c r="B1679" t="s">
        <v>166</v>
      </c>
      <c r="C1679" t="s">
        <v>2005</v>
      </c>
      <c r="D1679" t="s">
        <v>223</v>
      </c>
      <c r="E1679" t="s">
        <v>303</v>
      </c>
      <c r="F1679" t="s">
        <v>304</v>
      </c>
      <c r="G1679" t="s">
        <v>305</v>
      </c>
      <c r="H1679">
        <v>1148.0899999999999</v>
      </c>
      <c r="I1679">
        <v>-3.0499999999999999E-2</v>
      </c>
      <c r="J1679">
        <v>-0.14610000000000001</v>
      </c>
      <c r="K1679">
        <v>3.0240999999999998</v>
      </c>
      <c r="L1679">
        <v>3.0240999999999998</v>
      </c>
      <c r="M1679">
        <v>4.9836</v>
      </c>
      <c r="N1679">
        <v>2.7603</v>
      </c>
      <c r="O1679">
        <v>4.4050000000000002</v>
      </c>
      <c r="P1679">
        <v>6.49</v>
      </c>
      <c r="Q1679">
        <v>0</v>
      </c>
      <c r="R1679">
        <v>0</v>
      </c>
      <c r="S1679" t="s">
        <v>387</v>
      </c>
      <c r="T1679" t="s">
        <v>387</v>
      </c>
      <c r="U1679" t="s">
        <v>319</v>
      </c>
      <c r="V1679" t="s">
        <v>319</v>
      </c>
      <c r="W1679">
        <v>6810091389.4399996</v>
      </c>
      <c r="X1679">
        <v>6111028.1200000001</v>
      </c>
      <c r="Y1679" s="225">
        <v>1286049957686.03</v>
      </c>
      <c r="Z1679">
        <v>0</v>
      </c>
    </row>
    <row r="1680" spans="1:26" x14ac:dyDescent="0.25">
      <c r="A1680" t="s">
        <v>2015</v>
      </c>
      <c r="B1680" t="s">
        <v>207</v>
      </c>
      <c r="C1680" t="s">
        <v>2005</v>
      </c>
      <c r="D1680" t="s">
        <v>374</v>
      </c>
      <c r="E1680" t="s">
        <v>303</v>
      </c>
      <c r="F1680" t="s">
        <v>304</v>
      </c>
      <c r="G1680" t="s">
        <v>305</v>
      </c>
      <c r="H1680">
        <v>1018.181</v>
      </c>
      <c r="I1680">
        <v>0</v>
      </c>
      <c r="J1680">
        <v>0</v>
      </c>
      <c r="K1680">
        <v>0</v>
      </c>
      <c r="L1680">
        <v>0.94</v>
      </c>
      <c r="M1680">
        <v>0</v>
      </c>
      <c r="N1680">
        <v>0</v>
      </c>
      <c r="O1680">
        <v>0</v>
      </c>
      <c r="P1680">
        <v>0</v>
      </c>
      <c r="Q1680">
        <v>0</v>
      </c>
      <c r="R1680">
        <v>0</v>
      </c>
      <c r="S1680" t="s">
        <v>319</v>
      </c>
      <c r="T1680" t="s">
        <v>319</v>
      </c>
      <c r="U1680" t="s">
        <v>319</v>
      </c>
      <c r="V1680" t="s">
        <v>319</v>
      </c>
      <c r="W1680">
        <v>50786718292.400002</v>
      </c>
      <c r="X1680">
        <v>50350000</v>
      </c>
      <c r="Y1680" s="225">
        <v>1286049957686.03</v>
      </c>
      <c r="Z1680">
        <v>0</v>
      </c>
    </row>
    <row r="1681" spans="1:26" x14ac:dyDescent="0.25">
      <c r="A1681" t="s">
        <v>2016</v>
      </c>
      <c r="B1681" t="s">
        <v>171</v>
      </c>
      <c r="C1681" t="s">
        <v>2005</v>
      </c>
      <c r="D1681" t="s">
        <v>177</v>
      </c>
      <c r="E1681" t="s">
        <v>303</v>
      </c>
      <c r="F1681" t="s">
        <v>304</v>
      </c>
      <c r="G1681" t="s">
        <v>280</v>
      </c>
      <c r="H1681">
        <v>1203.4581000000001</v>
      </c>
      <c r="I1681">
        <v>8.2400000000000001E-2</v>
      </c>
      <c r="J1681">
        <v>1.3599999999999999E-2</v>
      </c>
      <c r="K1681">
        <v>1.2423</v>
      </c>
      <c r="L1681">
        <v>1.2423</v>
      </c>
      <c r="M1681">
        <v>2.3184999999999998</v>
      </c>
      <c r="N1681">
        <v>9.2231000000000005</v>
      </c>
      <c r="O1681">
        <v>13.7121</v>
      </c>
      <c r="P1681">
        <v>16.932699</v>
      </c>
      <c r="Q1681">
        <v>0</v>
      </c>
      <c r="R1681">
        <v>0</v>
      </c>
      <c r="S1681" t="s">
        <v>364</v>
      </c>
      <c r="T1681" t="s">
        <v>364</v>
      </c>
      <c r="U1681" t="s">
        <v>319</v>
      </c>
      <c r="V1681" t="s">
        <v>319</v>
      </c>
      <c r="W1681">
        <v>170805921055.32999</v>
      </c>
      <c r="X1681">
        <v>143692388.68000001</v>
      </c>
      <c r="Y1681" s="225">
        <v>1286049957686.03</v>
      </c>
      <c r="Z1681">
        <v>0</v>
      </c>
    </row>
    <row r="1682" spans="1:26" x14ac:dyDescent="0.25">
      <c r="A1682" t="s">
        <v>2017</v>
      </c>
      <c r="B1682" t="s">
        <v>166</v>
      </c>
      <c r="C1682" t="s">
        <v>2005</v>
      </c>
      <c r="D1682" t="s">
        <v>223</v>
      </c>
      <c r="E1682" t="s">
        <v>303</v>
      </c>
      <c r="F1682" t="s">
        <v>304</v>
      </c>
      <c r="G1682" t="s">
        <v>305</v>
      </c>
      <c r="H1682">
        <v>1317.15</v>
      </c>
      <c r="I1682">
        <v>-0.17730000000000001</v>
      </c>
      <c r="J1682">
        <v>-0.54139999999999999</v>
      </c>
      <c r="K1682">
        <v>2.1720000000000002</v>
      </c>
      <c r="L1682">
        <v>2.1720000000000002</v>
      </c>
      <c r="M1682">
        <v>6.3795999999999999</v>
      </c>
      <c r="N1682">
        <v>2.8902999999999999</v>
      </c>
      <c r="O1682">
        <v>12.6877</v>
      </c>
      <c r="P1682">
        <v>13.2516</v>
      </c>
      <c r="Q1682">
        <v>0</v>
      </c>
      <c r="R1682">
        <v>0</v>
      </c>
      <c r="S1682" t="s">
        <v>317</v>
      </c>
      <c r="T1682" t="s">
        <v>332</v>
      </c>
      <c r="U1682" t="s">
        <v>319</v>
      </c>
      <c r="V1682" t="s">
        <v>319</v>
      </c>
      <c r="W1682">
        <v>10194473697.4</v>
      </c>
      <c r="X1682">
        <v>7907868.5899999999</v>
      </c>
      <c r="Y1682" s="225">
        <v>1286049957686.03</v>
      </c>
      <c r="Z1682">
        <v>0</v>
      </c>
    </row>
    <row r="1683" spans="1:26" x14ac:dyDescent="0.25">
      <c r="A1683" t="s">
        <v>2018</v>
      </c>
      <c r="B1683" t="s">
        <v>171</v>
      </c>
      <c r="C1683" t="s">
        <v>537</v>
      </c>
      <c r="D1683" t="s">
        <v>309</v>
      </c>
      <c r="E1683" t="s">
        <v>303</v>
      </c>
      <c r="F1683" t="s">
        <v>304</v>
      </c>
      <c r="G1683" t="s">
        <v>305</v>
      </c>
      <c r="H1683">
        <v>4048.85</v>
      </c>
      <c r="I1683">
        <v>7.3400000000000007E-2</v>
      </c>
      <c r="J1683">
        <v>0.18729999999999999</v>
      </c>
      <c r="K1683">
        <v>0.7036</v>
      </c>
      <c r="L1683">
        <v>0.7036</v>
      </c>
      <c r="M1683">
        <v>2.3092999999999999</v>
      </c>
      <c r="N1683">
        <v>3.9803999999999999</v>
      </c>
      <c r="O1683">
        <v>6.7366000000000001</v>
      </c>
      <c r="P1683">
        <v>9.5637000000000008</v>
      </c>
      <c r="Q1683">
        <v>24.240499</v>
      </c>
      <c r="R1683">
        <v>54.470798000000002</v>
      </c>
      <c r="S1683" t="s">
        <v>307</v>
      </c>
      <c r="T1683" t="s">
        <v>306</v>
      </c>
      <c r="U1683" t="s">
        <v>364</v>
      </c>
      <c r="V1683" t="s">
        <v>357</v>
      </c>
      <c r="W1683">
        <v>64894819820.080002</v>
      </c>
      <c r="X1683">
        <v>16140746.76</v>
      </c>
      <c r="Y1683" s="225">
        <v>43515592950713.258</v>
      </c>
      <c r="Z1683">
        <v>9518699.3300000001</v>
      </c>
    </row>
    <row r="1684" spans="1:26" x14ac:dyDescent="0.25">
      <c r="A1684" t="s">
        <v>2019</v>
      </c>
      <c r="B1684" t="s">
        <v>166</v>
      </c>
      <c r="C1684" t="s">
        <v>912</v>
      </c>
      <c r="D1684" t="s">
        <v>170</v>
      </c>
      <c r="E1684" t="s">
        <v>303</v>
      </c>
      <c r="F1684" t="s">
        <v>304</v>
      </c>
      <c r="G1684" t="s">
        <v>305</v>
      </c>
      <c r="H1684">
        <v>1022.8489</v>
      </c>
      <c r="I1684">
        <v>4.1300000000000003E-2</v>
      </c>
      <c r="J1684">
        <v>9.8599999999999993E-2</v>
      </c>
      <c r="K1684">
        <v>0.44400000000000001</v>
      </c>
      <c r="L1684">
        <v>0.44400000000000001</v>
      </c>
      <c r="M1684">
        <v>1.8076000000000001</v>
      </c>
      <c r="N1684">
        <v>0</v>
      </c>
      <c r="O1684">
        <v>0</v>
      </c>
      <c r="P1684">
        <v>0</v>
      </c>
      <c r="Q1684">
        <v>0</v>
      </c>
      <c r="R1684">
        <v>0</v>
      </c>
      <c r="S1684" t="s">
        <v>319</v>
      </c>
      <c r="T1684" t="s">
        <v>319</v>
      </c>
      <c r="U1684" t="s">
        <v>319</v>
      </c>
      <c r="V1684" t="s">
        <v>319</v>
      </c>
      <c r="W1684">
        <v>10183275462.360001</v>
      </c>
      <c r="X1684">
        <v>10000000</v>
      </c>
      <c r="Y1684" s="225">
        <v>30371380604361.648</v>
      </c>
      <c r="Z1684">
        <v>166915534.00999999</v>
      </c>
    </row>
    <row r="1685" spans="1:26" x14ac:dyDescent="0.25">
      <c r="A1685" t="s">
        <v>2020</v>
      </c>
      <c r="B1685" t="s">
        <v>166</v>
      </c>
      <c r="C1685" t="s">
        <v>912</v>
      </c>
      <c r="D1685" t="s">
        <v>170</v>
      </c>
      <c r="E1685" t="s">
        <v>303</v>
      </c>
      <c r="F1685" t="s">
        <v>304</v>
      </c>
      <c r="G1685" t="s">
        <v>305</v>
      </c>
      <c r="H1685">
        <v>1624.9712</v>
      </c>
      <c r="I1685">
        <v>54.731898999999999</v>
      </c>
      <c r="J1685">
        <v>54.953701000000002</v>
      </c>
      <c r="K1685">
        <v>55.639000000000003</v>
      </c>
      <c r="L1685">
        <v>55.639000000000003</v>
      </c>
      <c r="M1685">
        <v>53.690398999999999</v>
      </c>
      <c r="N1685">
        <v>59.851398000000003</v>
      </c>
      <c r="O1685">
        <v>60.726101</v>
      </c>
      <c r="P1685">
        <v>0</v>
      </c>
      <c r="Q1685">
        <v>0</v>
      </c>
      <c r="R1685">
        <v>0</v>
      </c>
      <c r="S1685" t="s">
        <v>306</v>
      </c>
      <c r="T1685" t="s">
        <v>319</v>
      </c>
      <c r="U1685" t="s">
        <v>319</v>
      </c>
      <c r="V1685" t="s">
        <v>319</v>
      </c>
      <c r="W1685">
        <v>10545052860.32</v>
      </c>
      <c r="X1685">
        <v>10100000</v>
      </c>
      <c r="Y1685" s="225">
        <v>30371380604361.648</v>
      </c>
      <c r="Z1685">
        <v>166915534.00999999</v>
      </c>
    </row>
    <row r="1686" spans="1:26" x14ac:dyDescent="0.25">
      <c r="A1686" t="s">
        <v>2021</v>
      </c>
      <c r="B1686" t="s">
        <v>166</v>
      </c>
      <c r="C1686" t="s">
        <v>912</v>
      </c>
      <c r="D1686" t="s">
        <v>170</v>
      </c>
      <c r="E1686" t="s">
        <v>303</v>
      </c>
      <c r="F1686" t="s">
        <v>304</v>
      </c>
      <c r="G1686" t="s">
        <v>305</v>
      </c>
      <c r="H1686">
        <v>1074.2030999999999</v>
      </c>
      <c r="I1686">
        <v>-0.35060000000000002</v>
      </c>
      <c r="J1686">
        <v>-1.2663</v>
      </c>
      <c r="K1686">
        <v>-2.7644000000000002</v>
      </c>
      <c r="L1686">
        <v>-2.7644000000000002</v>
      </c>
      <c r="M1686">
        <v>-8.8778000000000006</v>
      </c>
      <c r="N1686">
        <v>-8.1784999999999997</v>
      </c>
      <c r="O1686">
        <v>-1.6803999999999999</v>
      </c>
      <c r="P1686">
        <v>-11.721</v>
      </c>
      <c r="Q1686">
        <v>0</v>
      </c>
      <c r="R1686">
        <v>0</v>
      </c>
      <c r="S1686" t="s">
        <v>375</v>
      </c>
      <c r="T1686" t="s">
        <v>334</v>
      </c>
      <c r="U1686" t="s">
        <v>319</v>
      </c>
      <c r="V1686" t="s">
        <v>319</v>
      </c>
      <c r="W1686">
        <v>16678187171.889999</v>
      </c>
      <c r="X1686">
        <v>15096894</v>
      </c>
      <c r="Y1686" s="225">
        <v>30371380604361.648</v>
      </c>
      <c r="Z1686">
        <v>166915534.00999999</v>
      </c>
    </row>
    <row r="1687" spans="1:26" x14ac:dyDescent="0.25">
      <c r="A1687" t="s">
        <v>2022</v>
      </c>
      <c r="B1687" t="s">
        <v>166</v>
      </c>
      <c r="C1687" t="s">
        <v>912</v>
      </c>
      <c r="D1687" t="s">
        <v>170</v>
      </c>
      <c r="E1687" t="s">
        <v>303</v>
      </c>
      <c r="F1687" t="s">
        <v>304</v>
      </c>
      <c r="G1687" t="s">
        <v>280</v>
      </c>
      <c r="H1687">
        <v>1135.4875999999999</v>
      </c>
      <c r="I1687">
        <v>1.12E-2</v>
      </c>
      <c r="J1687">
        <v>-7.2099999999999997E-2</v>
      </c>
      <c r="K1687">
        <v>0.49430000000000002</v>
      </c>
      <c r="L1687">
        <v>0.49430000000000002</v>
      </c>
      <c r="M1687">
        <v>1.1613</v>
      </c>
      <c r="N1687">
        <v>4.7911000000000001</v>
      </c>
      <c r="O1687">
        <v>7.4596999999999998</v>
      </c>
      <c r="P1687">
        <v>10.3079</v>
      </c>
      <c r="Q1687">
        <v>0</v>
      </c>
      <c r="R1687">
        <v>0</v>
      </c>
      <c r="S1687" t="s">
        <v>310</v>
      </c>
      <c r="T1687" t="s">
        <v>310</v>
      </c>
      <c r="U1687" t="s">
        <v>319</v>
      </c>
      <c r="V1687" t="s">
        <v>319</v>
      </c>
      <c r="W1687">
        <v>11299020047.639999</v>
      </c>
      <c r="X1687">
        <v>10000000</v>
      </c>
      <c r="Y1687" s="225">
        <v>30371380604361.648</v>
      </c>
      <c r="Z1687">
        <v>166915534.00999999</v>
      </c>
    </row>
    <row r="1688" spans="1:26" x14ac:dyDescent="0.25">
      <c r="A1688" t="s">
        <v>2023</v>
      </c>
      <c r="B1688" t="s">
        <v>207</v>
      </c>
      <c r="C1688" t="s">
        <v>912</v>
      </c>
      <c r="D1688" t="s">
        <v>170</v>
      </c>
      <c r="E1688" t="s">
        <v>303</v>
      </c>
      <c r="F1688" t="s">
        <v>304</v>
      </c>
      <c r="G1688" t="s">
        <v>305</v>
      </c>
      <c r="H1688">
        <v>1000.7498000000001</v>
      </c>
      <c r="I1688">
        <v>0</v>
      </c>
      <c r="J1688">
        <v>0</v>
      </c>
      <c r="K1688">
        <v>0</v>
      </c>
      <c r="L1688">
        <v>-1.78</v>
      </c>
      <c r="M1688">
        <v>0</v>
      </c>
      <c r="N1688">
        <v>0</v>
      </c>
      <c r="O1688">
        <v>0</v>
      </c>
      <c r="P1688">
        <v>-0.04</v>
      </c>
      <c r="Q1688">
        <v>0</v>
      </c>
      <c r="R1688">
        <v>0</v>
      </c>
      <c r="S1688" t="s">
        <v>319</v>
      </c>
      <c r="T1688" t="s">
        <v>319</v>
      </c>
      <c r="U1688" t="s">
        <v>319</v>
      </c>
      <c r="V1688" t="s">
        <v>319</v>
      </c>
      <c r="W1688">
        <v>106569201434.63</v>
      </c>
      <c r="X1688">
        <v>104592000</v>
      </c>
      <c r="Y1688" s="225">
        <v>30371380604361.648</v>
      </c>
      <c r="Z1688">
        <v>166915534.00999999</v>
      </c>
    </row>
    <row r="1689" spans="1:26" x14ac:dyDescent="0.25">
      <c r="A1689" t="s">
        <v>2024</v>
      </c>
      <c r="B1689" t="s">
        <v>207</v>
      </c>
      <c r="C1689" t="s">
        <v>912</v>
      </c>
      <c r="D1689" t="s">
        <v>170</v>
      </c>
      <c r="E1689" t="s">
        <v>303</v>
      </c>
      <c r="F1689" t="s">
        <v>304</v>
      </c>
      <c r="G1689" t="s">
        <v>305</v>
      </c>
      <c r="H1689">
        <v>988.5634</v>
      </c>
      <c r="I1689">
        <v>0</v>
      </c>
      <c r="J1689">
        <v>0</v>
      </c>
      <c r="K1689">
        <v>0</v>
      </c>
      <c r="L1689">
        <v>0.75</v>
      </c>
      <c r="M1689">
        <v>0</v>
      </c>
      <c r="N1689">
        <v>0</v>
      </c>
      <c r="O1689">
        <v>0</v>
      </c>
      <c r="P1689">
        <v>0.21</v>
      </c>
      <c r="Q1689">
        <v>0</v>
      </c>
      <c r="R1689">
        <v>0</v>
      </c>
      <c r="S1689" t="s">
        <v>319</v>
      </c>
      <c r="T1689" t="s">
        <v>319</v>
      </c>
      <c r="U1689" t="s">
        <v>319</v>
      </c>
      <c r="V1689" t="s">
        <v>319</v>
      </c>
      <c r="W1689">
        <v>91450735316.770004</v>
      </c>
      <c r="X1689">
        <v>93206125.400000006</v>
      </c>
      <c r="Y1689" s="225">
        <v>30371380604361.648</v>
      </c>
      <c r="Z1689">
        <v>166915534.00999999</v>
      </c>
    </row>
    <row r="1690" spans="1:26" x14ac:dyDescent="0.25">
      <c r="A1690" t="s">
        <v>2025</v>
      </c>
      <c r="B1690" t="s">
        <v>207</v>
      </c>
      <c r="C1690" t="s">
        <v>912</v>
      </c>
      <c r="D1690" t="s">
        <v>336</v>
      </c>
      <c r="E1690" t="s">
        <v>303</v>
      </c>
      <c r="F1690" t="s">
        <v>304</v>
      </c>
      <c r="G1690" t="s">
        <v>305</v>
      </c>
      <c r="H1690">
        <v>1031.1413</v>
      </c>
      <c r="I1690">
        <v>0</v>
      </c>
      <c r="J1690">
        <v>0</v>
      </c>
      <c r="K1690">
        <v>0</v>
      </c>
      <c r="L1690">
        <v>0.77</v>
      </c>
      <c r="M1690">
        <v>0</v>
      </c>
      <c r="N1690">
        <v>0</v>
      </c>
      <c r="O1690">
        <v>0</v>
      </c>
      <c r="P1690">
        <v>0</v>
      </c>
      <c r="Q1690">
        <v>0</v>
      </c>
      <c r="R1690">
        <v>0</v>
      </c>
      <c r="S1690" t="s">
        <v>319</v>
      </c>
      <c r="T1690" t="s">
        <v>319</v>
      </c>
      <c r="U1690" t="s">
        <v>319</v>
      </c>
      <c r="V1690" t="s">
        <v>319</v>
      </c>
      <c r="W1690">
        <v>257958357860.45001</v>
      </c>
      <c r="X1690">
        <v>252100000</v>
      </c>
      <c r="Y1690" s="225">
        <v>30371380604361.648</v>
      </c>
      <c r="Z1690">
        <v>166915534.00999999</v>
      </c>
    </row>
    <row r="1691" spans="1:26" x14ac:dyDescent="0.25">
      <c r="A1691" t="s">
        <v>2026</v>
      </c>
      <c r="B1691" t="s">
        <v>207</v>
      </c>
      <c r="C1691" t="s">
        <v>912</v>
      </c>
      <c r="D1691" t="s">
        <v>170</v>
      </c>
      <c r="E1691" t="s">
        <v>303</v>
      </c>
      <c r="F1691" t="s">
        <v>304</v>
      </c>
      <c r="G1691" t="s">
        <v>305</v>
      </c>
      <c r="H1691">
        <v>1005.1355</v>
      </c>
      <c r="I1691">
        <v>0</v>
      </c>
      <c r="J1691">
        <v>0</v>
      </c>
      <c r="K1691">
        <v>0</v>
      </c>
      <c r="L1691">
        <v>0</v>
      </c>
      <c r="M1691">
        <v>0</v>
      </c>
      <c r="N1691">
        <v>0</v>
      </c>
      <c r="O1691">
        <v>0</v>
      </c>
      <c r="P1691">
        <v>0</v>
      </c>
      <c r="Q1691">
        <v>0</v>
      </c>
      <c r="R1691">
        <v>0</v>
      </c>
      <c r="S1691" t="s">
        <v>369</v>
      </c>
      <c r="T1691" t="s">
        <v>369</v>
      </c>
      <c r="U1691" t="s">
        <v>369</v>
      </c>
      <c r="V1691" t="s">
        <v>369</v>
      </c>
      <c r="W1691">
        <v>0</v>
      </c>
      <c r="X1691">
        <v>0</v>
      </c>
      <c r="Y1691" s="225">
        <v>30371380604361.648</v>
      </c>
      <c r="Z1691">
        <v>166915534.00999999</v>
      </c>
    </row>
    <row r="1692" spans="1:26" x14ac:dyDescent="0.25">
      <c r="A1692" t="s">
        <v>2027</v>
      </c>
      <c r="B1692" t="s">
        <v>207</v>
      </c>
      <c r="C1692" t="s">
        <v>912</v>
      </c>
      <c r="D1692" t="s">
        <v>170</v>
      </c>
      <c r="E1692" t="s">
        <v>303</v>
      </c>
      <c r="F1692" t="s">
        <v>304</v>
      </c>
      <c r="G1692" t="s">
        <v>305</v>
      </c>
      <c r="H1692">
        <v>1002.1237</v>
      </c>
      <c r="I1692">
        <v>0</v>
      </c>
      <c r="J1692">
        <v>0</v>
      </c>
      <c r="K1692">
        <v>0</v>
      </c>
      <c r="L1692">
        <v>-1.31</v>
      </c>
      <c r="M1692">
        <v>0</v>
      </c>
      <c r="N1692">
        <v>0</v>
      </c>
      <c r="O1692">
        <v>0</v>
      </c>
      <c r="P1692">
        <v>0.36</v>
      </c>
      <c r="Q1692">
        <v>0</v>
      </c>
      <c r="R1692">
        <v>0</v>
      </c>
      <c r="S1692" t="s">
        <v>319</v>
      </c>
      <c r="T1692" t="s">
        <v>319</v>
      </c>
      <c r="U1692" t="s">
        <v>319</v>
      </c>
      <c r="V1692" t="s">
        <v>319</v>
      </c>
      <c r="W1692">
        <v>141223122575.19</v>
      </c>
      <c r="X1692">
        <v>139079282.44</v>
      </c>
      <c r="Y1692" s="225">
        <v>30371380604361.648</v>
      </c>
      <c r="Z1692">
        <v>166915534.00999999</v>
      </c>
    </row>
    <row r="1693" spans="1:26" x14ac:dyDescent="0.25">
      <c r="A1693" t="s">
        <v>2028</v>
      </c>
      <c r="B1693" t="s">
        <v>207</v>
      </c>
      <c r="C1693" t="s">
        <v>912</v>
      </c>
      <c r="D1693" t="s">
        <v>170</v>
      </c>
      <c r="E1693" t="s">
        <v>303</v>
      </c>
      <c r="F1693" t="s">
        <v>304</v>
      </c>
      <c r="G1693" t="s">
        <v>305</v>
      </c>
      <c r="H1693">
        <v>1018.6041</v>
      </c>
      <c r="I1693">
        <v>0</v>
      </c>
      <c r="J1693">
        <v>0</v>
      </c>
      <c r="K1693">
        <v>0</v>
      </c>
      <c r="L1693">
        <v>0.79</v>
      </c>
      <c r="M1693">
        <v>0</v>
      </c>
      <c r="N1693">
        <v>0</v>
      </c>
      <c r="O1693">
        <v>0</v>
      </c>
      <c r="P1693">
        <v>0.11</v>
      </c>
      <c r="Q1693">
        <v>0</v>
      </c>
      <c r="R1693">
        <v>0</v>
      </c>
      <c r="S1693" t="s">
        <v>319</v>
      </c>
      <c r="T1693" t="s">
        <v>319</v>
      </c>
      <c r="U1693" t="s">
        <v>319</v>
      </c>
      <c r="V1693" t="s">
        <v>319</v>
      </c>
      <c r="W1693">
        <v>102529145443.57001</v>
      </c>
      <c r="X1693">
        <v>101450000</v>
      </c>
      <c r="Y1693" s="225">
        <v>30371380604361.648</v>
      </c>
      <c r="Z1693">
        <v>166915534.00999999</v>
      </c>
    </row>
    <row r="1694" spans="1:26" x14ac:dyDescent="0.25">
      <c r="A1694" t="s">
        <v>2029</v>
      </c>
      <c r="B1694" t="s">
        <v>207</v>
      </c>
      <c r="C1694" t="s">
        <v>912</v>
      </c>
      <c r="D1694" t="s">
        <v>170</v>
      </c>
      <c r="E1694" t="s">
        <v>303</v>
      </c>
      <c r="F1694" t="s">
        <v>304</v>
      </c>
      <c r="G1694" t="s">
        <v>305</v>
      </c>
      <c r="H1694">
        <v>1029.3072</v>
      </c>
      <c r="I1694">
        <v>0</v>
      </c>
      <c r="J1694">
        <v>0</v>
      </c>
      <c r="K1694">
        <v>0</v>
      </c>
      <c r="L1694">
        <v>0.89</v>
      </c>
      <c r="M1694">
        <v>0</v>
      </c>
      <c r="N1694">
        <v>0</v>
      </c>
      <c r="O1694">
        <v>0</v>
      </c>
      <c r="P1694">
        <v>2.35</v>
      </c>
      <c r="Q1694">
        <v>0</v>
      </c>
      <c r="R1694">
        <v>0</v>
      </c>
      <c r="S1694" t="s">
        <v>319</v>
      </c>
      <c r="T1694" t="s">
        <v>319</v>
      </c>
      <c r="U1694" t="s">
        <v>319</v>
      </c>
      <c r="V1694" t="s">
        <v>319</v>
      </c>
      <c r="W1694">
        <v>93553230929.919998</v>
      </c>
      <c r="X1694">
        <v>91700000</v>
      </c>
      <c r="Y1694" s="225">
        <v>30371380604361.648</v>
      </c>
      <c r="Z1694">
        <v>166915534.00999999</v>
      </c>
    </row>
    <row r="1695" spans="1:26" x14ac:dyDescent="0.25">
      <c r="A1695" t="s">
        <v>2030</v>
      </c>
      <c r="B1695" t="s">
        <v>207</v>
      </c>
      <c r="C1695" t="s">
        <v>912</v>
      </c>
      <c r="D1695" t="s">
        <v>170</v>
      </c>
      <c r="E1695" t="s">
        <v>303</v>
      </c>
      <c r="F1695" t="s">
        <v>304</v>
      </c>
      <c r="G1695" t="s">
        <v>305</v>
      </c>
      <c r="H1695">
        <v>1019.0824</v>
      </c>
      <c r="I1695">
        <v>0</v>
      </c>
      <c r="J1695">
        <v>0</v>
      </c>
      <c r="K1695">
        <v>0</v>
      </c>
      <c r="L1695">
        <v>0.67</v>
      </c>
      <c r="M1695">
        <v>0</v>
      </c>
      <c r="N1695">
        <v>0</v>
      </c>
      <c r="O1695">
        <v>0</v>
      </c>
      <c r="P1695">
        <v>0</v>
      </c>
      <c r="Q1695">
        <v>0</v>
      </c>
      <c r="R1695">
        <v>0</v>
      </c>
      <c r="S1695" t="s">
        <v>319</v>
      </c>
      <c r="T1695" t="s">
        <v>319</v>
      </c>
      <c r="U1695" t="s">
        <v>319</v>
      </c>
      <c r="V1695" t="s">
        <v>319</v>
      </c>
      <c r="W1695">
        <v>116447148241.45</v>
      </c>
      <c r="X1695">
        <v>115029500</v>
      </c>
      <c r="Y1695" s="225">
        <v>30371380604361.648</v>
      </c>
      <c r="Z1695">
        <v>166915534.00999999</v>
      </c>
    </row>
    <row r="1696" spans="1:26" x14ac:dyDescent="0.25">
      <c r="A1696" t="s">
        <v>2031</v>
      </c>
      <c r="B1696" t="s">
        <v>207</v>
      </c>
      <c r="C1696" t="s">
        <v>912</v>
      </c>
      <c r="D1696" t="s">
        <v>170</v>
      </c>
      <c r="E1696" t="s">
        <v>303</v>
      </c>
      <c r="F1696" t="s">
        <v>304</v>
      </c>
      <c r="G1696" t="s">
        <v>305</v>
      </c>
      <c r="H1696">
        <v>1001.5669</v>
      </c>
      <c r="I1696">
        <v>0</v>
      </c>
      <c r="J1696">
        <v>0</v>
      </c>
      <c r="K1696">
        <v>0</v>
      </c>
      <c r="L1696">
        <v>-1.3</v>
      </c>
      <c r="M1696">
        <v>0</v>
      </c>
      <c r="N1696">
        <v>0</v>
      </c>
      <c r="O1696">
        <v>0</v>
      </c>
      <c r="P1696">
        <v>0</v>
      </c>
      <c r="Q1696">
        <v>0</v>
      </c>
      <c r="R1696">
        <v>0</v>
      </c>
      <c r="S1696" t="s">
        <v>319</v>
      </c>
      <c r="T1696" t="s">
        <v>319</v>
      </c>
      <c r="U1696" t="s">
        <v>319</v>
      </c>
      <c r="V1696" t="s">
        <v>319</v>
      </c>
      <c r="W1696">
        <v>95542618193.080002</v>
      </c>
      <c r="X1696">
        <v>94151000</v>
      </c>
      <c r="Y1696" s="225">
        <v>30371380604361.648</v>
      </c>
      <c r="Z1696">
        <v>166915534.00999999</v>
      </c>
    </row>
    <row r="1697" spans="1:26" x14ac:dyDescent="0.25">
      <c r="A1697" t="s">
        <v>2032</v>
      </c>
      <c r="B1697" t="s">
        <v>207</v>
      </c>
      <c r="C1697" t="s">
        <v>912</v>
      </c>
      <c r="D1697" t="s">
        <v>170</v>
      </c>
      <c r="E1697" t="s">
        <v>303</v>
      </c>
      <c r="F1697" t="s">
        <v>304</v>
      </c>
      <c r="G1697" t="s">
        <v>305</v>
      </c>
      <c r="H1697">
        <v>1030.8515</v>
      </c>
      <c r="I1697">
        <v>0</v>
      </c>
      <c r="J1697">
        <v>0</v>
      </c>
      <c r="K1697">
        <v>0</v>
      </c>
      <c r="L1697">
        <v>0.84</v>
      </c>
      <c r="M1697">
        <v>0</v>
      </c>
      <c r="N1697">
        <v>0</v>
      </c>
      <c r="O1697">
        <v>0</v>
      </c>
      <c r="P1697">
        <v>0</v>
      </c>
      <c r="Q1697">
        <v>0</v>
      </c>
      <c r="R1697">
        <v>0</v>
      </c>
      <c r="S1697" t="s">
        <v>319</v>
      </c>
      <c r="T1697" t="s">
        <v>319</v>
      </c>
      <c r="U1697" t="s">
        <v>319</v>
      </c>
      <c r="V1697" t="s">
        <v>319</v>
      </c>
      <c r="W1697">
        <v>204425285747</v>
      </c>
      <c r="X1697">
        <v>199974000</v>
      </c>
      <c r="Y1697" s="225">
        <v>30371380604361.648</v>
      </c>
      <c r="Z1697">
        <v>166915534.00999999</v>
      </c>
    </row>
    <row r="1698" spans="1:26" x14ac:dyDescent="0.25">
      <c r="A1698" t="s">
        <v>2033</v>
      </c>
      <c r="B1698" t="s">
        <v>74</v>
      </c>
      <c r="C1698" t="s">
        <v>912</v>
      </c>
      <c r="D1698" t="s">
        <v>170</v>
      </c>
      <c r="E1698" t="s">
        <v>303</v>
      </c>
      <c r="F1698" t="s">
        <v>304</v>
      </c>
      <c r="G1698" t="s">
        <v>305</v>
      </c>
      <c r="H1698">
        <v>863.39949999999999</v>
      </c>
      <c r="I1698">
        <v>-0.61219999999999997</v>
      </c>
      <c r="J1698">
        <v>-1.1947000000000001</v>
      </c>
      <c r="K1698">
        <v>-3.8845999999999998</v>
      </c>
      <c r="L1698">
        <v>-3.8845999999999998</v>
      </c>
      <c r="M1698">
        <v>-7.3419999999999996</v>
      </c>
      <c r="N1698">
        <v>-6.9040999999999997</v>
      </c>
      <c r="O1698">
        <v>-4.5450999999999997</v>
      </c>
      <c r="P1698">
        <v>-3.9742000000000002</v>
      </c>
      <c r="Q1698">
        <v>0</v>
      </c>
      <c r="R1698">
        <v>0</v>
      </c>
      <c r="S1698" t="s">
        <v>307</v>
      </c>
      <c r="T1698" t="s">
        <v>332</v>
      </c>
      <c r="U1698" t="s">
        <v>319</v>
      </c>
      <c r="V1698" t="s">
        <v>319</v>
      </c>
      <c r="W1698">
        <v>99462686341.759995</v>
      </c>
      <c r="X1698">
        <v>110723918.83</v>
      </c>
      <c r="Y1698" s="225">
        <v>30371380604361.648</v>
      </c>
      <c r="Z1698">
        <v>166915534.00999999</v>
      </c>
    </row>
    <row r="1699" spans="1:26" x14ac:dyDescent="0.25">
      <c r="A1699" t="s">
        <v>2034</v>
      </c>
      <c r="B1699" t="s">
        <v>171</v>
      </c>
      <c r="C1699" t="s">
        <v>912</v>
      </c>
      <c r="D1699" t="s">
        <v>170</v>
      </c>
      <c r="E1699" t="s">
        <v>303</v>
      </c>
      <c r="F1699" t="s">
        <v>304</v>
      </c>
      <c r="G1699" t="s">
        <v>305</v>
      </c>
      <c r="H1699">
        <v>2119.8634999999999</v>
      </c>
      <c r="I1699">
        <v>0.1166</v>
      </c>
      <c r="J1699">
        <v>-0.11169999999999999</v>
      </c>
      <c r="K1699">
        <v>0.67889999999999995</v>
      </c>
      <c r="L1699">
        <v>0.67889999999999995</v>
      </c>
      <c r="M1699">
        <v>1.984</v>
      </c>
      <c r="N1699">
        <v>5.7747000000000002</v>
      </c>
      <c r="O1699">
        <v>10.2029</v>
      </c>
      <c r="P1699">
        <v>12.404400000000001</v>
      </c>
      <c r="Q1699">
        <v>17.774699999999999</v>
      </c>
      <c r="R1699">
        <v>45.587699999999998</v>
      </c>
      <c r="S1699" t="s">
        <v>306</v>
      </c>
      <c r="T1699" t="s">
        <v>306</v>
      </c>
      <c r="U1699" t="s">
        <v>306</v>
      </c>
      <c r="V1699" t="s">
        <v>310</v>
      </c>
      <c r="W1699">
        <v>691642650281.56006</v>
      </c>
      <c r="X1699">
        <v>328482654.77999997</v>
      </c>
      <c r="Y1699" s="225">
        <v>30371380604361.648</v>
      </c>
      <c r="Z1699">
        <v>166915534.00999999</v>
      </c>
    </row>
    <row r="1700" spans="1:26" x14ac:dyDescent="0.25">
      <c r="A1700" t="s">
        <v>2035</v>
      </c>
      <c r="B1700" t="s">
        <v>171</v>
      </c>
      <c r="C1700" t="s">
        <v>912</v>
      </c>
      <c r="D1700" t="s">
        <v>170</v>
      </c>
      <c r="E1700" t="s">
        <v>303</v>
      </c>
      <c r="F1700" t="s">
        <v>304</v>
      </c>
      <c r="G1700" t="s">
        <v>305</v>
      </c>
      <c r="H1700">
        <v>2671.0983999999999</v>
      </c>
      <c r="I1700">
        <v>5.8400000000000001E-2</v>
      </c>
      <c r="J1700">
        <v>0.1363</v>
      </c>
      <c r="K1700">
        <v>0.60470000000000002</v>
      </c>
      <c r="L1700">
        <v>0.60470000000000002</v>
      </c>
      <c r="M1700">
        <v>1.8448</v>
      </c>
      <c r="N1700">
        <v>3.6634000000000002</v>
      </c>
      <c r="O1700">
        <v>5.5137999999999998</v>
      </c>
      <c r="P1700">
        <v>7.3853999999999997</v>
      </c>
      <c r="Q1700">
        <v>22.785101000000001</v>
      </c>
      <c r="R1700">
        <v>41.303798999999998</v>
      </c>
      <c r="S1700" t="s">
        <v>338</v>
      </c>
      <c r="T1700" t="s">
        <v>310</v>
      </c>
      <c r="U1700" t="s">
        <v>357</v>
      </c>
      <c r="V1700" t="s">
        <v>313</v>
      </c>
      <c r="W1700">
        <v>1072859523763.35</v>
      </c>
      <c r="X1700">
        <v>404083662.91000003</v>
      </c>
      <c r="Y1700" s="225">
        <v>30371380604361.648</v>
      </c>
      <c r="Z1700">
        <v>166915534.00999999</v>
      </c>
    </row>
    <row r="1701" spans="1:26" x14ac:dyDescent="0.25">
      <c r="A1701" t="s">
        <v>2036</v>
      </c>
      <c r="B1701" t="s">
        <v>74</v>
      </c>
      <c r="C1701" t="s">
        <v>912</v>
      </c>
      <c r="D1701" t="s">
        <v>170</v>
      </c>
      <c r="E1701" t="s">
        <v>303</v>
      </c>
      <c r="F1701" t="s">
        <v>304</v>
      </c>
      <c r="G1701" t="s">
        <v>305</v>
      </c>
      <c r="H1701">
        <v>1607.4846</v>
      </c>
      <c r="I1701">
        <v>-1.8024</v>
      </c>
      <c r="J1701">
        <v>-2.9257</v>
      </c>
      <c r="K1701">
        <v>-4.5209000000000001</v>
      </c>
      <c r="L1701">
        <v>-4.5209000000000001</v>
      </c>
      <c r="M1701">
        <v>-11.904500000000001</v>
      </c>
      <c r="N1701">
        <v>-12.753500000000001</v>
      </c>
      <c r="O1701">
        <v>-11.1896</v>
      </c>
      <c r="P1701">
        <v>-11.1495</v>
      </c>
      <c r="Q1701">
        <v>-7.5822000000000003</v>
      </c>
      <c r="R1701">
        <v>-5.1082000000000001</v>
      </c>
      <c r="S1701" t="s">
        <v>375</v>
      </c>
      <c r="T1701" t="s">
        <v>375</v>
      </c>
      <c r="U1701" t="s">
        <v>332</v>
      </c>
      <c r="V1701" t="s">
        <v>317</v>
      </c>
      <c r="W1701">
        <v>83612414956.979996</v>
      </c>
      <c r="X1701">
        <v>49662929.950000003</v>
      </c>
      <c r="Y1701" s="225">
        <v>30371380604361.648</v>
      </c>
      <c r="Z1701">
        <v>166915534.00999999</v>
      </c>
    </row>
    <row r="1702" spans="1:26" x14ac:dyDescent="0.25">
      <c r="A1702" t="s">
        <v>2037</v>
      </c>
      <c r="B1702" t="s">
        <v>74</v>
      </c>
      <c r="C1702" t="s">
        <v>912</v>
      </c>
      <c r="D1702" t="s">
        <v>170</v>
      </c>
      <c r="E1702" t="s">
        <v>303</v>
      </c>
      <c r="F1702" t="s">
        <v>304</v>
      </c>
      <c r="G1702" t="s">
        <v>280</v>
      </c>
      <c r="H1702">
        <v>1046.8675000000001</v>
      </c>
      <c r="I1702">
        <v>-0.15690000000000001</v>
      </c>
      <c r="J1702">
        <v>-3.9800000000000002E-2</v>
      </c>
      <c r="K1702">
        <v>0.46639999999999998</v>
      </c>
      <c r="L1702">
        <v>0.46639999999999998</v>
      </c>
      <c r="M1702">
        <v>1.6295999999999999</v>
      </c>
      <c r="N1702">
        <v>3.0348000000000002</v>
      </c>
      <c r="O1702">
        <v>4.4539</v>
      </c>
      <c r="P1702">
        <v>0</v>
      </c>
      <c r="Q1702">
        <v>0</v>
      </c>
      <c r="R1702">
        <v>0</v>
      </c>
      <c r="S1702" t="s">
        <v>310</v>
      </c>
      <c r="T1702" t="s">
        <v>319</v>
      </c>
      <c r="U1702" t="s">
        <v>319</v>
      </c>
      <c r="V1702" t="s">
        <v>319</v>
      </c>
      <c r="W1702">
        <v>10420080316.540001</v>
      </c>
      <c r="X1702">
        <v>10000000</v>
      </c>
      <c r="Y1702" s="225">
        <v>30371380604361.648</v>
      </c>
      <c r="Z1702">
        <v>166915534.00999999</v>
      </c>
    </row>
    <row r="1703" spans="1:26" x14ac:dyDescent="0.25">
      <c r="A1703" t="s">
        <v>2038</v>
      </c>
      <c r="B1703" t="s">
        <v>328</v>
      </c>
      <c r="C1703" t="s">
        <v>912</v>
      </c>
      <c r="D1703" t="s">
        <v>202</v>
      </c>
      <c r="E1703" t="s">
        <v>303</v>
      </c>
      <c r="F1703" t="s">
        <v>304</v>
      </c>
      <c r="G1703" t="s">
        <v>305</v>
      </c>
      <c r="H1703">
        <v>108.20208</v>
      </c>
      <c r="I1703">
        <v>-0.56030000000000002</v>
      </c>
      <c r="J1703">
        <v>-0.92310000000000003</v>
      </c>
      <c r="K1703">
        <v>-3.0230999999999999</v>
      </c>
      <c r="L1703">
        <v>-3.0230999999999999</v>
      </c>
      <c r="M1703">
        <v>-5.2969999999999997</v>
      </c>
      <c r="N1703">
        <v>-4.5396000000000001</v>
      </c>
      <c r="O1703">
        <v>-1.353</v>
      </c>
      <c r="P1703">
        <v>2.5653999999999999</v>
      </c>
      <c r="Q1703">
        <v>0</v>
      </c>
      <c r="R1703">
        <v>0</v>
      </c>
      <c r="S1703" t="s">
        <v>319</v>
      </c>
      <c r="T1703" t="s">
        <v>319</v>
      </c>
      <c r="U1703" t="s">
        <v>319</v>
      </c>
      <c r="V1703" t="s">
        <v>319</v>
      </c>
      <c r="W1703">
        <v>312053224334.66998</v>
      </c>
      <c r="X1703">
        <v>2796800000</v>
      </c>
      <c r="Y1703" s="225">
        <v>30371380604361.648</v>
      </c>
      <c r="Z1703">
        <v>166915534.00999999</v>
      </c>
    </row>
    <row r="1704" spans="1:26" x14ac:dyDescent="0.25">
      <c r="A1704" t="s">
        <v>2039</v>
      </c>
      <c r="B1704" t="s">
        <v>328</v>
      </c>
      <c r="C1704" t="s">
        <v>912</v>
      </c>
      <c r="D1704" t="s">
        <v>170</v>
      </c>
      <c r="E1704" t="s">
        <v>303</v>
      </c>
      <c r="F1704" t="s">
        <v>304</v>
      </c>
      <c r="G1704" t="s">
        <v>305</v>
      </c>
      <c r="H1704">
        <v>97.139499999999998</v>
      </c>
      <c r="I1704">
        <v>-0.3659</v>
      </c>
      <c r="J1704">
        <v>-0.93289999999999995</v>
      </c>
      <c r="K1704">
        <v>0</v>
      </c>
      <c r="L1704">
        <v>0</v>
      </c>
      <c r="M1704">
        <v>0</v>
      </c>
      <c r="N1704">
        <v>0</v>
      </c>
      <c r="O1704">
        <v>0</v>
      </c>
      <c r="P1704">
        <v>0</v>
      </c>
      <c r="Q1704">
        <v>0</v>
      </c>
      <c r="R1704">
        <v>0</v>
      </c>
      <c r="S1704" t="s">
        <v>369</v>
      </c>
      <c r="T1704" t="s">
        <v>369</v>
      </c>
      <c r="U1704" t="s">
        <v>369</v>
      </c>
      <c r="V1704" t="s">
        <v>369</v>
      </c>
      <c r="W1704">
        <v>0</v>
      </c>
      <c r="X1704">
        <v>0</v>
      </c>
      <c r="Y1704" s="225">
        <v>30371380604361.648</v>
      </c>
      <c r="Z1704">
        <v>166915534.00999999</v>
      </c>
    </row>
    <row r="1705" spans="1:26" x14ac:dyDescent="0.25">
      <c r="A1705" t="s">
        <v>2040</v>
      </c>
      <c r="B1705" t="s">
        <v>207</v>
      </c>
      <c r="C1705" t="s">
        <v>912</v>
      </c>
      <c r="D1705" t="s">
        <v>170</v>
      </c>
      <c r="E1705" t="s">
        <v>303</v>
      </c>
      <c r="F1705" t="s">
        <v>304</v>
      </c>
      <c r="G1705" t="s">
        <v>305</v>
      </c>
      <c r="H1705">
        <v>1018.6176</v>
      </c>
      <c r="I1705">
        <v>0</v>
      </c>
      <c r="J1705">
        <v>0</v>
      </c>
      <c r="K1705">
        <v>0</v>
      </c>
      <c r="L1705">
        <v>0.66</v>
      </c>
      <c r="M1705">
        <v>0</v>
      </c>
      <c r="N1705">
        <v>0</v>
      </c>
      <c r="O1705">
        <v>0</v>
      </c>
      <c r="P1705">
        <v>0.04</v>
      </c>
      <c r="Q1705">
        <v>0</v>
      </c>
      <c r="R1705">
        <v>0</v>
      </c>
      <c r="S1705" t="s">
        <v>319</v>
      </c>
      <c r="T1705" t="s">
        <v>319</v>
      </c>
      <c r="U1705" t="s">
        <v>319</v>
      </c>
      <c r="V1705" t="s">
        <v>319</v>
      </c>
      <c r="W1705">
        <v>107357955673.42999</v>
      </c>
      <c r="X1705">
        <v>106088000</v>
      </c>
      <c r="Y1705" s="225">
        <v>30371380604361.648</v>
      </c>
      <c r="Z1705">
        <v>166915534.00999999</v>
      </c>
    </row>
    <row r="1706" spans="1:26" x14ac:dyDescent="0.25">
      <c r="A1706" t="s">
        <v>2041</v>
      </c>
      <c r="B1706" t="s">
        <v>207</v>
      </c>
      <c r="C1706" t="s">
        <v>912</v>
      </c>
      <c r="D1706" t="s">
        <v>170</v>
      </c>
      <c r="E1706" t="s">
        <v>303</v>
      </c>
      <c r="F1706" t="s">
        <v>304</v>
      </c>
      <c r="G1706" t="s">
        <v>305</v>
      </c>
      <c r="H1706">
        <v>1022.8079</v>
      </c>
      <c r="I1706">
        <v>0</v>
      </c>
      <c r="J1706">
        <v>0</v>
      </c>
      <c r="K1706">
        <v>0</v>
      </c>
      <c r="L1706">
        <v>0.73</v>
      </c>
      <c r="M1706">
        <v>0</v>
      </c>
      <c r="N1706">
        <v>0</v>
      </c>
      <c r="O1706">
        <v>0</v>
      </c>
      <c r="P1706">
        <v>1.41</v>
      </c>
      <c r="Q1706">
        <v>0</v>
      </c>
      <c r="R1706">
        <v>0</v>
      </c>
      <c r="S1706" t="s">
        <v>319</v>
      </c>
      <c r="T1706" t="s">
        <v>319</v>
      </c>
      <c r="U1706" t="s">
        <v>319</v>
      </c>
      <c r="V1706" t="s">
        <v>319</v>
      </c>
      <c r="W1706">
        <v>170829920489.14001</v>
      </c>
      <c r="X1706">
        <v>168239200</v>
      </c>
      <c r="Y1706" s="225">
        <v>30371380604361.648</v>
      </c>
      <c r="Z1706">
        <v>166915534.00999999</v>
      </c>
    </row>
    <row r="1707" spans="1:26" x14ac:dyDescent="0.25">
      <c r="A1707" t="s">
        <v>2042</v>
      </c>
      <c r="B1707" t="s">
        <v>207</v>
      </c>
      <c r="C1707" t="s">
        <v>912</v>
      </c>
      <c r="D1707" t="s">
        <v>170</v>
      </c>
      <c r="E1707" t="s">
        <v>303</v>
      </c>
      <c r="F1707" t="s">
        <v>304</v>
      </c>
      <c r="G1707" t="s">
        <v>305</v>
      </c>
      <c r="H1707">
        <v>997.44169999999997</v>
      </c>
      <c r="I1707">
        <v>0</v>
      </c>
      <c r="J1707">
        <v>0</v>
      </c>
      <c r="K1707">
        <v>0</v>
      </c>
      <c r="L1707">
        <v>0.72</v>
      </c>
      <c r="M1707">
        <v>0</v>
      </c>
      <c r="N1707">
        <v>0</v>
      </c>
      <c r="O1707">
        <v>0</v>
      </c>
      <c r="P1707">
        <v>1.52</v>
      </c>
      <c r="Q1707">
        <v>0</v>
      </c>
      <c r="R1707">
        <v>0</v>
      </c>
      <c r="S1707" t="s">
        <v>319</v>
      </c>
      <c r="T1707" t="s">
        <v>319</v>
      </c>
      <c r="U1707" t="s">
        <v>319</v>
      </c>
      <c r="V1707" t="s">
        <v>319</v>
      </c>
      <c r="W1707">
        <v>198598511470.75</v>
      </c>
      <c r="X1707">
        <v>200544382</v>
      </c>
      <c r="Y1707" s="225">
        <v>30371380604361.648</v>
      </c>
      <c r="Z1707">
        <v>166915534.00999999</v>
      </c>
    </row>
    <row r="1708" spans="1:26" x14ac:dyDescent="0.25">
      <c r="A1708" t="s">
        <v>2043</v>
      </c>
      <c r="B1708" t="s">
        <v>207</v>
      </c>
      <c r="C1708" t="s">
        <v>912</v>
      </c>
      <c r="D1708" t="s">
        <v>170</v>
      </c>
      <c r="E1708" t="s">
        <v>303</v>
      </c>
      <c r="F1708" t="s">
        <v>304</v>
      </c>
      <c r="G1708" t="s">
        <v>305</v>
      </c>
      <c r="H1708">
        <v>1019.98</v>
      </c>
      <c r="I1708">
        <v>0</v>
      </c>
      <c r="J1708">
        <v>0</v>
      </c>
      <c r="K1708">
        <v>0</v>
      </c>
      <c r="L1708">
        <v>0.74</v>
      </c>
      <c r="M1708">
        <v>0</v>
      </c>
      <c r="N1708">
        <v>0</v>
      </c>
      <c r="O1708">
        <v>0</v>
      </c>
      <c r="P1708">
        <v>0</v>
      </c>
      <c r="Q1708">
        <v>0</v>
      </c>
      <c r="R1708">
        <v>0</v>
      </c>
      <c r="S1708" t="s">
        <v>319</v>
      </c>
      <c r="T1708" t="s">
        <v>319</v>
      </c>
      <c r="U1708" t="s">
        <v>319</v>
      </c>
      <c r="V1708" t="s">
        <v>319</v>
      </c>
      <c r="W1708">
        <v>708281930992.59998</v>
      </c>
      <c r="X1708">
        <v>699565000</v>
      </c>
      <c r="Y1708" s="225">
        <v>30371380604361.648</v>
      </c>
      <c r="Z1708">
        <v>166915534.00999999</v>
      </c>
    </row>
    <row r="1709" spans="1:26" x14ac:dyDescent="0.25">
      <c r="A1709" t="s">
        <v>2044</v>
      </c>
      <c r="B1709" t="s">
        <v>207</v>
      </c>
      <c r="C1709" t="s">
        <v>912</v>
      </c>
      <c r="D1709" t="s">
        <v>170</v>
      </c>
      <c r="E1709" t="s">
        <v>303</v>
      </c>
      <c r="F1709" t="s">
        <v>304</v>
      </c>
      <c r="G1709" t="s">
        <v>305</v>
      </c>
      <c r="H1709">
        <v>1017.1146</v>
      </c>
      <c r="I1709">
        <v>0</v>
      </c>
      <c r="J1709">
        <v>0</v>
      </c>
      <c r="K1709">
        <v>0</v>
      </c>
      <c r="L1709">
        <v>0.77</v>
      </c>
      <c r="M1709">
        <v>0</v>
      </c>
      <c r="N1709">
        <v>0</v>
      </c>
      <c r="O1709">
        <v>0</v>
      </c>
      <c r="P1709">
        <v>0</v>
      </c>
      <c r="Q1709">
        <v>0</v>
      </c>
      <c r="R1709">
        <v>0</v>
      </c>
      <c r="S1709" t="s">
        <v>319</v>
      </c>
      <c r="T1709" t="s">
        <v>319</v>
      </c>
      <c r="U1709" t="s">
        <v>319</v>
      </c>
      <c r="V1709" t="s">
        <v>319</v>
      </c>
      <c r="W1709">
        <v>65047459003.550003</v>
      </c>
      <c r="X1709">
        <v>64446500</v>
      </c>
      <c r="Y1709" s="225">
        <v>30371380604361.648</v>
      </c>
      <c r="Z1709">
        <v>166915534.00999999</v>
      </c>
    </row>
    <row r="1710" spans="1:26" x14ac:dyDescent="0.25">
      <c r="A1710" t="s">
        <v>2045</v>
      </c>
      <c r="B1710" t="s">
        <v>367</v>
      </c>
      <c r="C1710" t="s">
        <v>912</v>
      </c>
      <c r="D1710" t="s">
        <v>177</v>
      </c>
      <c r="E1710" t="s">
        <v>303</v>
      </c>
      <c r="F1710" t="s">
        <v>279</v>
      </c>
      <c r="G1710" t="s">
        <v>305</v>
      </c>
      <c r="H1710">
        <v>1030.0030999999999</v>
      </c>
      <c r="I1710">
        <v>0</v>
      </c>
      <c r="J1710">
        <v>0</v>
      </c>
      <c r="K1710">
        <v>0</v>
      </c>
      <c r="L1710">
        <v>0.71</v>
      </c>
      <c r="M1710">
        <v>0</v>
      </c>
      <c r="N1710">
        <v>0</v>
      </c>
      <c r="O1710">
        <v>0</v>
      </c>
      <c r="P1710">
        <v>7.59</v>
      </c>
      <c r="Q1710">
        <v>0</v>
      </c>
      <c r="R1710">
        <v>0</v>
      </c>
      <c r="S1710" t="s">
        <v>369</v>
      </c>
      <c r="T1710" t="s">
        <v>369</v>
      </c>
      <c r="U1710" t="s">
        <v>369</v>
      </c>
      <c r="V1710" t="s">
        <v>369</v>
      </c>
      <c r="W1710">
        <v>0</v>
      </c>
      <c r="X1710">
        <v>0</v>
      </c>
      <c r="Y1710" s="225">
        <v>30371380604361.648</v>
      </c>
      <c r="Z1710">
        <v>166915534.00999999</v>
      </c>
    </row>
    <row r="1711" spans="1:26" x14ac:dyDescent="0.25">
      <c r="A1711" t="s">
        <v>2046</v>
      </c>
      <c r="B1711" t="s">
        <v>203</v>
      </c>
      <c r="C1711" t="s">
        <v>912</v>
      </c>
      <c r="D1711" t="s">
        <v>170</v>
      </c>
      <c r="E1711" t="s">
        <v>303</v>
      </c>
      <c r="F1711" t="s">
        <v>304</v>
      </c>
      <c r="G1711" t="s">
        <v>305</v>
      </c>
      <c r="H1711">
        <v>1089.7552000000001</v>
      </c>
      <c r="I1711">
        <v>-0.56069999999999998</v>
      </c>
      <c r="J1711">
        <v>-0.93049999999999999</v>
      </c>
      <c r="K1711">
        <v>-2.9495</v>
      </c>
      <c r="L1711">
        <v>-2.9495</v>
      </c>
      <c r="M1711">
        <v>-4.9112999999999998</v>
      </c>
      <c r="N1711">
        <v>-3.9864000000000002</v>
      </c>
      <c r="O1711">
        <v>-0.74239999999999995</v>
      </c>
      <c r="P1711">
        <v>3.1526000000000001</v>
      </c>
      <c r="Q1711">
        <v>0</v>
      </c>
      <c r="R1711">
        <v>0</v>
      </c>
      <c r="S1711" t="s">
        <v>319</v>
      </c>
      <c r="T1711" t="s">
        <v>319</v>
      </c>
      <c r="U1711" t="s">
        <v>319</v>
      </c>
      <c r="V1711" t="s">
        <v>319</v>
      </c>
      <c r="W1711">
        <v>387905054685.67999</v>
      </c>
      <c r="X1711">
        <v>345457049.44</v>
      </c>
      <c r="Y1711" s="225">
        <v>30371380604361.648</v>
      </c>
      <c r="Z1711">
        <v>166915534.00999999</v>
      </c>
    </row>
    <row r="1712" spans="1:26" x14ac:dyDescent="0.25">
      <c r="A1712" t="s">
        <v>2047</v>
      </c>
      <c r="B1712" t="s">
        <v>171</v>
      </c>
      <c r="C1712" t="s">
        <v>912</v>
      </c>
      <c r="D1712" t="s">
        <v>170</v>
      </c>
      <c r="E1712" t="s">
        <v>303</v>
      </c>
      <c r="F1712" t="s">
        <v>304</v>
      </c>
      <c r="G1712" t="s">
        <v>305</v>
      </c>
      <c r="H1712">
        <v>2721.3514</v>
      </c>
      <c r="I1712">
        <v>0.1656</v>
      </c>
      <c r="J1712">
        <v>-0.11</v>
      </c>
      <c r="K1712">
        <v>-0.81230000000000002</v>
      </c>
      <c r="L1712">
        <v>-0.81230000000000002</v>
      </c>
      <c r="M1712">
        <v>1.0078</v>
      </c>
      <c r="N1712">
        <v>3.6919</v>
      </c>
      <c r="O1712">
        <v>2.2450000000000001</v>
      </c>
      <c r="P1712">
        <v>-15.5314</v>
      </c>
      <c r="Q1712">
        <v>39.771900000000002</v>
      </c>
      <c r="R1712">
        <v>57.239798999999998</v>
      </c>
      <c r="S1712" t="s">
        <v>332</v>
      </c>
      <c r="T1712" t="s">
        <v>339</v>
      </c>
      <c r="U1712" t="s">
        <v>338</v>
      </c>
      <c r="V1712" t="s">
        <v>364</v>
      </c>
      <c r="W1712">
        <v>882074015685.52002</v>
      </c>
      <c r="X1712">
        <v>321497861.89999998</v>
      </c>
      <c r="Y1712" s="225">
        <v>30371380604361.648</v>
      </c>
      <c r="Z1712">
        <v>166915534.00999999</v>
      </c>
    </row>
    <row r="1713" spans="1:26" x14ac:dyDescent="0.25">
      <c r="A1713" t="s">
        <v>2048</v>
      </c>
      <c r="B1713" t="s">
        <v>203</v>
      </c>
      <c r="C1713" t="s">
        <v>912</v>
      </c>
      <c r="D1713" t="s">
        <v>170</v>
      </c>
      <c r="E1713" t="s">
        <v>303</v>
      </c>
      <c r="F1713" t="s">
        <v>304</v>
      </c>
      <c r="G1713" t="s">
        <v>305</v>
      </c>
      <c r="H1713">
        <v>1074.4537</v>
      </c>
      <c r="I1713">
        <v>-0.5141</v>
      </c>
      <c r="J1713">
        <v>-0.59740000000000004</v>
      </c>
      <c r="K1713">
        <v>-2.8233999999999999</v>
      </c>
      <c r="L1713">
        <v>-2.8233999999999999</v>
      </c>
      <c r="M1713">
        <v>-4.4729000000000001</v>
      </c>
      <c r="N1713">
        <v>-1.8694</v>
      </c>
      <c r="O1713">
        <v>2.4988999999999999</v>
      </c>
      <c r="P1713">
        <v>8.1113999999999997</v>
      </c>
      <c r="Q1713">
        <v>0</v>
      </c>
      <c r="R1713">
        <v>0</v>
      </c>
      <c r="S1713" t="s">
        <v>319</v>
      </c>
      <c r="T1713" t="s">
        <v>319</v>
      </c>
      <c r="U1713" t="s">
        <v>319</v>
      </c>
      <c r="V1713" t="s">
        <v>319</v>
      </c>
      <c r="W1713">
        <v>238696983329.28</v>
      </c>
      <c r="X1713">
        <v>215884272.49000001</v>
      </c>
      <c r="Y1713" s="225">
        <v>30371380604361.648</v>
      </c>
      <c r="Z1713">
        <v>166915534.00999999</v>
      </c>
    </row>
    <row r="1714" spans="1:26" x14ac:dyDescent="0.25">
      <c r="A1714" t="s">
        <v>2049</v>
      </c>
      <c r="B1714" t="s">
        <v>178</v>
      </c>
      <c r="C1714" t="s">
        <v>912</v>
      </c>
      <c r="D1714" t="s">
        <v>170</v>
      </c>
      <c r="E1714" t="s">
        <v>303</v>
      </c>
      <c r="F1714" t="s">
        <v>304</v>
      </c>
      <c r="G1714" t="s">
        <v>305</v>
      </c>
      <c r="H1714">
        <v>1141.3297</v>
      </c>
      <c r="I1714">
        <v>4.6100000000000002E-2</v>
      </c>
      <c r="J1714">
        <v>-0.4093</v>
      </c>
      <c r="K1714">
        <v>-4.87E-2</v>
      </c>
      <c r="L1714">
        <v>-4.87E-2</v>
      </c>
      <c r="M1714">
        <v>-3.9300000000000002E-2</v>
      </c>
      <c r="N1714">
        <v>-3.0800000000000001E-2</v>
      </c>
      <c r="O1714">
        <v>-3.2899999999999999E-2</v>
      </c>
      <c r="P1714">
        <v>-8.0699999999999994E-2</v>
      </c>
      <c r="Q1714">
        <v>-0.1852</v>
      </c>
      <c r="R1714">
        <v>5.7206000000000001</v>
      </c>
      <c r="S1714" t="s">
        <v>352</v>
      </c>
      <c r="T1714" t="s">
        <v>339</v>
      </c>
      <c r="U1714" t="s">
        <v>339</v>
      </c>
      <c r="V1714" t="s">
        <v>352</v>
      </c>
      <c r="W1714">
        <v>50100697233.639999</v>
      </c>
      <c r="X1714">
        <v>43875386.530000001</v>
      </c>
      <c r="Y1714" s="225">
        <v>30371380604361.648</v>
      </c>
      <c r="Z1714">
        <v>166915534.00999999</v>
      </c>
    </row>
    <row r="1715" spans="1:26" x14ac:dyDescent="0.25">
      <c r="A1715" t="s">
        <v>2050</v>
      </c>
      <c r="B1715" t="s">
        <v>166</v>
      </c>
      <c r="C1715" t="s">
        <v>912</v>
      </c>
      <c r="D1715" t="s">
        <v>199</v>
      </c>
      <c r="E1715" t="s">
        <v>303</v>
      </c>
      <c r="F1715" t="s">
        <v>304</v>
      </c>
      <c r="G1715" t="s">
        <v>305</v>
      </c>
      <c r="H1715">
        <v>1332.9482</v>
      </c>
      <c r="I1715">
        <v>-5.8999999999999999E-3</v>
      </c>
      <c r="J1715">
        <v>-0.58879999999999999</v>
      </c>
      <c r="K1715">
        <v>-1.0901000000000001</v>
      </c>
      <c r="L1715">
        <v>-1.0901000000000001</v>
      </c>
      <c r="M1715">
        <v>-5.1257999999999999</v>
      </c>
      <c r="N1715">
        <v>-7.8365</v>
      </c>
      <c r="O1715">
        <v>-5.2390999999999996</v>
      </c>
      <c r="P1715">
        <v>-9.6083999999999996</v>
      </c>
      <c r="Q1715">
        <v>17.793900000000001</v>
      </c>
      <c r="R1715">
        <v>0</v>
      </c>
      <c r="S1715" t="s">
        <v>375</v>
      </c>
      <c r="T1715" t="s">
        <v>339</v>
      </c>
      <c r="U1715" t="s">
        <v>332</v>
      </c>
      <c r="V1715" t="s">
        <v>319</v>
      </c>
      <c r="W1715">
        <v>129845831195.67999</v>
      </c>
      <c r="X1715">
        <v>96350635</v>
      </c>
      <c r="Y1715" s="225">
        <v>30371380604361.648</v>
      </c>
      <c r="Z1715">
        <v>166915534.00999999</v>
      </c>
    </row>
    <row r="1716" spans="1:26" x14ac:dyDescent="0.25">
      <c r="A1716" t="s">
        <v>2051</v>
      </c>
      <c r="B1716" t="s">
        <v>171</v>
      </c>
      <c r="C1716" t="s">
        <v>912</v>
      </c>
      <c r="D1716" t="s">
        <v>170</v>
      </c>
      <c r="E1716" t="s">
        <v>303</v>
      </c>
      <c r="F1716" t="s">
        <v>304</v>
      </c>
      <c r="G1716" t="s">
        <v>305</v>
      </c>
      <c r="H1716">
        <v>1088.7852</v>
      </c>
      <c r="I1716">
        <v>9.01E-2</v>
      </c>
      <c r="J1716">
        <v>0.17730000000000001</v>
      </c>
      <c r="K1716">
        <v>0.88280000000000003</v>
      </c>
      <c r="L1716">
        <v>0.88280000000000003</v>
      </c>
      <c r="M1716">
        <v>1.8920999999999999</v>
      </c>
      <c r="N1716">
        <v>4.4406999999999996</v>
      </c>
      <c r="O1716">
        <v>7.5457999999999998</v>
      </c>
      <c r="P1716">
        <v>8.9039000000000001</v>
      </c>
      <c r="Q1716">
        <v>0</v>
      </c>
      <c r="R1716">
        <v>0</v>
      </c>
      <c r="S1716" t="s">
        <v>338</v>
      </c>
      <c r="T1716" t="s">
        <v>332</v>
      </c>
      <c r="U1716" t="s">
        <v>319</v>
      </c>
      <c r="V1716" t="s">
        <v>319</v>
      </c>
      <c r="W1716">
        <v>86814804484.679993</v>
      </c>
      <c r="X1716">
        <v>80439360.819999993</v>
      </c>
      <c r="Y1716" s="225">
        <v>30371380604361.648</v>
      </c>
      <c r="Z1716">
        <v>166915534.00999999</v>
      </c>
    </row>
    <row r="1717" spans="1:26" x14ac:dyDescent="0.25">
      <c r="A1717" t="s">
        <v>2052</v>
      </c>
      <c r="B1717" t="s">
        <v>171</v>
      </c>
      <c r="C1717" t="s">
        <v>912</v>
      </c>
      <c r="D1717" t="s">
        <v>170</v>
      </c>
      <c r="E1717" t="s">
        <v>303</v>
      </c>
      <c r="F1717" t="s">
        <v>304</v>
      </c>
      <c r="G1717" t="s">
        <v>305</v>
      </c>
      <c r="H1717">
        <v>1032.0476000000001</v>
      </c>
      <c r="I1717">
        <v>0.1036</v>
      </c>
      <c r="J1717">
        <v>-0.12790000000000001</v>
      </c>
      <c r="K1717">
        <v>1.0394000000000001</v>
      </c>
      <c r="L1717">
        <v>1.0394000000000001</v>
      </c>
      <c r="M1717">
        <v>5.16E-2</v>
      </c>
      <c r="N1717">
        <v>3.6936</v>
      </c>
      <c r="O1717">
        <v>7.6887999999999996</v>
      </c>
      <c r="P1717">
        <v>10.3055</v>
      </c>
      <c r="Q1717">
        <v>0</v>
      </c>
      <c r="R1717">
        <v>0</v>
      </c>
      <c r="S1717" t="s">
        <v>332</v>
      </c>
      <c r="T1717" t="s">
        <v>332</v>
      </c>
      <c r="U1717" t="s">
        <v>319</v>
      </c>
      <c r="V1717" t="s">
        <v>319</v>
      </c>
      <c r="W1717">
        <v>130179877982.57001</v>
      </c>
      <c r="X1717">
        <v>127448495.79000001</v>
      </c>
      <c r="Y1717" s="225">
        <v>30371380604361.648</v>
      </c>
      <c r="Z1717">
        <v>166915534.00999999</v>
      </c>
    </row>
    <row r="1718" spans="1:26" x14ac:dyDescent="0.25">
      <c r="A1718" t="s">
        <v>2053</v>
      </c>
      <c r="B1718" t="s">
        <v>171</v>
      </c>
      <c r="C1718" t="s">
        <v>912</v>
      </c>
      <c r="D1718" t="s">
        <v>177</v>
      </c>
      <c r="E1718" t="s">
        <v>303</v>
      </c>
      <c r="F1718" t="s">
        <v>304</v>
      </c>
      <c r="G1718" t="s">
        <v>305</v>
      </c>
      <c r="H1718">
        <v>1239.9223999999999</v>
      </c>
      <c r="I1718">
        <v>5.8500000000000003E-2</v>
      </c>
      <c r="J1718">
        <v>7.4899999999999994E-2</v>
      </c>
      <c r="K1718">
        <v>0.99539999999999995</v>
      </c>
      <c r="L1718">
        <v>0.99539999999999995</v>
      </c>
      <c r="M1718">
        <v>2.6587999999999998</v>
      </c>
      <c r="N1718">
        <v>6.5030000000000001</v>
      </c>
      <c r="O1718">
        <v>10.610300000000001</v>
      </c>
      <c r="P1718">
        <v>13.459</v>
      </c>
      <c r="Q1718">
        <v>21.996400999999999</v>
      </c>
      <c r="R1718">
        <v>0</v>
      </c>
      <c r="S1718" t="s">
        <v>310</v>
      </c>
      <c r="T1718" t="s">
        <v>306</v>
      </c>
      <c r="U1718" t="s">
        <v>338</v>
      </c>
      <c r="V1718" t="s">
        <v>319</v>
      </c>
      <c r="W1718">
        <v>162588620595.37</v>
      </c>
      <c r="X1718">
        <v>132433340.7</v>
      </c>
      <c r="Y1718" s="225">
        <v>30371380604361.648</v>
      </c>
      <c r="Z1718">
        <v>166915534.00999999</v>
      </c>
    </row>
    <row r="1719" spans="1:26" x14ac:dyDescent="0.25">
      <c r="A1719" t="s">
        <v>2054</v>
      </c>
      <c r="B1719" t="s">
        <v>171</v>
      </c>
      <c r="C1719" t="s">
        <v>912</v>
      </c>
      <c r="D1719" t="s">
        <v>662</v>
      </c>
      <c r="E1719" t="s">
        <v>303</v>
      </c>
      <c r="F1719" t="s">
        <v>304</v>
      </c>
      <c r="G1719" t="s">
        <v>305</v>
      </c>
      <c r="H1719">
        <v>1286.6614</v>
      </c>
      <c r="I1719">
        <v>6.5699999999999995E-2</v>
      </c>
      <c r="J1719">
        <v>0.16569999999999999</v>
      </c>
      <c r="K1719">
        <v>0.86299999999999999</v>
      </c>
      <c r="L1719">
        <v>0.86299999999999999</v>
      </c>
      <c r="M1719">
        <v>2.5939999999999999</v>
      </c>
      <c r="N1719">
        <v>4.6657000000000002</v>
      </c>
      <c r="O1719">
        <v>8.6549999999999994</v>
      </c>
      <c r="P1719">
        <v>11.158099999999999</v>
      </c>
      <c r="Q1719">
        <v>0</v>
      </c>
      <c r="R1719">
        <v>0</v>
      </c>
      <c r="S1719" t="s">
        <v>306</v>
      </c>
      <c r="T1719" t="s">
        <v>310</v>
      </c>
      <c r="U1719" t="s">
        <v>319</v>
      </c>
      <c r="V1719" t="s">
        <v>319</v>
      </c>
      <c r="W1719">
        <v>368972393784.90002</v>
      </c>
      <c r="X1719">
        <v>289242222.47000003</v>
      </c>
      <c r="Y1719" s="225">
        <v>30371380604361.648</v>
      </c>
      <c r="Z1719">
        <v>166915534.00999999</v>
      </c>
    </row>
    <row r="1720" spans="1:26" x14ac:dyDescent="0.25">
      <c r="A1720" t="s">
        <v>2055</v>
      </c>
      <c r="B1720" t="s">
        <v>171</v>
      </c>
      <c r="C1720" t="s">
        <v>912</v>
      </c>
      <c r="D1720" t="s">
        <v>170</v>
      </c>
      <c r="E1720" t="s">
        <v>303</v>
      </c>
      <c r="F1720" t="s">
        <v>304</v>
      </c>
      <c r="G1720" t="s">
        <v>305</v>
      </c>
      <c r="H1720">
        <v>1233.1525999999999</v>
      </c>
      <c r="I1720">
        <v>8.2299999999999998E-2</v>
      </c>
      <c r="J1720">
        <v>0.192</v>
      </c>
      <c r="K1720">
        <v>0.85250000000000004</v>
      </c>
      <c r="L1720">
        <v>0.85250000000000004</v>
      </c>
      <c r="M1720">
        <v>2.6071</v>
      </c>
      <c r="N1720">
        <v>5.1946000000000003</v>
      </c>
      <c r="O1720">
        <v>7.8498000000000001</v>
      </c>
      <c r="P1720">
        <v>10.5717</v>
      </c>
      <c r="Q1720">
        <v>0</v>
      </c>
      <c r="R1720">
        <v>0</v>
      </c>
      <c r="S1720" t="s">
        <v>364</v>
      </c>
      <c r="T1720" t="s">
        <v>313</v>
      </c>
      <c r="U1720" t="s">
        <v>319</v>
      </c>
      <c r="V1720" t="s">
        <v>319</v>
      </c>
      <c r="W1720">
        <v>145916331555.70001</v>
      </c>
      <c r="X1720">
        <v>119336646.48</v>
      </c>
      <c r="Y1720" s="225">
        <v>30371380604361.648</v>
      </c>
      <c r="Z1720">
        <v>166915534.00999999</v>
      </c>
    </row>
    <row r="1721" spans="1:26" x14ac:dyDescent="0.25">
      <c r="A1721" t="s">
        <v>2056</v>
      </c>
      <c r="B1721" t="s">
        <v>171</v>
      </c>
      <c r="C1721" t="s">
        <v>912</v>
      </c>
      <c r="D1721" t="s">
        <v>170</v>
      </c>
      <c r="E1721" t="s">
        <v>303</v>
      </c>
      <c r="F1721" t="s">
        <v>304</v>
      </c>
      <c r="G1721" t="s">
        <v>305</v>
      </c>
      <c r="H1721">
        <v>1219.5873999999999</v>
      </c>
      <c r="I1721">
        <v>0.47810000000000002</v>
      </c>
      <c r="J1721">
        <v>0.38700000000000001</v>
      </c>
      <c r="K1721">
        <v>1.2822</v>
      </c>
      <c r="L1721">
        <v>1.2822</v>
      </c>
      <c r="M1721">
        <v>3.5495999999999999</v>
      </c>
      <c r="N1721">
        <v>6.508</v>
      </c>
      <c r="O1721">
        <v>10.786099999999999</v>
      </c>
      <c r="P1721">
        <v>12.833500000000001</v>
      </c>
      <c r="Q1721">
        <v>0</v>
      </c>
      <c r="R1721">
        <v>0</v>
      </c>
      <c r="S1721" t="s">
        <v>338</v>
      </c>
      <c r="T1721" t="s">
        <v>306</v>
      </c>
      <c r="U1721" t="s">
        <v>319</v>
      </c>
      <c r="V1721" t="s">
        <v>319</v>
      </c>
      <c r="W1721">
        <v>19890673102.299999</v>
      </c>
      <c r="X1721">
        <v>16518458.76</v>
      </c>
      <c r="Y1721" s="225">
        <v>30371380604361.648</v>
      </c>
      <c r="Z1721">
        <v>166915534.00999999</v>
      </c>
    </row>
    <row r="1722" spans="1:26" x14ac:dyDescent="0.25">
      <c r="A1722" t="s">
        <v>2057</v>
      </c>
      <c r="B1722" t="s">
        <v>171</v>
      </c>
      <c r="C1722" t="s">
        <v>912</v>
      </c>
      <c r="D1722" t="s">
        <v>223</v>
      </c>
      <c r="E1722" t="s">
        <v>303</v>
      </c>
      <c r="F1722" t="s">
        <v>304</v>
      </c>
      <c r="G1722" t="s">
        <v>305</v>
      </c>
      <c r="H1722">
        <v>1115.72</v>
      </c>
      <c r="I1722">
        <v>4.1200000000000001E-2</v>
      </c>
      <c r="J1722">
        <v>0.12379999999999999</v>
      </c>
      <c r="K1722">
        <v>0.82050000000000001</v>
      </c>
      <c r="L1722">
        <v>0.82050000000000001</v>
      </c>
      <c r="M1722">
        <v>2.1637</v>
      </c>
      <c r="N1722">
        <v>5.6612999999999998</v>
      </c>
      <c r="O1722">
        <v>9.8496000000000006</v>
      </c>
      <c r="P1722">
        <v>11.815799999999999</v>
      </c>
      <c r="Q1722">
        <v>0</v>
      </c>
      <c r="R1722">
        <v>0</v>
      </c>
      <c r="S1722" t="s">
        <v>338</v>
      </c>
      <c r="T1722" t="s">
        <v>310</v>
      </c>
      <c r="U1722" t="s">
        <v>319</v>
      </c>
      <c r="V1722" t="s">
        <v>319</v>
      </c>
      <c r="W1722">
        <v>12194458150.610001</v>
      </c>
      <c r="X1722">
        <v>11019295.26</v>
      </c>
      <c r="Y1722" s="225">
        <v>30371380604361.648</v>
      </c>
      <c r="Z1722">
        <v>166915534.00999999</v>
      </c>
    </row>
    <row r="1723" spans="1:26" x14ac:dyDescent="0.25">
      <c r="A1723" t="s">
        <v>2058</v>
      </c>
      <c r="B1723" t="s">
        <v>74</v>
      </c>
      <c r="C1723" t="s">
        <v>912</v>
      </c>
      <c r="D1723" t="s">
        <v>170</v>
      </c>
      <c r="E1723" t="s">
        <v>303</v>
      </c>
      <c r="F1723" t="s">
        <v>304</v>
      </c>
      <c r="G1723" t="s">
        <v>305</v>
      </c>
      <c r="H1723">
        <v>1004.8892</v>
      </c>
      <c r="I1723">
        <v>8.9399999999999993E-2</v>
      </c>
      <c r="J1723">
        <v>-0.82899999999999996</v>
      </c>
      <c r="K1723">
        <v>-2.5102000000000002</v>
      </c>
      <c r="L1723">
        <v>-2.5102000000000002</v>
      </c>
      <c r="M1723">
        <v>-6.7763</v>
      </c>
      <c r="N1723">
        <v>-10.070399999999999</v>
      </c>
      <c r="O1723">
        <v>-7.5016999999999996</v>
      </c>
      <c r="P1723">
        <v>-12.6091</v>
      </c>
      <c r="Q1723">
        <v>13.769600000000001</v>
      </c>
      <c r="R1723">
        <v>0</v>
      </c>
      <c r="S1723" t="s">
        <v>334</v>
      </c>
      <c r="T1723" t="s">
        <v>334</v>
      </c>
      <c r="U1723" t="s">
        <v>306</v>
      </c>
      <c r="V1723" t="s">
        <v>319</v>
      </c>
      <c r="W1723">
        <v>127171947904.3</v>
      </c>
      <c r="X1723">
        <v>123376504.61</v>
      </c>
      <c r="Y1723" s="225">
        <v>30371380604361.648</v>
      </c>
      <c r="Z1723">
        <v>166915534.00999999</v>
      </c>
    </row>
    <row r="1724" spans="1:26" x14ac:dyDescent="0.25">
      <c r="A1724" t="s">
        <v>2059</v>
      </c>
      <c r="B1724" t="s">
        <v>74</v>
      </c>
      <c r="C1724" t="s">
        <v>912</v>
      </c>
      <c r="D1724" t="s">
        <v>170</v>
      </c>
      <c r="E1724" t="s">
        <v>303</v>
      </c>
      <c r="F1724" t="s">
        <v>304</v>
      </c>
      <c r="G1724" t="s">
        <v>305</v>
      </c>
      <c r="H1724">
        <v>1137.5802000000001</v>
      </c>
      <c r="I1724">
        <v>-0.49380000000000002</v>
      </c>
      <c r="J1724">
        <v>-1.3248</v>
      </c>
      <c r="K1724">
        <v>-3.7795999999999998</v>
      </c>
      <c r="L1724">
        <v>-3.7795999999999998</v>
      </c>
      <c r="M1724">
        <v>-6.0480999999999998</v>
      </c>
      <c r="N1724">
        <v>-5.2084000000000001</v>
      </c>
      <c r="O1724">
        <v>-3.8742999999999999</v>
      </c>
      <c r="P1724">
        <v>-2.6762000000000001</v>
      </c>
      <c r="Q1724">
        <v>-3.8921000000000001</v>
      </c>
      <c r="R1724">
        <v>0</v>
      </c>
      <c r="S1724" t="s">
        <v>307</v>
      </c>
      <c r="T1724" t="s">
        <v>332</v>
      </c>
      <c r="U1724" t="s">
        <v>307</v>
      </c>
      <c r="V1724" t="s">
        <v>319</v>
      </c>
      <c r="W1724">
        <v>55731903374.839996</v>
      </c>
      <c r="X1724">
        <v>47139956.219999999</v>
      </c>
      <c r="Y1724" s="225">
        <v>30371380604361.648</v>
      </c>
      <c r="Z1724">
        <v>166915534.00999999</v>
      </c>
    </row>
    <row r="1725" spans="1:26" x14ac:dyDescent="0.25">
      <c r="A1725" t="s">
        <v>2060</v>
      </c>
      <c r="B1725" t="s">
        <v>74</v>
      </c>
      <c r="C1725" t="s">
        <v>912</v>
      </c>
      <c r="D1725" t="s">
        <v>170</v>
      </c>
      <c r="E1725" t="s">
        <v>303</v>
      </c>
      <c r="F1725" t="s">
        <v>304</v>
      </c>
      <c r="G1725" t="s">
        <v>305</v>
      </c>
      <c r="H1725">
        <v>948.11170000000004</v>
      </c>
      <c r="I1725">
        <v>-0.60119999999999996</v>
      </c>
      <c r="J1725">
        <v>-1.1714</v>
      </c>
      <c r="K1725">
        <v>-3.7486000000000002</v>
      </c>
      <c r="L1725">
        <v>-3.7486000000000002</v>
      </c>
      <c r="M1725">
        <v>-7.0111999999999997</v>
      </c>
      <c r="N1725">
        <v>-9.2707999999999995</v>
      </c>
      <c r="O1725">
        <v>-6.9985999999999997</v>
      </c>
      <c r="P1725">
        <v>-4.7093999999999996</v>
      </c>
      <c r="Q1725">
        <v>0</v>
      </c>
      <c r="R1725">
        <v>0</v>
      </c>
      <c r="S1725" t="s">
        <v>317</v>
      </c>
      <c r="T1725" t="s">
        <v>332</v>
      </c>
      <c r="U1725" t="s">
        <v>319</v>
      </c>
      <c r="V1725" t="s">
        <v>319</v>
      </c>
      <c r="W1725">
        <v>290722893605.5</v>
      </c>
      <c r="X1725">
        <v>295139245.23000002</v>
      </c>
      <c r="Y1725" s="225">
        <v>30371380604361.648</v>
      </c>
      <c r="Z1725">
        <v>166915534.00999999</v>
      </c>
    </row>
    <row r="1726" spans="1:26" x14ac:dyDescent="0.25">
      <c r="A1726" t="s">
        <v>2061</v>
      </c>
      <c r="B1726" t="s">
        <v>74</v>
      </c>
      <c r="C1726" t="s">
        <v>912</v>
      </c>
      <c r="D1726" t="s">
        <v>170</v>
      </c>
      <c r="E1726" t="s">
        <v>303</v>
      </c>
      <c r="F1726" t="s">
        <v>304</v>
      </c>
      <c r="G1726" t="s">
        <v>305</v>
      </c>
      <c r="H1726">
        <v>982.03549999999996</v>
      </c>
      <c r="I1726">
        <v>-0.58520000000000005</v>
      </c>
      <c r="J1726">
        <v>-1.3914</v>
      </c>
      <c r="K1726">
        <v>-3.4653</v>
      </c>
      <c r="L1726">
        <v>-3.4653</v>
      </c>
      <c r="M1726">
        <v>-6.2081999999999997</v>
      </c>
      <c r="N1726">
        <v>-5.83</v>
      </c>
      <c r="O1726">
        <v>-5.1837999999999997</v>
      </c>
      <c r="P1726">
        <v>-3.3927999999999998</v>
      </c>
      <c r="Q1726">
        <v>-0.87380000000000002</v>
      </c>
      <c r="R1726">
        <v>0</v>
      </c>
      <c r="S1726" t="s">
        <v>332</v>
      </c>
      <c r="T1726" t="s">
        <v>317</v>
      </c>
      <c r="U1726" t="s">
        <v>319</v>
      </c>
      <c r="V1726" t="s">
        <v>319</v>
      </c>
      <c r="W1726">
        <v>91044747039.259995</v>
      </c>
      <c r="X1726">
        <v>89497544.859999999</v>
      </c>
      <c r="Y1726" s="225">
        <v>30371380604361.648</v>
      </c>
      <c r="Z1726">
        <v>166915534.00999999</v>
      </c>
    </row>
    <row r="1727" spans="1:26" x14ac:dyDescent="0.25">
      <c r="A1727" t="s">
        <v>2062</v>
      </c>
      <c r="B1727" t="s">
        <v>74</v>
      </c>
      <c r="C1727" t="s">
        <v>912</v>
      </c>
      <c r="D1727" t="s">
        <v>170</v>
      </c>
      <c r="E1727" t="s">
        <v>303</v>
      </c>
      <c r="F1727" t="s">
        <v>304</v>
      </c>
      <c r="G1727" t="s">
        <v>305</v>
      </c>
      <c r="H1727">
        <v>1100.9239</v>
      </c>
      <c r="I1727">
        <v>-1.9970000000000001</v>
      </c>
      <c r="J1727">
        <v>0.21679999999999999</v>
      </c>
      <c r="K1727">
        <v>2.0583999999999998</v>
      </c>
      <c r="L1727">
        <v>2.0583999999999998</v>
      </c>
      <c r="M1727">
        <v>2.0804999999999998</v>
      </c>
      <c r="N1727">
        <v>6.1163999999999996</v>
      </c>
      <c r="O1727">
        <v>6.2934000000000001</v>
      </c>
      <c r="P1727">
        <v>2.5676000000000001</v>
      </c>
      <c r="Q1727">
        <v>0</v>
      </c>
      <c r="R1727">
        <v>0</v>
      </c>
      <c r="S1727" t="s">
        <v>310</v>
      </c>
      <c r="T1727" t="s">
        <v>307</v>
      </c>
      <c r="U1727" t="s">
        <v>319</v>
      </c>
      <c r="V1727" t="s">
        <v>319</v>
      </c>
      <c r="W1727">
        <v>96928628400.240005</v>
      </c>
      <c r="X1727">
        <v>89855300.939999998</v>
      </c>
      <c r="Y1727" s="225">
        <v>30371380604361.648</v>
      </c>
      <c r="Z1727">
        <v>166915534.00999999</v>
      </c>
    </row>
    <row r="1728" spans="1:26" x14ac:dyDescent="0.25">
      <c r="A1728" t="s">
        <v>2063</v>
      </c>
      <c r="B1728" t="s">
        <v>74</v>
      </c>
      <c r="C1728" t="s">
        <v>912</v>
      </c>
      <c r="D1728" t="s">
        <v>170</v>
      </c>
      <c r="E1728" t="s">
        <v>303</v>
      </c>
      <c r="F1728" t="s">
        <v>304</v>
      </c>
      <c r="G1728" t="s">
        <v>280</v>
      </c>
      <c r="H1728">
        <v>937.22090000000003</v>
      </c>
      <c r="I1728">
        <v>-0.36180000000000001</v>
      </c>
      <c r="J1728">
        <v>-3.9984999999999999</v>
      </c>
      <c r="K1728">
        <v>-2.29E-2</v>
      </c>
      <c r="L1728">
        <v>-2.29E-2</v>
      </c>
      <c r="M1728">
        <v>-6.7145999999999999</v>
      </c>
      <c r="N1728">
        <v>-7.9617000000000004</v>
      </c>
      <c r="O1728">
        <v>-2.7517999999999998</v>
      </c>
      <c r="P1728">
        <v>10.5341</v>
      </c>
      <c r="Q1728">
        <v>0</v>
      </c>
      <c r="R1728">
        <v>0</v>
      </c>
      <c r="S1728" t="s">
        <v>387</v>
      </c>
      <c r="T1728" t="s">
        <v>387</v>
      </c>
      <c r="U1728" t="s">
        <v>319</v>
      </c>
      <c r="V1728" t="s">
        <v>319</v>
      </c>
      <c r="W1728">
        <v>2188290410.1999998</v>
      </c>
      <c r="X1728">
        <v>2334337.06</v>
      </c>
      <c r="Y1728" s="225">
        <v>30371380604361.648</v>
      </c>
      <c r="Z1728">
        <v>166915534.00999999</v>
      </c>
    </row>
    <row r="1729" spans="1:26" x14ac:dyDescent="0.25">
      <c r="A1729" t="s">
        <v>2064</v>
      </c>
      <c r="B1729" t="s">
        <v>74</v>
      </c>
      <c r="C1729" t="s">
        <v>912</v>
      </c>
      <c r="D1729" t="s">
        <v>170</v>
      </c>
      <c r="E1729" t="s">
        <v>303</v>
      </c>
      <c r="F1729" t="s">
        <v>304</v>
      </c>
      <c r="G1729" t="s">
        <v>305</v>
      </c>
      <c r="H1729">
        <v>618.41930000000002</v>
      </c>
      <c r="I1729">
        <v>0.71970000000000001</v>
      </c>
      <c r="J1729">
        <v>0.37669999999999998</v>
      </c>
      <c r="K1729">
        <v>4.2572000000000001</v>
      </c>
      <c r="L1729">
        <v>4.2572000000000001</v>
      </c>
      <c r="M1729">
        <v>-21.100901</v>
      </c>
      <c r="N1729">
        <v>-39.672600000000003</v>
      </c>
      <c r="O1729">
        <v>-49.493099000000001</v>
      </c>
      <c r="P1729">
        <v>-45.916401</v>
      </c>
      <c r="Q1729">
        <v>-37.493899999999996</v>
      </c>
      <c r="R1729">
        <v>0</v>
      </c>
      <c r="S1729" t="s">
        <v>352</v>
      </c>
      <c r="T1729" t="s">
        <v>339</v>
      </c>
      <c r="U1729" t="s">
        <v>352</v>
      </c>
      <c r="V1729" t="s">
        <v>319</v>
      </c>
      <c r="W1729">
        <v>47756993822.970001</v>
      </c>
      <c r="X1729">
        <v>80511897.230000004</v>
      </c>
      <c r="Y1729" s="225">
        <v>30371380604361.648</v>
      </c>
      <c r="Z1729">
        <v>166915534.00999999</v>
      </c>
    </row>
    <row r="1730" spans="1:26" x14ac:dyDescent="0.25">
      <c r="A1730" t="s">
        <v>2065</v>
      </c>
      <c r="B1730" t="s">
        <v>74</v>
      </c>
      <c r="C1730" t="s">
        <v>912</v>
      </c>
      <c r="D1730" t="s">
        <v>170</v>
      </c>
      <c r="E1730" t="s">
        <v>303</v>
      </c>
      <c r="F1730" t="s">
        <v>304</v>
      </c>
      <c r="G1730" t="s">
        <v>305</v>
      </c>
      <c r="H1730">
        <v>1885.8969</v>
      </c>
      <c r="I1730">
        <v>-6.8900000000000003E-2</v>
      </c>
      <c r="J1730">
        <v>-1.4388000000000001</v>
      </c>
      <c r="K1730">
        <v>-2.6865999999999999</v>
      </c>
      <c r="L1730">
        <v>-2.6865999999999999</v>
      </c>
      <c r="M1730">
        <v>-7.4749999999999996</v>
      </c>
      <c r="N1730">
        <v>-9.1856000000000009</v>
      </c>
      <c r="O1730">
        <v>-1.9778</v>
      </c>
      <c r="P1730">
        <v>-5.3577000000000004</v>
      </c>
      <c r="Q1730">
        <v>31.559000000000001</v>
      </c>
      <c r="R1730">
        <v>35.784900999999998</v>
      </c>
      <c r="S1730" t="s">
        <v>332</v>
      </c>
      <c r="T1730" t="s">
        <v>317</v>
      </c>
      <c r="U1730" t="s">
        <v>313</v>
      </c>
      <c r="V1730" t="s">
        <v>313</v>
      </c>
      <c r="W1730">
        <v>2240777638591.5098</v>
      </c>
      <c r="X1730">
        <v>1156254761.97</v>
      </c>
      <c r="Y1730" s="225">
        <v>30371380604361.648</v>
      </c>
      <c r="Z1730">
        <v>166915534.00999999</v>
      </c>
    </row>
    <row r="1731" spans="1:26" x14ac:dyDescent="0.25">
      <c r="A1731" t="s">
        <v>2066</v>
      </c>
      <c r="B1731" t="s">
        <v>166</v>
      </c>
      <c r="C1731" t="s">
        <v>912</v>
      </c>
      <c r="D1731" t="s">
        <v>170</v>
      </c>
      <c r="E1731" t="s">
        <v>303</v>
      </c>
      <c r="F1731" t="s">
        <v>304</v>
      </c>
      <c r="G1731" t="s">
        <v>305</v>
      </c>
      <c r="H1731">
        <v>6847.1581999999999</v>
      </c>
      <c r="I1731">
        <v>-0.6341</v>
      </c>
      <c r="J1731">
        <v>-0.75780000000000003</v>
      </c>
      <c r="K1731">
        <v>-2.4344000000000001</v>
      </c>
      <c r="L1731">
        <v>-2.4344000000000001</v>
      </c>
      <c r="M1731">
        <v>-4.8491</v>
      </c>
      <c r="N1731">
        <v>-1.5286999999999999</v>
      </c>
      <c r="O1731">
        <v>0.46</v>
      </c>
      <c r="P1731">
        <v>-2.2469000000000001</v>
      </c>
      <c r="Q1731">
        <v>17.808499999999999</v>
      </c>
      <c r="R1731">
        <v>22.671900000000001</v>
      </c>
      <c r="S1731" t="s">
        <v>332</v>
      </c>
      <c r="T1731" t="s">
        <v>317</v>
      </c>
      <c r="U1731" t="s">
        <v>338</v>
      </c>
      <c r="V1731" t="s">
        <v>306</v>
      </c>
      <c r="W1731">
        <v>272584772195.5</v>
      </c>
      <c r="X1731">
        <v>38840783.219999999</v>
      </c>
      <c r="Y1731" s="225">
        <v>30371380604361.648</v>
      </c>
      <c r="Z1731">
        <v>166915534.00999999</v>
      </c>
    </row>
    <row r="1732" spans="1:26" x14ac:dyDescent="0.25">
      <c r="A1732" t="s">
        <v>2067</v>
      </c>
      <c r="B1732" t="s">
        <v>166</v>
      </c>
      <c r="C1732" t="s">
        <v>912</v>
      </c>
      <c r="D1732" t="s">
        <v>170</v>
      </c>
      <c r="E1732" t="s">
        <v>303</v>
      </c>
      <c r="F1732" t="s">
        <v>304</v>
      </c>
      <c r="G1732" t="s">
        <v>305</v>
      </c>
      <c r="H1732">
        <v>1489.9185</v>
      </c>
      <c r="I1732">
        <v>-0.87990000000000002</v>
      </c>
      <c r="J1732">
        <v>-2.6488999999999998</v>
      </c>
      <c r="K1732">
        <v>-2.1648999999999998</v>
      </c>
      <c r="L1732">
        <v>-2.1648999999999998</v>
      </c>
      <c r="M1732">
        <v>-6.9202000000000004</v>
      </c>
      <c r="N1732">
        <v>-4.8220000000000001</v>
      </c>
      <c r="O1732">
        <v>-3.5891000000000002</v>
      </c>
      <c r="P1732">
        <v>2.7323</v>
      </c>
      <c r="Q1732">
        <v>19.563700000000001</v>
      </c>
      <c r="R1732">
        <v>21.898899</v>
      </c>
      <c r="S1732" t="s">
        <v>317</v>
      </c>
      <c r="T1732" t="s">
        <v>307</v>
      </c>
      <c r="U1732" t="s">
        <v>306</v>
      </c>
      <c r="V1732" t="s">
        <v>306</v>
      </c>
      <c r="W1732">
        <v>71859003792.529999</v>
      </c>
      <c r="X1732">
        <v>47186020.850000001</v>
      </c>
      <c r="Y1732" s="225">
        <v>30371380604361.648</v>
      </c>
      <c r="Z1732">
        <v>166915534.00999999</v>
      </c>
    </row>
    <row r="1733" spans="1:26" x14ac:dyDescent="0.25">
      <c r="A1733" t="s">
        <v>2068</v>
      </c>
      <c r="B1733" t="s">
        <v>166</v>
      </c>
      <c r="C1733" t="s">
        <v>912</v>
      </c>
      <c r="D1733" t="s">
        <v>662</v>
      </c>
      <c r="E1733" t="s">
        <v>303</v>
      </c>
      <c r="F1733" t="s">
        <v>304</v>
      </c>
      <c r="G1733" t="s">
        <v>280</v>
      </c>
      <c r="H1733">
        <v>1229.6077</v>
      </c>
      <c r="I1733">
        <v>-7.5399999999999995E-2</v>
      </c>
      <c r="J1733">
        <v>-1.1389</v>
      </c>
      <c r="K1733">
        <v>-2.2025000000000001</v>
      </c>
      <c r="L1733">
        <v>-2.2025000000000001</v>
      </c>
      <c r="M1733">
        <v>-5.1077000000000004</v>
      </c>
      <c r="N1733">
        <v>-1.6720999999999999</v>
      </c>
      <c r="O1733">
        <v>2.0710999999999999</v>
      </c>
      <c r="P1733">
        <v>-9.1600000000000001E-2</v>
      </c>
      <c r="Q1733">
        <v>4.1489000000000003</v>
      </c>
      <c r="R1733">
        <v>24.302098999999998</v>
      </c>
      <c r="S1733" t="s">
        <v>306</v>
      </c>
      <c r="T1733" t="s">
        <v>317</v>
      </c>
      <c r="U1733" t="s">
        <v>334</v>
      </c>
      <c r="V1733" t="s">
        <v>307</v>
      </c>
      <c r="W1733">
        <v>22157449715.529999</v>
      </c>
      <c r="X1733">
        <v>17623037.120000001</v>
      </c>
      <c r="Y1733" s="225">
        <v>30371380604361.648</v>
      </c>
      <c r="Z1733">
        <v>166915534.00999999</v>
      </c>
    </row>
    <row r="1734" spans="1:26" x14ac:dyDescent="0.25">
      <c r="A1734" t="s">
        <v>2069</v>
      </c>
      <c r="B1734" t="s">
        <v>166</v>
      </c>
      <c r="C1734" t="s">
        <v>912</v>
      </c>
      <c r="D1734" t="s">
        <v>170</v>
      </c>
      <c r="E1734" t="s">
        <v>303</v>
      </c>
      <c r="F1734" t="s">
        <v>304</v>
      </c>
      <c r="G1734" t="s">
        <v>280</v>
      </c>
      <c r="H1734">
        <v>1041.7248999999999</v>
      </c>
      <c r="I1734">
        <v>-0.27239999999999998</v>
      </c>
      <c r="J1734">
        <v>-1.6136999999999999</v>
      </c>
      <c r="K1734">
        <v>0.12759999999999999</v>
      </c>
      <c r="L1734">
        <v>0.12759999999999999</v>
      </c>
      <c r="M1734">
        <v>-1.7235</v>
      </c>
      <c r="N1734">
        <v>1.1539999999999999</v>
      </c>
      <c r="O1734">
        <v>0.74529999999999996</v>
      </c>
      <c r="P1734">
        <v>13.374000000000001</v>
      </c>
      <c r="Q1734">
        <v>0</v>
      </c>
      <c r="R1734">
        <v>0</v>
      </c>
      <c r="S1734" t="s">
        <v>307</v>
      </c>
      <c r="T1734" t="s">
        <v>307</v>
      </c>
      <c r="U1734" t="s">
        <v>319</v>
      </c>
      <c r="V1734" t="s">
        <v>319</v>
      </c>
      <c r="W1734">
        <v>11548880459.66</v>
      </c>
      <c r="X1734">
        <v>11100451.310000001</v>
      </c>
      <c r="Y1734" s="225">
        <v>30371380604361.648</v>
      </c>
      <c r="Z1734">
        <v>166915534.00999999</v>
      </c>
    </row>
    <row r="1735" spans="1:26" x14ac:dyDescent="0.25">
      <c r="A1735" t="s">
        <v>2070</v>
      </c>
      <c r="B1735" t="s">
        <v>171</v>
      </c>
      <c r="C1735" t="s">
        <v>912</v>
      </c>
      <c r="D1735" t="s">
        <v>170</v>
      </c>
      <c r="E1735" t="s">
        <v>303</v>
      </c>
      <c r="F1735" t="s">
        <v>304</v>
      </c>
      <c r="G1735" t="s">
        <v>280</v>
      </c>
      <c r="H1735">
        <v>976.68060000000003</v>
      </c>
      <c r="I1735">
        <v>5.8200000000000002E-2</v>
      </c>
      <c r="J1735">
        <v>0.13439999999999999</v>
      </c>
      <c r="K1735">
        <v>0.5968</v>
      </c>
      <c r="L1735">
        <v>0.5968</v>
      </c>
      <c r="M1735">
        <v>1.8202</v>
      </c>
      <c r="N1735">
        <v>3.0825999999999998</v>
      </c>
      <c r="O1735">
        <v>6.7306999999999997</v>
      </c>
      <c r="P1735">
        <v>9.0029000000000003</v>
      </c>
      <c r="Q1735">
        <v>0</v>
      </c>
      <c r="R1735">
        <v>0</v>
      </c>
      <c r="S1735" t="s">
        <v>307</v>
      </c>
      <c r="T1735" t="s">
        <v>307</v>
      </c>
      <c r="U1735" t="s">
        <v>319</v>
      </c>
      <c r="V1735" t="s">
        <v>319</v>
      </c>
      <c r="W1735">
        <v>121584083375.39999</v>
      </c>
      <c r="X1735">
        <v>125229988.40000001</v>
      </c>
      <c r="Y1735" s="225">
        <v>30371380604361.648</v>
      </c>
      <c r="Z1735">
        <v>166915534.00999999</v>
      </c>
    </row>
    <row r="1736" spans="1:26" x14ac:dyDescent="0.25">
      <c r="A1736" t="s">
        <v>2071</v>
      </c>
      <c r="B1736" t="s">
        <v>74</v>
      </c>
      <c r="C1736" t="s">
        <v>912</v>
      </c>
      <c r="D1736" t="s">
        <v>662</v>
      </c>
      <c r="E1736" t="s">
        <v>303</v>
      </c>
      <c r="F1736" t="s">
        <v>304</v>
      </c>
      <c r="G1736" t="s">
        <v>280</v>
      </c>
      <c r="H1736">
        <v>1072.5872999999999</v>
      </c>
      <c r="I1736">
        <v>-0.61360000000000003</v>
      </c>
      <c r="J1736">
        <v>-2.1021999999999998</v>
      </c>
      <c r="K1736">
        <v>-3.8833000000000002</v>
      </c>
      <c r="L1736">
        <v>-3.8833000000000002</v>
      </c>
      <c r="M1736">
        <v>-8.5519999999999996</v>
      </c>
      <c r="N1736">
        <v>-10.2881</v>
      </c>
      <c r="O1736">
        <v>-3.8492000000000002</v>
      </c>
      <c r="P1736">
        <v>-4.8741000000000003</v>
      </c>
      <c r="Q1736">
        <v>8.5016999999999996</v>
      </c>
      <c r="R1736">
        <v>2.23</v>
      </c>
      <c r="S1736" t="s">
        <v>317</v>
      </c>
      <c r="T1736" t="s">
        <v>317</v>
      </c>
      <c r="U1736" t="s">
        <v>306</v>
      </c>
      <c r="V1736" t="s">
        <v>307</v>
      </c>
      <c r="W1736">
        <v>113077444188.95</v>
      </c>
      <c r="X1736">
        <v>101331003.27</v>
      </c>
      <c r="Y1736" s="225">
        <v>30371380604361.648</v>
      </c>
      <c r="Z1736">
        <v>166915534.00999999</v>
      </c>
    </row>
    <row r="1737" spans="1:26" x14ac:dyDescent="0.25">
      <c r="A1737" t="s">
        <v>2072</v>
      </c>
      <c r="B1737" t="s">
        <v>207</v>
      </c>
      <c r="C1737" t="s">
        <v>912</v>
      </c>
      <c r="D1737" t="s">
        <v>170</v>
      </c>
      <c r="E1737" t="s">
        <v>303</v>
      </c>
      <c r="F1737" t="s">
        <v>304</v>
      </c>
      <c r="G1737" t="s">
        <v>305</v>
      </c>
      <c r="H1737">
        <v>1002.8994</v>
      </c>
      <c r="I1737">
        <v>0</v>
      </c>
      <c r="J1737">
        <v>0</v>
      </c>
      <c r="K1737">
        <v>0</v>
      </c>
      <c r="L1737">
        <v>-1.36</v>
      </c>
      <c r="M1737">
        <v>0</v>
      </c>
      <c r="N1737">
        <v>0</v>
      </c>
      <c r="O1737">
        <v>0</v>
      </c>
      <c r="P1737">
        <v>0.17</v>
      </c>
      <c r="Q1737">
        <v>0</v>
      </c>
      <c r="R1737">
        <v>0</v>
      </c>
      <c r="S1737" t="s">
        <v>319</v>
      </c>
      <c r="T1737" t="s">
        <v>319</v>
      </c>
      <c r="U1737" t="s">
        <v>319</v>
      </c>
      <c r="V1737" t="s">
        <v>319</v>
      </c>
      <c r="W1737">
        <v>184026154509.44</v>
      </c>
      <c r="X1737">
        <v>181000000</v>
      </c>
      <c r="Y1737" s="225">
        <v>30371380604361.648</v>
      </c>
      <c r="Z1737">
        <v>166915534.00999999</v>
      </c>
    </row>
    <row r="1738" spans="1:26" x14ac:dyDescent="0.25">
      <c r="A1738" t="s">
        <v>2073</v>
      </c>
      <c r="B1738" t="s">
        <v>207</v>
      </c>
      <c r="C1738" t="s">
        <v>912</v>
      </c>
      <c r="D1738" t="s">
        <v>170</v>
      </c>
      <c r="E1738" t="s">
        <v>303</v>
      </c>
      <c r="F1738" t="s">
        <v>304</v>
      </c>
      <c r="G1738" t="s">
        <v>305</v>
      </c>
      <c r="H1738">
        <v>1012.9366</v>
      </c>
      <c r="I1738">
        <v>0</v>
      </c>
      <c r="J1738">
        <v>0</v>
      </c>
      <c r="K1738">
        <v>0</v>
      </c>
      <c r="L1738">
        <v>-1.22</v>
      </c>
      <c r="M1738">
        <v>0</v>
      </c>
      <c r="N1738">
        <v>0</v>
      </c>
      <c r="O1738">
        <v>0</v>
      </c>
      <c r="P1738">
        <v>0</v>
      </c>
      <c r="Q1738">
        <v>0</v>
      </c>
      <c r="R1738">
        <v>0</v>
      </c>
      <c r="S1738" t="s">
        <v>319</v>
      </c>
      <c r="T1738" t="s">
        <v>319</v>
      </c>
      <c r="U1738" t="s">
        <v>319</v>
      </c>
      <c r="V1738" t="s">
        <v>319</v>
      </c>
      <c r="W1738">
        <v>449157441664.45001</v>
      </c>
      <c r="X1738">
        <v>438000000</v>
      </c>
      <c r="Y1738" s="225">
        <v>30371380604361.648</v>
      </c>
      <c r="Z1738">
        <v>166915534.00999999</v>
      </c>
    </row>
    <row r="1739" spans="1:26" x14ac:dyDescent="0.25">
      <c r="A1739" t="s">
        <v>2074</v>
      </c>
      <c r="B1739" t="s">
        <v>207</v>
      </c>
      <c r="C1739" t="s">
        <v>912</v>
      </c>
      <c r="D1739" t="s">
        <v>170</v>
      </c>
      <c r="E1739" t="s">
        <v>303</v>
      </c>
      <c r="F1739" t="s">
        <v>304</v>
      </c>
      <c r="G1739" t="s">
        <v>305</v>
      </c>
      <c r="H1739">
        <v>1002.6144</v>
      </c>
      <c r="I1739">
        <v>0</v>
      </c>
      <c r="J1739">
        <v>0</v>
      </c>
      <c r="K1739">
        <v>0</v>
      </c>
      <c r="L1739">
        <v>0</v>
      </c>
      <c r="M1739">
        <v>0</v>
      </c>
      <c r="N1739">
        <v>0</v>
      </c>
      <c r="O1739">
        <v>0</v>
      </c>
      <c r="P1739">
        <v>0</v>
      </c>
      <c r="Q1739">
        <v>0</v>
      </c>
      <c r="R1739">
        <v>0</v>
      </c>
      <c r="S1739" t="s">
        <v>369</v>
      </c>
      <c r="T1739" t="s">
        <v>369</v>
      </c>
      <c r="U1739" t="s">
        <v>369</v>
      </c>
      <c r="V1739" t="s">
        <v>369</v>
      </c>
      <c r="W1739">
        <v>0</v>
      </c>
      <c r="X1739">
        <v>0</v>
      </c>
      <c r="Y1739" s="225">
        <v>30371380604361.648</v>
      </c>
      <c r="Z1739">
        <v>166915534.00999999</v>
      </c>
    </row>
    <row r="1740" spans="1:26" x14ac:dyDescent="0.25">
      <c r="A1740" t="s">
        <v>2075</v>
      </c>
      <c r="B1740" t="s">
        <v>166</v>
      </c>
      <c r="C1740" t="s">
        <v>912</v>
      </c>
      <c r="D1740" t="s">
        <v>170</v>
      </c>
      <c r="E1740" t="s">
        <v>323</v>
      </c>
      <c r="F1740" t="s">
        <v>304</v>
      </c>
      <c r="G1740" t="s">
        <v>305</v>
      </c>
      <c r="H1740">
        <v>1.0107999999999999</v>
      </c>
      <c r="I1740">
        <v>9.9000000000000008E-3</v>
      </c>
      <c r="J1740">
        <v>1.9800000000000002E-2</v>
      </c>
      <c r="K1740">
        <v>0.1089</v>
      </c>
      <c r="L1740">
        <v>0.1089</v>
      </c>
      <c r="M1740">
        <v>0.3574</v>
      </c>
      <c r="N1740">
        <v>0.75760000000000005</v>
      </c>
      <c r="O1740">
        <v>0</v>
      </c>
      <c r="P1740">
        <v>0</v>
      </c>
      <c r="Q1740">
        <v>0</v>
      </c>
      <c r="R1740">
        <v>0</v>
      </c>
      <c r="S1740" t="s">
        <v>319</v>
      </c>
      <c r="T1740" t="s">
        <v>319</v>
      </c>
      <c r="U1740" t="s">
        <v>319</v>
      </c>
      <c r="V1740" t="s">
        <v>319</v>
      </c>
      <c r="W1740">
        <v>721953.56</v>
      </c>
      <c r="X1740">
        <v>715000</v>
      </c>
      <c r="Y1740" s="225">
        <v>30371380604361.648</v>
      </c>
      <c r="Z1740">
        <v>166915534.00999999</v>
      </c>
    </row>
    <row r="1741" spans="1:26" x14ac:dyDescent="0.25">
      <c r="A1741" t="s">
        <v>2076</v>
      </c>
      <c r="B1741" t="s">
        <v>171</v>
      </c>
      <c r="C1741" t="s">
        <v>912</v>
      </c>
      <c r="D1741" t="s">
        <v>170</v>
      </c>
      <c r="E1741" t="s">
        <v>323</v>
      </c>
      <c r="F1741" t="s">
        <v>304</v>
      </c>
      <c r="G1741" t="s">
        <v>305</v>
      </c>
      <c r="H1741">
        <v>1.069</v>
      </c>
      <c r="I1741">
        <v>9.4000000000000004E-3</v>
      </c>
      <c r="J1741">
        <v>-0.30769999999999997</v>
      </c>
      <c r="K1741">
        <v>-0.41920000000000002</v>
      </c>
      <c r="L1741">
        <v>-0.41920000000000002</v>
      </c>
      <c r="M1741">
        <v>3.1156999999999999</v>
      </c>
      <c r="N1741">
        <v>6.4528999999999996</v>
      </c>
      <c r="O1741">
        <v>9.5624000000000002</v>
      </c>
      <c r="P1741">
        <v>10.1494</v>
      </c>
      <c r="Q1741">
        <v>0</v>
      </c>
      <c r="R1741">
        <v>0</v>
      </c>
      <c r="S1741" t="s">
        <v>306</v>
      </c>
      <c r="T1741" t="s">
        <v>307</v>
      </c>
      <c r="U1741" t="s">
        <v>319</v>
      </c>
      <c r="V1741" t="s">
        <v>319</v>
      </c>
      <c r="W1741">
        <v>2247482.36</v>
      </c>
      <c r="X1741">
        <v>2093514.29</v>
      </c>
      <c r="Y1741" s="225">
        <v>30371380604361.648</v>
      </c>
      <c r="Z1741">
        <v>166915534.00999999</v>
      </c>
    </row>
    <row r="1742" spans="1:26" x14ac:dyDescent="0.25">
      <c r="A1742" t="s">
        <v>2077</v>
      </c>
      <c r="B1742" t="s">
        <v>171</v>
      </c>
      <c r="C1742" t="s">
        <v>912</v>
      </c>
      <c r="D1742" t="s">
        <v>170</v>
      </c>
      <c r="E1742" t="s">
        <v>303</v>
      </c>
      <c r="F1742" t="s">
        <v>304</v>
      </c>
      <c r="G1742" t="s">
        <v>305</v>
      </c>
      <c r="H1742">
        <v>1209.4802</v>
      </c>
      <c r="I1742">
        <v>0.25</v>
      </c>
      <c r="J1742">
        <v>-1.55E-2</v>
      </c>
      <c r="K1742">
        <v>0.97370000000000001</v>
      </c>
      <c r="L1742">
        <v>0.97370000000000001</v>
      </c>
      <c r="M1742">
        <v>2.9373</v>
      </c>
      <c r="N1742">
        <v>9.75</v>
      </c>
      <c r="O1742">
        <v>19.098199999999999</v>
      </c>
      <c r="P1742">
        <v>15.1228</v>
      </c>
      <c r="Q1742">
        <v>0</v>
      </c>
      <c r="R1742">
        <v>0</v>
      </c>
      <c r="S1742" t="s">
        <v>357</v>
      </c>
      <c r="T1742" t="s">
        <v>357</v>
      </c>
      <c r="U1742" t="s">
        <v>319</v>
      </c>
      <c r="V1742" t="s">
        <v>319</v>
      </c>
      <c r="W1742">
        <v>170876490830.98001</v>
      </c>
      <c r="X1742">
        <v>142656578.28</v>
      </c>
      <c r="Y1742" s="225">
        <v>30371380604361.648</v>
      </c>
      <c r="Z1742">
        <v>166915534.00999999</v>
      </c>
    </row>
    <row r="1743" spans="1:26" x14ac:dyDescent="0.25">
      <c r="A1743" t="s">
        <v>2078</v>
      </c>
      <c r="B1743" t="s">
        <v>166</v>
      </c>
      <c r="C1743" t="s">
        <v>1606</v>
      </c>
      <c r="D1743" t="s">
        <v>170</v>
      </c>
      <c r="E1743" t="s">
        <v>303</v>
      </c>
      <c r="F1743" t="s">
        <v>304</v>
      </c>
      <c r="G1743" t="s">
        <v>305</v>
      </c>
      <c r="H1743">
        <v>3417.6462000000001</v>
      </c>
      <c r="I1743">
        <v>-0.7369</v>
      </c>
      <c r="J1743">
        <v>-0.87190000000000001</v>
      </c>
      <c r="K1743">
        <v>0.64890000000000003</v>
      </c>
      <c r="L1743">
        <v>0.64890000000000003</v>
      </c>
      <c r="M1743">
        <v>-7.5200000000000003E-2</v>
      </c>
      <c r="N1743">
        <v>9.7185000000000006</v>
      </c>
      <c r="O1743">
        <v>12.083</v>
      </c>
      <c r="P1743">
        <v>12.5076</v>
      </c>
      <c r="Q1743">
        <v>39.564602000000001</v>
      </c>
      <c r="R1743">
        <v>45.547401000000001</v>
      </c>
      <c r="S1743" t="s">
        <v>313</v>
      </c>
      <c r="T1743" t="s">
        <v>313</v>
      </c>
      <c r="U1743" t="s">
        <v>313</v>
      </c>
      <c r="V1743" t="s">
        <v>313</v>
      </c>
      <c r="W1743">
        <v>389579439262.62</v>
      </c>
      <c r="X1743">
        <v>114730243.3</v>
      </c>
      <c r="Y1743" s="225">
        <v>1199244521604.3899</v>
      </c>
      <c r="Z1743">
        <v>9944194.1117000002</v>
      </c>
    </row>
    <row r="1744" spans="1:26" x14ac:dyDescent="0.25">
      <c r="A1744" t="s">
        <v>2079</v>
      </c>
      <c r="B1744" t="s">
        <v>166</v>
      </c>
      <c r="C1744" t="s">
        <v>1606</v>
      </c>
      <c r="D1744" t="s">
        <v>170</v>
      </c>
      <c r="E1744" t="s">
        <v>303</v>
      </c>
      <c r="F1744" t="s">
        <v>304</v>
      </c>
      <c r="G1744" t="s">
        <v>305</v>
      </c>
      <c r="H1744">
        <v>1359.8372999999999</v>
      </c>
      <c r="I1744">
        <v>-1.7848999999999999</v>
      </c>
      <c r="J1744">
        <v>-1.5770999999999999</v>
      </c>
      <c r="K1744">
        <v>5.2183000000000002</v>
      </c>
      <c r="L1744">
        <v>5.2183000000000002</v>
      </c>
      <c r="M1744">
        <v>0.15609999999999999</v>
      </c>
      <c r="N1744">
        <v>15.5883</v>
      </c>
      <c r="O1744">
        <v>16.197201</v>
      </c>
      <c r="P1744">
        <v>41.309502000000002</v>
      </c>
      <c r="Q1744">
        <v>0</v>
      </c>
      <c r="R1744">
        <v>0</v>
      </c>
      <c r="S1744" t="s">
        <v>310</v>
      </c>
      <c r="T1744" t="s">
        <v>307</v>
      </c>
      <c r="U1744" t="s">
        <v>319</v>
      </c>
      <c r="V1744" t="s">
        <v>319</v>
      </c>
      <c r="W1744">
        <v>304310781384.64001</v>
      </c>
      <c r="X1744">
        <v>235462340.65000001</v>
      </c>
      <c r="Y1744" s="225">
        <v>1199244521604.3899</v>
      </c>
      <c r="Z1744">
        <v>9944194.1117000002</v>
      </c>
    </row>
    <row r="1745" spans="1:26" x14ac:dyDescent="0.25">
      <c r="A1745" t="s">
        <v>2080</v>
      </c>
      <c r="B1745" t="s">
        <v>207</v>
      </c>
      <c r="C1745" t="s">
        <v>1606</v>
      </c>
      <c r="D1745" t="s">
        <v>177</v>
      </c>
      <c r="E1745" t="s">
        <v>303</v>
      </c>
      <c r="F1745" t="s">
        <v>304</v>
      </c>
      <c r="G1745" t="s">
        <v>305</v>
      </c>
      <c r="H1745">
        <v>1004.0962</v>
      </c>
      <c r="I1745">
        <v>0</v>
      </c>
      <c r="J1745">
        <v>0</v>
      </c>
      <c r="K1745">
        <v>0</v>
      </c>
      <c r="L1745">
        <v>0.69</v>
      </c>
      <c r="M1745">
        <v>0</v>
      </c>
      <c r="N1745">
        <v>0</v>
      </c>
      <c r="O1745">
        <v>0</v>
      </c>
      <c r="P1745">
        <v>6.37</v>
      </c>
      <c r="Q1745">
        <v>0</v>
      </c>
      <c r="R1745">
        <v>0</v>
      </c>
      <c r="S1745" t="s">
        <v>319</v>
      </c>
      <c r="T1745" t="s">
        <v>319</v>
      </c>
      <c r="U1745" t="s">
        <v>319</v>
      </c>
      <c r="V1745" t="s">
        <v>319</v>
      </c>
      <c r="W1745">
        <v>204227405903.87</v>
      </c>
      <c r="X1745">
        <v>200651385</v>
      </c>
      <c r="Y1745" s="225">
        <v>1199244521604.3899</v>
      </c>
      <c r="Z1745">
        <v>9944194.1117000002</v>
      </c>
    </row>
    <row r="1746" spans="1:26" x14ac:dyDescent="0.25">
      <c r="A1746" t="s">
        <v>2081</v>
      </c>
      <c r="B1746" t="s">
        <v>207</v>
      </c>
      <c r="C1746" t="s">
        <v>1606</v>
      </c>
      <c r="D1746" t="s">
        <v>170</v>
      </c>
      <c r="E1746" t="s">
        <v>303</v>
      </c>
      <c r="F1746" t="s">
        <v>304</v>
      </c>
      <c r="G1746" t="s">
        <v>305</v>
      </c>
      <c r="H1746">
        <v>1021.7723</v>
      </c>
      <c r="I1746">
        <v>0</v>
      </c>
      <c r="J1746">
        <v>0</v>
      </c>
      <c r="K1746">
        <v>0</v>
      </c>
      <c r="L1746">
        <v>0.73</v>
      </c>
      <c r="M1746">
        <v>0</v>
      </c>
      <c r="N1746">
        <v>0</v>
      </c>
      <c r="O1746">
        <v>0</v>
      </c>
      <c r="P1746">
        <v>0</v>
      </c>
      <c r="Q1746">
        <v>0</v>
      </c>
      <c r="R1746">
        <v>0</v>
      </c>
      <c r="S1746" t="s">
        <v>319</v>
      </c>
      <c r="T1746" t="s">
        <v>319</v>
      </c>
      <c r="U1746" t="s">
        <v>319</v>
      </c>
      <c r="V1746" t="s">
        <v>319</v>
      </c>
      <c r="W1746">
        <v>153641157628.88</v>
      </c>
      <c r="X1746">
        <v>151465000</v>
      </c>
      <c r="Y1746" s="225">
        <v>1199244521604.3899</v>
      </c>
      <c r="Z1746">
        <v>9944194.1117000002</v>
      </c>
    </row>
    <row r="1747" spans="1:26" x14ac:dyDescent="0.25">
      <c r="A1747" t="s">
        <v>2082</v>
      </c>
      <c r="B1747" t="s">
        <v>74</v>
      </c>
      <c r="C1747" t="s">
        <v>1606</v>
      </c>
      <c r="D1747" t="s">
        <v>202</v>
      </c>
      <c r="E1747" t="s">
        <v>303</v>
      </c>
      <c r="F1747" t="s">
        <v>304</v>
      </c>
      <c r="G1747" t="s">
        <v>305</v>
      </c>
      <c r="H1747">
        <v>982.07410000000004</v>
      </c>
      <c r="I1747">
        <v>-0.72789999999999999</v>
      </c>
      <c r="J1747">
        <v>-0.57999999999999996</v>
      </c>
      <c r="K1747">
        <v>-3.8600000000000002E-2</v>
      </c>
      <c r="L1747">
        <v>-3.8600000000000002E-2</v>
      </c>
      <c r="M1747">
        <v>-10.129</v>
      </c>
      <c r="N1747">
        <v>-8.9701000000000004</v>
      </c>
      <c r="O1747">
        <v>1.3621000000000001</v>
      </c>
      <c r="P1747">
        <v>-5.3349000000000002</v>
      </c>
      <c r="Q1747">
        <v>0</v>
      </c>
      <c r="R1747">
        <v>0</v>
      </c>
      <c r="S1747" t="s">
        <v>375</v>
      </c>
      <c r="T1747" t="s">
        <v>317</v>
      </c>
      <c r="U1747" t="s">
        <v>319</v>
      </c>
      <c r="V1747" t="s">
        <v>319</v>
      </c>
      <c r="W1747">
        <v>11036505007.690001</v>
      </c>
      <c r="X1747">
        <v>11233619.33</v>
      </c>
      <c r="Y1747" s="225">
        <v>1199244521604.3899</v>
      </c>
      <c r="Z1747">
        <v>9944194.1117000002</v>
      </c>
    </row>
    <row r="1748" spans="1:26" x14ac:dyDescent="0.25">
      <c r="A1748" t="s">
        <v>2083</v>
      </c>
      <c r="B1748" t="s">
        <v>74</v>
      </c>
      <c r="C1748" t="s">
        <v>1606</v>
      </c>
      <c r="D1748" t="s">
        <v>170</v>
      </c>
      <c r="E1748" t="s">
        <v>303</v>
      </c>
      <c r="F1748" t="s">
        <v>304</v>
      </c>
      <c r="G1748" t="s">
        <v>305</v>
      </c>
      <c r="H1748">
        <v>898.82640000000004</v>
      </c>
      <c r="I1748">
        <v>-0.50319999999999998</v>
      </c>
      <c r="J1748">
        <v>-0.80779999999999996</v>
      </c>
      <c r="K1748">
        <v>-3.99</v>
      </c>
      <c r="L1748">
        <v>-3.99</v>
      </c>
      <c r="M1748">
        <v>-11.465999999999999</v>
      </c>
      <c r="N1748">
        <v>-11.5863</v>
      </c>
      <c r="O1748">
        <v>-1.1845000000000001</v>
      </c>
      <c r="P1748">
        <v>-1.6197999999999999</v>
      </c>
      <c r="Q1748">
        <v>0</v>
      </c>
      <c r="R1748">
        <v>0</v>
      </c>
      <c r="S1748" t="s">
        <v>317</v>
      </c>
      <c r="T1748" t="s">
        <v>307</v>
      </c>
      <c r="U1748" t="s">
        <v>319</v>
      </c>
      <c r="V1748" t="s">
        <v>319</v>
      </c>
      <c r="W1748">
        <v>28619317908.419998</v>
      </c>
      <c r="X1748">
        <v>30570303.32</v>
      </c>
      <c r="Y1748" s="225">
        <v>1199244521604.3899</v>
      </c>
      <c r="Z1748">
        <v>9944194.1117000002</v>
      </c>
    </row>
    <row r="1749" spans="1:26" x14ac:dyDescent="0.25">
      <c r="A1749" t="s">
        <v>2084</v>
      </c>
      <c r="B1749" t="s">
        <v>171</v>
      </c>
      <c r="C1749" t="s">
        <v>1606</v>
      </c>
      <c r="D1749" t="s">
        <v>177</v>
      </c>
      <c r="E1749" t="s">
        <v>323</v>
      </c>
      <c r="F1749" t="s">
        <v>304</v>
      </c>
      <c r="G1749" t="s">
        <v>305</v>
      </c>
      <c r="H1749">
        <v>1.153159</v>
      </c>
      <c r="I1749">
        <v>3.0700000000000002E-2</v>
      </c>
      <c r="J1749">
        <v>-0.76990000000000003</v>
      </c>
      <c r="K1749">
        <v>-1.5161</v>
      </c>
      <c r="L1749">
        <v>-1.5161</v>
      </c>
      <c r="M1749">
        <v>-2.0005999999999999</v>
      </c>
      <c r="N1749">
        <v>16.439899</v>
      </c>
      <c r="O1749">
        <v>22.040299999999998</v>
      </c>
      <c r="P1749">
        <v>20.538499999999999</v>
      </c>
      <c r="Q1749">
        <v>0</v>
      </c>
      <c r="R1749">
        <v>0</v>
      </c>
      <c r="S1749" t="s">
        <v>332</v>
      </c>
      <c r="T1749" t="s">
        <v>306</v>
      </c>
      <c r="U1749" t="s">
        <v>319</v>
      </c>
      <c r="V1749" t="s">
        <v>319</v>
      </c>
      <c r="W1749">
        <v>9944194.1117000002</v>
      </c>
      <c r="X1749">
        <v>8492698.8800000008</v>
      </c>
      <c r="Y1749" s="225">
        <v>1199244521604.3899</v>
      </c>
      <c r="Z1749">
        <v>9944194.1117000002</v>
      </c>
    </row>
    <row r="1750" spans="1:26" x14ac:dyDescent="0.25">
      <c r="A1750" t="s">
        <v>2085</v>
      </c>
      <c r="B1750" t="s">
        <v>171</v>
      </c>
      <c r="C1750" t="s">
        <v>1606</v>
      </c>
      <c r="D1750" t="s">
        <v>177</v>
      </c>
      <c r="E1750" t="s">
        <v>303</v>
      </c>
      <c r="F1750" t="s">
        <v>304</v>
      </c>
      <c r="G1750" t="s">
        <v>305</v>
      </c>
      <c r="H1750">
        <v>1276.4211</v>
      </c>
      <c r="I1750">
        <v>0.59140000000000004</v>
      </c>
      <c r="J1750">
        <v>0.72040000000000004</v>
      </c>
      <c r="K1750">
        <v>1.0894999999999999</v>
      </c>
      <c r="L1750">
        <v>1.0894999999999999</v>
      </c>
      <c r="M1750">
        <v>3.0891000000000002</v>
      </c>
      <c r="N1750">
        <v>6.9474</v>
      </c>
      <c r="O1750">
        <v>11.0564</v>
      </c>
      <c r="P1750">
        <v>18.0182</v>
      </c>
      <c r="Q1750">
        <v>18.6905</v>
      </c>
      <c r="R1750">
        <v>0</v>
      </c>
      <c r="S1750" t="s">
        <v>338</v>
      </c>
      <c r="T1750" t="s">
        <v>306</v>
      </c>
      <c r="U1750" t="s">
        <v>317</v>
      </c>
      <c r="V1750" t="s">
        <v>319</v>
      </c>
      <c r="W1750">
        <v>22212472499.380001</v>
      </c>
      <c r="X1750">
        <v>17591748.59</v>
      </c>
      <c r="Y1750" s="225">
        <v>1199244521604.3899</v>
      </c>
      <c r="Z1750">
        <v>9944194.1117000002</v>
      </c>
    </row>
    <row r="1751" spans="1:26" x14ac:dyDescent="0.25">
      <c r="A1751" t="s">
        <v>2086</v>
      </c>
      <c r="B1751" t="s">
        <v>178</v>
      </c>
      <c r="C1751" t="s">
        <v>1606</v>
      </c>
      <c r="D1751" t="s">
        <v>170</v>
      </c>
      <c r="E1751" t="s">
        <v>303</v>
      </c>
      <c r="F1751" t="s">
        <v>304</v>
      </c>
      <c r="G1751" t="s">
        <v>305</v>
      </c>
      <c r="H1751">
        <v>1111.6482000000001</v>
      </c>
      <c r="I1751">
        <v>7.0900000000000005E-2</v>
      </c>
      <c r="J1751">
        <v>0.14530000000000001</v>
      </c>
      <c r="K1751">
        <v>0.54500000000000004</v>
      </c>
      <c r="L1751">
        <v>0.54500000000000004</v>
      </c>
      <c r="M1751">
        <v>1.5922000000000001</v>
      </c>
      <c r="N1751">
        <v>3.2029000000000001</v>
      </c>
      <c r="O1751">
        <v>5.2302999999999997</v>
      </c>
      <c r="P1751">
        <v>6.7948000000000004</v>
      </c>
      <c r="Q1751">
        <v>0</v>
      </c>
      <c r="R1751">
        <v>0</v>
      </c>
      <c r="S1751" t="s">
        <v>310</v>
      </c>
      <c r="T1751" t="s">
        <v>310</v>
      </c>
      <c r="U1751" t="s">
        <v>319</v>
      </c>
      <c r="V1751" t="s">
        <v>319</v>
      </c>
      <c r="W1751">
        <v>50453564640.550003</v>
      </c>
      <c r="X1751">
        <v>45633610.630000003</v>
      </c>
      <c r="Y1751" s="225">
        <v>1199244521604.3899</v>
      </c>
      <c r="Z1751">
        <v>9944194.1117000002</v>
      </c>
    </row>
    <row r="1752" spans="1:26" x14ac:dyDescent="0.25">
      <c r="A1752" t="s">
        <v>2087</v>
      </c>
      <c r="B1752" t="s">
        <v>166</v>
      </c>
      <c r="C1752" t="s">
        <v>2088</v>
      </c>
      <c r="D1752" t="s">
        <v>374</v>
      </c>
      <c r="E1752" t="s">
        <v>303</v>
      </c>
      <c r="F1752" t="s">
        <v>304</v>
      </c>
      <c r="G1752" t="s">
        <v>305</v>
      </c>
      <c r="H1752">
        <v>1665.2</v>
      </c>
      <c r="I1752">
        <v>-0.21840000000000001</v>
      </c>
      <c r="J1752">
        <v>-1.3946000000000001</v>
      </c>
      <c r="K1752">
        <v>-0.50900000000000001</v>
      </c>
      <c r="L1752">
        <v>-0.50900000000000001</v>
      </c>
      <c r="M1752">
        <v>2.6585999999999999</v>
      </c>
      <c r="N1752">
        <v>11.813000000000001</v>
      </c>
      <c r="O1752">
        <v>14.510999999999999</v>
      </c>
      <c r="P1752">
        <v>17.898800000000001</v>
      </c>
      <c r="Q1752">
        <v>0</v>
      </c>
      <c r="R1752">
        <v>0</v>
      </c>
      <c r="S1752" t="s">
        <v>313</v>
      </c>
      <c r="T1752" t="s">
        <v>357</v>
      </c>
      <c r="U1752" t="s">
        <v>319</v>
      </c>
      <c r="V1752" t="s">
        <v>319</v>
      </c>
      <c r="W1752">
        <v>120874623395.85001</v>
      </c>
      <c r="X1752">
        <v>72219183.090000004</v>
      </c>
      <c r="Y1752" s="225">
        <v>8729886480647.5801</v>
      </c>
      <c r="Z1752">
        <v>4321447.1326000001</v>
      </c>
    </row>
    <row r="1753" spans="1:26" x14ac:dyDescent="0.25">
      <c r="A1753" t="s">
        <v>2089</v>
      </c>
      <c r="B1753" t="s">
        <v>171</v>
      </c>
      <c r="C1753" t="s">
        <v>2088</v>
      </c>
      <c r="D1753" t="s">
        <v>374</v>
      </c>
      <c r="E1753" t="s">
        <v>303</v>
      </c>
      <c r="F1753" t="s">
        <v>304</v>
      </c>
      <c r="G1753" t="s">
        <v>305</v>
      </c>
      <c r="H1753">
        <v>1239.9449999999999</v>
      </c>
      <c r="I1753">
        <v>0.24579999999999999</v>
      </c>
      <c r="J1753">
        <v>7.4300000000000005E-2</v>
      </c>
      <c r="K1753">
        <v>1.1605000000000001</v>
      </c>
      <c r="L1753">
        <v>1.1605000000000001</v>
      </c>
      <c r="M1753">
        <v>2.9950000000000001</v>
      </c>
      <c r="N1753">
        <v>6.4759000000000002</v>
      </c>
      <c r="O1753">
        <v>10.162599999999999</v>
      </c>
      <c r="P1753">
        <v>11.827999999999999</v>
      </c>
      <c r="Q1753">
        <v>0</v>
      </c>
      <c r="R1753">
        <v>0</v>
      </c>
      <c r="S1753" t="s">
        <v>306</v>
      </c>
      <c r="T1753" t="s">
        <v>307</v>
      </c>
      <c r="U1753" t="s">
        <v>319</v>
      </c>
      <c r="V1753" t="s">
        <v>319</v>
      </c>
      <c r="W1753">
        <v>76263917396.559998</v>
      </c>
      <c r="X1753">
        <v>62219676.57</v>
      </c>
      <c r="Y1753" s="225">
        <v>8729886480647.5801</v>
      </c>
      <c r="Z1753">
        <v>4321447.1326000001</v>
      </c>
    </row>
    <row r="1754" spans="1:26" x14ac:dyDescent="0.25">
      <c r="A1754" t="s">
        <v>2090</v>
      </c>
      <c r="B1754" t="s">
        <v>166</v>
      </c>
      <c r="C1754" t="s">
        <v>2088</v>
      </c>
      <c r="D1754" t="s">
        <v>342</v>
      </c>
      <c r="E1754" t="s">
        <v>303</v>
      </c>
      <c r="F1754" t="s">
        <v>304</v>
      </c>
      <c r="G1754" t="s">
        <v>305</v>
      </c>
      <c r="H1754">
        <v>1384.9429</v>
      </c>
      <c r="I1754">
        <v>-0.2596</v>
      </c>
      <c r="J1754">
        <v>-2.1345000000000001</v>
      </c>
      <c r="K1754">
        <v>0.47560000000000002</v>
      </c>
      <c r="L1754">
        <v>0.47560000000000002</v>
      </c>
      <c r="M1754">
        <v>4.2882999999999996</v>
      </c>
      <c r="N1754">
        <v>10.1783</v>
      </c>
      <c r="O1754">
        <v>14.4999</v>
      </c>
      <c r="P1754">
        <v>24.733801</v>
      </c>
      <c r="Q1754">
        <v>0</v>
      </c>
      <c r="R1754">
        <v>0</v>
      </c>
      <c r="S1754" t="s">
        <v>313</v>
      </c>
      <c r="T1754" t="s">
        <v>357</v>
      </c>
      <c r="U1754" t="s">
        <v>319</v>
      </c>
      <c r="V1754" t="s">
        <v>319</v>
      </c>
      <c r="W1754">
        <v>47959917901.519997</v>
      </c>
      <c r="X1754">
        <v>34794220.460000001</v>
      </c>
      <c r="Y1754" s="225">
        <v>8729886480647.5801</v>
      </c>
      <c r="Z1754">
        <v>4321447.1326000001</v>
      </c>
    </row>
    <row r="1755" spans="1:26" x14ac:dyDescent="0.25">
      <c r="A1755" t="s">
        <v>2091</v>
      </c>
      <c r="B1755" t="s">
        <v>171</v>
      </c>
      <c r="C1755" t="s">
        <v>2088</v>
      </c>
      <c r="D1755" t="s">
        <v>177</v>
      </c>
      <c r="E1755" t="s">
        <v>303</v>
      </c>
      <c r="F1755" t="s">
        <v>304</v>
      </c>
      <c r="G1755" t="s">
        <v>305</v>
      </c>
      <c r="H1755">
        <v>1266.5843</v>
      </c>
      <c r="I1755">
        <v>9.4799999999999995E-2</v>
      </c>
      <c r="J1755">
        <v>-8.2000000000000007E-3</v>
      </c>
      <c r="K1755">
        <v>0.70409999999999995</v>
      </c>
      <c r="L1755">
        <v>0.70409999999999995</v>
      </c>
      <c r="M1755">
        <v>2.7052999999999998</v>
      </c>
      <c r="N1755">
        <v>6.3410000000000002</v>
      </c>
      <c r="O1755">
        <v>11.304</v>
      </c>
      <c r="P1755">
        <v>16.505099999999999</v>
      </c>
      <c r="Q1755">
        <v>21.520499999999998</v>
      </c>
      <c r="R1755">
        <v>0</v>
      </c>
      <c r="S1755" t="s">
        <v>310</v>
      </c>
      <c r="T1755" t="s">
        <v>364</v>
      </c>
      <c r="U1755" t="s">
        <v>364</v>
      </c>
      <c r="V1755" t="s">
        <v>319</v>
      </c>
      <c r="W1755">
        <v>242711494075.98999</v>
      </c>
      <c r="X1755">
        <v>192976039.75999999</v>
      </c>
      <c r="Y1755" s="225">
        <v>8729886480647.5801</v>
      </c>
      <c r="Z1755">
        <v>4321447.1326000001</v>
      </c>
    </row>
    <row r="1756" spans="1:26" x14ac:dyDescent="0.25">
      <c r="A1756" t="s">
        <v>2092</v>
      </c>
      <c r="B1756" t="s">
        <v>74</v>
      </c>
      <c r="C1756" t="s">
        <v>2088</v>
      </c>
      <c r="D1756" t="s">
        <v>374</v>
      </c>
      <c r="E1756" t="s">
        <v>303</v>
      </c>
      <c r="F1756" t="s">
        <v>304</v>
      </c>
      <c r="G1756" t="s">
        <v>305</v>
      </c>
      <c r="H1756">
        <v>2152.404</v>
      </c>
      <c r="I1756">
        <v>-0.78959999999999997</v>
      </c>
      <c r="J1756">
        <v>-1.5521</v>
      </c>
      <c r="K1756">
        <v>-2.8572000000000002</v>
      </c>
      <c r="L1756">
        <v>-2.8572000000000002</v>
      </c>
      <c r="M1756">
        <v>-3.3883000000000001</v>
      </c>
      <c r="N1756">
        <v>1.1314</v>
      </c>
      <c r="O1756">
        <v>6.7390999999999996</v>
      </c>
      <c r="P1756">
        <v>6.5500999999999996</v>
      </c>
      <c r="Q1756">
        <v>54.041901000000003</v>
      </c>
      <c r="R1756">
        <v>86.897400000000005</v>
      </c>
      <c r="S1756" t="s">
        <v>364</v>
      </c>
      <c r="T1756" t="s">
        <v>364</v>
      </c>
      <c r="U1756" t="s">
        <v>357</v>
      </c>
      <c r="V1756" t="s">
        <v>357</v>
      </c>
      <c r="W1756">
        <v>1439418120327.8101</v>
      </c>
      <c r="X1756">
        <v>649641702.73000002</v>
      </c>
      <c r="Y1756" s="225">
        <v>8729886480647.5801</v>
      </c>
      <c r="Z1756">
        <v>4321447.1326000001</v>
      </c>
    </row>
    <row r="1757" spans="1:26" x14ac:dyDescent="0.25">
      <c r="A1757" t="s">
        <v>2093</v>
      </c>
      <c r="B1757" t="s">
        <v>74</v>
      </c>
      <c r="C1757" t="s">
        <v>2088</v>
      </c>
      <c r="D1757" t="s">
        <v>374</v>
      </c>
      <c r="E1757" t="s">
        <v>303</v>
      </c>
      <c r="F1757" t="s">
        <v>304</v>
      </c>
      <c r="G1757" t="s">
        <v>305</v>
      </c>
      <c r="H1757">
        <v>1165.327</v>
      </c>
      <c r="I1757">
        <v>-1.9262999999999999</v>
      </c>
      <c r="J1757">
        <v>0.38579999999999998</v>
      </c>
      <c r="K1757">
        <v>3.5615999999999999</v>
      </c>
      <c r="L1757">
        <v>3.5615999999999999</v>
      </c>
      <c r="M1757">
        <v>6.0486000000000004</v>
      </c>
      <c r="N1757">
        <v>9.8124000000000002</v>
      </c>
      <c r="O1757">
        <v>9.2664000000000009</v>
      </c>
      <c r="P1757">
        <v>14.3529</v>
      </c>
      <c r="Q1757">
        <v>0</v>
      </c>
      <c r="R1757">
        <v>0</v>
      </c>
      <c r="S1757" t="s">
        <v>313</v>
      </c>
      <c r="T1757" t="s">
        <v>313</v>
      </c>
      <c r="U1757" t="s">
        <v>319</v>
      </c>
      <c r="V1757" t="s">
        <v>319</v>
      </c>
      <c r="W1757">
        <v>81272380415.139999</v>
      </c>
      <c r="X1757">
        <v>72226067.400000006</v>
      </c>
      <c r="Y1757" s="225">
        <v>8729886480647.5801</v>
      </c>
      <c r="Z1757">
        <v>4321447.1326000001</v>
      </c>
    </row>
    <row r="1758" spans="1:26" x14ac:dyDescent="0.25">
      <c r="A1758" t="s">
        <v>2094</v>
      </c>
      <c r="B1758" t="s">
        <v>166</v>
      </c>
      <c r="C1758" t="s">
        <v>2088</v>
      </c>
      <c r="D1758" t="s">
        <v>342</v>
      </c>
      <c r="E1758" t="s">
        <v>303</v>
      </c>
      <c r="F1758" t="s">
        <v>304</v>
      </c>
      <c r="G1758" t="s">
        <v>305</v>
      </c>
      <c r="H1758">
        <v>4673.5605999999998</v>
      </c>
      <c r="I1758">
        <v>-0.99280000000000002</v>
      </c>
      <c r="J1758">
        <v>-1.4109</v>
      </c>
      <c r="K1758">
        <v>0.33450000000000002</v>
      </c>
      <c r="L1758">
        <v>0.33450000000000002</v>
      </c>
      <c r="M1758">
        <v>3.0024999999999999</v>
      </c>
      <c r="N1758">
        <v>7.2477999999999998</v>
      </c>
      <c r="O1758">
        <v>8.5913000000000004</v>
      </c>
      <c r="P1758">
        <v>6.9977</v>
      </c>
      <c r="Q1758">
        <v>72.558502000000004</v>
      </c>
      <c r="R1758">
        <v>48.9771</v>
      </c>
      <c r="S1758" t="s">
        <v>306</v>
      </c>
      <c r="T1758" t="s">
        <v>307</v>
      </c>
      <c r="U1758" t="s">
        <v>357</v>
      </c>
      <c r="V1758" t="s">
        <v>364</v>
      </c>
      <c r="W1758">
        <v>313138069190.10999</v>
      </c>
      <c r="X1758">
        <v>67226183.459999993</v>
      </c>
      <c r="Y1758" s="225">
        <v>8729886480647.5801</v>
      </c>
      <c r="Z1758">
        <v>4321447.1326000001</v>
      </c>
    </row>
    <row r="1759" spans="1:26" x14ac:dyDescent="0.25">
      <c r="A1759" t="s">
        <v>2095</v>
      </c>
      <c r="B1759" t="s">
        <v>74</v>
      </c>
      <c r="C1759" t="s">
        <v>2088</v>
      </c>
      <c r="D1759" t="s">
        <v>374</v>
      </c>
      <c r="E1759" t="s">
        <v>303</v>
      </c>
      <c r="F1759" t="s">
        <v>304</v>
      </c>
      <c r="G1759" t="s">
        <v>305</v>
      </c>
      <c r="H1759">
        <v>1665.729</v>
      </c>
      <c r="I1759">
        <v>-0.1726</v>
      </c>
      <c r="J1759">
        <v>-0.21079999999999999</v>
      </c>
      <c r="K1759">
        <v>-1.5346</v>
      </c>
      <c r="L1759">
        <v>-1.5346</v>
      </c>
      <c r="M1759">
        <v>4.8333000000000004</v>
      </c>
      <c r="N1759">
        <v>9.6161999999999992</v>
      </c>
      <c r="O1759">
        <v>13.468</v>
      </c>
      <c r="P1759">
        <v>13.8622</v>
      </c>
      <c r="Q1759">
        <v>82.091498999999999</v>
      </c>
      <c r="R1759">
        <v>0</v>
      </c>
      <c r="S1759" t="s">
        <v>310</v>
      </c>
      <c r="T1759" t="s">
        <v>310</v>
      </c>
      <c r="U1759" t="s">
        <v>313</v>
      </c>
      <c r="V1759" t="s">
        <v>319</v>
      </c>
      <c r="W1759">
        <v>219308393439.32001</v>
      </c>
      <c r="X1759">
        <v>129638664.40000001</v>
      </c>
      <c r="Y1759" s="225">
        <v>8729886480647.5801</v>
      </c>
      <c r="Z1759">
        <v>4321447.1326000001</v>
      </c>
    </row>
    <row r="1760" spans="1:26" x14ac:dyDescent="0.25">
      <c r="A1760" t="s">
        <v>2096</v>
      </c>
      <c r="B1760" t="s">
        <v>178</v>
      </c>
      <c r="C1760" t="s">
        <v>2088</v>
      </c>
      <c r="D1760" t="s">
        <v>374</v>
      </c>
      <c r="E1760" t="s">
        <v>303</v>
      </c>
      <c r="F1760" t="s">
        <v>304</v>
      </c>
      <c r="G1760" t="s">
        <v>305</v>
      </c>
      <c r="H1760">
        <v>1414.64</v>
      </c>
      <c r="I1760">
        <v>5.7299999999999997E-2</v>
      </c>
      <c r="J1760">
        <v>0.14649999999999999</v>
      </c>
      <c r="K1760">
        <v>0.64459999999999995</v>
      </c>
      <c r="L1760">
        <v>0.64459999999999995</v>
      </c>
      <c r="M1760">
        <v>1.849</v>
      </c>
      <c r="N1760">
        <v>3.6349999999999998</v>
      </c>
      <c r="O1760">
        <v>5.4781000000000004</v>
      </c>
      <c r="P1760">
        <v>7.2636000000000003</v>
      </c>
      <c r="Q1760">
        <v>22.579699999999999</v>
      </c>
      <c r="R1760">
        <v>0</v>
      </c>
      <c r="S1760" t="s">
        <v>357</v>
      </c>
      <c r="T1760" t="s">
        <v>313</v>
      </c>
      <c r="U1760" t="s">
        <v>357</v>
      </c>
      <c r="V1760" t="s">
        <v>319</v>
      </c>
      <c r="W1760">
        <v>3206933461764.9702</v>
      </c>
      <c r="X1760">
        <v>2281572478.6700001</v>
      </c>
      <c r="Y1760" s="225">
        <v>8729886480647.5801</v>
      </c>
      <c r="Z1760">
        <v>4321447.1326000001</v>
      </c>
    </row>
    <row r="1761" spans="1:26" x14ac:dyDescent="0.25">
      <c r="A1761" t="s">
        <v>2097</v>
      </c>
      <c r="B1761" t="s">
        <v>166</v>
      </c>
      <c r="C1761" t="s">
        <v>2088</v>
      </c>
      <c r="D1761" t="s">
        <v>374</v>
      </c>
      <c r="E1761" t="s">
        <v>303</v>
      </c>
      <c r="F1761" t="s">
        <v>304</v>
      </c>
      <c r="G1761" t="s">
        <v>305</v>
      </c>
      <c r="H1761">
        <v>1001.936</v>
      </c>
      <c r="I1761">
        <v>-0.34260000000000002</v>
      </c>
      <c r="J1761">
        <v>-4.8158000000000003</v>
      </c>
      <c r="K1761">
        <v>-4.5941000000000001</v>
      </c>
      <c r="L1761">
        <v>-4.5941000000000001</v>
      </c>
      <c r="M1761">
        <v>-3.5747</v>
      </c>
      <c r="N1761">
        <v>1.6267</v>
      </c>
      <c r="O1761">
        <v>1.5933999999999999</v>
      </c>
      <c r="P1761">
        <v>0.32700000000000001</v>
      </c>
      <c r="Q1761">
        <v>-7.2496</v>
      </c>
      <c r="R1761">
        <v>6.1658999999999997</v>
      </c>
      <c r="S1761" t="s">
        <v>387</v>
      </c>
      <c r="T1761" t="s">
        <v>319</v>
      </c>
      <c r="U1761" t="s">
        <v>319</v>
      </c>
      <c r="V1761" t="s">
        <v>319</v>
      </c>
      <c r="W1761">
        <v>1030399223.3</v>
      </c>
      <c r="X1761">
        <v>981162.94</v>
      </c>
      <c r="Y1761" s="225">
        <v>8729886480647.5801</v>
      </c>
      <c r="Z1761">
        <v>4321447.1326000001</v>
      </c>
    </row>
    <row r="1762" spans="1:26" x14ac:dyDescent="0.25">
      <c r="A1762" t="s">
        <v>2098</v>
      </c>
      <c r="B1762" t="s">
        <v>207</v>
      </c>
      <c r="C1762" t="s">
        <v>2088</v>
      </c>
      <c r="D1762" t="s">
        <v>177</v>
      </c>
      <c r="E1762" t="s">
        <v>303</v>
      </c>
      <c r="F1762" t="s">
        <v>304</v>
      </c>
      <c r="G1762" t="s">
        <v>305</v>
      </c>
      <c r="H1762">
        <v>983.67370000000005</v>
      </c>
      <c r="I1762">
        <v>0</v>
      </c>
      <c r="J1762">
        <v>0</v>
      </c>
      <c r="K1762">
        <v>0</v>
      </c>
      <c r="L1762">
        <v>0.66</v>
      </c>
      <c r="M1762">
        <v>0</v>
      </c>
      <c r="N1762">
        <v>0</v>
      </c>
      <c r="O1762">
        <v>0</v>
      </c>
      <c r="P1762">
        <v>5.73</v>
      </c>
      <c r="Q1762">
        <v>0</v>
      </c>
      <c r="R1762">
        <v>0</v>
      </c>
      <c r="S1762" t="s">
        <v>319</v>
      </c>
      <c r="T1762" t="s">
        <v>319</v>
      </c>
      <c r="U1762" t="s">
        <v>319</v>
      </c>
      <c r="V1762" t="s">
        <v>319</v>
      </c>
      <c r="W1762">
        <v>95880908675.520004</v>
      </c>
      <c r="X1762">
        <v>96038810.019999996</v>
      </c>
      <c r="Y1762" s="225">
        <v>8729886480647.5801</v>
      </c>
      <c r="Z1762">
        <v>4321447.1326000001</v>
      </c>
    </row>
    <row r="1763" spans="1:26" x14ac:dyDescent="0.25">
      <c r="A1763" t="s">
        <v>2099</v>
      </c>
      <c r="B1763" t="s">
        <v>207</v>
      </c>
      <c r="C1763" t="s">
        <v>2088</v>
      </c>
      <c r="D1763" t="s">
        <v>177</v>
      </c>
      <c r="E1763" t="s">
        <v>303</v>
      </c>
      <c r="F1763" t="s">
        <v>304</v>
      </c>
      <c r="G1763" t="s">
        <v>305</v>
      </c>
      <c r="H1763">
        <v>986.7645</v>
      </c>
      <c r="I1763">
        <v>0</v>
      </c>
      <c r="J1763">
        <v>0</v>
      </c>
      <c r="K1763">
        <v>0</v>
      </c>
      <c r="L1763">
        <v>0.57999999999999996</v>
      </c>
      <c r="M1763">
        <v>0</v>
      </c>
      <c r="N1763">
        <v>0</v>
      </c>
      <c r="O1763">
        <v>0</v>
      </c>
      <c r="P1763">
        <v>6.24</v>
      </c>
      <c r="Q1763">
        <v>0</v>
      </c>
      <c r="R1763">
        <v>0</v>
      </c>
      <c r="S1763" t="s">
        <v>319</v>
      </c>
      <c r="T1763" t="s">
        <v>319</v>
      </c>
      <c r="U1763" t="s">
        <v>319</v>
      </c>
      <c r="V1763" t="s">
        <v>319</v>
      </c>
      <c r="W1763">
        <v>219400356628.35999</v>
      </c>
      <c r="X1763">
        <v>223629426.24000001</v>
      </c>
      <c r="Y1763" s="225">
        <v>8729886480647.5801</v>
      </c>
      <c r="Z1763">
        <v>4321447.1326000001</v>
      </c>
    </row>
    <row r="1764" spans="1:26" x14ac:dyDescent="0.25">
      <c r="A1764" t="s">
        <v>2100</v>
      </c>
      <c r="B1764" t="s">
        <v>207</v>
      </c>
      <c r="C1764" t="s">
        <v>2088</v>
      </c>
      <c r="D1764" t="s">
        <v>177</v>
      </c>
      <c r="E1764" t="s">
        <v>303</v>
      </c>
      <c r="F1764" t="s">
        <v>304</v>
      </c>
      <c r="G1764" t="s">
        <v>305</v>
      </c>
      <c r="H1764">
        <v>1006.057</v>
      </c>
      <c r="I1764">
        <v>0</v>
      </c>
      <c r="J1764">
        <v>0</v>
      </c>
      <c r="K1764">
        <v>0</v>
      </c>
      <c r="L1764">
        <v>0.62</v>
      </c>
      <c r="M1764">
        <v>0</v>
      </c>
      <c r="N1764">
        <v>0</v>
      </c>
      <c r="O1764">
        <v>0</v>
      </c>
      <c r="P1764">
        <v>5.76</v>
      </c>
      <c r="Q1764">
        <v>0</v>
      </c>
      <c r="R1764">
        <v>0</v>
      </c>
      <c r="S1764" t="s">
        <v>319</v>
      </c>
      <c r="T1764" t="s">
        <v>319</v>
      </c>
      <c r="U1764" t="s">
        <v>319</v>
      </c>
      <c r="V1764" t="s">
        <v>319</v>
      </c>
      <c r="W1764">
        <v>101965101673.37</v>
      </c>
      <c r="X1764">
        <v>100000000</v>
      </c>
      <c r="Y1764" s="225">
        <v>8729886480647.5801</v>
      </c>
      <c r="Z1764">
        <v>4321447.1326000001</v>
      </c>
    </row>
    <row r="1765" spans="1:26" x14ac:dyDescent="0.25">
      <c r="A1765" t="s">
        <v>2101</v>
      </c>
      <c r="B1765" t="s">
        <v>207</v>
      </c>
      <c r="C1765" t="s">
        <v>2088</v>
      </c>
      <c r="D1765" t="s">
        <v>177</v>
      </c>
      <c r="E1765" t="s">
        <v>303</v>
      </c>
      <c r="F1765" t="s">
        <v>304</v>
      </c>
      <c r="G1765" t="s">
        <v>305</v>
      </c>
      <c r="H1765">
        <v>1028.4875999999999</v>
      </c>
      <c r="I1765">
        <v>0</v>
      </c>
      <c r="J1765">
        <v>0</v>
      </c>
      <c r="K1765">
        <v>0</v>
      </c>
      <c r="L1765">
        <v>0.47</v>
      </c>
      <c r="M1765">
        <v>0</v>
      </c>
      <c r="N1765">
        <v>0</v>
      </c>
      <c r="O1765">
        <v>0</v>
      </c>
      <c r="P1765">
        <v>9.02</v>
      </c>
      <c r="Q1765">
        <v>0</v>
      </c>
      <c r="R1765">
        <v>0</v>
      </c>
      <c r="S1765" t="s">
        <v>319</v>
      </c>
      <c r="T1765" t="s">
        <v>319</v>
      </c>
      <c r="U1765" t="s">
        <v>319</v>
      </c>
      <c r="V1765" t="s">
        <v>319</v>
      </c>
      <c r="W1765">
        <v>97252932522.029999</v>
      </c>
      <c r="X1765">
        <v>95000000</v>
      </c>
      <c r="Y1765" s="225">
        <v>8729886480647.5801</v>
      </c>
      <c r="Z1765">
        <v>4321447.1326000001</v>
      </c>
    </row>
    <row r="1766" spans="1:26" x14ac:dyDescent="0.25">
      <c r="A1766" t="s">
        <v>2102</v>
      </c>
      <c r="B1766" t="s">
        <v>207</v>
      </c>
      <c r="C1766" t="s">
        <v>2088</v>
      </c>
      <c r="D1766" t="s">
        <v>177</v>
      </c>
      <c r="E1766" t="s">
        <v>303</v>
      </c>
      <c r="F1766" t="s">
        <v>304</v>
      </c>
      <c r="G1766" t="s">
        <v>305</v>
      </c>
      <c r="H1766">
        <v>1009.9059</v>
      </c>
      <c r="I1766">
        <v>0</v>
      </c>
      <c r="J1766">
        <v>0</v>
      </c>
      <c r="K1766">
        <v>0</v>
      </c>
      <c r="L1766">
        <v>0.8</v>
      </c>
      <c r="M1766">
        <v>0</v>
      </c>
      <c r="N1766">
        <v>0</v>
      </c>
      <c r="O1766">
        <v>0</v>
      </c>
      <c r="P1766">
        <v>7.22</v>
      </c>
      <c r="Q1766">
        <v>0</v>
      </c>
      <c r="R1766">
        <v>0</v>
      </c>
      <c r="S1766" t="s">
        <v>319</v>
      </c>
      <c r="T1766" t="s">
        <v>319</v>
      </c>
      <c r="U1766" t="s">
        <v>319</v>
      </c>
      <c r="V1766" t="s">
        <v>319</v>
      </c>
      <c r="W1766">
        <v>400969479385.94</v>
      </c>
      <c r="X1766">
        <v>400200000</v>
      </c>
      <c r="Y1766" s="225">
        <v>8729886480647.5801</v>
      </c>
      <c r="Z1766">
        <v>4321447.1326000001</v>
      </c>
    </row>
    <row r="1767" spans="1:26" x14ac:dyDescent="0.25">
      <c r="A1767" t="s">
        <v>2103</v>
      </c>
      <c r="B1767" t="s">
        <v>207</v>
      </c>
      <c r="C1767" t="s">
        <v>2088</v>
      </c>
      <c r="D1767" t="s">
        <v>177</v>
      </c>
      <c r="E1767" t="s">
        <v>303</v>
      </c>
      <c r="F1767" t="s">
        <v>304</v>
      </c>
      <c r="G1767" t="s">
        <v>305</v>
      </c>
      <c r="H1767">
        <v>1015.3629</v>
      </c>
      <c r="I1767">
        <v>0</v>
      </c>
      <c r="J1767">
        <v>0</v>
      </c>
      <c r="K1767">
        <v>0</v>
      </c>
      <c r="L1767">
        <v>0.78</v>
      </c>
      <c r="M1767">
        <v>0</v>
      </c>
      <c r="N1767">
        <v>0</v>
      </c>
      <c r="O1767">
        <v>0</v>
      </c>
      <c r="P1767">
        <v>8.1300000000000008</v>
      </c>
      <c r="Q1767">
        <v>0</v>
      </c>
      <c r="R1767">
        <v>0</v>
      </c>
      <c r="S1767" t="s">
        <v>319</v>
      </c>
      <c r="T1767" t="s">
        <v>319</v>
      </c>
      <c r="U1767" t="s">
        <v>319</v>
      </c>
      <c r="V1767" t="s">
        <v>319</v>
      </c>
      <c r="W1767">
        <v>182688830203.06</v>
      </c>
      <c r="X1767">
        <v>180679000</v>
      </c>
      <c r="Y1767" s="225">
        <v>8729886480647.5801</v>
      </c>
      <c r="Z1767">
        <v>4321447.1326000001</v>
      </c>
    </row>
    <row r="1768" spans="1:26" x14ac:dyDescent="0.25">
      <c r="A1768" t="s">
        <v>2104</v>
      </c>
      <c r="B1768" t="s">
        <v>207</v>
      </c>
      <c r="C1768" t="s">
        <v>2088</v>
      </c>
      <c r="D1768" t="s">
        <v>374</v>
      </c>
      <c r="E1768" t="s">
        <v>303</v>
      </c>
      <c r="F1768" t="s">
        <v>304</v>
      </c>
      <c r="G1768" t="s">
        <v>305</v>
      </c>
      <c r="H1768">
        <v>1021.836</v>
      </c>
      <c r="I1768">
        <v>0</v>
      </c>
      <c r="J1768">
        <v>0</v>
      </c>
      <c r="K1768">
        <v>0</v>
      </c>
      <c r="L1768">
        <v>0.68</v>
      </c>
      <c r="M1768">
        <v>0</v>
      </c>
      <c r="N1768">
        <v>0</v>
      </c>
      <c r="O1768">
        <v>0</v>
      </c>
      <c r="P1768">
        <v>0</v>
      </c>
      <c r="Q1768">
        <v>0</v>
      </c>
      <c r="R1768">
        <v>0</v>
      </c>
      <c r="S1768" t="s">
        <v>319</v>
      </c>
      <c r="T1768" t="s">
        <v>319</v>
      </c>
      <c r="U1768" t="s">
        <v>319</v>
      </c>
      <c r="V1768" t="s">
        <v>319</v>
      </c>
      <c r="W1768">
        <v>142497620906.10001</v>
      </c>
      <c r="X1768">
        <v>140400000</v>
      </c>
      <c r="Y1768" s="225">
        <v>8729886480647.5801</v>
      </c>
      <c r="Z1768">
        <v>4321447.1326000001</v>
      </c>
    </row>
    <row r="1769" spans="1:26" x14ac:dyDescent="0.25">
      <c r="A1769" t="s">
        <v>2105</v>
      </c>
      <c r="B1769" t="s">
        <v>207</v>
      </c>
      <c r="C1769" t="s">
        <v>2088</v>
      </c>
      <c r="D1769" t="s">
        <v>374</v>
      </c>
      <c r="E1769" t="s">
        <v>303</v>
      </c>
      <c r="F1769" t="s">
        <v>304</v>
      </c>
      <c r="G1769" t="s">
        <v>305</v>
      </c>
      <c r="H1769">
        <v>1029.328</v>
      </c>
      <c r="I1769">
        <v>0</v>
      </c>
      <c r="J1769">
        <v>0</v>
      </c>
      <c r="K1769">
        <v>0</v>
      </c>
      <c r="L1769">
        <v>1.19</v>
      </c>
      <c r="M1769">
        <v>0</v>
      </c>
      <c r="N1769">
        <v>0</v>
      </c>
      <c r="O1769">
        <v>0</v>
      </c>
      <c r="P1769">
        <v>0</v>
      </c>
      <c r="Q1769">
        <v>0</v>
      </c>
      <c r="R1769">
        <v>0</v>
      </c>
      <c r="S1769" t="s">
        <v>319</v>
      </c>
      <c r="T1769" t="s">
        <v>319</v>
      </c>
      <c r="U1769" t="s">
        <v>319</v>
      </c>
      <c r="V1769" t="s">
        <v>319</v>
      </c>
      <c r="W1769">
        <v>305153101640.87</v>
      </c>
      <c r="X1769">
        <v>300000000</v>
      </c>
      <c r="Y1769" s="225">
        <v>8729886480647.5801</v>
      </c>
      <c r="Z1769">
        <v>4321447.1326000001</v>
      </c>
    </row>
    <row r="1770" spans="1:26" x14ac:dyDescent="0.25">
      <c r="A1770" t="s">
        <v>2106</v>
      </c>
      <c r="B1770" t="s">
        <v>207</v>
      </c>
      <c r="C1770" t="s">
        <v>2088</v>
      </c>
      <c r="D1770" t="s">
        <v>374</v>
      </c>
      <c r="E1770" t="s">
        <v>303</v>
      </c>
      <c r="F1770" t="s">
        <v>304</v>
      </c>
      <c r="G1770" t="s">
        <v>305</v>
      </c>
      <c r="H1770">
        <v>985.91700000000003</v>
      </c>
      <c r="I1770">
        <v>0</v>
      </c>
      <c r="J1770">
        <v>0</v>
      </c>
      <c r="K1770">
        <v>0</v>
      </c>
      <c r="L1770">
        <v>-0.02</v>
      </c>
      <c r="M1770">
        <v>0</v>
      </c>
      <c r="N1770">
        <v>0</v>
      </c>
      <c r="O1770">
        <v>0</v>
      </c>
      <c r="P1770">
        <v>0</v>
      </c>
      <c r="Q1770">
        <v>0</v>
      </c>
      <c r="R1770">
        <v>0</v>
      </c>
      <c r="S1770" t="s">
        <v>319</v>
      </c>
      <c r="T1770" t="s">
        <v>319</v>
      </c>
      <c r="U1770" t="s">
        <v>319</v>
      </c>
      <c r="V1770" t="s">
        <v>319</v>
      </c>
      <c r="W1770">
        <v>226810441152</v>
      </c>
      <c r="X1770">
        <v>230000000</v>
      </c>
      <c r="Y1770" s="225">
        <v>8729886480647.5801</v>
      </c>
      <c r="Z1770">
        <v>4321447.1326000001</v>
      </c>
    </row>
    <row r="1771" spans="1:26" x14ac:dyDescent="0.25">
      <c r="A1771" t="s">
        <v>2107</v>
      </c>
      <c r="B1771" t="s">
        <v>207</v>
      </c>
      <c r="C1771" t="s">
        <v>2088</v>
      </c>
      <c r="D1771" t="s">
        <v>374</v>
      </c>
      <c r="E1771" t="s">
        <v>303</v>
      </c>
      <c r="F1771" t="s">
        <v>304</v>
      </c>
      <c r="G1771" t="s">
        <v>305</v>
      </c>
      <c r="H1771">
        <v>1002.199</v>
      </c>
      <c r="I1771">
        <v>0</v>
      </c>
      <c r="J1771">
        <v>0</v>
      </c>
      <c r="K1771">
        <v>0</v>
      </c>
      <c r="L1771">
        <v>0</v>
      </c>
      <c r="M1771">
        <v>0</v>
      </c>
      <c r="N1771">
        <v>0</v>
      </c>
      <c r="O1771">
        <v>0</v>
      </c>
      <c r="P1771">
        <v>0</v>
      </c>
      <c r="Q1771">
        <v>0</v>
      </c>
      <c r="R1771">
        <v>0</v>
      </c>
      <c r="S1771" t="s">
        <v>369</v>
      </c>
      <c r="T1771" t="s">
        <v>369</v>
      </c>
      <c r="U1771" t="s">
        <v>369</v>
      </c>
      <c r="V1771" t="s">
        <v>369</v>
      </c>
      <c r="W1771">
        <v>0</v>
      </c>
      <c r="X1771">
        <v>0</v>
      </c>
      <c r="Y1771" s="225">
        <v>8729886480647.5801</v>
      </c>
      <c r="Z1771">
        <v>4321447.1326000001</v>
      </c>
    </row>
    <row r="1772" spans="1:26" x14ac:dyDescent="0.25">
      <c r="A1772" t="s">
        <v>2108</v>
      </c>
      <c r="B1772" t="s">
        <v>207</v>
      </c>
      <c r="C1772" t="s">
        <v>2088</v>
      </c>
      <c r="D1772" t="s">
        <v>170</v>
      </c>
      <c r="E1772" t="s">
        <v>303</v>
      </c>
      <c r="F1772" t="s">
        <v>304</v>
      </c>
      <c r="G1772" t="s">
        <v>305</v>
      </c>
      <c r="H1772">
        <v>998.99829999999997</v>
      </c>
      <c r="I1772">
        <v>0</v>
      </c>
      <c r="J1772">
        <v>0</v>
      </c>
      <c r="K1772">
        <v>0</v>
      </c>
      <c r="L1772">
        <v>-0.33</v>
      </c>
      <c r="M1772">
        <v>0</v>
      </c>
      <c r="N1772">
        <v>0</v>
      </c>
      <c r="O1772">
        <v>0</v>
      </c>
      <c r="P1772">
        <v>0</v>
      </c>
      <c r="Q1772">
        <v>0</v>
      </c>
      <c r="R1772">
        <v>0</v>
      </c>
      <c r="S1772" t="s">
        <v>319</v>
      </c>
      <c r="T1772" t="s">
        <v>319</v>
      </c>
      <c r="U1772" t="s">
        <v>319</v>
      </c>
      <c r="V1772" t="s">
        <v>319</v>
      </c>
      <c r="W1772">
        <v>150345413062.89001</v>
      </c>
      <c r="X1772">
        <v>150000000</v>
      </c>
      <c r="Y1772" s="225">
        <v>8729886480647.5801</v>
      </c>
      <c r="Z1772">
        <v>4321447.1326000001</v>
      </c>
    </row>
    <row r="1773" spans="1:26" x14ac:dyDescent="0.25">
      <c r="A1773" t="s">
        <v>2109</v>
      </c>
      <c r="B1773" t="s">
        <v>207</v>
      </c>
      <c r="C1773" t="s">
        <v>2088</v>
      </c>
      <c r="D1773" t="s">
        <v>374</v>
      </c>
      <c r="E1773" t="s">
        <v>303</v>
      </c>
      <c r="F1773" t="s">
        <v>304</v>
      </c>
      <c r="G1773" t="s">
        <v>305</v>
      </c>
      <c r="H1773">
        <v>1012.971</v>
      </c>
      <c r="I1773">
        <v>0</v>
      </c>
      <c r="J1773">
        <v>0</v>
      </c>
      <c r="K1773">
        <v>0</v>
      </c>
      <c r="L1773">
        <v>0.5</v>
      </c>
      <c r="M1773">
        <v>0</v>
      </c>
      <c r="N1773">
        <v>0</v>
      </c>
      <c r="O1773">
        <v>0</v>
      </c>
      <c r="P1773">
        <v>-2.83</v>
      </c>
      <c r="Q1773">
        <v>0</v>
      </c>
      <c r="R1773">
        <v>0</v>
      </c>
      <c r="S1773" t="s">
        <v>319</v>
      </c>
      <c r="T1773" t="s">
        <v>319</v>
      </c>
      <c r="U1773" t="s">
        <v>319</v>
      </c>
      <c r="V1773" t="s">
        <v>319</v>
      </c>
      <c r="W1773">
        <v>302387011119.41998</v>
      </c>
      <c r="X1773">
        <v>300000000</v>
      </c>
      <c r="Y1773" s="225">
        <v>8729886480647.5801</v>
      </c>
      <c r="Z1773">
        <v>4321447.1326000001</v>
      </c>
    </row>
    <row r="1774" spans="1:26" x14ac:dyDescent="0.25">
      <c r="A1774" t="s">
        <v>2110</v>
      </c>
      <c r="B1774" t="s">
        <v>207</v>
      </c>
      <c r="C1774" t="s">
        <v>2088</v>
      </c>
      <c r="D1774" t="s">
        <v>177</v>
      </c>
      <c r="E1774" t="s">
        <v>323</v>
      </c>
      <c r="F1774" t="s">
        <v>304</v>
      </c>
      <c r="G1774" t="s">
        <v>305</v>
      </c>
      <c r="H1774">
        <v>1.0205</v>
      </c>
      <c r="I1774">
        <v>0</v>
      </c>
      <c r="J1774">
        <v>0</v>
      </c>
      <c r="K1774">
        <v>0</v>
      </c>
      <c r="L1774">
        <v>0.36</v>
      </c>
      <c r="M1774">
        <v>0</v>
      </c>
      <c r="N1774">
        <v>0</v>
      </c>
      <c r="O1774">
        <v>0</v>
      </c>
      <c r="P1774">
        <v>3.52</v>
      </c>
      <c r="Q1774">
        <v>0</v>
      </c>
      <c r="R1774">
        <v>0</v>
      </c>
      <c r="S1774" t="s">
        <v>319</v>
      </c>
      <c r="T1774" t="s">
        <v>319</v>
      </c>
      <c r="U1774" t="s">
        <v>319</v>
      </c>
      <c r="V1774" t="s">
        <v>319</v>
      </c>
      <c r="W1774">
        <v>4321447.1326000001</v>
      </c>
      <c r="X1774">
        <v>4250000</v>
      </c>
      <c r="Y1774" s="225">
        <v>8729886480647.5801</v>
      </c>
      <c r="Z1774">
        <v>4321447.1326000001</v>
      </c>
    </row>
    <row r="1775" spans="1:26" x14ac:dyDescent="0.25">
      <c r="A1775" t="s">
        <v>2111</v>
      </c>
      <c r="B1775" t="s">
        <v>74</v>
      </c>
      <c r="C1775" t="s">
        <v>2088</v>
      </c>
      <c r="D1775" t="s">
        <v>336</v>
      </c>
      <c r="E1775" t="s">
        <v>303</v>
      </c>
      <c r="F1775" t="s">
        <v>304</v>
      </c>
      <c r="G1775" t="s">
        <v>305</v>
      </c>
      <c r="H1775">
        <v>952.05880000000002</v>
      </c>
      <c r="I1775">
        <v>-0.61809999999999998</v>
      </c>
      <c r="J1775">
        <v>-1.6193</v>
      </c>
      <c r="K1775">
        <v>-3.0670999999999999</v>
      </c>
      <c r="L1775">
        <v>-3.0670999999999999</v>
      </c>
      <c r="M1775">
        <v>-3.9769000000000001</v>
      </c>
      <c r="N1775">
        <v>0.54600000000000004</v>
      </c>
      <c r="O1775">
        <v>3.1505999999999998</v>
      </c>
      <c r="P1775">
        <v>0.38169999999999998</v>
      </c>
      <c r="Q1775">
        <v>7.1571999999999996</v>
      </c>
      <c r="R1775">
        <v>0</v>
      </c>
      <c r="S1775" t="s">
        <v>310</v>
      </c>
      <c r="T1775" t="s">
        <v>332</v>
      </c>
      <c r="U1775" t="s">
        <v>307</v>
      </c>
      <c r="V1775" t="s">
        <v>319</v>
      </c>
      <c r="W1775">
        <v>97811902331.339996</v>
      </c>
      <c r="X1775">
        <v>99586202.170000002</v>
      </c>
      <c r="Y1775" s="225">
        <v>8729886480647.5801</v>
      </c>
      <c r="Z1775">
        <v>4321447.1326000001</v>
      </c>
    </row>
    <row r="1776" spans="1:26" x14ac:dyDescent="0.25">
      <c r="A1776" t="s">
        <v>2112</v>
      </c>
      <c r="B1776" t="s">
        <v>166</v>
      </c>
      <c r="C1776" t="s">
        <v>2088</v>
      </c>
      <c r="D1776" t="s">
        <v>223</v>
      </c>
      <c r="E1776" t="s">
        <v>303</v>
      </c>
      <c r="F1776" t="s">
        <v>304</v>
      </c>
      <c r="G1776" t="s">
        <v>280</v>
      </c>
      <c r="H1776">
        <v>1046.93</v>
      </c>
      <c r="I1776">
        <v>-0.37019999999999997</v>
      </c>
      <c r="J1776">
        <v>-1.9398</v>
      </c>
      <c r="K1776">
        <v>0.46729999999999999</v>
      </c>
      <c r="L1776">
        <v>0.46729999999999999</v>
      </c>
      <c r="M1776">
        <v>3.5333999999999999</v>
      </c>
      <c r="N1776">
        <v>0</v>
      </c>
      <c r="O1776">
        <v>0</v>
      </c>
      <c r="P1776">
        <v>0</v>
      </c>
      <c r="Q1776">
        <v>0</v>
      </c>
      <c r="R1776">
        <v>0</v>
      </c>
      <c r="S1776" t="s">
        <v>319</v>
      </c>
      <c r="T1776" t="s">
        <v>319</v>
      </c>
      <c r="U1776" t="s">
        <v>319</v>
      </c>
      <c r="V1776" t="s">
        <v>319</v>
      </c>
      <c r="W1776">
        <v>172150668006.92999</v>
      </c>
      <c r="X1776">
        <v>165201259.69999999</v>
      </c>
      <c r="Y1776" s="225">
        <v>8729886480647.5801</v>
      </c>
      <c r="Z1776">
        <v>4321447.1326000001</v>
      </c>
    </row>
    <row r="1777" spans="1:26" x14ac:dyDescent="0.25">
      <c r="A1777" t="s">
        <v>2113</v>
      </c>
      <c r="B1777" t="s">
        <v>74</v>
      </c>
      <c r="C1777" t="s">
        <v>2088</v>
      </c>
      <c r="D1777" t="s">
        <v>374</v>
      </c>
      <c r="E1777" t="s">
        <v>303</v>
      </c>
      <c r="F1777" t="s">
        <v>304</v>
      </c>
      <c r="G1777" t="s">
        <v>280</v>
      </c>
      <c r="H1777">
        <v>1730.97</v>
      </c>
      <c r="I1777">
        <v>-0.22639999999999999</v>
      </c>
      <c r="J1777">
        <v>-1.8527</v>
      </c>
      <c r="K1777">
        <v>0.1076</v>
      </c>
      <c r="L1777">
        <v>0.1076</v>
      </c>
      <c r="M1777">
        <v>6.11</v>
      </c>
      <c r="N1777">
        <v>17.772499</v>
      </c>
      <c r="O1777">
        <v>16.111000000000001</v>
      </c>
      <c r="P1777">
        <v>13.246499999999999</v>
      </c>
      <c r="Q1777">
        <v>66.097999999999999</v>
      </c>
      <c r="R1777">
        <v>58.500701999999997</v>
      </c>
      <c r="S1777" t="s">
        <v>310</v>
      </c>
      <c r="T1777" t="s">
        <v>310</v>
      </c>
      <c r="U1777" t="s">
        <v>357</v>
      </c>
      <c r="V1777" t="s">
        <v>357</v>
      </c>
      <c r="W1777">
        <v>179302172622.89999</v>
      </c>
      <c r="X1777">
        <v>103696211.17</v>
      </c>
      <c r="Y1777" s="225">
        <v>8729886480647.5801</v>
      </c>
      <c r="Z1777">
        <v>4321447.1326000001</v>
      </c>
    </row>
    <row r="1778" spans="1:26" x14ac:dyDescent="0.25">
      <c r="A1778" t="s">
        <v>2114</v>
      </c>
      <c r="B1778" t="s">
        <v>178</v>
      </c>
      <c r="C1778" t="s">
        <v>2088</v>
      </c>
      <c r="D1778" t="s">
        <v>374</v>
      </c>
      <c r="E1778" t="s">
        <v>303</v>
      </c>
      <c r="F1778" t="s">
        <v>304</v>
      </c>
      <c r="G1778" t="s">
        <v>280</v>
      </c>
      <c r="H1778">
        <v>1075.595</v>
      </c>
      <c r="I1778">
        <v>5.62E-2</v>
      </c>
      <c r="J1778">
        <v>0.14130000000000001</v>
      </c>
      <c r="K1778">
        <v>0.61170000000000002</v>
      </c>
      <c r="L1778">
        <v>0.61170000000000002</v>
      </c>
      <c r="M1778">
        <v>1.8482000000000001</v>
      </c>
      <c r="N1778">
        <v>3.77</v>
      </c>
      <c r="O1778">
        <v>5.8884999999999996</v>
      </c>
      <c r="P1778">
        <v>0</v>
      </c>
      <c r="Q1778">
        <v>0</v>
      </c>
      <c r="R1778">
        <v>0</v>
      </c>
      <c r="S1778" t="s">
        <v>357</v>
      </c>
      <c r="T1778" t="s">
        <v>319</v>
      </c>
      <c r="U1778" t="s">
        <v>319</v>
      </c>
      <c r="V1778" t="s">
        <v>319</v>
      </c>
      <c r="W1778">
        <v>204755163181.14999</v>
      </c>
      <c r="X1778">
        <v>191528917.72</v>
      </c>
      <c r="Y1778" s="225">
        <v>8729886480647.5801</v>
      </c>
      <c r="Z1778">
        <v>4321447.1326000001</v>
      </c>
    </row>
    <row r="1779" spans="1:26" x14ac:dyDescent="0.25">
      <c r="A1779" t="s">
        <v>2115</v>
      </c>
      <c r="B1779" t="s">
        <v>166</v>
      </c>
      <c r="C1779" t="s">
        <v>1773</v>
      </c>
      <c r="D1779" t="s">
        <v>316</v>
      </c>
      <c r="E1779" t="s">
        <v>303</v>
      </c>
      <c r="F1779" t="s">
        <v>304</v>
      </c>
      <c r="G1779" t="s">
        <v>305</v>
      </c>
      <c r="H1779">
        <v>2514.37</v>
      </c>
      <c r="I1779">
        <v>-0.40439999999999998</v>
      </c>
      <c r="J1779">
        <v>-1.1638999999999999</v>
      </c>
      <c r="K1779">
        <v>-1.8407</v>
      </c>
      <c r="L1779">
        <v>-1.8407</v>
      </c>
      <c r="M1779">
        <v>-2.1467000000000001</v>
      </c>
      <c r="N1779">
        <v>1.6614</v>
      </c>
      <c r="O1779">
        <v>3.8454999999999999</v>
      </c>
      <c r="P1779">
        <v>5.7305999999999999</v>
      </c>
      <c r="Q1779">
        <v>10.6317</v>
      </c>
      <c r="R1779">
        <v>18.307699</v>
      </c>
      <c r="S1779" t="s">
        <v>338</v>
      </c>
      <c r="T1779" t="s">
        <v>306</v>
      </c>
      <c r="U1779" t="s">
        <v>306</v>
      </c>
      <c r="V1779" t="s">
        <v>332</v>
      </c>
      <c r="W1779">
        <v>48772080888.779999</v>
      </c>
      <c r="X1779">
        <v>19040255.77</v>
      </c>
      <c r="Y1779" s="225">
        <v>12979210819846.641</v>
      </c>
      <c r="Z1779">
        <v>478645786.80309999</v>
      </c>
    </row>
    <row r="1780" spans="1:26" x14ac:dyDescent="0.25">
      <c r="A1780" t="s">
        <v>2116</v>
      </c>
      <c r="B1780" t="s">
        <v>166</v>
      </c>
      <c r="C1780" t="s">
        <v>1773</v>
      </c>
      <c r="D1780" t="s">
        <v>170</v>
      </c>
      <c r="E1780" t="s">
        <v>303</v>
      </c>
      <c r="F1780" t="s">
        <v>304</v>
      </c>
      <c r="G1780" t="s">
        <v>305</v>
      </c>
      <c r="H1780">
        <v>972.60609999999997</v>
      </c>
      <c r="I1780">
        <v>-0.31859999999999999</v>
      </c>
      <c r="J1780">
        <v>-1.0742</v>
      </c>
      <c r="K1780">
        <v>-0.1641</v>
      </c>
      <c r="L1780">
        <v>-0.1641</v>
      </c>
      <c r="M1780">
        <v>-4.1940999999999997</v>
      </c>
      <c r="N1780">
        <v>-3.2473000000000001</v>
      </c>
      <c r="O1780">
        <v>3.2800000000000003E-2</v>
      </c>
      <c r="P1780">
        <v>1.8939999999999999</v>
      </c>
      <c r="Q1780">
        <v>0</v>
      </c>
      <c r="R1780">
        <v>0</v>
      </c>
      <c r="S1780" t="s">
        <v>332</v>
      </c>
      <c r="T1780" t="s">
        <v>332</v>
      </c>
      <c r="U1780" t="s">
        <v>319</v>
      </c>
      <c r="V1780" t="s">
        <v>319</v>
      </c>
      <c r="W1780">
        <v>292261401373</v>
      </c>
      <c r="X1780">
        <v>300000000</v>
      </c>
      <c r="Y1780" s="225">
        <v>12979210819846.641</v>
      </c>
      <c r="Z1780">
        <v>478645786.80309999</v>
      </c>
    </row>
    <row r="1781" spans="1:26" x14ac:dyDescent="0.25">
      <c r="A1781" t="s">
        <v>2117</v>
      </c>
      <c r="B1781" t="s">
        <v>207</v>
      </c>
      <c r="C1781" t="s">
        <v>1773</v>
      </c>
      <c r="D1781" t="s">
        <v>177</v>
      </c>
      <c r="E1781" t="s">
        <v>303</v>
      </c>
      <c r="F1781" t="s">
        <v>304</v>
      </c>
      <c r="G1781" t="s">
        <v>305</v>
      </c>
      <c r="H1781">
        <v>1010.2039</v>
      </c>
      <c r="I1781">
        <v>0</v>
      </c>
      <c r="J1781">
        <v>0</v>
      </c>
      <c r="K1781">
        <v>0</v>
      </c>
      <c r="L1781">
        <v>0.61</v>
      </c>
      <c r="M1781">
        <v>0</v>
      </c>
      <c r="N1781">
        <v>0</v>
      </c>
      <c r="O1781">
        <v>0</v>
      </c>
      <c r="P1781">
        <v>4.76</v>
      </c>
      <c r="Q1781">
        <v>0</v>
      </c>
      <c r="R1781">
        <v>0</v>
      </c>
      <c r="S1781" t="s">
        <v>319</v>
      </c>
      <c r="T1781" t="s">
        <v>319</v>
      </c>
      <c r="U1781" t="s">
        <v>319</v>
      </c>
      <c r="V1781" t="s">
        <v>319</v>
      </c>
      <c r="W1781">
        <v>93904378195.919998</v>
      </c>
      <c r="X1781">
        <v>93207632.170000002</v>
      </c>
      <c r="Y1781" s="225">
        <v>12979210819846.641</v>
      </c>
      <c r="Z1781">
        <v>478645786.80309999</v>
      </c>
    </row>
    <row r="1782" spans="1:26" x14ac:dyDescent="0.25">
      <c r="A1782" t="s">
        <v>2118</v>
      </c>
      <c r="B1782" t="s">
        <v>207</v>
      </c>
      <c r="C1782" t="s">
        <v>1773</v>
      </c>
      <c r="D1782" t="s">
        <v>177</v>
      </c>
      <c r="E1782" t="s">
        <v>303</v>
      </c>
      <c r="F1782" t="s">
        <v>304</v>
      </c>
      <c r="G1782" t="s">
        <v>305</v>
      </c>
      <c r="H1782">
        <v>1017.8545</v>
      </c>
      <c r="I1782">
        <v>0</v>
      </c>
      <c r="J1782">
        <v>0</v>
      </c>
      <c r="K1782">
        <v>0</v>
      </c>
      <c r="L1782">
        <v>1.04</v>
      </c>
      <c r="M1782">
        <v>0</v>
      </c>
      <c r="N1782">
        <v>0</v>
      </c>
      <c r="O1782">
        <v>0</v>
      </c>
      <c r="P1782">
        <v>8.58</v>
      </c>
      <c r="Q1782">
        <v>0</v>
      </c>
      <c r="R1782">
        <v>0</v>
      </c>
      <c r="S1782" t="s">
        <v>319</v>
      </c>
      <c r="T1782" t="s">
        <v>319</v>
      </c>
      <c r="U1782" t="s">
        <v>319</v>
      </c>
      <c r="V1782" t="s">
        <v>319</v>
      </c>
      <c r="W1782">
        <v>36809290547.959999</v>
      </c>
      <c r="X1782">
        <v>36054836.390000001</v>
      </c>
      <c r="Y1782" s="225">
        <v>12979210819846.641</v>
      </c>
      <c r="Z1782">
        <v>478645786.80309999</v>
      </c>
    </row>
    <row r="1783" spans="1:26" x14ac:dyDescent="0.25">
      <c r="A1783" t="s">
        <v>2119</v>
      </c>
      <c r="B1783" t="s">
        <v>207</v>
      </c>
      <c r="C1783" t="s">
        <v>1773</v>
      </c>
      <c r="D1783" t="s">
        <v>177</v>
      </c>
      <c r="E1783" t="s">
        <v>303</v>
      </c>
      <c r="F1783" t="s">
        <v>304</v>
      </c>
      <c r="G1783" t="s">
        <v>305</v>
      </c>
      <c r="H1783">
        <v>1000.4451</v>
      </c>
      <c r="I1783">
        <v>0</v>
      </c>
      <c r="J1783">
        <v>0</v>
      </c>
      <c r="K1783">
        <v>0</v>
      </c>
      <c r="L1783">
        <v>1.1299999999999999</v>
      </c>
      <c r="M1783">
        <v>0</v>
      </c>
      <c r="N1783">
        <v>0</v>
      </c>
      <c r="O1783">
        <v>0</v>
      </c>
      <c r="P1783">
        <v>13.08</v>
      </c>
      <c r="Q1783">
        <v>0</v>
      </c>
      <c r="R1783">
        <v>0</v>
      </c>
      <c r="S1783" t="s">
        <v>319</v>
      </c>
      <c r="T1783" t="s">
        <v>319</v>
      </c>
      <c r="U1783" t="s">
        <v>319</v>
      </c>
      <c r="V1783" t="s">
        <v>319</v>
      </c>
      <c r="W1783">
        <v>223941553311.66</v>
      </c>
      <c r="X1783">
        <v>225000000</v>
      </c>
      <c r="Y1783" s="225">
        <v>12979210819846.641</v>
      </c>
      <c r="Z1783">
        <v>478645786.80309999</v>
      </c>
    </row>
    <row r="1784" spans="1:26" x14ac:dyDescent="0.25">
      <c r="A1784" t="s">
        <v>2120</v>
      </c>
      <c r="B1784" t="s">
        <v>207</v>
      </c>
      <c r="C1784" t="s">
        <v>1773</v>
      </c>
      <c r="D1784" t="s">
        <v>336</v>
      </c>
      <c r="E1784" t="s">
        <v>303</v>
      </c>
      <c r="F1784" t="s">
        <v>304</v>
      </c>
      <c r="G1784" t="s">
        <v>305</v>
      </c>
      <c r="H1784">
        <v>1002.2387</v>
      </c>
      <c r="I1784">
        <v>0</v>
      </c>
      <c r="J1784">
        <v>0</v>
      </c>
      <c r="K1784">
        <v>0</v>
      </c>
      <c r="L1784">
        <v>-0.83</v>
      </c>
      <c r="M1784">
        <v>0</v>
      </c>
      <c r="N1784">
        <v>0</v>
      </c>
      <c r="O1784">
        <v>0</v>
      </c>
      <c r="P1784">
        <v>-2.73</v>
      </c>
      <c r="Q1784">
        <v>0</v>
      </c>
      <c r="R1784">
        <v>0</v>
      </c>
      <c r="S1784" t="s">
        <v>319</v>
      </c>
      <c r="T1784" t="s">
        <v>319</v>
      </c>
      <c r="U1784" t="s">
        <v>319</v>
      </c>
      <c r="V1784" t="s">
        <v>319</v>
      </c>
      <c r="W1784">
        <v>70746305636.5</v>
      </c>
      <c r="X1784">
        <v>70000000</v>
      </c>
      <c r="Y1784" s="225">
        <v>12979210819846.641</v>
      </c>
      <c r="Z1784">
        <v>478645786.80309999</v>
      </c>
    </row>
    <row r="1785" spans="1:26" x14ac:dyDescent="0.25">
      <c r="A1785" t="s">
        <v>2121</v>
      </c>
      <c r="B1785" t="s">
        <v>207</v>
      </c>
      <c r="C1785" t="s">
        <v>1773</v>
      </c>
      <c r="D1785" t="s">
        <v>336</v>
      </c>
      <c r="E1785" t="s">
        <v>303</v>
      </c>
      <c r="F1785" t="s">
        <v>304</v>
      </c>
      <c r="G1785" t="s">
        <v>305</v>
      </c>
      <c r="H1785">
        <v>1014.067</v>
      </c>
      <c r="I1785">
        <v>0</v>
      </c>
      <c r="J1785">
        <v>0</v>
      </c>
      <c r="K1785">
        <v>0</v>
      </c>
      <c r="L1785">
        <v>-1.0900000000000001</v>
      </c>
      <c r="M1785">
        <v>0</v>
      </c>
      <c r="N1785">
        <v>0</v>
      </c>
      <c r="O1785">
        <v>0</v>
      </c>
      <c r="P1785">
        <v>8.0299999999999994</v>
      </c>
      <c r="Q1785">
        <v>0</v>
      </c>
      <c r="R1785">
        <v>0</v>
      </c>
      <c r="S1785" t="s">
        <v>319</v>
      </c>
      <c r="T1785" t="s">
        <v>319</v>
      </c>
      <c r="U1785" t="s">
        <v>319</v>
      </c>
      <c r="V1785" t="s">
        <v>319</v>
      </c>
      <c r="W1785">
        <v>63565667306.349998</v>
      </c>
      <c r="X1785">
        <v>62000000</v>
      </c>
      <c r="Y1785" s="225">
        <v>12979210819846.641</v>
      </c>
      <c r="Z1785">
        <v>478645786.80309999</v>
      </c>
    </row>
    <row r="1786" spans="1:26" x14ac:dyDescent="0.25">
      <c r="A1786" t="s">
        <v>2122</v>
      </c>
      <c r="B1786" t="s">
        <v>207</v>
      </c>
      <c r="C1786" t="s">
        <v>1773</v>
      </c>
      <c r="D1786" t="s">
        <v>374</v>
      </c>
      <c r="E1786" t="s">
        <v>303</v>
      </c>
      <c r="F1786" t="s">
        <v>304</v>
      </c>
      <c r="G1786" t="s">
        <v>305</v>
      </c>
      <c r="H1786">
        <v>1019.622</v>
      </c>
      <c r="I1786">
        <v>0</v>
      </c>
      <c r="J1786">
        <v>0</v>
      </c>
      <c r="K1786">
        <v>0</v>
      </c>
      <c r="L1786">
        <v>0.9</v>
      </c>
      <c r="M1786">
        <v>0</v>
      </c>
      <c r="N1786">
        <v>0</v>
      </c>
      <c r="O1786">
        <v>0</v>
      </c>
      <c r="P1786">
        <v>3.61</v>
      </c>
      <c r="Q1786">
        <v>0</v>
      </c>
      <c r="R1786">
        <v>0</v>
      </c>
      <c r="S1786" t="s">
        <v>319</v>
      </c>
      <c r="T1786" t="s">
        <v>319</v>
      </c>
      <c r="U1786" t="s">
        <v>319</v>
      </c>
      <c r="V1786" t="s">
        <v>319</v>
      </c>
      <c r="W1786">
        <v>104542743643.13</v>
      </c>
      <c r="X1786">
        <v>103450000</v>
      </c>
      <c r="Y1786" s="225">
        <v>12979210819846.641</v>
      </c>
      <c r="Z1786">
        <v>478645786.80309999</v>
      </c>
    </row>
    <row r="1787" spans="1:26" x14ac:dyDescent="0.25">
      <c r="A1787" t="s">
        <v>2123</v>
      </c>
      <c r="B1787" t="s">
        <v>207</v>
      </c>
      <c r="C1787" t="s">
        <v>1773</v>
      </c>
      <c r="D1787" t="s">
        <v>191</v>
      </c>
      <c r="E1787" t="s">
        <v>303</v>
      </c>
      <c r="F1787" t="s">
        <v>304</v>
      </c>
      <c r="G1787" t="s">
        <v>305</v>
      </c>
      <c r="H1787">
        <v>1042.0347999999999</v>
      </c>
      <c r="I1787">
        <v>0</v>
      </c>
      <c r="J1787">
        <v>0</v>
      </c>
      <c r="K1787">
        <v>0</v>
      </c>
      <c r="L1787">
        <v>-0.87070000000000003</v>
      </c>
      <c r="M1787">
        <v>0</v>
      </c>
      <c r="N1787">
        <v>0</v>
      </c>
      <c r="O1787">
        <v>0</v>
      </c>
      <c r="P1787">
        <v>4.9659000000000004</v>
      </c>
      <c r="Q1787">
        <v>0</v>
      </c>
      <c r="R1787">
        <v>0</v>
      </c>
      <c r="S1787" t="s">
        <v>319</v>
      </c>
      <c r="T1787" t="s">
        <v>319</v>
      </c>
      <c r="U1787" t="s">
        <v>319</v>
      </c>
      <c r="V1787" t="s">
        <v>319</v>
      </c>
      <c r="W1787">
        <v>42274286885.18</v>
      </c>
      <c r="X1787">
        <v>40215733.579999998</v>
      </c>
      <c r="Y1787" s="225">
        <v>12979210819846.641</v>
      </c>
      <c r="Z1787">
        <v>478645786.80309999</v>
      </c>
    </row>
    <row r="1788" spans="1:26" x14ac:dyDescent="0.25">
      <c r="A1788" t="s">
        <v>2124</v>
      </c>
      <c r="B1788" t="s">
        <v>207</v>
      </c>
      <c r="C1788" t="s">
        <v>1773</v>
      </c>
      <c r="D1788" t="s">
        <v>374</v>
      </c>
      <c r="E1788" t="s">
        <v>303</v>
      </c>
      <c r="F1788" t="s">
        <v>304</v>
      </c>
      <c r="G1788" t="s">
        <v>305</v>
      </c>
      <c r="H1788">
        <v>1003.3347</v>
      </c>
      <c r="I1788">
        <v>0</v>
      </c>
      <c r="J1788">
        <v>0</v>
      </c>
      <c r="K1788">
        <v>0</v>
      </c>
      <c r="L1788">
        <v>-1</v>
      </c>
      <c r="M1788">
        <v>0</v>
      </c>
      <c r="N1788">
        <v>0</v>
      </c>
      <c r="O1788">
        <v>0</v>
      </c>
      <c r="P1788">
        <v>4.0599999999999996</v>
      </c>
      <c r="Q1788">
        <v>0</v>
      </c>
      <c r="R1788">
        <v>0</v>
      </c>
      <c r="S1788" t="s">
        <v>319</v>
      </c>
      <c r="T1788" t="s">
        <v>319</v>
      </c>
      <c r="U1788" t="s">
        <v>319</v>
      </c>
      <c r="V1788" t="s">
        <v>319</v>
      </c>
      <c r="W1788">
        <v>142899625096.23001</v>
      </c>
      <c r="X1788">
        <v>141000000</v>
      </c>
      <c r="Y1788" s="225">
        <v>12979210819846.641</v>
      </c>
      <c r="Z1788">
        <v>478645786.80309999</v>
      </c>
    </row>
    <row r="1789" spans="1:26" x14ac:dyDescent="0.25">
      <c r="A1789" t="s">
        <v>2125</v>
      </c>
      <c r="B1789" t="s">
        <v>207</v>
      </c>
      <c r="C1789" t="s">
        <v>1773</v>
      </c>
      <c r="D1789" t="s">
        <v>177</v>
      </c>
      <c r="E1789" t="s">
        <v>303</v>
      </c>
      <c r="F1789" t="s">
        <v>304</v>
      </c>
      <c r="G1789" t="s">
        <v>305</v>
      </c>
      <c r="H1789">
        <v>1011.1635</v>
      </c>
      <c r="I1789">
        <v>0</v>
      </c>
      <c r="J1789">
        <v>0</v>
      </c>
      <c r="K1789">
        <v>0</v>
      </c>
      <c r="L1789">
        <v>1.22</v>
      </c>
      <c r="M1789">
        <v>0</v>
      </c>
      <c r="N1789">
        <v>0</v>
      </c>
      <c r="O1789">
        <v>0</v>
      </c>
      <c r="P1789">
        <v>10.86</v>
      </c>
      <c r="Q1789">
        <v>0</v>
      </c>
      <c r="R1789">
        <v>0</v>
      </c>
      <c r="S1789" t="s">
        <v>319</v>
      </c>
      <c r="T1789" t="s">
        <v>319</v>
      </c>
      <c r="U1789" t="s">
        <v>319</v>
      </c>
      <c r="V1789" t="s">
        <v>319</v>
      </c>
      <c r="W1789">
        <v>211375410598.79999</v>
      </c>
      <c r="X1789">
        <v>210000000</v>
      </c>
      <c r="Y1789" s="225">
        <v>12979210819846.641</v>
      </c>
      <c r="Z1789">
        <v>478645786.80309999</v>
      </c>
    </row>
    <row r="1790" spans="1:26" x14ac:dyDescent="0.25">
      <c r="A1790" t="s">
        <v>2126</v>
      </c>
      <c r="B1790" t="s">
        <v>207</v>
      </c>
      <c r="C1790" t="s">
        <v>1773</v>
      </c>
      <c r="D1790" t="s">
        <v>199</v>
      </c>
      <c r="E1790" t="s">
        <v>303</v>
      </c>
      <c r="F1790" t="s">
        <v>304</v>
      </c>
      <c r="G1790" t="s">
        <v>305</v>
      </c>
      <c r="H1790">
        <v>1010.048</v>
      </c>
      <c r="I1790">
        <v>0</v>
      </c>
      <c r="J1790">
        <v>0</v>
      </c>
      <c r="K1790">
        <v>0</v>
      </c>
      <c r="L1790">
        <v>0.91</v>
      </c>
      <c r="M1790">
        <v>0</v>
      </c>
      <c r="N1790">
        <v>0</v>
      </c>
      <c r="O1790">
        <v>0</v>
      </c>
      <c r="P1790">
        <v>8.36</v>
      </c>
      <c r="Q1790">
        <v>0</v>
      </c>
      <c r="R1790">
        <v>0</v>
      </c>
      <c r="S1790" t="s">
        <v>319</v>
      </c>
      <c r="T1790" t="s">
        <v>319</v>
      </c>
      <c r="U1790" t="s">
        <v>319</v>
      </c>
      <c r="V1790" t="s">
        <v>319</v>
      </c>
      <c r="W1790">
        <v>100097867592.55</v>
      </c>
      <c r="X1790">
        <v>100000000</v>
      </c>
      <c r="Y1790" s="225">
        <v>12979210819846.641</v>
      </c>
      <c r="Z1790">
        <v>478645786.80309999</v>
      </c>
    </row>
    <row r="1791" spans="1:26" x14ac:dyDescent="0.25">
      <c r="A1791" t="s">
        <v>2127</v>
      </c>
      <c r="B1791" t="s">
        <v>207</v>
      </c>
      <c r="C1791" t="s">
        <v>1773</v>
      </c>
      <c r="D1791" t="s">
        <v>223</v>
      </c>
      <c r="E1791" t="s">
        <v>303</v>
      </c>
      <c r="F1791" t="s">
        <v>304</v>
      </c>
      <c r="G1791" t="s">
        <v>305</v>
      </c>
      <c r="H1791">
        <v>1040.53</v>
      </c>
      <c r="I1791">
        <v>0</v>
      </c>
      <c r="J1791">
        <v>0</v>
      </c>
      <c r="K1791">
        <v>0</v>
      </c>
      <c r="L1791">
        <v>0.43</v>
      </c>
      <c r="M1791">
        <v>0</v>
      </c>
      <c r="N1791">
        <v>0</v>
      </c>
      <c r="O1791">
        <v>0</v>
      </c>
      <c r="P1791">
        <v>3.34</v>
      </c>
      <c r="Q1791">
        <v>0</v>
      </c>
      <c r="R1791">
        <v>0</v>
      </c>
      <c r="S1791" t="s">
        <v>319</v>
      </c>
      <c r="T1791" t="s">
        <v>319</v>
      </c>
      <c r="U1791" t="s">
        <v>319</v>
      </c>
      <c r="V1791" t="s">
        <v>319</v>
      </c>
      <c r="W1791">
        <v>1036120138719.23</v>
      </c>
      <c r="X1791">
        <v>1000000000</v>
      </c>
      <c r="Y1791" s="225">
        <v>12979210819846.641</v>
      </c>
      <c r="Z1791">
        <v>478645786.80309999</v>
      </c>
    </row>
    <row r="1792" spans="1:26" x14ac:dyDescent="0.25">
      <c r="A1792" t="s">
        <v>2128</v>
      </c>
      <c r="B1792" t="s">
        <v>207</v>
      </c>
      <c r="C1792" t="s">
        <v>1773</v>
      </c>
      <c r="D1792" t="s">
        <v>374</v>
      </c>
      <c r="E1792" t="s">
        <v>303</v>
      </c>
      <c r="F1792" t="s">
        <v>304</v>
      </c>
      <c r="G1792" t="s">
        <v>305</v>
      </c>
      <c r="H1792">
        <v>1007.732</v>
      </c>
      <c r="I1792">
        <v>0</v>
      </c>
      <c r="J1792">
        <v>0</v>
      </c>
      <c r="K1792">
        <v>0</v>
      </c>
      <c r="L1792">
        <v>0.81</v>
      </c>
      <c r="M1792">
        <v>0</v>
      </c>
      <c r="N1792">
        <v>0</v>
      </c>
      <c r="O1792">
        <v>0</v>
      </c>
      <c r="P1792">
        <v>1.63</v>
      </c>
      <c r="Q1792">
        <v>0</v>
      </c>
      <c r="R1792">
        <v>0</v>
      </c>
      <c r="S1792" t="s">
        <v>319</v>
      </c>
      <c r="T1792" t="s">
        <v>319</v>
      </c>
      <c r="U1792" t="s">
        <v>319</v>
      </c>
      <c r="V1792" t="s">
        <v>319</v>
      </c>
      <c r="W1792">
        <v>254617383820.95001</v>
      </c>
      <c r="X1792">
        <v>254700000</v>
      </c>
      <c r="Y1792" s="225">
        <v>12979210819846.641</v>
      </c>
      <c r="Z1792">
        <v>478645786.80309999</v>
      </c>
    </row>
    <row r="1793" spans="1:26" x14ac:dyDescent="0.25">
      <c r="A1793" t="s">
        <v>2129</v>
      </c>
      <c r="B1793" t="s">
        <v>207</v>
      </c>
      <c r="C1793" t="s">
        <v>1773</v>
      </c>
      <c r="D1793" t="s">
        <v>202</v>
      </c>
      <c r="E1793" t="s">
        <v>303</v>
      </c>
      <c r="F1793" t="s">
        <v>304</v>
      </c>
      <c r="G1793" t="s">
        <v>305</v>
      </c>
      <c r="H1793">
        <v>1090.5891999999999</v>
      </c>
      <c r="I1793">
        <v>0</v>
      </c>
      <c r="J1793">
        <v>0</v>
      </c>
      <c r="K1793">
        <v>0</v>
      </c>
      <c r="L1793">
        <v>0.67</v>
      </c>
      <c r="M1793">
        <v>0</v>
      </c>
      <c r="N1793">
        <v>0</v>
      </c>
      <c r="O1793">
        <v>0</v>
      </c>
      <c r="P1793">
        <v>9.65</v>
      </c>
      <c r="Q1793">
        <v>0</v>
      </c>
      <c r="R1793">
        <v>0</v>
      </c>
      <c r="S1793" t="s">
        <v>319</v>
      </c>
      <c r="T1793" t="s">
        <v>319</v>
      </c>
      <c r="U1793" t="s">
        <v>319</v>
      </c>
      <c r="V1793" t="s">
        <v>319</v>
      </c>
      <c r="W1793">
        <v>541675312932.40002</v>
      </c>
      <c r="X1793">
        <v>500000000</v>
      </c>
      <c r="Y1793" s="225">
        <v>12979210819846.641</v>
      </c>
      <c r="Z1793">
        <v>478645786.80309999</v>
      </c>
    </row>
    <row r="1794" spans="1:26" x14ac:dyDescent="0.25">
      <c r="A1794" t="s">
        <v>2130</v>
      </c>
      <c r="B1794" t="s">
        <v>207</v>
      </c>
      <c r="C1794" t="s">
        <v>1773</v>
      </c>
      <c r="D1794" t="s">
        <v>177</v>
      </c>
      <c r="E1794" t="s">
        <v>303</v>
      </c>
      <c r="F1794" t="s">
        <v>304</v>
      </c>
      <c r="G1794" t="s">
        <v>305</v>
      </c>
      <c r="H1794">
        <v>1035.8616999999999</v>
      </c>
      <c r="I1794">
        <v>0</v>
      </c>
      <c r="J1794">
        <v>0</v>
      </c>
      <c r="K1794">
        <v>0</v>
      </c>
      <c r="L1794">
        <v>0.88</v>
      </c>
      <c r="M1794">
        <v>0</v>
      </c>
      <c r="N1794">
        <v>0</v>
      </c>
      <c r="O1794">
        <v>0</v>
      </c>
      <c r="P1794">
        <v>0</v>
      </c>
      <c r="Q1794">
        <v>0</v>
      </c>
      <c r="R1794">
        <v>0</v>
      </c>
      <c r="S1794" t="s">
        <v>319</v>
      </c>
      <c r="T1794" t="s">
        <v>319</v>
      </c>
      <c r="U1794" t="s">
        <v>319</v>
      </c>
      <c r="V1794" t="s">
        <v>319</v>
      </c>
      <c r="W1794">
        <v>128444781099.8</v>
      </c>
      <c r="X1794">
        <v>123000000</v>
      </c>
      <c r="Y1794" s="225">
        <v>12979210819846.641</v>
      </c>
      <c r="Z1794">
        <v>478645786.80309999</v>
      </c>
    </row>
    <row r="1795" spans="1:26" x14ac:dyDescent="0.25">
      <c r="A1795" t="s">
        <v>2131</v>
      </c>
      <c r="B1795" t="s">
        <v>207</v>
      </c>
      <c r="C1795" t="s">
        <v>1773</v>
      </c>
      <c r="D1795" t="s">
        <v>374</v>
      </c>
      <c r="E1795" t="s">
        <v>303</v>
      </c>
      <c r="F1795" t="s">
        <v>304</v>
      </c>
      <c r="G1795" t="s">
        <v>305</v>
      </c>
      <c r="H1795">
        <v>1005.535</v>
      </c>
      <c r="I1795">
        <v>0</v>
      </c>
      <c r="J1795">
        <v>0</v>
      </c>
      <c r="K1795">
        <v>0</v>
      </c>
      <c r="L1795">
        <v>1.88</v>
      </c>
      <c r="M1795">
        <v>0</v>
      </c>
      <c r="N1795">
        <v>0</v>
      </c>
      <c r="O1795">
        <v>0</v>
      </c>
      <c r="P1795">
        <v>0</v>
      </c>
      <c r="Q1795">
        <v>0</v>
      </c>
      <c r="R1795">
        <v>0</v>
      </c>
      <c r="S1795" t="s">
        <v>319</v>
      </c>
      <c r="T1795" t="s">
        <v>319</v>
      </c>
      <c r="U1795" t="s">
        <v>319</v>
      </c>
      <c r="V1795" t="s">
        <v>319</v>
      </c>
      <c r="W1795">
        <v>107287979139.22</v>
      </c>
      <c r="X1795">
        <v>108700000</v>
      </c>
      <c r="Y1795" s="225">
        <v>12979210819846.641</v>
      </c>
      <c r="Z1795">
        <v>478645786.80309999</v>
      </c>
    </row>
    <row r="1796" spans="1:26" x14ac:dyDescent="0.25">
      <c r="A1796" t="s">
        <v>2132</v>
      </c>
      <c r="B1796" t="s">
        <v>207</v>
      </c>
      <c r="C1796" t="s">
        <v>1773</v>
      </c>
      <c r="D1796" t="s">
        <v>374</v>
      </c>
      <c r="E1796" t="s">
        <v>303</v>
      </c>
      <c r="F1796" t="s">
        <v>304</v>
      </c>
      <c r="G1796" t="s">
        <v>305</v>
      </c>
      <c r="H1796">
        <v>986.43600000000004</v>
      </c>
      <c r="I1796">
        <v>0</v>
      </c>
      <c r="J1796">
        <v>0</v>
      </c>
      <c r="K1796">
        <v>0</v>
      </c>
      <c r="L1796">
        <v>0.77</v>
      </c>
      <c r="M1796">
        <v>0</v>
      </c>
      <c r="N1796">
        <v>0</v>
      </c>
      <c r="O1796">
        <v>0</v>
      </c>
      <c r="P1796">
        <v>0</v>
      </c>
      <c r="Q1796">
        <v>0</v>
      </c>
      <c r="R1796">
        <v>0</v>
      </c>
      <c r="S1796" t="s">
        <v>319</v>
      </c>
      <c r="T1796" t="s">
        <v>319</v>
      </c>
      <c r="U1796" t="s">
        <v>319</v>
      </c>
      <c r="V1796" t="s">
        <v>319</v>
      </c>
      <c r="W1796">
        <v>150258180455.87</v>
      </c>
      <c r="X1796">
        <v>153500000</v>
      </c>
      <c r="Y1796" s="225">
        <v>12979210819846.641</v>
      </c>
      <c r="Z1796">
        <v>478645786.80309999</v>
      </c>
    </row>
    <row r="1797" spans="1:26" x14ac:dyDescent="0.25">
      <c r="A1797" t="s">
        <v>2133</v>
      </c>
      <c r="B1797" t="s">
        <v>207</v>
      </c>
      <c r="C1797" t="s">
        <v>1773</v>
      </c>
      <c r="D1797" t="s">
        <v>342</v>
      </c>
      <c r="E1797" t="s">
        <v>303</v>
      </c>
      <c r="F1797" t="s">
        <v>304</v>
      </c>
      <c r="G1797" t="s">
        <v>305</v>
      </c>
      <c r="H1797">
        <v>1082.4263000000001</v>
      </c>
      <c r="I1797">
        <v>0</v>
      </c>
      <c r="J1797">
        <v>0</v>
      </c>
      <c r="K1797">
        <v>0</v>
      </c>
      <c r="L1797">
        <v>-0.09</v>
      </c>
      <c r="M1797">
        <v>0</v>
      </c>
      <c r="N1797">
        <v>0</v>
      </c>
      <c r="O1797">
        <v>0</v>
      </c>
      <c r="P1797">
        <v>6.29</v>
      </c>
      <c r="Q1797">
        <v>0</v>
      </c>
      <c r="R1797">
        <v>0</v>
      </c>
      <c r="S1797" t="s">
        <v>319</v>
      </c>
      <c r="T1797" t="s">
        <v>319</v>
      </c>
      <c r="U1797" t="s">
        <v>319</v>
      </c>
      <c r="V1797" t="s">
        <v>319</v>
      </c>
      <c r="W1797">
        <v>234569086123.64001</v>
      </c>
      <c r="X1797">
        <v>217000000</v>
      </c>
      <c r="Y1797" s="225">
        <v>12979210819846.641</v>
      </c>
      <c r="Z1797">
        <v>478645786.80309999</v>
      </c>
    </row>
    <row r="1798" spans="1:26" x14ac:dyDescent="0.25">
      <c r="A1798" t="s">
        <v>2134</v>
      </c>
      <c r="B1798" t="s">
        <v>207</v>
      </c>
      <c r="C1798" t="s">
        <v>1773</v>
      </c>
      <c r="D1798" t="s">
        <v>227</v>
      </c>
      <c r="E1798" t="s">
        <v>303</v>
      </c>
      <c r="F1798" t="s">
        <v>304</v>
      </c>
      <c r="G1798" t="s">
        <v>280</v>
      </c>
      <c r="H1798">
        <v>1002.2639</v>
      </c>
      <c r="I1798">
        <v>0</v>
      </c>
      <c r="J1798">
        <v>0</v>
      </c>
      <c r="K1798">
        <v>0</v>
      </c>
      <c r="L1798">
        <v>0.83</v>
      </c>
      <c r="M1798">
        <v>0</v>
      </c>
      <c r="N1798">
        <v>0</v>
      </c>
      <c r="O1798">
        <v>0</v>
      </c>
      <c r="P1798">
        <v>3.11</v>
      </c>
      <c r="Q1798">
        <v>0</v>
      </c>
      <c r="R1798">
        <v>0</v>
      </c>
      <c r="S1798" t="s">
        <v>319</v>
      </c>
      <c r="T1798" t="s">
        <v>319</v>
      </c>
      <c r="U1798" t="s">
        <v>319</v>
      </c>
      <c r="V1798" t="s">
        <v>319</v>
      </c>
      <c r="W1798">
        <v>44493558904.57</v>
      </c>
      <c r="X1798">
        <v>44761174.539999999</v>
      </c>
      <c r="Y1798" s="225">
        <v>12979210819846.641</v>
      </c>
      <c r="Z1798">
        <v>478645786.80309999</v>
      </c>
    </row>
    <row r="1799" spans="1:26" x14ac:dyDescent="0.25">
      <c r="A1799" t="s">
        <v>2135</v>
      </c>
      <c r="B1799" t="s">
        <v>207</v>
      </c>
      <c r="C1799" t="s">
        <v>1773</v>
      </c>
      <c r="D1799" t="s">
        <v>202</v>
      </c>
      <c r="E1799" t="s">
        <v>323</v>
      </c>
      <c r="F1799" t="s">
        <v>304</v>
      </c>
      <c r="G1799" t="s">
        <v>305</v>
      </c>
      <c r="H1799">
        <v>1.0150619999999999</v>
      </c>
      <c r="I1799">
        <v>0</v>
      </c>
      <c r="J1799">
        <v>0</v>
      </c>
      <c r="K1799">
        <v>0</v>
      </c>
      <c r="L1799">
        <v>0.22</v>
      </c>
      <c r="M1799">
        <v>0</v>
      </c>
      <c r="N1799">
        <v>0</v>
      </c>
      <c r="O1799">
        <v>0</v>
      </c>
      <c r="P1799">
        <v>2.66</v>
      </c>
      <c r="Q1799">
        <v>0</v>
      </c>
      <c r="R1799">
        <v>0</v>
      </c>
      <c r="S1799" t="s">
        <v>319</v>
      </c>
      <c r="T1799" t="s">
        <v>319</v>
      </c>
      <c r="U1799" t="s">
        <v>319</v>
      </c>
      <c r="V1799" t="s">
        <v>319</v>
      </c>
      <c r="W1799">
        <v>111462109.69329999</v>
      </c>
      <c r="X1799">
        <v>110049970</v>
      </c>
      <c r="Y1799" s="225">
        <v>12979210819846.641</v>
      </c>
      <c r="Z1799">
        <v>478645786.80309999</v>
      </c>
    </row>
    <row r="1800" spans="1:26" x14ac:dyDescent="0.25">
      <c r="A1800" t="s">
        <v>2136</v>
      </c>
      <c r="B1800" t="s">
        <v>207</v>
      </c>
      <c r="C1800" t="s">
        <v>1773</v>
      </c>
      <c r="D1800" t="s">
        <v>170</v>
      </c>
      <c r="E1800" t="s">
        <v>323</v>
      </c>
      <c r="F1800" t="s">
        <v>304</v>
      </c>
      <c r="G1800" t="s">
        <v>305</v>
      </c>
      <c r="H1800">
        <v>0.99029999999999996</v>
      </c>
      <c r="I1800">
        <v>0</v>
      </c>
      <c r="J1800">
        <v>0</v>
      </c>
      <c r="K1800">
        <v>0</v>
      </c>
      <c r="L1800">
        <v>0.3</v>
      </c>
      <c r="M1800">
        <v>0</v>
      </c>
      <c r="N1800">
        <v>0</v>
      </c>
      <c r="O1800">
        <v>0</v>
      </c>
      <c r="P1800">
        <v>0.88</v>
      </c>
      <c r="Q1800">
        <v>0</v>
      </c>
      <c r="R1800">
        <v>0</v>
      </c>
      <c r="S1800" t="s">
        <v>319</v>
      </c>
      <c r="T1800" t="s">
        <v>319</v>
      </c>
      <c r="U1800" t="s">
        <v>319</v>
      </c>
      <c r="V1800" t="s">
        <v>319</v>
      </c>
      <c r="W1800">
        <v>355591686.51999998</v>
      </c>
      <c r="X1800">
        <v>360165547</v>
      </c>
      <c r="Y1800" s="225">
        <v>12979210819846.641</v>
      </c>
      <c r="Z1800">
        <v>478645786.80309999</v>
      </c>
    </row>
    <row r="1801" spans="1:26" x14ac:dyDescent="0.25">
      <c r="A1801" t="s">
        <v>2137</v>
      </c>
      <c r="B1801" t="s">
        <v>74</v>
      </c>
      <c r="C1801" t="s">
        <v>1773</v>
      </c>
      <c r="D1801" t="s">
        <v>177</v>
      </c>
      <c r="E1801" t="s">
        <v>303</v>
      </c>
      <c r="F1801" t="s">
        <v>304</v>
      </c>
      <c r="G1801" t="s">
        <v>305</v>
      </c>
      <c r="H1801">
        <v>1092.5559000000001</v>
      </c>
      <c r="I1801">
        <v>-0.59419999999999995</v>
      </c>
      <c r="J1801">
        <v>-1.1052999999999999</v>
      </c>
      <c r="K1801">
        <v>-3.2382</v>
      </c>
      <c r="L1801">
        <v>-3.2382</v>
      </c>
      <c r="M1801">
        <v>-5.7504</v>
      </c>
      <c r="N1801">
        <v>-5.6245000000000003</v>
      </c>
      <c r="O1801">
        <v>-5.7008000000000001</v>
      </c>
      <c r="P1801">
        <v>-3.6160999999999999</v>
      </c>
      <c r="Q1801">
        <v>8.3337000000000003</v>
      </c>
      <c r="R1801">
        <v>0</v>
      </c>
      <c r="S1801" t="s">
        <v>332</v>
      </c>
      <c r="T1801" t="s">
        <v>332</v>
      </c>
      <c r="U1801" t="s">
        <v>338</v>
      </c>
      <c r="V1801" t="s">
        <v>319</v>
      </c>
      <c r="W1801">
        <v>212803845383.82999</v>
      </c>
      <c r="X1801">
        <v>188468877.24000001</v>
      </c>
      <c r="Y1801" s="225">
        <v>12979210819846.641</v>
      </c>
      <c r="Z1801">
        <v>478645786.80309999</v>
      </c>
    </row>
    <row r="1802" spans="1:26" x14ac:dyDescent="0.25">
      <c r="A1802" t="s">
        <v>2138</v>
      </c>
      <c r="B1802" t="s">
        <v>74</v>
      </c>
      <c r="C1802" t="s">
        <v>1773</v>
      </c>
      <c r="D1802" t="s">
        <v>342</v>
      </c>
      <c r="E1802" t="s">
        <v>303</v>
      </c>
      <c r="F1802" t="s">
        <v>304</v>
      </c>
      <c r="G1802" t="s">
        <v>305</v>
      </c>
      <c r="H1802">
        <v>912.15989999999999</v>
      </c>
      <c r="I1802">
        <v>-3.4083000000000001</v>
      </c>
      <c r="J1802">
        <v>-4.1845999999999997</v>
      </c>
      <c r="K1802">
        <v>-4.0305999999999997</v>
      </c>
      <c r="L1802">
        <v>-4.0305999999999997</v>
      </c>
      <c r="M1802">
        <v>-8.5490999999999993</v>
      </c>
      <c r="N1802">
        <v>-3.8862999999999999</v>
      </c>
      <c r="O1802">
        <v>0.51590000000000003</v>
      </c>
      <c r="P1802">
        <v>1.8913</v>
      </c>
      <c r="Q1802">
        <v>13.881500000000001</v>
      </c>
      <c r="R1802">
        <v>0</v>
      </c>
      <c r="S1802" t="s">
        <v>306</v>
      </c>
      <c r="T1802" t="s">
        <v>306</v>
      </c>
      <c r="U1802" t="s">
        <v>310</v>
      </c>
      <c r="V1802" t="s">
        <v>319</v>
      </c>
      <c r="W1802">
        <v>239518208272.23999</v>
      </c>
      <c r="X1802">
        <v>252000000</v>
      </c>
      <c r="Y1802" s="225">
        <v>12979210819846.641</v>
      </c>
      <c r="Z1802">
        <v>478645786.80309999</v>
      </c>
    </row>
    <row r="1803" spans="1:26" x14ac:dyDescent="0.25">
      <c r="A1803" t="s">
        <v>2139</v>
      </c>
      <c r="B1803" t="s">
        <v>74</v>
      </c>
      <c r="C1803" t="s">
        <v>1773</v>
      </c>
      <c r="D1803" t="s">
        <v>374</v>
      </c>
      <c r="E1803" t="s">
        <v>303</v>
      </c>
      <c r="F1803" t="s">
        <v>304</v>
      </c>
      <c r="G1803" t="s">
        <v>305</v>
      </c>
      <c r="H1803">
        <v>1085.4166</v>
      </c>
      <c r="I1803">
        <v>-0.2</v>
      </c>
      <c r="J1803">
        <v>-0.997</v>
      </c>
      <c r="K1803">
        <v>-4.0092999999999996</v>
      </c>
      <c r="L1803">
        <v>-4.0092999999999996</v>
      </c>
      <c r="M1803">
        <v>-8.984</v>
      </c>
      <c r="N1803">
        <v>-7.9732000000000003</v>
      </c>
      <c r="O1803">
        <v>-6.6538000000000004</v>
      </c>
      <c r="P1803">
        <v>-5.5921000000000003</v>
      </c>
      <c r="Q1803">
        <v>5.3513999999999999</v>
      </c>
      <c r="R1803">
        <v>0</v>
      </c>
      <c r="S1803" t="s">
        <v>317</v>
      </c>
      <c r="T1803" t="s">
        <v>332</v>
      </c>
      <c r="U1803" t="s">
        <v>338</v>
      </c>
      <c r="V1803" t="s">
        <v>319</v>
      </c>
      <c r="W1803">
        <v>1667352390746.8501</v>
      </c>
      <c r="X1803">
        <v>1474551785.6300001</v>
      </c>
      <c r="Y1803" s="225">
        <v>12979210819846.641</v>
      </c>
      <c r="Z1803">
        <v>478645786.80309999</v>
      </c>
    </row>
    <row r="1804" spans="1:26" x14ac:dyDescent="0.25">
      <c r="A1804" t="s">
        <v>2140</v>
      </c>
      <c r="B1804" t="s">
        <v>166</v>
      </c>
      <c r="C1804" t="s">
        <v>1773</v>
      </c>
      <c r="D1804" t="s">
        <v>374</v>
      </c>
      <c r="E1804" t="s">
        <v>303</v>
      </c>
      <c r="F1804" t="s">
        <v>304</v>
      </c>
      <c r="G1804" t="s">
        <v>305</v>
      </c>
      <c r="H1804">
        <v>802.77260000000001</v>
      </c>
      <c r="I1804">
        <v>-6.0400000000000002E-2</v>
      </c>
      <c r="J1804">
        <v>0</v>
      </c>
      <c r="K1804">
        <v>0</v>
      </c>
      <c r="L1804">
        <v>0</v>
      </c>
      <c r="M1804">
        <v>0</v>
      </c>
      <c r="N1804">
        <v>-2.0958999999999999</v>
      </c>
      <c r="O1804">
        <v>1.2637</v>
      </c>
      <c r="P1804">
        <v>5.6083999999999996</v>
      </c>
      <c r="Q1804">
        <v>-14.873100000000001</v>
      </c>
      <c r="R1804">
        <v>0</v>
      </c>
      <c r="S1804" t="s">
        <v>369</v>
      </c>
      <c r="T1804" t="s">
        <v>369</v>
      </c>
      <c r="U1804" t="s">
        <v>369</v>
      </c>
      <c r="V1804" t="s">
        <v>369</v>
      </c>
      <c r="W1804">
        <v>0</v>
      </c>
      <c r="X1804">
        <v>0</v>
      </c>
      <c r="Y1804" s="225">
        <v>12979210819846.641</v>
      </c>
      <c r="Z1804">
        <v>478645786.80309999</v>
      </c>
    </row>
    <row r="1805" spans="1:26" x14ac:dyDescent="0.25">
      <c r="A1805" t="s">
        <v>2141</v>
      </c>
      <c r="B1805" t="s">
        <v>178</v>
      </c>
      <c r="C1805" t="s">
        <v>1773</v>
      </c>
      <c r="D1805" t="s">
        <v>374</v>
      </c>
      <c r="E1805" t="s">
        <v>303</v>
      </c>
      <c r="F1805" t="s">
        <v>304</v>
      </c>
      <c r="G1805" t="s">
        <v>305</v>
      </c>
      <c r="H1805">
        <v>1323.5364</v>
      </c>
      <c r="I1805">
        <v>5.1799999999999999E-2</v>
      </c>
      <c r="J1805">
        <v>0.1201</v>
      </c>
      <c r="K1805">
        <v>0.53359999999999996</v>
      </c>
      <c r="L1805">
        <v>0.53359999999999996</v>
      </c>
      <c r="M1805">
        <v>1.6217999999999999</v>
      </c>
      <c r="N1805">
        <v>3.1532</v>
      </c>
      <c r="O1805">
        <v>4.6928000000000001</v>
      </c>
      <c r="P1805">
        <v>6.1822999999999997</v>
      </c>
      <c r="Q1805">
        <v>20.294398999999999</v>
      </c>
      <c r="R1805">
        <v>0</v>
      </c>
      <c r="S1805" t="s">
        <v>306</v>
      </c>
      <c r="T1805" t="s">
        <v>307</v>
      </c>
      <c r="U1805" t="s">
        <v>313</v>
      </c>
      <c r="V1805" t="s">
        <v>319</v>
      </c>
      <c r="W1805">
        <v>1119595286615.6699</v>
      </c>
      <c r="X1805">
        <v>850425865.96000004</v>
      </c>
      <c r="Y1805" s="225">
        <v>12979210819846.641</v>
      </c>
      <c r="Z1805">
        <v>478645786.80309999</v>
      </c>
    </row>
    <row r="1806" spans="1:26" x14ac:dyDescent="0.25">
      <c r="A1806" t="s">
        <v>2142</v>
      </c>
      <c r="B1806" t="s">
        <v>74</v>
      </c>
      <c r="C1806" t="s">
        <v>1773</v>
      </c>
      <c r="D1806" t="s">
        <v>374</v>
      </c>
      <c r="E1806" t="s">
        <v>303</v>
      </c>
      <c r="F1806" t="s">
        <v>304</v>
      </c>
      <c r="G1806" t="s">
        <v>305</v>
      </c>
      <c r="H1806">
        <v>1116.4855</v>
      </c>
      <c r="I1806">
        <v>-0.59609999999999996</v>
      </c>
      <c r="J1806">
        <v>-1.1612</v>
      </c>
      <c r="K1806">
        <v>-3.403</v>
      </c>
      <c r="L1806">
        <v>-3.403</v>
      </c>
      <c r="M1806">
        <v>-5.4494999999999996</v>
      </c>
      <c r="N1806">
        <v>-4.2544000000000004</v>
      </c>
      <c r="O1806">
        <v>-1.5434000000000001</v>
      </c>
      <c r="P1806">
        <v>0.24929999999999999</v>
      </c>
      <c r="Q1806">
        <v>0</v>
      </c>
      <c r="R1806">
        <v>0</v>
      </c>
      <c r="S1806" t="s">
        <v>307</v>
      </c>
      <c r="T1806" t="s">
        <v>307</v>
      </c>
      <c r="U1806" t="s">
        <v>319</v>
      </c>
      <c r="V1806" t="s">
        <v>319</v>
      </c>
      <c r="W1806">
        <v>499968718420.58002</v>
      </c>
      <c r="X1806">
        <v>432566825.24000001</v>
      </c>
      <c r="Y1806" s="225">
        <v>12979210819846.641</v>
      </c>
      <c r="Z1806">
        <v>478645786.80309999</v>
      </c>
    </row>
    <row r="1807" spans="1:26" x14ac:dyDescent="0.25">
      <c r="A1807" t="s">
        <v>2143</v>
      </c>
      <c r="B1807" t="s">
        <v>74</v>
      </c>
      <c r="C1807" t="s">
        <v>1773</v>
      </c>
      <c r="D1807" t="s">
        <v>374</v>
      </c>
      <c r="E1807" t="s">
        <v>303</v>
      </c>
      <c r="F1807" t="s">
        <v>304</v>
      </c>
      <c r="G1807" t="s">
        <v>305</v>
      </c>
      <c r="H1807">
        <v>916.62080000000003</v>
      </c>
      <c r="I1807">
        <v>-0.46889999999999998</v>
      </c>
      <c r="J1807">
        <v>-1.2596000000000001</v>
      </c>
      <c r="K1807">
        <v>-3.4302999999999999</v>
      </c>
      <c r="L1807">
        <v>-3.4302999999999999</v>
      </c>
      <c r="M1807">
        <v>-9.0603999999999996</v>
      </c>
      <c r="N1807">
        <v>-5.5484999999999998</v>
      </c>
      <c r="O1807">
        <v>-2.3511000000000002</v>
      </c>
      <c r="P1807">
        <v>1.6732</v>
      </c>
      <c r="Q1807">
        <v>0</v>
      </c>
      <c r="R1807">
        <v>0</v>
      </c>
      <c r="S1807" t="s">
        <v>306</v>
      </c>
      <c r="T1807" t="s">
        <v>338</v>
      </c>
      <c r="U1807" t="s">
        <v>319</v>
      </c>
      <c r="V1807" t="s">
        <v>319</v>
      </c>
      <c r="W1807">
        <v>630703468143.20996</v>
      </c>
      <c r="X1807">
        <v>664471616.66999996</v>
      </c>
      <c r="Y1807" s="225">
        <v>12979210819846.641</v>
      </c>
      <c r="Z1807">
        <v>478645786.80309999</v>
      </c>
    </row>
    <row r="1808" spans="1:26" x14ac:dyDescent="0.25">
      <c r="A1808" t="s">
        <v>2144</v>
      </c>
      <c r="B1808" t="s">
        <v>74</v>
      </c>
      <c r="C1808" t="s">
        <v>1773</v>
      </c>
      <c r="D1808" t="s">
        <v>177</v>
      </c>
      <c r="E1808" t="s">
        <v>303</v>
      </c>
      <c r="F1808" t="s">
        <v>304</v>
      </c>
      <c r="G1808" t="s">
        <v>305</v>
      </c>
      <c r="H1808">
        <v>1150.3982000000001</v>
      </c>
      <c r="I1808">
        <v>-0.91990000000000005</v>
      </c>
      <c r="J1808">
        <v>-1.8966000000000001</v>
      </c>
      <c r="K1808">
        <v>-1.4766999999999999</v>
      </c>
      <c r="L1808">
        <v>-1.4766999999999999</v>
      </c>
      <c r="M1808">
        <v>-6.4043999999999999</v>
      </c>
      <c r="N1808">
        <v>-2.8872</v>
      </c>
      <c r="O1808">
        <v>2.8915999999999999</v>
      </c>
      <c r="P1808">
        <v>3.7984</v>
      </c>
      <c r="Q1808">
        <v>20.506001000000001</v>
      </c>
      <c r="R1808">
        <v>0</v>
      </c>
      <c r="S1808" t="s">
        <v>306</v>
      </c>
      <c r="T1808" t="s">
        <v>306</v>
      </c>
      <c r="U1808" t="s">
        <v>310</v>
      </c>
      <c r="V1808" t="s">
        <v>319</v>
      </c>
      <c r="W1808">
        <v>122698405189.63</v>
      </c>
      <c r="X1808">
        <v>105082294.51000001</v>
      </c>
      <c r="Y1808" s="225">
        <v>12979210819846.641</v>
      </c>
      <c r="Z1808">
        <v>478645786.80309999</v>
      </c>
    </row>
    <row r="1809" spans="1:26" x14ac:dyDescent="0.25">
      <c r="A1809" t="s">
        <v>2145</v>
      </c>
      <c r="B1809" t="s">
        <v>74</v>
      </c>
      <c r="C1809" t="s">
        <v>1773</v>
      </c>
      <c r="D1809" t="s">
        <v>316</v>
      </c>
      <c r="E1809" t="s">
        <v>303</v>
      </c>
      <c r="F1809" t="s">
        <v>304</v>
      </c>
      <c r="G1809" t="s">
        <v>305</v>
      </c>
      <c r="H1809">
        <v>3944.79</v>
      </c>
      <c r="I1809">
        <v>-0.62450000000000006</v>
      </c>
      <c r="J1809">
        <v>-1.4001999999999999</v>
      </c>
      <c r="K1809">
        <v>-2.8780999999999999</v>
      </c>
      <c r="L1809">
        <v>-2.8780999999999999</v>
      </c>
      <c r="M1809">
        <v>-5.1859000000000002</v>
      </c>
      <c r="N1809">
        <v>-4.7641999999999998</v>
      </c>
      <c r="O1809">
        <v>-3.1539999999999999</v>
      </c>
      <c r="P1809">
        <v>0.91020000000000001</v>
      </c>
      <c r="Q1809">
        <v>18.326401000000001</v>
      </c>
      <c r="R1809">
        <v>17.724001000000001</v>
      </c>
      <c r="S1809" t="s">
        <v>307</v>
      </c>
      <c r="T1809" t="s">
        <v>307</v>
      </c>
      <c r="U1809" t="s">
        <v>310</v>
      </c>
      <c r="V1809" t="s">
        <v>306</v>
      </c>
      <c r="W1809">
        <v>553130551687.68005</v>
      </c>
      <c r="X1809">
        <v>136182524.65000001</v>
      </c>
      <c r="Y1809" s="225">
        <v>12979210819846.641</v>
      </c>
      <c r="Z1809">
        <v>478645786.80309999</v>
      </c>
    </row>
    <row r="1810" spans="1:26" x14ac:dyDescent="0.25">
      <c r="A1810" t="s">
        <v>2146</v>
      </c>
      <c r="B1810" t="s">
        <v>74</v>
      </c>
      <c r="C1810" t="s">
        <v>1773</v>
      </c>
      <c r="D1810" t="s">
        <v>170</v>
      </c>
      <c r="E1810" t="s">
        <v>303</v>
      </c>
      <c r="F1810" t="s">
        <v>304</v>
      </c>
      <c r="G1810" t="s">
        <v>305</v>
      </c>
      <c r="H1810">
        <v>1158.4031</v>
      </c>
      <c r="I1810">
        <v>-0.50439999999999996</v>
      </c>
      <c r="J1810">
        <v>-1.6436999999999999</v>
      </c>
      <c r="K1810">
        <v>-2.4897</v>
      </c>
      <c r="L1810">
        <v>-2.4897</v>
      </c>
      <c r="M1810">
        <v>-3.8831000000000002</v>
      </c>
      <c r="N1810">
        <v>-1.7358</v>
      </c>
      <c r="O1810">
        <v>3.9815999999999998</v>
      </c>
      <c r="P1810">
        <v>7.7557</v>
      </c>
      <c r="Q1810">
        <v>23.364598999999998</v>
      </c>
      <c r="R1810">
        <v>0</v>
      </c>
      <c r="S1810" t="s">
        <v>306</v>
      </c>
      <c r="T1810" t="s">
        <v>310</v>
      </c>
      <c r="U1810" t="s">
        <v>364</v>
      </c>
      <c r="V1810" t="s">
        <v>319</v>
      </c>
      <c r="W1810">
        <v>123453507805.49001</v>
      </c>
      <c r="X1810">
        <v>103918859.79000001</v>
      </c>
      <c r="Y1810" s="225">
        <v>12979210819846.641</v>
      </c>
      <c r="Z1810">
        <v>478645786.80309999</v>
      </c>
    </row>
    <row r="1811" spans="1:26" x14ac:dyDescent="0.25">
      <c r="A1811" t="s">
        <v>2147</v>
      </c>
      <c r="B1811" t="s">
        <v>171</v>
      </c>
      <c r="C1811" t="s">
        <v>1773</v>
      </c>
      <c r="D1811" t="s">
        <v>309</v>
      </c>
      <c r="E1811" t="s">
        <v>303</v>
      </c>
      <c r="F1811" t="s">
        <v>304</v>
      </c>
      <c r="G1811" t="s">
        <v>305</v>
      </c>
      <c r="H1811">
        <v>1999.59</v>
      </c>
      <c r="I1811">
        <v>0.21149999999999999</v>
      </c>
      <c r="J1811">
        <v>-1.4999999999999999E-2</v>
      </c>
      <c r="K1811">
        <v>0.79949999999999999</v>
      </c>
      <c r="L1811">
        <v>0.79949999999999999</v>
      </c>
      <c r="M1811">
        <v>2.2113</v>
      </c>
      <c r="N1811">
        <v>6.2142999999999997</v>
      </c>
      <c r="O1811">
        <v>10.8217</v>
      </c>
      <c r="P1811">
        <v>14.2682</v>
      </c>
      <c r="Q1811">
        <v>22.436899</v>
      </c>
      <c r="R1811">
        <v>46.769699000000003</v>
      </c>
      <c r="S1811" t="s">
        <v>338</v>
      </c>
      <c r="T1811" t="s">
        <v>364</v>
      </c>
      <c r="U1811" t="s">
        <v>313</v>
      </c>
      <c r="V1811" t="s">
        <v>338</v>
      </c>
      <c r="W1811">
        <v>118917266732.74001</v>
      </c>
      <c r="X1811">
        <v>59946181.159999996</v>
      </c>
      <c r="Y1811" s="225">
        <v>12979210819846.641</v>
      </c>
      <c r="Z1811">
        <v>478645786.80309999</v>
      </c>
    </row>
    <row r="1812" spans="1:26" x14ac:dyDescent="0.25">
      <c r="A1812" t="s">
        <v>2148</v>
      </c>
      <c r="B1812" t="s">
        <v>203</v>
      </c>
      <c r="C1812" t="s">
        <v>1773</v>
      </c>
      <c r="D1812" t="s">
        <v>309</v>
      </c>
      <c r="E1812" t="s">
        <v>303</v>
      </c>
      <c r="F1812" t="s">
        <v>304</v>
      </c>
      <c r="G1812" t="s">
        <v>305</v>
      </c>
      <c r="H1812">
        <v>902.96</v>
      </c>
      <c r="I1812">
        <v>-0.56379999999999997</v>
      </c>
      <c r="J1812">
        <v>-0.93579999999999997</v>
      </c>
      <c r="K1812">
        <v>-2.9752999999999998</v>
      </c>
      <c r="L1812">
        <v>-2.9752999999999998</v>
      </c>
      <c r="M1812">
        <v>-5.1961000000000004</v>
      </c>
      <c r="N1812">
        <v>-4.3808999999999996</v>
      </c>
      <c r="O1812">
        <v>-1.1614</v>
      </c>
      <c r="P1812">
        <v>2.9811999999999999</v>
      </c>
      <c r="Q1812">
        <v>0</v>
      </c>
      <c r="R1812">
        <v>0</v>
      </c>
      <c r="S1812" t="s">
        <v>319</v>
      </c>
      <c r="T1812" t="s">
        <v>319</v>
      </c>
      <c r="U1812" t="s">
        <v>319</v>
      </c>
      <c r="V1812" t="s">
        <v>319</v>
      </c>
      <c r="W1812">
        <v>130971022479.16</v>
      </c>
      <c r="X1812">
        <v>140730962.94999999</v>
      </c>
      <c r="Y1812" s="225">
        <v>12979210819846.641</v>
      </c>
      <c r="Z1812">
        <v>478645786.80309999</v>
      </c>
    </row>
    <row r="1813" spans="1:26" x14ac:dyDescent="0.25">
      <c r="A1813" t="s">
        <v>2149</v>
      </c>
      <c r="B1813" t="s">
        <v>171</v>
      </c>
      <c r="C1813" t="s">
        <v>1773</v>
      </c>
      <c r="D1813" t="s">
        <v>316</v>
      </c>
      <c r="E1813" t="s">
        <v>323</v>
      </c>
      <c r="F1813" t="s">
        <v>304</v>
      </c>
      <c r="G1813" t="s">
        <v>305</v>
      </c>
      <c r="H1813">
        <v>1.1831</v>
      </c>
      <c r="I1813">
        <v>-8.4500000000000006E-2</v>
      </c>
      <c r="J1813">
        <v>-0.59650000000000003</v>
      </c>
      <c r="K1813">
        <v>-0.62990000000000002</v>
      </c>
      <c r="L1813">
        <v>-0.62990000000000002</v>
      </c>
      <c r="M1813">
        <v>2.1057999999999999</v>
      </c>
      <c r="N1813">
        <v>4.7176</v>
      </c>
      <c r="O1813">
        <v>8.0555000000000003</v>
      </c>
      <c r="P1813">
        <v>7.9569000000000001</v>
      </c>
      <c r="Q1813">
        <v>4.8848000000000003</v>
      </c>
      <c r="R1813">
        <v>17.3827</v>
      </c>
      <c r="S1813" t="s">
        <v>307</v>
      </c>
      <c r="T1813" t="s">
        <v>332</v>
      </c>
      <c r="U1813" t="s">
        <v>375</v>
      </c>
      <c r="V1813" t="s">
        <v>306</v>
      </c>
      <c r="W1813">
        <v>1605414.65</v>
      </c>
      <c r="X1813">
        <v>1348356.73</v>
      </c>
      <c r="Y1813" s="225">
        <v>12979210819846.641</v>
      </c>
      <c r="Z1813">
        <v>478645786.80309999</v>
      </c>
    </row>
    <row r="1814" spans="1:26" x14ac:dyDescent="0.25">
      <c r="A1814" t="s">
        <v>2150</v>
      </c>
      <c r="B1814" t="s">
        <v>207</v>
      </c>
      <c r="C1814" t="s">
        <v>1773</v>
      </c>
      <c r="D1814" t="s">
        <v>170</v>
      </c>
      <c r="E1814" t="s">
        <v>303</v>
      </c>
      <c r="F1814" t="s">
        <v>304</v>
      </c>
      <c r="G1814" t="s">
        <v>280</v>
      </c>
      <c r="H1814">
        <v>1017.3055000000001</v>
      </c>
      <c r="I1814">
        <v>0</v>
      </c>
      <c r="J1814">
        <v>0</v>
      </c>
      <c r="K1814">
        <v>0</v>
      </c>
      <c r="L1814">
        <v>0.57999999999999996</v>
      </c>
      <c r="M1814">
        <v>0</v>
      </c>
      <c r="N1814">
        <v>0</v>
      </c>
      <c r="O1814">
        <v>0</v>
      </c>
      <c r="P1814">
        <v>0</v>
      </c>
      <c r="Q1814">
        <v>0</v>
      </c>
      <c r="R1814">
        <v>0</v>
      </c>
      <c r="S1814" t="s">
        <v>319</v>
      </c>
      <c r="T1814" t="s">
        <v>319</v>
      </c>
      <c r="U1814" t="s">
        <v>319</v>
      </c>
      <c r="V1814" t="s">
        <v>319</v>
      </c>
      <c r="W1814">
        <v>1612990927890.27</v>
      </c>
      <c r="X1814">
        <v>1594793904</v>
      </c>
      <c r="Y1814" s="225">
        <v>12979210819846.641</v>
      </c>
      <c r="Z1814">
        <v>478645786.80309999</v>
      </c>
    </row>
    <row r="1815" spans="1:26" x14ac:dyDescent="0.25">
      <c r="A1815" t="s">
        <v>2151</v>
      </c>
      <c r="B1815" t="s">
        <v>178</v>
      </c>
      <c r="C1815" t="s">
        <v>1773</v>
      </c>
      <c r="D1815" t="s">
        <v>177</v>
      </c>
      <c r="E1815" t="s">
        <v>303</v>
      </c>
      <c r="F1815" t="s">
        <v>304</v>
      </c>
      <c r="G1815" t="s">
        <v>305</v>
      </c>
      <c r="H1815">
        <v>1165.6361999999999</v>
      </c>
      <c r="I1815">
        <v>4.9299999999999997E-2</v>
      </c>
      <c r="J1815">
        <v>0.1158</v>
      </c>
      <c r="K1815">
        <v>0.1502</v>
      </c>
      <c r="L1815">
        <v>0.1502</v>
      </c>
      <c r="M1815">
        <v>1.7712000000000001</v>
      </c>
      <c r="N1815">
        <v>3.0752000000000002</v>
      </c>
      <c r="O1815">
        <v>4.5292000000000003</v>
      </c>
      <c r="P1815">
        <v>5.4386999999999999</v>
      </c>
      <c r="Q1815">
        <v>14.4846</v>
      </c>
      <c r="R1815">
        <v>0</v>
      </c>
      <c r="S1815" t="s">
        <v>387</v>
      </c>
      <c r="T1815" t="s">
        <v>387</v>
      </c>
      <c r="U1815" t="s">
        <v>387</v>
      </c>
      <c r="V1815" t="s">
        <v>319</v>
      </c>
      <c r="W1815">
        <v>1014448105.89</v>
      </c>
      <c r="X1815">
        <v>871602.8</v>
      </c>
      <c r="Y1815" s="225">
        <v>12979210819846.641</v>
      </c>
      <c r="Z1815">
        <v>478645786.80309999</v>
      </c>
    </row>
    <row r="1816" spans="1:26" x14ac:dyDescent="0.25">
      <c r="A1816" t="s">
        <v>2152</v>
      </c>
      <c r="B1816" t="s">
        <v>178</v>
      </c>
      <c r="C1816" t="s">
        <v>1773</v>
      </c>
      <c r="D1816" t="s">
        <v>191</v>
      </c>
      <c r="E1816" t="s">
        <v>303</v>
      </c>
      <c r="F1816" t="s">
        <v>304</v>
      </c>
      <c r="G1816" t="s">
        <v>305</v>
      </c>
      <c r="H1816">
        <v>950.48199999999997</v>
      </c>
      <c r="I1816">
        <v>2.6599999999999999E-2</v>
      </c>
      <c r="J1816">
        <v>4.2099999999999999E-2</v>
      </c>
      <c r="K1816">
        <v>0.14249999999999999</v>
      </c>
      <c r="L1816">
        <v>0.14249999999999999</v>
      </c>
      <c r="M1816">
        <v>0.55149999999999999</v>
      </c>
      <c r="N1816">
        <v>1.7437</v>
      </c>
      <c r="O1816">
        <v>2.9586999999999999</v>
      </c>
      <c r="P1816">
        <v>3.6335000000000002</v>
      </c>
      <c r="Q1816">
        <v>0</v>
      </c>
      <c r="R1816">
        <v>0</v>
      </c>
      <c r="S1816" t="s">
        <v>387</v>
      </c>
      <c r="T1816" t="s">
        <v>387</v>
      </c>
      <c r="U1816" t="s">
        <v>319</v>
      </c>
      <c r="V1816" t="s">
        <v>319</v>
      </c>
      <c r="W1816">
        <v>1015219470.48</v>
      </c>
      <c r="X1816">
        <v>1069631.97</v>
      </c>
      <c r="Y1816" s="225">
        <v>12979210819846.641</v>
      </c>
      <c r="Z1816">
        <v>478645786.80309999</v>
      </c>
    </row>
    <row r="1817" spans="1:26" x14ac:dyDescent="0.25">
      <c r="A1817" t="s">
        <v>2153</v>
      </c>
      <c r="B1817" t="s">
        <v>203</v>
      </c>
      <c r="C1817" t="s">
        <v>1773</v>
      </c>
      <c r="D1817" t="s">
        <v>309</v>
      </c>
      <c r="E1817" t="s">
        <v>303</v>
      </c>
      <c r="F1817" t="s">
        <v>304</v>
      </c>
      <c r="G1817" t="s">
        <v>305</v>
      </c>
      <c r="H1817">
        <v>1071.99</v>
      </c>
      <c r="I1817">
        <v>-0.53259999999999996</v>
      </c>
      <c r="J1817">
        <v>-1.2982</v>
      </c>
      <c r="K1817">
        <v>-2.6551999999999998</v>
      </c>
      <c r="L1817">
        <v>-2.6551999999999998</v>
      </c>
      <c r="M1817">
        <v>-8.7979000000000003</v>
      </c>
      <c r="N1817">
        <v>-6.0884999999999998</v>
      </c>
      <c r="O1817">
        <v>-2.5028999999999999</v>
      </c>
      <c r="P1817">
        <v>4.2792000000000003</v>
      </c>
      <c r="Q1817">
        <v>0</v>
      </c>
      <c r="R1817">
        <v>0</v>
      </c>
      <c r="S1817" t="s">
        <v>319</v>
      </c>
      <c r="T1817" t="s">
        <v>319</v>
      </c>
      <c r="U1817" t="s">
        <v>319</v>
      </c>
      <c r="V1817" t="s">
        <v>319</v>
      </c>
      <c r="W1817">
        <v>200331794473.66</v>
      </c>
      <c r="X1817">
        <v>181915756.46000001</v>
      </c>
      <c r="Y1817" s="225">
        <v>12979210819846.641</v>
      </c>
      <c r="Z1817">
        <v>478645786.80309999</v>
      </c>
    </row>
    <row r="1818" spans="1:26" x14ac:dyDescent="0.25">
      <c r="A1818" t="s">
        <v>2154</v>
      </c>
      <c r="B1818" t="s">
        <v>367</v>
      </c>
      <c r="C1818" t="s">
        <v>1773</v>
      </c>
      <c r="D1818" t="s">
        <v>191</v>
      </c>
      <c r="E1818" t="s">
        <v>303</v>
      </c>
      <c r="F1818" t="s">
        <v>279</v>
      </c>
      <c r="G1818" t="s">
        <v>305</v>
      </c>
      <c r="H1818">
        <v>1013.3514</v>
      </c>
      <c r="I1818">
        <v>0</v>
      </c>
      <c r="J1818">
        <v>0</v>
      </c>
      <c r="K1818">
        <v>0</v>
      </c>
      <c r="L1818">
        <v>0.87190000000000001</v>
      </c>
      <c r="M1818">
        <v>0</v>
      </c>
      <c r="N1818">
        <v>0</v>
      </c>
      <c r="O1818">
        <v>0</v>
      </c>
      <c r="P1818">
        <v>0</v>
      </c>
      <c r="Q1818">
        <v>0</v>
      </c>
      <c r="R1818">
        <v>0</v>
      </c>
      <c r="S1818" t="s">
        <v>319</v>
      </c>
      <c r="T1818" t="s">
        <v>319</v>
      </c>
      <c r="U1818" t="s">
        <v>319</v>
      </c>
      <c r="V1818" t="s">
        <v>319</v>
      </c>
      <c r="W1818">
        <v>145665860522.72</v>
      </c>
      <c r="X1818">
        <v>145000000</v>
      </c>
      <c r="Y1818" s="225">
        <v>12979210819846.641</v>
      </c>
      <c r="Z1818">
        <v>478645786.80309999</v>
      </c>
    </row>
    <row r="1819" spans="1:26" x14ac:dyDescent="0.25">
      <c r="A1819" t="s">
        <v>2155</v>
      </c>
      <c r="B1819" t="s">
        <v>171</v>
      </c>
      <c r="C1819" t="s">
        <v>1773</v>
      </c>
      <c r="D1819" t="s">
        <v>227</v>
      </c>
      <c r="E1819" t="s">
        <v>303</v>
      </c>
      <c r="F1819" t="s">
        <v>304</v>
      </c>
      <c r="G1819" t="s">
        <v>305</v>
      </c>
      <c r="H1819">
        <v>1024.8033</v>
      </c>
      <c r="I1819">
        <v>4.6199999999999998E-2</v>
      </c>
      <c r="J1819">
        <v>-0.68230000000000002</v>
      </c>
      <c r="K1819">
        <v>3.3399999999999999E-2</v>
      </c>
      <c r="L1819">
        <v>3.3399999999999999E-2</v>
      </c>
      <c r="M1819">
        <v>0.42659999999999998</v>
      </c>
      <c r="N1819">
        <v>1.8900999999999999</v>
      </c>
      <c r="O1819">
        <v>4.4264000000000001</v>
      </c>
      <c r="P1819">
        <v>4.1614000000000004</v>
      </c>
      <c r="Q1819">
        <v>0</v>
      </c>
      <c r="R1819">
        <v>0</v>
      </c>
      <c r="S1819" t="s">
        <v>332</v>
      </c>
      <c r="T1819" t="s">
        <v>317</v>
      </c>
      <c r="U1819" t="s">
        <v>319</v>
      </c>
      <c r="V1819" t="s">
        <v>319</v>
      </c>
      <c r="W1819">
        <v>886749576798.15002</v>
      </c>
      <c r="X1819">
        <v>865576662.97000003</v>
      </c>
      <c r="Y1819" s="225">
        <v>12979210819846.641</v>
      </c>
      <c r="Z1819">
        <v>478645786.80309999</v>
      </c>
    </row>
    <row r="1820" spans="1:26" x14ac:dyDescent="0.25">
      <c r="A1820" t="s">
        <v>2156</v>
      </c>
      <c r="B1820" t="s">
        <v>171</v>
      </c>
      <c r="C1820" t="s">
        <v>1773</v>
      </c>
      <c r="D1820" t="s">
        <v>227</v>
      </c>
      <c r="E1820" t="s">
        <v>303</v>
      </c>
      <c r="F1820" t="s">
        <v>304</v>
      </c>
      <c r="G1820" t="s">
        <v>280</v>
      </c>
      <c r="H1820">
        <v>997.70619999999997</v>
      </c>
      <c r="I1820">
        <v>4.7800000000000002E-2</v>
      </c>
      <c r="J1820">
        <v>4.1399999999999999E-2</v>
      </c>
      <c r="K1820">
        <v>0.96609999999999996</v>
      </c>
      <c r="L1820">
        <v>0.96609999999999996</v>
      </c>
      <c r="M1820">
        <v>1.5849</v>
      </c>
      <c r="N1820">
        <v>3.3725999999999998</v>
      </c>
      <c r="O1820">
        <v>5.9154</v>
      </c>
      <c r="P1820">
        <v>7.7473000000000001</v>
      </c>
      <c r="Q1820">
        <v>0</v>
      </c>
      <c r="R1820">
        <v>0</v>
      </c>
      <c r="S1820" t="s">
        <v>332</v>
      </c>
      <c r="T1820" t="s">
        <v>317</v>
      </c>
      <c r="U1820" t="s">
        <v>319</v>
      </c>
      <c r="V1820" t="s">
        <v>319</v>
      </c>
      <c r="W1820">
        <v>49407988247.809998</v>
      </c>
      <c r="X1820">
        <v>50000000</v>
      </c>
      <c r="Y1820" s="225">
        <v>12979210819846.641</v>
      </c>
      <c r="Z1820">
        <v>478645786.80309999</v>
      </c>
    </row>
    <row r="1821" spans="1:26" x14ac:dyDescent="0.25">
      <c r="A1821" t="s">
        <v>2157</v>
      </c>
      <c r="B1821" t="s">
        <v>171</v>
      </c>
      <c r="C1821" t="s">
        <v>1773</v>
      </c>
      <c r="D1821" t="s">
        <v>202</v>
      </c>
      <c r="E1821" t="s">
        <v>303</v>
      </c>
      <c r="F1821" t="s">
        <v>304</v>
      </c>
      <c r="G1821" t="s">
        <v>305</v>
      </c>
      <c r="H1821">
        <v>1240.9535000000001</v>
      </c>
      <c r="I1821">
        <v>5.3600000000000002E-2</v>
      </c>
      <c r="J1821">
        <v>0.11650000000000001</v>
      </c>
      <c r="K1821">
        <v>0.50139999999999996</v>
      </c>
      <c r="L1821">
        <v>0.50139999999999996</v>
      </c>
      <c r="M1821">
        <v>2.2843</v>
      </c>
      <c r="N1821">
        <v>4.7172000000000001</v>
      </c>
      <c r="O1821">
        <v>7.7461000000000002</v>
      </c>
      <c r="P1821">
        <v>9.7811000000000003</v>
      </c>
      <c r="Q1821">
        <v>0</v>
      </c>
      <c r="R1821">
        <v>0</v>
      </c>
      <c r="S1821" t="s">
        <v>364</v>
      </c>
      <c r="T1821" t="s">
        <v>306</v>
      </c>
      <c r="U1821" t="s">
        <v>319</v>
      </c>
      <c r="V1821" t="s">
        <v>319</v>
      </c>
      <c r="W1821">
        <v>17014249426.17</v>
      </c>
      <c r="X1821">
        <v>13779364.119999999</v>
      </c>
      <c r="Y1821" s="225">
        <v>12979210819846.641</v>
      </c>
      <c r="Z1821">
        <v>478645786.80309999</v>
      </c>
    </row>
    <row r="1822" spans="1:26" x14ac:dyDescent="0.25">
      <c r="A1822" t="s">
        <v>2158</v>
      </c>
      <c r="B1822" t="s">
        <v>207</v>
      </c>
      <c r="C1822" t="s">
        <v>1773</v>
      </c>
      <c r="D1822" t="s">
        <v>177</v>
      </c>
      <c r="E1822" t="s">
        <v>323</v>
      </c>
      <c r="F1822" t="s">
        <v>304</v>
      </c>
      <c r="G1822" t="s">
        <v>305</v>
      </c>
      <c r="H1822">
        <v>1.002</v>
      </c>
      <c r="I1822">
        <v>0</v>
      </c>
      <c r="J1822">
        <v>0</v>
      </c>
      <c r="K1822">
        <v>0</v>
      </c>
      <c r="L1822">
        <v>0.33</v>
      </c>
      <c r="M1822">
        <v>0</v>
      </c>
      <c r="N1822">
        <v>0</v>
      </c>
      <c r="O1822">
        <v>0</v>
      </c>
      <c r="P1822">
        <v>4.13</v>
      </c>
      <c r="Q1822">
        <v>0</v>
      </c>
      <c r="R1822">
        <v>0</v>
      </c>
      <c r="S1822" t="s">
        <v>319</v>
      </c>
      <c r="T1822" t="s">
        <v>319</v>
      </c>
      <c r="U1822" t="s">
        <v>319</v>
      </c>
      <c r="V1822" t="s">
        <v>319</v>
      </c>
      <c r="W1822">
        <v>9986575.9397999998</v>
      </c>
      <c r="X1822">
        <v>10000000</v>
      </c>
      <c r="Y1822" s="225">
        <v>12979210819846.641</v>
      </c>
      <c r="Z1822">
        <v>478645786.80309999</v>
      </c>
    </row>
    <row r="1823" spans="1:26" x14ac:dyDescent="0.25">
      <c r="A1823" t="s">
        <v>2159</v>
      </c>
      <c r="B1823" t="s">
        <v>171</v>
      </c>
      <c r="C1823" t="s">
        <v>1773</v>
      </c>
      <c r="D1823" t="s">
        <v>170</v>
      </c>
      <c r="E1823" t="s">
        <v>303</v>
      </c>
      <c r="F1823" t="s">
        <v>304</v>
      </c>
      <c r="G1823" t="s">
        <v>305</v>
      </c>
      <c r="H1823">
        <v>1110.0099</v>
      </c>
      <c r="I1823">
        <v>0.20619999999999999</v>
      </c>
      <c r="J1823">
        <v>3.44E-2</v>
      </c>
      <c r="K1823">
        <v>0.79279999999999995</v>
      </c>
      <c r="L1823">
        <v>0.79279999999999995</v>
      </c>
      <c r="M1823">
        <v>2.2134999999999998</v>
      </c>
      <c r="N1823">
        <v>5.5572999999999997</v>
      </c>
      <c r="O1823">
        <v>8.75</v>
      </c>
      <c r="P1823">
        <v>12.842599999999999</v>
      </c>
      <c r="Q1823">
        <v>0</v>
      </c>
      <c r="R1823">
        <v>0</v>
      </c>
      <c r="S1823" t="s">
        <v>338</v>
      </c>
      <c r="T1823" t="s">
        <v>364</v>
      </c>
      <c r="U1823" t="s">
        <v>319</v>
      </c>
      <c r="V1823" t="s">
        <v>319</v>
      </c>
      <c r="W1823">
        <v>18750451787.16</v>
      </c>
      <c r="X1823">
        <v>17026076.43</v>
      </c>
      <c r="Y1823" s="225">
        <v>12979210819846.641</v>
      </c>
      <c r="Z1823">
        <v>478645786.80309999</v>
      </c>
    </row>
    <row r="1824" spans="1:26" x14ac:dyDescent="0.25">
      <c r="A1824" t="s">
        <v>2160</v>
      </c>
      <c r="B1824" t="s">
        <v>178</v>
      </c>
      <c r="C1824" t="s">
        <v>1773</v>
      </c>
      <c r="D1824" t="s">
        <v>170</v>
      </c>
      <c r="E1824" t="s">
        <v>303</v>
      </c>
      <c r="F1824" t="s">
        <v>304</v>
      </c>
      <c r="G1824" t="s">
        <v>305</v>
      </c>
      <c r="H1824">
        <v>1101.9989</v>
      </c>
      <c r="I1824">
        <v>5.6399999999999999E-2</v>
      </c>
      <c r="J1824">
        <v>0.12609999999999999</v>
      </c>
      <c r="K1824">
        <v>0.53390000000000004</v>
      </c>
      <c r="L1824">
        <v>0.53390000000000004</v>
      </c>
      <c r="M1824">
        <v>1.6305000000000001</v>
      </c>
      <c r="N1824">
        <v>3.3490000000000002</v>
      </c>
      <c r="O1824">
        <v>4.9439000000000002</v>
      </c>
      <c r="P1824">
        <v>6.48</v>
      </c>
      <c r="Q1824">
        <v>0</v>
      </c>
      <c r="R1824">
        <v>0</v>
      </c>
      <c r="S1824" t="s">
        <v>364</v>
      </c>
      <c r="T1824" t="s">
        <v>338</v>
      </c>
      <c r="U1824" t="s">
        <v>319</v>
      </c>
      <c r="V1824" t="s">
        <v>319</v>
      </c>
      <c r="W1824">
        <v>12917137615.66</v>
      </c>
      <c r="X1824">
        <v>11784128.119999999</v>
      </c>
      <c r="Y1824" s="225">
        <v>12979210819846.641</v>
      </c>
      <c r="Z1824">
        <v>478645786.80309999</v>
      </c>
    </row>
    <row r="1825" spans="1:26" x14ac:dyDescent="0.25">
      <c r="A1825" t="s">
        <v>2161</v>
      </c>
      <c r="B1825" t="s">
        <v>74</v>
      </c>
      <c r="C1825" t="s">
        <v>1773</v>
      </c>
      <c r="D1825" t="s">
        <v>170</v>
      </c>
      <c r="E1825" t="s">
        <v>303</v>
      </c>
      <c r="F1825" t="s">
        <v>304</v>
      </c>
      <c r="G1825" t="s">
        <v>280</v>
      </c>
      <c r="H1825">
        <v>960.74860000000001</v>
      </c>
      <c r="I1825">
        <v>-0.3392</v>
      </c>
      <c r="J1825">
        <v>-1.5643</v>
      </c>
      <c r="K1825">
        <v>-1.101</v>
      </c>
      <c r="L1825">
        <v>-1.101</v>
      </c>
      <c r="M1825">
        <v>1.2403</v>
      </c>
      <c r="N1825">
        <v>3.5123000000000002</v>
      </c>
      <c r="O1825">
        <v>2.4575999999999998</v>
      </c>
      <c r="P1825">
        <v>4.1700999999999997</v>
      </c>
      <c r="Q1825">
        <v>0</v>
      </c>
      <c r="R1825">
        <v>0</v>
      </c>
      <c r="S1825" t="s">
        <v>387</v>
      </c>
      <c r="T1825" t="s">
        <v>387</v>
      </c>
      <c r="U1825" t="s">
        <v>319</v>
      </c>
      <c r="V1825" t="s">
        <v>319</v>
      </c>
      <c r="W1825">
        <v>5793795589.8699999</v>
      </c>
      <c r="X1825">
        <v>5964106.1299999999</v>
      </c>
      <c r="Y1825" s="225">
        <v>12979210819846.641</v>
      </c>
      <c r="Z1825">
        <v>478645786.80309999</v>
      </c>
    </row>
    <row r="1826" spans="1:26" x14ac:dyDescent="0.25">
      <c r="A1826" t="s">
        <v>2162</v>
      </c>
      <c r="B1826" t="s">
        <v>203</v>
      </c>
      <c r="C1826" t="s">
        <v>1773</v>
      </c>
      <c r="D1826" t="s">
        <v>170</v>
      </c>
      <c r="E1826" t="s">
        <v>303</v>
      </c>
      <c r="F1826" t="s">
        <v>304</v>
      </c>
      <c r="G1826" t="s">
        <v>280</v>
      </c>
      <c r="H1826">
        <v>947.4425</v>
      </c>
      <c r="I1826">
        <v>-0.32390000000000002</v>
      </c>
      <c r="J1826">
        <v>-0.83430000000000004</v>
      </c>
      <c r="K1826">
        <v>-2.3784999999999998</v>
      </c>
      <c r="L1826">
        <v>-2.3784999999999998</v>
      </c>
      <c r="M1826">
        <v>0.22040000000000001</v>
      </c>
      <c r="N1826">
        <v>-1.4804999999999999</v>
      </c>
      <c r="O1826">
        <v>1.0024999999999999</v>
      </c>
      <c r="P1826">
        <v>3.5068999999999999</v>
      </c>
      <c r="Q1826">
        <v>0</v>
      </c>
      <c r="R1826">
        <v>0</v>
      </c>
      <c r="S1826" t="s">
        <v>319</v>
      </c>
      <c r="T1826" t="s">
        <v>319</v>
      </c>
      <c r="U1826" t="s">
        <v>319</v>
      </c>
      <c r="V1826" t="s">
        <v>319</v>
      </c>
      <c r="W1826">
        <v>28338500053.400002</v>
      </c>
      <c r="X1826">
        <v>29199115.510000002</v>
      </c>
      <c r="Y1826" s="225">
        <v>12979210819846.641</v>
      </c>
      <c r="Z1826">
        <v>478645786.80309999</v>
      </c>
    </row>
    <row r="1827" spans="1:26" x14ac:dyDescent="0.25">
      <c r="A1827" t="s">
        <v>2163</v>
      </c>
      <c r="B1827" t="s">
        <v>178</v>
      </c>
      <c r="C1827" t="s">
        <v>1773</v>
      </c>
      <c r="D1827" t="s">
        <v>170</v>
      </c>
      <c r="E1827" t="s">
        <v>303</v>
      </c>
      <c r="F1827" t="s">
        <v>304</v>
      </c>
      <c r="G1827" t="s">
        <v>280</v>
      </c>
      <c r="H1827">
        <v>1111.4875999999999</v>
      </c>
      <c r="I1827">
        <v>4.9399999999999999E-2</v>
      </c>
      <c r="J1827">
        <v>0.115</v>
      </c>
      <c r="K1827">
        <v>0.51219999999999999</v>
      </c>
      <c r="L1827">
        <v>0.51219999999999999</v>
      </c>
      <c r="M1827">
        <v>1.5595000000000001</v>
      </c>
      <c r="N1827">
        <v>3.2054</v>
      </c>
      <c r="O1827">
        <v>4.6822999999999997</v>
      </c>
      <c r="P1827">
        <v>6.0077999999999996</v>
      </c>
      <c r="Q1827">
        <v>0</v>
      </c>
      <c r="R1827">
        <v>0</v>
      </c>
      <c r="S1827" t="s">
        <v>338</v>
      </c>
      <c r="T1827" t="s">
        <v>307</v>
      </c>
      <c r="U1827" t="s">
        <v>319</v>
      </c>
      <c r="V1827" t="s">
        <v>319</v>
      </c>
      <c r="W1827">
        <v>147409964302.78</v>
      </c>
      <c r="X1827">
        <v>133303334.08</v>
      </c>
      <c r="Y1827" s="225">
        <v>12979210819846.641</v>
      </c>
      <c r="Z1827">
        <v>478645786.80309999</v>
      </c>
    </row>
    <row r="1828" spans="1:26" x14ac:dyDescent="0.25">
      <c r="A1828" t="s">
        <v>2164</v>
      </c>
      <c r="B1828" t="s">
        <v>171</v>
      </c>
      <c r="C1828" t="s">
        <v>1773</v>
      </c>
      <c r="D1828" t="s">
        <v>336</v>
      </c>
      <c r="E1828" t="s">
        <v>303</v>
      </c>
      <c r="F1828" t="s">
        <v>279</v>
      </c>
      <c r="G1828" t="s">
        <v>305</v>
      </c>
      <c r="H1828">
        <v>1000.755</v>
      </c>
      <c r="I1828">
        <v>0</v>
      </c>
      <c r="J1828">
        <v>0</v>
      </c>
      <c r="K1828">
        <v>0</v>
      </c>
      <c r="L1828">
        <v>0.13</v>
      </c>
      <c r="M1828">
        <v>0</v>
      </c>
      <c r="N1828">
        <v>0</v>
      </c>
      <c r="O1828">
        <v>0</v>
      </c>
      <c r="P1828">
        <v>1.55</v>
      </c>
      <c r="Q1828">
        <v>0</v>
      </c>
      <c r="R1828">
        <v>0</v>
      </c>
      <c r="S1828" t="s">
        <v>319</v>
      </c>
      <c r="T1828" t="s">
        <v>319</v>
      </c>
      <c r="U1828" t="s">
        <v>319</v>
      </c>
      <c r="V1828" t="s">
        <v>319</v>
      </c>
      <c r="W1828">
        <v>74765357775.270004</v>
      </c>
      <c r="X1828">
        <v>74804332.290000007</v>
      </c>
      <c r="Y1828" s="225">
        <v>12979210819846.641</v>
      </c>
      <c r="Z1828">
        <v>478645786.80309999</v>
      </c>
    </row>
    <row r="1829" spans="1:26" x14ac:dyDescent="0.25">
      <c r="A1829" t="s">
        <v>2165</v>
      </c>
      <c r="B1829" t="s">
        <v>171</v>
      </c>
      <c r="C1829" t="s">
        <v>1773</v>
      </c>
      <c r="D1829" t="s">
        <v>177</v>
      </c>
      <c r="E1829" t="s">
        <v>303</v>
      </c>
      <c r="F1829" t="s">
        <v>304</v>
      </c>
      <c r="G1829" t="s">
        <v>305</v>
      </c>
      <c r="H1829">
        <v>1093.0114000000001</v>
      </c>
      <c r="I1829">
        <v>-5.0599999999999999E-2</v>
      </c>
      <c r="J1829">
        <v>-5.7799999999999997E-2</v>
      </c>
      <c r="K1829">
        <v>0.9849</v>
      </c>
      <c r="L1829">
        <v>0.9849</v>
      </c>
      <c r="M1829">
        <v>3.1787999999999998</v>
      </c>
      <c r="N1829">
        <v>6.9974999999999996</v>
      </c>
      <c r="O1829">
        <v>12.63</v>
      </c>
      <c r="P1829">
        <v>18.2257</v>
      </c>
      <c r="Q1829">
        <v>0</v>
      </c>
      <c r="R1829">
        <v>0</v>
      </c>
      <c r="S1829" t="s">
        <v>364</v>
      </c>
      <c r="T1829" t="s">
        <v>310</v>
      </c>
      <c r="U1829" t="s">
        <v>319</v>
      </c>
      <c r="V1829" t="s">
        <v>319</v>
      </c>
      <c r="W1829">
        <v>174305322715.95001</v>
      </c>
      <c r="X1829">
        <v>161043215.72</v>
      </c>
      <c r="Y1829" s="225">
        <v>12979210819846.641</v>
      </c>
      <c r="Z1829">
        <v>478645786.80309999</v>
      </c>
    </row>
    <row r="1830" spans="1:26" x14ac:dyDescent="0.25">
      <c r="A1830" t="s">
        <v>2166</v>
      </c>
      <c r="B1830" t="s">
        <v>367</v>
      </c>
      <c r="C1830" t="s">
        <v>1773</v>
      </c>
      <c r="D1830" t="s">
        <v>177</v>
      </c>
      <c r="E1830" t="s">
        <v>323</v>
      </c>
      <c r="F1830" t="s">
        <v>304</v>
      </c>
      <c r="G1830" t="s">
        <v>305</v>
      </c>
      <c r="H1830">
        <v>1.0246</v>
      </c>
      <c r="I1830">
        <v>0</v>
      </c>
      <c r="J1830">
        <v>0</v>
      </c>
      <c r="K1830">
        <v>0</v>
      </c>
      <c r="L1830">
        <v>0</v>
      </c>
      <c r="M1830">
        <v>0</v>
      </c>
      <c r="N1830">
        <v>-0.1462</v>
      </c>
      <c r="O1830">
        <v>-0.20949999999999999</v>
      </c>
      <c r="P1830">
        <v>-0.27750000000000002</v>
      </c>
      <c r="Q1830">
        <v>-99.999802000000003</v>
      </c>
      <c r="R1830">
        <v>0</v>
      </c>
      <c r="S1830" t="s">
        <v>369</v>
      </c>
      <c r="T1830" t="s">
        <v>369</v>
      </c>
      <c r="U1830" t="s">
        <v>369</v>
      </c>
      <c r="V1830" t="s">
        <v>369</v>
      </c>
      <c r="W1830">
        <v>70206205.884100005</v>
      </c>
      <c r="X1830">
        <v>68502622.9014</v>
      </c>
      <c r="Y1830" s="225">
        <v>12979210819846.641</v>
      </c>
      <c r="Z1830">
        <v>478645786.80309999</v>
      </c>
    </row>
    <row r="1831" spans="1:26" x14ac:dyDescent="0.25">
      <c r="A1831" t="s">
        <v>2167</v>
      </c>
      <c r="B1831" t="s">
        <v>207</v>
      </c>
      <c r="C1831" t="s">
        <v>661</v>
      </c>
      <c r="D1831" t="s">
        <v>177</v>
      </c>
      <c r="E1831" t="s">
        <v>303</v>
      </c>
      <c r="F1831" t="s">
        <v>304</v>
      </c>
      <c r="G1831" t="s">
        <v>305</v>
      </c>
      <c r="H1831">
        <v>1022.5268</v>
      </c>
      <c r="I1831">
        <v>0</v>
      </c>
      <c r="J1831">
        <v>0</v>
      </c>
      <c r="K1831">
        <v>0</v>
      </c>
      <c r="L1831">
        <v>0.44</v>
      </c>
      <c r="M1831">
        <v>0</v>
      </c>
      <c r="N1831">
        <v>0</v>
      </c>
      <c r="O1831">
        <v>0</v>
      </c>
      <c r="P1831">
        <v>2.62</v>
      </c>
      <c r="Q1831">
        <v>0</v>
      </c>
      <c r="R1831">
        <v>0</v>
      </c>
      <c r="S1831" t="s">
        <v>319</v>
      </c>
      <c r="T1831" t="s">
        <v>319</v>
      </c>
      <c r="U1831" t="s">
        <v>319</v>
      </c>
      <c r="V1831" t="s">
        <v>319</v>
      </c>
      <c r="W1831">
        <v>27909808105.189999</v>
      </c>
      <c r="X1831">
        <v>27414146.050000001</v>
      </c>
      <c r="Y1831" s="225">
        <v>21524316774423.719</v>
      </c>
      <c r="Z1831">
        <v>1577596.19</v>
      </c>
    </row>
    <row r="1832" spans="1:26" x14ac:dyDescent="0.25">
      <c r="A1832" t="s">
        <v>2168</v>
      </c>
      <c r="B1832" t="s">
        <v>207</v>
      </c>
      <c r="C1832" t="s">
        <v>661</v>
      </c>
      <c r="D1832" t="s">
        <v>177</v>
      </c>
      <c r="E1832" t="s">
        <v>303</v>
      </c>
      <c r="F1832" t="s">
        <v>304</v>
      </c>
      <c r="G1832" t="s">
        <v>305</v>
      </c>
      <c r="H1832">
        <v>1214.5971</v>
      </c>
      <c r="I1832">
        <v>0</v>
      </c>
      <c r="J1832">
        <v>0</v>
      </c>
      <c r="K1832">
        <v>0</v>
      </c>
      <c r="L1832">
        <v>0.42</v>
      </c>
      <c r="M1832">
        <v>0</v>
      </c>
      <c r="N1832">
        <v>0</v>
      </c>
      <c r="O1832">
        <v>0</v>
      </c>
      <c r="P1832">
        <v>1.6</v>
      </c>
      <c r="Q1832">
        <v>0</v>
      </c>
      <c r="R1832">
        <v>0</v>
      </c>
      <c r="S1832" t="s">
        <v>319</v>
      </c>
      <c r="T1832" t="s">
        <v>319</v>
      </c>
      <c r="U1832" t="s">
        <v>319</v>
      </c>
      <c r="V1832" t="s">
        <v>319</v>
      </c>
      <c r="W1832">
        <v>377377000668.75</v>
      </c>
      <c r="X1832">
        <v>312000000</v>
      </c>
      <c r="Y1832" s="225">
        <v>21524316774423.719</v>
      </c>
      <c r="Z1832">
        <v>1577596.19</v>
      </c>
    </row>
    <row r="1833" spans="1:26" x14ac:dyDescent="0.25">
      <c r="A1833" t="s">
        <v>2169</v>
      </c>
      <c r="B1833" t="s">
        <v>207</v>
      </c>
      <c r="C1833" t="s">
        <v>1108</v>
      </c>
      <c r="D1833" t="s">
        <v>312</v>
      </c>
      <c r="E1833" t="s">
        <v>323</v>
      </c>
      <c r="F1833" t="s">
        <v>304</v>
      </c>
      <c r="G1833" t="s">
        <v>305</v>
      </c>
      <c r="H1833">
        <v>1.0048029999999999</v>
      </c>
      <c r="I1833">
        <v>0</v>
      </c>
      <c r="J1833">
        <v>0</v>
      </c>
      <c r="K1833">
        <v>0</v>
      </c>
      <c r="L1833">
        <v>0.37</v>
      </c>
      <c r="M1833">
        <v>0</v>
      </c>
      <c r="N1833">
        <v>0</v>
      </c>
      <c r="O1833">
        <v>0</v>
      </c>
      <c r="P1833">
        <v>4.4800000000000004</v>
      </c>
      <c r="Q1833">
        <v>0</v>
      </c>
      <c r="R1833">
        <v>0</v>
      </c>
      <c r="S1833" t="s">
        <v>319</v>
      </c>
      <c r="T1833" t="s">
        <v>319</v>
      </c>
      <c r="U1833" t="s">
        <v>319</v>
      </c>
      <c r="V1833" t="s">
        <v>319</v>
      </c>
      <c r="W1833">
        <v>34167428.93</v>
      </c>
      <c r="X1833">
        <v>34130000</v>
      </c>
      <c r="Y1833" s="225">
        <v>46758942263563.547</v>
      </c>
      <c r="Z1833">
        <v>101468419.68000001</v>
      </c>
    </row>
    <row r="1834" spans="1:26" x14ac:dyDescent="0.25">
      <c r="A1834" t="s">
        <v>2170</v>
      </c>
      <c r="B1834" t="s">
        <v>207</v>
      </c>
      <c r="C1834" t="s">
        <v>1108</v>
      </c>
      <c r="D1834" t="s">
        <v>170</v>
      </c>
      <c r="E1834" t="s">
        <v>323</v>
      </c>
      <c r="F1834" t="s">
        <v>304</v>
      </c>
      <c r="G1834" t="s">
        <v>305</v>
      </c>
      <c r="H1834">
        <v>0.99490000000000001</v>
      </c>
      <c r="I1834">
        <v>0</v>
      </c>
      <c r="J1834">
        <v>0</v>
      </c>
      <c r="K1834">
        <v>0</v>
      </c>
      <c r="L1834">
        <v>0.38</v>
      </c>
      <c r="M1834">
        <v>0</v>
      </c>
      <c r="N1834">
        <v>0</v>
      </c>
      <c r="O1834">
        <v>0</v>
      </c>
      <c r="P1834">
        <v>-0.55000000000000004</v>
      </c>
      <c r="Q1834">
        <v>0</v>
      </c>
      <c r="R1834">
        <v>0</v>
      </c>
      <c r="S1834" t="s">
        <v>319</v>
      </c>
      <c r="T1834" t="s">
        <v>319</v>
      </c>
      <c r="U1834" t="s">
        <v>319</v>
      </c>
      <c r="V1834" t="s">
        <v>319</v>
      </c>
      <c r="W1834">
        <v>12562303.390000001</v>
      </c>
      <c r="X1834">
        <v>12675500</v>
      </c>
      <c r="Y1834" s="225">
        <v>46758942263563.547</v>
      </c>
      <c r="Z1834">
        <v>101468419.68000001</v>
      </c>
    </row>
    <row r="1835" spans="1:26" x14ac:dyDescent="0.25">
      <c r="A1835" t="s">
        <v>2171</v>
      </c>
      <c r="B1835" t="s">
        <v>207</v>
      </c>
      <c r="C1835" t="s">
        <v>1108</v>
      </c>
      <c r="D1835" t="s">
        <v>312</v>
      </c>
      <c r="E1835" t="s">
        <v>303</v>
      </c>
      <c r="F1835" t="s">
        <v>304</v>
      </c>
      <c r="G1835" t="s">
        <v>305</v>
      </c>
      <c r="H1835">
        <v>1010.59</v>
      </c>
      <c r="I1835">
        <v>0</v>
      </c>
      <c r="J1835">
        <v>0</v>
      </c>
      <c r="K1835">
        <v>0</v>
      </c>
      <c r="L1835">
        <v>0.62</v>
      </c>
      <c r="M1835">
        <v>0</v>
      </c>
      <c r="N1835">
        <v>0</v>
      </c>
      <c r="O1835">
        <v>0</v>
      </c>
      <c r="P1835">
        <v>8.4600000000000009</v>
      </c>
      <c r="Q1835">
        <v>0</v>
      </c>
      <c r="R1835">
        <v>0</v>
      </c>
      <c r="S1835" t="s">
        <v>319</v>
      </c>
      <c r="T1835" t="s">
        <v>319</v>
      </c>
      <c r="U1835" t="s">
        <v>319</v>
      </c>
      <c r="V1835" t="s">
        <v>319</v>
      </c>
      <c r="W1835">
        <v>368358622084.82001</v>
      </c>
      <c r="X1835">
        <v>360456477</v>
      </c>
      <c r="Y1835" s="225">
        <v>46758942263563.547</v>
      </c>
      <c r="Z1835">
        <v>101468419.68000001</v>
      </c>
    </row>
    <row r="1836" spans="1:26" x14ac:dyDescent="0.25">
      <c r="A1836" t="s">
        <v>2172</v>
      </c>
      <c r="B1836" t="s">
        <v>207</v>
      </c>
      <c r="C1836" t="s">
        <v>1108</v>
      </c>
      <c r="D1836" t="s">
        <v>223</v>
      </c>
      <c r="E1836" t="s">
        <v>303</v>
      </c>
      <c r="F1836" t="s">
        <v>304</v>
      </c>
      <c r="G1836" t="s">
        <v>305</v>
      </c>
      <c r="H1836">
        <v>1019.73</v>
      </c>
      <c r="I1836">
        <v>0</v>
      </c>
      <c r="J1836">
        <v>0</v>
      </c>
      <c r="K1836">
        <v>0</v>
      </c>
      <c r="L1836">
        <v>0.64</v>
      </c>
      <c r="M1836">
        <v>0</v>
      </c>
      <c r="N1836">
        <v>0</v>
      </c>
      <c r="O1836">
        <v>0</v>
      </c>
      <c r="P1836">
        <v>8.64</v>
      </c>
      <c r="Q1836">
        <v>0</v>
      </c>
      <c r="R1836">
        <v>0</v>
      </c>
      <c r="S1836" t="s">
        <v>319</v>
      </c>
      <c r="T1836" t="s">
        <v>319</v>
      </c>
      <c r="U1836" t="s">
        <v>319</v>
      </c>
      <c r="V1836" t="s">
        <v>319</v>
      </c>
      <c r="W1836">
        <v>170357369723.51001</v>
      </c>
      <c r="X1836">
        <v>168134000</v>
      </c>
      <c r="Y1836" s="225">
        <v>46758942263563.547</v>
      </c>
      <c r="Z1836">
        <v>101468419.68000001</v>
      </c>
    </row>
    <row r="1837" spans="1:26" x14ac:dyDescent="0.25">
      <c r="A1837" t="s">
        <v>2173</v>
      </c>
      <c r="B1837" t="s">
        <v>207</v>
      </c>
      <c r="C1837" t="s">
        <v>2088</v>
      </c>
      <c r="D1837" t="s">
        <v>177</v>
      </c>
      <c r="E1837" t="s">
        <v>303</v>
      </c>
      <c r="F1837" t="s">
        <v>304</v>
      </c>
      <c r="G1837" t="s">
        <v>305</v>
      </c>
      <c r="H1837">
        <v>1020.5279</v>
      </c>
      <c r="I1837">
        <v>0</v>
      </c>
      <c r="J1837">
        <v>0</v>
      </c>
      <c r="K1837">
        <v>0</v>
      </c>
      <c r="L1837">
        <v>0.44</v>
      </c>
      <c r="M1837">
        <v>0</v>
      </c>
      <c r="N1837">
        <v>0</v>
      </c>
      <c r="O1837">
        <v>0</v>
      </c>
      <c r="P1837">
        <v>2.65</v>
      </c>
      <c r="Q1837">
        <v>0</v>
      </c>
      <c r="R1837">
        <v>0</v>
      </c>
      <c r="S1837" t="s">
        <v>319</v>
      </c>
      <c r="T1837" t="s">
        <v>319</v>
      </c>
      <c r="U1837" t="s">
        <v>319</v>
      </c>
      <c r="V1837" t="s">
        <v>319</v>
      </c>
      <c r="W1837">
        <v>101604600405.13</v>
      </c>
      <c r="X1837">
        <v>100000000</v>
      </c>
      <c r="Y1837" s="225">
        <v>8729886480647.5801</v>
      </c>
      <c r="Z1837">
        <v>4321447.1326000001</v>
      </c>
    </row>
    <row r="1838" spans="1:26" x14ac:dyDescent="0.25">
      <c r="A1838" t="s">
        <v>2174</v>
      </c>
      <c r="B1838" t="s">
        <v>166</v>
      </c>
      <c r="C1838" t="s">
        <v>1811</v>
      </c>
      <c r="D1838" t="s">
        <v>302</v>
      </c>
      <c r="E1838" t="s">
        <v>303</v>
      </c>
      <c r="F1838" t="s">
        <v>304</v>
      </c>
      <c r="G1838" t="s">
        <v>305</v>
      </c>
      <c r="H1838">
        <v>1363.47</v>
      </c>
      <c r="I1838">
        <v>-0.4955</v>
      </c>
      <c r="J1838">
        <v>-1.1126</v>
      </c>
      <c r="K1838">
        <v>-3.1454</v>
      </c>
      <c r="L1838">
        <v>-3.1454</v>
      </c>
      <c r="M1838">
        <v>3.5999999999999997E-2</v>
      </c>
      <c r="N1838">
        <v>2.1884999999999999</v>
      </c>
      <c r="O1838">
        <v>3.3229000000000002</v>
      </c>
      <c r="P1838">
        <v>2.7801</v>
      </c>
      <c r="Q1838">
        <v>18.829201000000001</v>
      </c>
      <c r="R1838">
        <v>33.415900999999998</v>
      </c>
      <c r="S1838" t="s">
        <v>387</v>
      </c>
      <c r="T1838" t="s">
        <v>387</v>
      </c>
      <c r="U1838" t="s">
        <v>387</v>
      </c>
      <c r="V1838" t="s">
        <v>387</v>
      </c>
      <c r="W1838">
        <v>9846555042</v>
      </c>
      <c r="X1838">
        <v>6994520.0099999998</v>
      </c>
      <c r="Y1838" s="225">
        <v>18132809807803.602</v>
      </c>
      <c r="Z1838">
        <v>1605758.98</v>
      </c>
    </row>
    <row r="1839" spans="1:26" x14ac:dyDescent="0.25">
      <c r="A1839" t="s">
        <v>2175</v>
      </c>
      <c r="B1839" t="s">
        <v>74</v>
      </c>
      <c r="C1839" t="s">
        <v>1811</v>
      </c>
      <c r="D1839" t="s">
        <v>302</v>
      </c>
      <c r="E1839" t="s">
        <v>303</v>
      </c>
      <c r="F1839" t="s">
        <v>304</v>
      </c>
      <c r="G1839" t="s">
        <v>305</v>
      </c>
      <c r="H1839">
        <v>1801.26</v>
      </c>
      <c r="I1839">
        <v>-0.56969999999999998</v>
      </c>
      <c r="J1839">
        <v>-0.91920000000000002</v>
      </c>
      <c r="K1839">
        <v>-3.5697000000000001</v>
      </c>
      <c r="L1839">
        <v>-3.5697000000000001</v>
      </c>
      <c r="M1839">
        <v>-4.5198999999999998</v>
      </c>
      <c r="N1839">
        <v>-3.3908</v>
      </c>
      <c r="O1839">
        <v>-1.0290999999999999</v>
      </c>
      <c r="P1839">
        <v>1.6937</v>
      </c>
      <c r="Q1839">
        <v>14.613099999999999</v>
      </c>
      <c r="R1839">
        <v>27.352399999999999</v>
      </c>
      <c r="S1839" t="s">
        <v>306</v>
      </c>
      <c r="T1839" t="s">
        <v>306</v>
      </c>
      <c r="U1839" t="s">
        <v>364</v>
      </c>
      <c r="V1839" t="s">
        <v>364</v>
      </c>
      <c r="W1839">
        <v>871872597652</v>
      </c>
      <c r="X1839">
        <v>466753875.56</v>
      </c>
      <c r="Y1839" s="225">
        <v>18132809807803.602</v>
      </c>
      <c r="Z1839">
        <v>1605758.98</v>
      </c>
    </row>
    <row r="1840" spans="1:26" x14ac:dyDescent="0.25">
      <c r="A1840" t="s">
        <v>2176</v>
      </c>
      <c r="B1840" t="s">
        <v>74</v>
      </c>
      <c r="C1840" t="s">
        <v>1811</v>
      </c>
      <c r="D1840" t="s">
        <v>302</v>
      </c>
      <c r="E1840" t="s">
        <v>303</v>
      </c>
      <c r="F1840" t="s">
        <v>304</v>
      </c>
      <c r="G1840" t="s">
        <v>305</v>
      </c>
      <c r="H1840">
        <v>1381.5</v>
      </c>
      <c r="I1840">
        <v>-0.48770000000000002</v>
      </c>
      <c r="J1840">
        <v>-1.0607</v>
      </c>
      <c r="K1840">
        <v>-3.1553</v>
      </c>
      <c r="L1840">
        <v>-3.1553</v>
      </c>
      <c r="M1840">
        <v>-2.1274999999999999</v>
      </c>
      <c r="N1840">
        <v>-0.83130000000000004</v>
      </c>
      <c r="O1840">
        <v>2.3439000000000001</v>
      </c>
      <c r="P1840">
        <v>1.8031999999999999</v>
      </c>
      <c r="Q1840">
        <v>13.1793</v>
      </c>
      <c r="R1840">
        <v>15.089499999999999</v>
      </c>
      <c r="S1840" t="s">
        <v>306</v>
      </c>
      <c r="T1840" t="s">
        <v>332</v>
      </c>
      <c r="U1840" t="s">
        <v>306</v>
      </c>
      <c r="V1840" t="s">
        <v>307</v>
      </c>
      <c r="W1840">
        <v>55346454651</v>
      </c>
      <c r="X1840">
        <v>38798357.810000002</v>
      </c>
      <c r="Y1840" s="225">
        <v>18132809807803.602</v>
      </c>
      <c r="Z1840">
        <v>1605758.98</v>
      </c>
    </row>
    <row r="1841" spans="1:26" x14ac:dyDescent="0.25">
      <c r="A1841" t="s">
        <v>2177</v>
      </c>
      <c r="B1841" t="s">
        <v>171</v>
      </c>
      <c r="C1841" t="s">
        <v>1811</v>
      </c>
      <c r="D1841" t="s">
        <v>302</v>
      </c>
      <c r="E1841" t="s">
        <v>323</v>
      </c>
      <c r="F1841" t="s">
        <v>304</v>
      </c>
      <c r="G1841" t="s">
        <v>305</v>
      </c>
      <c r="H1841">
        <v>1.2718</v>
      </c>
      <c r="I1841">
        <v>-7.8600000000000003E-2</v>
      </c>
      <c r="J1841">
        <v>-0.99639999999999995</v>
      </c>
      <c r="K1841">
        <v>-1.1734</v>
      </c>
      <c r="L1841">
        <v>-1.1734</v>
      </c>
      <c r="M1841">
        <v>2.6223999999999998</v>
      </c>
      <c r="N1841">
        <v>2.6970000000000001</v>
      </c>
      <c r="O1841">
        <v>5.3425000000000002</v>
      </c>
      <c r="P1841">
        <v>5.8597999999999999</v>
      </c>
      <c r="Q1841">
        <v>5.0467000000000004</v>
      </c>
      <c r="R1841">
        <v>14.4734</v>
      </c>
      <c r="S1841" t="s">
        <v>339</v>
      </c>
      <c r="T1841" t="s">
        <v>375</v>
      </c>
      <c r="U1841" t="s">
        <v>317</v>
      </c>
      <c r="V1841" t="s">
        <v>332</v>
      </c>
      <c r="W1841">
        <v>1605758.98</v>
      </c>
      <c r="X1841">
        <v>1247727.03</v>
      </c>
      <c r="Y1841" s="225">
        <v>18132809807803.602</v>
      </c>
      <c r="Z1841">
        <v>1605758.98</v>
      </c>
    </row>
    <row r="1842" spans="1:26" x14ac:dyDescent="0.25">
      <c r="A1842" t="s">
        <v>2178</v>
      </c>
      <c r="B1842" t="s">
        <v>178</v>
      </c>
      <c r="C1842" t="s">
        <v>1811</v>
      </c>
      <c r="D1842" t="s">
        <v>302</v>
      </c>
      <c r="E1842" t="s">
        <v>303</v>
      </c>
      <c r="F1842" t="s">
        <v>304</v>
      </c>
      <c r="G1842" t="s">
        <v>305</v>
      </c>
      <c r="H1842">
        <v>1312.21</v>
      </c>
      <c r="I1842">
        <v>4.5999999999999999E-3</v>
      </c>
      <c r="J1842">
        <v>6.8999999999999999E-3</v>
      </c>
      <c r="K1842">
        <v>-0.13320000000000001</v>
      </c>
      <c r="L1842">
        <v>-0.13320000000000001</v>
      </c>
      <c r="M1842">
        <v>0.2215</v>
      </c>
      <c r="N1842">
        <v>0.57020000000000004</v>
      </c>
      <c r="O1842">
        <v>0.90510000000000002</v>
      </c>
      <c r="P1842">
        <v>1.784</v>
      </c>
      <c r="Q1842">
        <v>13.422700000000001</v>
      </c>
      <c r="R1842">
        <v>31.051901000000001</v>
      </c>
      <c r="S1842" t="s">
        <v>375</v>
      </c>
      <c r="T1842" t="s">
        <v>339</v>
      </c>
      <c r="U1842" t="s">
        <v>334</v>
      </c>
      <c r="V1842" t="s">
        <v>319</v>
      </c>
      <c r="W1842">
        <v>28420956483</v>
      </c>
      <c r="X1842">
        <v>21629876.579999998</v>
      </c>
      <c r="Y1842" s="225">
        <v>18132809807803.602</v>
      </c>
      <c r="Z1842">
        <v>1605758.98</v>
      </c>
    </row>
    <row r="1843" spans="1:26" x14ac:dyDescent="0.25">
      <c r="A1843" t="s">
        <v>2179</v>
      </c>
      <c r="B1843" t="s">
        <v>178</v>
      </c>
      <c r="C1843" t="s">
        <v>1811</v>
      </c>
      <c r="D1843" t="s">
        <v>202</v>
      </c>
      <c r="E1843" t="s">
        <v>303</v>
      </c>
      <c r="F1843" t="s">
        <v>304</v>
      </c>
      <c r="G1843" t="s">
        <v>305</v>
      </c>
      <c r="H1843">
        <v>1318.7837999999999</v>
      </c>
      <c r="I1843">
        <v>4.6300000000000001E-2</v>
      </c>
      <c r="J1843">
        <v>0.1082</v>
      </c>
      <c r="K1843">
        <v>0.48149999999999998</v>
      </c>
      <c r="L1843">
        <v>0.48149999999999998</v>
      </c>
      <c r="M1843">
        <v>1.4816</v>
      </c>
      <c r="N1843">
        <v>2.9792999999999998</v>
      </c>
      <c r="O1843">
        <v>4.5704000000000002</v>
      </c>
      <c r="P1843">
        <v>6.0979000000000001</v>
      </c>
      <c r="Q1843">
        <v>17.265498999999998</v>
      </c>
      <c r="R1843">
        <v>0</v>
      </c>
      <c r="S1843" t="s">
        <v>338</v>
      </c>
      <c r="T1843" t="s">
        <v>338</v>
      </c>
      <c r="U1843" t="s">
        <v>306</v>
      </c>
      <c r="V1843" t="s">
        <v>319</v>
      </c>
      <c r="W1843">
        <v>961784071841.03003</v>
      </c>
      <c r="X1843">
        <v>732807713.00999999</v>
      </c>
      <c r="Y1843" s="225">
        <v>18132809807803.602</v>
      </c>
      <c r="Z1843">
        <v>1605758.98</v>
      </c>
    </row>
    <row r="1844" spans="1:26" x14ac:dyDescent="0.25">
      <c r="A1844" t="s">
        <v>2180</v>
      </c>
      <c r="B1844" t="s">
        <v>178</v>
      </c>
      <c r="C1844" t="s">
        <v>1811</v>
      </c>
      <c r="D1844" t="s">
        <v>177</v>
      </c>
      <c r="E1844" t="s">
        <v>303</v>
      </c>
      <c r="F1844" t="s">
        <v>304</v>
      </c>
      <c r="G1844" t="s">
        <v>305</v>
      </c>
      <c r="H1844">
        <v>1464.9339</v>
      </c>
      <c r="I1844">
        <v>4.9200000000000001E-2</v>
      </c>
      <c r="J1844">
        <v>0.1193</v>
      </c>
      <c r="K1844">
        <v>0.49559999999999998</v>
      </c>
      <c r="L1844">
        <v>0.49559999999999998</v>
      </c>
      <c r="M1844">
        <v>1.4859</v>
      </c>
      <c r="N1844">
        <v>3.0043000000000002</v>
      </c>
      <c r="O1844">
        <v>4.2167000000000003</v>
      </c>
      <c r="P1844">
        <v>5.3971</v>
      </c>
      <c r="Q1844">
        <v>45.438999000000003</v>
      </c>
      <c r="R1844">
        <v>0</v>
      </c>
      <c r="S1844" t="s">
        <v>319</v>
      </c>
      <c r="T1844" t="s">
        <v>319</v>
      </c>
      <c r="U1844" t="s">
        <v>319</v>
      </c>
      <c r="V1844" t="s">
        <v>319</v>
      </c>
      <c r="W1844">
        <v>100236924164.31</v>
      </c>
      <c r="X1844">
        <v>68763315.159999996</v>
      </c>
      <c r="Y1844" s="225">
        <v>18132809807803.602</v>
      </c>
      <c r="Z1844">
        <v>1605758.98</v>
      </c>
    </row>
    <row r="1845" spans="1:26" x14ac:dyDescent="0.25">
      <c r="A1845" t="s">
        <v>2181</v>
      </c>
      <c r="B1845" t="s">
        <v>178</v>
      </c>
      <c r="C1845" t="s">
        <v>1811</v>
      </c>
      <c r="D1845" t="s">
        <v>302</v>
      </c>
      <c r="E1845" t="s">
        <v>303</v>
      </c>
      <c r="F1845" t="s">
        <v>304</v>
      </c>
      <c r="G1845" t="s">
        <v>305</v>
      </c>
      <c r="H1845">
        <v>1204.6500000000001</v>
      </c>
      <c r="I1845">
        <v>4.9000000000000002E-2</v>
      </c>
      <c r="J1845">
        <v>0.1147</v>
      </c>
      <c r="K1845">
        <v>0.44359999999999999</v>
      </c>
      <c r="L1845">
        <v>0.44359999999999999</v>
      </c>
      <c r="M1845">
        <v>0</v>
      </c>
      <c r="N1845">
        <v>0</v>
      </c>
      <c r="O1845">
        <v>2.8174000000000001</v>
      </c>
      <c r="P1845">
        <v>3.9047000000000001</v>
      </c>
      <c r="Q1845">
        <v>13.2105</v>
      </c>
      <c r="R1845">
        <v>0</v>
      </c>
      <c r="S1845" t="s">
        <v>319</v>
      </c>
      <c r="T1845" t="s">
        <v>319</v>
      </c>
      <c r="U1845" t="s">
        <v>319</v>
      </c>
      <c r="V1845" t="s">
        <v>319</v>
      </c>
      <c r="W1845">
        <v>50508761803</v>
      </c>
      <c r="X1845">
        <v>42114129.289999999</v>
      </c>
      <c r="Y1845" s="225">
        <v>18132809807803.602</v>
      </c>
      <c r="Z1845">
        <v>1605758.98</v>
      </c>
    </row>
    <row r="1846" spans="1:26" x14ac:dyDescent="0.25">
      <c r="A1846" t="s">
        <v>2182</v>
      </c>
      <c r="B1846" t="s">
        <v>171</v>
      </c>
      <c r="C1846" t="s">
        <v>1811</v>
      </c>
      <c r="D1846" t="s">
        <v>302</v>
      </c>
      <c r="E1846" t="s">
        <v>303</v>
      </c>
      <c r="F1846" t="s">
        <v>304</v>
      </c>
      <c r="G1846" t="s">
        <v>305</v>
      </c>
      <c r="H1846">
        <v>1545.87</v>
      </c>
      <c r="I1846">
        <v>0.21779999999999999</v>
      </c>
      <c r="J1846">
        <v>7.4399999999999994E-2</v>
      </c>
      <c r="K1846">
        <v>0.86119999999999997</v>
      </c>
      <c r="L1846">
        <v>0.86119999999999997</v>
      </c>
      <c r="M1846">
        <v>1.7427999999999999</v>
      </c>
      <c r="N1846">
        <v>5.1497999999999999</v>
      </c>
      <c r="O1846">
        <v>9.0776000000000003</v>
      </c>
      <c r="P1846">
        <v>11.9133</v>
      </c>
      <c r="Q1846">
        <v>14.096500000000001</v>
      </c>
      <c r="R1846">
        <v>43.526797999999999</v>
      </c>
      <c r="S1846" t="s">
        <v>307</v>
      </c>
      <c r="T1846" t="s">
        <v>307</v>
      </c>
      <c r="U1846" t="s">
        <v>332</v>
      </c>
      <c r="V1846" t="s">
        <v>306</v>
      </c>
      <c r="W1846">
        <v>141266540565</v>
      </c>
      <c r="X1846">
        <v>92169949.530000001</v>
      </c>
      <c r="Y1846" s="225">
        <v>18132809807803.602</v>
      </c>
      <c r="Z1846">
        <v>1605758.98</v>
      </c>
    </row>
    <row r="1847" spans="1:26" x14ac:dyDescent="0.25">
      <c r="A1847" t="s">
        <v>2183</v>
      </c>
      <c r="B1847" t="s">
        <v>74</v>
      </c>
      <c r="C1847" t="s">
        <v>1869</v>
      </c>
      <c r="D1847" t="s">
        <v>342</v>
      </c>
      <c r="E1847" t="s">
        <v>303</v>
      </c>
      <c r="F1847" t="s">
        <v>304</v>
      </c>
      <c r="G1847" t="s">
        <v>305</v>
      </c>
      <c r="H1847">
        <v>496.86779999999999</v>
      </c>
      <c r="I1847">
        <v>0.68069999999999997</v>
      </c>
      <c r="J1847">
        <v>0.68379999999999996</v>
      </c>
      <c r="K1847">
        <v>1.4357</v>
      </c>
      <c r="L1847">
        <v>1.4357</v>
      </c>
      <c r="M1847">
        <v>-22.620398999999999</v>
      </c>
      <c r="N1847">
        <v>-42.105499000000002</v>
      </c>
      <c r="O1847">
        <v>-53.087699999999998</v>
      </c>
      <c r="P1847">
        <v>-48.557200999999999</v>
      </c>
      <c r="Q1847">
        <v>-42.534199000000001</v>
      </c>
      <c r="R1847">
        <v>-46.061798000000003</v>
      </c>
      <c r="S1847" t="s">
        <v>352</v>
      </c>
      <c r="T1847" t="s">
        <v>339</v>
      </c>
      <c r="U1847" t="s">
        <v>375</v>
      </c>
      <c r="V1847" t="s">
        <v>334</v>
      </c>
      <c r="W1847">
        <v>427658574505.07001</v>
      </c>
      <c r="X1847">
        <v>873065823.47000003</v>
      </c>
      <c r="Y1847" s="225">
        <v>1044290633379.27</v>
      </c>
      <c r="Z1847">
        <v>0</v>
      </c>
    </row>
    <row r="1848" spans="1:26" x14ac:dyDescent="0.25">
      <c r="A1848" t="s">
        <v>2184</v>
      </c>
      <c r="B1848" t="s">
        <v>74</v>
      </c>
      <c r="C1848" t="s">
        <v>1869</v>
      </c>
      <c r="D1848" t="s">
        <v>374</v>
      </c>
      <c r="E1848" t="s">
        <v>303</v>
      </c>
      <c r="F1848" t="s">
        <v>304</v>
      </c>
      <c r="G1848" t="s">
        <v>280</v>
      </c>
      <c r="H1848">
        <v>356.45299999999997</v>
      </c>
      <c r="I1848">
        <v>0.35560000000000003</v>
      </c>
      <c r="J1848">
        <v>3.0524</v>
      </c>
      <c r="K1848">
        <v>-0.253</v>
      </c>
      <c r="L1848">
        <v>-0.253</v>
      </c>
      <c r="M1848">
        <v>-35.234797999999998</v>
      </c>
      <c r="N1848">
        <v>-59.554698999999999</v>
      </c>
      <c r="O1848">
        <v>-67.095596</v>
      </c>
      <c r="P1848">
        <v>-63.793399999999998</v>
      </c>
      <c r="Q1848">
        <v>0</v>
      </c>
      <c r="R1848">
        <v>0</v>
      </c>
      <c r="S1848" t="s">
        <v>339</v>
      </c>
      <c r="T1848" t="s">
        <v>375</v>
      </c>
      <c r="U1848" t="s">
        <v>319</v>
      </c>
      <c r="V1848" t="s">
        <v>319</v>
      </c>
      <c r="W1848">
        <v>216977238226.13</v>
      </c>
      <c r="X1848">
        <v>607172387.64999998</v>
      </c>
      <c r="Y1848" s="225">
        <v>1044290633379.27</v>
      </c>
      <c r="Z1848">
        <v>0</v>
      </c>
    </row>
    <row r="1849" spans="1:26" x14ac:dyDescent="0.25">
      <c r="A1849" t="s">
        <v>2185</v>
      </c>
      <c r="B1849" t="s">
        <v>171</v>
      </c>
      <c r="C1849" t="s">
        <v>1811</v>
      </c>
      <c r="D1849" t="s">
        <v>170</v>
      </c>
      <c r="E1849" t="s">
        <v>303</v>
      </c>
      <c r="F1849" t="s">
        <v>304</v>
      </c>
      <c r="G1849" t="s">
        <v>305</v>
      </c>
      <c r="H1849">
        <v>2443.2509</v>
      </c>
      <c r="I1849">
        <v>0.14349999999999999</v>
      </c>
      <c r="J1849">
        <v>-3.6799999999999999E-2</v>
      </c>
      <c r="K1849">
        <v>0.74409999999999998</v>
      </c>
      <c r="L1849">
        <v>0.74409999999999998</v>
      </c>
      <c r="M1849">
        <v>1.9019999999999999</v>
      </c>
      <c r="N1849">
        <v>4.4804000000000004</v>
      </c>
      <c r="O1849">
        <v>7.4459</v>
      </c>
      <c r="P1849">
        <v>10.303000000000001</v>
      </c>
      <c r="Q1849">
        <v>21.080798999999999</v>
      </c>
      <c r="R1849">
        <v>44.092998999999999</v>
      </c>
      <c r="S1849" t="s">
        <v>306</v>
      </c>
      <c r="T1849" t="s">
        <v>307</v>
      </c>
      <c r="U1849" t="s">
        <v>310</v>
      </c>
      <c r="V1849" t="s">
        <v>338</v>
      </c>
      <c r="W1849">
        <v>456058988214.71002</v>
      </c>
      <c r="X1849">
        <v>188049633.31999999</v>
      </c>
      <c r="Y1849" s="225">
        <v>18132809807803.602</v>
      </c>
      <c r="Z1849">
        <v>1605758.98</v>
      </c>
    </row>
    <row r="1850" spans="1:26" x14ac:dyDescent="0.25">
      <c r="A1850" t="s">
        <v>2186</v>
      </c>
      <c r="B1850" t="s">
        <v>74</v>
      </c>
      <c r="C1850" t="s">
        <v>1811</v>
      </c>
      <c r="D1850" t="s">
        <v>170</v>
      </c>
      <c r="E1850" t="s">
        <v>303</v>
      </c>
      <c r="F1850" t="s">
        <v>304</v>
      </c>
      <c r="G1850" t="s">
        <v>305</v>
      </c>
      <c r="H1850">
        <v>10442.297399999999</v>
      </c>
      <c r="I1850">
        <v>-0.55989999999999995</v>
      </c>
      <c r="J1850">
        <v>-1.2392000000000001</v>
      </c>
      <c r="K1850">
        <v>-3.1678999999999999</v>
      </c>
      <c r="L1850">
        <v>-3.1678999999999999</v>
      </c>
      <c r="M1850">
        <v>-1.2025999999999999</v>
      </c>
      <c r="N1850">
        <v>0.4798</v>
      </c>
      <c r="O1850">
        <v>1.5634999999999999</v>
      </c>
      <c r="P1850">
        <v>0.87780000000000002</v>
      </c>
      <c r="Q1850">
        <v>16.687999999999999</v>
      </c>
      <c r="R1850">
        <v>22.660601</v>
      </c>
      <c r="S1850" t="s">
        <v>306</v>
      </c>
      <c r="T1850" t="s">
        <v>332</v>
      </c>
      <c r="U1850" t="s">
        <v>338</v>
      </c>
      <c r="V1850" t="s">
        <v>338</v>
      </c>
      <c r="W1850">
        <v>168983291460.20001</v>
      </c>
      <c r="X1850">
        <v>15669924.32</v>
      </c>
      <c r="Y1850" s="225">
        <v>18132809807803.602</v>
      </c>
      <c r="Z1850">
        <v>1605758.98</v>
      </c>
    </row>
    <row r="1851" spans="1:26" x14ac:dyDescent="0.25">
      <c r="A1851" t="s">
        <v>2187</v>
      </c>
      <c r="B1851" t="s">
        <v>74</v>
      </c>
      <c r="C1851" t="s">
        <v>1811</v>
      </c>
      <c r="D1851" t="s">
        <v>170</v>
      </c>
      <c r="E1851" t="s">
        <v>303</v>
      </c>
      <c r="F1851" t="s">
        <v>304</v>
      </c>
      <c r="G1851" t="s">
        <v>305</v>
      </c>
      <c r="H1851">
        <v>3492.8804</v>
      </c>
      <c r="I1851">
        <v>-0.44619999999999999</v>
      </c>
      <c r="J1851">
        <v>-1.0773999999999999</v>
      </c>
      <c r="K1851">
        <v>-3.6101000000000001</v>
      </c>
      <c r="L1851">
        <v>-3.6101000000000001</v>
      </c>
      <c r="M1851">
        <v>-1.3025</v>
      </c>
      <c r="N1851">
        <v>7.5300000000000006E-2</v>
      </c>
      <c r="O1851">
        <v>1.3383</v>
      </c>
      <c r="P1851">
        <v>1.1913</v>
      </c>
      <c r="Q1851">
        <v>14.819699999999999</v>
      </c>
      <c r="R1851">
        <v>13.187900000000001</v>
      </c>
      <c r="S1851" t="s">
        <v>338</v>
      </c>
      <c r="T1851" t="s">
        <v>332</v>
      </c>
      <c r="U1851" t="s">
        <v>338</v>
      </c>
      <c r="V1851" t="s">
        <v>307</v>
      </c>
      <c r="W1851">
        <v>112959779466.21001</v>
      </c>
      <c r="X1851">
        <v>31172511.239999998</v>
      </c>
      <c r="Y1851" s="225">
        <v>18132809807803.602</v>
      </c>
      <c r="Z1851">
        <v>1605758.98</v>
      </c>
    </row>
    <row r="1852" spans="1:26" x14ac:dyDescent="0.25">
      <c r="A1852" t="s">
        <v>2188</v>
      </c>
      <c r="B1852" t="s">
        <v>178</v>
      </c>
      <c r="C1852" t="s">
        <v>1811</v>
      </c>
      <c r="D1852" t="s">
        <v>170</v>
      </c>
      <c r="E1852" t="s">
        <v>303</v>
      </c>
      <c r="F1852" t="s">
        <v>304</v>
      </c>
      <c r="G1852" t="s">
        <v>305</v>
      </c>
      <c r="H1852">
        <v>1511.0790999999999</v>
      </c>
      <c r="I1852">
        <v>4.6699999999999998E-2</v>
      </c>
      <c r="J1852">
        <v>0.1091</v>
      </c>
      <c r="K1852">
        <v>0.47470000000000001</v>
      </c>
      <c r="L1852">
        <v>0.47470000000000001</v>
      </c>
      <c r="M1852">
        <v>1.6701999999999999</v>
      </c>
      <c r="N1852">
        <v>2.7942999999999998</v>
      </c>
      <c r="O1852">
        <v>4.2777000000000003</v>
      </c>
      <c r="P1852">
        <v>5.7877999999999998</v>
      </c>
      <c r="Q1852">
        <v>18.3766</v>
      </c>
      <c r="R1852">
        <v>36.356997999999997</v>
      </c>
      <c r="S1852" t="s">
        <v>332</v>
      </c>
      <c r="T1852" t="s">
        <v>307</v>
      </c>
      <c r="U1852" t="s">
        <v>338</v>
      </c>
      <c r="V1852" t="s">
        <v>310</v>
      </c>
      <c r="W1852">
        <v>1466098771093.0601</v>
      </c>
      <c r="X1852">
        <v>974838537.24000001</v>
      </c>
      <c r="Y1852" s="225">
        <v>18132809807803.602</v>
      </c>
      <c r="Z1852">
        <v>1605758.98</v>
      </c>
    </row>
    <row r="1853" spans="1:26" x14ac:dyDescent="0.25">
      <c r="A1853" t="s">
        <v>2189</v>
      </c>
      <c r="B1853" t="s">
        <v>166</v>
      </c>
      <c r="C1853" t="s">
        <v>1811</v>
      </c>
      <c r="D1853" t="s">
        <v>316</v>
      </c>
      <c r="E1853" t="s">
        <v>303</v>
      </c>
      <c r="F1853" t="s">
        <v>304</v>
      </c>
      <c r="G1853" t="s">
        <v>305</v>
      </c>
      <c r="H1853">
        <v>2478.08</v>
      </c>
      <c r="I1853">
        <v>-0.43109999999999998</v>
      </c>
      <c r="J1853">
        <v>-1.0324</v>
      </c>
      <c r="K1853">
        <v>-2.8275999999999999</v>
      </c>
      <c r="L1853">
        <v>-2.8275999999999999</v>
      </c>
      <c r="M1853">
        <v>0.30149999999999999</v>
      </c>
      <c r="N1853">
        <v>2.0575999999999999</v>
      </c>
      <c r="O1853">
        <v>3.2193999999999998</v>
      </c>
      <c r="P1853">
        <v>6.7405999999999997</v>
      </c>
      <c r="Q1853">
        <v>26.027598999999999</v>
      </c>
      <c r="R1853">
        <v>31.754601000000001</v>
      </c>
      <c r="S1853" t="s">
        <v>338</v>
      </c>
      <c r="T1853" t="s">
        <v>306</v>
      </c>
      <c r="U1853" t="s">
        <v>310</v>
      </c>
      <c r="V1853" t="s">
        <v>306</v>
      </c>
      <c r="W1853">
        <v>41479928615.160004</v>
      </c>
      <c r="X1853">
        <v>16265454.65</v>
      </c>
      <c r="Y1853" s="225">
        <v>18132809807803.602</v>
      </c>
      <c r="Z1853">
        <v>1605758.98</v>
      </c>
    </row>
    <row r="1854" spans="1:26" x14ac:dyDescent="0.25">
      <c r="A1854" t="s">
        <v>2190</v>
      </c>
      <c r="B1854" t="s">
        <v>166</v>
      </c>
      <c r="C1854" t="s">
        <v>1811</v>
      </c>
      <c r="D1854" t="s">
        <v>316</v>
      </c>
      <c r="E1854" t="s">
        <v>303</v>
      </c>
      <c r="F1854" t="s">
        <v>304</v>
      </c>
      <c r="G1854" t="s">
        <v>280</v>
      </c>
      <c r="H1854">
        <v>2767.78</v>
      </c>
      <c r="I1854">
        <v>-0.36609999999999998</v>
      </c>
      <c r="J1854">
        <v>-1.0019</v>
      </c>
      <c r="K1854">
        <v>-2.0983000000000001</v>
      </c>
      <c r="L1854">
        <v>-2.0983000000000001</v>
      </c>
      <c r="M1854">
        <v>1.4861</v>
      </c>
      <c r="N1854">
        <v>6.4165999999999999</v>
      </c>
      <c r="O1854">
        <v>12.7883</v>
      </c>
      <c r="P1854">
        <v>12.9245</v>
      </c>
      <c r="Q1854">
        <v>9.8190000000000008</v>
      </c>
      <c r="R1854">
        <v>19.788799000000001</v>
      </c>
      <c r="S1854" t="s">
        <v>313</v>
      </c>
      <c r="T1854" t="s">
        <v>338</v>
      </c>
      <c r="U1854" t="s">
        <v>307</v>
      </c>
      <c r="V1854" t="s">
        <v>332</v>
      </c>
      <c r="W1854">
        <v>28646794386.720001</v>
      </c>
      <c r="X1854">
        <v>10132910.65</v>
      </c>
      <c r="Y1854" s="225">
        <v>18132809807803.602</v>
      </c>
      <c r="Z1854">
        <v>1605758.98</v>
      </c>
    </row>
    <row r="1855" spans="1:26" x14ac:dyDescent="0.25">
      <c r="A1855" t="s">
        <v>2191</v>
      </c>
      <c r="B1855" t="s">
        <v>74</v>
      </c>
      <c r="C1855" t="s">
        <v>1811</v>
      </c>
      <c r="D1855" t="s">
        <v>316</v>
      </c>
      <c r="E1855" t="s">
        <v>303</v>
      </c>
      <c r="F1855" t="s">
        <v>304</v>
      </c>
      <c r="G1855" t="s">
        <v>280</v>
      </c>
      <c r="H1855">
        <v>1866.44</v>
      </c>
      <c r="I1855">
        <v>-0.46500000000000002</v>
      </c>
      <c r="J1855">
        <v>-1.2486999999999999</v>
      </c>
      <c r="K1855">
        <v>-2.8978000000000002</v>
      </c>
      <c r="L1855">
        <v>-2.8978000000000002</v>
      </c>
      <c r="M1855">
        <v>0.77100000000000002</v>
      </c>
      <c r="N1855">
        <v>3.7464</v>
      </c>
      <c r="O1855">
        <v>10.4566</v>
      </c>
      <c r="P1855">
        <v>12.0931</v>
      </c>
      <c r="Q1855">
        <v>8.0835000000000008</v>
      </c>
      <c r="R1855">
        <v>14.4374</v>
      </c>
      <c r="S1855" t="s">
        <v>338</v>
      </c>
      <c r="T1855" t="s">
        <v>338</v>
      </c>
      <c r="U1855" t="s">
        <v>306</v>
      </c>
      <c r="V1855" t="s">
        <v>306</v>
      </c>
      <c r="W1855">
        <v>86599093198.289993</v>
      </c>
      <c r="X1855">
        <v>45053512.32</v>
      </c>
      <c r="Y1855" s="225">
        <v>18132809807803.602</v>
      </c>
      <c r="Z1855">
        <v>1605758.98</v>
      </c>
    </row>
    <row r="1856" spans="1:26" x14ac:dyDescent="0.25">
      <c r="A1856" t="s">
        <v>2192</v>
      </c>
      <c r="B1856" t="s">
        <v>207</v>
      </c>
      <c r="C1856" t="s">
        <v>1811</v>
      </c>
      <c r="D1856" t="s">
        <v>177</v>
      </c>
      <c r="E1856" t="s">
        <v>303</v>
      </c>
      <c r="F1856" t="s">
        <v>304</v>
      </c>
      <c r="G1856" t="s">
        <v>305</v>
      </c>
      <c r="H1856">
        <v>1002.3159000000001</v>
      </c>
      <c r="I1856">
        <v>0</v>
      </c>
      <c r="J1856">
        <v>0</v>
      </c>
      <c r="K1856">
        <v>0</v>
      </c>
      <c r="L1856">
        <v>0.79</v>
      </c>
      <c r="M1856">
        <v>0</v>
      </c>
      <c r="N1856">
        <v>0</v>
      </c>
      <c r="O1856">
        <v>0</v>
      </c>
      <c r="P1856">
        <v>12.33</v>
      </c>
      <c r="Q1856">
        <v>0</v>
      </c>
      <c r="R1856">
        <v>0</v>
      </c>
      <c r="S1856" t="s">
        <v>319</v>
      </c>
      <c r="T1856" t="s">
        <v>319</v>
      </c>
      <c r="U1856" t="s">
        <v>319</v>
      </c>
      <c r="V1856" t="s">
        <v>319</v>
      </c>
      <c r="W1856">
        <v>219906087521.29999</v>
      </c>
      <c r="X1856">
        <v>218000000</v>
      </c>
      <c r="Y1856" s="225">
        <v>18132809807803.602</v>
      </c>
      <c r="Z1856">
        <v>1605758.98</v>
      </c>
    </row>
    <row r="1857" spans="1:26" x14ac:dyDescent="0.25">
      <c r="A1857" t="s">
        <v>2193</v>
      </c>
      <c r="B1857" t="s">
        <v>207</v>
      </c>
      <c r="C1857" t="s">
        <v>1811</v>
      </c>
      <c r="D1857" t="s">
        <v>177</v>
      </c>
      <c r="E1857" t="s">
        <v>303</v>
      </c>
      <c r="F1857" t="s">
        <v>304</v>
      </c>
      <c r="G1857" t="s">
        <v>305</v>
      </c>
      <c r="H1857">
        <v>1017.7689</v>
      </c>
      <c r="I1857">
        <v>0</v>
      </c>
      <c r="J1857">
        <v>0</v>
      </c>
      <c r="K1857">
        <v>0</v>
      </c>
      <c r="L1857">
        <v>0.76</v>
      </c>
      <c r="M1857">
        <v>0</v>
      </c>
      <c r="N1857">
        <v>0</v>
      </c>
      <c r="O1857">
        <v>0</v>
      </c>
      <c r="P1857">
        <v>7.26</v>
      </c>
      <c r="Q1857">
        <v>0</v>
      </c>
      <c r="R1857">
        <v>0</v>
      </c>
      <c r="S1857" t="s">
        <v>319</v>
      </c>
      <c r="T1857" t="s">
        <v>319</v>
      </c>
      <c r="U1857" t="s">
        <v>319</v>
      </c>
      <c r="V1857" t="s">
        <v>319</v>
      </c>
      <c r="W1857">
        <v>94950663788.929993</v>
      </c>
      <c r="X1857">
        <v>94000000</v>
      </c>
      <c r="Y1857" s="225">
        <v>18132809807803.602</v>
      </c>
      <c r="Z1857">
        <v>1605758.98</v>
      </c>
    </row>
    <row r="1858" spans="1:26" x14ac:dyDescent="0.25">
      <c r="A1858" t="s">
        <v>2194</v>
      </c>
      <c r="B1858" t="s">
        <v>166</v>
      </c>
      <c r="C1858" t="s">
        <v>1811</v>
      </c>
      <c r="D1858" t="s">
        <v>223</v>
      </c>
      <c r="E1858" t="s">
        <v>303</v>
      </c>
      <c r="F1858" t="s">
        <v>304</v>
      </c>
      <c r="G1858" t="s">
        <v>305</v>
      </c>
      <c r="H1858">
        <v>1066.29</v>
      </c>
      <c r="I1858">
        <v>-0.14799999999999999</v>
      </c>
      <c r="J1858">
        <v>-0.49459999999999998</v>
      </c>
      <c r="K1858">
        <v>-0.3216</v>
      </c>
      <c r="L1858">
        <v>-0.3216</v>
      </c>
      <c r="M1858">
        <v>2.9893999999999998</v>
      </c>
      <c r="N1858">
        <v>0</v>
      </c>
      <c r="O1858">
        <v>0</v>
      </c>
      <c r="P1858">
        <v>0</v>
      </c>
      <c r="Q1858">
        <v>0</v>
      </c>
      <c r="R1858">
        <v>0</v>
      </c>
      <c r="S1858" t="s">
        <v>319</v>
      </c>
      <c r="T1858" t="s">
        <v>319</v>
      </c>
      <c r="U1858" t="s">
        <v>319</v>
      </c>
      <c r="V1858" t="s">
        <v>319</v>
      </c>
      <c r="W1858">
        <v>34144279091.169998</v>
      </c>
      <c r="X1858">
        <v>31918485.690000001</v>
      </c>
      <c r="Y1858" s="225">
        <v>18132809807803.602</v>
      </c>
      <c r="Z1858">
        <v>1605758.98</v>
      </c>
    </row>
    <row r="1859" spans="1:26" x14ac:dyDescent="0.25">
      <c r="A1859" t="s">
        <v>2195</v>
      </c>
      <c r="B1859" t="s">
        <v>74</v>
      </c>
      <c r="C1859" t="s">
        <v>1811</v>
      </c>
      <c r="D1859" t="s">
        <v>170</v>
      </c>
      <c r="E1859" t="s">
        <v>303</v>
      </c>
      <c r="F1859" t="s">
        <v>304</v>
      </c>
      <c r="G1859" t="s">
        <v>305</v>
      </c>
      <c r="H1859">
        <v>1424.6034999999999</v>
      </c>
      <c r="I1859">
        <v>-0.50570000000000004</v>
      </c>
      <c r="J1859">
        <v>-1.0347</v>
      </c>
      <c r="K1859">
        <v>-3.4142000000000001</v>
      </c>
      <c r="L1859">
        <v>-3.4142000000000001</v>
      </c>
      <c r="M1859">
        <v>-1.9744999999999999</v>
      </c>
      <c r="N1859">
        <v>-9.9000000000000008E-3</v>
      </c>
      <c r="O1859">
        <v>1.2325999999999999</v>
      </c>
      <c r="P1859">
        <v>0.11</v>
      </c>
      <c r="Q1859">
        <v>16.809200000000001</v>
      </c>
      <c r="R1859">
        <v>0</v>
      </c>
      <c r="S1859" t="s">
        <v>338</v>
      </c>
      <c r="T1859" t="s">
        <v>307</v>
      </c>
      <c r="U1859" t="s">
        <v>364</v>
      </c>
      <c r="V1859" t="s">
        <v>319</v>
      </c>
      <c r="W1859">
        <v>675821956786.06995</v>
      </c>
      <c r="X1859">
        <v>458196117.23000002</v>
      </c>
      <c r="Y1859" s="225">
        <v>18132809807803.602</v>
      </c>
      <c r="Z1859">
        <v>1605758.98</v>
      </c>
    </row>
    <row r="1860" spans="1:26" x14ac:dyDescent="0.25">
      <c r="A1860" t="s">
        <v>2196</v>
      </c>
      <c r="B1860" t="s">
        <v>178</v>
      </c>
      <c r="C1860" t="s">
        <v>1811</v>
      </c>
      <c r="D1860" t="s">
        <v>170</v>
      </c>
      <c r="E1860" t="s">
        <v>303</v>
      </c>
      <c r="F1860" t="s">
        <v>304</v>
      </c>
      <c r="G1860" t="s">
        <v>305</v>
      </c>
      <c r="H1860">
        <v>1118.6848</v>
      </c>
      <c r="I1860">
        <v>3.5799999999999998E-2</v>
      </c>
      <c r="J1860">
        <v>8.3099999999999993E-2</v>
      </c>
      <c r="K1860">
        <v>0.37019999999999997</v>
      </c>
      <c r="L1860">
        <v>0.37019999999999997</v>
      </c>
      <c r="M1860">
        <v>1.1491</v>
      </c>
      <c r="N1860">
        <v>2.3058000000000001</v>
      </c>
      <c r="O1860">
        <v>3.4826000000000001</v>
      </c>
      <c r="P1860">
        <v>4.6558999999999999</v>
      </c>
      <c r="Q1860">
        <v>11.8794</v>
      </c>
      <c r="R1860">
        <v>0</v>
      </c>
      <c r="S1860" t="s">
        <v>317</v>
      </c>
      <c r="T1860" t="s">
        <v>317</v>
      </c>
      <c r="U1860" t="s">
        <v>319</v>
      </c>
      <c r="V1860" t="s">
        <v>319</v>
      </c>
      <c r="W1860">
        <v>10694590264.82</v>
      </c>
      <c r="X1860">
        <v>9595355.6500000004</v>
      </c>
      <c r="Y1860" s="225">
        <v>18132809807803.602</v>
      </c>
      <c r="Z1860">
        <v>1605758.98</v>
      </c>
    </row>
    <row r="1861" spans="1:26" x14ac:dyDescent="0.25">
      <c r="A1861" t="s">
        <v>2197</v>
      </c>
      <c r="B1861" t="s">
        <v>171</v>
      </c>
      <c r="C1861" t="s">
        <v>1811</v>
      </c>
      <c r="D1861" t="s">
        <v>223</v>
      </c>
      <c r="E1861" t="s">
        <v>303</v>
      </c>
      <c r="F1861" t="s">
        <v>304</v>
      </c>
      <c r="G1861" t="s">
        <v>305</v>
      </c>
      <c r="H1861">
        <v>1222.56</v>
      </c>
      <c r="I1861">
        <v>0.12280000000000001</v>
      </c>
      <c r="J1861">
        <v>-0.46970000000000001</v>
      </c>
      <c r="K1861">
        <v>0.43869999999999998</v>
      </c>
      <c r="L1861">
        <v>0.43869999999999998</v>
      </c>
      <c r="M1861">
        <v>-1.3172999999999999</v>
      </c>
      <c r="N1861">
        <v>-2.5133999999999999</v>
      </c>
      <c r="O1861">
        <v>-0.222</v>
      </c>
      <c r="P1861">
        <v>0.1237</v>
      </c>
      <c r="Q1861">
        <v>14.3873</v>
      </c>
      <c r="R1861">
        <v>0</v>
      </c>
      <c r="S1861" t="s">
        <v>375</v>
      </c>
      <c r="T1861" t="s">
        <v>334</v>
      </c>
      <c r="U1861" t="s">
        <v>307</v>
      </c>
      <c r="V1861" t="s">
        <v>319</v>
      </c>
      <c r="W1861">
        <v>811503367424.15002</v>
      </c>
      <c r="X1861">
        <v>666681476.30999994</v>
      </c>
      <c r="Y1861" s="225">
        <v>18132809807803.602</v>
      </c>
      <c r="Z1861">
        <v>1605758.98</v>
      </c>
    </row>
    <row r="1862" spans="1:26" x14ac:dyDescent="0.25">
      <c r="A1862" t="s">
        <v>2198</v>
      </c>
      <c r="B1862" t="s">
        <v>171</v>
      </c>
      <c r="C1862" t="s">
        <v>1811</v>
      </c>
      <c r="D1862" t="s">
        <v>342</v>
      </c>
      <c r="E1862" t="s">
        <v>303</v>
      </c>
      <c r="F1862" t="s">
        <v>304</v>
      </c>
      <c r="G1862" t="s">
        <v>305</v>
      </c>
      <c r="H1862">
        <v>1015.2252</v>
      </c>
      <c r="I1862">
        <v>7.0800000000000002E-2</v>
      </c>
      <c r="J1862">
        <v>9.8599999999999993E-2</v>
      </c>
      <c r="K1862">
        <v>0.95720000000000005</v>
      </c>
      <c r="L1862">
        <v>0.95720000000000005</v>
      </c>
      <c r="M1862">
        <v>2.2846000000000002</v>
      </c>
      <c r="N1862">
        <v>3.8449</v>
      </c>
      <c r="O1862">
        <v>7.4470999999999998</v>
      </c>
      <c r="P1862">
        <v>6.6864999999999997</v>
      </c>
      <c r="Q1862">
        <v>0</v>
      </c>
      <c r="R1862">
        <v>0</v>
      </c>
      <c r="S1862" t="s">
        <v>307</v>
      </c>
      <c r="T1862" t="s">
        <v>332</v>
      </c>
      <c r="U1862" t="s">
        <v>319</v>
      </c>
      <c r="V1862" t="s">
        <v>319</v>
      </c>
      <c r="W1862">
        <v>245343428043.59</v>
      </c>
      <c r="X1862">
        <v>243977332.19</v>
      </c>
      <c r="Y1862" s="225">
        <v>18132809807803.602</v>
      </c>
      <c r="Z1862">
        <v>1605758.98</v>
      </c>
    </row>
    <row r="1863" spans="1:26" x14ac:dyDescent="0.25">
      <c r="A1863" t="s">
        <v>2199</v>
      </c>
      <c r="B1863" t="s">
        <v>171</v>
      </c>
      <c r="C1863" t="s">
        <v>1811</v>
      </c>
      <c r="D1863" t="s">
        <v>227</v>
      </c>
      <c r="E1863" t="s">
        <v>303</v>
      </c>
      <c r="F1863" t="s">
        <v>304</v>
      </c>
      <c r="G1863" t="s">
        <v>305</v>
      </c>
      <c r="H1863">
        <v>1027.5148999999999</v>
      </c>
      <c r="I1863">
        <v>-0.56940000000000002</v>
      </c>
      <c r="J1863">
        <v>-0.49419999999999997</v>
      </c>
      <c r="K1863">
        <v>0.2596</v>
      </c>
      <c r="L1863">
        <v>0.2596</v>
      </c>
      <c r="M1863">
        <v>0.69850000000000001</v>
      </c>
      <c r="N1863">
        <v>0.9637</v>
      </c>
      <c r="O1863">
        <v>2.9306000000000001</v>
      </c>
      <c r="P1863">
        <v>2.7606999999999999</v>
      </c>
      <c r="Q1863">
        <v>0</v>
      </c>
      <c r="R1863">
        <v>0</v>
      </c>
      <c r="S1863" t="s">
        <v>334</v>
      </c>
      <c r="T1863" t="s">
        <v>352</v>
      </c>
      <c r="U1863" t="s">
        <v>319</v>
      </c>
      <c r="V1863" t="s">
        <v>319</v>
      </c>
      <c r="W1863">
        <v>468297661960.90997</v>
      </c>
      <c r="X1863">
        <v>456940638.75999999</v>
      </c>
      <c r="Y1863" s="225">
        <v>18132809807803.602</v>
      </c>
      <c r="Z1863">
        <v>1605758.98</v>
      </c>
    </row>
    <row r="1864" spans="1:26" x14ac:dyDescent="0.25">
      <c r="A1864" t="s">
        <v>2200</v>
      </c>
      <c r="B1864" t="s">
        <v>171</v>
      </c>
      <c r="C1864" t="s">
        <v>1811</v>
      </c>
      <c r="D1864" t="s">
        <v>202</v>
      </c>
      <c r="E1864" t="s">
        <v>303</v>
      </c>
      <c r="F1864" t="s">
        <v>304</v>
      </c>
      <c r="G1864" t="s">
        <v>305</v>
      </c>
      <c r="H1864">
        <v>1020.8295000000001</v>
      </c>
      <c r="I1864">
        <v>3.9600000000000003E-2</v>
      </c>
      <c r="J1864">
        <v>-0.83230000000000004</v>
      </c>
      <c r="K1864">
        <v>-8.6300000000000002E-2</v>
      </c>
      <c r="L1864">
        <v>-8.6300000000000002E-2</v>
      </c>
      <c r="M1864">
        <v>1.1667000000000001</v>
      </c>
      <c r="N1864">
        <v>0</v>
      </c>
      <c r="O1864">
        <v>0</v>
      </c>
      <c r="P1864">
        <v>0</v>
      </c>
      <c r="Q1864">
        <v>0</v>
      </c>
      <c r="R1864">
        <v>0</v>
      </c>
      <c r="S1864" t="s">
        <v>319</v>
      </c>
      <c r="T1864" t="s">
        <v>319</v>
      </c>
      <c r="U1864" t="s">
        <v>319</v>
      </c>
      <c r="V1864" t="s">
        <v>319</v>
      </c>
      <c r="W1864">
        <v>88657299978.300003</v>
      </c>
      <c r="X1864">
        <v>86773304.75</v>
      </c>
      <c r="Y1864" s="225">
        <v>18132809807803.602</v>
      </c>
      <c r="Z1864">
        <v>1605758.98</v>
      </c>
    </row>
    <row r="1865" spans="1:26" x14ac:dyDescent="0.25">
      <c r="A1865" t="s">
        <v>2201</v>
      </c>
      <c r="B1865" t="s">
        <v>178</v>
      </c>
      <c r="C1865" t="s">
        <v>1811</v>
      </c>
      <c r="D1865" t="s">
        <v>199</v>
      </c>
      <c r="E1865" t="s">
        <v>303</v>
      </c>
      <c r="F1865" t="s">
        <v>304</v>
      </c>
      <c r="G1865" t="s">
        <v>305</v>
      </c>
      <c r="H1865">
        <v>1009.1896</v>
      </c>
      <c r="I1865">
        <v>4.8399999999999999E-2</v>
      </c>
      <c r="J1865">
        <v>0.113</v>
      </c>
      <c r="K1865">
        <v>0.42159999999999997</v>
      </c>
      <c r="L1865">
        <v>0.42159999999999997</v>
      </c>
      <c r="M1865">
        <v>0.91900000000000004</v>
      </c>
      <c r="N1865">
        <v>0</v>
      </c>
      <c r="O1865">
        <v>0</v>
      </c>
      <c r="P1865">
        <v>0</v>
      </c>
      <c r="Q1865">
        <v>0</v>
      </c>
      <c r="R1865">
        <v>0</v>
      </c>
      <c r="S1865" t="s">
        <v>319</v>
      </c>
      <c r="T1865" t="s">
        <v>319</v>
      </c>
      <c r="U1865" t="s">
        <v>319</v>
      </c>
      <c r="V1865" t="s">
        <v>319</v>
      </c>
      <c r="W1865">
        <v>301485936559.71997</v>
      </c>
      <c r="X1865">
        <v>300000000</v>
      </c>
      <c r="Y1865" s="225">
        <v>18132809807803.602</v>
      </c>
      <c r="Z1865">
        <v>1605758.98</v>
      </c>
    </row>
    <row r="1866" spans="1:26" x14ac:dyDescent="0.25">
      <c r="A1866" t="s">
        <v>2202</v>
      </c>
      <c r="B1866" t="s">
        <v>178</v>
      </c>
      <c r="C1866" t="s">
        <v>1811</v>
      </c>
      <c r="D1866" t="s">
        <v>342</v>
      </c>
      <c r="E1866" t="s">
        <v>303</v>
      </c>
      <c r="F1866" t="s">
        <v>304</v>
      </c>
      <c r="G1866" t="s">
        <v>280</v>
      </c>
      <c r="H1866">
        <v>1144.3315</v>
      </c>
      <c r="I1866">
        <v>4.82E-2</v>
      </c>
      <c r="J1866">
        <v>0.1128</v>
      </c>
      <c r="K1866">
        <v>0.48580000000000001</v>
      </c>
      <c r="L1866">
        <v>0.48580000000000001</v>
      </c>
      <c r="M1866">
        <v>1.4682999999999999</v>
      </c>
      <c r="N1866">
        <v>2.8340000000000001</v>
      </c>
      <c r="O1866">
        <v>4.2149000000000001</v>
      </c>
      <c r="P1866">
        <v>5.4439000000000002</v>
      </c>
      <c r="Q1866">
        <v>0</v>
      </c>
      <c r="R1866">
        <v>0</v>
      </c>
      <c r="S1866" t="s">
        <v>307</v>
      </c>
      <c r="T1866" t="s">
        <v>332</v>
      </c>
      <c r="U1866" t="s">
        <v>319</v>
      </c>
      <c r="V1866" t="s">
        <v>319</v>
      </c>
      <c r="W1866">
        <v>218960346653.37</v>
      </c>
      <c r="X1866">
        <v>192273002.5</v>
      </c>
      <c r="Y1866" s="225">
        <v>18132809807803.602</v>
      </c>
      <c r="Z1866">
        <v>1605758.98</v>
      </c>
    </row>
    <row r="1867" spans="1:26" x14ac:dyDescent="0.25">
      <c r="A1867" t="s">
        <v>2203</v>
      </c>
      <c r="B1867" t="s">
        <v>178</v>
      </c>
      <c r="C1867" t="s">
        <v>1811</v>
      </c>
      <c r="D1867" t="s">
        <v>342</v>
      </c>
      <c r="E1867" t="s">
        <v>303</v>
      </c>
      <c r="F1867" t="s">
        <v>304</v>
      </c>
      <c r="G1867" t="s">
        <v>280</v>
      </c>
      <c r="H1867">
        <v>1000.6729</v>
      </c>
      <c r="I1867">
        <v>-0.4037</v>
      </c>
      <c r="J1867">
        <v>-0.34499999999999997</v>
      </c>
      <c r="K1867">
        <v>9.9000000000000008E-3</v>
      </c>
      <c r="L1867">
        <v>9.9000000000000008E-3</v>
      </c>
      <c r="M1867">
        <v>2.7699999999999999E-2</v>
      </c>
      <c r="N1867">
        <v>1.06E-2</v>
      </c>
      <c r="O1867">
        <v>-0.35639999999999999</v>
      </c>
      <c r="P1867">
        <v>0.2248</v>
      </c>
      <c r="Q1867">
        <v>0</v>
      </c>
      <c r="R1867">
        <v>0</v>
      </c>
      <c r="S1867" t="s">
        <v>339</v>
      </c>
      <c r="T1867" t="s">
        <v>339</v>
      </c>
      <c r="U1867" t="s">
        <v>319</v>
      </c>
      <c r="V1867" t="s">
        <v>319</v>
      </c>
      <c r="W1867">
        <v>50028690206.110001</v>
      </c>
      <c r="X1867">
        <v>50000000</v>
      </c>
      <c r="Y1867" s="225">
        <v>18132809807803.602</v>
      </c>
      <c r="Z1867">
        <v>1605758.98</v>
      </c>
    </row>
    <row r="1868" spans="1:26" x14ac:dyDescent="0.25">
      <c r="A1868" t="s">
        <v>2204</v>
      </c>
      <c r="B1868" t="s">
        <v>171</v>
      </c>
      <c r="C1868" t="s">
        <v>1811</v>
      </c>
      <c r="D1868" t="s">
        <v>227</v>
      </c>
      <c r="E1868" t="s">
        <v>303</v>
      </c>
      <c r="F1868" t="s">
        <v>304</v>
      </c>
      <c r="G1868" t="s">
        <v>305</v>
      </c>
      <c r="H1868">
        <v>959.63660000000004</v>
      </c>
      <c r="I1868">
        <v>-0.49959999999999999</v>
      </c>
      <c r="J1868">
        <v>-0.54630000000000001</v>
      </c>
      <c r="K1868">
        <v>0.42430000000000001</v>
      </c>
      <c r="L1868">
        <v>0.42430000000000001</v>
      </c>
      <c r="M1868">
        <v>1.7600000000000001E-2</v>
      </c>
      <c r="N1868">
        <v>2.0453000000000001</v>
      </c>
      <c r="O1868">
        <v>4.2263000000000002</v>
      </c>
      <c r="P1868">
        <v>5.0155000000000003</v>
      </c>
      <c r="Q1868">
        <v>0</v>
      </c>
      <c r="R1868">
        <v>0</v>
      </c>
      <c r="S1868" t="s">
        <v>317</v>
      </c>
      <c r="T1868" t="s">
        <v>317</v>
      </c>
      <c r="U1868" t="s">
        <v>319</v>
      </c>
      <c r="V1868" t="s">
        <v>319</v>
      </c>
      <c r="W1868">
        <v>123042003003.61</v>
      </c>
      <c r="X1868">
        <v>128761354.37</v>
      </c>
      <c r="Y1868" s="225">
        <v>18132809807803.602</v>
      </c>
      <c r="Z1868">
        <v>1605758.98</v>
      </c>
    </row>
    <row r="1869" spans="1:26" x14ac:dyDescent="0.25">
      <c r="A1869" t="s">
        <v>2205</v>
      </c>
      <c r="B1869" t="s">
        <v>171</v>
      </c>
      <c r="C1869" t="s">
        <v>1811</v>
      </c>
      <c r="D1869" t="s">
        <v>227</v>
      </c>
      <c r="E1869" t="s">
        <v>303</v>
      </c>
      <c r="F1869" t="s">
        <v>304</v>
      </c>
      <c r="G1869" t="s">
        <v>280</v>
      </c>
      <c r="H1869">
        <v>1006.2121</v>
      </c>
      <c r="I1869">
        <v>-1.4551000000000001</v>
      </c>
      <c r="J1869">
        <v>-1.4836</v>
      </c>
      <c r="K1869">
        <v>-0.63970000000000005</v>
      </c>
      <c r="L1869">
        <v>-0.63970000000000005</v>
      </c>
      <c r="M1869">
        <v>0.66869999999999996</v>
      </c>
      <c r="N1869">
        <v>4.5938999999999997</v>
      </c>
      <c r="O1869">
        <v>4.9188999999999998</v>
      </c>
      <c r="P1869">
        <v>6.3116000000000003</v>
      </c>
      <c r="Q1869">
        <v>0</v>
      </c>
      <c r="R1869">
        <v>0</v>
      </c>
      <c r="S1869" t="s">
        <v>332</v>
      </c>
      <c r="T1869" t="s">
        <v>317</v>
      </c>
      <c r="U1869" t="s">
        <v>319</v>
      </c>
      <c r="V1869" t="s">
        <v>319</v>
      </c>
      <c r="W1869">
        <v>65863417560.839996</v>
      </c>
      <c r="X1869">
        <v>65038078.030000001</v>
      </c>
      <c r="Y1869" s="225">
        <v>18132809807803.602</v>
      </c>
      <c r="Z1869">
        <v>1605758.98</v>
      </c>
    </row>
    <row r="1870" spans="1:26" x14ac:dyDescent="0.25">
      <c r="A1870" t="s">
        <v>2206</v>
      </c>
      <c r="B1870" t="s">
        <v>178</v>
      </c>
      <c r="C1870" t="s">
        <v>1811</v>
      </c>
      <c r="D1870" t="s">
        <v>342</v>
      </c>
      <c r="E1870" t="s">
        <v>303</v>
      </c>
      <c r="F1870" t="s">
        <v>304</v>
      </c>
      <c r="G1870" t="s">
        <v>305</v>
      </c>
      <c r="H1870">
        <v>1070.6432</v>
      </c>
      <c r="I1870">
        <v>0</v>
      </c>
      <c r="J1870">
        <v>6.1800000000000001E-2</v>
      </c>
      <c r="K1870">
        <v>0.45150000000000001</v>
      </c>
      <c r="L1870">
        <v>0.45150000000000001</v>
      </c>
      <c r="M1870">
        <v>0</v>
      </c>
      <c r="N1870">
        <v>0</v>
      </c>
      <c r="O1870">
        <v>0</v>
      </c>
      <c r="P1870">
        <v>0</v>
      </c>
      <c r="Q1870">
        <v>0</v>
      </c>
      <c r="R1870">
        <v>0</v>
      </c>
      <c r="S1870" t="s">
        <v>319</v>
      </c>
      <c r="T1870" t="s">
        <v>319</v>
      </c>
      <c r="U1870" t="s">
        <v>319</v>
      </c>
      <c r="V1870" t="s">
        <v>319</v>
      </c>
      <c r="W1870">
        <v>535263087243.84998</v>
      </c>
      <c r="X1870">
        <v>502202792.87</v>
      </c>
      <c r="Y1870" s="225">
        <v>18132809807803.602</v>
      </c>
      <c r="Z1870">
        <v>1605758.98</v>
      </c>
    </row>
    <row r="1871" spans="1:26" x14ac:dyDescent="0.25">
      <c r="A1871" t="s">
        <v>2207</v>
      </c>
      <c r="B1871" t="s">
        <v>178</v>
      </c>
      <c r="C1871" t="s">
        <v>1811</v>
      </c>
      <c r="D1871" t="s">
        <v>177</v>
      </c>
      <c r="E1871" t="s">
        <v>303</v>
      </c>
      <c r="F1871" t="s">
        <v>304</v>
      </c>
      <c r="G1871" t="s">
        <v>305</v>
      </c>
      <c r="H1871">
        <v>1021.8288</v>
      </c>
      <c r="I1871">
        <v>4.9200000000000001E-2</v>
      </c>
      <c r="J1871">
        <v>0.1036</v>
      </c>
      <c r="K1871">
        <v>0.49609999999999999</v>
      </c>
      <c r="L1871">
        <v>0.49609999999999999</v>
      </c>
      <c r="M1871">
        <v>0.84560000000000002</v>
      </c>
      <c r="N1871">
        <v>0</v>
      </c>
      <c r="O1871">
        <v>0</v>
      </c>
      <c r="P1871">
        <v>0</v>
      </c>
      <c r="Q1871">
        <v>0</v>
      </c>
      <c r="R1871">
        <v>0</v>
      </c>
      <c r="S1871" t="s">
        <v>319</v>
      </c>
      <c r="T1871" t="s">
        <v>319</v>
      </c>
      <c r="U1871" t="s">
        <v>319</v>
      </c>
      <c r="V1871" t="s">
        <v>319</v>
      </c>
      <c r="W1871">
        <v>100126799124.59</v>
      </c>
      <c r="X1871">
        <v>98473978.299999997</v>
      </c>
      <c r="Y1871" s="225">
        <v>18132809807803.602</v>
      </c>
      <c r="Z1871">
        <v>1605758.98</v>
      </c>
    </row>
    <row r="1872" spans="1:26" x14ac:dyDescent="0.25">
      <c r="A1872" t="s">
        <v>2208</v>
      </c>
      <c r="B1872" t="s">
        <v>178</v>
      </c>
      <c r="C1872" t="s">
        <v>1811</v>
      </c>
      <c r="D1872" t="s">
        <v>1168</v>
      </c>
      <c r="E1872" t="s">
        <v>303</v>
      </c>
      <c r="F1872" t="s">
        <v>304</v>
      </c>
      <c r="G1872" t="s">
        <v>305</v>
      </c>
      <c r="H1872">
        <v>1008.2184999999999</v>
      </c>
      <c r="I1872">
        <v>0.05</v>
      </c>
      <c r="J1872">
        <v>0.11700000000000001</v>
      </c>
      <c r="K1872">
        <v>0.51790000000000003</v>
      </c>
      <c r="L1872">
        <v>0.51790000000000003</v>
      </c>
      <c r="M1872">
        <v>0</v>
      </c>
      <c r="N1872">
        <v>0</v>
      </c>
      <c r="O1872">
        <v>0</v>
      </c>
      <c r="P1872">
        <v>0</v>
      </c>
      <c r="Q1872">
        <v>0</v>
      </c>
      <c r="R1872">
        <v>0</v>
      </c>
      <c r="S1872" t="s">
        <v>319</v>
      </c>
      <c r="T1872" t="s">
        <v>319</v>
      </c>
      <c r="U1872" t="s">
        <v>319</v>
      </c>
      <c r="V1872" t="s">
        <v>319</v>
      </c>
      <c r="W1872">
        <v>200605371080.60999</v>
      </c>
      <c r="X1872">
        <v>200000500</v>
      </c>
      <c r="Y1872" s="225">
        <v>18132809807803.602</v>
      </c>
      <c r="Z1872">
        <v>1605758.98</v>
      </c>
    </row>
    <row r="1873" spans="1:26" x14ac:dyDescent="0.25">
      <c r="A1873" t="s">
        <v>2209</v>
      </c>
      <c r="B1873" t="s">
        <v>74</v>
      </c>
      <c r="C1873" t="s">
        <v>1811</v>
      </c>
      <c r="D1873" t="s">
        <v>342</v>
      </c>
      <c r="E1873" t="s">
        <v>303</v>
      </c>
      <c r="F1873" t="s">
        <v>304</v>
      </c>
      <c r="G1873" t="s">
        <v>305</v>
      </c>
      <c r="H1873">
        <v>1040.1391000000001</v>
      </c>
      <c r="I1873">
        <v>-0.61739999999999995</v>
      </c>
      <c r="J1873">
        <v>-1.0905</v>
      </c>
      <c r="K1873">
        <v>-3.25</v>
      </c>
      <c r="L1873">
        <v>-3.25</v>
      </c>
      <c r="M1873">
        <v>-5.3506999999999998</v>
      </c>
      <c r="N1873">
        <v>-3.7425000000000002</v>
      </c>
      <c r="O1873">
        <v>-0.38669999999999999</v>
      </c>
      <c r="P1873">
        <v>1.0032000000000001</v>
      </c>
      <c r="Q1873">
        <v>0</v>
      </c>
      <c r="R1873">
        <v>0</v>
      </c>
      <c r="S1873" t="s">
        <v>306</v>
      </c>
      <c r="T1873" t="s">
        <v>306</v>
      </c>
      <c r="U1873" t="s">
        <v>319</v>
      </c>
      <c r="V1873" t="s">
        <v>319</v>
      </c>
      <c r="W1873">
        <v>1880119356822.23</v>
      </c>
      <c r="X1873">
        <v>1748819098.3</v>
      </c>
      <c r="Y1873" s="225">
        <v>18132809807803.602</v>
      </c>
      <c r="Z1873">
        <v>1605758.98</v>
      </c>
    </row>
    <row r="1874" spans="1:26" x14ac:dyDescent="0.25">
      <c r="A1874" t="s">
        <v>2210</v>
      </c>
      <c r="B1874" t="s">
        <v>207</v>
      </c>
      <c r="C1874" t="s">
        <v>1811</v>
      </c>
      <c r="D1874" t="s">
        <v>223</v>
      </c>
      <c r="E1874" t="s">
        <v>303</v>
      </c>
      <c r="F1874" t="s">
        <v>304</v>
      </c>
      <c r="G1874" t="s">
        <v>305</v>
      </c>
      <c r="H1874">
        <v>1028.25</v>
      </c>
      <c r="I1874">
        <v>0</v>
      </c>
      <c r="J1874">
        <v>0</v>
      </c>
      <c r="K1874">
        <v>0</v>
      </c>
      <c r="L1874">
        <v>0.61</v>
      </c>
      <c r="M1874">
        <v>0</v>
      </c>
      <c r="N1874">
        <v>0</v>
      </c>
      <c r="O1874">
        <v>0</v>
      </c>
      <c r="P1874">
        <v>0</v>
      </c>
      <c r="Q1874">
        <v>0</v>
      </c>
      <c r="R1874">
        <v>0</v>
      </c>
      <c r="S1874" t="s">
        <v>319</v>
      </c>
      <c r="T1874" t="s">
        <v>319</v>
      </c>
      <c r="U1874" t="s">
        <v>319</v>
      </c>
      <c r="V1874" t="s">
        <v>319</v>
      </c>
      <c r="W1874">
        <v>952202107710.13</v>
      </c>
      <c r="X1874">
        <v>931700000</v>
      </c>
      <c r="Y1874" s="225">
        <v>18132809807803.602</v>
      </c>
      <c r="Z1874">
        <v>1605758.98</v>
      </c>
    </row>
    <row r="1875" spans="1:26" x14ac:dyDescent="0.25">
      <c r="A1875" t="s">
        <v>2211</v>
      </c>
      <c r="B1875" t="s">
        <v>207</v>
      </c>
      <c r="C1875" t="s">
        <v>1811</v>
      </c>
      <c r="D1875" t="s">
        <v>1168</v>
      </c>
      <c r="E1875" t="s">
        <v>303</v>
      </c>
      <c r="F1875" t="s">
        <v>304</v>
      </c>
      <c r="G1875" t="s">
        <v>305</v>
      </c>
      <c r="H1875">
        <v>1009.2104</v>
      </c>
      <c r="I1875">
        <v>0</v>
      </c>
      <c r="J1875">
        <v>0</v>
      </c>
      <c r="K1875">
        <v>0</v>
      </c>
      <c r="L1875">
        <v>0</v>
      </c>
      <c r="M1875">
        <v>0</v>
      </c>
      <c r="N1875">
        <v>0</v>
      </c>
      <c r="O1875">
        <v>0</v>
      </c>
      <c r="P1875">
        <v>0</v>
      </c>
      <c r="Q1875">
        <v>0</v>
      </c>
      <c r="R1875">
        <v>0</v>
      </c>
      <c r="S1875" t="s">
        <v>319</v>
      </c>
      <c r="T1875" t="s">
        <v>319</v>
      </c>
      <c r="U1875" t="s">
        <v>319</v>
      </c>
      <c r="V1875" t="s">
        <v>319</v>
      </c>
      <c r="W1875">
        <v>0</v>
      </c>
      <c r="X1875">
        <v>0</v>
      </c>
      <c r="Y1875" s="225">
        <v>18132809807803.602</v>
      </c>
      <c r="Z1875">
        <v>1605758.98</v>
      </c>
    </row>
    <row r="1876" spans="1:26" x14ac:dyDescent="0.25">
      <c r="A1876" t="s">
        <v>2212</v>
      </c>
      <c r="B1876" t="s">
        <v>207</v>
      </c>
      <c r="C1876" t="s">
        <v>1811</v>
      </c>
      <c r="D1876" t="s">
        <v>342</v>
      </c>
      <c r="E1876" t="s">
        <v>303</v>
      </c>
      <c r="F1876" t="s">
        <v>304</v>
      </c>
      <c r="G1876" t="s">
        <v>305</v>
      </c>
      <c r="H1876">
        <v>1012.3131</v>
      </c>
      <c r="I1876">
        <v>0</v>
      </c>
      <c r="J1876">
        <v>0</v>
      </c>
      <c r="K1876">
        <v>0</v>
      </c>
      <c r="L1876">
        <v>-0.77</v>
      </c>
      <c r="M1876">
        <v>0</v>
      </c>
      <c r="N1876">
        <v>0</v>
      </c>
      <c r="O1876">
        <v>0</v>
      </c>
      <c r="P1876">
        <v>0.63</v>
      </c>
      <c r="Q1876">
        <v>0</v>
      </c>
      <c r="R1876">
        <v>0</v>
      </c>
      <c r="S1876" t="s">
        <v>319</v>
      </c>
      <c r="T1876" t="s">
        <v>319</v>
      </c>
      <c r="U1876" t="s">
        <v>319</v>
      </c>
      <c r="V1876" t="s">
        <v>319</v>
      </c>
      <c r="W1876">
        <v>451121465209.62</v>
      </c>
      <c r="X1876">
        <v>442224548.38999999</v>
      </c>
      <c r="Y1876" s="225">
        <v>18132809807803.602</v>
      </c>
      <c r="Z1876">
        <v>1605758.98</v>
      </c>
    </row>
    <row r="1877" spans="1:26" x14ac:dyDescent="0.25">
      <c r="A1877" t="s">
        <v>2213</v>
      </c>
      <c r="B1877" t="s">
        <v>207</v>
      </c>
      <c r="C1877" t="s">
        <v>1811</v>
      </c>
      <c r="D1877" t="s">
        <v>374</v>
      </c>
      <c r="E1877" t="s">
        <v>303</v>
      </c>
      <c r="F1877" t="s">
        <v>304</v>
      </c>
      <c r="G1877" t="s">
        <v>305</v>
      </c>
      <c r="H1877">
        <v>1024.0530000000001</v>
      </c>
      <c r="I1877">
        <v>0</v>
      </c>
      <c r="J1877">
        <v>0</v>
      </c>
      <c r="K1877">
        <v>0</v>
      </c>
      <c r="L1877">
        <v>0.47</v>
      </c>
      <c r="M1877">
        <v>0</v>
      </c>
      <c r="N1877">
        <v>0</v>
      </c>
      <c r="O1877">
        <v>0</v>
      </c>
      <c r="P1877">
        <v>0.19</v>
      </c>
      <c r="Q1877">
        <v>0</v>
      </c>
      <c r="R1877">
        <v>0</v>
      </c>
      <c r="S1877" t="s">
        <v>319</v>
      </c>
      <c r="T1877" t="s">
        <v>319</v>
      </c>
      <c r="U1877" t="s">
        <v>319</v>
      </c>
      <c r="V1877" t="s">
        <v>319</v>
      </c>
      <c r="W1877">
        <v>1605415502630.25</v>
      </c>
      <c r="X1877">
        <v>1575000000</v>
      </c>
      <c r="Y1877" s="225">
        <v>18132809807803.602</v>
      </c>
      <c r="Z1877">
        <v>1605758.98</v>
      </c>
    </row>
    <row r="1878" spans="1:26" x14ac:dyDescent="0.25">
      <c r="A1878" t="s">
        <v>2214</v>
      </c>
      <c r="B1878" t="s">
        <v>207</v>
      </c>
      <c r="C1878" t="s">
        <v>1811</v>
      </c>
      <c r="D1878" t="s">
        <v>202</v>
      </c>
      <c r="E1878" t="s">
        <v>303</v>
      </c>
      <c r="F1878" t="s">
        <v>304</v>
      </c>
      <c r="G1878" t="s">
        <v>305</v>
      </c>
      <c r="H1878">
        <v>1022.0367</v>
      </c>
      <c r="I1878">
        <v>0</v>
      </c>
      <c r="J1878">
        <v>0</v>
      </c>
      <c r="K1878">
        <v>0</v>
      </c>
      <c r="L1878">
        <v>0.62</v>
      </c>
      <c r="M1878">
        <v>0</v>
      </c>
      <c r="N1878">
        <v>0</v>
      </c>
      <c r="O1878">
        <v>0</v>
      </c>
      <c r="P1878">
        <v>7.47</v>
      </c>
      <c r="Q1878">
        <v>0</v>
      </c>
      <c r="R1878">
        <v>0</v>
      </c>
      <c r="S1878" t="s">
        <v>319</v>
      </c>
      <c r="T1878" t="s">
        <v>319</v>
      </c>
      <c r="U1878" t="s">
        <v>319</v>
      </c>
      <c r="V1878" t="s">
        <v>319</v>
      </c>
      <c r="W1878">
        <v>198627647188.23999</v>
      </c>
      <c r="X1878">
        <v>190556773.68000001</v>
      </c>
      <c r="Y1878" s="225">
        <v>18132809807803.602</v>
      </c>
      <c r="Z1878">
        <v>1605758.98</v>
      </c>
    </row>
    <row r="1879" spans="1:26" x14ac:dyDescent="0.25">
      <c r="A1879" t="s">
        <v>2215</v>
      </c>
      <c r="B1879" t="s">
        <v>207</v>
      </c>
      <c r="C1879" t="s">
        <v>1811</v>
      </c>
      <c r="D1879" t="s">
        <v>202</v>
      </c>
      <c r="E1879" t="s">
        <v>303</v>
      </c>
      <c r="F1879" t="s">
        <v>304</v>
      </c>
      <c r="G1879" t="s">
        <v>305</v>
      </c>
      <c r="H1879">
        <v>1042.7559000000001</v>
      </c>
      <c r="I1879">
        <v>0</v>
      </c>
      <c r="J1879">
        <v>0</v>
      </c>
      <c r="K1879">
        <v>0</v>
      </c>
      <c r="L1879">
        <v>0.67</v>
      </c>
      <c r="M1879">
        <v>0</v>
      </c>
      <c r="N1879">
        <v>0</v>
      </c>
      <c r="O1879">
        <v>0</v>
      </c>
      <c r="P1879">
        <v>8.65</v>
      </c>
      <c r="Q1879">
        <v>0</v>
      </c>
      <c r="R1879">
        <v>0</v>
      </c>
      <c r="S1879" t="s">
        <v>319</v>
      </c>
      <c r="T1879" t="s">
        <v>319</v>
      </c>
      <c r="U1879" t="s">
        <v>319</v>
      </c>
      <c r="V1879" t="s">
        <v>319</v>
      </c>
      <c r="W1879">
        <v>485550578009.95001</v>
      </c>
      <c r="X1879">
        <v>468748246.55000001</v>
      </c>
      <c r="Y1879" s="225">
        <v>18132809807803.602</v>
      </c>
      <c r="Z1879">
        <v>1605758.98</v>
      </c>
    </row>
    <row r="1880" spans="1:26" x14ac:dyDescent="0.25">
      <c r="A1880" t="s">
        <v>2216</v>
      </c>
      <c r="B1880" t="s">
        <v>207</v>
      </c>
      <c r="C1880" t="s">
        <v>1811</v>
      </c>
      <c r="D1880" t="s">
        <v>202</v>
      </c>
      <c r="E1880" t="s">
        <v>303</v>
      </c>
      <c r="F1880" t="s">
        <v>304</v>
      </c>
      <c r="G1880" t="s">
        <v>305</v>
      </c>
      <c r="H1880">
        <v>1020.6599</v>
      </c>
      <c r="I1880">
        <v>0</v>
      </c>
      <c r="J1880">
        <v>0</v>
      </c>
      <c r="K1880">
        <v>0</v>
      </c>
      <c r="L1880">
        <v>0.81</v>
      </c>
      <c r="M1880">
        <v>0</v>
      </c>
      <c r="N1880">
        <v>0</v>
      </c>
      <c r="O1880">
        <v>0</v>
      </c>
      <c r="P1880">
        <v>0</v>
      </c>
      <c r="Q1880">
        <v>0</v>
      </c>
      <c r="R1880">
        <v>0</v>
      </c>
      <c r="S1880" t="s">
        <v>319</v>
      </c>
      <c r="T1880" t="s">
        <v>319</v>
      </c>
      <c r="U1880" t="s">
        <v>319</v>
      </c>
      <c r="V1880" t="s">
        <v>319</v>
      </c>
      <c r="W1880">
        <v>961855028488.39001</v>
      </c>
      <c r="X1880">
        <v>950000000</v>
      </c>
      <c r="Y1880" s="225">
        <v>18132809807803.602</v>
      </c>
      <c r="Z1880">
        <v>1605758.98</v>
      </c>
    </row>
    <row r="1881" spans="1:26" x14ac:dyDescent="0.25">
      <c r="A1881" t="s">
        <v>2217</v>
      </c>
      <c r="B1881" t="s">
        <v>207</v>
      </c>
      <c r="C1881" t="s">
        <v>1811</v>
      </c>
      <c r="D1881" t="s">
        <v>223</v>
      </c>
      <c r="E1881" t="s">
        <v>303</v>
      </c>
      <c r="F1881" t="s">
        <v>304</v>
      </c>
      <c r="G1881" t="s">
        <v>305</v>
      </c>
      <c r="H1881">
        <v>1019.33</v>
      </c>
      <c r="I1881">
        <v>0</v>
      </c>
      <c r="J1881">
        <v>0</v>
      </c>
      <c r="K1881">
        <v>0</v>
      </c>
      <c r="L1881">
        <v>-0.08</v>
      </c>
      <c r="M1881">
        <v>0</v>
      </c>
      <c r="N1881">
        <v>0</v>
      </c>
      <c r="O1881">
        <v>0</v>
      </c>
      <c r="P1881">
        <v>7.94</v>
      </c>
      <c r="Q1881">
        <v>0</v>
      </c>
      <c r="R1881">
        <v>0</v>
      </c>
      <c r="S1881" t="s">
        <v>319</v>
      </c>
      <c r="T1881" t="s">
        <v>319</v>
      </c>
      <c r="U1881" t="s">
        <v>319</v>
      </c>
      <c r="V1881" t="s">
        <v>319</v>
      </c>
      <c r="W1881">
        <v>32133932583.439999</v>
      </c>
      <c r="X1881">
        <v>31500000</v>
      </c>
      <c r="Y1881" s="225">
        <v>18132809807803.602</v>
      </c>
      <c r="Z1881">
        <v>1605758.98</v>
      </c>
    </row>
    <row r="1882" spans="1:26" x14ac:dyDescent="0.25">
      <c r="A1882" t="s">
        <v>2218</v>
      </c>
      <c r="B1882" t="s">
        <v>207</v>
      </c>
      <c r="C1882" t="s">
        <v>1811</v>
      </c>
      <c r="D1882" t="s">
        <v>374</v>
      </c>
      <c r="E1882" t="s">
        <v>303</v>
      </c>
      <c r="F1882" t="s">
        <v>304</v>
      </c>
      <c r="G1882" t="s">
        <v>305</v>
      </c>
      <c r="H1882">
        <v>1020.207</v>
      </c>
      <c r="I1882">
        <v>0</v>
      </c>
      <c r="J1882">
        <v>0</v>
      </c>
      <c r="K1882">
        <v>0</v>
      </c>
      <c r="L1882">
        <v>0.64</v>
      </c>
      <c r="M1882">
        <v>0</v>
      </c>
      <c r="N1882">
        <v>0</v>
      </c>
      <c r="O1882">
        <v>0</v>
      </c>
      <c r="P1882">
        <v>0.18</v>
      </c>
      <c r="Q1882">
        <v>0</v>
      </c>
      <c r="R1882">
        <v>0</v>
      </c>
      <c r="S1882" t="s">
        <v>319</v>
      </c>
      <c r="T1882" t="s">
        <v>319</v>
      </c>
      <c r="U1882" t="s">
        <v>319</v>
      </c>
      <c r="V1882" t="s">
        <v>319</v>
      </c>
      <c r="W1882">
        <v>205784139341.72</v>
      </c>
      <c r="X1882">
        <v>203000000</v>
      </c>
      <c r="Y1882" s="225">
        <v>18132809807803.602</v>
      </c>
      <c r="Z1882">
        <v>1605758.98</v>
      </c>
    </row>
    <row r="1883" spans="1:26" x14ac:dyDescent="0.25">
      <c r="A1883" t="s">
        <v>2219</v>
      </c>
      <c r="B1883" t="s">
        <v>207</v>
      </c>
      <c r="C1883" t="s">
        <v>1811</v>
      </c>
      <c r="D1883" t="s">
        <v>374</v>
      </c>
      <c r="E1883" t="s">
        <v>303</v>
      </c>
      <c r="F1883" t="s">
        <v>304</v>
      </c>
      <c r="G1883" t="s">
        <v>305</v>
      </c>
      <c r="H1883">
        <v>1014.077</v>
      </c>
      <c r="I1883">
        <v>0</v>
      </c>
      <c r="J1883">
        <v>0</v>
      </c>
      <c r="K1883">
        <v>0</v>
      </c>
      <c r="L1883">
        <v>-1.1000000000000001</v>
      </c>
      <c r="M1883">
        <v>0</v>
      </c>
      <c r="N1883">
        <v>0</v>
      </c>
      <c r="O1883">
        <v>0</v>
      </c>
      <c r="P1883">
        <v>0.88</v>
      </c>
      <c r="Q1883">
        <v>0</v>
      </c>
      <c r="R1883">
        <v>0</v>
      </c>
      <c r="S1883" t="s">
        <v>319</v>
      </c>
      <c r="T1883" t="s">
        <v>319</v>
      </c>
      <c r="U1883" t="s">
        <v>319</v>
      </c>
      <c r="V1883" t="s">
        <v>319</v>
      </c>
      <c r="W1883">
        <v>206088453132.19</v>
      </c>
      <c r="X1883">
        <v>201000000</v>
      </c>
      <c r="Y1883" s="225">
        <v>18132809807803.602</v>
      </c>
      <c r="Z1883">
        <v>1605758.98</v>
      </c>
    </row>
    <row r="1884" spans="1:26" x14ac:dyDescent="0.25">
      <c r="A1884" t="s">
        <v>2220</v>
      </c>
      <c r="B1884" t="s">
        <v>207</v>
      </c>
      <c r="C1884" t="s">
        <v>1811</v>
      </c>
      <c r="D1884" t="s">
        <v>342</v>
      </c>
      <c r="E1884" t="s">
        <v>303</v>
      </c>
      <c r="F1884" t="s">
        <v>304</v>
      </c>
      <c r="G1884" t="s">
        <v>305</v>
      </c>
      <c r="H1884">
        <v>1011.4507</v>
      </c>
      <c r="I1884">
        <v>0</v>
      </c>
      <c r="J1884">
        <v>0</v>
      </c>
      <c r="K1884">
        <v>0</v>
      </c>
      <c r="L1884">
        <v>0.44</v>
      </c>
      <c r="M1884">
        <v>0</v>
      </c>
      <c r="N1884">
        <v>0</v>
      </c>
      <c r="O1884">
        <v>0</v>
      </c>
      <c r="P1884">
        <v>0.21</v>
      </c>
      <c r="Q1884">
        <v>0</v>
      </c>
      <c r="R1884">
        <v>0</v>
      </c>
      <c r="S1884" t="s">
        <v>319</v>
      </c>
      <c r="T1884" t="s">
        <v>319</v>
      </c>
      <c r="U1884" t="s">
        <v>319</v>
      </c>
      <c r="V1884" t="s">
        <v>319</v>
      </c>
      <c r="W1884">
        <v>654547670583.85999</v>
      </c>
      <c r="X1884">
        <v>650000000</v>
      </c>
      <c r="Y1884" s="225">
        <v>18132809807803.602</v>
      </c>
      <c r="Z1884">
        <v>1605758.98</v>
      </c>
    </row>
    <row r="1885" spans="1:26" x14ac:dyDescent="0.25">
      <c r="A1885" t="s">
        <v>2221</v>
      </c>
      <c r="B1885" t="s">
        <v>207</v>
      </c>
      <c r="C1885" t="s">
        <v>1811</v>
      </c>
      <c r="D1885" t="s">
        <v>223</v>
      </c>
      <c r="E1885" t="s">
        <v>303</v>
      </c>
      <c r="F1885" t="s">
        <v>304</v>
      </c>
      <c r="G1885" t="s">
        <v>305</v>
      </c>
      <c r="H1885">
        <v>1020.41</v>
      </c>
      <c r="I1885">
        <v>0</v>
      </c>
      <c r="J1885">
        <v>0</v>
      </c>
      <c r="K1885">
        <v>0</v>
      </c>
      <c r="L1885">
        <v>0.91</v>
      </c>
      <c r="M1885">
        <v>0</v>
      </c>
      <c r="N1885">
        <v>0</v>
      </c>
      <c r="O1885">
        <v>0</v>
      </c>
      <c r="P1885">
        <v>11.34</v>
      </c>
      <c r="Q1885">
        <v>0</v>
      </c>
      <c r="R1885">
        <v>0</v>
      </c>
      <c r="S1885" t="s">
        <v>319</v>
      </c>
      <c r="T1885" t="s">
        <v>319</v>
      </c>
      <c r="U1885" t="s">
        <v>319</v>
      </c>
      <c r="V1885" t="s">
        <v>319</v>
      </c>
      <c r="W1885">
        <v>333492763333.79999</v>
      </c>
      <c r="X1885">
        <v>329790000</v>
      </c>
      <c r="Y1885" s="225">
        <v>18132809807803.602</v>
      </c>
      <c r="Z1885">
        <v>1605758.98</v>
      </c>
    </row>
    <row r="1886" spans="1:26" x14ac:dyDescent="0.25">
      <c r="A1886" t="s">
        <v>2222</v>
      </c>
      <c r="B1886" t="s">
        <v>207</v>
      </c>
      <c r="C1886" t="s">
        <v>1811</v>
      </c>
      <c r="D1886" t="s">
        <v>223</v>
      </c>
      <c r="E1886" t="s">
        <v>303</v>
      </c>
      <c r="F1886" t="s">
        <v>304</v>
      </c>
      <c r="G1886" t="s">
        <v>305</v>
      </c>
      <c r="H1886">
        <v>1024.06</v>
      </c>
      <c r="I1886">
        <v>0</v>
      </c>
      <c r="J1886">
        <v>0</v>
      </c>
      <c r="K1886">
        <v>0</v>
      </c>
      <c r="L1886">
        <v>0.91</v>
      </c>
      <c r="M1886">
        <v>0</v>
      </c>
      <c r="N1886">
        <v>0</v>
      </c>
      <c r="O1886">
        <v>0</v>
      </c>
      <c r="P1886">
        <v>13.32</v>
      </c>
      <c r="Q1886">
        <v>0</v>
      </c>
      <c r="R1886">
        <v>0</v>
      </c>
      <c r="S1886" t="s">
        <v>319</v>
      </c>
      <c r="T1886" t="s">
        <v>319</v>
      </c>
      <c r="U1886" t="s">
        <v>319</v>
      </c>
      <c r="V1886" t="s">
        <v>319</v>
      </c>
      <c r="W1886">
        <v>158895913303.85001</v>
      </c>
      <c r="X1886">
        <v>156570000</v>
      </c>
      <c r="Y1886" s="225">
        <v>18132809807803.602</v>
      </c>
      <c r="Z1886">
        <v>1605758.98</v>
      </c>
    </row>
    <row r="1887" spans="1:26" x14ac:dyDescent="0.25">
      <c r="A1887" t="s">
        <v>2223</v>
      </c>
      <c r="B1887" t="s">
        <v>207</v>
      </c>
      <c r="C1887" t="s">
        <v>1811</v>
      </c>
      <c r="D1887" t="s">
        <v>170</v>
      </c>
      <c r="E1887" t="s">
        <v>303</v>
      </c>
      <c r="F1887" t="s">
        <v>304</v>
      </c>
      <c r="G1887" t="s">
        <v>305</v>
      </c>
      <c r="H1887">
        <v>1021.3736</v>
      </c>
      <c r="I1887">
        <v>0</v>
      </c>
      <c r="J1887">
        <v>0</v>
      </c>
      <c r="K1887">
        <v>0</v>
      </c>
      <c r="L1887">
        <v>0.74</v>
      </c>
      <c r="M1887">
        <v>0</v>
      </c>
      <c r="N1887">
        <v>0</v>
      </c>
      <c r="O1887">
        <v>0</v>
      </c>
      <c r="P1887">
        <v>1.76</v>
      </c>
      <c r="Q1887">
        <v>0</v>
      </c>
      <c r="R1887">
        <v>0</v>
      </c>
      <c r="S1887" t="s">
        <v>319</v>
      </c>
      <c r="T1887" t="s">
        <v>319</v>
      </c>
      <c r="U1887" t="s">
        <v>319</v>
      </c>
      <c r="V1887" t="s">
        <v>319</v>
      </c>
      <c r="W1887">
        <v>122414696214.24001</v>
      </c>
      <c r="X1887">
        <v>120740000</v>
      </c>
      <c r="Y1887" s="225">
        <v>18132809807803.602</v>
      </c>
      <c r="Z1887">
        <v>1605758.98</v>
      </c>
    </row>
    <row r="1888" spans="1:26" x14ac:dyDescent="0.25">
      <c r="A1888" t="s">
        <v>2224</v>
      </c>
      <c r="B1888" t="s">
        <v>207</v>
      </c>
      <c r="C1888" t="s">
        <v>1811</v>
      </c>
      <c r="D1888" t="s">
        <v>202</v>
      </c>
      <c r="E1888" t="s">
        <v>303</v>
      </c>
      <c r="F1888" t="s">
        <v>304</v>
      </c>
      <c r="G1888" t="s">
        <v>305</v>
      </c>
      <c r="H1888">
        <v>1011.3099</v>
      </c>
      <c r="I1888">
        <v>0</v>
      </c>
      <c r="J1888">
        <v>0</v>
      </c>
      <c r="K1888">
        <v>0</v>
      </c>
      <c r="L1888">
        <v>0.62</v>
      </c>
      <c r="M1888">
        <v>0</v>
      </c>
      <c r="N1888">
        <v>0</v>
      </c>
      <c r="O1888">
        <v>0</v>
      </c>
      <c r="P1888">
        <v>7.69</v>
      </c>
      <c r="Q1888">
        <v>0</v>
      </c>
      <c r="R1888">
        <v>0</v>
      </c>
      <c r="S1888" t="s">
        <v>319</v>
      </c>
      <c r="T1888" t="s">
        <v>319</v>
      </c>
      <c r="U1888" t="s">
        <v>319</v>
      </c>
      <c r="V1888" t="s">
        <v>319</v>
      </c>
      <c r="W1888">
        <v>95512862376.039993</v>
      </c>
      <c r="X1888">
        <v>95028000</v>
      </c>
      <c r="Y1888" s="225">
        <v>18132809807803.602</v>
      </c>
      <c r="Z1888">
        <v>1605758.98</v>
      </c>
    </row>
    <row r="1889" spans="1:26" x14ac:dyDescent="0.25">
      <c r="A1889" t="s">
        <v>2225</v>
      </c>
      <c r="B1889" t="s">
        <v>207</v>
      </c>
      <c r="C1889" t="s">
        <v>1811</v>
      </c>
      <c r="D1889" t="s">
        <v>223</v>
      </c>
      <c r="E1889" t="s">
        <v>303</v>
      </c>
      <c r="F1889" t="s">
        <v>304</v>
      </c>
      <c r="G1889" t="s">
        <v>305</v>
      </c>
      <c r="H1889">
        <v>1015.79</v>
      </c>
      <c r="I1889">
        <v>0</v>
      </c>
      <c r="J1889">
        <v>0</v>
      </c>
      <c r="K1889">
        <v>0</v>
      </c>
      <c r="L1889">
        <v>0.64</v>
      </c>
      <c r="M1889">
        <v>0</v>
      </c>
      <c r="N1889">
        <v>0</v>
      </c>
      <c r="O1889">
        <v>0</v>
      </c>
      <c r="P1889">
        <v>7.71</v>
      </c>
      <c r="Q1889">
        <v>0</v>
      </c>
      <c r="R1889">
        <v>0</v>
      </c>
      <c r="S1889" t="s">
        <v>319</v>
      </c>
      <c r="T1889" t="s">
        <v>319</v>
      </c>
      <c r="U1889" t="s">
        <v>319</v>
      </c>
      <c r="V1889" t="s">
        <v>319</v>
      </c>
      <c r="W1889">
        <v>217012788647.12</v>
      </c>
      <c r="X1889">
        <v>215000000</v>
      </c>
      <c r="Y1889" s="225">
        <v>18132809807803.602</v>
      </c>
      <c r="Z1889">
        <v>1605758.98</v>
      </c>
    </row>
    <row r="1890" spans="1:26" x14ac:dyDescent="0.25">
      <c r="A1890" t="s">
        <v>2226</v>
      </c>
      <c r="B1890" t="s">
        <v>207</v>
      </c>
      <c r="C1890" t="s">
        <v>1811</v>
      </c>
      <c r="D1890" t="s">
        <v>223</v>
      </c>
      <c r="E1890" t="s">
        <v>303</v>
      </c>
      <c r="F1890" t="s">
        <v>304</v>
      </c>
      <c r="G1890" t="s">
        <v>305</v>
      </c>
      <c r="H1890">
        <v>1028.3800000000001</v>
      </c>
      <c r="I1890">
        <v>0</v>
      </c>
      <c r="J1890">
        <v>0</v>
      </c>
      <c r="K1890">
        <v>0</v>
      </c>
      <c r="L1890">
        <v>0.81</v>
      </c>
      <c r="M1890">
        <v>0</v>
      </c>
      <c r="N1890">
        <v>0</v>
      </c>
      <c r="O1890">
        <v>0</v>
      </c>
      <c r="P1890">
        <v>0</v>
      </c>
      <c r="Q1890">
        <v>0</v>
      </c>
      <c r="R1890">
        <v>0</v>
      </c>
      <c r="S1890" t="s">
        <v>319</v>
      </c>
      <c r="T1890" t="s">
        <v>319</v>
      </c>
      <c r="U1890" t="s">
        <v>319</v>
      </c>
      <c r="V1890" t="s">
        <v>319</v>
      </c>
      <c r="W1890">
        <v>56684087072.410004</v>
      </c>
      <c r="X1890">
        <v>55566000</v>
      </c>
      <c r="Y1890" s="225">
        <v>18132809807803.602</v>
      </c>
      <c r="Z1890">
        <v>1605758.98</v>
      </c>
    </row>
    <row r="1891" spans="1:26" x14ac:dyDescent="0.25">
      <c r="A1891" t="s">
        <v>2227</v>
      </c>
      <c r="B1891" t="s">
        <v>166</v>
      </c>
      <c r="C1891" t="s">
        <v>1393</v>
      </c>
      <c r="D1891" t="s">
        <v>170</v>
      </c>
      <c r="E1891" t="s">
        <v>303</v>
      </c>
      <c r="F1891" t="s">
        <v>304</v>
      </c>
      <c r="G1891" t="s">
        <v>305</v>
      </c>
      <c r="H1891">
        <v>1109.6989000000001</v>
      </c>
      <c r="I1891">
        <v>4.87E-2</v>
      </c>
      <c r="J1891">
        <v>-0.23150000000000001</v>
      </c>
      <c r="K1891">
        <v>-0.37080000000000002</v>
      </c>
      <c r="L1891">
        <v>-0.37080000000000002</v>
      </c>
      <c r="M1891">
        <v>2.1785000000000001</v>
      </c>
      <c r="N1891">
        <v>4.9748999999999999</v>
      </c>
      <c r="O1891">
        <v>0</v>
      </c>
      <c r="P1891">
        <v>0</v>
      </c>
      <c r="Q1891">
        <v>0</v>
      </c>
      <c r="R1891">
        <v>0</v>
      </c>
      <c r="S1891" t="s">
        <v>306</v>
      </c>
      <c r="T1891" t="s">
        <v>319</v>
      </c>
      <c r="U1891" t="s">
        <v>319</v>
      </c>
      <c r="V1891" t="s">
        <v>319</v>
      </c>
      <c r="W1891">
        <v>81838963837.679993</v>
      </c>
      <c r="X1891">
        <v>73475308.609999999</v>
      </c>
      <c r="Y1891" s="225">
        <v>4103334378973.0498</v>
      </c>
      <c r="Z1891">
        <v>0</v>
      </c>
    </row>
    <row r="1892" spans="1:26" x14ac:dyDescent="0.25">
      <c r="A1892" t="s">
        <v>2228</v>
      </c>
      <c r="B1892" t="s">
        <v>207</v>
      </c>
      <c r="C1892" t="s">
        <v>2229</v>
      </c>
      <c r="D1892" t="s">
        <v>202</v>
      </c>
      <c r="E1892" t="s">
        <v>303</v>
      </c>
      <c r="F1892" t="s">
        <v>304</v>
      </c>
      <c r="G1892" t="s">
        <v>305</v>
      </c>
      <c r="H1892">
        <v>1010.8711</v>
      </c>
      <c r="I1892">
        <v>0</v>
      </c>
      <c r="J1892">
        <v>0</v>
      </c>
      <c r="K1892">
        <v>0</v>
      </c>
      <c r="L1892">
        <v>1.08</v>
      </c>
      <c r="M1892">
        <v>0</v>
      </c>
      <c r="N1892">
        <v>0</v>
      </c>
      <c r="O1892">
        <v>0</v>
      </c>
      <c r="P1892">
        <v>9.4499999999999993</v>
      </c>
      <c r="Q1892">
        <v>0</v>
      </c>
      <c r="R1892">
        <v>0</v>
      </c>
      <c r="S1892" t="s">
        <v>319</v>
      </c>
      <c r="T1892" t="s">
        <v>319</v>
      </c>
      <c r="U1892" t="s">
        <v>319</v>
      </c>
      <c r="V1892" t="s">
        <v>319</v>
      </c>
      <c r="W1892">
        <v>46517192809.199997</v>
      </c>
      <c r="X1892">
        <v>46514878.979999997</v>
      </c>
      <c r="Y1892" s="225">
        <v>870726412773.29004</v>
      </c>
      <c r="Z1892">
        <v>0</v>
      </c>
    </row>
    <row r="1893" spans="1:26" x14ac:dyDescent="0.25">
      <c r="A1893" t="s">
        <v>2230</v>
      </c>
      <c r="B1893" t="s">
        <v>74</v>
      </c>
      <c r="C1893" t="s">
        <v>2229</v>
      </c>
      <c r="D1893" t="s">
        <v>374</v>
      </c>
      <c r="E1893" t="s">
        <v>303</v>
      </c>
      <c r="F1893" t="s">
        <v>304</v>
      </c>
      <c r="G1893" t="s">
        <v>305</v>
      </c>
      <c r="H1893">
        <v>737.07799999999997</v>
      </c>
      <c r="I1893">
        <v>-1.4679</v>
      </c>
      <c r="J1893">
        <v>-2.4805999999999999</v>
      </c>
      <c r="K1893">
        <v>1.8971</v>
      </c>
      <c r="L1893">
        <v>1.8971</v>
      </c>
      <c r="M1893">
        <v>-9.1485000000000003</v>
      </c>
      <c r="N1893">
        <v>-10.9</v>
      </c>
      <c r="O1893">
        <v>-8.6317000000000004</v>
      </c>
      <c r="P1893">
        <v>-7.6944999999999997</v>
      </c>
      <c r="Q1893">
        <v>-30.598101</v>
      </c>
      <c r="R1893">
        <v>-29.418301</v>
      </c>
      <c r="S1893" t="s">
        <v>317</v>
      </c>
      <c r="T1893" t="s">
        <v>317</v>
      </c>
      <c r="U1893" t="s">
        <v>317</v>
      </c>
      <c r="V1893" t="s">
        <v>317</v>
      </c>
      <c r="W1893">
        <v>314411340092.65002</v>
      </c>
      <c r="X1893">
        <v>434656864.49000001</v>
      </c>
      <c r="Y1893" s="225">
        <v>870726412773.29004</v>
      </c>
      <c r="Z1893">
        <v>0</v>
      </c>
    </row>
    <row r="1894" spans="1:26" x14ac:dyDescent="0.25">
      <c r="A1894" t="s">
        <v>2231</v>
      </c>
      <c r="B1894" t="s">
        <v>171</v>
      </c>
      <c r="C1894" t="s">
        <v>2229</v>
      </c>
      <c r="D1894" t="s">
        <v>374</v>
      </c>
      <c r="E1894" t="s">
        <v>303</v>
      </c>
      <c r="F1894" t="s">
        <v>304</v>
      </c>
      <c r="G1894" t="s">
        <v>305</v>
      </c>
      <c r="H1894">
        <v>1019.062</v>
      </c>
      <c r="I1894">
        <v>5.2200000000000003E-2</v>
      </c>
      <c r="J1894">
        <v>7.0699999999999999E-2</v>
      </c>
      <c r="K1894">
        <v>5.2499999999999998E-2</v>
      </c>
      <c r="L1894">
        <v>5.2499999999999998E-2</v>
      </c>
      <c r="M1894">
        <v>4.7600000000000003E-2</v>
      </c>
      <c r="N1894">
        <v>-0.1368</v>
      </c>
      <c r="O1894">
        <v>-0.15959999999999999</v>
      </c>
      <c r="P1894">
        <v>-0.25359999999999999</v>
      </c>
      <c r="Q1894">
        <v>0</v>
      </c>
      <c r="R1894">
        <v>0</v>
      </c>
      <c r="S1894" t="s">
        <v>352</v>
      </c>
      <c r="T1894" t="s">
        <v>375</v>
      </c>
      <c r="U1894" t="s">
        <v>319</v>
      </c>
      <c r="V1894" t="s">
        <v>319</v>
      </c>
      <c r="W1894">
        <v>91844087806.740005</v>
      </c>
      <c r="X1894">
        <v>90173487.290000007</v>
      </c>
      <c r="Y1894" s="225">
        <v>870726412773.29004</v>
      </c>
      <c r="Z1894">
        <v>0</v>
      </c>
    </row>
    <row r="1895" spans="1:26" x14ac:dyDescent="0.25">
      <c r="A1895" t="s">
        <v>2232</v>
      </c>
      <c r="B1895" t="s">
        <v>166</v>
      </c>
      <c r="C1895" t="s">
        <v>2229</v>
      </c>
      <c r="D1895" t="s">
        <v>202</v>
      </c>
      <c r="E1895" t="s">
        <v>303</v>
      </c>
      <c r="F1895" t="s">
        <v>304</v>
      </c>
      <c r="G1895" t="s">
        <v>305</v>
      </c>
      <c r="H1895">
        <v>1084.7092</v>
      </c>
      <c r="I1895">
        <v>-0.37769999999999998</v>
      </c>
      <c r="J1895">
        <v>-1.3537999999999999</v>
      </c>
      <c r="K1895">
        <v>-0.60360000000000003</v>
      </c>
      <c r="L1895">
        <v>-0.60360000000000003</v>
      </c>
      <c r="M1895">
        <v>-5.423</v>
      </c>
      <c r="N1895">
        <v>-1.7573000000000001</v>
      </c>
      <c r="O1895">
        <v>4.2587000000000002</v>
      </c>
      <c r="P1895">
        <v>0</v>
      </c>
      <c r="Q1895">
        <v>0</v>
      </c>
      <c r="R1895">
        <v>0</v>
      </c>
      <c r="S1895" t="s">
        <v>307</v>
      </c>
      <c r="T1895" t="s">
        <v>319</v>
      </c>
      <c r="U1895" t="s">
        <v>319</v>
      </c>
      <c r="V1895" t="s">
        <v>319</v>
      </c>
      <c r="W1895">
        <v>19262754826.509998</v>
      </c>
      <c r="X1895">
        <v>17651252.609999999</v>
      </c>
      <c r="Y1895" s="225">
        <v>870726412773.29004</v>
      </c>
      <c r="Z1895">
        <v>0</v>
      </c>
    </row>
    <row r="1896" spans="1:26" x14ac:dyDescent="0.25">
      <c r="A1896" t="s">
        <v>2233</v>
      </c>
      <c r="B1896" t="s">
        <v>178</v>
      </c>
      <c r="C1896" t="s">
        <v>2229</v>
      </c>
      <c r="D1896" t="s">
        <v>202</v>
      </c>
      <c r="E1896" t="s">
        <v>303</v>
      </c>
      <c r="F1896" t="s">
        <v>304</v>
      </c>
      <c r="G1896" t="s">
        <v>305</v>
      </c>
      <c r="H1896">
        <v>1130.4526000000001</v>
      </c>
      <c r="I1896">
        <v>5.7000000000000002E-2</v>
      </c>
      <c r="J1896">
        <v>0.17549999999999999</v>
      </c>
      <c r="K1896">
        <v>0.61140000000000005</v>
      </c>
      <c r="L1896">
        <v>0.61140000000000005</v>
      </c>
      <c r="M1896">
        <v>1.6745000000000001</v>
      </c>
      <c r="N1896">
        <v>3.2521</v>
      </c>
      <c r="O1896">
        <v>4.8141999999999996</v>
      </c>
      <c r="P1896">
        <v>6.1897000000000002</v>
      </c>
      <c r="Q1896">
        <v>0</v>
      </c>
      <c r="R1896">
        <v>0</v>
      </c>
      <c r="S1896" t="s">
        <v>338</v>
      </c>
      <c r="T1896" t="s">
        <v>306</v>
      </c>
      <c r="U1896" t="s">
        <v>319</v>
      </c>
      <c r="V1896" t="s">
        <v>319</v>
      </c>
      <c r="W1896">
        <v>35033255348.089996</v>
      </c>
      <c r="X1896">
        <v>31179958.210000001</v>
      </c>
      <c r="Y1896" s="225">
        <v>870726412773.29004</v>
      </c>
      <c r="Z1896">
        <v>0</v>
      </c>
    </row>
    <row r="1897" spans="1:26" x14ac:dyDescent="0.25">
      <c r="A1897" t="s">
        <v>2234</v>
      </c>
      <c r="B1897" t="s">
        <v>207</v>
      </c>
      <c r="C1897" t="s">
        <v>787</v>
      </c>
      <c r="D1897" t="s">
        <v>177</v>
      </c>
      <c r="E1897" t="s">
        <v>303</v>
      </c>
      <c r="F1897" t="s">
        <v>304</v>
      </c>
      <c r="G1897" t="s">
        <v>305</v>
      </c>
      <c r="H1897">
        <v>1043.8340000000001</v>
      </c>
      <c r="I1897">
        <v>0</v>
      </c>
      <c r="J1897">
        <v>0</v>
      </c>
      <c r="K1897">
        <v>0</v>
      </c>
      <c r="L1897">
        <v>0.93</v>
      </c>
      <c r="M1897">
        <v>0</v>
      </c>
      <c r="N1897">
        <v>0</v>
      </c>
      <c r="O1897">
        <v>0</v>
      </c>
      <c r="P1897">
        <v>15.41</v>
      </c>
      <c r="Q1897">
        <v>0</v>
      </c>
      <c r="R1897">
        <v>0</v>
      </c>
      <c r="S1897" t="s">
        <v>319</v>
      </c>
      <c r="T1897" t="s">
        <v>319</v>
      </c>
      <c r="U1897" t="s">
        <v>319</v>
      </c>
      <c r="V1897" t="s">
        <v>319</v>
      </c>
      <c r="W1897">
        <v>230594828939.35001</v>
      </c>
      <c r="X1897">
        <v>220000000</v>
      </c>
      <c r="Y1897" s="225">
        <v>2711391376867.5103</v>
      </c>
      <c r="Z1897">
        <v>0</v>
      </c>
    </row>
    <row r="1898" spans="1:26" x14ac:dyDescent="0.25">
      <c r="A1898" t="s">
        <v>2235</v>
      </c>
      <c r="B1898" t="s">
        <v>207</v>
      </c>
      <c r="C1898" t="s">
        <v>787</v>
      </c>
      <c r="D1898" t="s">
        <v>336</v>
      </c>
      <c r="E1898" t="s">
        <v>303</v>
      </c>
      <c r="F1898" t="s">
        <v>304</v>
      </c>
      <c r="G1898" t="s">
        <v>305</v>
      </c>
      <c r="H1898">
        <v>1031.2</v>
      </c>
      <c r="I1898">
        <v>0</v>
      </c>
      <c r="J1898">
        <v>0</v>
      </c>
      <c r="K1898">
        <v>0</v>
      </c>
      <c r="L1898">
        <v>0.34</v>
      </c>
      <c r="M1898">
        <v>0</v>
      </c>
      <c r="N1898">
        <v>0</v>
      </c>
      <c r="O1898">
        <v>0</v>
      </c>
      <c r="P1898">
        <v>0</v>
      </c>
      <c r="Q1898">
        <v>0</v>
      </c>
      <c r="R1898">
        <v>0</v>
      </c>
      <c r="S1898" t="s">
        <v>319</v>
      </c>
      <c r="T1898" t="s">
        <v>319</v>
      </c>
      <c r="U1898" t="s">
        <v>319</v>
      </c>
      <c r="V1898" t="s">
        <v>319</v>
      </c>
      <c r="W1898">
        <v>365877541152.17999</v>
      </c>
      <c r="X1898">
        <v>356000000</v>
      </c>
      <c r="Y1898" s="225">
        <v>2711391376867.5103</v>
      </c>
      <c r="Z1898">
        <v>0</v>
      </c>
    </row>
    <row r="1899" spans="1:26" x14ac:dyDescent="0.25">
      <c r="A1899" t="s">
        <v>2236</v>
      </c>
      <c r="B1899" t="s">
        <v>207</v>
      </c>
      <c r="C1899" t="s">
        <v>787</v>
      </c>
      <c r="D1899" t="s">
        <v>662</v>
      </c>
      <c r="E1899" t="s">
        <v>303</v>
      </c>
      <c r="F1899" t="s">
        <v>304</v>
      </c>
      <c r="G1899" t="s">
        <v>305</v>
      </c>
      <c r="H1899">
        <v>1068.2237</v>
      </c>
      <c r="I1899">
        <v>0</v>
      </c>
      <c r="J1899">
        <v>0</v>
      </c>
      <c r="K1899">
        <v>0</v>
      </c>
      <c r="L1899">
        <v>1.1200000000000001</v>
      </c>
      <c r="M1899">
        <v>0</v>
      </c>
      <c r="N1899">
        <v>0</v>
      </c>
      <c r="O1899">
        <v>0</v>
      </c>
      <c r="P1899">
        <v>9.0500000000000007</v>
      </c>
      <c r="Q1899">
        <v>0</v>
      </c>
      <c r="R1899">
        <v>0</v>
      </c>
      <c r="S1899" t="s">
        <v>319</v>
      </c>
      <c r="T1899" t="s">
        <v>319</v>
      </c>
      <c r="U1899" t="s">
        <v>319</v>
      </c>
      <c r="V1899" t="s">
        <v>319</v>
      </c>
      <c r="W1899">
        <v>27993250956.18</v>
      </c>
      <c r="X1899">
        <v>26500000</v>
      </c>
      <c r="Y1899" s="225">
        <v>2711391376867.5103</v>
      </c>
      <c r="Z1899">
        <v>0</v>
      </c>
    </row>
    <row r="1900" spans="1:26" x14ac:dyDescent="0.25">
      <c r="A1900" t="s">
        <v>2237</v>
      </c>
      <c r="B1900" t="s">
        <v>207</v>
      </c>
      <c r="C1900" t="s">
        <v>787</v>
      </c>
      <c r="D1900" t="s">
        <v>336</v>
      </c>
      <c r="E1900" t="s">
        <v>303</v>
      </c>
      <c r="F1900" t="s">
        <v>304</v>
      </c>
      <c r="G1900" t="s">
        <v>305</v>
      </c>
      <c r="H1900">
        <v>1035.2085999999999</v>
      </c>
      <c r="I1900">
        <v>0</v>
      </c>
      <c r="J1900">
        <v>0</v>
      </c>
      <c r="K1900">
        <v>0</v>
      </c>
      <c r="L1900">
        <v>0.93</v>
      </c>
      <c r="M1900">
        <v>0</v>
      </c>
      <c r="N1900">
        <v>0</v>
      </c>
      <c r="O1900">
        <v>0</v>
      </c>
      <c r="P1900">
        <v>4.12</v>
      </c>
      <c r="Q1900">
        <v>0</v>
      </c>
      <c r="R1900">
        <v>0</v>
      </c>
      <c r="S1900" t="s">
        <v>319</v>
      </c>
      <c r="T1900" t="s">
        <v>319</v>
      </c>
      <c r="U1900" t="s">
        <v>319</v>
      </c>
      <c r="V1900" t="s">
        <v>319</v>
      </c>
      <c r="W1900">
        <v>46248404974.559998</v>
      </c>
      <c r="X1900">
        <v>45090000</v>
      </c>
      <c r="Y1900" s="225">
        <v>2711391376867.5103</v>
      </c>
      <c r="Z1900">
        <v>0</v>
      </c>
    </row>
    <row r="1901" spans="1:26" x14ac:dyDescent="0.25">
      <c r="A1901" t="s">
        <v>2238</v>
      </c>
      <c r="B1901" t="s">
        <v>166</v>
      </c>
      <c r="C1901" t="s">
        <v>787</v>
      </c>
      <c r="D1901" t="s">
        <v>662</v>
      </c>
      <c r="E1901" t="s">
        <v>303</v>
      </c>
      <c r="F1901" t="s">
        <v>304</v>
      </c>
      <c r="G1901" t="s">
        <v>305</v>
      </c>
      <c r="H1901">
        <v>723.69259999999997</v>
      </c>
      <c r="I1901">
        <v>10.656499999999999</v>
      </c>
      <c r="J1901">
        <v>10.1296</v>
      </c>
      <c r="K1901">
        <v>0.16289999999999999</v>
      </c>
      <c r="L1901">
        <v>0.16289999999999999</v>
      </c>
      <c r="M1901">
        <v>-8.7947000000000006</v>
      </c>
      <c r="N1901">
        <v>-9.2045999999999992</v>
      </c>
      <c r="O1901">
        <v>-11.545299999999999</v>
      </c>
      <c r="P1901">
        <v>-14.136100000000001</v>
      </c>
      <c r="Q1901">
        <v>0</v>
      </c>
      <c r="R1901">
        <v>0</v>
      </c>
      <c r="S1901" t="s">
        <v>339</v>
      </c>
      <c r="T1901" t="s">
        <v>339</v>
      </c>
      <c r="U1901" t="s">
        <v>319</v>
      </c>
      <c r="V1901" t="s">
        <v>319</v>
      </c>
      <c r="W1901">
        <v>101488396174.39</v>
      </c>
      <c r="X1901">
        <v>140465318.94999999</v>
      </c>
      <c r="Y1901" s="225">
        <v>2711391376867.5103</v>
      </c>
      <c r="Z1901">
        <v>0</v>
      </c>
    </row>
    <row r="1902" spans="1:26" x14ac:dyDescent="0.25">
      <c r="A1902" t="s">
        <v>2239</v>
      </c>
      <c r="B1902" t="s">
        <v>178</v>
      </c>
      <c r="C1902" t="s">
        <v>787</v>
      </c>
      <c r="D1902" t="s">
        <v>191</v>
      </c>
      <c r="E1902" t="s">
        <v>303</v>
      </c>
      <c r="F1902" t="s">
        <v>304</v>
      </c>
      <c r="G1902" t="s">
        <v>305</v>
      </c>
      <c r="H1902">
        <v>1013.0505000000001</v>
      </c>
      <c r="I1902">
        <v>-0.2397</v>
      </c>
      <c r="J1902">
        <v>-0.1918</v>
      </c>
      <c r="K1902">
        <v>-0.35049999999999998</v>
      </c>
      <c r="L1902">
        <v>-0.35049999999999998</v>
      </c>
      <c r="M1902">
        <v>0.5071</v>
      </c>
      <c r="N1902">
        <v>0.79390000000000005</v>
      </c>
      <c r="O1902">
        <v>0.8821</v>
      </c>
      <c r="P1902">
        <v>0.94299999999999995</v>
      </c>
      <c r="Q1902">
        <v>0</v>
      </c>
      <c r="R1902">
        <v>0</v>
      </c>
      <c r="S1902" t="s">
        <v>317</v>
      </c>
      <c r="T1902" t="s">
        <v>317</v>
      </c>
      <c r="U1902" t="s">
        <v>319</v>
      </c>
      <c r="V1902" t="s">
        <v>319</v>
      </c>
      <c r="W1902">
        <v>501340958730.29999</v>
      </c>
      <c r="X1902">
        <v>497292158.86000001</v>
      </c>
      <c r="Y1902" s="225">
        <v>2711391376867.5103</v>
      </c>
      <c r="Z1902">
        <v>0</v>
      </c>
    </row>
    <row r="1903" spans="1:26" x14ac:dyDescent="0.25">
      <c r="A1903" t="s">
        <v>2240</v>
      </c>
      <c r="B1903" t="s">
        <v>74</v>
      </c>
      <c r="C1903" t="s">
        <v>787</v>
      </c>
      <c r="D1903" t="s">
        <v>662</v>
      </c>
      <c r="E1903" t="s">
        <v>303</v>
      </c>
      <c r="F1903" t="s">
        <v>304</v>
      </c>
      <c r="G1903" t="s">
        <v>305</v>
      </c>
      <c r="H1903">
        <v>1030.9172000000001</v>
      </c>
      <c r="I1903">
        <v>-0.81630000000000003</v>
      </c>
      <c r="J1903">
        <v>-2.0354000000000001</v>
      </c>
      <c r="K1903">
        <v>-5.8779000000000003</v>
      </c>
      <c r="L1903">
        <v>-5.8779000000000003</v>
      </c>
      <c r="M1903">
        <v>-11.145300000000001</v>
      </c>
      <c r="N1903">
        <v>-7.3602999999999996</v>
      </c>
      <c r="O1903">
        <v>-3.2646999999999999</v>
      </c>
      <c r="P1903">
        <v>-3.5106000000000002</v>
      </c>
      <c r="Q1903">
        <v>0</v>
      </c>
      <c r="R1903">
        <v>0</v>
      </c>
      <c r="S1903" t="s">
        <v>387</v>
      </c>
      <c r="T1903" t="s">
        <v>387</v>
      </c>
      <c r="U1903" t="s">
        <v>319</v>
      </c>
      <c r="V1903" t="s">
        <v>319</v>
      </c>
      <c r="W1903">
        <v>1464954854.54</v>
      </c>
      <c r="X1903">
        <v>1337494.19</v>
      </c>
      <c r="Y1903" s="225">
        <v>2711391376867.5103</v>
      </c>
      <c r="Z1903">
        <v>0</v>
      </c>
    </row>
    <row r="1904" spans="1:26" x14ac:dyDescent="0.25">
      <c r="A1904" t="s">
        <v>2241</v>
      </c>
      <c r="B1904" t="s">
        <v>171</v>
      </c>
      <c r="C1904" t="s">
        <v>787</v>
      </c>
      <c r="D1904" t="s">
        <v>336</v>
      </c>
      <c r="E1904" t="s">
        <v>303</v>
      </c>
      <c r="F1904" t="s">
        <v>304</v>
      </c>
      <c r="G1904" t="s">
        <v>305</v>
      </c>
      <c r="H1904">
        <v>1272.9502</v>
      </c>
      <c r="I1904">
        <v>0.17330000000000001</v>
      </c>
      <c r="J1904">
        <v>-7.2499999999999995E-2</v>
      </c>
      <c r="K1904">
        <v>0.91600000000000004</v>
      </c>
      <c r="L1904">
        <v>0.91600000000000004</v>
      </c>
      <c r="M1904">
        <v>1.8791</v>
      </c>
      <c r="N1904">
        <v>5.7638999999999996</v>
      </c>
      <c r="O1904">
        <v>10.1511</v>
      </c>
      <c r="P1904">
        <v>12.964499999999999</v>
      </c>
      <c r="Q1904">
        <v>26.006398999999998</v>
      </c>
      <c r="R1904">
        <v>0</v>
      </c>
      <c r="S1904" t="s">
        <v>387</v>
      </c>
      <c r="T1904" t="s">
        <v>387</v>
      </c>
      <c r="U1904" t="s">
        <v>387</v>
      </c>
      <c r="V1904" t="s">
        <v>319</v>
      </c>
      <c r="W1904">
        <v>4346758187.6599998</v>
      </c>
      <c r="X1904">
        <v>3445989.32</v>
      </c>
      <c r="Y1904" s="225">
        <v>2711391376867.5103</v>
      </c>
      <c r="Z1904">
        <v>0</v>
      </c>
    </row>
    <row r="1905" spans="1:26" x14ac:dyDescent="0.25">
      <c r="A1905" t="s">
        <v>2242</v>
      </c>
      <c r="B1905" t="s">
        <v>171</v>
      </c>
      <c r="C1905" t="s">
        <v>787</v>
      </c>
      <c r="D1905" t="s">
        <v>662</v>
      </c>
      <c r="E1905" t="s">
        <v>303</v>
      </c>
      <c r="F1905" t="s">
        <v>304</v>
      </c>
      <c r="G1905" t="s">
        <v>280</v>
      </c>
      <c r="H1905">
        <v>1089.4011</v>
      </c>
      <c r="I1905">
        <v>5.5E-2</v>
      </c>
      <c r="J1905">
        <v>6.4100000000000004E-2</v>
      </c>
      <c r="K1905">
        <v>0.8216</v>
      </c>
      <c r="L1905">
        <v>0.8216</v>
      </c>
      <c r="M1905">
        <v>1.8835</v>
      </c>
      <c r="N1905">
        <v>4.4134000000000002</v>
      </c>
      <c r="O1905">
        <v>7.8804999999999996</v>
      </c>
      <c r="P1905">
        <v>10.3095</v>
      </c>
      <c r="Q1905">
        <v>0</v>
      </c>
      <c r="R1905">
        <v>0</v>
      </c>
      <c r="S1905" t="s">
        <v>338</v>
      </c>
      <c r="T1905" t="s">
        <v>306</v>
      </c>
      <c r="U1905" t="s">
        <v>319</v>
      </c>
      <c r="V1905" t="s">
        <v>319</v>
      </c>
      <c r="W1905">
        <v>66712830509.5</v>
      </c>
      <c r="X1905">
        <v>61741211.719999999</v>
      </c>
      <c r="Y1905" s="225">
        <v>2711391376867.5103</v>
      </c>
      <c r="Z1905">
        <v>0</v>
      </c>
    </row>
    <row r="1906" spans="1:26" x14ac:dyDescent="0.25">
      <c r="A1906" t="s">
        <v>2243</v>
      </c>
      <c r="B1906" t="s">
        <v>178</v>
      </c>
      <c r="C1906" t="s">
        <v>787</v>
      </c>
      <c r="D1906" t="s">
        <v>191</v>
      </c>
      <c r="E1906" t="s">
        <v>303</v>
      </c>
      <c r="F1906" t="s">
        <v>304</v>
      </c>
      <c r="G1906" t="s">
        <v>280</v>
      </c>
      <c r="H1906">
        <v>1119.2628</v>
      </c>
      <c r="I1906">
        <v>0.06</v>
      </c>
      <c r="J1906">
        <v>0.10920000000000001</v>
      </c>
      <c r="K1906">
        <v>0.50180000000000002</v>
      </c>
      <c r="L1906">
        <v>0.50180000000000002</v>
      </c>
      <c r="M1906">
        <v>1.5398000000000001</v>
      </c>
      <c r="N1906">
        <v>2.9371</v>
      </c>
      <c r="O1906">
        <v>4.5435999999999996</v>
      </c>
      <c r="P1906">
        <v>6.0426000000000002</v>
      </c>
      <c r="Q1906">
        <v>0</v>
      </c>
      <c r="R1906">
        <v>0</v>
      </c>
      <c r="S1906" t="s">
        <v>332</v>
      </c>
      <c r="T1906" t="s">
        <v>307</v>
      </c>
      <c r="U1906" t="s">
        <v>319</v>
      </c>
      <c r="V1906" t="s">
        <v>319</v>
      </c>
      <c r="W1906">
        <v>209802233106.60999</v>
      </c>
      <c r="X1906">
        <v>188387457.49000001</v>
      </c>
      <c r="Y1906" s="225">
        <v>2711391376867.5103</v>
      </c>
      <c r="Z1906">
        <v>0</v>
      </c>
    </row>
    <row r="1907" spans="1:26" x14ac:dyDescent="0.25">
      <c r="A1907" t="s">
        <v>2244</v>
      </c>
      <c r="B1907" t="s">
        <v>74</v>
      </c>
      <c r="C1907" t="s">
        <v>787</v>
      </c>
      <c r="D1907" t="s">
        <v>662</v>
      </c>
      <c r="E1907" t="s">
        <v>303</v>
      </c>
      <c r="F1907" t="s">
        <v>304</v>
      </c>
      <c r="G1907" t="s">
        <v>305</v>
      </c>
      <c r="H1907">
        <v>1300.0630000000001</v>
      </c>
      <c r="I1907">
        <v>-1.7592000000000001</v>
      </c>
      <c r="J1907">
        <v>0.45579999999999998</v>
      </c>
      <c r="K1907">
        <v>2.9579</v>
      </c>
      <c r="L1907">
        <v>2.9579</v>
      </c>
      <c r="M1907">
        <v>3.0619000000000001</v>
      </c>
      <c r="N1907">
        <v>6.3106999999999998</v>
      </c>
      <c r="O1907">
        <v>8.6081000000000003</v>
      </c>
      <c r="P1907">
        <v>8.9750999999999994</v>
      </c>
      <c r="Q1907">
        <v>0</v>
      </c>
      <c r="R1907">
        <v>0</v>
      </c>
      <c r="S1907" t="s">
        <v>310</v>
      </c>
      <c r="T1907" t="s">
        <v>310</v>
      </c>
      <c r="U1907" t="s">
        <v>319</v>
      </c>
      <c r="V1907" t="s">
        <v>319</v>
      </c>
      <c r="W1907">
        <v>105865936850.42</v>
      </c>
      <c r="X1907">
        <v>83840058.810000002</v>
      </c>
      <c r="Y1907" s="225">
        <v>2711391376867.5103</v>
      </c>
      <c r="Z1907">
        <v>0</v>
      </c>
    </row>
    <row r="1908" spans="1:26" x14ac:dyDescent="0.25">
      <c r="A1908" t="s">
        <v>2245</v>
      </c>
      <c r="B1908" t="s">
        <v>74</v>
      </c>
      <c r="C1908" t="s">
        <v>787</v>
      </c>
      <c r="D1908" t="s">
        <v>662</v>
      </c>
      <c r="E1908" t="s">
        <v>303</v>
      </c>
      <c r="F1908" t="s">
        <v>304</v>
      </c>
      <c r="G1908" t="s">
        <v>280</v>
      </c>
      <c r="H1908">
        <v>1032.3499999999999</v>
      </c>
      <c r="I1908">
        <v>-5.4999999999999997E-3</v>
      </c>
      <c r="J1908">
        <v>-1.0847</v>
      </c>
      <c r="K1908">
        <v>-4.9189999999999996</v>
      </c>
      <c r="L1908">
        <v>-4.9189999999999996</v>
      </c>
      <c r="M1908">
        <v>-6.5884</v>
      </c>
      <c r="N1908">
        <v>-10.4495</v>
      </c>
      <c r="O1908">
        <v>2.2993000000000001</v>
      </c>
      <c r="P1908">
        <v>1.4901</v>
      </c>
      <c r="Q1908">
        <v>0</v>
      </c>
      <c r="R1908">
        <v>0</v>
      </c>
      <c r="S1908" t="s">
        <v>317</v>
      </c>
      <c r="T1908" t="s">
        <v>306</v>
      </c>
      <c r="U1908" t="s">
        <v>319</v>
      </c>
      <c r="V1908" t="s">
        <v>319</v>
      </c>
      <c r="W1908">
        <v>10159189061.6</v>
      </c>
      <c r="X1908">
        <v>9356766.8200000003</v>
      </c>
      <c r="Y1908" s="225">
        <v>2711391376867.5103</v>
      </c>
      <c r="Z1908">
        <v>0</v>
      </c>
    </row>
    <row r="1909" spans="1:26" x14ac:dyDescent="0.25">
      <c r="A1909" t="s">
        <v>2246</v>
      </c>
      <c r="B1909" t="s">
        <v>74</v>
      </c>
      <c r="C1909" t="s">
        <v>787</v>
      </c>
      <c r="D1909" t="s">
        <v>336</v>
      </c>
      <c r="E1909" t="s">
        <v>303</v>
      </c>
      <c r="F1909" t="s">
        <v>304</v>
      </c>
      <c r="G1909" t="s">
        <v>305</v>
      </c>
      <c r="H1909">
        <v>704.90210000000002</v>
      </c>
      <c r="I1909">
        <v>-1.0170999999999999</v>
      </c>
      <c r="J1909">
        <v>-3.6408999999999998</v>
      </c>
      <c r="K1909">
        <v>-6.2289000000000003</v>
      </c>
      <c r="L1909">
        <v>-6.2289000000000003</v>
      </c>
      <c r="M1909">
        <v>-17.877001</v>
      </c>
      <c r="N1909">
        <v>-17.346001000000001</v>
      </c>
      <c r="O1909">
        <v>-20.409901000000001</v>
      </c>
      <c r="P1909">
        <v>0</v>
      </c>
      <c r="Q1909">
        <v>0</v>
      </c>
      <c r="R1909">
        <v>0</v>
      </c>
      <c r="S1909" t="s">
        <v>317</v>
      </c>
      <c r="T1909" t="s">
        <v>319</v>
      </c>
      <c r="U1909" t="s">
        <v>319</v>
      </c>
      <c r="V1909" t="s">
        <v>319</v>
      </c>
      <c r="W1909">
        <v>302777071963.33002</v>
      </c>
      <c r="X1909">
        <v>402775493.43000001</v>
      </c>
      <c r="Y1909" s="225">
        <v>2711391376867.5103</v>
      </c>
      <c r="Z1909">
        <v>0</v>
      </c>
    </row>
    <row r="1910" spans="1:26" x14ac:dyDescent="0.25">
      <c r="A1910" t="s">
        <v>2247</v>
      </c>
      <c r="B1910" t="s">
        <v>74</v>
      </c>
      <c r="C1910" t="s">
        <v>2248</v>
      </c>
      <c r="D1910" t="s">
        <v>223</v>
      </c>
      <c r="E1910" t="s">
        <v>303</v>
      </c>
      <c r="F1910" t="s">
        <v>304</v>
      </c>
      <c r="G1910" t="s">
        <v>305</v>
      </c>
      <c r="H1910">
        <v>951.1</v>
      </c>
      <c r="I1910">
        <v>-0.61860000000000004</v>
      </c>
      <c r="J1910">
        <v>-1.0774999999999999</v>
      </c>
      <c r="K1910">
        <v>-3.1337999999999999</v>
      </c>
      <c r="L1910">
        <v>-3.1337999999999999</v>
      </c>
      <c r="M1910">
        <v>-6.4762000000000004</v>
      </c>
      <c r="N1910">
        <v>-5.4770000000000003</v>
      </c>
      <c r="O1910">
        <v>-3.5278</v>
      </c>
      <c r="P1910">
        <v>0</v>
      </c>
      <c r="Q1910">
        <v>0</v>
      </c>
      <c r="R1910">
        <v>0</v>
      </c>
      <c r="S1910" t="s">
        <v>306</v>
      </c>
      <c r="T1910" t="s">
        <v>319</v>
      </c>
      <c r="U1910" t="s">
        <v>319</v>
      </c>
      <c r="V1910" t="s">
        <v>319</v>
      </c>
      <c r="W1910">
        <v>12024314089.65</v>
      </c>
      <c r="X1910">
        <v>12246272.539999999</v>
      </c>
      <c r="Y1910" s="225">
        <v>61488958314.68</v>
      </c>
      <c r="Z1910">
        <v>0</v>
      </c>
    </row>
    <row r="1911" spans="1:26" x14ac:dyDescent="0.25">
      <c r="A1911" t="s">
        <v>2249</v>
      </c>
      <c r="B1911" t="s">
        <v>171</v>
      </c>
      <c r="C1911" t="s">
        <v>2248</v>
      </c>
      <c r="D1911" t="s">
        <v>316</v>
      </c>
      <c r="E1911" t="s">
        <v>303</v>
      </c>
      <c r="F1911" t="s">
        <v>304</v>
      </c>
      <c r="G1911" t="s">
        <v>305</v>
      </c>
      <c r="H1911">
        <v>1380.0116</v>
      </c>
      <c r="I1911">
        <v>3.7600000000000001E-2</v>
      </c>
      <c r="J1911">
        <v>3.6600000000000001E-2</v>
      </c>
      <c r="K1911">
        <v>0.65559999999999996</v>
      </c>
      <c r="L1911">
        <v>0.65559999999999996</v>
      </c>
      <c r="M1911">
        <v>1.6615</v>
      </c>
      <c r="N1911">
        <v>3.6101000000000001</v>
      </c>
      <c r="O1911">
        <v>7.1486999999999998</v>
      </c>
      <c r="P1911">
        <v>8.4888999999999992</v>
      </c>
      <c r="Q1911">
        <v>10.051399999999999</v>
      </c>
      <c r="R1911">
        <v>30.122299000000002</v>
      </c>
      <c r="S1911" t="s">
        <v>307</v>
      </c>
      <c r="T1911" t="s">
        <v>317</v>
      </c>
      <c r="U1911" t="s">
        <v>334</v>
      </c>
      <c r="V1911" t="s">
        <v>317</v>
      </c>
      <c r="W1911">
        <v>19046994741.900002</v>
      </c>
      <c r="X1911">
        <v>13892535.66</v>
      </c>
      <c r="Y1911" s="225">
        <v>61488958314.68</v>
      </c>
      <c r="Z1911">
        <v>0</v>
      </c>
    </row>
    <row r="1912" spans="1:26" x14ac:dyDescent="0.25">
      <c r="A1912" t="s">
        <v>2250</v>
      </c>
      <c r="B1912" t="s">
        <v>178</v>
      </c>
      <c r="C1912" t="s">
        <v>2248</v>
      </c>
      <c r="D1912" t="s">
        <v>336</v>
      </c>
      <c r="E1912" t="s">
        <v>303</v>
      </c>
      <c r="F1912" t="s">
        <v>304</v>
      </c>
      <c r="G1912" t="s">
        <v>305</v>
      </c>
      <c r="H1912">
        <v>1085.3436999999999</v>
      </c>
      <c r="I1912">
        <v>4.6600000000000003E-2</v>
      </c>
      <c r="J1912">
        <v>0.10539999999999999</v>
      </c>
      <c r="K1912">
        <v>0.45150000000000001</v>
      </c>
      <c r="L1912">
        <v>0.45150000000000001</v>
      </c>
      <c r="M1912">
        <v>1.3523000000000001</v>
      </c>
      <c r="N1912">
        <v>2.5785999999999998</v>
      </c>
      <c r="O1912">
        <v>3.9192999999999998</v>
      </c>
      <c r="P1912">
        <v>5.3840000000000003</v>
      </c>
      <c r="Q1912">
        <v>0</v>
      </c>
      <c r="R1912">
        <v>0</v>
      </c>
      <c r="S1912" t="s">
        <v>332</v>
      </c>
      <c r="T1912" t="s">
        <v>334</v>
      </c>
      <c r="U1912" t="s">
        <v>319</v>
      </c>
      <c r="V1912" t="s">
        <v>319</v>
      </c>
      <c r="W1912">
        <v>17341362855.59</v>
      </c>
      <c r="X1912">
        <v>16049898.109999999</v>
      </c>
      <c r="Y1912" s="225">
        <v>61488958314.68</v>
      </c>
      <c r="Z1912">
        <v>0</v>
      </c>
    </row>
    <row r="1913" spans="1:26" x14ac:dyDescent="0.25">
      <c r="A1913" t="s">
        <v>2251</v>
      </c>
      <c r="B1913" t="s">
        <v>203</v>
      </c>
      <c r="C1913" t="s">
        <v>2248</v>
      </c>
      <c r="D1913" t="s">
        <v>223</v>
      </c>
      <c r="E1913" t="s">
        <v>303</v>
      </c>
      <c r="F1913" t="s">
        <v>304</v>
      </c>
      <c r="G1913" t="s">
        <v>305</v>
      </c>
      <c r="H1913">
        <v>1071.33</v>
      </c>
      <c r="I1913">
        <v>-0.53849999999999998</v>
      </c>
      <c r="J1913">
        <v>-0.56059999999999999</v>
      </c>
      <c r="K1913">
        <v>-2.8149000000000002</v>
      </c>
      <c r="L1913">
        <v>-2.8149000000000002</v>
      </c>
      <c r="M1913">
        <v>-4.5321999999999996</v>
      </c>
      <c r="N1913">
        <v>-0.75219999999999998</v>
      </c>
      <c r="O1913">
        <v>4.3682999999999996</v>
      </c>
      <c r="P1913">
        <v>0</v>
      </c>
      <c r="Q1913">
        <v>0</v>
      </c>
      <c r="R1913">
        <v>0</v>
      </c>
      <c r="S1913" t="s">
        <v>319</v>
      </c>
      <c r="T1913" t="s">
        <v>319</v>
      </c>
      <c r="U1913" t="s">
        <v>319</v>
      </c>
      <c r="V1913" t="s">
        <v>319</v>
      </c>
      <c r="W1913">
        <v>13076286627.540001</v>
      </c>
      <c r="X1913">
        <v>11861981.779999999</v>
      </c>
      <c r="Y1913" s="225">
        <v>61488958314.68</v>
      </c>
      <c r="Z19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A774"/>
  <sheetViews>
    <sheetView zoomScale="90" zoomScaleNormal="90" workbookViewId="0">
      <pane xSplit="3" ySplit="1" topLeftCell="D2" activePane="bottomRight" state="frozen"/>
      <selection activeCell="B1" sqref="B1"/>
      <selection pane="topRight" activeCell="D1" sqref="D1"/>
      <selection pane="bottomLeft" activeCell="B2" sqref="B2"/>
      <selection pane="bottomRight" activeCell="K13" sqref="K13"/>
    </sheetView>
  </sheetViews>
  <sheetFormatPr defaultColWidth="9.109375" defaultRowHeight="13.8" x14ac:dyDescent="0.3"/>
  <cols>
    <col min="1" max="1" width="2" style="1" bestFit="1" customWidth="1"/>
    <col min="2" max="3" width="10.44140625" style="1" bestFit="1" customWidth="1"/>
    <col min="4" max="4" width="10" style="137" bestFit="1" customWidth="1"/>
    <col min="5" max="5" width="17" style="1" customWidth="1"/>
    <col min="6" max="6" width="5" style="1" customWidth="1"/>
    <col min="7" max="7" width="21.109375" style="1" customWidth="1"/>
    <col min="8" max="8" width="8.33203125" style="1" bestFit="1" customWidth="1"/>
    <col min="9" max="10" width="8.33203125" style="1" customWidth="1"/>
    <col min="11" max="11" width="8.33203125" style="1" bestFit="1" customWidth="1"/>
    <col min="12" max="12" width="8.88671875" style="1" bestFit="1" customWidth="1"/>
    <col min="13" max="13" width="18.6640625" style="1" bestFit="1" customWidth="1"/>
    <col min="14" max="15" width="10.44140625" style="1" bestFit="1" customWidth="1"/>
    <col min="16" max="16" width="10.44140625" bestFit="1" customWidth="1"/>
    <col min="17" max="17" width="9.88671875" style="12" bestFit="1" customWidth="1"/>
    <col min="18" max="18" width="10.44140625" style="1" customWidth="1"/>
    <col min="19" max="25" width="9.109375" style="1"/>
    <col min="26" max="26" width="10.44140625" style="1" bestFit="1" customWidth="1"/>
    <col min="27" max="16384" width="9.109375" style="1"/>
  </cols>
  <sheetData>
    <row r="1" spans="1:18" s="28" customFormat="1" ht="24.75" customHeight="1" x14ac:dyDescent="0.25">
      <c r="C1" s="3" t="s">
        <v>25</v>
      </c>
      <c r="D1" s="136" t="s">
        <v>26</v>
      </c>
      <c r="E1" s="4" t="s">
        <v>137</v>
      </c>
      <c r="F1" s="5" t="s">
        <v>27</v>
      </c>
      <c r="G1" s="4" t="s">
        <v>20</v>
      </c>
      <c r="H1" s="6" t="s">
        <v>21</v>
      </c>
      <c r="I1" s="6" t="s">
        <v>2270</v>
      </c>
      <c r="J1" s="6" t="s">
        <v>2271</v>
      </c>
      <c r="K1" s="4" t="s">
        <v>23</v>
      </c>
      <c r="L1" s="4" t="s">
        <v>24</v>
      </c>
      <c r="M1" s="4" t="s">
        <v>26</v>
      </c>
      <c r="O1" s="29"/>
      <c r="Q1" s="89" t="s">
        <v>57</v>
      </c>
      <c r="R1" s="87" t="s">
        <v>75</v>
      </c>
    </row>
    <row r="2" spans="1:18" x14ac:dyDescent="0.3">
      <c r="A2" s="1">
        <f>WEEKDAY(C2)</f>
        <v>4</v>
      </c>
      <c r="B2" s="1" t="str">
        <f t="shared" ref="B2:B65" si="0">VLOOKUP(A2,$Z$18:$AA$24,2)</f>
        <v>Wednesday</v>
      </c>
      <c r="C2" s="252">
        <f>[1]Cost!A6</f>
        <v>43138</v>
      </c>
      <c r="D2" s="137">
        <f>[1]Cost!D6</f>
        <v>1000</v>
      </c>
      <c r="E2" s="2">
        <f>D2/$D$2-1</f>
        <v>0</v>
      </c>
      <c r="F2" s="8">
        <v>0</v>
      </c>
      <c r="G2" s="2">
        <v>0</v>
      </c>
      <c r="H2" s="2"/>
      <c r="I2" s="2"/>
      <c r="J2" s="2"/>
      <c r="K2" s="2"/>
      <c r="L2" s="2"/>
      <c r="M2" s="18">
        <f>[1]Cost!F6</f>
        <v>10200000000</v>
      </c>
      <c r="N2" s="18"/>
      <c r="O2" s="2"/>
      <c r="Q2" s="12">
        <f>VLOOKUP(C2,Benchmark!$A:$D,3,)</f>
        <v>6534.8689999999997</v>
      </c>
    </row>
    <row r="3" spans="1:18" x14ac:dyDescent="0.3">
      <c r="A3" s="1">
        <f t="shared" ref="A3:A66" si="1">WEEKDAY(C3)</f>
        <v>5</v>
      </c>
      <c r="B3" s="1" t="str">
        <f t="shared" si="0"/>
        <v>Thursday</v>
      </c>
      <c r="C3" s="252">
        <f>[1]Cost!A7</f>
        <v>43139</v>
      </c>
      <c r="D3" s="137">
        <f>[1]Cost!D7</f>
        <v>1000.0597</v>
      </c>
      <c r="E3" s="2">
        <f>D3/$D$2-1</f>
        <v>5.9699999999995867E-5</v>
      </c>
      <c r="F3" s="8">
        <f>C3-$C$2</f>
        <v>1</v>
      </c>
      <c r="G3" s="2">
        <f>((D3-$D$2)/$D$2)*365/F3</f>
        <v>2.1790500000007568E-2</v>
      </c>
      <c r="H3" s="2"/>
      <c r="I3" s="2"/>
      <c r="J3" s="2"/>
      <c r="K3" s="2"/>
      <c r="L3" s="2"/>
      <c r="M3" s="18">
        <f>[1]Cost!F7</f>
        <v>10200609374.559999</v>
      </c>
      <c r="N3" s="18"/>
      <c r="O3" s="2"/>
      <c r="Q3" s="12">
        <f>VLOOKUP(C3,Benchmark!$A:$D,3,)</f>
        <v>6544.634</v>
      </c>
    </row>
    <row r="4" spans="1:18" x14ac:dyDescent="0.3">
      <c r="A4" s="1">
        <f t="shared" si="1"/>
        <v>6</v>
      </c>
      <c r="B4" s="1" t="str">
        <f t="shared" si="0"/>
        <v>Friday</v>
      </c>
      <c r="C4" s="252">
        <f>[1]Cost!A8</f>
        <v>43140</v>
      </c>
      <c r="D4" s="137">
        <f>[1]Cost!D8</f>
        <v>1000.1195</v>
      </c>
      <c r="E4" s="2">
        <f t="shared" ref="E4:E67" si="2">D4/$D$2-1</f>
        <v>1.1950000000005012E-4</v>
      </c>
      <c r="F4" s="8">
        <f t="shared" ref="F4:F27" si="3">C4-$C$2</f>
        <v>2</v>
      </c>
      <c r="G4" s="2">
        <f t="shared" ref="G4:G27" si="4">((D4-$D$2)/$D$2)*365/F4</f>
        <v>2.1808750000002989E-2</v>
      </c>
      <c r="H4" s="2"/>
      <c r="I4" s="2"/>
      <c r="J4" s="2"/>
      <c r="K4" s="2"/>
      <c r="L4" s="2"/>
      <c r="M4" s="18">
        <f>[1]Cost!F8</f>
        <v>10201218744.530001</v>
      </c>
      <c r="N4" s="18"/>
      <c r="O4" s="2"/>
      <c r="Q4" s="12">
        <f>VLOOKUP(C4,Benchmark!$A:$D,3,)</f>
        <v>6505.5230000000001</v>
      </c>
    </row>
    <row r="5" spans="1:18" x14ac:dyDescent="0.3">
      <c r="A5" s="1">
        <f t="shared" si="1"/>
        <v>7</v>
      </c>
      <c r="B5" s="1" t="str">
        <f t="shared" si="0"/>
        <v>Saturday</v>
      </c>
      <c r="C5" s="252">
        <f>[1]Cost!A9</f>
        <v>43141</v>
      </c>
      <c r="D5" s="137">
        <f>[1]Cost!D9</f>
        <v>1000.1195</v>
      </c>
      <c r="E5" s="2">
        <f t="shared" si="2"/>
        <v>1.1950000000005012E-4</v>
      </c>
      <c r="F5" s="8">
        <f t="shared" si="3"/>
        <v>3</v>
      </c>
      <c r="G5" s="2">
        <f t="shared" si="4"/>
        <v>1.4539166666668659E-2</v>
      </c>
      <c r="H5" s="2"/>
      <c r="I5" s="2"/>
      <c r="J5" s="2"/>
      <c r="K5" s="2"/>
      <c r="L5" s="2"/>
      <c r="M5" s="18">
        <f>[1]Cost!F9</f>
        <v>10201218744.530001</v>
      </c>
      <c r="N5" s="18"/>
      <c r="O5" s="2"/>
      <c r="Q5" s="12">
        <f>VLOOKUP(C5,Benchmark!$A:$D,3,)</f>
        <v>6505.5230000000001</v>
      </c>
    </row>
    <row r="6" spans="1:18" x14ac:dyDescent="0.3">
      <c r="A6" s="1">
        <f t="shared" si="1"/>
        <v>1</v>
      </c>
      <c r="B6" s="1" t="str">
        <f t="shared" si="0"/>
        <v>Sunday</v>
      </c>
      <c r="C6" s="252">
        <f>[1]Cost!A10</f>
        <v>43142</v>
      </c>
      <c r="D6" s="137">
        <f>[1]Cost!D10</f>
        <v>1000.1195</v>
      </c>
      <c r="E6" s="2">
        <f t="shared" si="2"/>
        <v>1.1950000000005012E-4</v>
      </c>
      <c r="F6" s="8">
        <f t="shared" si="3"/>
        <v>4</v>
      </c>
      <c r="G6" s="2">
        <f t="shared" si="4"/>
        <v>1.0904375000001494E-2</v>
      </c>
      <c r="H6" s="2"/>
      <c r="I6" s="2"/>
      <c r="J6" s="2"/>
      <c r="K6" s="2"/>
      <c r="L6" s="2"/>
      <c r="M6" s="18">
        <f>[1]Cost!F10</f>
        <v>10201218744.530001</v>
      </c>
      <c r="N6" s="18"/>
      <c r="O6" s="2"/>
      <c r="Q6" s="12">
        <f>VLOOKUP(C6,Benchmark!$A:$D,3,)</f>
        <v>6505.5230000000001</v>
      </c>
    </row>
    <row r="7" spans="1:18" x14ac:dyDescent="0.3">
      <c r="A7" s="1">
        <f t="shared" si="1"/>
        <v>2</v>
      </c>
      <c r="B7" s="1" t="str">
        <f t="shared" si="0"/>
        <v>Monday</v>
      </c>
      <c r="C7" s="252">
        <f>[1]Cost!A11</f>
        <v>43143</v>
      </c>
      <c r="D7" s="137">
        <f>[1]Cost!D11</f>
        <v>1000.3005000000001</v>
      </c>
      <c r="E7" s="2">
        <f t="shared" si="2"/>
        <v>3.0050000000003685E-4</v>
      </c>
      <c r="F7" s="8">
        <f t="shared" si="3"/>
        <v>5</v>
      </c>
      <c r="G7" s="2">
        <f t="shared" si="4"/>
        <v>2.1936500000004112E-2</v>
      </c>
      <c r="H7" s="2"/>
      <c r="I7" s="2"/>
      <c r="J7" s="2"/>
      <c r="K7" s="2"/>
      <c r="L7" s="2"/>
      <c r="M7" s="18">
        <f>[1]Cost!F11</f>
        <v>10203064840.66</v>
      </c>
      <c r="N7" s="18"/>
      <c r="O7" s="2"/>
      <c r="Q7" s="12">
        <f>VLOOKUP(C7,Benchmark!$A:$D,3,)</f>
        <v>6523.4539999999997</v>
      </c>
    </row>
    <row r="8" spans="1:18" x14ac:dyDescent="0.3">
      <c r="A8" s="1">
        <f t="shared" si="1"/>
        <v>3</v>
      </c>
      <c r="B8" s="1" t="str">
        <f t="shared" si="0"/>
        <v>Tuesday</v>
      </c>
      <c r="C8" s="252">
        <f>[1]Cost!A12</f>
        <v>43144</v>
      </c>
      <c r="D8" s="137">
        <f>[1]Cost!D12</f>
        <v>1000.3602</v>
      </c>
      <c r="E8" s="2">
        <f t="shared" si="2"/>
        <v>3.6020000000003272E-4</v>
      </c>
      <c r="F8" s="8">
        <f t="shared" si="3"/>
        <v>6</v>
      </c>
      <c r="G8" s="2">
        <f t="shared" si="4"/>
        <v>2.1912166666664443E-2</v>
      </c>
      <c r="H8" s="2"/>
      <c r="I8" s="2"/>
      <c r="J8" s="2"/>
      <c r="K8" s="2"/>
      <c r="L8" s="2"/>
      <c r="M8" s="18">
        <f>[1]Cost!F12</f>
        <v>10203674192.120001</v>
      </c>
      <c r="N8" s="18"/>
      <c r="O8" s="2"/>
      <c r="Q8" s="12">
        <f>VLOOKUP(C8,Benchmark!$A:$D,3,)</f>
        <v>6578.1779999999999</v>
      </c>
    </row>
    <row r="9" spans="1:18" x14ac:dyDescent="0.3">
      <c r="A9" s="1">
        <f t="shared" si="1"/>
        <v>4</v>
      </c>
      <c r="B9" s="1" t="str">
        <f t="shared" si="0"/>
        <v>Wednesday</v>
      </c>
      <c r="C9" s="252">
        <f>[1]Cost!A13</f>
        <v>43145</v>
      </c>
      <c r="D9" s="137">
        <f>[1]Cost!D13</f>
        <v>1000.3602</v>
      </c>
      <c r="E9" s="2">
        <f t="shared" si="2"/>
        <v>3.6020000000003272E-4</v>
      </c>
      <c r="F9" s="8">
        <f t="shared" si="3"/>
        <v>7</v>
      </c>
      <c r="G9" s="2">
        <f t="shared" si="4"/>
        <v>1.8781857142855237E-2</v>
      </c>
      <c r="H9" s="2"/>
      <c r="I9" s="2"/>
      <c r="J9" s="2"/>
      <c r="K9" s="2"/>
      <c r="L9" s="2"/>
      <c r="M9" s="18">
        <f>[1]Cost!F13</f>
        <v>0</v>
      </c>
      <c r="N9" s="18"/>
      <c r="O9" s="2"/>
      <c r="Q9" s="12">
        <f>VLOOKUP(C9,Benchmark!$A:$D,3,)</f>
        <v>6594.4009999999998</v>
      </c>
    </row>
    <row r="10" spans="1:18" x14ac:dyDescent="0.3">
      <c r="A10" s="1">
        <f t="shared" si="1"/>
        <v>5</v>
      </c>
      <c r="B10" s="1" t="str">
        <f t="shared" si="0"/>
        <v>Thursday</v>
      </c>
      <c r="C10" s="252">
        <f>[1]Cost!A14</f>
        <v>43146</v>
      </c>
      <c r="D10" s="137">
        <f>[1]Cost!D14</f>
        <v>1000.3602</v>
      </c>
      <c r="E10" s="2">
        <f t="shared" si="2"/>
        <v>3.6020000000003272E-4</v>
      </c>
      <c r="F10" s="8">
        <f t="shared" si="3"/>
        <v>8</v>
      </c>
      <c r="G10" s="2">
        <f t="shared" si="4"/>
        <v>1.6434124999998332E-2</v>
      </c>
      <c r="H10" s="2"/>
      <c r="I10" s="2"/>
      <c r="J10" s="2"/>
      <c r="K10" s="2"/>
      <c r="L10" s="2"/>
      <c r="M10" s="18">
        <f>[1]Cost!F14</f>
        <v>0</v>
      </c>
      <c r="N10" s="18"/>
      <c r="O10" s="2"/>
      <c r="Q10" s="12">
        <f>VLOOKUP(C10,Benchmark!$A:$D,3,)</f>
        <v>6591.5820000000003</v>
      </c>
    </row>
    <row r="11" spans="1:18" x14ac:dyDescent="0.3">
      <c r="A11" s="1">
        <f t="shared" si="1"/>
        <v>6</v>
      </c>
      <c r="B11" s="1" t="str">
        <f t="shared" si="0"/>
        <v>Friday</v>
      </c>
      <c r="C11" s="252">
        <f>[1]Cost!A15</f>
        <v>43147</v>
      </c>
      <c r="D11" s="137">
        <f>[1]Cost!D15</f>
        <v>1000.3602</v>
      </c>
      <c r="E11" s="2">
        <f t="shared" si="2"/>
        <v>3.6020000000003272E-4</v>
      </c>
      <c r="F11" s="8">
        <f t="shared" si="3"/>
        <v>9</v>
      </c>
      <c r="G11" s="2">
        <f t="shared" si="4"/>
        <v>1.4608111111109628E-2</v>
      </c>
      <c r="H11" s="2"/>
      <c r="I11" s="2"/>
      <c r="J11" s="2"/>
      <c r="K11" s="2"/>
      <c r="L11" s="2"/>
      <c r="M11" s="18">
        <f>[1]Cost!F15</f>
        <v>0</v>
      </c>
      <c r="N11" s="18"/>
      <c r="O11" s="2"/>
      <c r="Q11" s="12">
        <f>VLOOKUP(C11,Benchmark!$A:$D,3,)</f>
        <v>6591.5820000000003</v>
      </c>
    </row>
    <row r="12" spans="1:18" x14ac:dyDescent="0.3">
      <c r="A12" s="1">
        <f t="shared" si="1"/>
        <v>7</v>
      </c>
      <c r="B12" s="1" t="str">
        <f t="shared" si="0"/>
        <v>Saturday</v>
      </c>
      <c r="C12" s="252">
        <f>[1]Cost!A16</f>
        <v>43148</v>
      </c>
      <c r="D12" s="137">
        <f>[1]Cost!D16</f>
        <v>1000.3602</v>
      </c>
      <c r="E12" s="2">
        <f t="shared" si="2"/>
        <v>3.6020000000003272E-4</v>
      </c>
      <c r="F12" s="8">
        <f t="shared" si="3"/>
        <v>10</v>
      </c>
      <c r="G12" s="2">
        <f t="shared" si="4"/>
        <v>1.3147299999998665E-2</v>
      </c>
      <c r="H12" s="2"/>
      <c r="I12" s="2"/>
      <c r="J12" s="2"/>
      <c r="K12" s="2"/>
      <c r="L12" s="2"/>
      <c r="M12" s="18">
        <f>[1]Cost!F16</f>
        <v>0</v>
      </c>
      <c r="N12" s="18"/>
      <c r="O12" s="2"/>
      <c r="Q12" s="12">
        <f>VLOOKUP(C12,Benchmark!$A:$D,3,)</f>
        <v>6591.5820000000003</v>
      </c>
    </row>
    <row r="13" spans="1:18" x14ac:dyDescent="0.3">
      <c r="A13" s="1">
        <f t="shared" si="1"/>
        <v>1</v>
      </c>
      <c r="B13" s="1" t="str">
        <f t="shared" si="0"/>
        <v>Sunday</v>
      </c>
      <c r="C13" s="252">
        <f>[1]Cost!A17</f>
        <v>43149</v>
      </c>
      <c r="D13" s="137">
        <f>[1]Cost!D17</f>
        <v>1000.3602</v>
      </c>
      <c r="E13" s="2">
        <f t="shared" si="2"/>
        <v>3.6020000000003272E-4</v>
      </c>
      <c r="F13" s="8">
        <f t="shared" si="3"/>
        <v>11</v>
      </c>
      <c r="G13" s="2">
        <f t="shared" si="4"/>
        <v>1.1952090909089696E-2</v>
      </c>
      <c r="H13" s="2"/>
      <c r="I13" s="2"/>
      <c r="J13" s="2"/>
      <c r="K13" s="2"/>
      <c r="L13" s="2"/>
      <c r="M13" s="18">
        <f>[1]Cost!F17</f>
        <v>0</v>
      </c>
      <c r="N13" s="18"/>
      <c r="O13" s="2"/>
      <c r="Q13" s="12">
        <f>VLOOKUP(C13,Benchmark!$A:$D,3,)</f>
        <v>6591.5820000000003</v>
      </c>
    </row>
    <row r="14" spans="1:18" ht="12.75" customHeight="1" x14ac:dyDescent="0.3">
      <c r="A14" s="1">
        <f t="shared" si="1"/>
        <v>2</v>
      </c>
      <c r="B14" s="1" t="str">
        <f t="shared" si="0"/>
        <v>Monday</v>
      </c>
      <c r="C14" s="252">
        <f>[1]Cost!A18</f>
        <v>43150</v>
      </c>
      <c r="D14" s="137">
        <f>[1]Cost!D18</f>
        <v>1000.3602</v>
      </c>
      <c r="E14" s="2">
        <f t="shared" si="2"/>
        <v>3.6020000000003272E-4</v>
      </c>
      <c r="F14" s="8">
        <f t="shared" si="3"/>
        <v>12</v>
      </c>
      <c r="G14" s="2">
        <f t="shared" si="4"/>
        <v>1.0956083333332221E-2</v>
      </c>
      <c r="H14" s="2"/>
      <c r="I14" s="2"/>
      <c r="J14" s="2"/>
      <c r="K14" s="2"/>
      <c r="L14" s="2"/>
      <c r="M14" s="18">
        <f>[1]Cost!F18</f>
        <v>0</v>
      </c>
      <c r="N14" s="18"/>
      <c r="O14" s="2"/>
      <c r="Q14" s="12">
        <f>VLOOKUP(C14,Benchmark!$A:$D,3,)</f>
        <v>6689.2870000000003</v>
      </c>
    </row>
    <row r="15" spans="1:18" ht="12.75" customHeight="1" x14ac:dyDescent="0.3">
      <c r="A15" s="1">
        <f t="shared" si="1"/>
        <v>3</v>
      </c>
      <c r="B15" s="1" t="str">
        <f t="shared" si="0"/>
        <v>Tuesday</v>
      </c>
      <c r="C15" s="252">
        <f>[1]Cost!A19</f>
        <v>43151</v>
      </c>
      <c r="D15" s="137">
        <f>[1]Cost!D19</f>
        <v>1000.3602</v>
      </c>
      <c r="E15" s="2">
        <f t="shared" si="2"/>
        <v>3.6020000000003272E-4</v>
      </c>
      <c r="F15" s="8">
        <f t="shared" si="3"/>
        <v>13</v>
      </c>
      <c r="G15" s="2">
        <f t="shared" si="4"/>
        <v>1.0113307692306665E-2</v>
      </c>
      <c r="H15" s="2"/>
      <c r="I15" s="2"/>
      <c r="J15" s="2"/>
      <c r="K15" s="2"/>
      <c r="L15" s="2"/>
      <c r="M15" s="18">
        <f>[1]Cost!F19</f>
        <v>0</v>
      </c>
      <c r="N15" s="18"/>
      <c r="O15" s="2"/>
      <c r="Q15" s="12">
        <f>VLOOKUP(C15,Benchmark!$A:$D,3,)</f>
        <v>6662.8760000000002</v>
      </c>
    </row>
    <row r="16" spans="1:18" x14ac:dyDescent="0.3">
      <c r="A16" s="1">
        <f t="shared" si="1"/>
        <v>4</v>
      </c>
      <c r="B16" s="1" t="str">
        <f t="shared" si="0"/>
        <v>Wednesday</v>
      </c>
      <c r="C16" s="252">
        <f>[1]Cost!A20</f>
        <v>43152</v>
      </c>
      <c r="D16" s="137">
        <f>[1]Cost!D20</f>
        <v>1000.3602</v>
      </c>
      <c r="E16" s="2">
        <f t="shared" si="2"/>
        <v>3.6020000000003272E-4</v>
      </c>
      <c r="F16" s="8">
        <f t="shared" si="3"/>
        <v>14</v>
      </c>
      <c r="G16" s="2">
        <f t="shared" si="4"/>
        <v>9.3909285714276185E-3</v>
      </c>
      <c r="H16" s="2"/>
      <c r="I16" s="2"/>
      <c r="J16" s="2"/>
      <c r="K16" s="2"/>
      <c r="L16" s="2"/>
      <c r="M16" s="18">
        <f>[1]Cost!F20</f>
        <v>0</v>
      </c>
      <c r="N16" s="18"/>
      <c r="O16" s="2"/>
      <c r="Q16" s="12">
        <f>VLOOKUP(C16,Benchmark!$A:$D,3,)</f>
        <v>6643.4</v>
      </c>
    </row>
    <row r="17" spans="1:27" x14ac:dyDescent="0.3">
      <c r="A17" s="1">
        <f t="shared" si="1"/>
        <v>5</v>
      </c>
      <c r="B17" s="1" t="str">
        <f t="shared" si="0"/>
        <v>Thursday</v>
      </c>
      <c r="C17" s="252">
        <f>[1]Cost!A21</f>
        <v>43153</v>
      </c>
      <c r="D17" s="137">
        <f>[1]Cost!D21</f>
        <v>1000.3602</v>
      </c>
      <c r="E17" s="2">
        <f t="shared" si="2"/>
        <v>3.6020000000003272E-4</v>
      </c>
      <c r="F17" s="8">
        <f t="shared" si="3"/>
        <v>15</v>
      </c>
      <c r="G17" s="2">
        <f t="shared" si="4"/>
        <v>8.7648666666657778E-3</v>
      </c>
      <c r="H17" s="2"/>
      <c r="I17" s="2"/>
      <c r="J17" s="2"/>
      <c r="K17" s="2"/>
      <c r="L17" s="2"/>
      <c r="M17" s="18">
        <f>[1]Cost!F21</f>
        <v>0</v>
      </c>
      <c r="N17" s="18"/>
      <c r="O17" s="2"/>
      <c r="Q17" s="12">
        <f>VLOOKUP(C17,Benchmark!$A:$D,3,)</f>
        <v>6593.06</v>
      </c>
    </row>
    <row r="18" spans="1:27" x14ac:dyDescent="0.3">
      <c r="A18" s="1">
        <f t="shared" si="1"/>
        <v>6</v>
      </c>
      <c r="B18" s="1" t="str">
        <f t="shared" si="0"/>
        <v>Friday</v>
      </c>
      <c r="C18" s="252">
        <f>[1]Cost!A22</f>
        <v>43154</v>
      </c>
      <c r="D18" s="137">
        <f>[1]Cost!D22</f>
        <v>1000.3602</v>
      </c>
      <c r="E18" s="2">
        <f t="shared" si="2"/>
        <v>3.6020000000003272E-4</v>
      </c>
      <c r="F18" s="8">
        <f t="shared" si="3"/>
        <v>16</v>
      </c>
      <c r="G18" s="2">
        <f t="shared" si="4"/>
        <v>8.217062499999166E-3</v>
      </c>
      <c r="H18" s="2"/>
      <c r="I18" s="2"/>
      <c r="J18" s="2"/>
      <c r="K18" s="2"/>
      <c r="L18" s="2"/>
      <c r="M18" s="18">
        <f>[1]Cost!F22</f>
        <v>0</v>
      </c>
      <c r="N18" s="18"/>
      <c r="O18" s="2"/>
      <c r="Q18" s="12">
        <f>VLOOKUP(C18,Benchmark!$A:$D,3,)</f>
        <v>6619.8040000000001</v>
      </c>
      <c r="Z18" s="1">
        <v>1</v>
      </c>
      <c r="AA18" s="1" t="s">
        <v>34</v>
      </c>
    </row>
    <row r="19" spans="1:27" x14ac:dyDescent="0.3">
      <c r="A19" s="1">
        <f t="shared" si="1"/>
        <v>7</v>
      </c>
      <c r="B19" s="1" t="str">
        <f t="shared" si="0"/>
        <v>Saturday</v>
      </c>
      <c r="C19" s="252">
        <f>[1]Cost!A23</f>
        <v>43155</v>
      </c>
      <c r="D19" s="137">
        <f>[1]Cost!D23</f>
        <v>1000.3602</v>
      </c>
      <c r="E19" s="2">
        <f t="shared" si="2"/>
        <v>3.6020000000003272E-4</v>
      </c>
      <c r="F19" s="8">
        <f t="shared" si="3"/>
        <v>17</v>
      </c>
      <c r="G19" s="2">
        <f t="shared" si="4"/>
        <v>7.7337058823521562E-3</v>
      </c>
      <c r="H19" s="2"/>
      <c r="I19" s="2"/>
      <c r="J19" s="2"/>
      <c r="K19" s="2"/>
      <c r="L19" s="2"/>
      <c r="M19" s="18">
        <f>[1]Cost!F23</f>
        <v>0</v>
      </c>
      <c r="N19" s="18"/>
      <c r="Q19" s="12">
        <f>VLOOKUP(C19,Benchmark!$A:$D,3,)</f>
        <v>6619.8040000000001</v>
      </c>
      <c r="Z19" s="1">
        <v>2</v>
      </c>
      <c r="AA19" s="1" t="s">
        <v>28</v>
      </c>
    </row>
    <row r="20" spans="1:27" x14ac:dyDescent="0.3">
      <c r="A20" s="1">
        <f t="shared" si="1"/>
        <v>1</v>
      </c>
      <c r="B20" s="1" t="str">
        <f t="shared" si="0"/>
        <v>Sunday</v>
      </c>
      <c r="C20" s="252">
        <f>[1]Cost!A24</f>
        <v>43156</v>
      </c>
      <c r="D20" s="137">
        <f>[1]Cost!D24</f>
        <v>1000.3602</v>
      </c>
      <c r="E20" s="2">
        <f t="shared" si="2"/>
        <v>3.6020000000003272E-4</v>
      </c>
      <c r="F20" s="8">
        <f t="shared" si="3"/>
        <v>18</v>
      </c>
      <c r="G20" s="2">
        <f t="shared" si="4"/>
        <v>7.3040555555548142E-3</v>
      </c>
      <c r="H20" s="2"/>
      <c r="I20" s="2"/>
      <c r="J20" s="2"/>
      <c r="K20" s="2"/>
      <c r="L20" s="2"/>
      <c r="M20" s="18">
        <f>[1]Cost!F24</f>
        <v>0</v>
      </c>
      <c r="N20" s="18"/>
      <c r="Q20" s="12">
        <f>VLOOKUP(C20,Benchmark!$A:$D,3,)</f>
        <v>6619.8040000000001</v>
      </c>
      <c r="Z20" s="1">
        <v>3</v>
      </c>
      <c r="AA20" s="1" t="s">
        <v>29</v>
      </c>
    </row>
    <row r="21" spans="1:27" x14ac:dyDescent="0.3">
      <c r="A21" s="1">
        <f t="shared" si="1"/>
        <v>2</v>
      </c>
      <c r="B21" s="1" t="str">
        <f t="shared" si="0"/>
        <v>Monday</v>
      </c>
      <c r="C21" s="252">
        <f>[1]Cost!A25</f>
        <v>43157</v>
      </c>
      <c r="D21" s="137">
        <f>[1]Cost!D25</f>
        <v>1000.3602</v>
      </c>
      <c r="E21" s="2">
        <f t="shared" si="2"/>
        <v>3.6020000000003272E-4</v>
      </c>
      <c r="F21" s="8">
        <f t="shared" si="3"/>
        <v>19</v>
      </c>
      <c r="G21" s="2">
        <f t="shared" si="4"/>
        <v>6.9196315789466665E-3</v>
      </c>
      <c r="H21" s="2"/>
      <c r="I21" s="2"/>
      <c r="J21" s="2"/>
      <c r="K21" s="2"/>
      <c r="L21" s="2"/>
      <c r="M21" s="18">
        <f>[1]Cost!F25</f>
        <v>0</v>
      </c>
      <c r="N21" s="18"/>
      <c r="Q21" s="12">
        <f>VLOOKUP(C21,Benchmark!$A:$D,3,)</f>
        <v>6554.6729999999998</v>
      </c>
      <c r="Z21" s="1">
        <v>4</v>
      </c>
      <c r="AA21" s="1" t="s">
        <v>30</v>
      </c>
    </row>
    <row r="22" spans="1:27" x14ac:dyDescent="0.3">
      <c r="A22" s="1">
        <f t="shared" si="1"/>
        <v>3</v>
      </c>
      <c r="B22" s="1" t="str">
        <f t="shared" si="0"/>
        <v>Tuesday</v>
      </c>
      <c r="C22" s="252">
        <f>[1]Cost!A26</f>
        <v>43158</v>
      </c>
      <c r="D22" s="137">
        <f>[1]Cost!D26</f>
        <v>1000.3602</v>
      </c>
      <c r="E22" s="2">
        <f t="shared" si="2"/>
        <v>3.6020000000003272E-4</v>
      </c>
      <c r="F22" s="8">
        <f t="shared" si="3"/>
        <v>20</v>
      </c>
      <c r="G22" s="2">
        <f t="shared" si="4"/>
        <v>6.5736499999993325E-3</v>
      </c>
      <c r="H22" s="2"/>
      <c r="I22" s="2"/>
      <c r="J22" s="2"/>
      <c r="K22" s="2"/>
      <c r="L22" s="2"/>
      <c r="M22" s="18">
        <f>[1]Cost!F26</f>
        <v>0</v>
      </c>
      <c r="N22" s="18"/>
      <c r="Q22" s="12">
        <f>VLOOKUP(C22,Benchmark!$A:$D,3,)</f>
        <v>6598.9260000000004</v>
      </c>
      <c r="Z22" s="1">
        <v>5</v>
      </c>
      <c r="AA22" s="1" t="s">
        <v>31</v>
      </c>
    </row>
    <row r="23" spans="1:27" x14ac:dyDescent="0.3">
      <c r="A23" s="1">
        <f t="shared" si="1"/>
        <v>4</v>
      </c>
      <c r="B23" s="1" t="str">
        <f t="shared" si="0"/>
        <v>Wednesday</v>
      </c>
      <c r="C23" s="252">
        <f>[1]Cost!A27</f>
        <v>43159</v>
      </c>
      <c r="D23" s="137">
        <f>[1]Cost!D27</f>
        <v>1000.3602</v>
      </c>
      <c r="E23" s="2">
        <f t="shared" si="2"/>
        <v>3.6020000000003272E-4</v>
      </c>
      <c r="F23" s="8">
        <f t="shared" si="3"/>
        <v>21</v>
      </c>
      <c r="G23" s="2">
        <f t="shared" si="4"/>
        <v>6.2606190476184121E-3</v>
      </c>
      <c r="H23" s="2"/>
      <c r="I23" s="2"/>
      <c r="J23" s="2"/>
      <c r="K23" s="2"/>
      <c r="L23" s="2"/>
      <c r="M23" s="18">
        <f>[1]Cost!F27</f>
        <v>0</v>
      </c>
      <c r="N23" s="18"/>
      <c r="Q23" s="12">
        <f>VLOOKUP(C23,Benchmark!$A:$D,3,)</f>
        <v>6597.2179999999998</v>
      </c>
      <c r="Z23" s="1">
        <v>6</v>
      </c>
      <c r="AA23" s="1" t="s">
        <v>32</v>
      </c>
    </row>
    <row r="24" spans="1:27" x14ac:dyDescent="0.3">
      <c r="A24" s="1">
        <f t="shared" si="1"/>
        <v>5</v>
      </c>
      <c r="B24" s="1" t="str">
        <f t="shared" si="0"/>
        <v>Thursday</v>
      </c>
      <c r="C24" s="252">
        <f>[1]Cost!A28</f>
        <v>43160</v>
      </c>
      <c r="D24" s="137">
        <f>[1]Cost!D28</f>
        <v>1000.3602</v>
      </c>
      <c r="E24" s="2">
        <f t="shared" si="2"/>
        <v>3.6020000000003272E-4</v>
      </c>
      <c r="F24" s="8">
        <f t="shared" si="3"/>
        <v>22</v>
      </c>
      <c r="G24" s="2">
        <f t="shared" si="4"/>
        <v>5.9760454545448481E-3</v>
      </c>
      <c r="H24" s="2"/>
      <c r="I24" s="2"/>
      <c r="J24" s="2"/>
      <c r="K24" s="2"/>
      <c r="L24" s="2"/>
      <c r="M24" s="18">
        <f>[1]Cost!F28</f>
        <v>0</v>
      </c>
      <c r="N24" s="18"/>
      <c r="Q24" s="12">
        <f>VLOOKUP(C24,Benchmark!$A:$D,3,)</f>
        <v>6606.0529999999999</v>
      </c>
      <c r="Z24" s="1">
        <v>7</v>
      </c>
      <c r="AA24" s="1" t="s">
        <v>33</v>
      </c>
    </row>
    <row r="25" spans="1:27" x14ac:dyDescent="0.3">
      <c r="A25" s="1">
        <f t="shared" si="1"/>
        <v>6</v>
      </c>
      <c r="B25" s="1" t="str">
        <f t="shared" si="0"/>
        <v>Friday</v>
      </c>
      <c r="C25" s="252">
        <f>[1]Cost!A29</f>
        <v>43161</v>
      </c>
      <c r="D25" s="137">
        <f>[1]Cost!D29</f>
        <v>1000.3602</v>
      </c>
      <c r="E25" s="2">
        <f t="shared" si="2"/>
        <v>3.6020000000003272E-4</v>
      </c>
      <c r="F25" s="8">
        <f t="shared" si="3"/>
        <v>23</v>
      </c>
      <c r="G25" s="2">
        <f t="shared" si="4"/>
        <v>5.716217391303768E-3</v>
      </c>
      <c r="H25" s="2"/>
      <c r="I25" s="2"/>
      <c r="J25" s="2"/>
      <c r="K25" s="2"/>
      <c r="L25" s="2"/>
      <c r="M25" s="18">
        <f>[1]Cost!F29</f>
        <v>0</v>
      </c>
      <c r="N25" s="18"/>
      <c r="Q25" s="12">
        <f>VLOOKUP(C25,Benchmark!$A:$D,3,)</f>
        <v>6582.3159999999998</v>
      </c>
    </row>
    <row r="26" spans="1:27" x14ac:dyDescent="0.3">
      <c r="A26" s="1">
        <f t="shared" si="1"/>
        <v>7</v>
      </c>
      <c r="B26" s="1" t="str">
        <f t="shared" si="0"/>
        <v>Saturday</v>
      </c>
      <c r="C26" s="252">
        <f>[1]Cost!A30</f>
        <v>43162</v>
      </c>
      <c r="D26" s="137">
        <f>[1]Cost!D30</f>
        <v>1000.3602</v>
      </c>
      <c r="E26" s="2">
        <f t="shared" si="2"/>
        <v>3.6020000000003272E-4</v>
      </c>
      <c r="F26" s="8">
        <f t="shared" si="3"/>
        <v>24</v>
      </c>
      <c r="G26" s="2">
        <f t="shared" si="4"/>
        <v>5.4780416666661107E-3</v>
      </c>
      <c r="H26" s="2"/>
      <c r="I26" s="2"/>
      <c r="J26" s="2"/>
      <c r="K26" s="2"/>
      <c r="L26" s="2"/>
      <c r="M26" s="18">
        <f>[1]Cost!F30</f>
        <v>0</v>
      </c>
      <c r="N26" s="18"/>
      <c r="O26" s="2"/>
      <c r="Q26" s="12">
        <f>VLOOKUP(C26,Benchmark!$A:$D,3,)</f>
        <v>6582.3159999999998</v>
      </c>
    </row>
    <row r="27" spans="1:27" x14ac:dyDescent="0.3">
      <c r="A27" s="1">
        <f t="shared" si="1"/>
        <v>1</v>
      </c>
      <c r="B27" s="1" t="str">
        <f t="shared" si="0"/>
        <v>Sunday</v>
      </c>
      <c r="C27" s="252">
        <f>[1]Cost!A31</f>
        <v>43163</v>
      </c>
      <c r="D27" s="137">
        <f>[1]Cost!D31</f>
        <v>1000.3602</v>
      </c>
      <c r="E27" s="2">
        <f t="shared" si="2"/>
        <v>3.6020000000003272E-4</v>
      </c>
      <c r="F27" s="8">
        <f t="shared" si="3"/>
        <v>25</v>
      </c>
      <c r="G27" s="2">
        <f t="shared" si="4"/>
        <v>5.258919999999466E-3</v>
      </c>
      <c r="H27" s="2"/>
      <c r="I27" s="2"/>
      <c r="J27" s="2"/>
      <c r="K27" s="2"/>
      <c r="L27" s="2"/>
      <c r="M27" s="18">
        <f>[1]Cost!F31</f>
        <v>0</v>
      </c>
      <c r="N27" s="18"/>
      <c r="O27" s="2"/>
      <c r="Q27" s="12">
        <f>VLOOKUP(C27,Benchmark!$A:$D,3,)</f>
        <v>6582.3159999999998</v>
      </c>
    </row>
    <row r="28" spans="1:27" x14ac:dyDescent="0.3">
      <c r="A28" s="1">
        <f t="shared" si="1"/>
        <v>2</v>
      </c>
      <c r="B28" s="1" t="str">
        <f t="shared" si="0"/>
        <v>Monday</v>
      </c>
      <c r="C28" s="252">
        <f>[1]Cost!A32</f>
        <v>43164</v>
      </c>
      <c r="D28" s="137">
        <f>[1]Cost!D32</f>
        <v>1000.3602</v>
      </c>
      <c r="E28" s="2">
        <f t="shared" si="2"/>
        <v>3.6020000000003272E-4</v>
      </c>
      <c r="F28" s="8">
        <f t="shared" ref="F28:F91" si="5">C28-$C$2</f>
        <v>26</v>
      </c>
      <c r="G28" s="2">
        <f t="shared" ref="G28:G91" si="6">((D28-$D$2)/$D$2)*365/F28</f>
        <v>5.0566538461533327E-3</v>
      </c>
      <c r="H28" s="2"/>
      <c r="I28" s="2"/>
      <c r="J28" s="2"/>
      <c r="K28" s="2"/>
      <c r="L28" s="2"/>
      <c r="M28" s="18">
        <f>[1]Cost!F32</f>
        <v>0</v>
      </c>
      <c r="N28" s="18"/>
      <c r="O28" s="2"/>
      <c r="Q28" s="12">
        <f>VLOOKUP(C28,Benchmark!$A:$D,3,)</f>
        <v>6550.5929999999998</v>
      </c>
    </row>
    <row r="29" spans="1:27" x14ac:dyDescent="0.3">
      <c r="A29" s="1">
        <f t="shared" si="1"/>
        <v>3</v>
      </c>
      <c r="B29" s="1" t="str">
        <f t="shared" si="0"/>
        <v>Tuesday</v>
      </c>
      <c r="C29" s="252">
        <f>[1]Cost!A33</f>
        <v>43165</v>
      </c>
      <c r="D29" s="137">
        <f>[1]Cost!D33</f>
        <v>1000.3602</v>
      </c>
      <c r="E29" s="2">
        <f t="shared" si="2"/>
        <v>3.6020000000003272E-4</v>
      </c>
      <c r="F29" s="8">
        <f t="shared" si="5"/>
        <v>27</v>
      </c>
      <c r="G29" s="2">
        <f t="shared" si="6"/>
        <v>4.8693703703698759E-3</v>
      </c>
      <c r="H29" s="2"/>
      <c r="I29" s="2"/>
      <c r="J29" s="2"/>
      <c r="K29" s="2"/>
      <c r="L29" s="2"/>
      <c r="M29" s="18">
        <f>[1]Cost!F33</f>
        <v>0</v>
      </c>
      <c r="N29" s="18"/>
      <c r="O29" s="2"/>
      <c r="Q29" s="12">
        <f>VLOOKUP(C29,Benchmark!$A:$D,3,)</f>
        <v>6500.1109999999999</v>
      </c>
    </row>
    <row r="30" spans="1:27" x14ac:dyDescent="0.3">
      <c r="A30" s="1">
        <f t="shared" si="1"/>
        <v>4</v>
      </c>
      <c r="B30" s="1" t="str">
        <f t="shared" si="0"/>
        <v>Wednesday</v>
      </c>
      <c r="C30" s="252">
        <f>[1]Cost!A34</f>
        <v>43166</v>
      </c>
      <c r="D30" s="137">
        <f>[1]Cost!D34</f>
        <v>1000.3602</v>
      </c>
      <c r="E30" s="2">
        <f t="shared" si="2"/>
        <v>3.6020000000003272E-4</v>
      </c>
      <c r="F30" s="8">
        <f t="shared" si="5"/>
        <v>28</v>
      </c>
      <c r="G30" s="2">
        <f t="shared" si="6"/>
        <v>4.6954642857138093E-3</v>
      </c>
      <c r="H30" s="2"/>
      <c r="I30" s="2"/>
      <c r="J30" s="2"/>
      <c r="K30" s="2"/>
      <c r="L30" s="2"/>
      <c r="M30" s="18">
        <f>[1]Cost!F34</f>
        <v>0</v>
      </c>
      <c r="N30" s="18"/>
      <c r="O30" s="2"/>
      <c r="Q30" s="12">
        <f>VLOOKUP(C30,Benchmark!$A:$D,3,)</f>
        <v>6368.2669999999998</v>
      </c>
    </row>
    <row r="31" spans="1:27" x14ac:dyDescent="0.3">
      <c r="A31" s="1">
        <f t="shared" si="1"/>
        <v>5</v>
      </c>
      <c r="B31" s="1" t="str">
        <f t="shared" si="0"/>
        <v>Thursday</v>
      </c>
      <c r="C31" s="252">
        <f>[1]Cost!A35</f>
        <v>43167</v>
      </c>
      <c r="D31" s="137">
        <f>[1]Cost!D35</f>
        <v>1000.3602</v>
      </c>
      <c r="E31" s="2">
        <f t="shared" si="2"/>
        <v>3.6020000000003272E-4</v>
      </c>
      <c r="F31" s="8">
        <f t="shared" si="5"/>
        <v>29</v>
      </c>
      <c r="G31" s="2">
        <f t="shared" si="6"/>
        <v>4.5335517241374707E-3</v>
      </c>
      <c r="H31" s="2"/>
      <c r="I31" s="2"/>
      <c r="J31" s="2"/>
      <c r="K31" s="2"/>
      <c r="L31" s="2"/>
      <c r="M31" s="18">
        <f>[1]Cost!F35</f>
        <v>0</v>
      </c>
      <c r="N31" s="18"/>
      <c r="O31" s="2"/>
      <c r="Q31" s="12">
        <f>VLOOKUP(C31,Benchmark!$A:$D,3,)</f>
        <v>6443.0209999999997</v>
      </c>
    </row>
    <row r="32" spans="1:27" x14ac:dyDescent="0.3">
      <c r="A32" s="1">
        <f t="shared" si="1"/>
        <v>6</v>
      </c>
      <c r="B32" s="1" t="str">
        <f t="shared" si="0"/>
        <v>Friday</v>
      </c>
      <c r="C32" s="252">
        <f>[1]Cost!A36</f>
        <v>43168</v>
      </c>
      <c r="D32" s="137">
        <f>[1]Cost!D36</f>
        <v>1000.3602</v>
      </c>
      <c r="E32" s="2">
        <f t="shared" si="2"/>
        <v>3.6020000000003272E-4</v>
      </c>
      <c r="F32" s="8">
        <f t="shared" si="5"/>
        <v>30</v>
      </c>
      <c r="G32" s="2">
        <f t="shared" si="6"/>
        <v>4.3824333333328889E-3</v>
      </c>
      <c r="H32" s="2"/>
      <c r="I32" s="2"/>
      <c r="J32" s="2"/>
      <c r="K32" s="2"/>
      <c r="L32" s="2"/>
      <c r="M32" s="18">
        <f>[1]Cost!F36</f>
        <v>0</v>
      </c>
      <c r="N32" s="18"/>
      <c r="O32" s="2"/>
      <c r="Q32" s="12">
        <f>VLOOKUP(C32,Benchmark!$A:$D,3,)</f>
        <v>6433.3220000000001</v>
      </c>
    </row>
    <row r="33" spans="1:17" x14ac:dyDescent="0.3">
      <c r="A33" s="1">
        <f t="shared" si="1"/>
        <v>7</v>
      </c>
      <c r="B33" s="1" t="str">
        <f t="shared" si="0"/>
        <v>Saturday</v>
      </c>
      <c r="C33" s="252">
        <f>[1]Cost!A37</f>
        <v>43169</v>
      </c>
      <c r="D33" s="137">
        <f>[1]Cost!D37</f>
        <v>1000.3602</v>
      </c>
      <c r="E33" s="2">
        <f t="shared" si="2"/>
        <v>3.6020000000003272E-4</v>
      </c>
      <c r="F33" s="8">
        <f t="shared" si="5"/>
        <v>31</v>
      </c>
      <c r="G33" s="2">
        <f t="shared" si="6"/>
        <v>4.2410645161286018E-3</v>
      </c>
      <c r="H33" s="2"/>
      <c r="I33" s="2"/>
      <c r="J33" s="2"/>
      <c r="K33" s="2"/>
      <c r="L33" s="2"/>
      <c r="M33" s="18">
        <f>[1]Cost!F37</f>
        <v>0</v>
      </c>
      <c r="N33" s="18"/>
      <c r="O33" s="2"/>
      <c r="Q33" s="12">
        <f>VLOOKUP(C33,Benchmark!$A:$D,3,)</f>
        <v>6433.3220000000001</v>
      </c>
    </row>
    <row r="34" spans="1:17" x14ac:dyDescent="0.3">
      <c r="A34" s="1">
        <f t="shared" si="1"/>
        <v>1</v>
      </c>
      <c r="B34" s="1" t="str">
        <f t="shared" si="0"/>
        <v>Sunday</v>
      </c>
      <c r="C34" s="252">
        <f>[1]Cost!A38</f>
        <v>43170</v>
      </c>
      <c r="D34" s="137">
        <f>[1]Cost!D38</f>
        <v>1000.3602</v>
      </c>
      <c r="E34" s="2">
        <f t="shared" si="2"/>
        <v>3.6020000000003272E-4</v>
      </c>
      <c r="F34" s="8">
        <f t="shared" si="5"/>
        <v>32</v>
      </c>
      <c r="G34" s="2">
        <f t="shared" si="6"/>
        <v>4.108531249999583E-3</v>
      </c>
      <c r="H34" s="2"/>
      <c r="I34" s="2"/>
      <c r="J34" s="2"/>
      <c r="K34" s="2"/>
      <c r="L34" s="2"/>
      <c r="M34" s="18">
        <f>[1]Cost!F38</f>
        <v>0</v>
      </c>
      <c r="N34" s="18"/>
      <c r="O34" s="2"/>
      <c r="Q34" s="12">
        <f>VLOOKUP(C34,Benchmark!$A:$D,3,)</f>
        <v>6433.3220000000001</v>
      </c>
    </row>
    <row r="35" spans="1:17" x14ac:dyDescent="0.3">
      <c r="A35" s="1">
        <f t="shared" si="1"/>
        <v>2</v>
      </c>
      <c r="B35" s="1" t="str">
        <f t="shared" si="0"/>
        <v>Monday</v>
      </c>
      <c r="C35" s="252">
        <f>[1]Cost!A39</f>
        <v>43171</v>
      </c>
      <c r="D35" s="137">
        <f>[1]Cost!D39</f>
        <v>1000.3602</v>
      </c>
      <c r="E35" s="2">
        <f t="shared" si="2"/>
        <v>3.6020000000003272E-4</v>
      </c>
      <c r="F35" s="8">
        <f t="shared" si="5"/>
        <v>33</v>
      </c>
      <c r="G35" s="2">
        <f t="shared" si="6"/>
        <v>3.9840303030298984E-3</v>
      </c>
      <c r="H35" s="2"/>
      <c r="I35" s="2"/>
      <c r="J35" s="2"/>
      <c r="K35" s="2"/>
      <c r="L35" s="2"/>
      <c r="M35" s="18">
        <f>[1]Cost!F39</f>
        <v>0</v>
      </c>
      <c r="N35" s="18"/>
      <c r="O35" s="2"/>
      <c r="Q35" s="12">
        <f>VLOOKUP(C35,Benchmark!$A:$D,3,)</f>
        <v>6500.6859999999997</v>
      </c>
    </row>
    <row r="36" spans="1:17" x14ac:dyDescent="0.3">
      <c r="A36" s="1">
        <f t="shared" si="1"/>
        <v>3</v>
      </c>
      <c r="B36" s="1" t="str">
        <f t="shared" si="0"/>
        <v>Tuesday</v>
      </c>
      <c r="C36" s="252">
        <f>[1]Cost!A40</f>
        <v>43172</v>
      </c>
      <c r="D36" s="137">
        <f>[1]Cost!D40</f>
        <v>1000.3602</v>
      </c>
      <c r="E36" s="2">
        <f t="shared" si="2"/>
        <v>3.6020000000003272E-4</v>
      </c>
      <c r="F36" s="8">
        <f t="shared" si="5"/>
        <v>34</v>
      </c>
      <c r="G36" s="2">
        <f t="shared" si="6"/>
        <v>3.8668529411760781E-3</v>
      </c>
      <c r="H36" s="2"/>
      <c r="I36" s="2"/>
      <c r="J36" s="2"/>
      <c r="K36" s="2"/>
      <c r="L36" s="2"/>
      <c r="M36" s="18">
        <f>[1]Cost!F40</f>
        <v>0</v>
      </c>
      <c r="N36" s="18"/>
      <c r="O36" s="2"/>
      <c r="Q36" s="12">
        <f>VLOOKUP(C36,Benchmark!$A:$D,3,)</f>
        <v>6412.8459999999995</v>
      </c>
    </row>
    <row r="37" spans="1:17" x14ac:dyDescent="0.3">
      <c r="A37" s="1">
        <f t="shared" si="1"/>
        <v>4</v>
      </c>
      <c r="B37" s="1" t="str">
        <f t="shared" si="0"/>
        <v>Wednesday</v>
      </c>
      <c r="C37" s="252">
        <f>[1]Cost!A41</f>
        <v>43173</v>
      </c>
      <c r="D37" s="137">
        <f>[1]Cost!D41</f>
        <v>1000.3602</v>
      </c>
      <c r="E37" s="2">
        <f t="shared" si="2"/>
        <v>3.6020000000003272E-4</v>
      </c>
      <c r="F37" s="8">
        <f t="shared" si="5"/>
        <v>35</v>
      </c>
      <c r="G37" s="2">
        <f t="shared" si="6"/>
        <v>3.7563714285710472E-3</v>
      </c>
      <c r="H37" s="2"/>
      <c r="I37" s="2"/>
      <c r="J37" s="2"/>
      <c r="K37" s="2"/>
      <c r="L37" s="2"/>
      <c r="M37" s="18">
        <f>[1]Cost!F41</f>
        <v>0</v>
      </c>
      <c r="N37" s="18"/>
      <c r="O37" s="2"/>
      <c r="Q37" s="12">
        <f>VLOOKUP(C37,Benchmark!$A:$D,3,)</f>
        <v>6382.6229999999996</v>
      </c>
    </row>
    <row r="38" spans="1:17" x14ac:dyDescent="0.3">
      <c r="A38" s="1">
        <f t="shared" si="1"/>
        <v>5</v>
      </c>
      <c r="B38" s="1" t="str">
        <f t="shared" si="0"/>
        <v>Thursday</v>
      </c>
      <c r="C38" s="252">
        <f>[1]Cost!A42</f>
        <v>43174</v>
      </c>
      <c r="D38" s="137">
        <f>[1]Cost!D42</f>
        <v>1000.3602</v>
      </c>
      <c r="E38" s="2">
        <f t="shared" si="2"/>
        <v>3.6020000000003272E-4</v>
      </c>
      <c r="F38" s="8">
        <f t="shared" si="5"/>
        <v>36</v>
      </c>
      <c r="G38" s="2">
        <f t="shared" si="6"/>
        <v>3.6520277777774071E-3</v>
      </c>
      <c r="H38" s="2"/>
      <c r="I38" s="2"/>
      <c r="J38" s="2"/>
      <c r="K38" s="2"/>
      <c r="L38" s="2"/>
      <c r="M38" s="18">
        <f>[1]Cost!F42</f>
        <v>0</v>
      </c>
      <c r="N38" s="18"/>
      <c r="O38" s="2"/>
      <c r="Q38" s="12">
        <f>VLOOKUP(C38,Benchmark!$A:$D,3,)</f>
        <v>6321.9040000000005</v>
      </c>
    </row>
    <row r="39" spans="1:17" x14ac:dyDescent="0.3">
      <c r="A39" s="1">
        <f t="shared" si="1"/>
        <v>6</v>
      </c>
      <c r="B39" s="1" t="str">
        <f t="shared" si="0"/>
        <v>Friday</v>
      </c>
      <c r="C39" s="252">
        <f>[1]Cost!A43</f>
        <v>43175</v>
      </c>
      <c r="D39" s="137">
        <f>[1]Cost!D43</f>
        <v>1000.3602</v>
      </c>
      <c r="E39" s="2">
        <f t="shared" si="2"/>
        <v>3.6020000000003272E-4</v>
      </c>
      <c r="F39" s="8">
        <f t="shared" si="5"/>
        <v>37</v>
      </c>
      <c r="G39" s="2">
        <f t="shared" si="6"/>
        <v>3.5533243243239636E-3</v>
      </c>
      <c r="H39" s="2"/>
      <c r="I39" s="2"/>
      <c r="J39" s="2"/>
      <c r="K39" s="2"/>
      <c r="L39" s="2"/>
      <c r="M39" s="18">
        <f>[1]Cost!F43</f>
        <v>0</v>
      </c>
      <c r="N39" s="18"/>
      <c r="O39" s="2"/>
      <c r="Q39" s="12">
        <f>VLOOKUP(C39,Benchmark!$A:$D,3,)</f>
        <v>6304.9520000000002</v>
      </c>
    </row>
    <row r="40" spans="1:17" x14ac:dyDescent="0.3">
      <c r="A40" s="1">
        <f t="shared" si="1"/>
        <v>7</v>
      </c>
      <c r="B40" s="1" t="str">
        <f t="shared" si="0"/>
        <v>Saturday</v>
      </c>
      <c r="C40" s="252">
        <f>[1]Cost!A44</f>
        <v>43176</v>
      </c>
      <c r="D40" s="137">
        <f>[1]Cost!D44</f>
        <v>1000.3602</v>
      </c>
      <c r="E40" s="2">
        <f t="shared" si="2"/>
        <v>3.6020000000003272E-4</v>
      </c>
      <c r="F40" s="8">
        <f t="shared" si="5"/>
        <v>38</v>
      </c>
      <c r="G40" s="2">
        <f t="shared" si="6"/>
        <v>3.4598157894733333E-3</v>
      </c>
      <c r="H40" s="2"/>
      <c r="I40" s="2"/>
      <c r="J40" s="2"/>
      <c r="K40" s="2"/>
      <c r="L40" s="2"/>
      <c r="M40" s="18">
        <f>[1]Cost!F44</f>
        <v>0</v>
      </c>
      <c r="N40" s="18"/>
      <c r="O40" s="2"/>
      <c r="Q40" s="12">
        <f>VLOOKUP(C40,Benchmark!$A:$D,3,)</f>
        <v>6304.9520000000002</v>
      </c>
    </row>
    <row r="41" spans="1:17" x14ac:dyDescent="0.3">
      <c r="A41" s="1">
        <f t="shared" si="1"/>
        <v>1</v>
      </c>
      <c r="B41" s="1" t="str">
        <f t="shared" si="0"/>
        <v>Sunday</v>
      </c>
      <c r="C41" s="252">
        <f>[1]Cost!A45</f>
        <v>43177</v>
      </c>
      <c r="D41" s="137">
        <f>[1]Cost!D45</f>
        <v>1000.3602</v>
      </c>
      <c r="E41" s="2">
        <f t="shared" si="2"/>
        <v>3.6020000000003272E-4</v>
      </c>
      <c r="F41" s="8">
        <f t="shared" si="5"/>
        <v>39</v>
      </c>
      <c r="G41" s="2">
        <f t="shared" si="6"/>
        <v>3.3711025641022219E-3</v>
      </c>
      <c r="H41" s="2"/>
      <c r="I41" s="2"/>
      <c r="J41" s="2"/>
      <c r="K41" s="2"/>
      <c r="L41" s="2"/>
      <c r="M41" s="18">
        <f>[1]Cost!F45</f>
        <v>0</v>
      </c>
      <c r="N41" s="18"/>
      <c r="O41" s="2"/>
      <c r="Q41" s="12">
        <f>VLOOKUP(C41,Benchmark!$A:$D,3,)</f>
        <v>6304.9520000000002</v>
      </c>
    </row>
    <row r="42" spans="1:17" x14ac:dyDescent="0.3">
      <c r="A42" s="1">
        <f t="shared" si="1"/>
        <v>2</v>
      </c>
      <c r="B42" s="1" t="str">
        <f t="shared" si="0"/>
        <v>Monday</v>
      </c>
      <c r="C42" s="252">
        <f>[1]Cost!A46</f>
        <v>43178</v>
      </c>
      <c r="D42" s="137">
        <f>[1]Cost!D46</f>
        <v>1000.3602</v>
      </c>
      <c r="E42" s="2">
        <f t="shared" si="2"/>
        <v>3.6020000000003272E-4</v>
      </c>
      <c r="F42" s="8">
        <f t="shared" si="5"/>
        <v>40</v>
      </c>
      <c r="G42" s="2">
        <f t="shared" si="6"/>
        <v>3.2868249999996662E-3</v>
      </c>
      <c r="H42" s="2"/>
      <c r="I42" s="2"/>
      <c r="J42" s="2"/>
      <c r="K42" s="2"/>
      <c r="L42" s="2"/>
      <c r="M42" s="18">
        <f>[1]Cost!F46</f>
        <v>0</v>
      </c>
      <c r="N42" s="18"/>
      <c r="O42" s="2"/>
      <c r="Q42" s="12">
        <f>VLOOKUP(C42,Benchmark!$A:$D,3,)</f>
        <v>6289.5720000000001</v>
      </c>
    </row>
    <row r="43" spans="1:17" x14ac:dyDescent="0.3">
      <c r="A43" s="1">
        <f t="shared" si="1"/>
        <v>3</v>
      </c>
      <c r="B43" s="1" t="str">
        <f t="shared" si="0"/>
        <v>Tuesday</v>
      </c>
      <c r="C43" s="252">
        <f>[1]Cost!A47</f>
        <v>43179</v>
      </c>
      <c r="D43" s="137">
        <f>[1]Cost!D47</f>
        <v>1000.3602</v>
      </c>
      <c r="E43" s="2">
        <f t="shared" si="2"/>
        <v>3.6020000000003272E-4</v>
      </c>
      <c r="F43" s="8">
        <f t="shared" si="5"/>
        <v>41</v>
      </c>
      <c r="G43" s="2">
        <f t="shared" si="6"/>
        <v>3.2066585365850405E-3</v>
      </c>
      <c r="H43" s="2"/>
      <c r="I43" s="2"/>
      <c r="J43" s="2"/>
      <c r="K43" s="2"/>
      <c r="L43" s="2"/>
      <c r="M43" s="18">
        <f>[1]Cost!F47</f>
        <v>0</v>
      </c>
      <c r="N43" s="18"/>
      <c r="O43" s="2"/>
      <c r="Q43" s="12">
        <f>VLOOKUP(C43,Benchmark!$A:$D,3,)</f>
        <v>6243.5770000000002</v>
      </c>
    </row>
    <row r="44" spans="1:17" x14ac:dyDescent="0.3">
      <c r="A44" s="1">
        <f t="shared" si="1"/>
        <v>4</v>
      </c>
      <c r="B44" s="1" t="str">
        <f t="shared" si="0"/>
        <v>Wednesday</v>
      </c>
      <c r="C44" s="252">
        <f>[1]Cost!A48</f>
        <v>43180</v>
      </c>
      <c r="D44" s="137">
        <f>[1]Cost!D48</f>
        <v>1000.3602</v>
      </c>
      <c r="E44" s="2">
        <f t="shared" si="2"/>
        <v>3.6020000000003272E-4</v>
      </c>
      <c r="F44" s="8">
        <f t="shared" si="5"/>
        <v>42</v>
      </c>
      <c r="G44" s="2">
        <f t="shared" si="6"/>
        <v>3.130309523809206E-3</v>
      </c>
      <c r="H44" s="9"/>
      <c r="I44" s="9"/>
      <c r="J44" s="9"/>
      <c r="K44" s="2"/>
      <c r="L44" s="2"/>
      <c r="M44" s="18">
        <f>[1]Cost!F48</f>
        <v>0</v>
      </c>
      <c r="N44" s="18"/>
      <c r="O44" s="2"/>
      <c r="Q44" s="12">
        <f>VLOOKUP(C44,Benchmark!$A:$D,3,)</f>
        <v>6312.8310000000001</v>
      </c>
    </row>
    <row r="45" spans="1:17" x14ac:dyDescent="0.3">
      <c r="A45" s="1">
        <f t="shared" si="1"/>
        <v>5</v>
      </c>
      <c r="B45" s="1" t="str">
        <f t="shared" si="0"/>
        <v>Thursday</v>
      </c>
      <c r="C45" s="252">
        <f>[1]Cost!A49</f>
        <v>43181</v>
      </c>
      <c r="D45" s="137">
        <f>[1]Cost!D49</f>
        <v>1000.3602</v>
      </c>
      <c r="E45" s="2">
        <f t="shared" si="2"/>
        <v>3.6020000000003272E-4</v>
      </c>
      <c r="F45" s="8">
        <f t="shared" si="5"/>
        <v>43</v>
      </c>
      <c r="G45" s="2">
        <f t="shared" si="6"/>
        <v>3.0575116279066665E-3</v>
      </c>
      <c r="H45" s="2"/>
      <c r="I45" s="2"/>
      <c r="J45" s="2"/>
      <c r="K45" s="2"/>
      <c r="L45" s="2"/>
      <c r="M45" s="18">
        <f>[1]Cost!F49</f>
        <v>0</v>
      </c>
      <c r="N45" s="18"/>
      <c r="O45" s="2"/>
      <c r="Q45" s="12">
        <f>VLOOKUP(C45,Benchmark!$A:$D,3,)</f>
        <v>6254.0739999999996</v>
      </c>
    </row>
    <row r="46" spans="1:17" x14ac:dyDescent="0.3">
      <c r="A46" s="1">
        <f t="shared" si="1"/>
        <v>6</v>
      </c>
      <c r="B46" s="1" t="str">
        <f t="shared" si="0"/>
        <v>Friday</v>
      </c>
      <c r="C46" s="252">
        <f>[1]Cost!A50</f>
        <v>43182</v>
      </c>
      <c r="D46" s="137">
        <f>[1]Cost!D50</f>
        <v>1000.3602</v>
      </c>
      <c r="E46" s="2">
        <f t="shared" si="2"/>
        <v>3.6020000000003272E-4</v>
      </c>
      <c r="F46" s="8">
        <f t="shared" si="5"/>
        <v>44</v>
      </c>
      <c r="G46" s="2">
        <f t="shared" si="6"/>
        <v>2.988022727272424E-3</v>
      </c>
      <c r="H46" s="2"/>
      <c r="I46" s="2"/>
      <c r="J46" s="2"/>
      <c r="K46" s="2"/>
      <c r="L46" s="2"/>
      <c r="M46" s="18">
        <f>[1]Cost!F50</f>
        <v>0</v>
      </c>
      <c r="N46" s="18"/>
      <c r="O46" s="2"/>
      <c r="Q46" s="12">
        <f>VLOOKUP(C46,Benchmark!$A:$D,3,)</f>
        <v>6210.6980000000003</v>
      </c>
    </row>
    <row r="47" spans="1:17" x14ac:dyDescent="0.3">
      <c r="A47" s="1">
        <f t="shared" si="1"/>
        <v>7</v>
      </c>
      <c r="B47" s="1" t="str">
        <f t="shared" si="0"/>
        <v>Saturday</v>
      </c>
      <c r="C47" s="252">
        <f>[1]Cost!A51</f>
        <v>43183</v>
      </c>
      <c r="D47" s="137">
        <f>[1]Cost!D51</f>
        <v>1000.3602</v>
      </c>
      <c r="E47" s="2">
        <f t="shared" si="2"/>
        <v>3.6020000000003272E-4</v>
      </c>
      <c r="F47" s="8">
        <f t="shared" si="5"/>
        <v>45</v>
      </c>
      <c r="G47" s="2">
        <f t="shared" si="6"/>
        <v>2.9216222222219258E-3</v>
      </c>
      <c r="H47" s="2"/>
      <c r="I47" s="2"/>
      <c r="J47" s="2"/>
      <c r="K47" s="2"/>
      <c r="L47" s="2"/>
      <c r="M47" s="18">
        <f>[1]Cost!F51</f>
        <v>0</v>
      </c>
      <c r="N47" s="18"/>
      <c r="O47" s="2"/>
      <c r="Q47" s="12">
        <f>VLOOKUP(C47,Benchmark!$A:$D,3,)</f>
        <v>6210.6980000000003</v>
      </c>
    </row>
    <row r="48" spans="1:17" x14ac:dyDescent="0.3">
      <c r="A48" s="1">
        <f t="shared" si="1"/>
        <v>1</v>
      </c>
      <c r="B48" s="1" t="str">
        <f t="shared" si="0"/>
        <v>Sunday</v>
      </c>
      <c r="C48" s="252">
        <f>[1]Cost!A52</f>
        <v>43184</v>
      </c>
      <c r="D48" s="137">
        <f>[1]Cost!D52</f>
        <v>1000.3602</v>
      </c>
      <c r="E48" s="2">
        <f t="shared" si="2"/>
        <v>3.6020000000003272E-4</v>
      </c>
      <c r="F48" s="8">
        <f t="shared" si="5"/>
        <v>46</v>
      </c>
      <c r="G48" s="2">
        <f t="shared" si="6"/>
        <v>2.858108695651884E-3</v>
      </c>
      <c r="H48" s="2"/>
      <c r="I48" s="2"/>
      <c r="J48" s="2"/>
      <c r="K48" s="2"/>
      <c r="L48" s="2"/>
      <c r="M48" s="18">
        <f>[1]Cost!F52</f>
        <v>0</v>
      </c>
      <c r="N48" s="18"/>
      <c r="O48" s="2"/>
      <c r="Q48" s="12">
        <f>VLOOKUP(C48,Benchmark!$A:$D,3,)</f>
        <v>6210.6980000000003</v>
      </c>
    </row>
    <row r="49" spans="1:17" x14ac:dyDescent="0.3">
      <c r="A49" s="1">
        <f t="shared" si="1"/>
        <v>2</v>
      </c>
      <c r="B49" s="1" t="str">
        <f t="shared" si="0"/>
        <v>Monday</v>
      </c>
      <c r="C49" s="252">
        <f>[1]Cost!A53</f>
        <v>43185</v>
      </c>
      <c r="D49" s="137">
        <f>[1]Cost!D53</f>
        <v>1000.3602</v>
      </c>
      <c r="E49" s="2">
        <f t="shared" si="2"/>
        <v>3.6020000000003272E-4</v>
      </c>
      <c r="F49" s="8">
        <f t="shared" si="5"/>
        <v>47</v>
      </c>
      <c r="G49" s="2">
        <f t="shared" si="6"/>
        <v>2.7972978723401418E-3</v>
      </c>
      <c r="H49" s="2"/>
      <c r="I49" s="2"/>
      <c r="J49" s="2"/>
      <c r="K49" s="2"/>
      <c r="L49" s="2"/>
      <c r="M49" s="18">
        <f>[1]Cost!F53</f>
        <v>0</v>
      </c>
      <c r="N49" s="18"/>
      <c r="O49" s="2"/>
      <c r="Q49" s="12">
        <f>VLOOKUP(C49,Benchmark!$A:$D,3,)</f>
        <v>6200.1719999999996</v>
      </c>
    </row>
    <row r="50" spans="1:17" x14ac:dyDescent="0.3">
      <c r="A50" s="1">
        <f t="shared" si="1"/>
        <v>3</v>
      </c>
      <c r="B50" s="1" t="str">
        <f t="shared" si="0"/>
        <v>Tuesday</v>
      </c>
      <c r="C50" s="252">
        <f>[1]Cost!A54</f>
        <v>43186</v>
      </c>
      <c r="D50" s="137">
        <f>[1]Cost!D54</f>
        <v>1000.3602</v>
      </c>
      <c r="E50" s="2">
        <f t="shared" si="2"/>
        <v>3.6020000000003272E-4</v>
      </c>
      <c r="F50" s="8">
        <f t="shared" si="5"/>
        <v>48</v>
      </c>
      <c r="G50" s="2">
        <f t="shared" si="6"/>
        <v>2.7390208333330553E-3</v>
      </c>
      <c r="H50" s="2"/>
      <c r="I50" s="2"/>
      <c r="J50" s="2"/>
      <c r="K50" s="2"/>
      <c r="L50" s="2"/>
      <c r="M50" s="18">
        <f>[1]Cost!F54</f>
        <v>0</v>
      </c>
      <c r="N50" s="18"/>
      <c r="O50" s="2"/>
      <c r="Q50" s="12">
        <f>VLOOKUP(C50,Benchmark!$A:$D,3,)</f>
        <v>6209.35</v>
      </c>
    </row>
    <row r="51" spans="1:17" x14ac:dyDescent="0.3">
      <c r="A51" s="1">
        <f t="shared" si="1"/>
        <v>4</v>
      </c>
      <c r="B51" s="1" t="str">
        <f t="shared" si="0"/>
        <v>Wednesday</v>
      </c>
      <c r="C51" s="252">
        <f>[1]Cost!A55</f>
        <v>43187</v>
      </c>
      <c r="D51" s="137">
        <f>[1]Cost!D55</f>
        <v>1000.3602</v>
      </c>
      <c r="E51" s="2">
        <f t="shared" si="2"/>
        <v>3.6020000000003272E-4</v>
      </c>
      <c r="F51" s="8">
        <f t="shared" si="5"/>
        <v>49</v>
      </c>
      <c r="G51" s="2">
        <f t="shared" si="6"/>
        <v>2.6831224489793195E-3</v>
      </c>
      <c r="H51" s="2"/>
      <c r="I51" s="2"/>
      <c r="J51" s="2"/>
      <c r="K51" s="2"/>
      <c r="L51" s="2"/>
      <c r="M51" s="18">
        <f>[1]Cost!F55</f>
        <v>0</v>
      </c>
      <c r="N51" s="18"/>
      <c r="O51" s="2"/>
      <c r="Q51" s="12">
        <f>VLOOKUP(C51,Benchmark!$A:$D,3,)</f>
        <v>6140.8370000000004</v>
      </c>
    </row>
    <row r="52" spans="1:17" x14ac:dyDescent="0.3">
      <c r="A52" s="1">
        <f t="shared" si="1"/>
        <v>5</v>
      </c>
      <c r="B52" s="1" t="str">
        <f t="shared" si="0"/>
        <v>Thursday</v>
      </c>
      <c r="C52" s="252">
        <f>[1]Cost!A56</f>
        <v>43188</v>
      </c>
      <c r="D52" s="137">
        <f>[1]Cost!D56</f>
        <v>1000.3602</v>
      </c>
      <c r="E52" s="2">
        <f t="shared" si="2"/>
        <v>3.6020000000003272E-4</v>
      </c>
      <c r="F52" s="8">
        <f t="shared" si="5"/>
        <v>50</v>
      </c>
      <c r="G52" s="2">
        <f t="shared" si="6"/>
        <v>2.629459999999733E-3</v>
      </c>
      <c r="H52" s="2"/>
      <c r="I52" s="2"/>
      <c r="J52" s="2"/>
      <c r="K52" s="2"/>
      <c r="L52" s="2"/>
      <c r="M52" s="18">
        <f>[1]Cost!F56</f>
        <v>0</v>
      </c>
      <c r="N52" s="18"/>
      <c r="O52" s="2"/>
      <c r="Q52" s="12">
        <f>VLOOKUP(C52,Benchmark!$A:$D,3,)</f>
        <v>6188.9870000000001</v>
      </c>
    </row>
    <row r="53" spans="1:17" x14ac:dyDescent="0.3">
      <c r="A53" s="1">
        <f t="shared" si="1"/>
        <v>6</v>
      </c>
      <c r="B53" s="1" t="str">
        <f t="shared" si="0"/>
        <v>Friday</v>
      </c>
      <c r="C53" s="252">
        <f>[1]Cost!A57</f>
        <v>43189</v>
      </c>
      <c r="D53" s="137">
        <f>[1]Cost!D57</f>
        <v>1000.3602</v>
      </c>
      <c r="E53" s="2">
        <f t="shared" si="2"/>
        <v>3.6020000000003272E-4</v>
      </c>
      <c r="F53" s="8">
        <f t="shared" si="5"/>
        <v>51</v>
      </c>
      <c r="G53" s="2">
        <f t="shared" si="6"/>
        <v>2.5779019607840522E-3</v>
      </c>
      <c r="H53" s="2"/>
      <c r="I53" s="2"/>
      <c r="J53" s="2"/>
      <c r="K53" s="2"/>
      <c r="L53" s="2"/>
      <c r="M53" s="18">
        <f>[1]Cost!F57</f>
        <v>0</v>
      </c>
      <c r="N53" s="18"/>
      <c r="O53" s="2"/>
      <c r="Q53" s="12">
        <f>VLOOKUP(C53,Benchmark!$A:$D,3,)</f>
        <v>6188.9870000000001</v>
      </c>
    </row>
    <row r="54" spans="1:17" x14ac:dyDescent="0.3">
      <c r="A54" s="1">
        <f t="shared" si="1"/>
        <v>7</v>
      </c>
      <c r="B54" s="1" t="str">
        <f t="shared" si="0"/>
        <v>Saturday</v>
      </c>
      <c r="C54" s="252">
        <f>[1]Cost!A58</f>
        <v>43190</v>
      </c>
      <c r="D54" s="137">
        <f>[1]Cost!D58</f>
        <v>1000.3602</v>
      </c>
      <c r="E54" s="2">
        <f t="shared" si="2"/>
        <v>3.6020000000003272E-4</v>
      </c>
      <c r="F54" s="8">
        <f t="shared" si="5"/>
        <v>52</v>
      </c>
      <c r="G54" s="2">
        <f t="shared" si="6"/>
        <v>2.5283269230766663E-3</v>
      </c>
      <c r="H54" s="2"/>
      <c r="I54" s="2"/>
      <c r="J54" s="2"/>
      <c r="K54" s="2"/>
      <c r="L54" s="2"/>
      <c r="M54" s="18">
        <f>[1]Cost!F58</f>
        <v>0</v>
      </c>
      <c r="N54" s="18"/>
      <c r="O54" s="2"/>
      <c r="Q54" s="12">
        <f>VLOOKUP(C54,Benchmark!$A:$D,3,)</f>
        <v>6188.9870000000001</v>
      </c>
    </row>
    <row r="55" spans="1:17" x14ac:dyDescent="0.3">
      <c r="A55" s="1">
        <f t="shared" si="1"/>
        <v>1</v>
      </c>
      <c r="B55" s="1" t="str">
        <f t="shared" si="0"/>
        <v>Sunday</v>
      </c>
      <c r="C55" s="252">
        <f>[1]Cost!A59</f>
        <v>43191</v>
      </c>
      <c r="D55" s="137">
        <f>[1]Cost!D59</f>
        <v>1000.3602</v>
      </c>
      <c r="E55" s="2">
        <f t="shared" si="2"/>
        <v>3.6020000000003272E-4</v>
      </c>
      <c r="F55" s="8">
        <f t="shared" si="5"/>
        <v>53</v>
      </c>
      <c r="G55" s="2">
        <f t="shared" si="6"/>
        <v>2.4806226415091822E-3</v>
      </c>
      <c r="H55" s="2"/>
      <c r="I55" s="2"/>
      <c r="J55" s="2"/>
      <c r="K55" s="2"/>
      <c r="L55" s="2"/>
      <c r="M55" s="18">
        <f>[1]Cost!F59</f>
        <v>0</v>
      </c>
      <c r="N55" s="18"/>
      <c r="O55" s="2"/>
      <c r="Q55" s="12">
        <f>VLOOKUP(C55,Benchmark!$A:$D,3,)</f>
        <v>6188.9870000000001</v>
      </c>
    </row>
    <row r="56" spans="1:17" x14ac:dyDescent="0.3">
      <c r="A56" s="1">
        <f t="shared" si="1"/>
        <v>2</v>
      </c>
      <c r="B56" s="1" t="str">
        <f t="shared" si="0"/>
        <v>Monday</v>
      </c>
      <c r="C56" s="252">
        <f>[1]Cost!A60</f>
        <v>43192</v>
      </c>
      <c r="D56" s="137">
        <f>[1]Cost!D60</f>
        <v>1000.3602</v>
      </c>
      <c r="E56" s="2">
        <f t="shared" si="2"/>
        <v>3.6020000000003272E-4</v>
      </c>
      <c r="F56" s="8">
        <f t="shared" si="5"/>
        <v>54</v>
      </c>
      <c r="G56" s="2">
        <f t="shared" si="6"/>
        <v>2.4346851851849379E-3</v>
      </c>
      <c r="H56" s="2"/>
      <c r="I56" s="2"/>
      <c r="J56" s="2"/>
      <c r="K56" s="2"/>
      <c r="L56" s="2"/>
      <c r="M56" s="18">
        <f>[1]Cost!F60</f>
        <v>0</v>
      </c>
      <c r="N56" s="18"/>
      <c r="O56" s="2"/>
      <c r="Q56" s="12">
        <f>VLOOKUP(C56,Benchmark!$A:$D,3,)</f>
        <v>6240.5709999999999</v>
      </c>
    </row>
    <row r="57" spans="1:17" x14ac:dyDescent="0.3">
      <c r="A57" s="1">
        <f t="shared" si="1"/>
        <v>3</v>
      </c>
      <c r="B57" s="1" t="str">
        <f t="shared" si="0"/>
        <v>Tuesday</v>
      </c>
      <c r="C57" s="252">
        <f>[1]Cost!A61</f>
        <v>43193</v>
      </c>
      <c r="D57" s="137">
        <f>[1]Cost!D61</f>
        <v>1000.3602</v>
      </c>
      <c r="E57" s="2">
        <f t="shared" si="2"/>
        <v>3.6020000000003272E-4</v>
      </c>
      <c r="F57" s="8">
        <f t="shared" si="5"/>
        <v>55</v>
      </c>
      <c r="G57" s="2">
        <f t="shared" si="6"/>
        <v>2.3904181818179392E-3</v>
      </c>
      <c r="H57" s="2"/>
      <c r="I57" s="2"/>
      <c r="J57" s="2"/>
      <c r="K57" s="2"/>
      <c r="L57" s="2"/>
      <c r="M57" s="18">
        <f>[1]Cost!F61</f>
        <v>0</v>
      </c>
      <c r="N57" s="18"/>
      <c r="O57" s="2"/>
      <c r="Q57" s="12">
        <f>VLOOKUP(C57,Benchmark!$A:$D,3,)</f>
        <v>6229.0129999999999</v>
      </c>
    </row>
    <row r="58" spans="1:17" x14ac:dyDescent="0.3">
      <c r="A58" s="1">
        <f t="shared" si="1"/>
        <v>4</v>
      </c>
      <c r="B58" s="1" t="str">
        <f t="shared" si="0"/>
        <v>Wednesday</v>
      </c>
      <c r="C58" s="252">
        <f>[1]Cost!A62</f>
        <v>43194</v>
      </c>
      <c r="D58" s="137">
        <f>[1]Cost!D62</f>
        <v>1000.3602</v>
      </c>
      <c r="E58" s="2">
        <f t="shared" si="2"/>
        <v>3.6020000000003272E-4</v>
      </c>
      <c r="F58" s="8">
        <f t="shared" si="5"/>
        <v>56</v>
      </c>
      <c r="G58" s="2">
        <f t="shared" si="6"/>
        <v>2.3477321428569046E-3</v>
      </c>
      <c r="H58" s="2"/>
      <c r="I58" s="2"/>
      <c r="J58" s="2"/>
      <c r="K58" s="2"/>
      <c r="L58" s="2"/>
      <c r="M58" s="18">
        <f>[1]Cost!F62</f>
        <v>0</v>
      </c>
      <c r="N58" s="18"/>
      <c r="O58" s="2"/>
      <c r="Q58" s="12">
        <f>VLOOKUP(C58,Benchmark!$A:$D,3,)</f>
        <v>6157.0959999999995</v>
      </c>
    </row>
    <row r="59" spans="1:17" x14ac:dyDescent="0.3">
      <c r="A59" s="1">
        <f t="shared" si="1"/>
        <v>5</v>
      </c>
      <c r="B59" s="1" t="str">
        <f t="shared" si="0"/>
        <v>Thursday</v>
      </c>
      <c r="C59" s="252">
        <f>[1]Cost!A63</f>
        <v>43195</v>
      </c>
      <c r="D59" s="137">
        <f>[1]Cost!D63</f>
        <v>1000.3602</v>
      </c>
      <c r="E59" s="2">
        <f t="shared" si="2"/>
        <v>3.6020000000003272E-4</v>
      </c>
      <c r="F59" s="8">
        <f t="shared" si="5"/>
        <v>57</v>
      </c>
      <c r="G59" s="2">
        <f t="shared" si="6"/>
        <v>2.3065438596488888E-3</v>
      </c>
      <c r="H59" s="2"/>
      <c r="I59" s="2"/>
      <c r="J59" s="2"/>
      <c r="K59" s="2"/>
      <c r="L59" s="2"/>
      <c r="M59" s="18">
        <f>[1]Cost!F63</f>
        <v>0</v>
      </c>
      <c r="N59" s="18"/>
      <c r="O59" s="2"/>
      <c r="Q59" s="12">
        <f>VLOOKUP(C59,Benchmark!$A:$D,3,)</f>
        <v>6183.2269999999999</v>
      </c>
    </row>
    <row r="60" spans="1:17" x14ac:dyDescent="0.3">
      <c r="A60" s="1">
        <f t="shared" si="1"/>
        <v>6</v>
      </c>
      <c r="B60" s="1" t="str">
        <f t="shared" si="0"/>
        <v>Friday</v>
      </c>
      <c r="C60" s="252">
        <f>[1]Cost!A64</f>
        <v>43196</v>
      </c>
      <c r="D60" s="137">
        <f>[1]Cost!D64</f>
        <v>1000.3602</v>
      </c>
      <c r="E60" s="2">
        <f t="shared" si="2"/>
        <v>3.6020000000003272E-4</v>
      </c>
      <c r="F60" s="8">
        <f t="shared" si="5"/>
        <v>58</v>
      </c>
      <c r="G60" s="2">
        <f t="shared" si="6"/>
        <v>2.2667758620687354E-3</v>
      </c>
      <c r="H60" s="2"/>
      <c r="I60" s="2"/>
      <c r="J60" s="2"/>
      <c r="K60" s="2"/>
      <c r="L60" s="2"/>
      <c r="M60" s="18">
        <f>[1]Cost!F64</f>
        <v>0</v>
      </c>
      <c r="N60" s="18"/>
      <c r="O60" s="2"/>
      <c r="Q60" s="12">
        <f>VLOOKUP(C60,Benchmark!$A:$D,3,)</f>
        <v>6175.0519999999997</v>
      </c>
    </row>
    <row r="61" spans="1:17" x14ac:dyDescent="0.3">
      <c r="A61" s="1">
        <f t="shared" si="1"/>
        <v>7</v>
      </c>
      <c r="B61" s="1" t="str">
        <f t="shared" si="0"/>
        <v>Saturday</v>
      </c>
      <c r="C61" s="252">
        <f>[1]Cost!A65</f>
        <v>43197</v>
      </c>
      <c r="D61" s="137">
        <f>[1]Cost!D65</f>
        <v>1000.3602</v>
      </c>
      <c r="E61" s="2">
        <f t="shared" si="2"/>
        <v>3.6020000000003272E-4</v>
      </c>
      <c r="F61" s="8">
        <f t="shared" si="5"/>
        <v>59</v>
      </c>
      <c r="G61" s="2">
        <f t="shared" si="6"/>
        <v>2.2283559322031636E-3</v>
      </c>
      <c r="H61" s="2"/>
      <c r="I61" s="2"/>
      <c r="J61" s="2"/>
      <c r="K61" s="2"/>
      <c r="L61" s="2"/>
      <c r="M61" s="18">
        <f>[1]Cost!F65</f>
        <v>0</v>
      </c>
      <c r="N61" s="18"/>
      <c r="O61" s="2"/>
      <c r="Q61" s="12">
        <f>VLOOKUP(C61,Benchmark!$A:$D,3,)</f>
        <v>6175.0519999999997</v>
      </c>
    </row>
    <row r="62" spans="1:17" x14ac:dyDescent="0.3">
      <c r="A62" s="1">
        <f t="shared" si="1"/>
        <v>1</v>
      </c>
      <c r="B62" s="1" t="str">
        <f t="shared" si="0"/>
        <v>Sunday</v>
      </c>
      <c r="C62" s="252">
        <f>[1]Cost!A66</f>
        <v>43198</v>
      </c>
      <c r="D62" s="137">
        <f>[1]Cost!D66</f>
        <v>1000.3602</v>
      </c>
      <c r="E62" s="2">
        <f t="shared" si="2"/>
        <v>3.6020000000003272E-4</v>
      </c>
      <c r="F62" s="8">
        <f t="shared" si="5"/>
        <v>60</v>
      </c>
      <c r="G62" s="2">
        <f t="shared" si="6"/>
        <v>2.1912166666664444E-3</v>
      </c>
      <c r="H62" s="2"/>
      <c r="I62" s="2"/>
      <c r="J62" s="2"/>
      <c r="K62" s="2"/>
      <c r="L62" s="2"/>
      <c r="M62" s="18">
        <f>[1]Cost!F66</f>
        <v>0</v>
      </c>
      <c r="N62" s="18"/>
      <c r="O62" s="2"/>
      <c r="Q62" s="12">
        <f>VLOOKUP(C62,Benchmark!$A:$D,3,)</f>
        <v>6175.0519999999997</v>
      </c>
    </row>
    <row r="63" spans="1:17" x14ac:dyDescent="0.3">
      <c r="A63" s="1">
        <f t="shared" si="1"/>
        <v>2</v>
      </c>
      <c r="B63" s="1" t="str">
        <f t="shared" si="0"/>
        <v>Monday</v>
      </c>
      <c r="C63" s="252">
        <f>[1]Cost!A67</f>
        <v>43199</v>
      </c>
      <c r="D63" s="137">
        <f>[1]Cost!D67</f>
        <v>1000.3602</v>
      </c>
      <c r="E63" s="2">
        <f t="shared" si="2"/>
        <v>3.6020000000003272E-4</v>
      </c>
      <c r="F63" s="8">
        <f t="shared" si="5"/>
        <v>61</v>
      </c>
      <c r="G63" s="2">
        <f t="shared" si="6"/>
        <v>2.1552950819669942E-3</v>
      </c>
      <c r="H63" s="2"/>
      <c r="I63" s="2"/>
      <c r="J63" s="2"/>
      <c r="K63" s="2"/>
      <c r="L63" s="2"/>
      <c r="M63" s="18">
        <f>[1]Cost!F67</f>
        <v>0</v>
      </c>
      <c r="N63" s="18"/>
      <c r="O63" s="2"/>
      <c r="Q63" s="12">
        <f>VLOOKUP(C63,Benchmark!$A:$D,3,)</f>
        <v>6246.1310000000003</v>
      </c>
    </row>
    <row r="64" spans="1:17" x14ac:dyDescent="0.3">
      <c r="A64" s="1">
        <f t="shared" si="1"/>
        <v>3</v>
      </c>
      <c r="B64" s="1" t="str">
        <f t="shared" si="0"/>
        <v>Tuesday</v>
      </c>
      <c r="C64" s="252">
        <f>[1]Cost!A68</f>
        <v>43200</v>
      </c>
      <c r="D64" s="137">
        <f>[1]Cost!D68</f>
        <v>1000.3602</v>
      </c>
      <c r="E64" s="2">
        <f t="shared" si="2"/>
        <v>3.6020000000003272E-4</v>
      </c>
      <c r="F64" s="8">
        <f t="shared" si="5"/>
        <v>62</v>
      </c>
      <c r="G64" s="2">
        <f t="shared" si="6"/>
        <v>2.1205322580643009E-3</v>
      </c>
      <c r="H64" s="2"/>
      <c r="I64" s="2"/>
      <c r="J64" s="2"/>
      <c r="K64" s="2"/>
      <c r="L64" s="2"/>
      <c r="M64" s="18">
        <f>[1]Cost!F68</f>
        <v>0</v>
      </c>
      <c r="N64" s="18"/>
      <c r="O64" s="2"/>
      <c r="Q64" s="12">
        <f>VLOOKUP(C64,Benchmark!$A:$D,3,)</f>
        <v>6325.8180000000002</v>
      </c>
    </row>
    <row r="65" spans="1:17" x14ac:dyDescent="0.3">
      <c r="A65" s="1">
        <f t="shared" si="1"/>
        <v>4</v>
      </c>
      <c r="B65" s="1" t="str">
        <f t="shared" si="0"/>
        <v>Wednesday</v>
      </c>
      <c r="C65" s="252">
        <f>[1]Cost!A69</f>
        <v>43201</v>
      </c>
      <c r="D65" s="137">
        <f>[1]Cost!D69</f>
        <v>1000.3602</v>
      </c>
      <c r="E65" s="2">
        <f t="shared" si="2"/>
        <v>3.6020000000003272E-4</v>
      </c>
      <c r="F65" s="8">
        <f t="shared" si="5"/>
        <v>63</v>
      </c>
      <c r="G65" s="2">
        <f t="shared" si="6"/>
        <v>2.0868730158728039E-3</v>
      </c>
      <c r="H65" s="2"/>
      <c r="I65" s="2"/>
      <c r="J65" s="2"/>
      <c r="K65" s="2"/>
      <c r="L65" s="2"/>
      <c r="M65" s="18">
        <f>[1]Cost!F69</f>
        <v>0</v>
      </c>
      <c r="N65" s="18"/>
      <c r="O65" s="2"/>
      <c r="Q65" s="12">
        <f>VLOOKUP(C65,Benchmark!$A:$D,3,)</f>
        <v>6360.9319999999998</v>
      </c>
    </row>
    <row r="66" spans="1:17" x14ac:dyDescent="0.3">
      <c r="A66" s="1">
        <f t="shared" si="1"/>
        <v>5</v>
      </c>
      <c r="B66" s="1" t="str">
        <f t="shared" ref="B66:B129" si="7">VLOOKUP(A66,$Z$18:$AA$24,2)</f>
        <v>Thursday</v>
      </c>
      <c r="C66" s="252">
        <f>[1]Cost!A70</f>
        <v>43202</v>
      </c>
      <c r="D66" s="137">
        <f>[1]Cost!D70</f>
        <v>1000.3602</v>
      </c>
      <c r="E66" s="2">
        <f t="shared" si="2"/>
        <v>3.6020000000003272E-4</v>
      </c>
      <c r="F66" s="8">
        <f t="shared" si="5"/>
        <v>64</v>
      </c>
      <c r="G66" s="2">
        <f t="shared" si="6"/>
        <v>2.0542656249997915E-3</v>
      </c>
      <c r="H66" s="2"/>
      <c r="I66" s="2"/>
      <c r="J66" s="2"/>
      <c r="K66" s="2"/>
      <c r="L66" s="2"/>
      <c r="M66" s="18">
        <f>[1]Cost!F70</f>
        <v>0</v>
      </c>
      <c r="N66" s="18"/>
      <c r="O66" s="2"/>
      <c r="Q66" s="12">
        <f>VLOOKUP(C66,Benchmark!$A:$D,3,)</f>
        <v>6310.8019999999997</v>
      </c>
    </row>
    <row r="67" spans="1:17" x14ac:dyDescent="0.3">
      <c r="A67" s="1">
        <f t="shared" ref="A67:A130" si="8">WEEKDAY(C67)</f>
        <v>6</v>
      </c>
      <c r="B67" s="1" t="str">
        <f t="shared" si="7"/>
        <v>Friday</v>
      </c>
      <c r="C67" s="252">
        <f>[1]Cost!A71</f>
        <v>43203</v>
      </c>
      <c r="D67" s="137">
        <f>[1]Cost!D71</f>
        <v>1000.3602</v>
      </c>
      <c r="E67" s="2">
        <f t="shared" si="2"/>
        <v>3.6020000000003272E-4</v>
      </c>
      <c r="F67" s="8">
        <f t="shared" si="5"/>
        <v>65</v>
      </c>
      <c r="G67" s="2">
        <f t="shared" si="6"/>
        <v>2.0226615384613331E-3</v>
      </c>
      <c r="H67" s="2"/>
      <c r="I67" s="2"/>
      <c r="J67" s="2"/>
      <c r="K67" s="2"/>
      <c r="L67" s="2"/>
      <c r="M67" s="18">
        <f>[1]Cost!F71</f>
        <v>0</v>
      </c>
      <c r="N67" s="18"/>
      <c r="O67" s="2"/>
      <c r="Q67" s="12">
        <f>VLOOKUP(C67,Benchmark!$A:$D,3,)</f>
        <v>6270.3270000000002</v>
      </c>
    </row>
    <row r="68" spans="1:17" x14ac:dyDescent="0.3">
      <c r="A68" s="1">
        <f t="shared" si="8"/>
        <v>7</v>
      </c>
      <c r="B68" s="1" t="str">
        <f t="shared" si="7"/>
        <v>Saturday</v>
      </c>
      <c r="C68" s="252">
        <f>[1]Cost!A72</f>
        <v>43204</v>
      </c>
      <c r="D68" s="137">
        <f>[1]Cost!D72</f>
        <v>1000.3602</v>
      </c>
      <c r="E68" s="2">
        <f t="shared" ref="E68:E131" si="9">D68/$D$2-1</f>
        <v>3.6020000000003272E-4</v>
      </c>
      <c r="F68" s="8">
        <f t="shared" si="5"/>
        <v>66</v>
      </c>
      <c r="G68" s="2">
        <f t="shared" si="6"/>
        <v>1.9920151515149492E-3</v>
      </c>
      <c r="H68" s="2"/>
      <c r="I68" s="2"/>
      <c r="J68" s="2"/>
      <c r="K68" s="2"/>
      <c r="L68" s="2"/>
      <c r="M68" s="18">
        <f>[1]Cost!F72</f>
        <v>0</v>
      </c>
      <c r="N68" s="18"/>
      <c r="O68" s="2"/>
      <c r="Q68" s="12">
        <f>VLOOKUP(C68,Benchmark!$A:$D,3,)</f>
        <v>6270.3270000000002</v>
      </c>
    </row>
    <row r="69" spans="1:17" x14ac:dyDescent="0.3">
      <c r="A69" s="1">
        <f t="shared" si="8"/>
        <v>1</v>
      </c>
      <c r="B69" s="1" t="str">
        <f t="shared" si="7"/>
        <v>Sunday</v>
      </c>
      <c r="C69" s="252">
        <f>[1]Cost!A73</f>
        <v>43205</v>
      </c>
      <c r="D69" s="137">
        <f>[1]Cost!D73</f>
        <v>1000.3602</v>
      </c>
      <c r="E69" s="2">
        <f t="shared" si="9"/>
        <v>3.6020000000003272E-4</v>
      </c>
      <c r="F69" s="8">
        <f t="shared" si="5"/>
        <v>67</v>
      </c>
      <c r="G69" s="2">
        <f t="shared" si="6"/>
        <v>1.9622835820893533E-3</v>
      </c>
      <c r="H69" s="2"/>
      <c r="I69" s="2"/>
      <c r="J69" s="2"/>
      <c r="K69" s="2"/>
      <c r="L69" s="2"/>
      <c r="M69" s="18">
        <f>[1]Cost!F73</f>
        <v>0</v>
      </c>
      <c r="N69" s="18"/>
      <c r="O69" s="2"/>
      <c r="Q69" s="12">
        <f>VLOOKUP(C69,Benchmark!$A:$D,3,)</f>
        <v>6270.3270000000002</v>
      </c>
    </row>
    <row r="70" spans="1:17" x14ac:dyDescent="0.3">
      <c r="A70" s="1">
        <f t="shared" si="8"/>
        <v>2</v>
      </c>
      <c r="B70" s="1" t="str">
        <f t="shared" si="7"/>
        <v>Monday</v>
      </c>
      <c r="C70" s="252">
        <f>[1]Cost!A74</f>
        <v>43206</v>
      </c>
      <c r="D70" s="137">
        <f>[1]Cost!D74</f>
        <v>1000.3602</v>
      </c>
      <c r="E70" s="2">
        <f t="shared" si="9"/>
        <v>3.6020000000003272E-4</v>
      </c>
      <c r="F70" s="8">
        <f t="shared" si="5"/>
        <v>68</v>
      </c>
      <c r="G70" s="2">
        <f t="shared" si="6"/>
        <v>1.933426470588039E-3</v>
      </c>
      <c r="H70" s="2"/>
      <c r="I70" s="2"/>
      <c r="J70" s="2"/>
      <c r="K70" s="2"/>
      <c r="L70" s="2"/>
      <c r="M70" s="18">
        <f>[1]Cost!F74</f>
        <v>0</v>
      </c>
      <c r="N70" s="18"/>
      <c r="O70" s="2"/>
      <c r="Q70" s="12">
        <f>VLOOKUP(C70,Benchmark!$A:$D,3,)</f>
        <v>6286.7479999999996</v>
      </c>
    </row>
    <row r="71" spans="1:17" x14ac:dyDescent="0.3">
      <c r="A71" s="1">
        <f t="shared" si="8"/>
        <v>3</v>
      </c>
      <c r="B71" s="1" t="str">
        <f t="shared" si="7"/>
        <v>Tuesday</v>
      </c>
      <c r="C71" s="252">
        <f>[1]Cost!A75</f>
        <v>43207</v>
      </c>
      <c r="D71" s="137">
        <f>[1]Cost!D75</f>
        <v>1000.3602</v>
      </c>
      <c r="E71" s="2">
        <f t="shared" si="9"/>
        <v>3.6020000000003272E-4</v>
      </c>
      <c r="F71" s="8">
        <f t="shared" si="5"/>
        <v>69</v>
      </c>
      <c r="G71" s="2">
        <f t="shared" si="6"/>
        <v>1.9054057971012559E-3</v>
      </c>
      <c r="H71" s="2"/>
      <c r="I71" s="2"/>
      <c r="J71" s="2"/>
      <c r="K71" s="2"/>
      <c r="L71" s="2"/>
      <c r="M71" s="18">
        <f>[1]Cost!F75</f>
        <v>0</v>
      </c>
      <c r="N71" s="18"/>
      <c r="O71" s="2"/>
      <c r="Q71" s="12">
        <f>VLOOKUP(C71,Benchmark!$A:$D,3,)</f>
        <v>6285.7619999999997</v>
      </c>
    </row>
    <row r="72" spans="1:17" x14ac:dyDescent="0.3">
      <c r="A72" s="1">
        <f t="shared" si="8"/>
        <v>4</v>
      </c>
      <c r="B72" s="1" t="str">
        <f t="shared" si="7"/>
        <v>Wednesday</v>
      </c>
      <c r="C72" s="252">
        <f>[1]Cost!A76</f>
        <v>43208</v>
      </c>
      <c r="D72" s="137">
        <f>[1]Cost!D76</f>
        <v>1000.3602</v>
      </c>
      <c r="E72" s="2">
        <f t="shared" si="9"/>
        <v>3.6020000000003272E-4</v>
      </c>
      <c r="F72" s="8">
        <f t="shared" si="5"/>
        <v>70</v>
      </c>
      <c r="G72" s="2">
        <f t="shared" si="6"/>
        <v>1.8781857142855236E-3</v>
      </c>
      <c r="H72" s="2"/>
      <c r="I72" s="2"/>
      <c r="J72" s="2"/>
      <c r="K72" s="2"/>
      <c r="L72" s="2"/>
      <c r="M72" s="18">
        <f>[1]Cost!F76</f>
        <v>0</v>
      </c>
      <c r="N72" s="18"/>
      <c r="O72" s="2"/>
      <c r="Q72" s="12">
        <f>VLOOKUP(C72,Benchmark!$A:$D,3,)</f>
        <v>6320.0050000000001</v>
      </c>
    </row>
    <row r="73" spans="1:17" x14ac:dyDescent="0.3">
      <c r="A73" s="1">
        <f t="shared" si="8"/>
        <v>5</v>
      </c>
      <c r="B73" s="1" t="str">
        <f t="shared" si="7"/>
        <v>Thursday</v>
      </c>
      <c r="C73" s="252">
        <f>[1]Cost!A77</f>
        <v>43209</v>
      </c>
      <c r="D73" s="137">
        <f>[1]Cost!D77</f>
        <v>1000.3602</v>
      </c>
      <c r="E73" s="2">
        <f t="shared" si="9"/>
        <v>3.6020000000003272E-4</v>
      </c>
      <c r="F73" s="8">
        <f t="shared" si="5"/>
        <v>71</v>
      </c>
      <c r="G73" s="2">
        <f t="shared" si="6"/>
        <v>1.8517323943660093E-3</v>
      </c>
      <c r="H73" s="2"/>
      <c r="I73" s="2"/>
      <c r="J73" s="2"/>
      <c r="K73" s="2"/>
      <c r="L73" s="2"/>
      <c r="M73" s="18">
        <f>[1]Cost!F77</f>
        <v>0</v>
      </c>
      <c r="N73" s="18"/>
      <c r="O73" s="2"/>
      <c r="Q73" s="12">
        <f>VLOOKUP(C73,Benchmark!$A:$D,3,)</f>
        <v>6355.9009999999998</v>
      </c>
    </row>
    <row r="74" spans="1:17" x14ac:dyDescent="0.3">
      <c r="A74" s="1">
        <f t="shared" si="8"/>
        <v>6</v>
      </c>
      <c r="B74" s="1" t="str">
        <f t="shared" si="7"/>
        <v>Friday</v>
      </c>
      <c r="C74" s="252">
        <f>[1]Cost!A78</f>
        <v>43210</v>
      </c>
      <c r="D74" s="137">
        <f>[1]Cost!D78</f>
        <v>1000.3602</v>
      </c>
      <c r="E74" s="2">
        <f t="shared" si="9"/>
        <v>3.6020000000003272E-4</v>
      </c>
      <c r="F74" s="8">
        <f t="shared" si="5"/>
        <v>72</v>
      </c>
      <c r="G74" s="2">
        <f t="shared" si="6"/>
        <v>1.8260138888887036E-3</v>
      </c>
      <c r="H74" s="2"/>
      <c r="I74" s="2"/>
      <c r="J74" s="2"/>
      <c r="K74" s="2"/>
      <c r="L74" s="2"/>
      <c r="M74" s="18">
        <f>[1]Cost!F78</f>
        <v>0</v>
      </c>
      <c r="N74" s="18"/>
      <c r="O74" s="2"/>
      <c r="Q74" s="12">
        <f>VLOOKUP(C74,Benchmark!$A:$D,3,)</f>
        <v>6337.6949999999997</v>
      </c>
    </row>
    <row r="75" spans="1:17" x14ac:dyDescent="0.3">
      <c r="A75" s="1">
        <f t="shared" si="8"/>
        <v>7</v>
      </c>
      <c r="B75" s="1" t="str">
        <f t="shared" si="7"/>
        <v>Saturday</v>
      </c>
      <c r="C75" s="252">
        <f>[1]Cost!A79</f>
        <v>43211</v>
      </c>
      <c r="D75" s="137">
        <f>[1]Cost!D79</f>
        <v>1000.3602</v>
      </c>
      <c r="E75" s="2">
        <f t="shared" si="9"/>
        <v>3.6020000000003272E-4</v>
      </c>
      <c r="F75" s="8">
        <f t="shared" si="5"/>
        <v>73</v>
      </c>
      <c r="G75" s="2">
        <f t="shared" si="6"/>
        <v>1.8009999999998173E-3</v>
      </c>
      <c r="H75" s="9"/>
      <c r="I75" s="9"/>
      <c r="J75" s="9"/>
      <c r="K75" s="2"/>
      <c r="L75" s="2"/>
      <c r="M75" s="18">
        <f>[1]Cost!F79</f>
        <v>0</v>
      </c>
      <c r="N75" s="18"/>
      <c r="O75" s="2"/>
      <c r="Q75" s="12">
        <f>VLOOKUP(C75,Benchmark!$A:$D,3,)</f>
        <v>6337.6949999999997</v>
      </c>
    </row>
    <row r="76" spans="1:17" x14ac:dyDescent="0.3">
      <c r="A76" s="1">
        <f t="shared" si="8"/>
        <v>1</v>
      </c>
      <c r="B76" s="1" t="str">
        <f t="shared" si="7"/>
        <v>Sunday</v>
      </c>
      <c r="C76" s="252">
        <f>[1]Cost!A80</f>
        <v>43212</v>
      </c>
      <c r="D76" s="137">
        <f>[1]Cost!D80</f>
        <v>1000.3602</v>
      </c>
      <c r="E76" s="2">
        <f t="shared" si="9"/>
        <v>3.6020000000003272E-4</v>
      </c>
      <c r="F76" s="8">
        <f t="shared" si="5"/>
        <v>74</v>
      </c>
      <c r="G76" s="2">
        <f t="shared" si="6"/>
        <v>1.7766621621619818E-3</v>
      </c>
      <c r="H76" s="2"/>
      <c r="I76" s="2"/>
      <c r="J76" s="2"/>
      <c r="K76" s="2"/>
      <c r="L76" s="2"/>
      <c r="M76" s="18">
        <f>[1]Cost!F80</f>
        <v>0</v>
      </c>
      <c r="N76" s="18"/>
      <c r="O76" s="2"/>
      <c r="Q76" s="12">
        <f>VLOOKUP(C76,Benchmark!$A:$D,3,)</f>
        <v>6337.6949999999997</v>
      </c>
    </row>
    <row r="77" spans="1:17" x14ac:dyDescent="0.3">
      <c r="A77" s="1">
        <f t="shared" si="8"/>
        <v>2</v>
      </c>
      <c r="B77" s="1" t="str">
        <f t="shared" si="7"/>
        <v>Monday</v>
      </c>
      <c r="C77" s="252">
        <f>[1]Cost!A81</f>
        <v>43213</v>
      </c>
      <c r="D77" s="137">
        <f>[1]Cost!D81</f>
        <v>1000.3602</v>
      </c>
      <c r="E77" s="2">
        <f t="shared" si="9"/>
        <v>3.6020000000003272E-4</v>
      </c>
      <c r="F77" s="8">
        <f t="shared" si="5"/>
        <v>75</v>
      </c>
      <c r="G77" s="2">
        <f t="shared" si="6"/>
        <v>1.7529733333331555E-3</v>
      </c>
      <c r="H77" s="2"/>
      <c r="I77" s="2"/>
      <c r="J77" s="2"/>
      <c r="K77" s="2"/>
      <c r="L77" s="2"/>
      <c r="M77" s="18">
        <f>[1]Cost!F81</f>
        <v>0</v>
      </c>
      <c r="N77" s="18"/>
      <c r="O77" s="2"/>
      <c r="Q77" s="12">
        <f>VLOOKUP(C77,Benchmark!$A:$D,3,)</f>
        <v>6308.1480000000001</v>
      </c>
    </row>
    <row r="78" spans="1:17" x14ac:dyDescent="0.3">
      <c r="A78" s="1">
        <f t="shared" si="8"/>
        <v>3</v>
      </c>
      <c r="B78" s="1" t="str">
        <f t="shared" si="7"/>
        <v>Tuesday</v>
      </c>
      <c r="C78" s="252">
        <f>[1]Cost!A82</f>
        <v>43214</v>
      </c>
      <c r="D78" s="137">
        <f>[1]Cost!D82</f>
        <v>1000.3602</v>
      </c>
      <c r="E78" s="2">
        <f t="shared" si="9"/>
        <v>3.6020000000003272E-4</v>
      </c>
      <c r="F78" s="8">
        <f t="shared" si="5"/>
        <v>76</v>
      </c>
      <c r="G78" s="2">
        <f t="shared" si="6"/>
        <v>1.7299078947366666E-3</v>
      </c>
      <c r="H78" s="2"/>
      <c r="I78" s="2"/>
      <c r="J78" s="2"/>
      <c r="K78" s="2"/>
      <c r="L78" s="2"/>
      <c r="M78" s="18">
        <f>[1]Cost!F82</f>
        <v>0</v>
      </c>
      <c r="N78" s="18"/>
      <c r="O78" s="2"/>
      <c r="Q78" s="12">
        <f>VLOOKUP(C78,Benchmark!$A:$D,3,)</f>
        <v>6229.6350000000002</v>
      </c>
    </row>
    <row r="79" spans="1:17" x14ac:dyDescent="0.3">
      <c r="A79" s="1">
        <f t="shared" si="8"/>
        <v>4</v>
      </c>
      <c r="B79" s="1" t="str">
        <f t="shared" si="7"/>
        <v>Wednesday</v>
      </c>
      <c r="C79" s="252">
        <f>[1]Cost!A83</f>
        <v>43215</v>
      </c>
      <c r="D79" s="137">
        <f>[1]Cost!D83</f>
        <v>1000.3602</v>
      </c>
      <c r="E79" s="2">
        <f t="shared" si="9"/>
        <v>3.6020000000003272E-4</v>
      </c>
      <c r="F79" s="8">
        <f t="shared" si="5"/>
        <v>77</v>
      </c>
      <c r="G79" s="2">
        <f t="shared" si="6"/>
        <v>1.7074415584413852E-3</v>
      </c>
      <c r="H79" s="2"/>
      <c r="I79" s="2"/>
      <c r="J79" s="2"/>
      <c r="K79" s="2"/>
      <c r="L79" s="2"/>
      <c r="M79" s="18">
        <f>[1]Cost!F83</f>
        <v>0</v>
      </c>
      <c r="N79" s="18"/>
      <c r="O79" s="2"/>
      <c r="Q79" s="12">
        <f>VLOOKUP(C79,Benchmark!$A:$D,3,)</f>
        <v>6079.85</v>
      </c>
    </row>
    <row r="80" spans="1:17" x14ac:dyDescent="0.3">
      <c r="A80" s="1">
        <f t="shared" si="8"/>
        <v>5</v>
      </c>
      <c r="B80" s="1" t="str">
        <f t="shared" si="7"/>
        <v>Thursday</v>
      </c>
      <c r="C80" s="252">
        <f>[1]Cost!A84</f>
        <v>43216</v>
      </c>
      <c r="D80" s="137">
        <f>[1]Cost!D84</f>
        <v>1000.3602</v>
      </c>
      <c r="E80" s="2">
        <f t="shared" si="9"/>
        <v>3.6020000000003272E-4</v>
      </c>
      <c r="F80" s="8">
        <f t="shared" si="5"/>
        <v>78</v>
      </c>
      <c r="G80" s="2">
        <f t="shared" si="6"/>
        <v>1.685551282051111E-3</v>
      </c>
      <c r="H80" s="2"/>
      <c r="I80" s="2"/>
      <c r="J80" s="2"/>
      <c r="K80" s="2"/>
      <c r="L80" s="2"/>
      <c r="M80" s="18">
        <f>[1]Cost!F84</f>
        <v>0</v>
      </c>
      <c r="N80" s="18"/>
      <c r="O80" s="2"/>
      <c r="Q80" s="12">
        <f>VLOOKUP(C80,Benchmark!$A:$D,3,)</f>
        <v>5909.1980000000003</v>
      </c>
    </row>
    <row r="81" spans="1:17" x14ac:dyDescent="0.3">
      <c r="A81" s="1">
        <f t="shared" si="8"/>
        <v>6</v>
      </c>
      <c r="B81" s="1" t="str">
        <f t="shared" si="7"/>
        <v>Friday</v>
      </c>
      <c r="C81" s="252">
        <f>[1]Cost!A85</f>
        <v>43217</v>
      </c>
      <c r="D81" s="137">
        <f>[1]Cost!D85</f>
        <v>1000.3602</v>
      </c>
      <c r="E81" s="2">
        <f t="shared" si="9"/>
        <v>3.6020000000003272E-4</v>
      </c>
      <c r="F81" s="8">
        <f t="shared" si="5"/>
        <v>79</v>
      </c>
      <c r="G81" s="2">
        <f t="shared" si="6"/>
        <v>1.6642151898732488E-3</v>
      </c>
      <c r="H81" s="2"/>
      <c r="I81" s="2"/>
      <c r="J81" s="2"/>
      <c r="K81" s="2"/>
      <c r="L81" s="2"/>
      <c r="M81" s="18">
        <f>[1]Cost!F85</f>
        <v>0</v>
      </c>
      <c r="N81" s="18"/>
      <c r="O81" s="2"/>
      <c r="Q81" s="12">
        <f>VLOOKUP(C81,Benchmark!$A:$D,3,)</f>
        <v>5919.2380000000003</v>
      </c>
    </row>
    <row r="82" spans="1:17" x14ac:dyDescent="0.3">
      <c r="A82" s="1">
        <f t="shared" si="8"/>
        <v>7</v>
      </c>
      <c r="B82" s="1" t="str">
        <f t="shared" si="7"/>
        <v>Saturday</v>
      </c>
      <c r="C82" s="252">
        <f>[1]Cost!A86</f>
        <v>43218</v>
      </c>
      <c r="D82" s="137">
        <f>[1]Cost!D86</f>
        <v>1000.3602</v>
      </c>
      <c r="E82" s="2">
        <f t="shared" si="9"/>
        <v>3.6020000000003272E-4</v>
      </c>
      <c r="F82" s="8">
        <f t="shared" si="5"/>
        <v>80</v>
      </c>
      <c r="G82" s="2">
        <f t="shared" si="6"/>
        <v>1.6434124999998331E-3</v>
      </c>
      <c r="H82" s="2"/>
      <c r="I82" s="2"/>
      <c r="J82" s="2"/>
      <c r="K82" s="2"/>
      <c r="L82" s="2"/>
      <c r="M82" s="18">
        <f>[1]Cost!F86</f>
        <v>0</v>
      </c>
      <c r="N82" s="18"/>
      <c r="O82" s="2"/>
      <c r="Q82" s="12">
        <f>VLOOKUP(C82,Benchmark!$A:$D,3,)</f>
        <v>5919.2380000000003</v>
      </c>
    </row>
    <row r="83" spans="1:17" x14ac:dyDescent="0.3">
      <c r="A83" s="1">
        <f t="shared" si="8"/>
        <v>1</v>
      </c>
      <c r="B83" s="1" t="str">
        <f t="shared" si="7"/>
        <v>Sunday</v>
      </c>
      <c r="C83" s="252">
        <f>[1]Cost!A87</f>
        <v>43219</v>
      </c>
      <c r="D83" s="137">
        <f>[1]Cost!D87</f>
        <v>1000.3602</v>
      </c>
      <c r="E83" s="2">
        <f t="shared" si="9"/>
        <v>3.6020000000003272E-4</v>
      </c>
      <c r="F83" s="8">
        <f t="shared" si="5"/>
        <v>81</v>
      </c>
      <c r="G83" s="2">
        <f t="shared" si="6"/>
        <v>1.6231234567899587E-3</v>
      </c>
      <c r="H83" s="2"/>
      <c r="I83" s="2"/>
      <c r="J83" s="2"/>
      <c r="K83" s="2"/>
      <c r="L83" s="2"/>
      <c r="M83" s="18">
        <f>[1]Cost!F87</f>
        <v>0</v>
      </c>
      <c r="N83" s="18"/>
      <c r="O83" s="2"/>
      <c r="Q83" s="12">
        <f>VLOOKUP(C83,Benchmark!$A:$D,3,)</f>
        <v>5919.2380000000003</v>
      </c>
    </row>
    <row r="84" spans="1:17" x14ac:dyDescent="0.3">
      <c r="A84" s="1">
        <f t="shared" si="8"/>
        <v>2</v>
      </c>
      <c r="B84" s="1" t="str">
        <f t="shared" si="7"/>
        <v>Monday</v>
      </c>
      <c r="C84" s="252">
        <f>[1]Cost!A88</f>
        <v>43220</v>
      </c>
      <c r="D84" s="137">
        <f>[1]Cost!D88</f>
        <v>1000.3602</v>
      </c>
      <c r="E84" s="2">
        <f t="shared" si="9"/>
        <v>3.6020000000003272E-4</v>
      </c>
      <c r="F84" s="8">
        <f t="shared" si="5"/>
        <v>82</v>
      </c>
      <c r="G84" s="2">
        <f t="shared" si="6"/>
        <v>1.6033292682925203E-3</v>
      </c>
      <c r="H84" s="2"/>
      <c r="I84" s="2"/>
      <c r="J84" s="2"/>
      <c r="K84" s="2"/>
      <c r="L84" s="2"/>
      <c r="M84" s="18">
        <f>[1]Cost!F88</f>
        <v>0</v>
      </c>
      <c r="N84" s="18"/>
      <c r="O84" s="2"/>
      <c r="Q84" s="12">
        <f>VLOOKUP(C84,Benchmark!$A:$D,3,)</f>
        <v>5994.5950000000003</v>
      </c>
    </row>
    <row r="85" spans="1:17" x14ac:dyDescent="0.3">
      <c r="A85" s="1">
        <f t="shared" si="8"/>
        <v>3</v>
      </c>
      <c r="B85" s="1" t="str">
        <f t="shared" si="7"/>
        <v>Tuesday</v>
      </c>
      <c r="C85" s="252">
        <f>[1]Cost!A89</f>
        <v>43221</v>
      </c>
      <c r="D85" s="137">
        <f>[1]Cost!D89</f>
        <v>1000.3602</v>
      </c>
      <c r="E85" s="2">
        <f t="shared" si="9"/>
        <v>3.6020000000003272E-4</v>
      </c>
      <c r="F85" s="8">
        <f t="shared" si="5"/>
        <v>83</v>
      </c>
      <c r="G85" s="2">
        <f t="shared" si="6"/>
        <v>1.5840120481926104E-3</v>
      </c>
      <c r="H85" s="2"/>
      <c r="I85" s="2"/>
      <c r="J85" s="2"/>
      <c r="K85" s="2"/>
      <c r="L85" s="2"/>
      <c r="M85" s="18">
        <f>[1]Cost!F89</f>
        <v>0</v>
      </c>
      <c r="N85" s="18"/>
      <c r="O85" s="2"/>
      <c r="Q85" s="12">
        <f>VLOOKUP(C85,Benchmark!$A:$D,3,)</f>
        <v>5994.5950000000003</v>
      </c>
    </row>
    <row r="86" spans="1:17" x14ac:dyDescent="0.3">
      <c r="A86" s="1">
        <f t="shared" si="8"/>
        <v>4</v>
      </c>
      <c r="B86" s="1" t="str">
        <f t="shared" si="7"/>
        <v>Wednesday</v>
      </c>
      <c r="C86" s="252">
        <f>[1]Cost!A90</f>
        <v>43222</v>
      </c>
      <c r="D86" s="137">
        <f>[1]Cost!D90</f>
        <v>1000.3602</v>
      </c>
      <c r="E86" s="2">
        <f t="shared" si="9"/>
        <v>3.6020000000003272E-4</v>
      </c>
      <c r="F86" s="8">
        <f t="shared" si="5"/>
        <v>84</v>
      </c>
      <c r="G86" s="2">
        <f t="shared" si="6"/>
        <v>1.565154761904603E-3</v>
      </c>
      <c r="H86" s="2"/>
      <c r="I86" s="2"/>
      <c r="J86" s="2"/>
      <c r="K86" s="2"/>
      <c r="L86" s="2"/>
      <c r="M86" s="18">
        <f>[1]Cost!F90</f>
        <v>0</v>
      </c>
      <c r="N86" s="18"/>
      <c r="O86" s="2"/>
      <c r="Q86" s="12">
        <f>VLOOKUP(C86,Benchmark!$A:$D,3,)</f>
        <v>6012.2380000000003</v>
      </c>
    </row>
    <row r="87" spans="1:17" x14ac:dyDescent="0.3">
      <c r="A87" s="1">
        <f t="shared" si="8"/>
        <v>5</v>
      </c>
      <c r="B87" s="1" t="str">
        <f t="shared" si="7"/>
        <v>Thursday</v>
      </c>
      <c r="C87" s="252">
        <f>[1]Cost!A91</f>
        <v>43223</v>
      </c>
      <c r="D87" s="137">
        <f>[1]Cost!D91</f>
        <v>1000.3602</v>
      </c>
      <c r="E87" s="2">
        <f t="shared" si="9"/>
        <v>3.6020000000003272E-4</v>
      </c>
      <c r="F87" s="8">
        <f t="shared" si="5"/>
        <v>85</v>
      </c>
      <c r="G87" s="2">
        <f t="shared" si="6"/>
        <v>1.5467411764704313E-3</v>
      </c>
      <c r="H87" s="2"/>
      <c r="I87" s="2"/>
      <c r="J87" s="2"/>
      <c r="K87" s="2"/>
      <c r="L87" s="2"/>
      <c r="M87" s="18">
        <f>[1]Cost!F91</f>
        <v>0</v>
      </c>
      <c r="N87" s="18"/>
      <c r="O87" s="2"/>
      <c r="Q87" s="12">
        <f>VLOOKUP(C87,Benchmark!$A:$D,3,)</f>
        <v>5858.732</v>
      </c>
    </row>
    <row r="88" spans="1:17" x14ac:dyDescent="0.3">
      <c r="A88" s="1">
        <f t="shared" si="8"/>
        <v>6</v>
      </c>
      <c r="B88" s="1" t="str">
        <f t="shared" si="7"/>
        <v>Friday</v>
      </c>
      <c r="C88" s="252">
        <f>[1]Cost!A92</f>
        <v>43224</v>
      </c>
      <c r="D88" s="137">
        <f>[1]Cost!D92</f>
        <v>1000.3602</v>
      </c>
      <c r="E88" s="2">
        <f t="shared" si="9"/>
        <v>3.6020000000003272E-4</v>
      </c>
      <c r="F88" s="8">
        <f t="shared" si="5"/>
        <v>86</v>
      </c>
      <c r="G88" s="2">
        <f t="shared" si="6"/>
        <v>1.5287558139533333E-3</v>
      </c>
      <c r="H88" s="2"/>
      <c r="I88" s="2"/>
      <c r="J88" s="2"/>
      <c r="K88" s="2"/>
      <c r="L88" s="2"/>
      <c r="M88" s="18">
        <f>[1]Cost!F92</f>
        <v>0</v>
      </c>
      <c r="N88" s="18"/>
      <c r="O88" s="2"/>
      <c r="Q88" s="12">
        <f>VLOOKUP(C88,Benchmark!$A:$D,3,)</f>
        <v>5792.3450000000003</v>
      </c>
    </row>
    <row r="89" spans="1:17" x14ac:dyDescent="0.3">
      <c r="A89" s="1">
        <f t="shared" si="8"/>
        <v>7</v>
      </c>
      <c r="B89" s="1" t="str">
        <f t="shared" si="7"/>
        <v>Saturday</v>
      </c>
      <c r="C89" s="252">
        <f>[1]Cost!A93</f>
        <v>43225</v>
      </c>
      <c r="D89" s="137">
        <f>[1]Cost!D93</f>
        <v>1000.3602</v>
      </c>
      <c r="E89" s="2">
        <f t="shared" si="9"/>
        <v>3.6020000000003272E-4</v>
      </c>
      <c r="F89" s="8">
        <f t="shared" si="5"/>
        <v>87</v>
      </c>
      <c r="G89" s="2">
        <f t="shared" si="6"/>
        <v>1.5111839080458236E-3</v>
      </c>
      <c r="H89" s="2"/>
      <c r="I89" s="2"/>
      <c r="J89" s="2"/>
      <c r="K89" s="2"/>
      <c r="L89" s="2"/>
      <c r="M89" s="18">
        <f>[1]Cost!F93</f>
        <v>0</v>
      </c>
      <c r="N89" s="18"/>
      <c r="O89" s="2"/>
      <c r="Q89" s="12">
        <f>VLOOKUP(C89,Benchmark!$A:$D,3,)</f>
        <v>5792.3450000000003</v>
      </c>
    </row>
    <row r="90" spans="1:17" x14ac:dyDescent="0.3">
      <c r="A90" s="1">
        <f t="shared" si="8"/>
        <v>1</v>
      </c>
      <c r="B90" s="1" t="str">
        <f t="shared" si="7"/>
        <v>Sunday</v>
      </c>
      <c r="C90" s="252">
        <f>[1]Cost!A94</f>
        <v>43226</v>
      </c>
      <c r="D90" s="137">
        <f>[1]Cost!D94</f>
        <v>1000.3602</v>
      </c>
      <c r="E90" s="2">
        <f t="shared" si="9"/>
        <v>3.6020000000003272E-4</v>
      </c>
      <c r="F90" s="8">
        <f t="shared" si="5"/>
        <v>88</v>
      </c>
      <c r="G90" s="2">
        <f t="shared" si="6"/>
        <v>1.494011363636212E-3</v>
      </c>
      <c r="H90" s="2"/>
      <c r="I90" s="2"/>
      <c r="J90" s="2"/>
      <c r="K90" s="2"/>
      <c r="L90" s="2"/>
      <c r="M90" s="18">
        <f>[1]Cost!F94</f>
        <v>0</v>
      </c>
      <c r="N90" s="18"/>
      <c r="O90" s="2"/>
      <c r="Q90" s="12">
        <f>VLOOKUP(C90,Benchmark!$A:$D,3,)</f>
        <v>5792.3450000000003</v>
      </c>
    </row>
    <row r="91" spans="1:17" x14ac:dyDescent="0.3">
      <c r="A91" s="1">
        <f t="shared" si="8"/>
        <v>2</v>
      </c>
      <c r="B91" s="1" t="str">
        <f t="shared" si="7"/>
        <v>Monday</v>
      </c>
      <c r="C91" s="252">
        <f>[1]Cost!A95</f>
        <v>43227</v>
      </c>
      <c r="D91" s="137">
        <f>[1]Cost!D95</f>
        <v>1000.3602</v>
      </c>
      <c r="E91" s="2">
        <f t="shared" si="9"/>
        <v>3.6020000000003272E-4</v>
      </c>
      <c r="F91" s="8">
        <f t="shared" si="5"/>
        <v>89</v>
      </c>
      <c r="G91" s="2">
        <f t="shared" si="6"/>
        <v>1.4772247191009737E-3</v>
      </c>
      <c r="H91" s="2"/>
      <c r="I91" s="2"/>
      <c r="J91" s="2"/>
      <c r="K91" s="2"/>
      <c r="L91" s="2"/>
      <c r="M91" s="18">
        <f>[1]Cost!F95</f>
        <v>0</v>
      </c>
      <c r="N91" s="18"/>
      <c r="O91" s="2"/>
      <c r="Q91" s="12">
        <f>VLOOKUP(C91,Benchmark!$A:$D,3,)</f>
        <v>5885.098</v>
      </c>
    </row>
    <row r="92" spans="1:17" x14ac:dyDescent="0.3">
      <c r="A92" s="1">
        <f t="shared" si="8"/>
        <v>3</v>
      </c>
      <c r="B92" s="1" t="str">
        <f t="shared" si="7"/>
        <v>Tuesday</v>
      </c>
      <c r="C92" s="252">
        <f>[1]Cost!A96</f>
        <v>43228</v>
      </c>
      <c r="D92" s="137">
        <f>[1]Cost!D96</f>
        <v>1000.3602</v>
      </c>
      <c r="E92" s="2">
        <f t="shared" si="9"/>
        <v>3.6020000000003272E-4</v>
      </c>
      <c r="F92" s="8">
        <f>C92-$C$2</f>
        <v>90</v>
      </c>
      <c r="G92" s="2">
        <f>((D92-$D$2)/$D$2)*365/F92</f>
        <v>1.4608111111109629E-3</v>
      </c>
      <c r="H92" s="2"/>
      <c r="I92" s="2"/>
      <c r="J92" s="2"/>
      <c r="K92" s="2"/>
      <c r="L92" s="2"/>
      <c r="M92" s="18">
        <f>[1]Cost!F96</f>
        <v>0</v>
      </c>
      <c r="N92" s="18"/>
      <c r="O92" s="2"/>
      <c r="Q92" s="12">
        <f>VLOOKUP(C92,Benchmark!$A:$D,3,)</f>
        <v>5774.7160000000003</v>
      </c>
    </row>
    <row r="93" spans="1:17" x14ac:dyDescent="0.3">
      <c r="A93" s="1">
        <f t="shared" si="8"/>
        <v>4</v>
      </c>
      <c r="B93" s="1" t="str">
        <f t="shared" si="7"/>
        <v>Wednesday</v>
      </c>
      <c r="C93" s="252">
        <f>[1]Cost!A97</f>
        <v>43229</v>
      </c>
      <c r="D93" s="137">
        <f>[1]Cost!D97</f>
        <v>1000.3602</v>
      </c>
      <c r="E93" s="2">
        <f t="shared" si="9"/>
        <v>3.6020000000003272E-4</v>
      </c>
      <c r="F93" s="8">
        <f>C93-$C$2</f>
        <v>91</v>
      </c>
      <c r="G93" s="2">
        <f>((D93-$D$2)/$D$2)*365/F93</f>
        <v>1.4447582417580951E-3</v>
      </c>
      <c r="H93" s="2"/>
      <c r="I93" s="2"/>
      <c r="J93" s="2"/>
      <c r="K93" s="2"/>
      <c r="L93" s="2"/>
      <c r="M93" s="18">
        <f>[1]Cost!F97</f>
        <v>0</v>
      </c>
      <c r="N93" s="18"/>
      <c r="O93" s="2"/>
      <c r="Q93" s="12">
        <f>VLOOKUP(C93,Benchmark!$A:$D,3,)</f>
        <v>5907.9380000000001</v>
      </c>
    </row>
    <row r="94" spans="1:17" x14ac:dyDescent="0.3">
      <c r="A94" s="1">
        <f t="shared" si="8"/>
        <v>5</v>
      </c>
      <c r="B94" s="1" t="str">
        <f t="shared" si="7"/>
        <v>Thursday</v>
      </c>
      <c r="C94" s="252">
        <f>[1]Cost!A98</f>
        <v>43230</v>
      </c>
      <c r="D94" s="137">
        <f>[1]Cost!D98</f>
        <v>1000.3602</v>
      </c>
      <c r="E94" s="2">
        <f t="shared" si="9"/>
        <v>3.6020000000003272E-4</v>
      </c>
      <c r="F94" s="8">
        <f t="shared" ref="F94:F139" si="10">C94-$C$2</f>
        <v>92</v>
      </c>
      <c r="G94" s="2">
        <f t="shared" ref="G94:G139" si="11">((D94-$D$2)/$D$2)*365/F94</f>
        <v>1.429054347825942E-3</v>
      </c>
      <c r="H94" s="2"/>
      <c r="I94" s="2"/>
      <c r="J94" s="2"/>
      <c r="K94" s="2"/>
      <c r="L94" s="2"/>
      <c r="M94" s="18">
        <f>[1]Cost!F98</f>
        <v>0</v>
      </c>
      <c r="N94" s="18"/>
      <c r="O94" s="2"/>
      <c r="Q94" s="12">
        <f>VLOOKUP(C94,Benchmark!$A:$D,3,)</f>
        <v>5907.9380000000001</v>
      </c>
    </row>
    <row r="95" spans="1:17" x14ac:dyDescent="0.3">
      <c r="A95" s="1">
        <f t="shared" si="8"/>
        <v>6</v>
      </c>
      <c r="B95" s="1" t="str">
        <f t="shared" si="7"/>
        <v>Friday</v>
      </c>
      <c r="C95" s="252">
        <f>[1]Cost!A99</f>
        <v>43231</v>
      </c>
      <c r="D95" s="137">
        <f>[1]Cost!D99</f>
        <v>1000.3602</v>
      </c>
      <c r="E95" s="2">
        <f t="shared" si="9"/>
        <v>3.6020000000003272E-4</v>
      </c>
      <c r="F95" s="8">
        <f t="shared" si="10"/>
        <v>93</v>
      </c>
      <c r="G95" s="2">
        <f t="shared" si="11"/>
        <v>1.4136881720428673E-3</v>
      </c>
      <c r="H95" s="2"/>
      <c r="I95" s="2"/>
      <c r="J95" s="2"/>
      <c r="K95" s="2"/>
      <c r="L95" s="2"/>
      <c r="M95" s="18">
        <f>[1]Cost!F99</f>
        <v>0</v>
      </c>
      <c r="N95" s="18"/>
      <c r="O95" s="2"/>
      <c r="Q95" s="12">
        <f>VLOOKUP(C95,Benchmark!$A:$D,3,)</f>
        <v>5956.8320000000003</v>
      </c>
    </row>
    <row r="96" spans="1:17" x14ac:dyDescent="0.3">
      <c r="A96" s="1">
        <f t="shared" si="8"/>
        <v>7</v>
      </c>
      <c r="B96" s="1" t="str">
        <f t="shared" si="7"/>
        <v>Saturday</v>
      </c>
      <c r="C96" s="252">
        <f>[1]Cost!A100</f>
        <v>43232</v>
      </c>
      <c r="D96" s="137">
        <f>[1]Cost!D100</f>
        <v>1000.3602</v>
      </c>
      <c r="E96" s="2">
        <f t="shared" si="9"/>
        <v>3.6020000000003272E-4</v>
      </c>
      <c r="F96" s="8">
        <f t="shared" si="10"/>
        <v>94</v>
      </c>
      <c r="G96" s="2">
        <f t="shared" si="11"/>
        <v>1.3986489361700709E-3</v>
      </c>
      <c r="H96" s="2"/>
      <c r="I96" s="2"/>
      <c r="J96" s="2"/>
      <c r="K96" s="2"/>
      <c r="L96" s="2"/>
      <c r="M96" s="18">
        <f>[1]Cost!F100</f>
        <v>0</v>
      </c>
      <c r="N96" s="18"/>
      <c r="O96" s="2"/>
      <c r="Q96" s="12">
        <f>VLOOKUP(C96,Benchmark!$A:$D,3,)</f>
        <v>5956.8320000000003</v>
      </c>
    </row>
    <row r="97" spans="1:17" x14ac:dyDescent="0.3">
      <c r="A97" s="1">
        <f t="shared" si="8"/>
        <v>1</v>
      </c>
      <c r="B97" s="1" t="str">
        <f t="shared" si="7"/>
        <v>Sunday</v>
      </c>
      <c r="C97" s="252">
        <f>[1]Cost!A101</f>
        <v>43233</v>
      </c>
      <c r="D97" s="137">
        <f>[1]Cost!D101</f>
        <v>1000.3602</v>
      </c>
      <c r="E97" s="2">
        <f t="shared" si="9"/>
        <v>3.6020000000003272E-4</v>
      </c>
      <c r="F97" s="8">
        <f t="shared" si="10"/>
        <v>95</v>
      </c>
      <c r="G97" s="2">
        <f t="shared" si="11"/>
        <v>1.3839263157893332E-3</v>
      </c>
      <c r="H97" s="2"/>
      <c r="I97" s="2"/>
      <c r="J97" s="2"/>
      <c r="K97" s="2"/>
      <c r="L97" s="2"/>
      <c r="M97" s="18">
        <f>[1]Cost!F101</f>
        <v>0</v>
      </c>
      <c r="N97" s="18"/>
      <c r="O97" s="2"/>
      <c r="Q97" s="12">
        <f>VLOOKUP(C97,Benchmark!$A:$D,3,)</f>
        <v>5956.8320000000003</v>
      </c>
    </row>
    <row r="98" spans="1:17" x14ac:dyDescent="0.3">
      <c r="A98" s="1">
        <f t="shared" si="8"/>
        <v>2</v>
      </c>
      <c r="B98" s="1" t="str">
        <f t="shared" si="7"/>
        <v>Monday</v>
      </c>
      <c r="C98" s="252">
        <f>[1]Cost!A102</f>
        <v>43234</v>
      </c>
      <c r="D98" s="137">
        <f>[1]Cost!D102</f>
        <v>1000.3602</v>
      </c>
      <c r="E98" s="2">
        <f t="shared" si="9"/>
        <v>3.6020000000003272E-4</v>
      </c>
      <c r="F98" s="8">
        <f t="shared" si="10"/>
        <v>96</v>
      </c>
      <c r="G98" s="2">
        <f t="shared" si="11"/>
        <v>1.3695104166665277E-3</v>
      </c>
      <c r="H98" s="2"/>
      <c r="I98" s="2"/>
      <c r="J98" s="2"/>
      <c r="K98" s="2"/>
      <c r="L98" s="2"/>
      <c r="M98" s="18">
        <f>[1]Cost!F102</f>
        <v>0</v>
      </c>
      <c r="N98" s="18"/>
      <c r="O98" s="2"/>
      <c r="Q98" s="12">
        <f>VLOOKUP(C98,Benchmark!$A:$D,3,)</f>
        <v>5947.1549999999997</v>
      </c>
    </row>
    <row r="99" spans="1:17" x14ac:dyDescent="0.3">
      <c r="A99" s="1">
        <f t="shared" si="8"/>
        <v>3</v>
      </c>
      <c r="B99" s="1" t="str">
        <f t="shared" si="7"/>
        <v>Tuesday</v>
      </c>
      <c r="C99" s="252">
        <f>[1]Cost!A103</f>
        <v>43235</v>
      </c>
      <c r="D99" s="137">
        <f>[1]Cost!D103</f>
        <v>1000.3602</v>
      </c>
      <c r="E99" s="2">
        <f t="shared" si="9"/>
        <v>3.6020000000003272E-4</v>
      </c>
      <c r="F99" s="8">
        <f t="shared" si="10"/>
        <v>97</v>
      </c>
      <c r="G99" s="2">
        <f t="shared" si="11"/>
        <v>1.3553917525771821E-3</v>
      </c>
      <c r="H99" s="2"/>
      <c r="I99" s="2"/>
      <c r="J99" s="2"/>
      <c r="K99" s="2"/>
      <c r="L99" s="2"/>
      <c r="M99" s="18">
        <f>[1]Cost!F103</f>
        <v>0</v>
      </c>
      <c r="N99" s="18"/>
      <c r="O99" s="2"/>
      <c r="Q99" s="12">
        <f>VLOOKUP(C99,Benchmark!$A:$D,3,)</f>
        <v>5838.116</v>
      </c>
    </row>
    <row r="100" spans="1:17" x14ac:dyDescent="0.3">
      <c r="A100" s="1">
        <f t="shared" si="8"/>
        <v>4</v>
      </c>
      <c r="B100" s="1" t="str">
        <f t="shared" si="7"/>
        <v>Wednesday</v>
      </c>
      <c r="C100" s="252">
        <f>[1]Cost!A104</f>
        <v>43236</v>
      </c>
      <c r="D100" s="137">
        <f>[1]Cost!D104</f>
        <v>1000.3602</v>
      </c>
      <c r="E100" s="2">
        <f t="shared" si="9"/>
        <v>3.6020000000003272E-4</v>
      </c>
      <c r="F100" s="8">
        <f t="shared" si="10"/>
        <v>98</v>
      </c>
      <c r="G100" s="2">
        <f t="shared" si="11"/>
        <v>1.3415612244896597E-3</v>
      </c>
      <c r="H100" s="2"/>
      <c r="I100" s="2"/>
      <c r="J100" s="2"/>
      <c r="K100" s="2"/>
      <c r="L100" s="2"/>
      <c r="M100" s="18">
        <f>[1]Cost!F104</f>
        <v>0</v>
      </c>
      <c r="N100" s="18"/>
      <c r="O100" s="2"/>
      <c r="Q100" s="12">
        <f>VLOOKUP(C100,Benchmark!$A:$D,3,)</f>
        <v>5841.4639999999999</v>
      </c>
    </row>
    <row r="101" spans="1:17" x14ac:dyDescent="0.3">
      <c r="A101" s="1">
        <f t="shared" si="8"/>
        <v>5</v>
      </c>
      <c r="B101" s="1" t="str">
        <f t="shared" si="7"/>
        <v>Thursday</v>
      </c>
      <c r="C101" s="252">
        <f>[1]Cost!A105</f>
        <v>43237</v>
      </c>
      <c r="D101" s="137">
        <f>[1]Cost!D105</f>
        <v>1000.3602</v>
      </c>
      <c r="E101" s="2">
        <f t="shared" si="9"/>
        <v>3.6020000000003272E-4</v>
      </c>
      <c r="F101" s="8">
        <f t="shared" si="10"/>
        <v>99</v>
      </c>
      <c r="G101" s="2">
        <f t="shared" si="11"/>
        <v>1.3280101010099661E-3</v>
      </c>
      <c r="H101" s="2"/>
      <c r="I101" s="2"/>
      <c r="J101" s="2"/>
      <c r="K101" s="2"/>
      <c r="L101" s="2"/>
      <c r="M101" s="18">
        <f>[1]Cost!F105</f>
        <v>0</v>
      </c>
      <c r="N101" s="18"/>
      <c r="O101" s="2"/>
      <c r="Q101" s="12">
        <f>VLOOKUP(C101,Benchmark!$A:$D,3,)</f>
        <v>5815.92</v>
      </c>
    </row>
    <row r="102" spans="1:17" x14ac:dyDescent="0.3">
      <c r="A102" s="1">
        <f t="shared" si="8"/>
        <v>6</v>
      </c>
      <c r="B102" s="1" t="str">
        <f t="shared" si="7"/>
        <v>Friday</v>
      </c>
      <c r="C102" s="252">
        <f>[1]Cost!A106</f>
        <v>43238</v>
      </c>
      <c r="D102" s="137">
        <f>[1]Cost!D106</f>
        <v>1000.3602</v>
      </c>
      <c r="E102" s="2">
        <f t="shared" si="9"/>
        <v>3.6020000000003272E-4</v>
      </c>
      <c r="F102" s="8">
        <f t="shared" si="10"/>
        <v>100</v>
      </c>
      <c r="G102" s="2">
        <f t="shared" si="11"/>
        <v>1.3147299999998665E-3</v>
      </c>
      <c r="H102" s="2"/>
      <c r="I102" s="2"/>
      <c r="J102" s="2"/>
      <c r="K102" s="2"/>
      <c r="L102" s="2"/>
      <c r="M102" s="18">
        <f>[1]Cost!F106</f>
        <v>0</v>
      </c>
      <c r="N102" s="18"/>
      <c r="O102" s="2"/>
      <c r="Q102" s="12">
        <f>VLOOKUP(C102,Benchmark!$A:$D,3,)</f>
        <v>5783.31</v>
      </c>
    </row>
    <row r="103" spans="1:17" x14ac:dyDescent="0.3">
      <c r="A103" s="1">
        <f t="shared" si="8"/>
        <v>7</v>
      </c>
      <c r="B103" s="1" t="str">
        <f t="shared" si="7"/>
        <v>Saturday</v>
      </c>
      <c r="C103" s="252">
        <f>[1]Cost!A107</f>
        <v>43239</v>
      </c>
      <c r="D103" s="137">
        <f>[1]Cost!D107</f>
        <v>1000.3602</v>
      </c>
      <c r="E103" s="2">
        <f t="shared" si="9"/>
        <v>3.6020000000003272E-4</v>
      </c>
      <c r="F103" s="8">
        <f t="shared" si="10"/>
        <v>101</v>
      </c>
      <c r="G103" s="2">
        <f t="shared" si="11"/>
        <v>1.3017128712869966E-3</v>
      </c>
      <c r="H103" s="2"/>
      <c r="I103" s="2"/>
      <c r="J103" s="2"/>
      <c r="K103" s="2"/>
      <c r="L103" s="2"/>
      <c r="M103" s="18">
        <f>[1]Cost!F107</f>
        <v>0</v>
      </c>
      <c r="N103" s="18"/>
      <c r="O103" s="2"/>
      <c r="Q103" s="12">
        <f>VLOOKUP(C103,Benchmark!$A:$D,3,)</f>
        <v>5783.31</v>
      </c>
    </row>
    <row r="104" spans="1:17" x14ac:dyDescent="0.3">
      <c r="A104" s="1">
        <f t="shared" si="8"/>
        <v>1</v>
      </c>
      <c r="B104" s="1" t="str">
        <f t="shared" si="7"/>
        <v>Sunday</v>
      </c>
      <c r="C104" s="252">
        <f>[1]Cost!A108</f>
        <v>43240</v>
      </c>
      <c r="D104" s="137">
        <f>[1]Cost!D108</f>
        <v>1000.3602</v>
      </c>
      <c r="E104" s="2">
        <f t="shared" si="9"/>
        <v>3.6020000000003272E-4</v>
      </c>
      <c r="F104" s="8">
        <f t="shared" si="10"/>
        <v>102</v>
      </c>
      <c r="G104" s="2">
        <f t="shared" si="11"/>
        <v>1.2889509803920261E-3</v>
      </c>
      <c r="H104" s="2"/>
      <c r="I104" s="2"/>
      <c r="J104" s="2"/>
      <c r="K104" s="2"/>
      <c r="L104" s="2"/>
      <c r="M104" s="18">
        <f>[1]Cost!F108</f>
        <v>0</v>
      </c>
      <c r="N104" s="18"/>
      <c r="O104" s="2"/>
      <c r="Q104" s="12">
        <f>VLOOKUP(C104,Benchmark!$A:$D,3,)</f>
        <v>5783.31</v>
      </c>
    </row>
    <row r="105" spans="1:17" x14ac:dyDescent="0.3">
      <c r="A105" s="1">
        <f t="shared" si="8"/>
        <v>2</v>
      </c>
      <c r="B105" s="1" t="str">
        <f t="shared" si="7"/>
        <v>Monday</v>
      </c>
      <c r="C105" s="252">
        <f>[1]Cost!A109</f>
        <v>43241</v>
      </c>
      <c r="D105" s="137">
        <f>[1]Cost!D109</f>
        <v>1000.3602</v>
      </c>
      <c r="E105" s="2">
        <f t="shared" si="9"/>
        <v>3.6020000000003272E-4</v>
      </c>
      <c r="F105" s="8">
        <f t="shared" si="10"/>
        <v>103</v>
      </c>
      <c r="G105" s="2">
        <f t="shared" si="11"/>
        <v>1.2764368932037539E-3</v>
      </c>
      <c r="H105" s="2"/>
      <c r="I105" s="2"/>
      <c r="J105" s="2"/>
      <c r="K105" s="2"/>
      <c r="L105" s="2"/>
      <c r="M105" s="18">
        <f>[1]Cost!F109</f>
        <v>0</v>
      </c>
      <c r="N105" s="18"/>
      <c r="O105" s="2"/>
      <c r="Q105" s="12">
        <f>VLOOKUP(C105,Benchmark!$A:$D,3,)</f>
        <v>5733.8540000000003</v>
      </c>
    </row>
    <row r="106" spans="1:17" x14ac:dyDescent="0.3">
      <c r="A106" s="1">
        <f t="shared" si="8"/>
        <v>3</v>
      </c>
      <c r="B106" s="1" t="str">
        <f t="shared" si="7"/>
        <v>Tuesday</v>
      </c>
      <c r="C106" s="252">
        <f>[1]Cost!A110</f>
        <v>43242</v>
      </c>
      <c r="D106" s="137">
        <f>[1]Cost!D110</f>
        <v>1000.3602</v>
      </c>
      <c r="E106" s="2">
        <f t="shared" si="9"/>
        <v>3.6020000000003272E-4</v>
      </c>
      <c r="F106" s="8">
        <f t="shared" si="10"/>
        <v>104</v>
      </c>
      <c r="G106" s="2">
        <f t="shared" si="11"/>
        <v>1.2641634615383332E-3</v>
      </c>
      <c r="H106" s="2"/>
      <c r="I106" s="2"/>
      <c r="J106" s="2"/>
      <c r="K106" s="2"/>
      <c r="L106" s="2"/>
      <c r="M106" s="18">
        <f>[1]Cost!F110</f>
        <v>0</v>
      </c>
      <c r="N106" s="18"/>
      <c r="O106" s="2"/>
      <c r="Q106" s="12">
        <f>VLOOKUP(C106,Benchmark!$A:$D,3,)</f>
        <v>5751.1189999999997</v>
      </c>
    </row>
    <row r="107" spans="1:17" x14ac:dyDescent="0.3">
      <c r="A107" s="1">
        <f t="shared" si="8"/>
        <v>4</v>
      </c>
      <c r="B107" s="1" t="str">
        <f t="shared" si="7"/>
        <v>Wednesday</v>
      </c>
      <c r="C107" s="252">
        <f>[1]Cost!A111</f>
        <v>43243</v>
      </c>
      <c r="D107" s="137">
        <f>[1]Cost!D111</f>
        <v>1000.3602</v>
      </c>
      <c r="E107" s="2">
        <f t="shared" si="9"/>
        <v>3.6020000000003272E-4</v>
      </c>
      <c r="F107" s="8">
        <f t="shared" si="10"/>
        <v>105</v>
      </c>
      <c r="G107" s="2">
        <f t="shared" si="11"/>
        <v>1.2521238095236824E-3</v>
      </c>
      <c r="H107" s="2"/>
      <c r="I107" s="2"/>
      <c r="J107" s="2"/>
      <c r="K107" s="2"/>
      <c r="L107" s="2"/>
      <c r="M107" s="18">
        <f>[1]Cost!F111</f>
        <v>0</v>
      </c>
      <c r="N107" s="18"/>
      <c r="O107" s="2"/>
      <c r="Q107" s="12">
        <f>VLOOKUP(C107,Benchmark!$A:$D,3,)</f>
        <v>5792.0010000000002</v>
      </c>
    </row>
    <row r="108" spans="1:17" x14ac:dyDescent="0.3">
      <c r="A108" s="1">
        <f t="shared" si="8"/>
        <v>5</v>
      </c>
      <c r="B108" s="1" t="str">
        <f t="shared" si="7"/>
        <v>Thursday</v>
      </c>
      <c r="C108" s="252">
        <f>[1]Cost!A112</f>
        <v>43244</v>
      </c>
      <c r="D108" s="137">
        <f>[1]Cost!D112</f>
        <v>1000.3602</v>
      </c>
      <c r="E108" s="2">
        <f t="shared" si="9"/>
        <v>3.6020000000003272E-4</v>
      </c>
      <c r="F108" s="8">
        <f t="shared" si="10"/>
        <v>106</v>
      </c>
      <c r="G108" s="2">
        <f t="shared" si="11"/>
        <v>1.2403113207545911E-3</v>
      </c>
      <c r="H108" s="2"/>
      <c r="I108" s="2"/>
      <c r="J108" s="2"/>
      <c r="K108" s="2"/>
      <c r="L108" s="2"/>
      <c r="M108" s="18">
        <f>[1]Cost!F112</f>
        <v>0</v>
      </c>
      <c r="N108" s="18"/>
      <c r="O108" s="2"/>
      <c r="Q108" s="12">
        <f>VLOOKUP(C108,Benchmark!$A:$D,3,)</f>
        <v>5946.5379999999996</v>
      </c>
    </row>
    <row r="109" spans="1:17" x14ac:dyDescent="0.3">
      <c r="A109" s="1">
        <f t="shared" si="8"/>
        <v>6</v>
      </c>
      <c r="B109" s="1" t="str">
        <f t="shared" si="7"/>
        <v>Friday</v>
      </c>
      <c r="C109" s="252">
        <f>[1]Cost!A113</f>
        <v>43245</v>
      </c>
      <c r="D109" s="137">
        <f>[1]Cost!D113</f>
        <v>1000.3602</v>
      </c>
      <c r="E109" s="2">
        <f t="shared" si="9"/>
        <v>3.6020000000003272E-4</v>
      </c>
      <c r="F109" s="8">
        <f t="shared" si="10"/>
        <v>107</v>
      </c>
      <c r="G109" s="2">
        <f t="shared" si="11"/>
        <v>1.2287196261680997E-3</v>
      </c>
      <c r="H109" s="2"/>
      <c r="I109" s="2"/>
      <c r="J109" s="2"/>
      <c r="K109" s="2"/>
      <c r="L109" s="2"/>
      <c r="M109" s="18">
        <f>[1]Cost!F113</f>
        <v>0</v>
      </c>
      <c r="N109" s="18"/>
      <c r="O109" s="2"/>
      <c r="Q109" s="12">
        <f>VLOOKUP(C109,Benchmark!$A:$D,3,)</f>
        <v>5975.7420000000002</v>
      </c>
    </row>
    <row r="110" spans="1:17" x14ac:dyDescent="0.3">
      <c r="A110" s="1">
        <f t="shared" si="8"/>
        <v>7</v>
      </c>
      <c r="B110" s="1" t="str">
        <f t="shared" si="7"/>
        <v>Saturday</v>
      </c>
      <c r="C110" s="252">
        <f>[1]Cost!A114</f>
        <v>43246</v>
      </c>
      <c r="D110" s="137">
        <f>[1]Cost!D114</f>
        <v>1000.3602</v>
      </c>
      <c r="E110" s="2">
        <f t="shared" si="9"/>
        <v>3.6020000000003272E-4</v>
      </c>
      <c r="F110" s="8">
        <f t="shared" si="10"/>
        <v>108</v>
      </c>
      <c r="G110" s="2">
        <f t="shared" si="11"/>
        <v>1.217342592592469E-3</v>
      </c>
      <c r="H110" s="2"/>
      <c r="I110" s="2"/>
      <c r="J110" s="2"/>
      <c r="K110" s="2"/>
      <c r="L110" s="2"/>
      <c r="M110" s="18">
        <f>[1]Cost!F114</f>
        <v>0</v>
      </c>
      <c r="N110" s="18"/>
      <c r="O110" s="2"/>
      <c r="Q110" s="12">
        <f>VLOOKUP(C110,Benchmark!$A:$D,3,)</f>
        <v>5975.7420000000002</v>
      </c>
    </row>
    <row r="111" spans="1:17" x14ac:dyDescent="0.3">
      <c r="A111" s="1">
        <f t="shared" si="8"/>
        <v>1</v>
      </c>
      <c r="B111" s="1" t="str">
        <f t="shared" si="7"/>
        <v>Sunday</v>
      </c>
      <c r="C111" s="252">
        <f>[1]Cost!A115</f>
        <v>43247</v>
      </c>
      <c r="D111" s="137">
        <f>[1]Cost!D115</f>
        <v>1000.3602</v>
      </c>
      <c r="E111" s="2">
        <f t="shared" si="9"/>
        <v>3.6020000000003272E-4</v>
      </c>
      <c r="F111" s="8">
        <f t="shared" si="10"/>
        <v>109</v>
      </c>
      <c r="G111" s="2">
        <f t="shared" si="11"/>
        <v>1.2061743119264831E-3</v>
      </c>
      <c r="H111" s="2"/>
      <c r="I111" s="2"/>
      <c r="J111" s="2"/>
      <c r="K111" s="2"/>
      <c r="L111" s="2"/>
      <c r="M111" s="18">
        <f>[1]Cost!F115</f>
        <v>0</v>
      </c>
      <c r="N111" s="18"/>
      <c r="O111" s="2"/>
      <c r="Q111" s="12">
        <f>VLOOKUP(C111,Benchmark!$A:$D,3,)</f>
        <v>5975.7420000000002</v>
      </c>
    </row>
    <row r="112" spans="1:17" x14ac:dyDescent="0.3">
      <c r="A112" s="1">
        <f t="shared" si="8"/>
        <v>2</v>
      </c>
      <c r="B112" s="1" t="str">
        <f t="shared" si="7"/>
        <v>Monday</v>
      </c>
      <c r="C112" s="252">
        <f>[1]Cost!A116</f>
        <v>43248</v>
      </c>
      <c r="D112" s="137">
        <f>[1]Cost!D116</f>
        <v>1000.3602</v>
      </c>
      <c r="E112" s="2">
        <f t="shared" si="9"/>
        <v>3.6020000000003272E-4</v>
      </c>
      <c r="F112" s="8">
        <f t="shared" si="10"/>
        <v>110</v>
      </c>
      <c r="G112" s="2">
        <f t="shared" si="11"/>
        <v>1.1952090909089696E-3</v>
      </c>
      <c r="H112" s="2"/>
      <c r="I112" s="2"/>
      <c r="J112" s="2"/>
      <c r="K112" s="2"/>
      <c r="L112" s="2"/>
      <c r="M112" s="18">
        <f>[1]Cost!F116</f>
        <v>0</v>
      </c>
      <c r="N112" s="18"/>
      <c r="O112" s="2"/>
      <c r="Q112" s="12">
        <f>VLOOKUP(C112,Benchmark!$A:$D,3,)</f>
        <v>6068.3249999999998</v>
      </c>
    </row>
    <row r="113" spans="1:17" x14ac:dyDescent="0.3">
      <c r="A113" s="1">
        <f t="shared" si="8"/>
        <v>3</v>
      </c>
      <c r="B113" s="1" t="str">
        <f t="shared" si="7"/>
        <v>Tuesday</v>
      </c>
      <c r="C113" s="252">
        <f>[1]Cost!A117</f>
        <v>43249</v>
      </c>
      <c r="D113" s="137">
        <f>[1]Cost!D117</f>
        <v>1000.3602</v>
      </c>
      <c r="E113" s="2">
        <f t="shared" si="9"/>
        <v>3.6020000000003272E-4</v>
      </c>
      <c r="F113" s="8">
        <f t="shared" si="10"/>
        <v>111</v>
      </c>
      <c r="G113" s="2">
        <f t="shared" si="11"/>
        <v>1.1844414414413213E-3</v>
      </c>
      <c r="H113" s="2"/>
      <c r="I113" s="2"/>
      <c r="J113" s="2"/>
      <c r="K113" s="2"/>
      <c r="L113" s="2"/>
      <c r="M113" s="18">
        <f>[1]Cost!F117</f>
        <v>0</v>
      </c>
      <c r="N113" s="18"/>
      <c r="O113" s="2"/>
      <c r="Q113" s="12">
        <f>VLOOKUP(C113,Benchmark!$A:$D,3,)</f>
        <v>6068.3249999999998</v>
      </c>
    </row>
    <row r="114" spans="1:17" x14ac:dyDescent="0.3">
      <c r="A114" s="1">
        <f t="shared" si="8"/>
        <v>4</v>
      </c>
      <c r="B114" s="1" t="str">
        <f t="shared" si="7"/>
        <v>Wednesday</v>
      </c>
      <c r="C114" s="252">
        <f>[1]Cost!A118</f>
        <v>43250</v>
      </c>
      <c r="D114" s="137">
        <f>[1]Cost!D118</f>
        <v>1000.3602</v>
      </c>
      <c r="E114" s="2">
        <f t="shared" si="9"/>
        <v>3.6020000000003272E-4</v>
      </c>
      <c r="F114" s="8">
        <f t="shared" si="10"/>
        <v>112</v>
      </c>
      <c r="G114" s="2">
        <f t="shared" si="11"/>
        <v>1.1738660714284523E-3</v>
      </c>
      <c r="H114" s="2"/>
      <c r="I114" s="2"/>
      <c r="J114" s="2"/>
      <c r="K114" s="2"/>
      <c r="L114" s="2"/>
      <c r="M114" s="18">
        <f>[1]Cost!F118</f>
        <v>0</v>
      </c>
      <c r="N114" s="18"/>
      <c r="O114" s="2"/>
      <c r="Q114" s="12">
        <f>VLOOKUP(C114,Benchmark!$A:$D,3,)</f>
        <v>6011.0550000000003</v>
      </c>
    </row>
    <row r="115" spans="1:17" x14ac:dyDescent="0.3">
      <c r="A115" s="1">
        <f t="shared" si="8"/>
        <v>5</v>
      </c>
      <c r="B115" s="1" t="str">
        <f t="shared" si="7"/>
        <v>Thursday</v>
      </c>
      <c r="C115" s="252">
        <f>[1]Cost!A119</f>
        <v>43251</v>
      </c>
      <c r="D115" s="137">
        <f>[1]Cost!D119</f>
        <v>1000.3602</v>
      </c>
      <c r="E115" s="2">
        <f t="shared" si="9"/>
        <v>3.6020000000003272E-4</v>
      </c>
      <c r="F115" s="8">
        <f t="shared" si="10"/>
        <v>113</v>
      </c>
      <c r="G115" s="2">
        <f t="shared" si="11"/>
        <v>1.1634778761060766E-3</v>
      </c>
      <c r="H115" s="2"/>
      <c r="I115" s="2"/>
      <c r="J115" s="2"/>
      <c r="K115" s="2"/>
      <c r="L115" s="2"/>
      <c r="M115" s="18">
        <f>[1]Cost!F119</f>
        <v>0</v>
      </c>
      <c r="N115" s="18"/>
      <c r="O115" s="2"/>
      <c r="Q115" s="12">
        <f>VLOOKUP(C115,Benchmark!$A:$D,3,)</f>
        <v>5983.5870000000004</v>
      </c>
    </row>
    <row r="116" spans="1:17" x14ac:dyDescent="0.3">
      <c r="A116" s="1">
        <f t="shared" si="8"/>
        <v>6</v>
      </c>
      <c r="B116" s="1" t="str">
        <f t="shared" si="7"/>
        <v>Friday</v>
      </c>
      <c r="C116" s="252">
        <f>[1]Cost!A120</f>
        <v>43252</v>
      </c>
      <c r="D116" s="137">
        <f>[1]Cost!D120</f>
        <v>1000.3602</v>
      </c>
      <c r="E116" s="2">
        <f t="shared" si="9"/>
        <v>3.6020000000003272E-4</v>
      </c>
      <c r="F116" s="8">
        <f t="shared" si="10"/>
        <v>114</v>
      </c>
      <c r="G116" s="2">
        <f t="shared" si="11"/>
        <v>1.1532719298244444E-3</v>
      </c>
      <c r="H116" s="2"/>
      <c r="I116" s="2"/>
      <c r="J116" s="2"/>
      <c r="K116" s="2"/>
      <c r="L116" s="2"/>
      <c r="M116" s="18">
        <f>[1]Cost!F120</f>
        <v>0</v>
      </c>
      <c r="N116" s="18"/>
      <c r="O116" s="2"/>
      <c r="Q116" s="12">
        <f>VLOOKUP(C116,Benchmark!$A:$D,3,)</f>
        <v>5983.5870000000004</v>
      </c>
    </row>
    <row r="117" spans="1:17" x14ac:dyDescent="0.3">
      <c r="A117" s="1">
        <f t="shared" si="8"/>
        <v>7</v>
      </c>
      <c r="B117" s="1" t="str">
        <f t="shared" si="7"/>
        <v>Saturday</v>
      </c>
      <c r="C117" s="252">
        <f>[1]Cost!A121</f>
        <v>43253</v>
      </c>
      <c r="D117" s="137">
        <f>[1]Cost!D121</f>
        <v>1000.3602</v>
      </c>
      <c r="E117" s="2">
        <f t="shared" si="9"/>
        <v>3.6020000000003272E-4</v>
      </c>
      <c r="F117" s="8">
        <f t="shared" si="10"/>
        <v>115</v>
      </c>
      <c r="G117" s="2">
        <f t="shared" si="11"/>
        <v>1.1432434782607534E-3</v>
      </c>
      <c r="H117" s="2"/>
      <c r="I117" s="2"/>
      <c r="J117" s="2"/>
      <c r="K117" s="2"/>
      <c r="L117" s="2"/>
      <c r="M117" s="18">
        <f>[1]Cost!F121</f>
        <v>0</v>
      </c>
      <c r="N117" s="18"/>
      <c r="O117" s="2"/>
      <c r="Q117" s="12">
        <f>VLOOKUP(C117,Benchmark!$A:$D,3,)</f>
        <v>5983.5870000000004</v>
      </c>
    </row>
    <row r="118" spans="1:17" x14ac:dyDescent="0.3">
      <c r="A118" s="1">
        <f t="shared" si="8"/>
        <v>1</v>
      </c>
      <c r="B118" s="1" t="str">
        <f t="shared" si="7"/>
        <v>Sunday</v>
      </c>
      <c r="C118" s="252">
        <f>[1]Cost!A122</f>
        <v>43254</v>
      </c>
      <c r="D118" s="137">
        <f>[1]Cost!D122</f>
        <v>1000.3602</v>
      </c>
      <c r="E118" s="2">
        <f t="shared" si="9"/>
        <v>3.6020000000003272E-4</v>
      </c>
      <c r="F118" s="8">
        <f t="shared" si="10"/>
        <v>116</v>
      </c>
      <c r="G118" s="2">
        <f t="shared" si="11"/>
        <v>1.1333879310343677E-3</v>
      </c>
      <c r="H118" s="2"/>
      <c r="I118" s="2"/>
      <c r="J118" s="2"/>
      <c r="K118" s="2"/>
      <c r="L118" s="2"/>
      <c r="M118" s="18">
        <f>[1]Cost!F122</f>
        <v>0</v>
      </c>
      <c r="N118" s="18"/>
      <c r="O118" s="2"/>
      <c r="Q118" s="12">
        <f>VLOOKUP(C118,Benchmark!$A:$D,3,)</f>
        <v>5983.5870000000004</v>
      </c>
    </row>
    <row r="119" spans="1:17" x14ac:dyDescent="0.3">
      <c r="A119" s="1">
        <f t="shared" si="8"/>
        <v>2</v>
      </c>
      <c r="B119" s="1" t="str">
        <f t="shared" si="7"/>
        <v>Monday</v>
      </c>
      <c r="C119" s="252">
        <f>[1]Cost!A123</f>
        <v>43255</v>
      </c>
      <c r="D119" s="137">
        <f>[1]Cost!D123</f>
        <v>1000.3602</v>
      </c>
      <c r="E119" s="2">
        <f t="shared" si="9"/>
        <v>3.6020000000003272E-4</v>
      </c>
      <c r="F119" s="8">
        <f t="shared" si="10"/>
        <v>117</v>
      </c>
      <c r="G119" s="2">
        <f t="shared" si="11"/>
        <v>1.1237008547007406E-3</v>
      </c>
      <c r="H119" s="2"/>
      <c r="I119" s="2"/>
      <c r="J119" s="2"/>
      <c r="K119" s="2"/>
      <c r="L119" s="2"/>
      <c r="M119" s="18">
        <f>[1]Cost!F123</f>
        <v>0</v>
      </c>
      <c r="N119" s="18"/>
      <c r="O119" s="2"/>
      <c r="Q119" s="12">
        <f>VLOOKUP(C119,Benchmark!$A:$D,3,)</f>
        <v>6014.8190000000004</v>
      </c>
    </row>
    <row r="120" spans="1:17" x14ac:dyDescent="0.3">
      <c r="A120" s="1">
        <f t="shared" si="8"/>
        <v>3</v>
      </c>
      <c r="B120" s="1" t="str">
        <f t="shared" si="7"/>
        <v>Tuesday</v>
      </c>
      <c r="C120" s="252">
        <f>[1]Cost!A124</f>
        <v>43256</v>
      </c>
      <c r="D120" s="137">
        <f>[1]Cost!D124</f>
        <v>1000.3602</v>
      </c>
      <c r="E120" s="2">
        <f t="shared" si="9"/>
        <v>3.6020000000003272E-4</v>
      </c>
      <c r="F120" s="8">
        <f t="shared" si="10"/>
        <v>118</v>
      </c>
      <c r="G120" s="2">
        <f t="shared" si="11"/>
        <v>1.1141779661015818E-3</v>
      </c>
      <c r="H120" s="2"/>
      <c r="I120" s="2"/>
      <c r="J120" s="2"/>
      <c r="K120" s="2"/>
      <c r="L120" s="2"/>
      <c r="M120" s="18">
        <f>[1]Cost!F124</f>
        <v>0</v>
      </c>
      <c r="N120" s="18"/>
      <c r="O120" s="2"/>
      <c r="Q120" s="12">
        <f>VLOOKUP(C120,Benchmark!$A:$D,3,)</f>
        <v>6088.79</v>
      </c>
    </row>
    <row r="121" spans="1:17" x14ac:dyDescent="0.3">
      <c r="A121" s="1">
        <f t="shared" si="8"/>
        <v>4</v>
      </c>
      <c r="B121" s="1" t="str">
        <f t="shared" si="7"/>
        <v>Wednesday</v>
      </c>
      <c r="C121" s="252">
        <f>[1]Cost!A125</f>
        <v>43257</v>
      </c>
      <c r="D121" s="137">
        <f>[1]Cost!D125</f>
        <v>1000.3602</v>
      </c>
      <c r="E121" s="2">
        <f t="shared" si="9"/>
        <v>3.6020000000003272E-4</v>
      </c>
      <c r="F121" s="8">
        <f t="shared" si="10"/>
        <v>119</v>
      </c>
      <c r="G121" s="2">
        <f t="shared" si="11"/>
        <v>1.1048151260503081E-3</v>
      </c>
      <c r="H121" s="2"/>
      <c r="I121" s="2"/>
      <c r="J121" s="2"/>
      <c r="K121" s="2"/>
      <c r="L121" s="2"/>
      <c r="M121" s="18">
        <f>[1]Cost!F125</f>
        <v>0</v>
      </c>
      <c r="N121" s="18"/>
      <c r="O121" s="2"/>
      <c r="Q121" s="12">
        <f>VLOOKUP(C121,Benchmark!$A:$D,3,)</f>
        <v>6069.7129999999997</v>
      </c>
    </row>
    <row r="122" spans="1:17" x14ac:dyDescent="0.3">
      <c r="A122" s="1">
        <f t="shared" si="8"/>
        <v>5</v>
      </c>
      <c r="B122" s="1" t="str">
        <f t="shared" si="7"/>
        <v>Thursday</v>
      </c>
      <c r="C122" s="252">
        <f>[1]Cost!A126</f>
        <v>43258</v>
      </c>
      <c r="D122" s="137">
        <f>[1]Cost!D126</f>
        <v>1000.3602</v>
      </c>
      <c r="E122" s="2">
        <f t="shared" si="9"/>
        <v>3.6020000000003272E-4</v>
      </c>
      <c r="F122" s="8">
        <f t="shared" si="10"/>
        <v>120</v>
      </c>
      <c r="G122" s="2">
        <f t="shared" si="11"/>
        <v>1.0956083333332222E-3</v>
      </c>
      <c r="H122" s="2"/>
      <c r="I122" s="2"/>
      <c r="J122" s="2"/>
      <c r="K122" s="2"/>
      <c r="L122" s="2"/>
      <c r="M122" s="18">
        <f>[1]Cost!F126</f>
        <v>0</v>
      </c>
      <c r="N122" s="18"/>
      <c r="O122" s="2"/>
      <c r="Q122" s="12">
        <f>VLOOKUP(C122,Benchmark!$A:$D,3,)</f>
        <v>6106.6980000000003</v>
      </c>
    </row>
    <row r="123" spans="1:17" x14ac:dyDescent="0.3">
      <c r="A123" s="1">
        <f t="shared" si="8"/>
        <v>6</v>
      </c>
      <c r="B123" s="1" t="str">
        <f t="shared" si="7"/>
        <v>Friday</v>
      </c>
      <c r="C123" s="252">
        <f>[1]Cost!A127</f>
        <v>43259</v>
      </c>
      <c r="D123" s="137">
        <f>[1]Cost!D127</f>
        <v>1000.3602</v>
      </c>
      <c r="E123" s="2">
        <f t="shared" si="9"/>
        <v>3.6020000000003272E-4</v>
      </c>
      <c r="F123" s="8">
        <f t="shared" si="10"/>
        <v>121</v>
      </c>
      <c r="G123" s="2">
        <f t="shared" si="11"/>
        <v>1.0865537190081541E-3</v>
      </c>
      <c r="H123" s="2"/>
      <c r="I123" s="2"/>
      <c r="J123" s="2"/>
      <c r="K123" s="2"/>
      <c r="L123" s="2"/>
      <c r="M123" s="18">
        <f>[1]Cost!F127</f>
        <v>0</v>
      </c>
      <c r="N123" s="18"/>
      <c r="O123" s="2"/>
      <c r="Q123" s="12">
        <f>VLOOKUP(C123,Benchmark!$A:$D,3,)</f>
        <v>5993.6270000000004</v>
      </c>
    </row>
    <row r="124" spans="1:17" x14ac:dyDescent="0.3">
      <c r="A124" s="1">
        <f t="shared" si="8"/>
        <v>7</v>
      </c>
      <c r="B124" s="1" t="str">
        <f t="shared" si="7"/>
        <v>Saturday</v>
      </c>
      <c r="C124" s="252">
        <f>[1]Cost!A128</f>
        <v>43260</v>
      </c>
      <c r="D124" s="137">
        <f>[1]Cost!D128</f>
        <v>1000.3602</v>
      </c>
      <c r="E124" s="2">
        <f t="shared" si="9"/>
        <v>3.6020000000003272E-4</v>
      </c>
      <c r="F124" s="8">
        <f t="shared" si="10"/>
        <v>122</v>
      </c>
      <c r="G124" s="2">
        <f t="shared" si="11"/>
        <v>1.0776475409834971E-3</v>
      </c>
      <c r="H124" s="2"/>
      <c r="I124" s="2"/>
      <c r="J124" s="2"/>
      <c r="K124" s="2"/>
      <c r="L124" s="2"/>
      <c r="M124" s="18">
        <f>[1]Cost!F128</f>
        <v>0</v>
      </c>
      <c r="N124" s="18"/>
      <c r="O124" s="2"/>
      <c r="Q124" s="12">
        <f>VLOOKUP(C124,Benchmark!$A:$D,3,)</f>
        <v>5993.6270000000004</v>
      </c>
    </row>
    <row r="125" spans="1:17" x14ac:dyDescent="0.3">
      <c r="A125" s="1">
        <f t="shared" si="8"/>
        <v>1</v>
      </c>
      <c r="B125" s="1" t="str">
        <f t="shared" si="7"/>
        <v>Sunday</v>
      </c>
      <c r="C125" s="252">
        <f>[1]Cost!A129</f>
        <v>43261</v>
      </c>
      <c r="D125" s="137">
        <f>[1]Cost!D129</f>
        <v>1000.3602</v>
      </c>
      <c r="E125" s="2">
        <f t="shared" si="9"/>
        <v>3.6020000000003272E-4</v>
      </c>
      <c r="F125" s="8">
        <f t="shared" si="10"/>
        <v>123</v>
      </c>
      <c r="G125" s="2">
        <f t="shared" si="11"/>
        <v>1.06888617886168E-3</v>
      </c>
      <c r="H125" s="2"/>
      <c r="I125" s="2"/>
      <c r="J125" s="2"/>
      <c r="K125" s="2"/>
      <c r="L125" s="2"/>
      <c r="M125" s="18">
        <f>[1]Cost!F129</f>
        <v>0</v>
      </c>
      <c r="N125" s="18"/>
      <c r="O125" s="2"/>
      <c r="Q125" s="12">
        <f>VLOOKUP(C125,Benchmark!$A:$D,3,)</f>
        <v>5993.6270000000004</v>
      </c>
    </row>
    <row r="126" spans="1:17" x14ac:dyDescent="0.3">
      <c r="A126" s="1">
        <f t="shared" si="8"/>
        <v>2</v>
      </c>
      <c r="B126" s="1" t="str">
        <f t="shared" si="7"/>
        <v>Monday</v>
      </c>
      <c r="C126" s="252">
        <f>[1]Cost!A130</f>
        <v>43262</v>
      </c>
      <c r="D126" s="137">
        <f>[1]Cost!D130</f>
        <v>1000.3602</v>
      </c>
      <c r="E126" s="2">
        <f t="shared" si="9"/>
        <v>3.6020000000003272E-4</v>
      </c>
      <c r="F126" s="8">
        <f t="shared" si="10"/>
        <v>124</v>
      </c>
      <c r="G126" s="2">
        <f t="shared" si="11"/>
        <v>1.0602661290321504E-3</v>
      </c>
      <c r="H126" s="2"/>
      <c r="I126" s="2"/>
      <c r="J126" s="2"/>
      <c r="K126" s="2"/>
      <c r="L126" s="2"/>
      <c r="M126" s="18">
        <f>[1]Cost!F130</f>
        <v>0</v>
      </c>
      <c r="N126" s="18"/>
      <c r="O126" s="2"/>
      <c r="Q126" s="12">
        <f>VLOOKUP(C126,Benchmark!$A:$D,3,)</f>
        <v>5993.6270000000004</v>
      </c>
    </row>
    <row r="127" spans="1:17" x14ac:dyDescent="0.3">
      <c r="A127" s="1">
        <f t="shared" si="8"/>
        <v>3</v>
      </c>
      <c r="B127" s="1" t="str">
        <f t="shared" si="7"/>
        <v>Tuesday</v>
      </c>
      <c r="C127" s="252">
        <f>[1]Cost!A131</f>
        <v>43263</v>
      </c>
      <c r="D127" s="137">
        <f>[1]Cost!D131</f>
        <v>1000.3602</v>
      </c>
      <c r="E127" s="2">
        <f t="shared" si="9"/>
        <v>3.6020000000003272E-4</v>
      </c>
      <c r="F127" s="8">
        <f t="shared" si="10"/>
        <v>125</v>
      </c>
      <c r="G127" s="2">
        <f t="shared" si="11"/>
        <v>1.0517839999998931E-3</v>
      </c>
      <c r="H127" s="2"/>
      <c r="I127" s="2"/>
      <c r="J127" s="2"/>
      <c r="K127" s="2"/>
      <c r="L127" s="2"/>
      <c r="M127" s="18">
        <f>[1]Cost!F131</f>
        <v>0</v>
      </c>
      <c r="N127" s="18"/>
      <c r="O127" s="2"/>
      <c r="Q127" s="12">
        <f>VLOOKUP(C127,Benchmark!$A:$D,3,)</f>
        <v>5993.6270000000004</v>
      </c>
    </row>
    <row r="128" spans="1:17" x14ac:dyDescent="0.3">
      <c r="A128" s="1">
        <f t="shared" si="8"/>
        <v>4</v>
      </c>
      <c r="B128" s="1" t="str">
        <f t="shared" si="7"/>
        <v>Wednesday</v>
      </c>
      <c r="C128" s="252">
        <f>[1]Cost!A132</f>
        <v>43264</v>
      </c>
      <c r="D128" s="137">
        <f>[1]Cost!D132</f>
        <v>1000.3602</v>
      </c>
      <c r="E128" s="2">
        <f t="shared" si="9"/>
        <v>3.6020000000003272E-4</v>
      </c>
      <c r="F128" s="8">
        <f t="shared" si="10"/>
        <v>126</v>
      </c>
      <c r="G128" s="2">
        <f t="shared" si="11"/>
        <v>1.0434365079364019E-3</v>
      </c>
      <c r="H128" s="2"/>
      <c r="I128" s="2"/>
      <c r="J128" s="2"/>
      <c r="K128" s="2"/>
      <c r="L128" s="2"/>
      <c r="M128" s="18">
        <f>[1]Cost!F132</f>
        <v>0</v>
      </c>
      <c r="N128" s="18"/>
      <c r="O128" s="2"/>
      <c r="Q128" s="12">
        <f>VLOOKUP(C128,Benchmark!$A:$D,3,)</f>
        <v>5993.6270000000004</v>
      </c>
    </row>
    <row r="129" spans="1:17" x14ac:dyDescent="0.3">
      <c r="A129" s="1">
        <f t="shared" si="8"/>
        <v>5</v>
      </c>
      <c r="B129" s="1" t="str">
        <f t="shared" si="7"/>
        <v>Thursday</v>
      </c>
      <c r="C129" s="252">
        <f>[1]Cost!A133</f>
        <v>43265</v>
      </c>
      <c r="D129" s="137">
        <f>[1]Cost!D133</f>
        <v>1000.3602</v>
      </c>
      <c r="E129" s="2">
        <f t="shared" si="9"/>
        <v>3.6020000000003272E-4</v>
      </c>
      <c r="F129" s="8">
        <f t="shared" si="10"/>
        <v>127</v>
      </c>
      <c r="G129" s="2">
        <f t="shared" si="11"/>
        <v>1.0352204724408398E-3</v>
      </c>
      <c r="H129" s="2"/>
      <c r="I129" s="2"/>
      <c r="J129" s="2"/>
      <c r="K129" s="2"/>
      <c r="L129" s="2"/>
      <c r="M129" s="18">
        <f>[1]Cost!F133</f>
        <v>0</v>
      </c>
      <c r="N129" s="18"/>
      <c r="O129" s="2"/>
      <c r="Q129" s="12">
        <f>VLOOKUP(C129,Benchmark!$A:$D,3,)</f>
        <v>5993.6270000000004</v>
      </c>
    </row>
    <row r="130" spans="1:17" x14ac:dyDescent="0.3">
      <c r="A130" s="1">
        <f t="shared" si="8"/>
        <v>6</v>
      </c>
      <c r="B130" s="1" t="str">
        <f t="shared" ref="B130:B193" si="12">VLOOKUP(A130,$Z$18:$AA$24,2)</f>
        <v>Friday</v>
      </c>
      <c r="C130" s="252">
        <f>[1]Cost!A134</f>
        <v>43266</v>
      </c>
      <c r="D130" s="137">
        <f>[1]Cost!D134</f>
        <v>1000.3602</v>
      </c>
      <c r="E130" s="2">
        <f t="shared" si="9"/>
        <v>3.6020000000003272E-4</v>
      </c>
      <c r="F130" s="8">
        <f t="shared" si="10"/>
        <v>128</v>
      </c>
      <c r="G130" s="2">
        <f t="shared" si="11"/>
        <v>1.0271328124998958E-3</v>
      </c>
      <c r="H130" s="2"/>
      <c r="I130" s="2"/>
      <c r="J130" s="2"/>
      <c r="K130" s="2"/>
      <c r="L130" s="2"/>
      <c r="M130" s="18">
        <f>[1]Cost!F134</f>
        <v>0</v>
      </c>
      <c r="N130" s="18"/>
      <c r="O130" s="2"/>
      <c r="Q130" s="12">
        <f>VLOOKUP(C130,Benchmark!$A:$D,3,)</f>
        <v>5993.6270000000004</v>
      </c>
    </row>
    <row r="131" spans="1:17" x14ac:dyDescent="0.3">
      <c r="A131" s="1">
        <f t="shared" ref="A131:A194" si="13">WEEKDAY(C131)</f>
        <v>7</v>
      </c>
      <c r="B131" s="1" t="str">
        <f t="shared" si="12"/>
        <v>Saturday</v>
      </c>
      <c r="C131" s="252">
        <f>[1]Cost!A135</f>
        <v>43267</v>
      </c>
      <c r="D131" s="137">
        <f>[1]Cost!D135</f>
        <v>1000.3602</v>
      </c>
      <c r="E131" s="2">
        <f t="shared" si="9"/>
        <v>3.6020000000003272E-4</v>
      </c>
      <c r="F131" s="8">
        <f t="shared" si="10"/>
        <v>129</v>
      </c>
      <c r="G131" s="2">
        <f t="shared" si="11"/>
        <v>1.0191705426355554E-3</v>
      </c>
      <c r="H131" s="2"/>
      <c r="I131" s="2"/>
      <c r="J131" s="2"/>
      <c r="K131" s="2"/>
      <c r="L131" s="2"/>
      <c r="M131" s="18">
        <f>[1]Cost!F135</f>
        <v>0</v>
      </c>
      <c r="N131" s="18"/>
      <c r="O131" s="2"/>
      <c r="Q131" s="12">
        <f>VLOOKUP(C131,Benchmark!$A:$D,3,)</f>
        <v>5993.6270000000004</v>
      </c>
    </row>
    <row r="132" spans="1:17" x14ac:dyDescent="0.3">
      <c r="A132" s="1">
        <f t="shared" si="13"/>
        <v>1</v>
      </c>
      <c r="B132" s="1" t="str">
        <f t="shared" si="12"/>
        <v>Sunday</v>
      </c>
      <c r="C132" s="252">
        <f>[1]Cost!A136</f>
        <v>43268</v>
      </c>
      <c r="D132" s="137">
        <f>[1]Cost!D136</f>
        <v>1000.3602</v>
      </c>
      <c r="E132" s="2">
        <f t="shared" ref="E132:E195" si="14">D132/$D$2-1</f>
        <v>3.6020000000003272E-4</v>
      </c>
      <c r="F132" s="8">
        <f t="shared" si="10"/>
        <v>130</v>
      </c>
      <c r="G132" s="2">
        <f t="shared" si="11"/>
        <v>1.0113307692306665E-3</v>
      </c>
      <c r="H132" s="2"/>
      <c r="I132" s="2"/>
      <c r="J132" s="2"/>
      <c r="K132" s="2"/>
      <c r="L132" s="2"/>
      <c r="M132" s="18">
        <f>[1]Cost!F136</f>
        <v>0</v>
      </c>
      <c r="N132" s="18"/>
      <c r="O132" s="2"/>
      <c r="Q132" s="12">
        <f>VLOOKUP(C132,Benchmark!$A:$D,3,)</f>
        <v>5993.6270000000004</v>
      </c>
    </row>
    <row r="133" spans="1:17" x14ac:dyDescent="0.3">
      <c r="A133" s="1">
        <f t="shared" si="13"/>
        <v>2</v>
      </c>
      <c r="B133" s="1" t="str">
        <f t="shared" si="12"/>
        <v>Monday</v>
      </c>
      <c r="C133" s="252">
        <f>[1]Cost!A137</f>
        <v>43269</v>
      </c>
      <c r="D133" s="137">
        <f>[1]Cost!D137</f>
        <v>1000.3602</v>
      </c>
      <c r="E133" s="2">
        <f t="shared" si="14"/>
        <v>3.6020000000003272E-4</v>
      </c>
      <c r="F133" s="8">
        <f t="shared" si="10"/>
        <v>131</v>
      </c>
      <c r="G133" s="2">
        <f t="shared" si="11"/>
        <v>1.0036106870227989E-3</v>
      </c>
      <c r="H133" s="2"/>
      <c r="I133" s="2"/>
      <c r="J133" s="2"/>
      <c r="K133" s="2"/>
      <c r="L133" s="2"/>
      <c r="M133" s="18">
        <f>[1]Cost!F137</f>
        <v>0</v>
      </c>
      <c r="N133" s="18"/>
      <c r="O133" s="2"/>
      <c r="Q133" s="12">
        <f>VLOOKUP(C133,Benchmark!$A:$D,3,)</f>
        <v>5993.6270000000004</v>
      </c>
    </row>
    <row r="134" spans="1:17" x14ac:dyDescent="0.3">
      <c r="A134" s="1">
        <f t="shared" si="13"/>
        <v>3</v>
      </c>
      <c r="B134" s="1" t="str">
        <f t="shared" si="12"/>
        <v>Tuesday</v>
      </c>
      <c r="C134" s="252">
        <f>[1]Cost!A138</f>
        <v>43270</v>
      </c>
      <c r="D134" s="137">
        <f>[1]Cost!D138</f>
        <v>1000.3602</v>
      </c>
      <c r="E134" s="2">
        <f t="shared" si="14"/>
        <v>3.6020000000003272E-4</v>
      </c>
      <c r="F134" s="8">
        <f t="shared" si="10"/>
        <v>132</v>
      </c>
      <c r="G134" s="2">
        <f t="shared" si="11"/>
        <v>9.9600757575747461E-4</v>
      </c>
      <c r="H134" s="2"/>
      <c r="I134" s="2"/>
      <c r="J134" s="2"/>
      <c r="K134" s="2"/>
      <c r="L134" s="2"/>
      <c r="M134" s="18">
        <f>[1]Cost!F138</f>
        <v>0</v>
      </c>
      <c r="N134" s="18"/>
      <c r="O134" s="2"/>
      <c r="Q134" s="12">
        <f>VLOOKUP(C134,Benchmark!$A:$D,3,)</f>
        <v>5993.6270000000004</v>
      </c>
    </row>
    <row r="135" spans="1:17" x14ac:dyDescent="0.3">
      <c r="A135" s="1">
        <f t="shared" si="13"/>
        <v>4</v>
      </c>
      <c r="B135" s="1" t="str">
        <f t="shared" si="12"/>
        <v>Wednesday</v>
      </c>
      <c r="C135" s="252">
        <f>[1]Cost!A139</f>
        <v>43271</v>
      </c>
      <c r="D135" s="137">
        <f>[1]Cost!D139</f>
        <v>1000.3602</v>
      </c>
      <c r="E135" s="2">
        <f t="shared" si="14"/>
        <v>3.6020000000003272E-4</v>
      </c>
      <c r="F135" s="8">
        <f t="shared" si="10"/>
        <v>133</v>
      </c>
      <c r="G135" s="2">
        <f t="shared" si="11"/>
        <v>9.8851879699238081E-4</v>
      </c>
      <c r="H135" s="2"/>
      <c r="I135" s="2"/>
      <c r="J135" s="2"/>
      <c r="K135" s="2"/>
      <c r="L135" s="2"/>
      <c r="M135" s="18">
        <f>[1]Cost!F139</f>
        <v>0</v>
      </c>
      <c r="N135" s="18"/>
      <c r="O135" s="2"/>
      <c r="Q135" s="12">
        <f>VLOOKUP(C135,Benchmark!$A:$D,3,)</f>
        <v>5884.0389999999998</v>
      </c>
    </row>
    <row r="136" spans="1:17" x14ac:dyDescent="0.3">
      <c r="A136" s="1">
        <f t="shared" si="13"/>
        <v>5</v>
      </c>
      <c r="B136" s="1" t="str">
        <f t="shared" si="12"/>
        <v>Thursday</v>
      </c>
      <c r="C136" s="252">
        <f>[1]Cost!A140</f>
        <v>43272</v>
      </c>
      <c r="D136" s="137">
        <f>[1]Cost!D140</f>
        <v>1000.3602</v>
      </c>
      <c r="E136" s="2">
        <f t="shared" si="14"/>
        <v>3.6020000000003272E-4</v>
      </c>
      <c r="F136" s="8">
        <f t="shared" si="10"/>
        <v>134</v>
      </c>
      <c r="G136" s="2">
        <f t="shared" si="11"/>
        <v>9.8114179104467664E-4</v>
      </c>
      <c r="H136" s="2"/>
      <c r="I136" s="2"/>
      <c r="J136" s="2"/>
      <c r="K136" s="2"/>
      <c r="L136" s="2"/>
      <c r="M136" s="18">
        <f>[1]Cost!F140</f>
        <v>0</v>
      </c>
      <c r="N136" s="18"/>
      <c r="O136" s="2"/>
      <c r="Q136" s="12">
        <f>VLOOKUP(C136,Benchmark!$A:$D,3,)</f>
        <v>5822.3329999999996</v>
      </c>
    </row>
    <row r="137" spans="1:17" x14ac:dyDescent="0.3">
      <c r="A137" s="1">
        <f t="shared" si="13"/>
        <v>6</v>
      </c>
      <c r="B137" s="1" t="str">
        <f t="shared" si="12"/>
        <v>Friday</v>
      </c>
      <c r="C137" s="252">
        <f>[1]Cost!A141</f>
        <v>43273</v>
      </c>
      <c r="D137" s="137">
        <f>[1]Cost!D141</f>
        <v>1000.3602</v>
      </c>
      <c r="E137" s="2">
        <f t="shared" si="14"/>
        <v>3.6020000000003272E-4</v>
      </c>
      <c r="F137" s="8">
        <f t="shared" si="10"/>
        <v>135</v>
      </c>
      <c r="G137" s="2">
        <f t="shared" si="11"/>
        <v>9.7387407407397526E-4</v>
      </c>
      <c r="H137" s="2"/>
      <c r="I137" s="2"/>
      <c r="J137" s="2"/>
      <c r="K137" s="2"/>
      <c r="L137" s="2"/>
      <c r="M137" s="18">
        <f>[1]Cost!F141</f>
        <v>0</v>
      </c>
      <c r="N137" s="18"/>
      <c r="O137" s="2"/>
      <c r="Q137" s="12">
        <f>VLOOKUP(C137,Benchmark!$A:$D,3,)</f>
        <v>5821.8119999999999</v>
      </c>
    </row>
    <row r="138" spans="1:17" x14ac:dyDescent="0.3">
      <c r="A138" s="1">
        <f t="shared" si="13"/>
        <v>7</v>
      </c>
      <c r="B138" s="1" t="str">
        <f t="shared" si="12"/>
        <v>Saturday</v>
      </c>
      <c r="C138" s="252">
        <f>[1]Cost!A142</f>
        <v>43274</v>
      </c>
      <c r="D138" s="137">
        <f>[1]Cost!D142</f>
        <v>1000.3602</v>
      </c>
      <c r="E138" s="2">
        <f t="shared" si="14"/>
        <v>3.6020000000003272E-4</v>
      </c>
      <c r="F138" s="8">
        <f t="shared" si="10"/>
        <v>136</v>
      </c>
      <c r="G138" s="2">
        <f t="shared" si="11"/>
        <v>9.6671323529401952E-4</v>
      </c>
      <c r="H138" s="2"/>
      <c r="I138" s="2"/>
      <c r="J138" s="2"/>
      <c r="K138" s="2"/>
      <c r="L138" s="2"/>
      <c r="M138" s="18">
        <f>[1]Cost!F142</f>
        <v>0</v>
      </c>
      <c r="N138" s="18"/>
      <c r="O138" s="2"/>
      <c r="Q138" s="12">
        <f>VLOOKUP(C138,Benchmark!$A:$D,3,)</f>
        <v>5821.8119999999999</v>
      </c>
    </row>
    <row r="139" spans="1:17" x14ac:dyDescent="0.3">
      <c r="A139" s="1">
        <f t="shared" si="13"/>
        <v>1</v>
      </c>
      <c r="B139" s="1" t="str">
        <f t="shared" si="12"/>
        <v>Sunday</v>
      </c>
      <c r="C139" s="252">
        <f>[1]Cost!A143</f>
        <v>43275</v>
      </c>
      <c r="D139" s="137">
        <f>[1]Cost!D143</f>
        <v>1000.3602</v>
      </c>
      <c r="E139" s="2">
        <f t="shared" si="14"/>
        <v>3.6020000000003272E-4</v>
      </c>
      <c r="F139" s="8">
        <f t="shared" si="10"/>
        <v>137</v>
      </c>
      <c r="G139" s="2">
        <f t="shared" si="11"/>
        <v>9.5965693430647195E-4</v>
      </c>
      <c r="H139" s="2"/>
      <c r="I139" s="2"/>
      <c r="J139" s="2"/>
      <c r="K139" s="2"/>
      <c r="L139" s="2"/>
      <c r="M139" s="18">
        <f>[1]Cost!F143</f>
        <v>0</v>
      </c>
      <c r="N139" s="18"/>
      <c r="O139" s="2"/>
      <c r="Q139" s="12">
        <f>VLOOKUP(C139,Benchmark!$A:$D,3,)</f>
        <v>5821.8119999999999</v>
      </c>
    </row>
    <row r="140" spans="1:17" x14ac:dyDescent="0.3">
      <c r="A140" s="1">
        <f t="shared" si="13"/>
        <v>2</v>
      </c>
      <c r="B140" s="1" t="str">
        <f t="shared" si="12"/>
        <v>Monday</v>
      </c>
      <c r="C140" s="252">
        <f>[1]Cost!A144</f>
        <v>43276</v>
      </c>
      <c r="D140" s="137">
        <f>[1]Cost!D144</f>
        <v>1000.3602</v>
      </c>
      <c r="E140" s="2">
        <f t="shared" si="14"/>
        <v>3.6020000000003272E-4</v>
      </c>
      <c r="F140" s="8">
        <f t="shared" ref="F140:F155" si="15">C140-$C$2</f>
        <v>138</v>
      </c>
      <c r="G140" s="2">
        <f t="shared" ref="G140:G155" si="16">((D140-$D$2)/$D$2)*365/F140</f>
        <v>9.5270289855062793E-4</v>
      </c>
      <c r="H140" s="2"/>
      <c r="I140" s="2"/>
      <c r="J140" s="2"/>
      <c r="K140" s="2"/>
      <c r="L140" s="2"/>
      <c r="M140" s="18">
        <f>[1]Cost!F144</f>
        <v>0</v>
      </c>
      <c r="N140" s="18"/>
      <c r="O140" s="2"/>
      <c r="Q140" s="12">
        <f>VLOOKUP(C140,Benchmark!$A:$D,3,)</f>
        <v>5859.0829999999996</v>
      </c>
    </row>
    <row r="141" spans="1:17" x14ac:dyDescent="0.3">
      <c r="A141" s="1">
        <f t="shared" si="13"/>
        <v>3</v>
      </c>
      <c r="B141" s="1" t="str">
        <f t="shared" si="12"/>
        <v>Tuesday</v>
      </c>
      <c r="C141" s="252">
        <f>[1]Cost!A145</f>
        <v>43277</v>
      </c>
      <c r="D141" s="137">
        <f>[1]Cost!D145</f>
        <v>1000.3602</v>
      </c>
      <c r="E141" s="2">
        <f t="shared" si="14"/>
        <v>3.6020000000003272E-4</v>
      </c>
      <c r="F141" s="8">
        <f t="shared" si="15"/>
        <v>139</v>
      </c>
      <c r="G141" s="2">
        <f t="shared" si="16"/>
        <v>9.4584892086321338E-4</v>
      </c>
      <c r="H141" s="2"/>
      <c r="I141" s="2"/>
      <c r="J141" s="2"/>
      <c r="K141" s="2"/>
      <c r="L141" s="2"/>
      <c r="M141" s="18">
        <f>[1]Cost!F145</f>
        <v>0</v>
      </c>
      <c r="N141" s="18"/>
      <c r="O141" s="2"/>
      <c r="Q141" s="12">
        <f>VLOOKUP(C141,Benchmark!$A:$D,3,)</f>
        <v>5825.6490000000003</v>
      </c>
    </row>
    <row r="142" spans="1:17" x14ac:dyDescent="0.3">
      <c r="A142" s="1">
        <f t="shared" si="13"/>
        <v>4</v>
      </c>
      <c r="B142" s="1" t="str">
        <f t="shared" si="12"/>
        <v>Wednesday</v>
      </c>
      <c r="C142" s="252">
        <f>[1]Cost!A146</f>
        <v>43278</v>
      </c>
      <c r="D142" s="137">
        <f>[1]Cost!D146</f>
        <v>1000.3602</v>
      </c>
      <c r="E142" s="2">
        <f t="shared" si="14"/>
        <v>3.6020000000003272E-4</v>
      </c>
      <c r="F142" s="8">
        <f t="shared" si="15"/>
        <v>140</v>
      </c>
      <c r="G142" s="2">
        <f t="shared" si="16"/>
        <v>9.3909285714276181E-4</v>
      </c>
      <c r="H142" s="2"/>
      <c r="I142" s="2"/>
      <c r="J142" s="2"/>
      <c r="K142" s="2"/>
      <c r="L142" s="2"/>
      <c r="M142" s="18">
        <f>[1]Cost!F146</f>
        <v>0</v>
      </c>
      <c r="N142" s="18"/>
      <c r="O142" s="2"/>
      <c r="Q142" s="12">
        <f>VLOOKUP(C142,Benchmark!$A:$D,3,)</f>
        <v>5787.5519999999997</v>
      </c>
    </row>
    <row r="143" spans="1:17" x14ac:dyDescent="0.3">
      <c r="A143" s="1">
        <f t="shared" si="13"/>
        <v>5</v>
      </c>
      <c r="B143" s="1" t="str">
        <f t="shared" si="12"/>
        <v>Thursday</v>
      </c>
      <c r="C143" s="252">
        <f>[1]Cost!A147</f>
        <v>43279</v>
      </c>
      <c r="D143" s="137">
        <f>[1]Cost!D147</f>
        <v>1000.3602</v>
      </c>
      <c r="E143" s="2">
        <f t="shared" si="14"/>
        <v>3.6020000000003272E-4</v>
      </c>
      <c r="F143" s="8">
        <f t="shared" si="15"/>
        <v>141</v>
      </c>
      <c r="G143" s="2">
        <f t="shared" si="16"/>
        <v>9.3243262411338052E-4</v>
      </c>
      <c r="H143" s="2"/>
      <c r="I143" s="2"/>
      <c r="J143" s="2"/>
      <c r="K143" s="2"/>
      <c r="L143" s="2"/>
      <c r="M143" s="18">
        <f>[1]Cost!F147</f>
        <v>0</v>
      </c>
      <c r="N143" s="18"/>
      <c r="O143" s="2"/>
      <c r="Q143" s="12">
        <f>VLOOKUP(C143,Benchmark!$A:$D,3,)</f>
        <v>5667.3190000000004</v>
      </c>
    </row>
    <row r="144" spans="1:17" x14ac:dyDescent="0.3">
      <c r="A144" s="1">
        <f t="shared" si="13"/>
        <v>6</v>
      </c>
      <c r="B144" s="1" t="str">
        <f t="shared" si="12"/>
        <v>Friday</v>
      </c>
      <c r="C144" s="252">
        <f>[1]Cost!A148</f>
        <v>43280</v>
      </c>
      <c r="D144" s="137">
        <f>[1]Cost!D148</f>
        <v>1000.3602</v>
      </c>
      <c r="E144" s="2">
        <f t="shared" si="14"/>
        <v>3.6020000000003272E-4</v>
      </c>
      <c r="F144" s="8">
        <f t="shared" si="15"/>
        <v>142</v>
      </c>
      <c r="G144" s="2">
        <f t="shared" si="16"/>
        <v>9.2586619718300464E-4</v>
      </c>
      <c r="H144" s="2"/>
      <c r="I144" s="2"/>
      <c r="J144" s="2"/>
      <c r="K144" s="2"/>
      <c r="L144" s="2"/>
      <c r="M144" s="18">
        <f>[1]Cost!F148</f>
        <v>0</v>
      </c>
      <c r="N144" s="18"/>
      <c r="O144" s="2"/>
      <c r="Q144" s="12">
        <f>VLOOKUP(C144,Benchmark!$A:$D,3,)</f>
        <v>5799.2370000000001</v>
      </c>
    </row>
    <row r="145" spans="1:17" x14ac:dyDescent="0.3">
      <c r="A145" s="1">
        <f t="shared" si="13"/>
        <v>7</v>
      </c>
      <c r="B145" s="1" t="str">
        <f t="shared" si="12"/>
        <v>Saturday</v>
      </c>
      <c r="C145" s="252">
        <f>[1]Cost!A149</f>
        <v>43281</v>
      </c>
      <c r="D145" s="137">
        <f>[1]Cost!D149</f>
        <v>1000.3602</v>
      </c>
      <c r="E145" s="2">
        <f t="shared" si="14"/>
        <v>3.6020000000003272E-4</v>
      </c>
      <c r="F145" s="8">
        <f t="shared" si="15"/>
        <v>143</v>
      </c>
      <c r="G145" s="2">
        <f t="shared" si="16"/>
        <v>9.193916083915151E-4</v>
      </c>
      <c r="H145" s="2"/>
      <c r="I145" s="2"/>
      <c r="J145" s="2"/>
      <c r="K145" s="2"/>
      <c r="L145" s="2"/>
      <c r="M145" s="18">
        <f>[1]Cost!F149</f>
        <v>0</v>
      </c>
      <c r="N145" s="18"/>
      <c r="O145" s="2"/>
      <c r="Q145" s="12">
        <f>VLOOKUP(C145,Benchmark!$A:$D,3,)</f>
        <v>5799.2370000000001</v>
      </c>
    </row>
    <row r="146" spans="1:17" x14ac:dyDescent="0.3">
      <c r="A146" s="1">
        <f t="shared" si="13"/>
        <v>1</v>
      </c>
      <c r="B146" s="1" t="str">
        <f t="shared" si="12"/>
        <v>Sunday</v>
      </c>
      <c r="C146" s="252">
        <f>[1]Cost!A150</f>
        <v>43282</v>
      </c>
      <c r="D146" s="137">
        <f>[1]Cost!D150</f>
        <v>1000.3602</v>
      </c>
      <c r="E146" s="2">
        <f t="shared" si="14"/>
        <v>3.6020000000003272E-4</v>
      </c>
      <c r="F146" s="8">
        <f t="shared" si="15"/>
        <v>144</v>
      </c>
      <c r="G146" s="2">
        <f t="shared" si="16"/>
        <v>9.1300694444435178E-4</v>
      </c>
      <c r="H146" s="2"/>
      <c r="I146" s="2"/>
      <c r="J146" s="2"/>
      <c r="K146" s="2"/>
      <c r="L146" s="2"/>
      <c r="M146" s="18">
        <f>[1]Cost!F150</f>
        <v>0</v>
      </c>
      <c r="N146" s="18"/>
      <c r="O146" s="2"/>
      <c r="Q146" s="12">
        <f>VLOOKUP(C146,Benchmark!$A:$D,3,)</f>
        <v>5799.2370000000001</v>
      </c>
    </row>
    <row r="147" spans="1:17" x14ac:dyDescent="0.3">
      <c r="A147" s="1">
        <f t="shared" si="13"/>
        <v>2</v>
      </c>
      <c r="B147" s="1" t="str">
        <f t="shared" si="12"/>
        <v>Monday</v>
      </c>
      <c r="C147" s="252">
        <f>[1]Cost!A151</f>
        <v>43283</v>
      </c>
      <c r="D147" s="137">
        <f>[1]Cost!D151</f>
        <v>1000.3602</v>
      </c>
      <c r="E147" s="2">
        <f t="shared" si="14"/>
        <v>3.6020000000003272E-4</v>
      </c>
      <c r="F147" s="8">
        <f t="shared" si="15"/>
        <v>145</v>
      </c>
      <c r="G147" s="2">
        <f t="shared" si="16"/>
        <v>9.0671034482749417E-4</v>
      </c>
      <c r="H147" s="2"/>
      <c r="I147" s="2"/>
      <c r="J147" s="2"/>
      <c r="K147" s="2"/>
      <c r="L147" s="2"/>
      <c r="M147" s="18">
        <f>[1]Cost!F151</f>
        <v>0</v>
      </c>
      <c r="N147" s="18"/>
      <c r="O147" s="2"/>
      <c r="Q147" s="12">
        <f>VLOOKUP(C147,Benchmark!$A:$D,3,)</f>
        <v>5746.77</v>
      </c>
    </row>
    <row r="148" spans="1:17" x14ac:dyDescent="0.3">
      <c r="A148" s="1">
        <f t="shared" si="13"/>
        <v>3</v>
      </c>
      <c r="B148" s="1" t="str">
        <f t="shared" si="12"/>
        <v>Tuesday</v>
      </c>
      <c r="C148" s="252">
        <f>[1]Cost!A152</f>
        <v>43284</v>
      </c>
      <c r="D148" s="137">
        <f>[1]Cost!D152</f>
        <v>1000.3602</v>
      </c>
      <c r="E148" s="2">
        <f t="shared" si="14"/>
        <v>3.6020000000003272E-4</v>
      </c>
      <c r="F148" s="8">
        <f t="shared" si="15"/>
        <v>146</v>
      </c>
      <c r="G148" s="2">
        <f t="shared" si="16"/>
        <v>9.0049999999990864E-4</v>
      </c>
      <c r="H148" s="2"/>
      <c r="I148" s="2"/>
      <c r="J148" s="2"/>
      <c r="K148" s="2"/>
      <c r="L148" s="2"/>
      <c r="M148" s="18">
        <f>[1]Cost!F152</f>
        <v>0</v>
      </c>
      <c r="N148" s="18"/>
      <c r="O148" s="2"/>
      <c r="Q148" s="12">
        <f>VLOOKUP(C148,Benchmark!$A:$D,3,)</f>
        <v>5633.9369999999999</v>
      </c>
    </row>
    <row r="149" spans="1:17" x14ac:dyDescent="0.3">
      <c r="A149" s="1">
        <f t="shared" si="13"/>
        <v>4</v>
      </c>
      <c r="B149" s="1" t="str">
        <f t="shared" si="12"/>
        <v>Wednesday</v>
      </c>
      <c r="C149" s="252">
        <f>[1]Cost!A153</f>
        <v>43285</v>
      </c>
      <c r="D149" s="137">
        <f>[1]Cost!D153</f>
        <v>1000.3602</v>
      </c>
      <c r="E149" s="2">
        <f t="shared" si="14"/>
        <v>3.6020000000003272E-4</v>
      </c>
      <c r="F149" s="8">
        <f t="shared" si="15"/>
        <v>147</v>
      </c>
      <c r="G149" s="2">
        <f t="shared" si="16"/>
        <v>8.9437414965977315E-4</v>
      </c>
      <c r="H149" s="2"/>
      <c r="I149" s="2"/>
      <c r="J149" s="2"/>
      <c r="K149" s="2"/>
      <c r="L149" s="2"/>
      <c r="M149" s="18">
        <f>[1]Cost!F153</f>
        <v>0</v>
      </c>
      <c r="N149" s="18"/>
      <c r="O149" s="2"/>
      <c r="Q149" s="12">
        <f>VLOOKUP(C149,Benchmark!$A:$D,3,)</f>
        <v>5733.6390000000001</v>
      </c>
    </row>
    <row r="150" spans="1:17" x14ac:dyDescent="0.3">
      <c r="A150" s="1">
        <f t="shared" si="13"/>
        <v>5</v>
      </c>
      <c r="B150" s="1" t="str">
        <f t="shared" si="12"/>
        <v>Thursday</v>
      </c>
      <c r="C150" s="252">
        <f>[1]Cost!A154</f>
        <v>43286</v>
      </c>
      <c r="D150" s="137">
        <f>[1]Cost!D154</f>
        <v>1000.3602</v>
      </c>
      <c r="E150" s="2">
        <f t="shared" si="14"/>
        <v>3.6020000000003272E-4</v>
      </c>
      <c r="F150" s="8">
        <f t="shared" si="15"/>
        <v>148</v>
      </c>
      <c r="G150" s="2">
        <f t="shared" si="16"/>
        <v>8.883310810809909E-4</v>
      </c>
      <c r="H150" s="2"/>
      <c r="I150" s="2"/>
      <c r="J150" s="2"/>
      <c r="K150" s="2"/>
      <c r="L150" s="2"/>
      <c r="M150" s="18">
        <f>[1]Cost!F154</f>
        <v>0</v>
      </c>
      <c r="N150" s="18"/>
      <c r="O150" s="2"/>
      <c r="Q150" s="12">
        <f>VLOOKUP(C150,Benchmark!$A:$D,3,)</f>
        <v>5739.3320000000003</v>
      </c>
    </row>
    <row r="151" spans="1:17" x14ac:dyDescent="0.3">
      <c r="A151" s="1">
        <f t="shared" si="13"/>
        <v>6</v>
      </c>
      <c r="B151" s="1" t="str">
        <f t="shared" si="12"/>
        <v>Friday</v>
      </c>
      <c r="C151" s="252">
        <f>[1]Cost!A155</f>
        <v>43287</v>
      </c>
      <c r="D151" s="137">
        <f>[1]Cost!D155</f>
        <v>1000.3602</v>
      </c>
      <c r="E151" s="2">
        <f t="shared" si="14"/>
        <v>3.6020000000003272E-4</v>
      </c>
      <c r="F151" s="8">
        <f t="shared" si="15"/>
        <v>149</v>
      </c>
      <c r="G151" s="2">
        <f t="shared" si="16"/>
        <v>8.8236912751668898E-4</v>
      </c>
      <c r="H151" s="2"/>
      <c r="I151" s="2"/>
      <c r="J151" s="2"/>
      <c r="K151" s="2"/>
      <c r="L151" s="2"/>
      <c r="M151" s="18">
        <f>[1]Cost!F155</f>
        <v>0</v>
      </c>
      <c r="N151" s="18"/>
      <c r="O151" s="2"/>
      <c r="Q151" s="12">
        <f>VLOOKUP(C151,Benchmark!$A:$D,3,)</f>
        <v>5694.9120000000003</v>
      </c>
    </row>
    <row r="152" spans="1:17" x14ac:dyDescent="0.3">
      <c r="A152" s="1">
        <f t="shared" si="13"/>
        <v>7</v>
      </c>
      <c r="B152" s="1" t="str">
        <f t="shared" si="12"/>
        <v>Saturday</v>
      </c>
      <c r="C152" s="252">
        <f>[1]Cost!A156</f>
        <v>43288</v>
      </c>
      <c r="D152" s="137">
        <f>[1]Cost!D156</f>
        <v>1000.3602</v>
      </c>
      <c r="E152" s="2">
        <f t="shared" si="14"/>
        <v>3.6020000000003272E-4</v>
      </c>
      <c r="F152" s="8">
        <f t="shared" si="15"/>
        <v>150</v>
      </c>
      <c r="G152" s="2">
        <f t="shared" si="16"/>
        <v>8.7648666666657773E-4</v>
      </c>
      <c r="H152" s="2"/>
      <c r="I152" s="2"/>
      <c r="J152" s="2"/>
      <c r="K152" s="2"/>
      <c r="L152" s="2"/>
      <c r="M152" s="18">
        <f>[1]Cost!F156</f>
        <v>0</v>
      </c>
      <c r="N152" s="18"/>
      <c r="O152" s="2"/>
      <c r="Q152" s="12">
        <f>VLOOKUP(C152,Benchmark!$A:$D,3,)</f>
        <v>5694.9120000000003</v>
      </c>
    </row>
    <row r="153" spans="1:17" x14ac:dyDescent="0.3">
      <c r="A153" s="1">
        <f t="shared" si="13"/>
        <v>1</v>
      </c>
      <c r="B153" s="1" t="str">
        <f t="shared" si="12"/>
        <v>Sunday</v>
      </c>
      <c r="C153" s="252">
        <f>[1]Cost!A157</f>
        <v>43289</v>
      </c>
      <c r="D153" s="137">
        <f>[1]Cost!D157</f>
        <v>1000.3602</v>
      </c>
      <c r="E153" s="2">
        <f t="shared" si="14"/>
        <v>3.6020000000003272E-4</v>
      </c>
      <c r="F153" s="8">
        <f t="shared" si="15"/>
        <v>151</v>
      </c>
      <c r="G153" s="2">
        <f t="shared" si="16"/>
        <v>8.7068211920520962E-4</v>
      </c>
      <c r="H153" s="2"/>
      <c r="I153" s="2"/>
      <c r="J153" s="2"/>
      <c r="K153" s="2"/>
      <c r="L153" s="2"/>
      <c r="M153" s="18">
        <f>[1]Cost!F157</f>
        <v>0</v>
      </c>
      <c r="N153" s="18"/>
      <c r="O153" s="2"/>
      <c r="Q153" s="12">
        <f>VLOOKUP(C153,Benchmark!$A:$D,3,)</f>
        <v>5694.9120000000003</v>
      </c>
    </row>
    <row r="154" spans="1:17" x14ac:dyDescent="0.3">
      <c r="A154" s="1">
        <f t="shared" si="13"/>
        <v>2</v>
      </c>
      <c r="B154" s="1" t="str">
        <f t="shared" si="12"/>
        <v>Monday</v>
      </c>
      <c r="C154" s="252">
        <f>[1]Cost!A158</f>
        <v>43290</v>
      </c>
      <c r="D154" s="137">
        <f>[1]Cost!D158</f>
        <v>1000.3602</v>
      </c>
      <c r="E154" s="2">
        <f t="shared" si="14"/>
        <v>3.6020000000003272E-4</v>
      </c>
      <c r="F154" s="8">
        <f t="shared" si="15"/>
        <v>152</v>
      </c>
      <c r="G154" s="2">
        <f t="shared" si="16"/>
        <v>8.6495394736833332E-4</v>
      </c>
      <c r="H154" s="2"/>
      <c r="I154" s="2"/>
      <c r="J154" s="2"/>
      <c r="K154" s="2"/>
      <c r="L154" s="2"/>
      <c r="M154" s="18">
        <f>[1]Cost!F158</f>
        <v>0</v>
      </c>
      <c r="N154" s="18"/>
      <c r="O154" s="2"/>
      <c r="Q154" s="12">
        <f>VLOOKUP(C154,Benchmark!$A:$D,3,)</f>
        <v>5807.375</v>
      </c>
    </row>
    <row r="155" spans="1:17" x14ac:dyDescent="0.3">
      <c r="A155" s="1">
        <f t="shared" si="13"/>
        <v>3</v>
      </c>
      <c r="B155" s="1" t="str">
        <f t="shared" si="12"/>
        <v>Tuesday</v>
      </c>
      <c r="C155" s="252">
        <f>[1]Cost!A159</f>
        <v>43291</v>
      </c>
      <c r="D155" s="137">
        <f>[1]Cost!D159</f>
        <v>1000.3602</v>
      </c>
      <c r="E155" s="2">
        <f t="shared" si="14"/>
        <v>3.6020000000003272E-4</v>
      </c>
      <c r="F155" s="8">
        <f t="shared" si="15"/>
        <v>153</v>
      </c>
      <c r="G155" s="2">
        <f t="shared" si="16"/>
        <v>8.5930065359468403E-4</v>
      </c>
      <c r="H155" s="2"/>
      <c r="I155" s="2"/>
      <c r="J155" s="2"/>
      <c r="K155" s="2"/>
      <c r="L155" s="2"/>
      <c r="M155" s="18">
        <f>[1]Cost!F159</f>
        <v>0</v>
      </c>
      <c r="N155" s="18"/>
      <c r="O155" s="2"/>
      <c r="Q155" s="12">
        <f>VLOOKUP(C155,Benchmark!$A:$D,3,)</f>
        <v>5881.76</v>
      </c>
    </row>
    <row r="156" spans="1:17" x14ac:dyDescent="0.3">
      <c r="A156" s="1">
        <f t="shared" si="13"/>
        <v>4</v>
      </c>
      <c r="B156" s="1" t="str">
        <f t="shared" si="12"/>
        <v>Wednesday</v>
      </c>
      <c r="C156" s="252">
        <f>[1]Cost!A160</f>
        <v>43292</v>
      </c>
      <c r="D156" s="137">
        <f>[1]Cost!D160</f>
        <v>1000.3602</v>
      </c>
      <c r="E156" s="2">
        <f t="shared" si="14"/>
        <v>3.6020000000003272E-4</v>
      </c>
      <c r="F156" s="8">
        <f>C156-$C$2</f>
        <v>154</v>
      </c>
      <c r="G156" s="2">
        <f>((D156-$D$2)/$D$2)*365/F156</f>
        <v>8.5372077922069261E-4</v>
      </c>
      <c r="H156" s="2"/>
      <c r="I156" s="2"/>
      <c r="J156" s="2"/>
      <c r="K156" s="2"/>
      <c r="L156" s="2"/>
      <c r="M156" s="18">
        <f>[1]Cost!F160</f>
        <v>0</v>
      </c>
      <c r="N156" s="18"/>
      <c r="O156" s="2"/>
      <c r="Q156" s="12">
        <f>VLOOKUP(C156,Benchmark!$A:$D,3,)</f>
        <v>5893.3590000000004</v>
      </c>
    </row>
    <row r="157" spans="1:17" x14ac:dyDescent="0.3">
      <c r="A157" s="1">
        <f t="shared" si="13"/>
        <v>5</v>
      </c>
      <c r="B157" s="1" t="str">
        <f t="shared" si="12"/>
        <v>Thursday</v>
      </c>
      <c r="C157" s="252">
        <f>[1]Cost!A161</f>
        <v>43293</v>
      </c>
      <c r="D157" s="137">
        <f>[1]Cost!D161</f>
        <v>1000.3602</v>
      </c>
      <c r="E157" s="2">
        <f t="shared" si="14"/>
        <v>3.6020000000003272E-4</v>
      </c>
      <c r="F157" s="8">
        <f>C157-$C$2</f>
        <v>155</v>
      </c>
      <c r="G157" s="2">
        <f>((D157-$D$2)/$D$2)*365/F157</f>
        <v>8.4821290322572033E-4</v>
      </c>
      <c r="H157" s="2"/>
      <c r="I157" s="2"/>
      <c r="J157" s="2"/>
      <c r="K157" s="2"/>
      <c r="L157" s="2"/>
      <c r="M157" s="18">
        <f>[1]Cost!F161</f>
        <v>0</v>
      </c>
      <c r="N157" s="18"/>
      <c r="O157" s="2"/>
      <c r="Q157" s="12">
        <f>VLOOKUP(C157,Benchmark!$A:$D,3,)</f>
        <v>5907.8720000000003</v>
      </c>
    </row>
    <row r="158" spans="1:17" x14ac:dyDescent="0.3">
      <c r="A158" s="1">
        <f t="shared" si="13"/>
        <v>6</v>
      </c>
      <c r="B158" s="1" t="str">
        <f t="shared" si="12"/>
        <v>Friday</v>
      </c>
      <c r="C158" s="252">
        <f>[1]Cost!A162</f>
        <v>43294</v>
      </c>
      <c r="D158" s="137">
        <f>[1]Cost!D162</f>
        <v>1000.3602</v>
      </c>
      <c r="E158" s="2">
        <f t="shared" si="14"/>
        <v>3.6020000000003272E-4</v>
      </c>
      <c r="F158" s="8">
        <f t="shared" ref="F158:F206" si="17">C158-$C$2</f>
        <v>156</v>
      </c>
      <c r="G158" s="2">
        <f t="shared" ref="G158:G206" si="18">((D158-$D$2)/$D$2)*365/F158</f>
        <v>8.4277564102555548E-4</v>
      </c>
      <c r="H158" s="2"/>
      <c r="I158" s="2"/>
      <c r="J158" s="2"/>
      <c r="K158" s="2"/>
      <c r="L158" s="2"/>
      <c r="M158" s="18">
        <f>[1]Cost!F162</f>
        <v>0</v>
      </c>
      <c r="N158" s="18"/>
      <c r="O158" s="2"/>
      <c r="Q158" s="12">
        <f>VLOOKUP(C158,Benchmark!$A:$D,3,)</f>
        <v>5944.0739999999996</v>
      </c>
    </row>
    <row r="159" spans="1:17" x14ac:dyDescent="0.3">
      <c r="A159" s="1">
        <f t="shared" si="13"/>
        <v>7</v>
      </c>
      <c r="B159" s="1" t="str">
        <f t="shared" si="12"/>
        <v>Saturday</v>
      </c>
      <c r="C159" s="252">
        <f>[1]Cost!A163</f>
        <v>43295</v>
      </c>
      <c r="D159" s="137">
        <f>[1]Cost!D163</f>
        <v>1000.3602</v>
      </c>
      <c r="E159" s="2">
        <f t="shared" si="14"/>
        <v>3.6020000000003272E-4</v>
      </c>
      <c r="F159" s="8">
        <f t="shared" si="17"/>
        <v>157</v>
      </c>
      <c r="G159" s="2">
        <f t="shared" si="18"/>
        <v>8.3740764331201691E-4</v>
      </c>
      <c r="H159" s="2"/>
      <c r="I159" s="2"/>
      <c r="J159" s="2"/>
      <c r="K159" s="2"/>
      <c r="L159" s="2"/>
      <c r="M159" s="18">
        <f>[1]Cost!F163</f>
        <v>0</v>
      </c>
      <c r="N159" s="18"/>
      <c r="O159" s="2"/>
      <c r="Q159" s="12">
        <f>VLOOKUP(C159,Benchmark!$A:$D,3,)</f>
        <v>5944.0739999999996</v>
      </c>
    </row>
    <row r="160" spans="1:17" x14ac:dyDescent="0.3">
      <c r="A160" s="1">
        <f t="shared" si="13"/>
        <v>1</v>
      </c>
      <c r="B160" s="1" t="str">
        <f t="shared" si="12"/>
        <v>Sunday</v>
      </c>
      <c r="C160" s="252">
        <f>[1]Cost!A164</f>
        <v>43296</v>
      </c>
      <c r="D160" s="137">
        <f>[1]Cost!D164</f>
        <v>1000.3602</v>
      </c>
      <c r="E160" s="2">
        <f t="shared" si="14"/>
        <v>3.6020000000003272E-4</v>
      </c>
      <c r="F160" s="8">
        <f t="shared" si="17"/>
        <v>158</v>
      </c>
      <c r="G160" s="2">
        <f t="shared" si="18"/>
        <v>8.3210759493662439E-4</v>
      </c>
      <c r="H160" s="2"/>
      <c r="I160" s="2"/>
      <c r="J160" s="2"/>
      <c r="K160" s="2"/>
      <c r="L160" s="2"/>
      <c r="M160" s="18">
        <f>[1]Cost!F164</f>
        <v>0</v>
      </c>
      <c r="N160" s="18"/>
      <c r="O160" s="2"/>
      <c r="Q160" s="12">
        <f>VLOOKUP(C160,Benchmark!$A:$D,3,)</f>
        <v>5944.0739999999996</v>
      </c>
    </row>
    <row r="161" spans="1:17" x14ac:dyDescent="0.3">
      <c r="A161" s="1">
        <f t="shared" si="13"/>
        <v>2</v>
      </c>
      <c r="B161" s="1" t="str">
        <f t="shared" si="12"/>
        <v>Monday</v>
      </c>
      <c r="C161" s="252">
        <f>[1]Cost!A165</f>
        <v>43297</v>
      </c>
      <c r="D161" s="137">
        <f>[1]Cost!D165</f>
        <v>1000.3602</v>
      </c>
      <c r="E161" s="2">
        <f t="shared" si="14"/>
        <v>3.6020000000003272E-4</v>
      </c>
      <c r="F161" s="8">
        <f t="shared" si="17"/>
        <v>159</v>
      </c>
      <c r="G161" s="2">
        <f t="shared" si="18"/>
        <v>8.2687421383639402E-4</v>
      </c>
      <c r="H161" s="2"/>
      <c r="I161" s="2"/>
      <c r="J161" s="2"/>
      <c r="K161" s="2"/>
      <c r="L161" s="2"/>
      <c r="M161" s="18">
        <f>[1]Cost!F165</f>
        <v>0</v>
      </c>
      <c r="N161" s="18"/>
      <c r="O161" s="2"/>
      <c r="Q161" s="12">
        <f>VLOOKUP(C161,Benchmark!$A:$D,3,)</f>
        <v>5905.1580000000004</v>
      </c>
    </row>
    <row r="162" spans="1:17" x14ac:dyDescent="0.3">
      <c r="A162" s="1">
        <f t="shared" si="13"/>
        <v>3</v>
      </c>
      <c r="B162" s="1" t="str">
        <f t="shared" si="12"/>
        <v>Tuesday</v>
      </c>
      <c r="C162" s="252">
        <f>[1]Cost!A166</f>
        <v>43298</v>
      </c>
      <c r="D162" s="137">
        <f>[1]Cost!D166</f>
        <v>1000.3602</v>
      </c>
      <c r="E162" s="2">
        <f t="shared" si="14"/>
        <v>3.6020000000003272E-4</v>
      </c>
      <c r="F162" s="8">
        <f t="shared" si="17"/>
        <v>160</v>
      </c>
      <c r="G162" s="2">
        <f t="shared" si="18"/>
        <v>8.2170624999991656E-4</v>
      </c>
      <c r="H162" s="2"/>
      <c r="I162" s="2"/>
      <c r="J162" s="2"/>
      <c r="K162" s="2"/>
      <c r="L162" s="2"/>
      <c r="M162" s="18">
        <f>[1]Cost!F166</f>
        <v>0</v>
      </c>
      <c r="N162" s="18"/>
      <c r="O162" s="2"/>
      <c r="Q162" s="12">
        <f>VLOOKUP(C162,Benchmark!$A:$D,3,)</f>
        <v>5861.5079999999998</v>
      </c>
    </row>
    <row r="163" spans="1:17" x14ac:dyDescent="0.3">
      <c r="A163" s="1">
        <f t="shared" si="13"/>
        <v>4</v>
      </c>
      <c r="B163" s="1" t="str">
        <f t="shared" si="12"/>
        <v>Wednesday</v>
      </c>
      <c r="C163" s="252">
        <f>[1]Cost!A167</f>
        <v>43299</v>
      </c>
      <c r="D163" s="137">
        <f>[1]Cost!D167</f>
        <v>1000.3602</v>
      </c>
      <c r="E163" s="2">
        <f t="shared" si="14"/>
        <v>3.6020000000003272E-4</v>
      </c>
      <c r="F163" s="8">
        <f t="shared" si="17"/>
        <v>161</v>
      </c>
      <c r="G163" s="2">
        <f t="shared" si="18"/>
        <v>8.1660248447196682E-4</v>
      </c>
      <c r="H163" s="2"/>
      <c r="I163" s="2"/>
      <c r="J163" s="2"/>
      <c r="K163" s="2"/>
      <c r="L163" s="2"/>
      <c r="M163" s="18">
        <f>[1]Cost!F167</f>
        <v>0</v>
      </c>
      <c r="N163" s="18"/>
      <c r="O163" s="2"/>
      <c r="Q163" s="12">
        <f>VLOOKUP(C163,Benchmark!$A:$D,3,)</f>
        <v>5890.7309999999998</v>
      </c>
    </row>
    <row r="164" spans="1:17" x14ac:dyDescent="0.3">
      <c r="A164" s="1">
        <f t="shared" si="13"/>
        <v>5</v>
      </c>
      <c r="B164" s="1" t="str">
        <f t="shared" si="12"/>
        <v>Thursday</v>
      </c>
      <c r="C164" s="252">
        <f>[1]Cost!A168</f>
        <v>43300</v>
      </c>
      <c r="D164" s="137">
        <f>[1]Cost!D168</f>
        <v>1000.3602</v>
      </c>
      <c r="E164" s="2">
        <f t="shared" si="14"/>
        <v>3.6020000000003272E-4</v>
      </c>
      <c r="F164" s="8">
        <f t="shared" si="17"/>
        <v>162</v>
      </c>
      <c r="G164" s="2">
        <f t="shared" si="18"/>
        <v>8.1156172839497935E-4</v>
      </c>
      <c r="H164" s="2"/>
      <c r="I164" s="2"/>
      <c r="J164" s="2"/>
      <c r="K164" s="2"/>
      <c r="L164" s="2"/>
      <c r="M164" s="18">
        <f>[1]Cost!F168</f>
        <v>0</v>
      </c>
      <c r="N164" s="18"/>
      <c r="O164" s="2"/>
      <c r="Q164" s="12">
        <f>VLOOKUP(C164,Benchmark!$A:$D,3,)</f>
        <v>5871.0770000000002</v>
      </c>
    </row>
    <row r="165" spans="1:17" x14ac:dyDescent="0.3">
      <c r="A165" s="1">
        <f t="shared" si="13"/>
        <v>6</v>
      </c>
      <c r="B165" s="1" t="str">
        <f t="shared" si="12"/>
        <v>Friday</v>
      </c>
      <c r="C165" s="252">
        <f>[1]Cost!A169</f>
        <v>43301</v>
      </c>
      <c r="D165" s="137">
        <f>[1]Cost!D169</f>
        <v>1000.3602</v>
      </c>
      <c r="E165" s="2">
        <f t="shared" si="14"/>
        <v>3.6020000000003272E-4</v>
      </c>
      <c r="F165" s="8">
        <f t="shared" si="17"/>
        <v>163</v>
      </c>
      <c r="G165" s="2">
        <f t="shared" si="18"/>
        <v>8.0658282208580765E-4</v>
      </c>
      <c r="H165" s="2"/>
      <c r="I165" s="2"/>
      <c r="J165" s="2"/>
      <c r="K165" s="2"/>
      <c r="L165" s="2"/>
      <c r="M165" s="18">
        <f>[1]Cost!F169</f>
        <v>0</v>
      </c>
      <c r="N165" s="18"/>
      <c r="O165" s="2"/>
      <c r="Q165" s="12">
        <f>VLOOKUP(C165,Benchmark!$A:$D,3,)</f>
        <v>5872.7839999999997</v>
      </c>
    </row>
    <row r="166" spans="1:17" x14ac:dyDescent="0.3">
      <c r="A166" s="1">
        <f t="shared" si="13"/>
        <v>7</v>
      </c>
      <c r="B166" s="1" t="str">
        <f t="shared" si="12"/>
        <v>Saturday</v>
      </c>
      <c r="C166" s="252">
        <f>[1]Cost!A170</f>
        <v>43302</v>
      </c>
      <c r="D166" s="137">
        <f>[1]Cost!D170</f>
        <v>1000.3602</v>
      </c>
      <c r="E166" s="2">
        <f t="shared" si="14"/>
        <v>3.6020000000003272E-4</v>
      </c>
      <c r="F166" s="8">
        <f t="shared" si="17"/>
        <v>164</v>
      </c>
      <c r="G166" s="2">
        <f t="shared" si="18"/>
        <v>8.0166463414626014E-4</v>
      </c>
      <c r="H166" s="2"/>
      <c r="I166" s="2"/>
      <c r="J166" s="2"/>
      <c r="K166" s="2"/>
      <c r="L166" s="2"/>
      <c r="M166" s="18">
        <f>[1]Cost!F170</f>
        <v>0</v>
      </c>
      <c r="N166" s="18"/>
      <c r="O166" s="2"/>
      <c r="Q166" s="12">
        <f>VLOOKUP(C166,Benchmark!$A:$D,3,)</f>
        <v>5872.7839999999997</v>
      </c>
    </row>
    <row r="167" spans="1:17" x14ac:dyDescent="0.3">
      <c r="A167" s="1">
        <f t="shared" si="13"/>
        <v>1</v>
      </c>
      <c r="B167" s="1" t="str">
        <f t="shared" si="12"/>
        <v>Sunday</v>
      </c>
      <c r="C167" s="252">
        <f>[1]Cost!A171</f>
        <v>43303</v>
      </c>
      <c r="D167" s="137">
        <f>[1]Cost!D171</f>
        <v>1000.3602</v>
      </c>
      <c r="E167" s="2">
        <f t="shared" si="14"/>
        <v>3.6020000000003272E-4</v>
      </c>
      <c r="F167" s="8">
        <f t="shared" si="17"/>
        <v>165</v>
      </c>
      <c r="G167" s="2">
        <f t="shared" si="18"/>
        <v>7.9680606060597971E-4</v>
      </c>
      <c r="H167" s="2"/>
      <c r="I167" s="2"/>
      <c r="J167" s="2"/>
      <c r="K167" s="2"/>
      <c r="L167" s="2"/>
      <c r="M167" s="18">
        <f>[1]Cost!F171</f>
        <v>0</v>
      </c>
      <c r="N167" s="18"/>
      <c r="O167" s="2"/>
      <c r="Q167" s="12">
        <f>VLOOKUP(C167,Benchmark!$A:$D,3,)</f>
        <v>5872.7839999999997</v>
      </c>
    </row>
    <row r="168" spans="1:17" x14ac:dyDescent="0.3">
      <c r="A168" s="1">
        <f t="shared" si="13"/>
        <v>2</v>
      </c>
      <c r="B168" s="1" t="str">
        <f t="shared" si="12"/>
        <v>Monday</v>
      </c>
      <c r="C168" s="252">
        <f>[1]Cost!A172</f>
        <v>43304</v>
      </c>
      <c r="D168" s="137">
        <f>[1]Cost!D172</f>
        <v>1000.3602</v>
      </c>
      <c r="E168" s="2">
        <f t="shared" si="14"/>
        <v>3.6020000000003272E-4</v>
      </c>
      <c r="F168" s="8">
        <f t="shared" si="17"/>
        <v>166</v>
      </c>
      <c r="G168" s="2">
        <f t="shared" si="18"/>
        <v>7.9200602409630518E-4</v>
      </c>
      <c r="H168" s="2"/>
      <c r="I168" s="2"/>
      <c r="J168" s="2"/>
      <c r="K168" s="2"/>
      <c r="L168" s="2"/>
      <c r="M168" s="18">
        <f>[1]Cost!F172</f>
        <v>0</v>
      </c>
      <c r="N168" s="18"/>
      <c r="O168" s="2"/>
      <c r="Q168" s="12">
        <f>VLOOKUP(C168,Benchmark!$A:$D,3,)</f>
        <v>5915.7960000000003</v>
      </c>
    </row>
    <row r="169" spans="1:17" x14ac:dyDescent="0.3">
      <c r="A169" s="1">
        <f t="shared" si="13"/>
        <v>3</v>
      </c>
      <c r="B169" s="1" t="str">
        <f t="shared" si="12"/>
        <v>Tuesday</v>
      </c>
      <c r="C169" s="252">
        <f>[1]Cost!A173</f>
        <v>43305</v>
      </c>
      <c r="D169" s="137">
        <f>[1]Cost!D173</f>
        <v>1000.3602</v>
      </c>
      <c r="E169" s="2">
        <f t="shared" si="14"/>
        <v>3.6020000000003272E-4</v>
      </c>
      <c r="F169" s="8">
        <f t="shared" si="17"/>
        <v>167</v>
      </c>
      <c r="G169" s="2">
        <f t="shared" si="18"/>
        <v>7.8726347305381234E-4</v>
      </c>
      <c r="H169" s="2"/>
      <c r="I169" s="2"/>
      <c r="J169" s="2"/>
      <c r="K169" s="2"/>
      <c r="L169" s="2"/>
      <c r="M169" s="18">
        <f>[1]Cost!F173</f>
        <v>0</v>
      </c>
      <c r="N169" s="18"/>
      <c r="O169" s="2"/>
      <c r="Q169" s="12">
        <f>VLOOKUP(C169,Benchmark!$A:$D,3,)</f>
        <v>5931.8419999999996</v>
      </c>
    </row>
    <row r="170" spans="1:17" x14ac:dyDescent="0.3">
      <c r="A170" s="1">
        <f t="shared" si="13"/>
        <v>4</v>
      </c>
      <c r="B170" s="1" t="str">
        <f t="shared" si="12"/>
        <v>Wednesday</v>
      </c>
      <c r="C170" s="252">
        <f>[1]Cost!A174</f>
        <v>43306</v>
      </c>
      <c r="D170" s="137">
        <f>[1]Cost!D174</f>
        <v>1000.4023999999999</v>
      </c>
      <c r="E170" s="2">
        <f t="shared" si="14"/>
        <v>4.0240000000002496E-4</v>
      </c>
      <c r="F170" s="8">
        <f t="shared" si="17"/>
        <v>168</v>
      </c>
      <c r="G170" s="2">
        <f t="shared" si="18"/>
        <v>8.7426190476178154E-4</v>
      </c>
      <c r="H170" s="2"/>
      <c r="I170" s="2"/>
      <c r="J170" s="2"/>
      <c r="K170" s="2"/>
      <c r="L170" s="2"/>
      <c r="M170" s="18">
        <f>[1]Cost!F174</f>
        <v>10302980047.200001</v>
      </c>
      <c r="N170" s="18"/>
      <c r="O170" s="2"/>
      <c r="Q170" s="12">
        <f>VLOOKUP(C170,Benchmark!$A:$D,3,)</f>
        <v>5933.8890000000001</v>
      </c>
    </row>
    <row r="171" spans="1:17" x14ac:dyDescent="0.3">
      <c r="A171" s="1">
        <f t="shared" si="13"/>
        <v>5</v>
      </c>
      <c r="B171" s="1" t="str">
        <f t="shared" si="12"/>
        <v>Thursday</v>
      </c>
      <c r="C171" s="252">
        <f>[1]Cost!A175</f>
        <v>43307</v>
      </c>
      <c r="D171" s="137">
        <f>[1]Cost!D175</f>
        <v>1000.4275</v>
      </c>
      <c r="E171" s="2">
        <f t="shared" si="14"/>
        <v>4.2750000000002508E-4</v>
      </c>
      <c r="F171" s="8">
        <f t="shared" si="17"/>
        <v>169</v>
      </c>
      <c r="G171" s="2">
        <f t="shared" si="18"/>
        <v>9.2329881656806698E-4</v>
      </c>
      <c r="H171" s="2"/>
      <c r="I171" s="2"/>
      <c r="J171" s="2"/>
      <c r="K171" s="2"/>
      <c r="L171" s="2"/>
      <c r="M171" s="18">
        <f>[1]Cost!F175</f>
        <v>10303238550.129999</v>
      </c>
      <c r="N171" s="18"/>
      <c r="O171" s="2"/>
      <c r="Q171" s="12">
        <f>VLOOKUP(C171,Benchmark!$A:$D,3,)</f>
        <v>5946.1360000000004</v>
      </c>
    </row>
    <row r="172" spans="1:17" x14ac:dyDescent="0.3">
      <c r="A172" s="1">
        <f t="shared" si="13"/>
        <v>6</v>
      </c>
      <c r="B172" s="1" t="str">
        <f t="shared" si="12"/>
        <v>Friday</v>
      </c>
      <c r="C172" s="252">
        <f>[1]Cost!A176</f>
        <v>43308</v>
      </c>
      <c r="D172" s="137">
        <f>[1]Cost!D176</f>
        <v>1000.4275</v>
      </c>
      <c r="E172" s="2">
        <f t="shared" si="14"/>
        <v>4.2750000000002508E-4</v>
      </c>
      <c r="F172" s="8">
        <f t="shared" si="17"/>
        <v>170</v>
      </c>
      <c r="G172" s="2">
        <f t="shared" si="18"/>
        <v>9.1786764705884308E-4</v>
      </c>
      <c r="H172" s="2"/>
      <c r="I172" s="2"/>
      <c r="J172" s="2"/>
      <c r="K172" s="2"/>
      <c r="L172" s="2"/>
      <c r="M172" s="18">
        <f>[1]Cost!F176</f>
        <v>30674.799999999999</v>
      </c>
      <c r="N172" s="18"/>
      <c r="O172" s="2"/>
      <c r="Q172" s="12">
        <f>VLOOKUP(C172,Benchmark!$A:$D,3,)</f>
        <v>5989.1360000000004</v>
      </c>
    </row>
    <row r="173" spans="1:17" x14ac:dyDescent="0.3">
      <c r="A173" s="1">
        <f t="shared" si="13"/>
        <v>7</v>
      </c>
      <c r="B173" s="1" t="str">
        <f t="shared" si="12"/>
        <v>Saturday</v>
      </c>
      <c r="C173" s="252">
        <f>[1]Cost!A177</f>
        <v>43309</v>
      </c>
      <c r="D173" s="137">
        <f>[1]Cost!D177</f>
        <v>1000.4275</v>
      </c>
      <c r="E173" s="2">
        <f t="shared" si="14"/>
        <v>4.2750000000002508E-4</v>
      </c>
      <c r="F173" s="8">
        <f t="shared" si="17"/>
        <v>171</v>
      </c>
      <c r="G173" s="2">
        <f t="shared" si="18"/>
        <v>9.1250000000001942E-4</v>
      </c>
      <c r="H173" s="2"/>
      <c r="I173" s="2"/>
      <c r="J173" s="2"/>
      <c r="K173" s="2"/>
      <c r="L173" s="2"/>
      <c r="M173" s="18">
        <f>[1]Cost!F177</f>
        <v>30674.799999999999</v>
      </c>
      <c r="N173" s="18"/>
      <c r="O173" s="2"/>
      <c r="Q173" s="12">
        <f>VLOOKUP(C173,Benchmark!$A:$D,3,)</f>
        <v>5989.1360000000004</v>
      </c>
    </row>
    <row r="174" spans="1:17" x14ac:dyDescent="0.3">
      <c r="A174" s="1">
        <f t="shared" si="13"/>
        <v>1</v>
      </c>
      <c r="B174" s="1" t="str">
        <f t="shared" si="12"/>
        <v>Sunday</v>
      </c>
      <c r="C174" s="252">
        <f>[1]Cost!A178</f>
        <v>43310</v>
      </c>
      <c r="D174" s="137">
        <f>[1]Cost!D178</f>
        <v>1000.4275</v>
      </c>
      <c r="E174" s="2">
        <f t="shared" si="14"/>
        <v>4.2750000000002508E-4</v>
      </c>
      <c r="F174" s="8">
        <f t="shared" si="17"/>
        <v>172</v>
      </c>
      <c r="G174" s="2">
        <f t="shared" si="18"/>
        <v>9.0719476744187985E-4</v>
      </c>
      <c r="H174" s="2"/>
      <c r="I174" s="2"/>
      <c r="J174" s="2"/>
      <c r="K174" s="2"/>
      <c r="L174" s="2"/>
      <c r="M174" s="18">
        <f>[1]Cost!F178</f>
        <v>30674.799999999999</v>
      </c>
      <c r="N174" s="18"/>
      <c r="O174" s="2"/>
      <c r="Q174" s="12">
        <f>VLOOKUP(C174,Benchmark!$A:$D,3,)</f>
        <v>5989.1360000000004</v>
      </c>
    </row>
    <row r="175" spans="1:17" x14ac:dyDescent="0.3">
      <c r="A175" s="1">
        <f t="shared" si="13"/>
        <v>2</v>
      </c>
      <c r="B175" s="1" t="str">
        <f t="shared" si="12"/>
        <v>Monday</v>
      </c>
      <c r="C175" s="252">
        <f>[1]Cost!A179</f>
        <v>43311</v>
      </c>
      <c r="D175" s="137">
        <f>[1]Cost!D179</f>
        <v>1000.4275</v>
      </c>
      <c r="E175" s="2">
        <f t="shared" si="14"/>
        <v>4.2750000000002508E-4</v>
      </c>
      <c r="F175" s="8">
        <f t="shared" si="17"/>
        <v>173</v>
      </c>
      <c r="G175" s="2">
        <f t="shared" si="18"/>
        <v>9.0195086705204236E-4</v>
      </c>
      <c r="H175" s="2"/>
      <c r="I175" s="2"/>
      <c r="J175" s="2"/>
      <c r="K175" s="2"/>
      <c r="L175" s="2"/>
      <c r="M175" s="18">
        <f>[1]Cost!F179</f>
        <v>30674.799999999999</v>
      </c>
      <c r="N175" s="18"/>
      <c r="O175" s="2"/>
      <c r="Q175" s="12">
        <f>VLOOKUP(C175,Benchmark!$A:$D,3,)</f>
        <v>6027.9359999999997</v>
      </c>
    </row>
    <row r="176" spans="1:17" x14ac:dyDescent="0.3">
      <c r="A176" s="1">
        <f t="shared" si="13"/>
        <v>3</v>
      </c>
      <c r="B176" s="1" t="str">
        <f t="shared" si="12"/>
        <v>Tuesday</v>
      </c>
      <c r="C176" s="252">
        <f>[1]Cost!A180</f>
        <v>43312</v>
      </c>
      <c r="D176" s="137">
        <f>[1]Cost!D180</f>
        <v>1000.4275</v>
      </c>
      <c r="E176" s="2">
        <f t="shared" si="14"/>
        <v>4.2750000000002508E-4</v>
      </c>
      <c r="F176" s="8">
        <f t="shared" si="17"/>
        <v>174</v>
      </c>
      <c r="G176" s="2">
        <f t="shared" si="18"/>
        <v>8.9676724137932942E-4</v>
      </c>
      <c r="H176" s="2"/>
      <c r="I176" s="2"/>
      <c r="J176" s="2"/>
      <c r="K176" s="2"/>
      <c r="L176" s="2"/>
      <c r="M176" s="18">
        <f>[1]Cost!F180</f>
        <v>30674.799999999999</v>
      </c>
      <c r="N176" s="18"/>
      <c r="O176" s="2"/>
      <c r="Q176" s="12">
        <f>VLOOKUP(C176,Benchmark!$A:$D,3,)</f>
        <v>5936.4430000000002</v>
      </c>
    </row>
    <row r="177" spans="1:17" x14ac:dyDescent="0.3">
      <c r="A177" s="1">
        <f t="shared" si="13"/>
        <v>4</v>
      </c>
      <c r="B177" s="1" t="str">
        <f t="shared" si="12"/>
        <v>Wednesday</v>
      </c>
      <c r="C177" s="252">
        <f>[1]Cost!A181</f>
        <v>43313</v>
      </c>
      <c r="D177" s="137">
        <f>[1]Cost!D181</f>
        <v>1000.4275</v>
      </c>
      <c r="E177" s="2">
        <f t="shared" si="14"/>
        <v>4.2750000000002508E-4</v>
      </c>
      <c r="F177" s="8">
        <f t="shared" si="17"/>
        <v>175</v>
      </c>
      <c r="G177" s="2">
        <f t="shared" si="18"/>
        <v>8.916428571428761E-4</v>
      </c>
      <c r="H177" s="2"/>
      <c r="I177" s="2"/>
      <c r="J177" s="2"/>
      <c r="K177" s="2"/>
      <c r="L177" s="2"/>
      <c r="M177" s="18">
        <f>[1]Cost!F181</f>
        <v>30674.799999999999</v>
      </c>
      <c r="N177" s="18"/>
      <c r="O177" s="2"/>
      <c r="Q177" s="12">
        <f>VLOOKUP(C177,Benchmark!$A:$D,3,)</f>
        <v>6033.4189999999999</v>
      </c>
    </row>
    <row r="178" spans="1:17" x14ac:dyDescent="0.3">
      <c r="A178" s="1">
        <f t="shared" si="13"/>
        <v>5</v>
      </c>
      <c r="B178" s="1" t="str">
        <f t="shared" si="12"/>
        <v>Thursday</v>
      </c>
      <c r="C178" s="252">
        <f>[1]Cost!A182</f>
        <v>43314</v>
      </c>
      <c r="D178" s="137">
        <f>[1]Cost!D182</f>
        <v>1000.4275</v>
      </c>
      <c r="E178" s="2">
        <f t="shared" si="14"/>
        <v>4.2750000000002508E-4</v>
      </c>
      <c r="F178" s="8">
        <f t="shared" si="17"/>
        <v>176</v>
      </c>
      <c r="G178" s="2">
        <f t="shared" si="18"/>
        <v>8.8657670454547343E-4</v>
      </c>
      <c r="H178" s="2"/>
      <c r="I178" s="2"/>
      <c r="J178" s="2"/>
      <c r="K178" s="2"/>
      <c r="L178" s="2"/>
      <c r="M178" s="18">
        <f>[1]Cost!F182</f>
        <v>30674.799999999999</v>
      </c>
      <c r="N178" s="18"/>
      <c r="O178" s="2"/>
      <c r="Q178" s="12">
        <f>VLOOKUP(C178,Benchmark!$A:$D,3,)</f>
        <v>6011.723</v>
      </c>
    </row>
    <row r="179" spans="1:17" x14ac:dyDescent="0.3">
      <c r="A179" s="1">
        <f t="shared" si="13"/>
        <v>6</v>
      </c>
      <c r="B179" s="1" t="str">
        <f t="shared" si="12"/>
        <v>Friday</v>
      </c>
      <c r="C179" s="252">
        <f>[1]Cost!A183</f>
        <v>43315</v>
      </c>
      <c r="D179" s="137">
        <f>[1]Cost!D183</f>
        <v>1000.4275</v>
      </c>
      <c r="E179" s="2">
        <f t="shared" si="14"/>
        <v>4.2750000000002508E-4</v>
      </c>
      <c r="F179" s="8">
        <f t="shared" si="17"/>
        <v>177</v>
      </c>
      <c r="G179" s="2">
        <f t="shared" si="18"/>
        <v>8.8156779661018828E-4</v>
      </c>
      <c r="H179" s="2"/>
      <c r="I179" s="2"/>
      <c r="J179" s="2"/>
      <c r="K179" s="2"/>
      <c r="L179" s="2"/>
      <c r="M179" s="18">
        <f>[1]Cost!F183</f>
        <v>30674.799999999999</v>
      </c>
      <c r="N179" s="18"/>
      <c r="O179" s="2"/>
      <c r="Q179" s="12">
        <f>VLOOKUP(C179,Benchmark!$A:$D,3,)</f>
        <v>6007.5379999999996</v>
      </c>
    </row>
    <row r="180" spans="1:17" x14ac:dyDescent="0.3">
      <c r="A180" s="1">
        <f t="shared" si="13"/>
        <v>7</v>
      </c>
      <c r="B180" s="1" t="str">
        <f t="shared" si="12"/>
        <v>Saturday</v>
      </c>
      <c r="C180" s="252">
        <f>[1]Cost!A184</f>
        <v>43316</v>
      </c>
      <c r="D180" s="137">
        <f>[1]Cost!D184</f>
        <v>1000.4275</v>
      </c>
      <c r="E180" s="2">
        <f t="shared" si="14"/>
        <v>4.2750000000002508E-4</v>
      </c>
      <c r="F180" s="8">
        <f t="shared" si="17"/>
        <v>178</v>
      </c>
      <c r="G180" s="2">
        <f t="shared" si="18"/>
        <v>8.7661516853934456E-4</v>
      </c>
      <c r="H180" s="2"/>
      <c r="I180" s="2"/>
      <c r="J180" s="2"/>
      <c r="K180" s="2"/>
      <c r="L180" s="2"/>
      <c r="M180" s="18">
        <f>[1]Cost!F184</f>
        <v>30674.799999999999</v>
      </c>
      <c r="N180" s="18"/>
      <c r="O180" s="2"/>
      <c r="Q180" s="12">
        <f>VLOOKUP(C180,Benchmark!$A:$D,3,)</f>
        <v>6007.5379999999996</v>
      </c>
    </row>
    <row r="181" spans="1:17" x14ac:dyDescent="0.3">
      <c r="A181" s="1">
        <f t="shared" si="13"/>
        <v>1</v>
      </c>
      <c r="B181" s="1" t="str">
        <f t="shared" si="12"/>
        <v>Sunday</v>
      </c>
      <c r="C181" s="252">
        <f>[1]Cost!A185</f>
        <v>43317</v>
      </c>
      <c r="D181" s="137">
        <f>[1]Cost!D185</f>
        <v>1000.4275</v>
      </c>
      <c r="E181" s="2">
        <f t="shared" si="14"/>
        <v>4.2750000000002508E-4</v>
      </c>
      <c r="F181" s="8">
        <f t="shared" si="17"/>
        <v>179</v>
      </c>
      <c r="G181" s="2">
        <f t="shared" si="18"/>
        <v>8.7171787709499065E-4</v>
      </c>
      <c r="H181" s="2"/>
      <c r="I181" s="2"/>
      <c r="J181" s="2"/>
      <c r="K181" s="2"/>
      <c r="L181" s="2"/>
      <c r="M181" s="18">
        <f>[1]Cost!F185</f>
        <v>30674.799999999999</v>
      </c>
      <c r="N181" s="18"/>
      <c r="O181" s="2"/>
      <c r="Q181" s="12">
        <f>VLOOKUP(C181,Benchmark!$A:$D,3,)</f>
        <v>6007.5379999999996</v>
      </c>
    </row>
    <row r="182" spans="1:17" x14ac:dyDescent="0.3">
      <c r="A182" s="1">
        <f t="shared" si="13"/>
        <v>2</v>
      </c>
      <c r="B182" s="1" t="str">
        <f t="shared" si="12"/>
        <v>Monday</v>
      </c>
      <c r="C182" s="252">
        <f>[1]Cost!A186</f>
        <v>43318</v>
      </c>
      <c r="D182" s="137">
        <f>[1]Cost!D186</f>
        <v>1000.4275</v>
      </c>
      <c r="E182" s="2">
        <f t="shared" si="14"/>
        <v>4.2750000000002508E-4</v>
      </c>
      <c r="F182" s="8">
        <f t="shared" si="17"/>
        <v>180</v>
      </c>
      <c r="G182" s="2">
        <f t="shared" si="18"/>
        <v>8.6687500000001846E-4</v>
      </c>
      <c r="H182" s="2"/>
      <c r="I182" s="2"/>
      <c r="J182" s="2"/>
      <c r="K182" s="2"/>
      <c r="L182" s="2"/>
      <c r="M182" s="18">
        <f>[1]Cost!F186</f>
        <v>30674.799999999999</v>
      </c>
      <c r="N182" s="18"/>
      <c r="O182" s="2"/>
      <c r="Q182" s="12">
        <f>VLOOKUP(C182,Benchmark!$A:$D,3,)</f>
        <v>6101.1310000000003</v>
      </c>
    </row>
    <row r="183" spans="1:17" x14ac:dyDescent="0.3">
      <c r="A183" s="1">
        <f t="shared" si="13"/>
        <v>3</v>
      </c>
      <c r="B183" s="1" t="str">
        <f t="shared" si="12"/>
        <v>Tuesday</v>
      </c>
      <c r="C183" s="252">
        <f>[1]Cost!A187</f>
        <v>43319</v>
      </c>
      <c r="D183" s="137">
        <f>[1]Cost!D187</f>
        <v>1000.4275</v>
      </c>
      <c r="E183" s="2">
        <f t="shared" si="14"/>
        <v>4.2750000000002508E-4</v>
      </c>
      <c r="F183" s="8">
        <f t="shared" si="17"/>
        <v>181</v>
      </c>
      <c r="G183" s="2">
        <f t="shared" si="18"/>
        <v>8.620856353591344E-4</v>
      </c>
      <c r="H183" s="2"/>
      <c r="I183" s="2"/>
      <c r="J183" s="2"/>
      <c r="K183" s="2"/>
      <c r="L183" s="2"/>
      <c r="M183" s="18">
        <f>[1]Cost!F187</f>
        <v>30674.799999999999</v>
      </c>
      <c r="N183" s="18"/>
      <c r="O183" s="2"/>
      <c r="Q183" s="12">
        <f>VLOOKUP(C183,Benchmark!$A:$D,3,)</f>
        <v>6091.25</v>
      </c>
    </row>
    <row r="184" spans="1:17" x14ac:dyDescent="0.3">
      <c r="A184" s="1">
        <f t="shared" si="13"/>
        <v>4</v>
      </c>
      <c r="B184" s="1" t="str">
        <f t="shared" si="12"/>
        <v>Wednesday</v>
      </c>
      <c r="C184" s="252">
        <f>[1]Cost!A188</f>
        <v>43320</v>
      </c>
      <c r="D184" s="137">
        <f>[1]Cost!D188</f>
        <v>1000.4275</v>
      </c>
      <c r="E184" s="2">
        <f t="shared" si="14"/>
        <v>4.2750000000002508E-4</v>
      </c>
      <c r="F184" s="8">
        <f t="shared" si="17"/>
        <v>182</v>
      </c>
      <c r="G184" s="2">
        <f t="shared" si="18"/>
        <v>8.573489010989194E-4</v>
      </c>
      <c r="H184" s="2"/>
      <c r="I184" s="2"/>
      <c r="J184" s="2"/>
      <c r="K184" s="2"/>
      <c r="L184" s="2"/>
      <c r="M184" s="18">
        <f>[1]Cost!F188</f>
        <v>30674.799999999999</v>
      </c>
      <c r="N184" s="18"/>
      <c r="O184" s="2"/>
      <c r="Q184" s="12">
        <f>VLOOKUP(C184,Benchmark!$A:$D,3,)</f>
        <v>6094.8289999999997</v>
      </c>
    </row>
    <row r="185" spans="1:17" x14ac:dyDescent="0.3">
      <c r="A185" s="1">
        <f t="shared" si="13"/>
        <v>5</v>
      </c>
      <c r="B185" s="1" t="str">
        <f t="shared" si="12"/>
        <v>Thursday</v>
      </c>
      <c r="C185" s="252">
        <f>[1]Cost!A189</f>
        <v>43321</v>
      </c>
      <c r="D185" s="137">
        <f>[1]Cost!D189</f>
        <v>1000.4275</v>
      </c>
      <c r="E185" s="2">
        <f t="shared" si="14"/>
        <v>4.2750000000002508E-4</v>
      </c>
      <c r="F185" s="8">
        <f t="shared" si="17"/>
        <v>183</v>
      </c>
      <c r="G185" s="2">
        <f t="shared" si="18"/>
        <v>8.5266393442624767E-4</v>
      </c>
      <c r="H185" s="2"/>
      <c r="I185" s="2"/>
      <c r="J185" s="2"/>
      <c r="K185" s="2"/>
      <c r="L185" s="2"/>
      <c r="M185" s="18">
        <f>[1]Cost!F189</f>
        <v>30674.799999999999</v>
      </c>
      <c r="N185" s="18"/>
      <c r="O185" s="2"/>
      <c r="Q185" s="12">
        <f>VLOOKUP(C185,Benchmark!$A:$D,3,)</f>
        <v>6065.2560000000003</v>
      </c>
    </row>
    <row r="186" spans="1:17" x14ac:dyDescent="0.3">
      <c r="A186" s="1">
        <f t="shared" si="13"/>
        <v>6</v>
      </c>
      <c r="B186" s="1" t="str">
        <f t="shared" si="12"/>
        <v>Friday</v>
      </c>
      <c r="C186" s="252">
        <f>[1]Cost!A190</f>
        <v>43322</v>
      </c>
      <c r="D186" s="137">
        <f>[1]Cost!D190</f>
        <v>1000.4275</v>
      </c>
      <c r="E186" s="2">
        <f t="shared" si="14"/>
        <v>4.2750000000002508E-4</v>
      </c>
      <c r="F186" s="8">
        <f t="shared" si="17"/>
        <v>184</v>
      </c>
      <c r="G186" s="2">
        <f t="shared" si="18"/>
        <v>8.4802989130436585E-4</v>
      </c>
      <c r="H186" s="2"/>
      <c r="I186" s="2"/>
      <c r="J186" s="2"/>
      <c r="K186" s="2"/>
      <c r="L186" s="2"/>
      <c r="M186" s="18">
        <f>[1]Cost!F190</f>
        <v>30674.799999999999</v>
      </c>
      <c r="N186" s="18"/>
      <c r="O186" s="2"/>
      <c r="Q186" s="12">
        <f>VLOOKUP(C186,Benchmark!$A:$D,3,)</f>
        <v>6077.1729999999998</v>
      </c>
    </row>
    <row r="187" spans="1:17" x14ac:dyDescent="0.3">
      <c r="A187" s="1">
        <f t="shared" si="13"/>
        <v>7</v>
      </c>
      <c r="B187" s="1" t="str">
        <f t="shared" si="12"/>
        <v>Saturday</v>
      </c>
      <c r="C187" s="252">
        <f>[1]Cost!A191</f>
        <v>43323</v>
      </c>
      <c r="D187" s="137">
        <f>[1]Cost!D191</f>
        <v>1000.4275</v>
      </c>
      <c r="E187" s="2">
        <f t="shared" si="14"/>
        <v>4.2750000000002508E-4</v>
      </c>
      <c r="F187" s="8">
        <f t="shared" si="17"/>
        <v>185</v>
      </c>
      <c r="G187" s="2">
        <f t="shared" si="18"/>
        <v>8.4344594594596388E-4</v>
      </c>
      <c r="H187" s="2"/>
      <c r="I187" s="2"/>
      <c r="J187" s="2"/>
      <c r="K187" s="2"/>
      <c r="L187" s="2"/>
      <c r="M187" s="18">
        <f>[1]Cost!F191</f>
        <v>30674.799999999999</v>
      </c>
      <c r="N187" s="18"/>
      <c r="O187" s="2"/>
      <c r="Q187" s="12">
        <f>VLOOKUP(C187,Benchmark!$A:$D,3,)</f>
        <v>6077.1729999999998</v>
      </c>
    </row>
    <row r="188" spans="1:17" x14ac:dyDescent="0.3">
      <c r="A188" s="1">
        <f t="shared" si="13"/>
        <v>1</v>
      </c>
      <c r="B188" s="1" t="str">
        <f t="shared" si="12"/>
        <v>Sunday</v>
      </c>
      <c r="C188" s="252">
        <f>[1]Cost!A192</f>
        <v>43324</v>
      </c>
      <c r="D188" s="137">
        <f>[1]Cost!D192</f>
        <v>1000.4275</v>
      </c>
      <c r="E188" s="2">
        <f t="shared" si="14"/>
        <v>4.2750000000002508E-4</v>
      </c>
      <c r="F188" s="8">
        <f t="shared" si="17"/>
        <v>186</v>
      </c>
      <c r="G188" s="2">
        <f t="shared" si="18"/>
        <v>8.3891129032259855E-4</v>
      </c>
      <c r="H188" s="2"/>
      <c r="I188" s="2"/>
      <c r="J188" s="2"/>
      <c r="K188" s="2"/>
      <c r="L188" s="2"/>
      <c r="M188" s="18">
        <f>[1]Cost!F192</f>
        <v>30674.799999999999</v>
      </c>
      <c r="N188" s="18"/>
      <c r="O188" s="2"/>
      <c r="Q188" s="12">
        <f>VLOOKUP(C188,Benchmark!$A:$D,3,)</f>
        <v>6077.1729999999998</v>
      </c>
    </row>
    <row r="189" spans="1:17" x14ac:dyDescent="0.3">
      <c r="A189" s="1">
        <f t="shared" si="13"/>
        <v>2</v>
      </c>
      <c r="B189" s="1" t="str">
        <f t="shared" si="12"/>
        <v>Monday</v>
      </c>
      <c r="C189" s="252">
        <f>[1]Cost!A193</f>
        <v>43325</v>
      </c>
      <c r="D189" s="137">
        <f>[1]Cost!D193</f>
        <v>1000.4275</v>
      </c>
      <c r="E189" s="2">
        <f t="shared" si="14"/>
        <v>4.2750000000002508E-4</v>
      </c>
      <c r="F189" s="8">
        <f t="shared" si="17"/>
        <v>187</v>
      </c>
      <c r="G189" s="2">
        <f t="shared" si="18"/>
        <v>8.3442513368985733E-4</v>
      </c>
      <c r="H189" s="2"/>
      <c r="I189" s="2"/>
      <c r="J189" s="2"/>
      <c r="K189" s="2"/>
      <c r="L189" s="2"/>
      <c r="M189" s="18">
        <f>[1]Cost!F193</f>
        <v>30674.799999999999</v>
      </c>
      <c r="N189" s="18"/>
      <c r="O189" s="2"/>
      <c r="Q189" s="12">
        <f>VLOOKUP(C189,Benchmark!$A:$D,3,)</f>
        <v>5861.2460000000001</v>
      </c>
    </row>
    <row r="190" spans="1:17" x14ac:dyDescent="0.3">
      <c r="A190" s="1">
        <f t="shared" si="13"/>
        <v>3</v>
      </c>
      <c r="B190" s="1" t="str">
        <f t="shared" si="12"/>
        <v>Tuesday</v>
      </c>
      <c r="C190" s="252">
        <f>[1]Cost!A194</f>
        <v>43326</v>
      </c>
      <c r="D190" s="137">
        <f>[1]Cost!D194</f>
        <v>1000.4275</v>
      </c>
      <c r="E190" s="2">
        <f t="shared" si="14"/>
        <v>4.2750000000002508E-4</v>
      </c>
      <c r="F190" s="8">
        <f t="shared" si="17"/>
        <v>188</v>
      </c>
      <c r="G190" s="2">
        <f t="shared" si="18"/>
        <v>8.2998670212767729E-4</v>
      </c>
      <c r="H190" s="2"/>
      <c r="I190" s="2"/>
      <c r="J190" s="2"/>
      <c r="K190" s="2"/>
      <c r="L190" s="2"/>
      <c r="M190" s="18">
        <f>[1]Cost!F194</f>
        <v>30674.799999999999</v>
      </c>
      <c r="N190" s="18"/>
      <c r="O190" s="2"/>
      <c r="Q190" s="12">
        <f>VLOOKUP(C190,Benchmark!$A:$D,3,)</f>
        <v>5769.8729999999996</v>
      </c>
    </row>
    <row r="191" spans="1:17" x14ac:dyDescent="0.3">
      <c r="A191" s="1">
        <f t="shared" si="13"/>
        <v>4</v>
      </c>
      <c r="B191" s="1" t="str">
        <f t="shared" si="12"/>
        <v>Wednesday</v>
      </c>
      <c r="C191" s="252">
        <f>[1]Cost!A195</f>
        <v>43327</v>
      </c>
      <c r="D191" s="137">
        <f>[1]Cost!D195</f>
        <v>1000.4275</v>
      </c>
      <c r="E191" s="2">
        <f t="shared" si="14"/>
        <v>4.2750000000002508E-4</v>
      </c>
      <c r="F191" s="8">
        <f t="shared" si="17"/>
        <v>189</v>
      </c>
      <c r="G191" s="2">
        <f t="shared" si="18"/>
        <v>8.2559523809525568E-4</v>
      </c>
      <c r="H191" s="2"/>
      <c r="I191" s="2"/>
      <c r="J191" s="2"/>
      <c r="K191" s="2"/>
      <c r="L191" s="2"/>
      <c r="M191" s="18">
        <f>[1]Cost!F195</f>
        <v>30674.799999999999</v>
      </c>
      <c r="N191" s="18"/>
      <c r="O191" s="2"/>
      <c r="Q191" s="12">
        <f>VLOOKUP(C191,Benchmark!$A:$D,3,)</f>
        <v>5816.59</v>
      </c>
    </row>
    <row r="192" spans="1:17" x14ac:dyDescent="0.3">
      <c r="A192" s="1">
        <f t="shared" si="13"/>
        <v>5</v>
      </c>
      <c r="B192" s="1" t="str">
        <f t="shared" si="12"/>
        <v>Thursday</v>
      </c>
      <c r="C192" s="252">
        <f>[1]Cost!A196</f>
        <v>43328</v>
      </c>
      <c r="D192" s="137">
        <f>[1]Cost!D196</f>
        <v>1000.4275</v>
      </c>
      <c r="E192" s="2">
        <f t="shared" si="14"/>
        <v>4.2750000000002508E-4</v>
      </c>
      <c r="F192" s="8">
        <f t="shared" si="17"/>
        <v>190</v>
      </c>
      <c r="G192" s="2">
        <f t="shared" si="18"/>
        <v>8.212500000000175E-4</v>
      </c>
      <c r="H192" s="2"/>
      <c r="I192" s="2"/>
      <c r="J192" s="2"/>
      <c r="K192" s="2"/>
      <c r="L192" s="2"/>
      <c r="M192" s="18">
        <f>[1]Cost!F196</f>
        <v>30674.799999999999</v>
      </c>
      <c r="N192" s="18"/>
      <c r="O192" s="2"/>
      <c r="Q192" s="12">
        <f>VLOOKUP(C192,Benchmark!$A:$D,3,)</f>
        <v>5783.7979999999998</v>
      </c>
    </row>
    <row r="193" spans="1:17" x14ac:dyDescent="0.3">
      <c r="A193" s="1">
        <f t="shared" si="13"/>
        <v>6</v>
      </c>
      <c r="B193" s="1" t="str">
        <f t="shared" si="12"/>
        <v>Friday</v>
      </c>
      <c r="C193" s="252">
        <f>[1]Cost!A197</f>
        <v>43329</v>
      </c>
      <c r="D193" s="137">
        <f>[1]Cost!D197</f>
        <v>1000.4275</v>
      </c>
      <c r="E193" s="2">
        <f t="shared" si="14"/>
        <v>4.2750000000002508E-4</v>
      </c>
      <c r="F193" s="8">
        <f t="shared" si="17"/>
        <v>191</v>
      </c>
      <c r="G193" s="2">
        <f t="shared" si="18"/>
        <v>8.1695026178012209E-4</v>
      </c>
      <c r="H193" s="2"/>
      <c r="I193" s="2"/>
      <c r="J193" s="2"/>
      <c r="K193" s="2"/>
      <c r="L193" s="2"/>
      <c r="M193" s="18">
        <f>[1]Cost!F197</f>
        <v>30674.799999999999</v>
      </c>
      <c r="N193" s="18"/>
      <c r="O193" s="2"/>
      <c r="Q193" s="12">
        <f>VLOOKUP(C193,Benchmark!$A:$D,3,)</f>
        <v>5783.7979999999998</v>
      </c>
    </row>
    <row r="194" spans="1:17" x14ac:dyDescent="0.3">
      <c r="A194" s="1">
        <f t="shared" si="13"/>
        <v>7</v>
      </c>
      <c r="B194" s="1" t="str">
        <f t="shared" ref="B194:B257" si="19">VLOOKUP(A194,$Z$18:$AA$24,2)</f>
        <v>Saturday</v>
      </c>
      <c r="C194" s="252">
        <f>[1]Cost!A198</f>
        <v>43330</v>
      </c>
      <c r="D194" s="137">
        <f>[1]Cost!D198</f>
        <v>1000.4275</v>
      </c>
      <c r="E194" s="2">
        <f t="shared" si="14"/>
        <v>4.2750000000002508E-4</v>
      </c>
      <c r="F194" s="8">
        <f t="shared" si="17"/>
        <v>192</v>
      </c>
      <c r="G194" s="2">
        <f t="shared" si="18"/>
        <v>8.1269531250001729E-4</v>
      </c>
      <c r="H194" s="2"/>
      <c r="I194" s="2"/>
      <c r="J194" s="2"/>
      <c r="K194" s="2"/>
      <c r="L194" s="2"/>
      <c r="M194" s="18">
        <f>[1]Cost!F198</f>
        <v>30674.799999999999</v>
      </c>
      <c r="N194" s="18"/>
      <c r="O194" s="2"/>
      <c r="Q194" s="12">
        <f>VLOOKUP(C194,Benchmark!$A:$D,3,)</f>
        <v>5783.7979999999998</v>
      </c>
    </row>
    <row r="195" spans="1:17" x14ac:dyDescent="0.3">
      <c r="A195" s="1">
        <f t="shared" ref="A195:A258" si="20">WEEKDAY(C195)</f>
        <v>1</v>
      </c>
      <c r="B195" s="1" t="str">
        <f t="shared" si="19"/>
        <v>Sunday</v>
      </c>
      <c r="C195" s="252">
        <f>[1]Cost!A199</f>
        <v>43331</v>
      </c>
      <c r="D195" s="137">
        <f>[1]Cost!D199</f>
        <v>1000.4275</v>
      </c>
      <c r="E195" s="2">
        <f t="shared" si="14"/>
        <v>4.2750000000002508E-4</v>
      </c>
      <c r="F195" s="8">
        <f t="shared" si="17"/>
        <v>193</v>
      </c>
      <c r="G195" s="2">
        <f t="shared" si="18"/>
        <v>8.0848445595856641E-4</v>
      </c>
      <c r="H195" s="2"/>
      <c r="I195" s="2"/>
      <c r="J195" s="2"/>
      <c r="K195" s="2"/>
      <c r="L195" s="2"/>
      <c r="M195" s="18">
        <f>[1]Cost!F199</f>
        <v>30674.799999999999</v>
      </c>
      <c r="N195" s="18"/>
      <c r="O195" s="2"/>
      <c r="Q195" s="12">
        <f>VLOOKUP(C195,Benchmark!$A:$D,3,)</f>
        <v>5783.7979999999998</v>
      </c>
    </row>
    <row r="196" spans="1:17" x14ac:dyDescent="0.3">
      <c r="A196" s="1">
        <f t="shared" si="20"/>
        <v>2</v>
      </c>
      <c r="B196" s="1" t="str">
        <f t="shared" si="19"/>
        <v>Monday</v>
      </c>
      <c r="C196" s="252">
        <f>[1]Cost!A200</f>
        <v>43332</v>
      </c>
      <c r="D196" s="137">
        <f>[1]Cost!D200</f>
        <v>1000.4275</v>
      </c>
      <c r="E196" s="2">
        <f t="shared" ref="E196:E259" si="21">D196/$D$2-1</f>
        <v>4.2750000000002508E-4</v>
      </c>
      <c r="F196" s="8">
        <f t="shared" si="17"/>
        <v>194</v>
      </c>
      <c r="G196" s="2">
        <f t="shared" si="18"/>
        <v>8.0431701030929555E-4</v>
      </c>
      <c r="H196" s="2"/>
      <c r="I196" s="2"/>
      <c r="J196" s="2"/>
      <c r="K196" s="2"/>
      <c r="L196" s="2"/>
      <c r="M196" s="18">
        <f>[1]Cost!F200</f>
        <v>30674.799999999999</v>
      </c>
      <c r="N196" s="18"/>
      <c r="O196" s="2"/>
      <c r="Q196" s="12">
        <f>VLOOKUP(C196,Benchmark!$A:$D,3,)</f>
        <v>5892.192</v>
      </c>
    </row>
    <row r="197" spans="1:17" x14ac:dyDescent="0.3">
      <c r="A197" s="1">
        <f t="shared" si="20"/>
        <v>3</v>
      </c>
      <c r="B197" s="1" t="str">
        <f t="shared" si="19"/>
        <v>Tuesday</v>
      </c>
      <c r="C197" s="252">
        <f>[1]Cost!A201</f>
        <v>43333</v>
      </c>
      <c r="D197" s="137">
        <f>[1]Cost!D201</f>
        <v>1000.4275</v>
      </c>
      <c r="E197" s="2">
        <f t="shared" si="21"/>
        <v>4.2750000000002508E-4</v>
      </c>
      <c r="F197" s="8">
        <f t="shared" si="17"/>
        <v>195</v>
      </c>
      <c r="G197" s="2">
        <f t="shared" si="18"/>
        <v>8.0019230769232477E-4</v>
      </c>
      <c r="H197" s="2"/>
      <c r="I197" s="2"/>
      <c r="J197" s="2"/>
      <c r="K197" s="2"/>
      <c r="L197" s="2"/>
      <c r="M197" s="18">
        <f>[1]Cost!F201</f>
        <v>30674.799999999999</v>
      </c>
      <c r="N197" s="18"/>
      <c r="O197" s="2"/>
      <c r="Q197" s="12">
        <f>VLOOKUP(C197,Benchmark!$A:$D,3,)</f>
        <v>5944.3010000000004</v>
      </c>
    </row>
    <row r="198" spans="1:17" x14ac:dyDescent="0.3">
      <c r="A198" s="1">
        <f t="shared" si="20"/>
        <v>4</v>
      </c>
      <c r="B198" s="1" t="str">
        <f t="shared" si="19"/>
        <v>Wednesday</v>
      </c>
      <c r="C198" s="252">
        <f>[1]Cost!A202</f>
        <v>43334</v>
      </c>
      <c r="D198" s="137">
        <f>[1]Cost!D202</f>
        <v>1000.4275</v>
      </c>
      <c r="E198" s="2">
        <f t="shared" si="21"/>
        <v>4.2750000000002508E-4</v>
      </c>
      <c r="F198" s="8">
        <f t="shared" si="17"/>
        <v>196</v>
      </c>
      <c r="G198" s="2">
        <f t="shared" si="18"/>
        <v>7.9610969387756796E-4</v>
      </c>
      <c r="H198" s="2"/>
      <c r="I198" s="2"/>
      <c r="J198" s="2"/>
      <c r="K198" s="2"/>
      <c r="L198" s="2"/>
      <c r="M198" s="18">
        <f>[1]Cost!F202</f>
        <v>30674.799999999999</v>
      </c>
      <c r="N198" s="18"/>
      <c r="O198" s="2"/>
      <c r="Q198" s="12">
        <f>VLOOKUP(C198,Benchmark!$A:$D,3,)</f>
        <v>5944.3010000000004</v>
      </c>
    </row>
    <row r="199" spans="1:17" x14ac:dyDescent="0.3">
      <c r="A199" s="1">
        <f t="shared" si="20"/>
        <v>5</v>
      </c>
      <c r="B199" s="1" t="str">
        <f t="shared" si="19"/>
        <v>Thursday</v>
      </c>
      <c r="C199" s="252">
        <f>[1]Cost!A203</f>
        <v>43335</v>
      </c>
      <c r="D199" s="137">
        <f>[1]Cost!D203</f>
        <v>1000.4275</v>
      </c>
      <c r="E199" s="2">
        <f t="shared" si="21"/>
        <v>4.2750000000002508E-4</v>
      </c>
      <c r="F199" s="8">
        <f t="shared" si="17"/>
        <v>197</v>
      </c>
      <c r="G199" s="2">
        <f t="shared" si="18"/>
        <v>7.9206852791879857E-4</v>
      </c>
      <c r="H199" s="2"/>
      <c r="I199" s="2"/>
      <c r="J199" s="2"/>
      <c r="K199" s="2"/>
      <c r="L199" s="2"/>
      <c r="M199" s="18">
        <f>[1]Cost!F203</f>
        <v>30674.799999999999</v>
      </c>
      <c r="N199" s="18"/>
      <c r="O199" s="2"/>
      <c r="Q199" s="12">
        <f>VLOOKUP(C199,Benchmark!$A:$D,3,)</f>
        <v>5982.9849999999997</v>
      </c>
    </row>
    <row r="200" spans="1:17" x14ac:dyDescent="0.3">
      <c r="A200" s="1">
        <f t="shared" si="20"/>
        <v>6</v>
      </c>
      <c r="B200" s="1" t="str">
        <f t="shared" si="19"/>
        <v>Friday</v>
      </c>
      <c r="C200" s="252">
        <f>[1]Cost!A204</f>
        <v>43336</v>
      </c>
      <c r="D200" s="137">
        <f>[1]Cost!D204</f>
        <v>1000.4275</v>
      </c>
      <c r="E200" s="2">
        <f t="shared" si="21"/>
        <v>4.2750000000002508E-4</v>
      </c>
      <c r="F200" s="8">
        <f t="shared" si="17"/>
        <v>198</v>
      </c>
      <c r="G200" s="2">
        <f t="shared" si="18"/>
        <v>7.8806818181819858E-4</v>
      </c>
      <c r="H200" s="2"/>
      <c r="I200" s="2"/>
      <c r="J200" s="2"/>
      <c r="K200" s="2"/>
      <c r="L200" s="2"/>
      <c r="M200" s="18">
        <f>[1]Cost!F204</f>
        <v>30674.799999999999</v>
      </c>
      <c r="N200" s="18"/>
      <c r="O200" s="2"/>
      <c r="Q200" s="12">
        <f>VLOOKUP(C200,Benchmark!$A:$D,3,)</f>
        <v>5968.75</v>
      </c>
    </row>
    <row r="201" spans="1:17" x14ac:dyDescent="0.3">
      <c r="A201" s="1">
        <f t="shared" si="20"/>
        <v>7</v>
      </c>
      <c r="B201" s="1" t="str">
        <f t="shared" si="19"/>
        <v>Saturday</v>
      </c>
      <c r="C201" s="252">
        <f>[1]Cost!A205</f>
        <v>43337</v>
      </c>
      <c r="D201" s="137">
        <f>[1]Cost!D205</f>
        <v>1000.4275</v>
      </c>
      <c r="E201" s="2">
        <f t="shared" si="21"/>
        <v>4.2750000000002508E-4</v>
      </c>
      <c r="F201" s="8">
        <f t="shared" si="17"/>
        <v>199</v>
      </c>
      <c r="G201" s="2">
        <f t="shared" si="18"/>
        <v>7.8410804020102171E-4</v>
      </c>
      <c r="H201" s="2"/>
      <c r="I201" s="2"/>
      <c r="J201" s="2"/>
      <c r="K201" s="2"/>
      <c r="L201" s="2"/>
      <c r="M201" s="18">
        <f>[1]Cost!F205</f>
        <v>30674.799999999999</v>
      </c>
      <c r="N201" s="18"/>
      <c r="O201" s="2"/>
      <c r="Q201" s="12">
        <f>VLOOKUP(C201,Benchmark!$A:$D,3,)</f>
        <v>5968.75</v>
      </c>
    </row>
    <row r="202" spans="1:17" x14ac:dyDescent="0.3">
      <c r="A202" s="1">
        <f t="shared" si="20"/>
        <v>1</v>
      </c>
      <c r="B202" s="1" t="str">
        <f t="shared" si="19"/>
        <v>Sunday</v>
      </c>
      <c r="C202" s="252">
        <f>[1]Cost!A206</f>
        <v>43338</v>
      </c>
      <c r="D202" s="137">
        <f>[1]Cost!D206</f>
        <v>1000.4275</v>
      </c>
      <c r="E202" s="2">
        <f t="shared" si="21"/>
        <v>4.2750000000002508E-4</v>
      </c>
      <c r="F202" s="8">
        <f t="shared" si="17"/>
        <v>200</v>
      </c>
      <c r="G202" s="2">
        <f t="shared" si="18"/>
        <v>7.8018750000001665E-4</v>
      </c>
      <c r="H202" s="2"/>
      <c r="I202" s="2"/>
      <c r="J202" s="2"/>
      <c r="K202" s="2"/>
      <c r="L202" s="2"/>
      <c r="M202" s="18">
        <f>[1]Cost!F206</f>
        <v>30674.799999999999</v>
      </c>
      <c r="N202" s="18"/>
      <c r="O202" s="2"/>
      <c r="Q202" s="12">
        <f>VLOOKUP(C202,Benchmark!$A:$D,3,)</f>
        <v>5968.75</v>
      </c>
    </row>
    <row r="203" spans="1:17" x14ac:dyDescent="0.3">
      <c r="A203" s="1">
        <f t="shared" si="20"/>
        <v>2</v>
      </c>
      <c r="B203" s="1" t="str">
        <f t="shared" si="19"/>
        <v>Monday</v>
      </c>
      <c r="C203" s="252">
        <f>[1]Cost!A207</f>
        <v>43339</v>
      </c>
      <c r="D203" s="137">
        <f>[1]Cost!D207</f>
        <v>1000.4275</v>
      </c>
      <c r="E203" s="2">
        <f t="shared" si="21"/>
        <v>4.2750000000002508E-4</v>
      </c>
      <c r="F203" s="8">
        <f t="shared" si="17"/>
        <v>201</v>
      </c>
      <c r="G203" s="2">
        <f t="shared" si="18"/>
        <v>7.763059701492703E-4</v>
      </c>
      <c r="H203" s="2"/>
      <c r="I203" s="2"/>
      <c r="J203" s="2"/>
      <c r="K203" s="2"/>
      <c r="L203" s="2"/>
      <c r="M203" s="18">
        <f>[1]Cost!F207</f>
        <v>412188.8</v>
      </c>
      <c r="N203" s="18"/>
      <c r="O203" s="2"/>
      <c r="Q203" s="12">
        <f>VLOOKUP(C203,Benchmark!$A:$D,3,)</f>
        <v>6025.9679999999998</v>
      </c>
    </row>
    <row r="204" spans="1:17" x14ac:dyDescent="0.3">
      <c r="A204" s="1">
        <f t="shared" si="20"/>
        <v>3</v>
      </c>
      <c r="B204" s="1" t="str">
        <f t="shared" si="19"/>
        <v>Tuesday</v>
      </c>
      <c r="C204" s="252">
        <f>[1]Cost!A208</f>
        <v>43340</v>
      </c>
      <c r="D204" s="137">
        <f>[1]Cost!D208</f>
        <v>1000.4275</v>
      </c>
      <c r="E204" s="2">
        <f t="shared" si="21"/>
        <v>4.2750000000002508E-4</v>
      </c>
      <c r="F204" s="8">
        <f t="shared" si="17"/>
        <v>202</v>
      </c>
      <c r="G204" s="2">
        <f t="shared" si="18"/>
        <v>7.7246287128714521E-4</v>
      </c>
      <c r="H204" s="2"/>
      <c r="I204" s="2"/>
      <c r="J204" s="2"/>
      <c r="K204" s="2"/>
      <c r="L204" s="2"/>
      <c r="M204" s="18">
        <f>[1]Cost!F208</f>
        <v>412188.8</v>
      </c>
      <c r="N204" s="18"/>
      <c r="O204" s="2"/>
      <c r="Q204" s="12">
        <f>VLOOKUP(C204,Benchmark!$A:$D,3,)</f>
        <v>6042.65</v>
      </c>
    </row>
    <row r="205" spans="1:17" x14ac:dyDescent="0.3">
      <c r="A205" s="1">
        <f t="shared" si="20"/>
        <v>4</v>
      </c>
      <c r="B205" s="1" t="str">
        <f t="shared" si="19"/>
        <v>Wednesday</v>
      </c>
      <c r="C205" s="252">
        <f>[1]Cost!A209</f>
        <v>43341</v>
      </c>
      <c r="D205" s="137">
        <f>[1]Cost!D209</f>
        <v>1000.4275</v>
      </c>
      <c r="E205" s="2">
        <f t="shared" si="21"/>
        <v>4.2750000000002508E-4</v>
      </c>
      <c r="F205" s="8">
        <f t="shared" si="17"/>
        <v>203</v>
      </c>
      <c r="G205" s="2">
        <f t="shared" si="18"/>
        <v>7.6865763546799665E-4</v>
      </c>
      <c r="H205" s="2"/>
      <c r="I205" s="2"/>
      <c r="J205" s="2"/>
      <c r="K205" s="2"/>
      <c r="L205" s="2"/>
      <c r="M205" s="18">
        <f>[1]Cost!F209</f>
        <v>412188.8</v>
      </c>
      <c r="N205" s="18"/>
      <c r="O205" s="2"/>
      <c r="Q205" s="12">
        <f>VLOOKUP(C205,Benchmark!$A:$D,3,)</f>
        <v>6065.1490000000003</v>
      </c>
    </row>
    <row r="206" spans="1:17" x14ac:dyDescent="0.3">
      <c r="A206" s="1">
        <f t="shared" si="20"/>
        <v>5</v>
      </c>
      <c r="B206" s="1" t="str">
        <f t="shared" si="19"/>
        <v>Thursday</v>
      </c>
      <c r="C206" s="252">
        <f>[1]Cost!A210</f>
        <v>43342</v>
      </c>
      <c r="D206" s="137">
        <f>[1]Cost!D210</f>
        <v>1000.4275</v>
      </c>
      <c r="E206" s="2">
        <f t="shared" si="21"/>
        <v>4.2750000000002508E-4</v>
      </c>
      <c r="F206" s="8">
        <f t="shared" si="17"/>
        <v>204</v>
      </c>
      <c r="G206" s="2">
        <f t="shared" si="18"/>
        <v>7.648897058823692E-4</v>
      </c>
      <c r="H206" s="2"/>
      <c r="I206" s="2"/>
      <c r="J206" s="2"/>
      <c r="K206" s="2"/>
      <c r="L206" s="2"/>
      <c r="M206" s="18">
        <f>[1]Cost!F210</f>
        <v>412188.8</v>
      </c>
      <c r="N206" s="18"/>
      <c r="O206" s="2"/>
      <c r="Q206" s="12">
        <f>VLOOKUP(C206,Benchmark!$A:$D,3,)</f>
        <v>6018.9639999999999</v>
      </c>
    </row>
    <row r="207" spans="1:17" x14ac:dyDescent="0.3">
      <c r="A207" s="1">
        <f t="shared" si="20"/>
        <v>6</v>
      </c>
      <c r="B207" s="1" t="str">
        <f t="shared" si="19"/>
        <v>Friday</v>
      </c>
      <c r="C207" s="252">
        <f>[1]Cost!A211</f>
        <v>43343</v>
      </c>
      <c r="D207" s="137">
        <f>[1]Cost!D211</f>
        <v>1000.4275</v>
      </c>
      <c r="E207" s="2">
        <f t="shared" si="21"/>
        <v>4.2750000000002508E-4</v>
      </c>
      <c r="F207" s="8">
        <f t="shared" ref="F207:F220" si="22">C207-$C$2</f>
        <v>205</v>
      </c>
      <c r="G207" s="2">
        <f t="shared" ref="G207:G220" si="23">((D207-$D$2)/$D$2)*365/F207</f>
        <v>7.6115853658538209E-4</v>
      </c>
      <c r="H207" s="2"/>
      <c r="I207" s="2"/>
      <c r="J207" s="2"/>
      <c r="K207" s="2"/>
      <c r="L207" s="2"/>
      <c r="M207" s="18">
        <f>[1]Cost!F211</f>
        <v>412188.8</v>
      </c>
      <c r="N207" s="18"/>
      <c r="O207" s="2"/>
      <c r="Q207" s="12">
        <f>VLOOKUP(C207,Benchmark!$A:$D,3,)</f>
        <v>6018.46</v>
      </c>
    </row>
    <row r="208" spans="1:17" x14ac:dyDescent="0.3">
      <c r="A208" s="1">
        <f t="shared" si="20"/>
        <v>7</v>
      </c>
      <c r="B208" s="1" t="str">
        <f t="shared" si="19"/>
        <v>Saturday</v>
      </c>
      <c r="C208" s="252">
        <f>[1]Cost!A212</f>
        <v>43344</v>
      </c>
      <c r="D208" s="137">
        <f>[1]Cost!D212</f>
        <v>1000.4275</v>
      </c>
      <c r="E208" s="2">
        <f t="shared" si="21"/>
        <v>4.2750000000002508E-4</v>
      </c>
      <c r="F208" s="8">
        <f t="shared" si="22"/>
        <v>206</v>
      </c>
      <c r="G208" s="2">
        <f t="shared" si="23"/>
        <v>7.5746359223302585E-4</v>
      </c>
      <c r="H208" s="2"/>
      <c r="I208" s="2"/>
      <c r="J208" s="2"/>
      <c r="K208" s="2"/>
      <c r="L208" s="2"/>
      <c r="M208" s="18">
        <f>[1]Cost!F212</f>
        <v>412188.8</v>
      </c>
      <c r="N208" s="18"/>
      <c r="O208" s="2"/>
      <c r="Q208" s="12">
        <f>VLOOKUP(C208,Benchmark!$A:$D,3,)</f>
        <v>6018.46</v>
      </c>
    </row>
    <row r="209" spans="1:17" x14ac:dyDescent="0.3">
      <c r="A209" s="1">
        <f t="shared" si="20"/>
        <v>1</v>
      </c>
      <c r="B209" s="1" t="str">
        <f t="shared" si="19"/>
        <v>Sunday</v>
      </c>
      <c r="C209" s="252">
        <f>[1]Cost!A213</f>
        <v>43345</v>
      </c>
      <c r="D209" s="137">
        <f>[1]Cost!D213</f>
        <v>1000.4275</v>
      </c>
      <c r="E209" s="2">
        <f t="shared" si="21"/>
        <v>4.2750000000002508E-4</v>
      </c>
      <c r="F209" s="8">
        <f t="shared" si="22"/>
        <v>207</v>
      </c>
      <c r="G209" s="2">
        <f t="shared" si="23"/>
        <v>7.5380434782610305E-4</v>
      </c>
      <c r="H209" s="2"/>
      <c r="I209" s="2"/>
      <c r="J209" s="2"/>
      <c r="K209" s="2"/>
      <c r="L209" s="2"/>
      <c r="M209" s="18">
        <f>[1]Cost!F213</f>
        <v>412188.8</v>
      </c>
      <c r="N209" s="18"/>
      <c r="O209" s="2"/>
      <c r="Q209" s="12">
        <f>VLOOKUP(C209,Benchmark!$A:$D,3,)</f>
        <v>6018.46</v>
      </c>
    </row>
    <row r="210" spans="1:17" x14ac:dyDescent="0.3">
      <c r="A210" s="1">
        <f t="shared" si="20"/>
        <v>2</v>
      </c>
      <c r="B210" s="1" t="str">
        <f t="shared" si="19"/>
        <v>Monday</v>
      </c>
      <c r="C210" s="252">
        <f>[1]Cost!A214</f>
        <v>43346</v>
      </c>
      <c r="D210" s="137">
        <f>[1]Cost!D214</f>
        <v>1000.4275</v>
      </c>
      <c r="E210" s="2">
        <f t="shared" si="21"/>
        <v>4.2750000000002508E-4</v>
      </c>
      <c r="F210" s="8">
        <f t="shared" si="22"/>
        <v>208</v>
      </c>
      <c r="G210" s="2">
        <f t="shared" si="23"/>
        <v>7.5018028846155448E-4</v>
      </c>
      <c r="H210" s="2"/>
      <c r="I210" s="2"/>
      <c r="J210" s="2"/>
      <c r="K210" s="2"/>
      <c r="L210" s="2"/>
      <c r="M210" s="18">
        <f>[1]Cost!F214</f>
        <v>409188.8</v>
      </c>
      <c r="N210" s="18"/>
      <c r="O210" s="2"/>
      <c r="Q210" s="12">
        <f>VLOOKUP(C210,Benchmark!$A:$D,3,)</f>
        <v>5967.5789999999997</v>
      </c>
    </row>
    <row r="211" spans="1:17" x14ac:dyDescent="0.3">
      <c r="A211" s="1">
        <f t="shared" si="20"/>
        <v>3</v>
      </c>
      <c r="B211" s="1" t="str">
        <f t="shared" si="19"/>
        <v>Tuesday</v>
      </c>
      <c r="C211" s="252">
        <f>[1]Cost!A215</f>
        <v>43347</v>
      </c>
      <c r="D211" s="137">
        <f>[1]Cost!D215</f>
        <v>1000.4275</v>
      </c>
      <c r="E211" s="2">
        <f t="shared" si="21"/>
        <v>4.2750000000002508E-4</v>
      </c>
      <c r="F211" s="8">
        <f t="shared" si="22"/>
        <v>209</v>
      </c>
      <c r="G211" s="2">
        <f t="shared" si="23"/>
        <v>7.4659090909092504E-4</v>
      </c>
      <c r="H211" s="2"/>
      <c r="I211" s="2"/>
      <c r="J211" s="2"/>
      <c r="K211" s="2"/>
      <c r="L211" s="2"/>
      <c r="M211" s="18">
        <f>[1]Cost!F215</f>
        <v>409188.8</v>
      </c>
      <c r="N211" s="18"/>
      <c r="O211" s="2"/>
      <c r="Q211" s="12">
        <f>VLOOKUP(C211,Benchmark!$A:$D,3,)</f>
        <v>5905.3010000000004</v>
      </c>
    </row>
    <row r="212" spans="1:17" x14ac:dyDescent="0.3">
      <c r="A212" s="1">
        <f t="shared" si="20"/>
        <v>4</v>
      </c>
      <c r="B212" s="1" t="str">
        <f t="shared" si="19"/>
        <v>Wednesday</v>
      </c>
      <c r="C212" s="252">
        <f>[1]Cost!A216</f>
        <v>43348</v>
      </c>
      <c r="D212" s="137">
        <f>[1]Cost!D216</f>
        <v>1000.4275</v>
      </c>
      <c r="E212" s="2">
        <f t="shared" si="21"/>
        <v>4.2750000000002508E-4</v>
      </c>
      <c r="F212" s="8">
        <f t="shared" si="22"/>
        <v>210</v>
      </c>
      <c r="G212" s="2">
        <f t="shared" si="23"/>
        <v>7.4303571428573014E-4</v>
      </c>
      <c r="H212" s="2"/>
      <c r="I212" s="2"/>
      <c r="J212" s="2"/>
      <c r="K212" s="2"/>
      <c r="L212" s="2"/>
      <c r="M212" s="18">
        <f>[1]Cost!F216</f>
        <v>409188.8</v>
      </c>
      <c r="N212" s="18"/>
      <c r="O212" s="2"/>
      <c r="Q212" s="12">
        <f>VLOOKUP(C212,Benchmark!$A:$D,3,)</f>
        <v>5683.5010000000002</v>
      </c>
    </row>
    <row r="213" spans="1:17" x14ac:dyDescent="0.3">
      <c r="A213" s="1">
        <f t="shared" si="20"/>
        <v>5</v>
      </c>
      <c r="B213" s="1" t="str">
        <f t="shared" si="19"/>
        <v>Thursday</v>
      </c>
      <c r="C213" s="252">
        <f>[1]Cost!A217</f>
        <v>43349</v>
      </c>
      <c r="D213" s="137">
        <f>[1]Cost!D217</f>
        <v>1000.4275</v>
      </c>
      <c r="E213" s="2">
        <f t="shared" si="21"/>
        <v>4.2750000000002508E-4</v>
      </c>
      <c r="F213" s="8">
        <f t="shared" si="22"/>
        <v>211</v>
      </c>
      <c r="G213" s="2">
        <f t="shared" si="23"/>
        <v>7.3951421800949439E-4</v>
      </c>
      <c r="H213" s="2"/>
      <c r="I213" s="2"/>
      <c r="J213" s="2"/>
      <c r="K213" s="2"/>
      <c r="L213" s="2"/>
      <c r="M213" s="18">
        <f>[1]Cost!F217</f>
        <v>409188.8</v>
      </c>
      <c r="N213" s="18"/>
      <c r="O213" s="2"/>
      <c r="Q213" s="12">
        <f>VLOOKUP(C213,Benchmark!$A:$D,3,)</f>
        <v>5776.0950000000003</v>
      </c>
    </row>
    <row r="214" spans="1:17" x14ac:dyDescent="0.3">
      <c r="A214" s="1">
        <f t="shared" si="20"/>
        <v>6</v>
      </c>
      <c r="B214" s="1" t="str">
        <f t="shared" si="19"/>
        <v>Friday</v>
      </c>
      <c r="C214" s="252">
        <f>[1]Cost!A218</f>
        <v>43350</v>
      </c>
      <c r="D214" s="137">
        <f>[1]Cost!D218</f>
        <v>1000.4275</v>
      </c>
      <c r="E214" s="2">
        <f t="shared" si="21"/>
        <v>4.2750000000002508E-4</v>
      </c>
      <c r="F214" s="8">
        <f t="shared" si="22"/>
        <v>212</v>
      </c>
      <c r="G214" s="2">
        <f t="shared" si="23"/>
        <v>7.3602594339624205E-4</v>
      </c>
      <c r="H214" s="2"/>
      <c r="I214" s="2"/>
      <c r="J214" s="2"/>
      <c r="K214" s="2"/>
      <c r="L214" s="2"/>
      <c r="M214" s="18">
        <f>[1]Cost!F218</f>
        <v>409188.8</v>
      </c>
      <c r="N214" s="18"/>
      <c r="O214" s="2"/>
      <c r="Q214" s="12">
        <f>VLOOKUP(C214,Benchmark!$A:$D,3,)</f>
        <v>5851.4650000000001</v>
      </c>
    </row>
    <row r="215" spans="1:17" x14ac:dyDescent="0.3">
      <c r="A215" s="1">
        <f t="shared" si="20"/>
        <v>7</v>
      </c>
      <c r="B215" s="1" t="str">
        <f t="shared" si="19"/>
        <v>Saturday</v>
      </c>
      <c r="C215" s="252">
        <f>[1]Cost!A219</f>
        <v>43351</v>
      </c>
      <c r="D215" s="137">
        <f>[1]Cost!D219</f>
        <v>1000.4275</v>
      </c>
      <c r="E215" s="2">
        <f t="shared" si="21"/>
        <v>4.2750000000002508E-4</v>
      </c>
      <c r="F215" s="8">
        <f t="shared" si="22"/>
        <v>213</v>
      </c>
      <c r="G215" s="2">
        <f t="shared" si="23"/>
        <v>7.3257042253522685E-4</v>
      </c>
      <c r="H215" s="2"/>
      <c r="I215" s="2"/>
      <c r="J215" s="2"/>
      <c r="K215" s="2"/>
      <c r="L215" s="2"/>
      <c r="M215" s="18">
        <f>[1]Cost!F219</f>
        <v>409188.8</v>
      </c>
      <c r="N215" s="18"/>
      <c r="O215" s="2"/>
      <c r="Q215" s="12">
        <f>VLOOKUP(C215,Benchmark!$A:$D,3,)</f>
        <v>5851.4650000000001</v>
      </c>
    </row>
    <row r="216" spans="1:17" x14ac:dyDescent="0.3">
      <c r="A216" s="1">
        <f t="shared" si="20"/>
        <v>1</v>
      </c>
      <c r="B216" s="1" t="str">
        <f t="shared" si="19"/>
        <v>Sunday</v>
      </c>
      <c r="C216" s="252">
        <f>[1]Cost!A220</f>
        <v>43352</v>
      </c>
      <c r="D216" s="137">
        <f>[1]Cost!D220</f>
        <v>1000.4275</v>
      </c>
      <c r="E216" s="2">
        <f t="shared" si="21"/>
        <v>4.2750000000002508E-4</v>
      </c>
      <c r="F216" s="8">
        <f t="shared" si="22"/>
        <v>214</v>
      </c>
      <c r="G216" s="2">
        <f t="shared" si="23"/>
        <v>7.2914719626169773E-4</v>
      </c>
      <c r="H216" s="2"/>
      <c r="I216" s="2"/>
      <c r="J216" s="2"/>
      <c r="K216" s="2"/>
      <c r="L216" s="2"/>
      <c r="M216" s="18">
        <f>[1]Cost!F220</f>
        <v>409188.8</v>
      </c>
      <c r="N216" s="18"/>
      <c r="O216" s="2"/>
      <c r="Q216" s="12">
        <f>VLOOKUP(C216,Benchmark!$A:$D,3,)</f>
        <v>5851.4650000000001</v>
      </c>
    </row>
    <row r="217" spans="1:17" x14ac:dyDescent="0.3">
      <c r="A217" s="1">
        <f t="shared" si="20"/>
        <v>2</v>
      </c>
      <c r="B217" s="1" t="str">
        <f t="shared" si="19"/>
        <v>Monday</v>
      </c>
      <c r="C217" s="252">
        <f>[1]Cost!A221</f>
        <v>43353</v>
      </c>
      <c r="D217" s="137">
        <f>[1]Cost!D221</f>
        <v>1000.4275</v>
      </c>
      <c r="E217" s="2">
        <f t="shared" si="21"/>
        <v>4.2750000000002508E-4</v>
      </c>
      <c r="F217" s="8">
        <f t="shared" si="22"/>
        <v>215</v>
      </c>
      <c r="G217" s="2">
        <f t="shared" si="23"/>
        <v>7.2575581395350379E-4</v>
      </c>
      <c r="H217" s="2"/>
      <c r="I217" s="2"/>
      <c r="J217" s="2"/>
      <c r="K217" s="2"/>
      <c r="L217" s="2"/>
      <c r="M217" s="18">
        <f>[1]Cost!F221</f>
        <v>409188.8</v>
      </c>
      <c r="N217" s="18"/>
      <c r="O217" s="2"/>
      <c r="Q217" s="12">
        <f>VLOOKUP(C217,Benchmark!$A:$D,3,)</f>
        <v>5831.1170000000002</v>
      </c>
    </row>
    <row r="218" spans="1:17" x14ac:dyDescent="0.3">
      <c r="A218" s="1">
        <f t="shared" si="20"/>
        <v>3</v>
      </c>
      <c r="B218" s="1" t="str">
        <f t="shared" si="19"/>
        <v>Tuesday</v>
      </c>
      <c r="C218" s="252">
        <f>[1]Cost!A222</f>
        <v>43354</v>
      </c>
      <c r="D218" s="137">
        <f>[1]Cost!D222</f>
        <v>1000.4275</v>
      </c>
      <c r="E218" s="2">
        <f t="shared" si="21"/>
        <v>4.2750000000002508E-4</v>
      </c>
      <c r="F218" s="8">
        <f t="shared" si="22"/>
        <v>216</v>
      </c>
      <c r="G218" s="2">
        <f t="shared" si="23"/>
        <v>7.2239583333334875E-4</v>
      </c>
      <c r="H218" s="2"/>
      <c r="I218" s="2"/>
      <c r="J218" s="2"/>
      <c r="K218" s="2"/>
      <c r="L218" s="2"/>
      <c r="M218" s="18">
        <f>[1]Cost!F222</f>
        <v>409188.8</v>
      </c>
      <c r="N218" s="18"/>
      <c r="O218" s="2"/>
      <c r="Q218" s="12">
        <f>VLOOKUP(C218,Benchmark!$A:$D,3,)</f>
        <v>5831.1170000000002</v>
      </c>
    </row>
    <row r="219" spans="1:17" x14ac:dyDescent="0.3">
      <c r="A219" s="1">
        <f t="shared" si="20"/>
        <v>4</v>
      </c>
      <c r="B219" s="1" t="str">
        <f t="shared" si="19"/>
        <v>Wednesday</v>
      </c>
      <c r="C219" s="252">
        <f>[1]Cost!A223</f>
        <v>43355</v>
      </c>
      <c r="D219" s="137">
        <f>[1]Cost!D223</f>
        <v>1000.4275</v>
      </c>
      <c r="E219" s="2">
        <f t="shared" si="21"/>
        <v>4.2750000000002508E-4</v>
      </c>
      <c r="F219" s="8">
        <f t="shared" si="22"/>
        <v>217</v>
      </c>
      <c r="G219" s="2">
        <f t="shared" si="23"/>
        <v>7.1906682027651303E-4</v>
      </c>
      <c r="H219" s="2"/>
      <c r="I219" s="2"/>
      <c r="J219" s="2"/>
      <c r="K219" s="2"/>
      <c r="L219" s="2"/>
      <c r="M219" s="18">
        <f>[1]Cost!F223</f>
        <v>409188.8</v>
      </c>
      <c r="N219" s="18"/>
      <c r="O219" s="2"/>
      <c r="Q219" s="12">
        <f>VLOOKUP(C219,Benchmark!$A:$D,3,)</f>
        <v>5798.1509999999998</v>
      </c>
    </row>
    <row r="220" spans="1:17" x14ac:dyDescent="0.3">
      <c r="A220" s="1">
        <f t="shared" si="20"/>
        <v>5</v>
      </c>
      <c r="B220" s="1" t="str">
        <f t="shared" si="19"/>
        <v>Thursday</v>
      </c>
      <c r="C220" s="252">
        <f>[1]Cost!A224</f>
        <v>43356</v>
      </c>
      <c r="D220" s="137">
        <f>[1]Cost!D224</f>
        <v>1000.4275</v>
      </c>
      <c r="E220" s="2">
        <f t="shared" si="21"/>
        <v>4.2750000000002508E-4</v>
      </c>
      <c r="F220" s="8">
        <f t="shared" si="22"/>
        <v>218</v>
      </c>
      <c r="G220" s="2">
        <f t="shared" si="23"/>
        <v>7.1576834862386847E-4</v>
      </c>
      <c r="H220" s="2"/>
      <c r="I220" s="2"/>
      <c r="J220" s="2"/>
      <c r="K220" s="2"/>
      <c r="L220" s="2"/>
      <c r="M220" s="18">
        <f>[1]Cost!F224</f>
        <v>409188.8</v>
      </c>
      <c r="N220" s="18"/>
      <c r="O220" s="2"/>
      <c r="Q220" s="12">
        <f>VLOOKUP(C220,Benchmark!$A:$D,3,)</f>
        <v>5858.2740000000003</v>
      </c>
    </row>
    <row r="221" spans="1:17" x14ac:dyDescent="0.3">
      <c r="A221" s="1">
        <f t="shared" si="20"/>
        <v>6</v>
      </c>
      <c r="B221" s="1" t="str">
        <f t="shared" si="19"/>
        <v>Friday</v>
      </c>
      <c r="C221" s="252">
        <f>[1]Cost!A225</f>
        <v>43357</v>
      </c>
      <c r="D221" s="137">
        <f>[1]Cost!D225</f>
        <v>1000.4275</v>
      </c>
      <c r="E221" s="2">
        <f t="shared" si="21"/>
        <v>4.2750000000002508E-4</v>
      </c>
      <c r="F221" s="8">
        <f t="shared" ref="F221:F249" si="24">C221-$C$2</f>
        <v>219</v>
      </c>
      <c r="G221" s="2">
        <f t="shared" ref="G221:G249" si="25">((D221-$D$2)/$D$2)*365/F221</f>
        <v>7.125000000000152E-4</v>
      </c>
      <c r="H221" s="2"/>
      <c r="I221" s="2"/>
      <c r="J221" s="2"/>
      <c r="K221" s="2"/>
      <c r="L221" s="2"/>
      <c r="M221" s="18">
        <f>[1]Cost!F225</f>
        <v>409188.8</v>
      </c>
      <c r="N221" s="18"/>
      <c r="O221" s="2"/>
      <c r="Q221" s="12">
        <f>VLOOKUP(C221,Benchmark!$A:$D,3,)</f>
        <v>5931.2809999999999</v>
      </c>
    </row>
    <row r="222" spans="1:17" x14ac:dyDescent="0.3">
      <c r="A222" s="1">
        <f t="shared" si="20"/>
        <v>7</v>
      </c>
      <c r="B222" s="1" t="str">
        <f t="shared" si="19"/>
        <v>Saturday</v>
      </c>
      <c r="C222" s="252">
        <f>[1]Cost!A226</f>
        <v>43358</v>
      </c>
      <c r="D222" s="137">
        <f>[1]Cost!D226</f>
        <v>1000.4275</v>
      </c>
      <c r="E222" s="2">
        <f t="shared" si="21"/>
        <v>4.2750000000002508E-4</v>
      </c>
      <c r="F222" s="8">
        <f t="shared" si="24"/>
        <v>220</v>
      </c>
      <c r="G222" s="2">
        <f t="shared" si="25"/>
        <v>7.0926136363637881E-4</v>
      </c>
      <c r="H222" s="2"/>
      <c r="I222" s="2"/>
      <c r="J222" s="2"/>
      <c r="K222" s="2"/>
      <c r="L222" s="2"/>
      <c r="M222" s="18">
        <f>[1]Cost!F226</f>
        <v>409188.8</v>
      </c>
      <c r="N222" s="18"/>
      <c r="O222" s="2"/>
      <c r="Q222" s="12">
        <f>VLOOKUP(C222,Benchmark!$A:$D,3,)</f>
        <v>5931.2809999999999</v>
      </c>
    </row>
    <row r="223" spans="1:17" x14ac:dyDescent="0.3">
      <c r="A223" s="1">
        <f t="shared" si="20"/>
        <v>1</v>
      </c>
      <c r="B223" s="1" t="str">
        <f t="shared" si="19"/>
        <v>Sunday</v>
      </c>
      <c r="C223" s="252">
        <f>[1]Cost!A227</f>
        <v>43359</v>
      </c>
      <c r="D223" s="137">
        <f>[1]Cost!D227</f>
        <v>1000.4275</v>
      </c>
      <c r="E223" s="2">
        <f t="shared" si="21"/>
        <v>4.2750000000002508E-4</v>
      </c>
      <c r="F223" s="8">
        <f t="shared" si="24"/>
        <v>221</v>
      </c>
      <c r="G223" s="2">
        <f t="shared" si="25"/>
        <v>7.060520361991101E-4</v>
      </c>
      <c r="H223" s="2"/>
      <c r="I223" s="2"/>
      <c r="J223" s="2"/>
      <c r="K223" s="2"/>
      <c r="L223" s="2"/>
      <c r="M223" s="18">
        <f>[1]Cost!F227</f>
        <v>409188.8</v>
      </c>
      <c r="N223" s="18"/>
      <c r="O223" s="2"/>
      <c r="Q223" s="12">
        <f>VLOOKUP(C223,Benchmark!$A:$D,3,)</f>
        <v>5931.2809999999999</v>
      </c>
    </row>
    <row r="224" spans="1:17" x14ac:dyDescent="0.3">
      <c r="A224" s="1">
        <f t="shared" si="20"/>
        <v>2</v>
      </c>
      <c r="B224" s="1" t="str">
        <f t="shared" si="19"/>
        <v>Monday</v>
      </c>
      <c r="C224" s="252">
        <f>[1]Cost!A228</f>
        <v>43360</v>
      </c>
      <c r="D224" s="137">
        <f>[1]Cost!D228</f>
        <v>1000.4275</v>
      </c>
      <c r="E224" s="2">
        <f t="shared" si="21"/>
        <v>4.2750000000002508E-4</v>
      </c>
      <c r="F224" s="8">
        <f t="shared" si="24"/>
        <v>222</v>
      </c>
      <c r="G224" s="2">
        <f t="shared" si="25"/>
        <v>7.0287162162163664E-4</v>
      </c>
      <c r="H224" s="2"/>
      <c r="I224" s="2"/>
      <c r="J224" s="2"/>
      <c r="K224" s="2"/>
      <c r="L224" s="2"/>
      <c r="M224" s="18">
        <f>[1]Cost!F228</f>
        <v>409188.8</v>
      </c>
      <c r="N224" s="18"/>
      <c r="O224" s="2"/>
      <c r="Q224" s="12">
        <f>VLOOKUP(C224,Benchmark!$A:$D,3,)</f>
        <v>5824.2569999999996</v>
      </c>
    </row>
    <row r="225" spans="1:17" x14ac:dyDescent="0.3">
      <c r="A225" s="1">
        <f t="shared" si="20"/>
        <v>3</v>
      </c>
      <c r="B225" s="1" t="str">
        <f t="shared" si="19"/>
        <v>Tuesday</v>
      </c>
      <c r="C225" s="252">
        <f>[1]Cost!A229</f>
        <v>43361</v>
      </c>
      <c r="D225" s="137">
        <f>[1]Cost!D229</f>
        <v>1000.4275</v>
      </c>
      <c r="E225" s="2">
        <f t="shared" si="21"/>
        <v>4.2750000000002508E-4</v>
      </c>
      <c r="F225" s="8">
        <f t="shared" si="24"/>
        <v>223</v>
      </c>
      <c r="G225" s="2">
        <f t="shared" si="25"/>
        <v>6.9971973094171895E-4</v>
      </c>
      <c r="H225" s="2"/>
      <c r="I225" s="2"/>
      <c r="J225" s="2"/>
      <c r="K225" s="2"/>
      <c r="L225" s="2"/>
      <c r="M225" s="18">
        <f>[1]Cost!F229</f>
        <v>409188.8</v>
      </c>
      <c r="N225" s="18"/>
      <c r="O225" s="2"/>
      <c r="Q225" s="12">
        <f>VLOOKUP(C225,Benchmark!$A:$D,3,)</f>
        <v>5811.79</v>
      </c>
    </row>
    <row r="226" spans="1:17" x14ac:dyDescent="0.3">
      <c r="A226" s="1">
        <f t="shared" si="20"/>
        <v>4</v>
      </c>
      <c r="B226" s="1" t="str">
        <f t="shared" si="19"/>
        <v>Wednesday</v>
      </c>
      <c r="C226" s="252">
        <f>[1]Cost!A230</f>
        <v>43362</v>
      </c>
      <c r="D226" s="137">
        <f>[1]Cost!D230</f>
        <v>1000.4275</v>
      </c>
      <c r="E226" s="2">
        <f t="shared" si="21"/>
        <v>4.2750000000002508E-4</v>
      </c>
      <c r="F226" s="8">
        <f t="shared" si="24"/>
        <v>224</v>
      </c>
      <c r="G226" s="2">
        <f t="shared" si="25"/>
        <v>6.9659598214287196E-4</v>
      </c>
      <c r="H226" s="2"/>
      <c r="I226" s="2"/>
      <c r="J226" s="2"/>
      <c r="K226" s="2"/>
      <c r="L226" s="2"/>
      <c r="M226" s="18">
        <f>[1]Cost!F230</f>
        <v>409188.8</v>
      </c>
      <c r="N226" s="18"/>
      <c r="O226" s="2"/>
      <c r="Q226" s="12">
        <f>VLOOKUP(C226,Benchmark!$A:$D,3,)</f>
        <v>5873.5969999999998</v>
      </c>
    </row>
    <row r="227" spans="1:17" x14ac:dyDescent="0.3">
      <c r="A227" s="1">
        <f t="shared" si="20"/>
        <v>5</v>
      </c>
      <c r="B227" s="1" t="str">
        <f t="shared" si="19"/>
        <v>Thursday</v>
      </c>
      <c r="C227" s="252">
        <f>[1]Cost!A231</f>
        <v>43363</v>
      </c>
      <c r="D227" s="137">
        <f>[1]Cost!D231</f>
        <v>1000.4275</v>
      </c>
      <c r="E227" s="2">
        <f t="shared" si="21"/>
        <v>4.2750000000002508E-4</v>
      </c>
      <c r="F227" s="8">
        <f t="shared" si="24"/>
        <v>225</v>
      </c>
      <c r="G227" s="2">
        <f t="shared" si="25"/>
        <v>6.9350000000001474E-4</v>
      </c>
      <c r="H227" s="2"/>
      <c r="I227" s="2"/>
      <c r="J227" s="2"/>
      <c r="K227" s="2"/>
      <c r="L227" s="2"/>
      <c r="M227" s="18">
        <f>[1]Cost!F231</f>
        <v>409188.8</v>
      </c>
      <c r="N227" s="18"/>
      <c r="O227" s="2"/>
      <c r="Q227" s="12">
        <f>VLOOKUP(C227,Benchmark!$A:$D,3,)</f>
        <v>5931.2659999999996</v>
      </c>
    </row>
    <row r="228" spans="1:17" x14ac:dyDescent="0.3">
      <c r="A228" s="1">
        <f t="shared" si="20"/>
        <v>6</v>
      </c>
      <c r="B228" s="1" t="str">
        <f t="shared" si="19"/>
        <v>Friday</v>
      </c>
      <c r="C228" s="252">
        <f>[1]Cost!A232</f>
        <v>43364</v>
      </c>
      <c r="D228" s="137">
        <f>[1]Cost!D232</f>
        <v>1000.4275</v>
      </c>
      <c r="E228" s="2">
        <f t="shared" si="21"/>
        <v>4.2750000000002508E-4</v>
      </c>
      <c r="F228" s="8">
        <f t="shared" si="24"/>
        <v>226</v>
      </c>
      <c r="G228" s="2">
        <f t="shared" si="25"/>
        <v>6.9043141592921829E-4</v>
      </c>
      <c r="H228" s="2"/>
      <c r="I228" s="2"/>
      <c r="J228" s="2"/>
      <c r="K228" s="2"/>
      <c r="L228" s="2"/>
      <c r="M228" s="18">
        <f>[1]Cost!F232</f>
        <v>409188.8</v>
      </c>
      <c r="N228" s="18"/>
      <c r="O228" s="2"/>
      <c r="Q228" s="12">
        <f>VLOOKUP(C228,Benchmark!$A:$D,3,)</f>
        <v>5957.7439999999997</v>
      </c>
    </row>
    <row r="229" spans="1:17" x14ac:dyDescent="0.3">
      <c r="A229" s="1">
        <f t="shared" si="20"/>
        <v>7</v>
      </c>
      <c r="B229" s="1" t="str">
        <f t="shared" si="19"/>
        <v>Saturday</v>
      </c>
      <c r="C229" s="252">
        <f>[1]Cost!A233</f>
        <v>43365</v>
      </c>
      <c r="D229" s="137">
        <f>[1]Cost!D233</f>
        <v>1000.4275</v>
      </c>
      <c r="E229" s="2">
        <f t="shared" si="21"/>
        <v>4.2750000000002508E-4</v>
      </c>
      <c r="F229" s="8">
        <f t="shared" si="24"/>
        <v>227</v>
      </c>
      <c r="G229" s="2">
        <f t="shared" si="25"/>
        <v>6.8738986784142432E-4</v>
      </c>
      <c r="H229" s="2"/>
      <c r="I229" s="2"/>
      <c r="J229" s="2"/>
      <c r="K229" s="2"/>
      <c r="L229" s="2"/>
      <c r="M229" s="18">
        <f>[1]Cost!F233</f>
        <v>409188.8</v>
      </c>
      <c r="N229" s="18"/>
      <c r="O229" s="2"/>
      <c r="Q229" s="12">
        <f>VLOOKUP(C229,Benchmark!$A:$D,3,)</f>
        <v>5957.7439999999997</v>
      </c>
    </row>
    <row r="230" spans="1:17" x14ac:dyDescent="0.3">
      <c r="A230" s="1">
        <f t="shared" si="20"/>
        <v>1</v>
      </c>
      <c r="B230" s="1" t="str">
        <f t="shared" si="19"/>
        <v>Sunday</v>
      </c>
      <c r="C230" s="252">
        <f>[1]Cost!A234</f>
        <v>43366</v>
      </c>
      <c r="D230" s="137">
        <f>[1]Cost!D234</f>
        <v>1000.4275</v>
      </c>
      <c r="E230" s="2">
        <f t="shared" si="21"/>
        <v>4.2750000000002508E-4</v>
      </c>
      <c r="F230" s="8">
        <f t="shared" si="24"/>
        <v>228</v>
      </c>
      <c r="G230" s="2">
        <f t="shared" si="25"/>
        <v>6.8437500000001462E-4</v>
      </c>
      <c r="H230" s="2"/>
      <c r="I230" s="2"/>
      <c r="J230" s="2"/>
      <c r="K230" s="2"/>
      <c r="L230" s="2"/>
      <c r="M230" s="18">
        <f>[1]Cost!F234</f>
        <v>409188.8</v>
      </c>
      <c r="N230" s="18"/>
      <c r="O230" s="2"/>
      <c r="Q230" s="12">
        <f>VLOOKUP(C230,Benchmark!$A:$D,3,)</f>
        <v>5957.7439999999997</v>
      </c>
    </row>
    <row r="231" spans="1:17" x14ac:dyDescent="0.3">
      <c r="A231" s="1">
        <f t="shared" si="20"/>
        <v>2</v>
      </c>
      <c r="B231" s="1" t="str">
        <f t="shared" si="19"/>
        <v>Monday</v>
      </c>
      <c r="C231" s="252">
        <f>[1]Cost!A235</f>
        <v>43367</v>
      </c>
      <c r="D231" s="137">
        <f>[1]Cost!D235</f>
        <v>1000.4275</v>
      </c>
      <c r="E231" s="2">
        <f t="shared" si="21"/>
        <v>4.2750000000002508E-4</v>
      </c>
      <c r="F231" s="8">
        <f t="shared" si="24"/>
        <v>229</v>
      </c>
      <c r="G231" s="2">
        <f t="shared" si="25"/>
        <v>6.8138646288211054E-4</v>
      </c>
      <c r="H231" s="2"/>
      <c r="I231" s="2"/>
      <c r="J231" s="2"/>
      <c r="K231" s="2"/>
      <c r="L231" s="2"/>
      <c r="M231" s="18">
        <f>[1]Cost!F235</f>
        <v>409188.8</v>
      </c>
      <c r="N231" s="18"/>
      <c r="O231" s="2"/>
      <c r="Q231" s="12">
        <f>VLOOKUP(C231,Benchmark!$A:$D,3,)</f>
        <v>5882.22</v>
      </c>
    </row>
    <row r="232" spans="1:17" x14ac:dyDescent="0.3">
      <c r="A232" s="1">
        <f t="shared" si="20"/>
        <v>3</v>
      </c>
      <c r="B232" s="1" t="str">
        <f t="shared" si="19"/>
        <v>Tuesday</v>
      </c>
      <c r="C232" s="252">
        <f>[1]Cost!A236</f>
        <v>43368</v>
      </c>
      <c r="D232" s="137">
        <f>[1]Cost!D236</f>
        <v>1000.4275</v>
      </c>
      <c r="E232" s="2">
        <f t="shared" si="21"/>
        <v>4.2750000000002508E-4</v>
      </c>
      <c r="F232" s="8">
        <f t="shared" si="24"/>
        <v>230</v>
      </c>
      <c r="G232" s="2">
        <f t="shared" si="25"/>
        <v>6.7842391304349275E-4</v>
      </c>
      <c r="H232" s="2"/>
      <c r="I232" s="2"/>
      <c r="J232" s="2"/>
      <c r="K232" s="2"/>
      <c r="L232" s="2"/>
      <c r="M232" s="18">
        <f>[1]Cost!F236</f>
        <v>409188.8</v>
      </c>
      <c r="N232" s="18"/>
      <c r="O232" s="2"/>
      <c r="Q232" s="12">
        <f>VLOOKUP(C232,Benchmark!$A:$D,3,)</f>
        <v>5874.299</v>
      </c>
    </row>
    <row r="233" spans="1:17" x14ac:dyDescent="0.3">
      <c r="A233" s="1">
        <f t="shared" si="20"/>
        <v>4</v>
      </c>
      <c r="B233" s="1" t="str">
        <f t="shared" si="19"/>
        <v>Wednesday</v>
      </c>
      <c r="C233" s="252">
        <f>[1]Cost!A237</f>
        <v>43369</v>
      </c>
      <c r="D233" s="137">
        <f>[1]Cost!D237</f>
        <v>1000.4275</v>
      </c>
      <c r="E233" s="2">
        <f t="shared" si="21"/>
        <v>4.2750000000002508E-4</v>
      </c>
      <c r="F233" s="8">
        <f t="shared" si="24"/>
        <v>231</v>
      </c>
      <c r="G233" s="2">
        <f t="shared" si="25"/>
        <v>6.7548701298702737E-4</v>
      </c>
      <c r="H233" s="2"/>
      <c r="I233" s="2"/>
      <c r="J233" s="2"/>
      <c r="K233" s="2"/>
      <c r="L233" s="2"/>
      <c r="M233" s="18">
        <f>[1]Cost!F237</f>
        <v>339188.8</v>
      </c>
      <c r="N233" s="18"/>
      <c r="O233" s="2"/>
      <c r="Q233" s="12">
        <f>VLOOKUP(C233,Benchmark!$A:$D,3,)</f>
        <v>5873.2709999999997</v>
      </c>
    </row>
    <row r="234" spans="1:17" x14ac:dyDescent="0.3">
      <c r="A234" s="1">
        <f t="shared" si="20"/>
        <v>5</v>
      </c>
      <c r="B234" s="1" t="str">
        <f t="shared" si="19"/>
        <v>Thursday</v>
      </c>
      <c r="C234" s="252">
        <f>[1]Cost!A238</f>
        <v>43370</v>
      </c>
      <c r="D234" s="137">
        <f>[1]Cost!D238</f>
        <v>1000.4275</v>
      </c>
      <c r="E234" s="2">
        <f t="shared" si="21"/>
        <v>4.2750000000002508E-4</v>
      </c>
      <c r="F234" s="8">
        <f t="shared" si="24"/>
        <v>232</v>
      </c>
      <c r="G234" s="2">
        <f t="shared" si="25"/>
        <v>6.7257543103449707E-4</v>
      </c>
      <c r="H234" s="2"/>
      <c r="I234" s="2"/>
      <c r="J234" s="2"/>
      <c r="K234" s="2"/>
      <c r="L234" s="2"/>
      <c r="M234" s="18">
        <f>[1]Cost!F238</f>
        <v>339188.8</v>
      </c>
      <c r="N234" s="18"/>
      <c r="O234" s="2"/>
      <c r="Q234" s="12">
        <f>VLOOKUP(C234,Benchmark!$A:$D,3,)</f>
        <v>5929.2160000000003</v>
      </c>
    </row>
    <row r="235" spans="1:17" x14ac:dyDescent="0.3">
      <c r="A235" s="1">
        <f t="shared" si="20"/>
        <v>6</v>
      </c>
      <c r="B235" s="1" t="str">
        <f t="shared" si="19"/>
        <v>Friday</v>
      </c>
      <c r="C235" s="252">
        <f>[1]Cost!A239</f>
        <v>43371</v>
      </c>
      <c r="D235" s="137">
        <f>[1]Cost!D239</f>
        <v>1000.4275</v>
      </c>
      <c r="E235" s="2">
        <f t="shared" si="21"/>
        <v>4.2750000000002508E-4</v>
      </c>
      <c r="F235" s="8">
        <f t="shared" si="24"/>
        <v>233</v>
      </c>
      <c r="G235" s="2">
        <f t="shared" si="25"/>
        <v>6.6968884120173098E-4</v>
      </c>
      <c r="H235" s="2"/>
      <c r="I235" s="2"/>
      <c r="J235" s="2"/>
      <c r="K235" s="2"/>
      <c r="L235" s="2"/>
      <c r="M235" s="18">
        <f>[1]Cost!F239</f>
        <v>339188.8</v>
      </c>
      <c r="N235" s="18"/>
      <c r="O235" s="2"/>
      <c r="Q235" s="12">
        <f>VLOOKUP(C235,Benchmark!$A:$D,3,)</f>
        <v>5976.5529999999999</v>
      </c>
    </row>
    <row r="236" spans="1:17" x14ac:dyDescent="0.3">
      <c r="A236" s="1">
        <f t="shared" si="20"/>
        <v>7</v>
      </c>
      <c r="B236" s="1" t="str">
        <f t="shared" si="19"/>
        <v>Saturday</v>
      </c>
      <c r="C236" s="252">
        <f>[1]Cost!A240</f>
        <v>43372</v>
      </c>
      <c r="D236" s="137">
        <f>[1]Cost!D240</f>
        <v>1000.4275</v>
      </c>
      <c r="E236" s="2">
        <f t="shared" si="21"/>
        <v>4.2750000000002508E-4</v>
      </c>
      <c r="F236" s="8">
        <f t="shared" si="24"/>
        <v>234</v>
      </c>
      <c r="G236" s="2">
        <f t="shared" si="25"/>
        <v>6.6682692307693729E-4</v>
      </c>
      <c r="H236" s="2"/>
      <c r="I236" s="2"/>
      <c r="J236" s="2"/>
      <c r="K236" s="2"/>
      <c r="L236" s="2"/>
      <c r="M236" s="18">
        <f>[1]Cost!F240</f>
        <v>339188.8</v>
      </c>
      <c r="N236" s="18"/>
      <c r="O236" s="2"/>
      <c r="Q236" s="12">
        <f>VLOOKUP(C236,Benchmark!$A:$D,3,)</f>
        <v>5976.5529999999999</v>
      </c>
    </row>
    <row r="237" spans="1:17" x14ac:dyDescent="0.3">
      <c r="A237" s="1">
        <f t="shared" si="20"/>
        <v>1</v>
      </c>
      <c r="B237" s="1" t="str">
        <f t="shared" si="19"/>
        <v>Sunday</v>
      </c>
      <c r="C237" s="252">
        <f>[1]Cost!A241</f>
        <v>43373</v>
      </c>
      <c r="D237" s="137">
        <f>[1]Cost!D241</f>
        <v>1000.4275</v>
      </c>
      <c r="E237" s="2">
        <f t="shared" si="21"/>
        <v>4.2750000000002508E-4</v>
      </c>
      <c r="F237" s="8">
        <f t="shared" si="24"/>
        <v>235</v>
      </c>
      <c r="G237" s="2">
        <f t="shared" si="25"/>
        <v>6.6398936170214179E-4</v>
      </c>
      <c r="H237" s="2"/>
      <c r="I237" s="2"/>
      <c r="J237" s="2"/>
      <c r="K237" s="2"/>
      <c r="L237" s="2"/>
      <c r="M237" s="18">
        <f>[1]Cost!F241</f>
        <v>339188.8</v>
      </c>
      <c r="N237" s="18"/>
      <c r="O237" s="2"/>
      <c r="Q237" s="12">
        <f>VLOOKUP(C237,Benchmark!$A:$D,3,)</f>
        <v>5976.5529999999999</v>
      </c>
    </row>
    <row r="238" spans="1:17" x14ac:dyDescent="0.3">
      <c r="A238" s="1">
        <f t="shared" si="20"/>
        <v>2</v>
      </c>
      <c r="B238" s="1" t="str">
        <f t="shared" si="19"/>
        <v>Monday</v>
      </c>
      <c r="C238" s="252">
        <f>[1]Cost!A242</f>
        <v>43374</v>
      </c>
      <c r="D238" s="137">
        <f>[1]Cost!D242</f>
        <v>1000.4275</v>
      </c>
      <c r="E238" s="2">
        <f t="shared" si="21"/>
        <v>4.2750000000002508E-4</v>
      </c>
      <c r="F238" s="8">
        <f t="shared" si="24"/>
        <v>236</v>
      </c>
      <c r="G238" s="2">
        <f t="shared" si="25"/>
        <v>6.6117584745764124E-4</v>
      </c>
      <c r="H238" s="2"/>
      <c r="I238" s="2"/>
      <c r="J238" s="2"/>
      <c r="K238" s="2"/>
      <c r="L238" s="2"/>
      <c r="M238" s="18">
        <f>[1]Cost!F242</f>
        <v>336188.8</v>
      </c>
      <c r="N238" s="18"/>
      <c r="O238" s="2"/>
      <c r="Q238" s="12">
        <f>VLOOKUP(C238,Benchmark!$A:$D,3,)</f>
        <v>5944.6009999999997</v>
      </c>
    </row>
    <row r="239" spans="1:17" x14ac:dyDescent="0.3">
      <c r="A239" s="1">
        <f t="shared" si="20"/>
        <v>3</v>
      </c>
      <c r="B239" s="1" t="str">
        <f t="shared" si="19"/>
        <v>Tuesday</v>
      </c>
      <c r="C239" s="252">
        <f>[1]Cost!A243</f>
        <v>43375</v>
      </c>
      <c r="D239" s="137">
        <f>[1]Cost!D243</f>
        <v>1000.4275</v>
      </c>
      <c r="E239" s="2">
        <f t="shared" si="21"/>
        <v>4.2750000000002508E-4</v>
      </c>
      <c r="F239" s="8">
        <f t="shared" si="24"/>
        <v>237</v>
      </c>
      <c r="G239" s="2">
        <f t="shared" si="25"/>
        <v>6.5838607594938107E-4</v>
      </c>
      <c r="H239" s="2"/>
      <c r="I239" s="2"/>
      <c r="J239" s="2"/>
      <c r="K239" s="2"/>
      <c r="L239" s="2"/>
      <c r="M239" s="18">
        <f>[1]Cost!F243</f>
        <v>336188.8</v>
      </c>
      <c r="N239" s="18"/>
      <c r="O239" s="2"/>
      <c r="Q239" s="12">
        <f>VLOOKUP(C239,Benchmark!$A:$D,3,)</f>
        <v>5875.6189999999997</v>
      </c>
    </row>
    <row r="240" spans="1:17" x14ac:dyDescent="0.3">
      <c r="A240" s="1">
        <f t="shared" si="20"/>
        <v>4</v>
      </c>
      <c r="B240" s="1" t="str">
        <f t="shared" si="19"/>
        <v>Wednesday</v>
      </c>
      <c r="C240" s="252">
        <f>[1]Cost!A244</f>
        <v>43376</v>
      </c>
      <c r="D240" s="137">
        <f>[1]Cost!D244</f>
        <v>1000.4275</v>
      </c>
      <c r="E240" s="2">
        <f t="shared" si="21"/>
        <v>4.2750000000002508E-4</v>
      </c>
      <c r="F240" s="8">
        <f t="shared" si="24"/>
        <v>238</v>
      </c>
      <c r="G240" s="2">
        <f t="shared" si="25"/>
        <v>6.5561974789917366E-4</v>
      </c>
      <c r="H240" s="2"/>
      <c r="I240" s="2"/>
      <c r="J240" s="2"/>
      <c r="K240" s="2"/>
      <c r="L240" s="2"/>
      <c r="M240" s="18">
        <f>[1]Cost!F244</f>
        <v>336188.8</v>
      </c>
      <c r="N240" s="18"/>
      <c r="O240" s="2"/>
      <c r="Q240" s="12">
        <f>VLOOKUP(C240,Benchmark!$A:$D,3,)</f>
        <v>5867.7370000000001</v>
      </c>
    </row>
    <row r="241" spans="1:17" x14ac:dyDescent="0.3">
      <c r="A241" s="1">
        <f t="shared" si="20"/>
        <v>5</v>
      </c>
      <c r="B241" s="1" t="str">
        <f t="shared" si="19"/>
        <v>Thursday</v>
      </c>
      <c r="C241" s="252">
        <f>[1]Cost!A245</f>
        <v>43377</v>
      </c>
      <c r="D241" s="137">
        <f>[1]Cost!D245</f>
        <v>1000.4275</v>
      </c>
      <c r="E241" s="2">
        <f t="shared" si="21"/>
        <v>4.2750000000002508E-4</v>
      </c>
      <c r="F241" s="8">
        <f t="shared" si="24"/>
        <v>239</v>
      </c>
      <c r="G241" s="2">
        <f t="shared" si="25"/>
        <v>6.5287656903767087E-4</v>
      </c>
      <c r="H241" s="2"/>
      <c r="I241" s="2"/>
      <c r="J241" s="2"/>
      <c r="K241" s="2"/>
      <c r="L241" s="2"/>
      <c r="M241" s="18">
        <f>[1]Cost!F245</f>
        <v>336188.8</v>
      </c>
      <c r="N241" s="18"/>
      <c r="O241" s="2"/>
      <c r="Q241" s="12">
        <f>VLOOKUP(C241,Benchmark!$A:$D,3,)</f>
        <v>5756.6189999999997</v>
      </c>
    </row>
    <row r="242" spans="1:17" x14ac:dyDescent="0.3">
      <c r="A242" s="1">
        <f t="shared" si="20"/>
        <v>6</v>
      </c>
      <c r="B242" s="1" t="str">
        <f t="shared" si="19"/>
        <v>Friday</v>
      </c>
      <c r="C242" s="252">
        <f>[1]Cost!A246</f>
        <v>43378</v>
      </c>
      <c r="D242" s="137">
        <f>[1]Cost!D246</f>
        <v>1000.4275</v>
      </c>
      <c r="E242" s="2">
        <f t="shared" si="21"/>
        <v>4.2750000000002508E-4</v>
      </c>
      <c r="F242" s="8">
        <f t="shared" si="24"/>
        <v>240</v>
      </c>
      <c r="G242" s="2">
        <f t="shared" si="25"/>
        <v>6.501562500000139E-4</v>
      </c>
      <c r="H242" s="2"/>
      <c r="I242" s="2"/>
      <c r="J242" s="2"/>
      <c r="K242" s="2"/>
      <c r="L242" s="2"/>
      <c r="M242" s="18">
        <f>[1]Cost!F246</f>
        <v>336188.8</v>
      </c>
      <c r="N242" s="18"/>
      <c r="O242" s="2"/>
      <c r="Q242" s="12">
        <f>VLOOKUP(C242,Benchmark!$A:$D,3,)</f>
        <v>5731.9350000000004</v>
      </c>
    </row>
    <row r="243" spans="1:17" x14ac:dyDescent="0.3">
      <c r="A243" s="1">
        <f t="shared" si="20"/>
        <v>7</v>
      </c>
      <c r="B243" s="1" t="str">
        <f t="shared" si="19"/>
        <v>Saturday</v>
      </c>
      <c r="C243" s="252">
        <f>[1]Cost!A247</f>
        <v>43379</v>
      </c>
      <c r="D243" s="137">
        <f>[1]Cost!D247</f>
        <v>1000.4275</v>
      </c>
      <c r="E243" s="2">
        <f t="shared" si="21"/>
        <v>4.2750000000002508E-4</v>
      </c>
      <c r="F243" s="8">
        <f t="shared" si="24"/>
        <v>241</v>
      </c>
      <c r="G243" s="2">
        <f t="shared" si="25"/>
        <v>6.4745850622408019E-4</v>
      </c>
      <c r="H243" s="2"/>
      <c r="I243" s="2"/>
      <c r="J243" s="2"/>
      <c r="K243" s="2"/>
      <c r="L243" s="2"/>
      <c r="M243" s="18">
        <f>[1]Cost!F247</f>
        <v>336188.8</v>
      </c>
      <c r="N243" s="18"/>
      <c r="O243" s="2"/>
      <c r="Q243" s="12">
        <f>VLOOKUP(C243,Benchmark!$A:$D,3,)</f>
        <v>5731.9350000000004</v>
      </c>
    </row>
    <row r="244" spans="1:17" x14ac:dyDescent="0.3">
      <c r="A244" s="1">
        <f t="shared" si="20"/>
        <v>1</v>
      </c>
      <c r="B244" s="1" t="str">
        <f t="shared" si="19"/>
        <v>Sunday</v>
      </c>
      <c r="C244" s="252">
        <f>[1]Cost!A248</f>
        <v>43380</v>
      </c>
      <c r="D244" s="137">
        <f>[1]Cost!D248</f>
        <v>1000.4275</v>
      </c>
      <c r="E244" s="2">
        <f t="shared" si="21"/>
        <v>4.2750000000002508E-4</v>
      </c>
      <c r="F244" s="8">
        <f t="shared" si="24"/>
        <v>242</v>
      </c>
      <c r="G244" s="2">
        <f t="shared" si="25"/>
        <v>6.4478305785125342E-4</v>
      </c>
      <c r="H244" s="2"/>
      <c r="I244" s="2"/>
      <c r="J244" s="2"/>
      <c r="K244" s="2"/>
      <c r="L244" s="2"/>
      <c r="M244" s="18">
        <f>[1]Cost!F248</f>
        <v>336188.8</v>
      </c>
      <c r="N244" s="18"/>
      <c r="O244" s="2"/>
      <c r="Q244" s="12">
        <f>VLOOKUP(C244,Benchmark!$A:$D,3,)</f>
        <v>5731.9350000000004</v>
      </c>
    </row>
    <row r="245" spans="1:17" x14ac:dyDescent="0.3">
      <c r="A245" s="1">
        <f t="shared" si="20"/>
        <v>2</v>
      </c>
      <c r="B245" s="1" t="str">
        <f t="shared" si="19"/>
        <v>Monday</v>
      </c>
      <c r="C245" s="252">
        <f>[1]Cost!A249</f>
        <v>43381</v>
      </c>
      <c r="D245" s="137">
        <f>[1]Cost!D249</f>
        <v>1000.4275</v>
      </c>
      <c r="E245" s="2">
        <f t="shared" si="21"/>
        <v>4.2750000000002508E-4</v>
      </c>
      <c r="F245" s="8">
        <f t="shared" si="24"/>
        <v>243</v>
      </c>
      <c r="G245" s="2">
        <f t="shared" si="25"/>
        <v>6.4212962962964331E-4</v>
      </c>
      <c r="H245" s="2"/>
      <c r="I245" s="2"/>
      <c r="J245" s="2"/>
      <c r="K245" s="2"/>
      <c r="L245" s="2"/>
      <c r="M245" s="18">
        <f>[1]Cost!F249</f>
        <v>336188.8</v>
      </c>
      <c r="N245" s="18"/>
      <c r="O245" s="2"/>
      <c r="Q245" s="12">
        <f>VLOOKUP(C245,Benchmark!$A:$D,3,)</f>
        <v>5761.0730000000003</v>
      </c>
    </row>
    <row r="246" spans="1:17" x14ac:dyDescent="0.3">
      <c r="A246" s="1">
        <f t="shared" si="20"/>
        <v>3</v>
      </c>
      <c r="B246" s="1" t="str">
        <f t="shared" si="19"/>
        <v>Tuesday</v>
      </c>
      <c r="C246" s="252">
        <f>[1]Cost!A250</f>
        <v>43382</v>
      </c>
      <c r="D246" s="137">
        <f>[1]Cost!D250</f>
        <v>1000.4275</v>
      </c>
      <c r="E246" s="2">
        <f t="shared" si="21"/>
        <v>4.2750000000002508E-4</v>
      </c>
      <c r="F246" s="8">
        <f t="shared" si="24"/>
        <v>244</v>
      </c>
      <c r="G246" s="2">
        <f t="shared" si="25"/>
        <v>6.3949795081968573E-4</v>
      </c>
      <c r="H246" s="2"/>
      <c r="I246" s="2"/>
      <c r="J246" s="2"/>
      <c r="K246" s="2"/>
      <c r="L246" s="2"/>
      <c r="M246" s="18">
        <f>[1]Cost!F250</f>
        <v>336188.8</v>
      </c>
      <c r="N246" s="18"/>
      <c r="O246" s="2"/>
      <c r="Q246" s="12">
        <f>VLOOKUP(C246,Benchmark!$A:$D,3,)</f>
        <v>5796.79</v>
      </c>
    </row>
    <row r="247" spans="1:17" x14ac:dyDescent="0.3">
      <c r="A247" s="1">
        <f t="shared" si="20"/>
        <v>4</v>
      </c>
      <c r="B247" s="1" t="str">
        <f t="shared" si="19"/>
        <v>Wednesday</v>
      </c>
      <c r="C247" s="252">
        <f>[1]Cost!A251</f>
        <v>43383</v>
      </c>
      <c r="D247" s="137">
        <f>[1]Cost!D251</f>
        <v>1000.4275</v>
      </c>
      <c r="E247" s="2">
        <f t="shared" si="21"/>
        <v>4.2750000000002508E-4</v>
      </c>
      <c r="F247" s="8">
        <f t="shared" si="24"/>
        <v>245</v>
      </c>
      <c r="G247" s="2">
        <f t="shared" si="25"/>
        <v>6.3688775510205439E-4</v>
      </c>
      <c r="H247" s="2"/>
      <c r="I247" s="2"/>
      <c r="J247" s="2"/>
      <c r="K247" s="2"/>
      <c r="L247" s="2"/>
      <c r="M247" s="18">
        <f>[1]Cost!F251</f>
        <v>336188.8</v>
      </c>
      <c r="N247" s="18"/>
      <c r="O247" s="2"/>
      <c r="Q247" s="12">
        <f>VLOOKUP(C247,Benchmark!$A:$D,3,)</f>
        <v>5820.6679999999997</v>
      </c>
    </row>
    <row r="248" spans="1:17" x14ac:dyDescent="0.3">
      <c r="A248" s="1">
        <f t="shared" si="20"/>
        <v>5</v>
      </c>
      <c r="B248" s="1" t="str">
        <f t="shared" si="19"/>
        <v>Thursday</v>
      </c>
      <c r="C248" s="252">
        <f>[1]Cost!A252</f>
        <v>43384</v>
      </c>
      <c r="D248" s="137">
        <f>[1]Cost!D252</f>
        <v>1000.4275</v>
      </c>
      <c r="E248" s="2">
        <f t="shared" si="21"/>
        <v>4.2750000000002508E-4</v>
      </c>
      <c r="F248" s="8">
        <f t="shared" si="24"/>
        <v>246</v>
      </c>
      <c r="G248" s="2">
        <f t="shared" si="25"/>
        <v>6.3429878048781841E-4</v>
      </c>
      <c r="H248" s="2"/>
      <c r="I248" s="2"/>
      <c r="J248" s="2"/>
      <c r="K248" s="2"/>
      <c r="L248" s="2"/>
      <c r="M248" s="18">
        <f>[1]Cost!F252</f>
        <v>336188.8</v>
      </c>
      <c r="N248" s="18"/>
      <c r="O248" s="2"/>
      <c r="Q248" s="12">
        <f>VLOOKUP(C248,Benchmark!$A:$D,3,)</f>
        <v>5702.8220000000001</v>
      </c>
    </row>
    <row r="249" spans="1:17" x14ac:dyDescent="0.3">
      <c r="A249" s="1">
        <f t="shared" si="20"/>
        <v>6</v>
      </c>
      <c r="B249" s="1" t="str">
        <f t="shared" si="19"/>
        <v>Friday</v>
      </c>
      <c r="C249" s="252">
        <f>[1]Cost!A253</f>
        <v>43385</v>
      </c>
      <c r="D249" s="137">
        <f>[1]Cost!D253</f>
        <v>1000.4275</v>
      </c>
      <c r="E249" s="2">
        <f t="shared" si="21"/>
        <v>4.2750000000002508E-4</v>
      </c>
      <c r="F249" s="8">
        <f t="shared" si="24"/>
        <v>247</v>
      </c>
      <c r="G249" s="2">
        <f t="shared" si="25"/>
        <v>6.3173076923078275E-4</v>
      </c>
      <c r="H249" s="2"/>
      <c r="I249" s="2"/>
      <c r="J249" s="2"/>
      <c r="K249" s="2"/>
      <c r="L249" s="2"/>
      <c r="M249" s="18">
        <f>[1]Cost!F253</f>
        <v>336188.8</v>
      </c>
      <c r="N249" s="18"/>
      <c r="O249" s="2"/>
      <c r="Q249" s="12">
        <f>VLOOKUP(C249,Benchmark!$A:$D,3,)</f>
        <v>5756.49</v>
      </c>
    </row>
    <row r="250" spans="1:17" x14ac:dyDescent="0.3">
      <c r="A250" s="1">
        <f t="shared" si="20"/>
        <v>7</v>
      </c>
      <c r="B250" s="1" t="str">
        <f t="shared" si="19"/>
        <v>Saturday</v>
      </c>
      <c r="C250" s="252">
        <f>[1]Cost!A254</f>
        <v>43386</v>
      </c>
      <c r="D250" s="137">
        <f>[1]Cost!D254</f>
        <v>1000.4275</v>
      </c>
      <c r="E250" s="2">
        <f t="shared" si="21"/>
        <v>4.2750000000002508E-4</v>
      </c>
      <c r="F250" s="8">
        <f t="shared" ref="F250:F280" si="26">C250-$C$2</f>
        <v>248</v>
      </c>
      <c r="G250" s="2">
        <f t="shared" ref="G250:G280" si="27">((D250-$D$2)/$D$2)*365/F250</f>
        <v>6.2918346774194886E-4</v>
      </c>
      <c r="H250" s="2"/>
      <c r="I250" s="2"/>
      <c r="J250" s="2"/>
      <c r="K250" s="2"/>
      <c r="L250" s="2"/>
      <c r="M250" s="18">
        <f>[1]Cost!F254</f>
        <v>336188.8</v>
      </c>
      <c r="N250" s="18"/>
      <c r="O250" s="2"/>
      <c r="Q250" s="12">
        <f>VLOOKUP(C250,Benchmark!$A:$D,3,)</f>
        <v>5756.49</v>
      </c>
    </row>
    <row r="251" spans="1:17" x14ac:dyDescent="0.3">
      <c r="A251" s="1">
        <f t="shared" si="20"/>
        <v>1</v>
      </c>
      <c r="B251" s="1" t="str">
        <f t="shared" si="19"/>
        <v>Sunday</v>
      </c>
      <c r="C251" s="252">
        <f>[1]Cost!A255</f>
        <v>43387</v>
      </c>
      <c r="D251" s="137">
        <f>[1]Cost!D255</f>
        <v>1000.4275</v>
      </c>
      <c r="E251" s="2">
        <f t="shared" si="21"/>
        <v>4.2750000000002508E-4</v>
      </c>
      <c r="F251" s="8">
        <f t="shared" si="26"/>
        <v>249</v>
      </c>
      <c r="G251" s="2">
        <f t="shared" si="27"/>
        <v>6.2665662650603744E-4</v>
      </c>
      <c r="H251" s="2"/>
      <c r="I251" s="2"/>
      <c r="J251" s="2"/>
      <c r="K251" s="2"/>
      <c r="L251" s="2"/>
      <c r="M251" s="18">
        <f>[1]Cost!F255</f>
        <v>336188.8</v>
      </c>
      <c r="N251" s="18"/>
      <c r="O251" s="2"/>
      <c r="Q251" s="12">
        <f>VLOOKUP(C251,Benchmark!$A:$D,3,)</f>
        <v>5756.49</v>
      </c>
    </row>
    <row r="252" spans="1:17" x14ac:dyDescent="0.3">
      <c r="A252" s="1">
        <f t="shared" si="20"/>
        <v>2</v>
      </c>
      <c r="B252" s="1" t="str">
        <f t="shared" si="19"/>
        <v>Monday</v>
      </c>
      <c r="C252" s="252">
        <f>[1]Cost!A256</f>
        <v>43388</v>
      </c>
      <c r="D252" s="137">
        <f>[1]Cost!D256</f>
        <v>1000.4275</v>
      </c>
      <c r="E252" s="2">
        <f t="shared" si="21"/>
        <v>4.2750000000002508E-4</v>
      </c>
      <c r="F252" s="8">
        <f t="shared" si="26"/>
        <v>250</v>
      </c>
      <c r="G252" s="2">
        <f t="shared" si="27"/>
        <v>6.241500000000133E-4</v>
      </c>
      <c r="H252" s="2"/>
      <c r="I252" s="2"/>
      <c r="J252" s="2"/>
      <c r="K252" s="2"/>
      <c r="L252" s="2"/>
      <c r="M252" s="18">
        <f>[1]Cost!F256</f>
        <v>336188.8</v>
      </c>
      <c r="N252" s="18"/>
      <c r="O252" s="2"/>
      <c r="Q252" s="12">
        <f>VLOOKUP(C252,Benchmark!$A:$D,3,)</f>
        <v>5727.2560000000003</v>
      </c>
    </row>
    <row r="253" spans="1:17" x14ac:dyDescent="0.3">
      <c r="A253" s="1">
        <f t="shared" si="20"/>
        <v>3</v>
      </c>
      <c r="B253" s="1" t="str">
        <f t="shared" si="19"/>
        <v>Tuesday</v>
      </c>
      <c r="C253" s="252">
        <f>[1]Cost!A257</f>
        <v>43389</v>
      </c>
      <c r="D253" s="137">
        <f>[1]Cost!D257</f>
        <v>1000.4275</v>
      </c>
      <c r="E253" s="2">
        <f t="shared" si="21"/>
        <v>4.2750000000002508E-4</v>
      </c>
      <c r="F253" s="8">
        <f t="shared" si="26"/>
        <v>251</v>
      </c>
      <c r="G253" s="2">
        <f t="shared" si="27"/>
        <v>6.2166334661355909E-4</v>
      </c>
      <c r="H253" s="2"/>
      <c r="I253" s="2"/>
      <c r="J253" s="2"/>
      <c r="K253" s="2"/>
      <c r="L253" s="2"/>
      <c r="M253" s="18">
        <f>[1]Cost!F257</f>
        <v>336188.8</v>
      </c>
      <c r="N253" s="18"/>
      <c r="O253" s="2"/>
      <c r="Q253" s="12">
        <f>VLOOKUP(C253,Benchmark!$A:$D,3,)</f>
        <v>5800.817</v>
      </c>
    </row>
    <row r="254" spans="1:17" x14ac:dyDescent="0.3">
      <c r="A254" s="1">
        <f t="shared" si="20"/>
        <v>4</v>
      </c>
      <c r="B254" s="1" t="str">
        <f t="shared" si="19"/>
        <v>Wednesday</v>
      </c>
      <c r="C254" s="252">
        <f>[1]Cost!A258</f>
        <v>43390</v>
      </c>
      <c r="D254" s="137">
        <f>[1]Cost!D258</f>
        <v>1000.4275</v>
      </c>
      <c r="E254" s="2">
        <f t="shared" si="21"/>
        <v>4.2750000000002508E-4</v>
      </c>
      <c r="F254" s="8">
        <f t="shared" si="26"/>
        <v>252</v>
      </c>
      <c r="G254" s="2">
        <f t="shared" si="27"/>
        <v>6.1919642857144182E-4</v>
      </c>
      <c r="H254" s="2"/>
      <c r="I254" s="2"/>
      <c r="J254" s="2"/>
      <c r="K254" s="2"/>
      <c r="L254" s="2"/>
      <c r="M254" s="18">
        <f>[1]Cost!F258</f>
        <v>336188.8</v>
      </c>
      <c r="N254" s="18"/>
      <c r="O254" s="2"/>
      <c r="Q254" s="12">
        <f>VLOOKUP(C254,Benchmark!$A:$D,3,)</f>
        <v>5868.62</v>
      </c>
    </row>
    <row r="255" spans="1:17" x14ac:dyDescent="0.3">
      <c r="A255" s="1">
        <f t="shared" si="20"/>
        <v>5</v>
      </c>
      <c r="B255" s="1" t="str">
        <f t="shared" si="19"/>
        <v>Thursday</v>
      </c>
      <c r="C255" s="252">
        <f>[1]Cost!A259</f>
        <v>43391</v>
      </c>
      <c r="D255" s="137">
        <f>[1]Cost!D259</f>
        <v>1000.4275</v>
      </c>
      <c r="E255" s="2">
        <f t="shared" si="21"/>
        <v>4.2750000000002508E-4</v>
      </c>
      <c r="F255" s="8">
        <f t="shared" si="26"/>
        <v>253</v>
      </c>
      <c r="G255" s="2">
        <f t="shared" si="27"/>
        <v>6.1674901185772063E-4</v>
      </c>
      <c r="H255" s="2"/>
      <c r="I255" s="2"/>
      <c r="J255" s="2"/>
      <c r="K255" s="2"/>
      <c r="L255" s="2"/>
      <c r="M255" s="18">
        <f>[1]Cost!F259</f>
        <v>336188.8</v>
      </c>
      <c r="N255" s="18"/>
      <c r="O255" s="2"/>
      <c r="Q255" s="12">
        <f>VLOOKUP(C255,Benchmark!$A:$D,3,)</f>
        <v>5845.2420000000002</v>
      </c>
    </row>
    <row r="256" spans="1:17" x14ac:dyDescent="0.3">
      <c r="A256" s="1">
        <f t="shared" si="20"/>
        <v>6</v>
      </c>
      <c r="B256" s="1" t="str">
        <f t="shared" si="19"/>
        <v>Friday</v>
      </c>
      <c r="C256" s="252">
        <f>[1]Cost!A260</f>
        <v>43392</v>
      </c>
      <c r="D256" s="137">
        <f>[1]Cost!D260</f>
        <v>1000.4275</v>
      </c>
      <c r="E256" s="2">
        <f t="shared" si="21"/>
        <v>4.2750000000002508E-4</v>
      </c>
      <c r="F256" s="8">
        <f t="shared" si="26"/>
        <v>254</v>
      </c>
      <c r="G256" s="2">
        <f t="shared" si="27"/>
        <v>6.1432086614174536E-4</v>
      </c>
      <c r="H256" s="2"/>
      <c r="I256" s="2"/>
      <c r="J256" s="2"/>
      <c r="K256" s="2"/>
      <c r="L256" s="2"/>
      <c r="M256" s="18">
        <f>[1]Cost!F260</f>
        <v>336188.8</v>
      </c>
      <c r="N256" s="18"/>
      <c r="O256" s="2"/>
      <c r="Q256" s="12">
        <f>VLOOKUP(C256,Benchmark!$A:$D,3,)</f>
        <v>5837.2910000000002</v>
      </c>
    </row>
    <row r="257" spans="1:17" x14ac:dyDescent="0.3">
      <c r="A257" s="1">
        <f t="shared" si="20"/>
        <v>7</v>
      </c>
      <c r="B257" s="1" t="str">
        <f t="shared" si="19"/>
        <v>Saturday</v>
      </c>
      <c r="C257" s="252">
        <f>[1]Cost!A261</f>
        <v>43393</v>
      </c>
      <c r="D257" s="137">
        <f>[1]Cost!D261</f>
        <v>1000.4275</v>
      </c>
      <c r="E257" s="2">
        <f t="shared" si="21"/>
        <v>4.2750000000002508E-4</v>
      </c>
      <c r="F257" s="8">
        <f t="shared" si="26"/>
        <v>255</v>
      </c>
      <c r="G257" s="2">
        <f t="shared" si="27"/>
        <v>6.1191176470589542E-4</v>
      </c>
      <c r="H257" s="2"/>
      <c r="I257" s="2"/>
      <c r="J257" s="2"/>
      <c r="K257" s="2"/>
      <c r="L257" s="2"/>
      <c r="M257" s="18">
        <f>[1]Cost!F261</f>
        <v>336188.8</v>
      </c>
      <c r="N257" s="18"/>
      <c r="O257" s="2"/>
      <c r="Q257" s="12">
        <f>VLOOKUP(C257,Benchmark!$A:$D,3,)</f>
        <v>5837.2910000000002</v>
      </c>
    </row>
    <row r="258" spans="1:17" x14ac:dyDescent="0.3">
      <c r="A258" s="1">
        <f t="shared" si="20"/>
        <v>1</v>
      </c>
      <c r="B258" s="1" t="str">
        <f t="shared" ref="B258:B321" si="28">VLOOKUP(A258,$Z$18:$AA$24,2)</f>
        <v>Sunday</v>
      </c>
      <c r="C258" s="252">
        <f>[1]Cost!A262</f>
        <v>43394</v>
      </c>
      <c r="D258" s="137">
        <f>[1]Cost!D262</f>
        <v>1000.4275</v>
      </c>
      <c r="E258" s="2">
        <f t="shared" si="21"/>
        <v>4.2750000000002508E-4</v>
      </c>
      <c r="F258" s="8">
        <f t="shared" si="26"/>
        <v>256</v>
      </c>
      <c r="G258" s="2">
        <f t="shared" si="27"/>
        <v>6.0952148437501299E-4</v>
      </c>
      <c r="H258" s="2"/>
      <c r="I258" s="2"/>
      <c r="J258" s="2"/>
      <c r="K258" s="2"/>
      <c r="L258" s="2"/>
      <c r="M258" s="18">
        <f>[1]Cost!F262</f>
        <v>336188.8</v>
      </c>
      <c r="N258" s="18"/>
      <c r="O258" s="2"/>
      <c r="Q258" s="12">
        <f>VLOOKUP(C258,Benchmark!$A:$D,3,)</f>
        <v>5837.2910000000002</v>
      </c>
    </row>
    <row r="259" spans="1:17" x14ac:dyDescent="0.3">
      <c r="A259" s="1">
        <f t="shared" ref="A259:A322" si="29">WEEKDAY(C259)</f>
        <v>2</v>
      </c>
      <c r="B259" s="1" t="str">
        <f t="shared" si="28"/>
        <v>Monday</v>
      </c>
      <c r="C259" s="252">
        <f>[1]Cost!A263</f>
        <v>43395</v>
      </c>
      <c r="D259" s="137">
        <f>[1]Cost!D263</f>
        <v>1000.4275</v>
      </c>
      <c r="E259" s="2">
        <f t="shared" si="21"/>
        <v>4.2750000000002508E-4</v>
      </c>
      <c r="F259" s="8">
        <f t="shared" si="26"/>
        <v>257</v>
      </c>
      <c r="G259" s="2">
        <f t="shared" si="27"/>
        <v>6.0714980544748374E-4</v>
      </c>
      <c r="H259" s="2"/>
      <c r="I259" s="2"/>
      <c r="J259" s="2"/>
      <c r="K259" s="2"/>
      <c r="L259" s="2"/>
      <c r="M259" s="18">
        <f>[1]Cost!F263</f>
        <v>336188.8</v>
      </c>
      <c r="N259" s="18"/>
      <c r="O259" s="2"/>
      <c r="Q259" s="12">
        <f>VLOOKUP(C259,Benchmark!$A:$D,3,)</f>
        <v>5840.4350000000004</v>
      </c>
    </row>
    <row r="260" spans="1:17" x14ac:dyDescent="0.3">
      <c r="A260" s="1">
        <f t="shared" si="29"/>
        <v>3</v>
      </c>
      <c r="B260" s="1" t="str">
        <f t="shared" si="28"/>
        <v>Tuesday</v>
      </c>
      <c r="C260" s="252">
        <f>[1]Cost!A264</f>
        <v>43396</v>
      </c>
      <c r="D260" s="137">
        <f>[1]Cost!D264</f>
        <v>1000.4275</v>
      </c>
      <c r="E260" s="2">
        <f t="shared" ref="E260:E323" si="30">D260/$D$2-1</f>
        <v>4.2750000000002508E-4</v>
      </c>
      <c r="F260" s="8">
        <f t="shared" si="26"/>
        <v>258</v>
      </c>
      <c r="G260" s="2">
        <f t="shared" si="27"/>
        <v>6.0479651162791983E-4</v>
      </c>
      <c r="H260" s="2"/>
      <c r="I260" s="2"/>
      <c r="J260" s="2"/>
      <c r="K260" s="2"/>
      <c r="L260" s="2"/>
      <c r="M260" s="18">
        <f>[1]Cost!F264</f>
        <v>336188.8</v>
      </c>
      <c r="N260" s="18"/>
      <c r="O260" s="2"/>
      <c r="Q260" s="12">
        <f>VLOOKUP(C260,Benchmark!$A:$D,3,)</f>
        <v>5797.8909999999996</v>
      </c>
    </row>
    <row r="261" spans="1:17" x14ac:dyDescent="0.3">
      <c r="A261" s="1">
        <f t="shared" si="29"/>
        <v>4</v>
      </c>
      <c r="B261" s="1" t="str">
        <f t="shared" si="28"/>
        <v>Wednesday</v>
      </c>
      <c r="C261" s="252">
        <f>[1]Cost!A265</f>
        <v>43397</v>
      </c>
      <c r="D261" s="137">
        <f>[1]Cost!D265</f>
        <v>1000.4275</v>
      </c>
      <c r="E261" s="2">
        <f t="shared" si="30"/>
        <v>4.2750000000002508E-4</v>
      </c>
      <c r="F261" s="8">
        <f t="shared" si="26"/>
        <v>259</v>
      </c>
      <c r="G261" s="2">
        <f t="shared" si="27"/>
        <v>6.0246138996140279E-4</v>
      </c>
      <c r="H261" s="2"/>
      <c r="I261" s="2"/>
      <c r="J261" s="2"/>
      <c r="K261" s="2"/>
      <c r="L261" s="2"/>
      <c r="M261" s="18">
        <f>[1]Cost!F265</f>
        <v>336188.8</v>
      </c>
      <c r="N261" s="18"/>
      <c r="O261" s="2"/>
      <c r="Q261" s="12">
        <f>VLOOKUP(C261,Benchmark!$A:$D,3,)</f>
        <v>5709.4170000000004</v>
      </c>
    </row>
    <row r="262" spans="1:17" x14ac:dyDescent="0.3">
      <c r="A262" s="1">
        <f t="shared" si="29"/>
        <v>5</v>
      </c>
      <c r="B262" s="1" t="str">
        <f t="shared" si="28"/>
        <v>Thursday</v>
      </c>
      <c r="C262" s="252">
        <f>[1]Cost!A266</f>
        <v>43398</v>
      </c>
      <c r="D262" s="137">
        <f>[1]Cost!D266</f>
        <v>1000.4275</v>
      </c>
      <c r="E262" s="2">
        <f t="shared" si="30"/>
        <v>4.2750000000002508E-4</v>
      </c>
      <c r="F262" s="8">
        <f t="shared" si="26"/>
        <v>260</v>
      </c>
      <c r="G262" s="2">
        <f t="shared" si="27"/>
        <v>6.001442307692436E-4</v>
      </c>
      <c r="H262" s="2"/>
      <c r="I262" s="2"/>
      <c r="J262" s="2"/>
      <c r="K262" s="2"/>
      <c r="L262" s="2"/>
      <c r="M262" s="18">
        <f>[1]Cost!F266</f>
        <v>336188.8</v>
      </c>
      <c r="N262" s="18"/>
      <c r="O262" s="2"/>
      <c r="Q262" s="12">
        <f>VLOOKUP(C262,Benchmark!$A:$D,3,)</f>
        <v>5754.9650000000001</v>
      </c>
    </row>
    <row r="263" spans="1:17" x14ac:dyDescent="0.3">
      <c r="A263" s="1">
        <f t="shared" si="29"/>
        <v>6</v>
      </c>
      <c r="B263" s="1" t="str">
        <f t="shared" si="28"/>
        <v>Friday</v>
      </c>
      <c r="C263" s="252">
        <f>[1]Cost!A267</f>
        <v>43399</v>
      </c>
      <c r="D263" s="137">
        <f>[1]Cost!D267</f>
        <v>1000.4275</v>
      </c>
      <c r="E263" s="2">
        <f t="shared" si="30"/>
        <v>4.2750000000002508E-4</v>
      </c>
      <c r="F263" s="8">
        <f t="shared" si="26"/>
        <v>261</v>
      </c>
      <c r="G263" s="2">
        <f t="shared" si="27"/>
        <v>5.9784482758621965E-4</v>
      </c>
      <c r="H263" s="2"/>
      <c r="I263" s="2"/>
      <c r="J263" s="2"/>
      <c r="K263" s="2"/>
      <c r="L263" s="2"/>
      <c r="M263" s="18">
        <f>[1]Cost!F267</f>
        <v>266188.79999999999</v>
      </c>
      <c r="N263" s="18"/>
      <c r="O263" s="2"/>
      <c r="Q263" s="12">
        <f>VLOOKUP(C263,Benchmark!$A:$D,3,)</f>
        <v>5784.9210000000003</v>
      </c>
    </row>
    <row r="264" spans="1:17" x14ac:dyDescent="0.3">
      <c r="A264" s="1">
        <f t="shared" si="29"/>
        <v>7</v>
      </c>
      <c r="B264" s="1" t="str">
        <f t="shared" si="28"/>
        <v>Saturday</v>
      </c>
      <c r="C264" s="252">
        <f>[1]Cost!A268</f>
        <v>43400</v>
      </c>
      <c r="D264" s="137">
        <f>[1]Cost!D268</f>
        <v>1000.4275</v>
      </c>
      <c r="E264" s="2">
        <f t="shared" si="30"/>
        <v>4.2750000000002508E-4</v>
      </c>
      <c r="F264" s="8">
        <f t="shared" si="26"/>
        <v>262</v>
      </c>
      <c r="G264" s="2">
        <f t="shared" si="27"/>
        <v>5.9556297709924939E-4</v>
      </c>
      <c r="H264" s="2"/>
      <c r="I264" s="2"/>
      <c r="J264" s="2"/>
      <c r="K264" s="2"/>
      <c r="L264" s="2"/>
      <c r="M264" s="18">
        <f>[1]Cost!F268</f>
        <v>266188.79999999999</v>
      </c>
      <c r="N264" s="18"/>
      <c r="O264" s="2"/>
      <c r="Q264" s="12">
        <f>VLOOKUP(C264,Benchmark!$A:$D,3,)</f>
        <v>5784.9210000000003</v>
      </c>
    </row>
    <row r="265" spans="1:17" x14ac:dyDescent="0.3">
      <c r="A265" s="1">
        <f t="shared" si="29"/>
        <v>1</v>
      </c>
      <c r="B265" s="1" t="str">
        <f t="shared" si="28"/>
        <v>Sunday</v>
      </c>
      <c r="C265" s="252">
        <f>[1]Cost!A269</f>
        <v>43401</v>
      </c>
      <c r="D265" s="137">
        <f>[1]Cost!D269</f>
        <v>1000.4275</v>
      </c>
      <c r="E265" s="2">
        <f t="shared" si="30"/>
        <v>4.2750000000002508E-4</v>
      </c>
      <c r="F265" s="8">
        <f t="shared" si="26"/>
        <v>263</v>
      </c>
      <c r="G265" s="2">
        <f t="shared" si="27"/>
        <v>5.9329847908746514E-4</v>
      </c>
      <c r="H265" s="2"/>
      <c r="I265" s="2"/>
      <c r="J265" s="2"/>
      <c r="K265" s="2"/>
      <c r="L265" s="2"/>
      <c r="M265" s="18">
        <f>[1]Cost!F269</f>
        <v>266188.79999999999</v>
      </c>
      <c r="N265" s="18"/>
      <c r="O265" s="2"/>
      <c r="Q265" s="12">
        <f>VLOOKUP(C265,Benchmark!$A:$D,3,)</f>
        <v>5784.9210000000003</v>
      </c>
    </row>
    <row r="266" spans="1:17" x14ac:dyDescent="0.3">
      <c r="A266" s="1">
        <f t="shared" si="29"/>
        <v>2</v>
      </c>
      <c r="B266" s="1" t="str">
        <f t="shared" si="28"/>
        <v>Monday</v>
      </c>
      <c r="C266" s="252">
        <f>[1]Cost!A270</f>
        <v>43402</v>
      </c>
      <c r="D266" s="137">
        <f>[1]Cost!D270</f>
        <v>1000.4275</v>
      </c>
      <c r="E266" s="2">
        <f t="shared" si="30"/>
        <v>4.2750000000002508E-4</v>
      </c>
      <c r="F266" s="8">
        <f t="shared" si="26"/>
        <v>264</v>
      </c>
      <c r="G266" s="2">
        <f t="shared" si="27"/>
        <v>5.9105113636364899E-4</v>
      </c>
      <c r="H266" s="2"/>
      <c r="I266" s="2"/>
      <c r="J266" s="2"/>
      <c r="K266" s="2"/>
      <c r="L266" s="2"/>
      <c r="M266" s="18">
        <f>[1]Cost!F270</f>
        <v>266188.79999999999</v>
      </c>
      <c r="N266" s="18"/>
      <c r="O266" s="2"/>
      <c r="Q266" s="12">
        <f>VLOOKUP(C266,Benchmark!$A:$D,3,)</f>
        <v>5754.607</v>
      </c>
    </row>
    <row r="267" spans="1:17" x14ac:dyDescent="0.3">
      <c r="A267" s="1">
        <f t="shared" si="29"/>
        <v>3</v>
      </c>
      <c r="B267" s="1" t="str">
        <f t="shared" si="28"/>
        <v>Tuesday</v>
      </c>
      <c r="C267" s="252">
        <f>[1]Cost!A271</f>
        <v>43403</v>
      </c>
      <c r="D267" s="137">
        <f>[1]Cost!D271</f>
        <v>1000.4275</v>
      </c>
      <c r="E267" s="2">
        <f t="shared" si="30"/>
        <v>4.2750000000002508E-4</v>
      </c>
      <c r="F267" s="8">
        <f t="shared" si="26"/>
        <v>265</v>
      </c>
      <c r="G267" s="2">
        <f t="shared" si="27"/>
        <v>5.8882075471699364E-4</v>
      </c>
      <c r="H267" s="2"/>
      <c r="I267" s="2"/>
      <c r="J267" s="2"/>
      <c r="K267" s="2"/>
      <c r="L267" s="2"/>
      <c r="M267" s="18">
        <f>[1]Cost!F271</f>
        <v>266188.79999999999</v>
      </c>
      <c r="N267" s="18"/>
      <c r="O267" s="2"/>
      <c r="Q267" s="12">
        <f>VLOOKUP(C267,Benchmark!$A:$D,3,)</f>
        <v>5789.1</v>
      </c>
    </row>
    <row r="268" spans="1:17" x14ac:dyDescent="0.3">
      <c r="A268" s="1">
        <f t="shared" si="29"/>
        <v>4</v>
      </c>
      <c r="B268" s="1" t="str">
        <f t="shared" si="28"/>
        <v>Wednesday</v>
      </c>
      <c r="C268" s="252">
        <f>[1]Cost!A272</f>
        <v>43404</v>
      </c>
      <c r="D268" s="137">
        <f>[1]Cost!D272</f>
        <v>1000.4275</v>
      </c>
      <c r="E268" s="2">
        <f t="shared" si="30"/>
        <v>4.2750000000002508E-4</v>
      </c>
      <c r="F268" s="8">
        <f t="shared" si="26"/>
        <v>266</v>
      </c>
      <c r="G268" s="2">
        <f t="shared" si="27"/>
        <v>5.8660714285715542E-4</v>
      </c>
      <c r="H268" s="2"/>
      <c r="I268" s="2"/>
      <c r="J268" s="2"/>
      <c r="K268" s="2"/>
      <c r="L268" s="2"/>
      <c r="M268" s="18">
        <f>[1]Cost!F272</f>
        <v>266188.79999999999</v>
      </c>
      <c r="N268" s="18"/>
      <c r="O268" s="2"/>
      <c r="Q268" s="12">
        <f>VLOOKUP(C268,Benchmark!$A:$D,3,)</f>
        <v>5831.65</v>
      </c>
    </row>
    <row r="269" spans="1:17" x14ac:dyDescent="0.3">
      <c r="A269" s="1">
        <f t="shared" si="29"/>
        <v>5</v>
      </c>
      <c r="B269" s="1" t="str">
        <f t="shared" si="28"/>
        <v>Thursday</v>
      </c>
      <c r="C269" s="252">
        <f>[1]Cost!A273</f>
        <v>43405</v>
      </c>
      <c r="D269" s="137">
        <f>[1]Cost!D273</f>
        <v>1000.4275</v>
      </c>
      <c r="E269" s="2">
        <f t="shared" si="30"/>
        <v>4.2750000000002508E-4</v>
      </c>
      <c r="F269" s="8">
        <f t="shared" si="26"/>
        <v>267</v>
      </c>
      <c r="G269" s="2">
        <f t="shared" si="27"/>
        <v>5.84410112359563E-4</v>
      </c>
      <c r="H269" s="2"/>
      <c r="I269" s="2"/>
      <c r="J269" s="2"/>
      <c r="K269" s="2"/>
      <c r="L269" s="2"/>
      <c r="M269" s="18">
        <f>[1]Cost!F273</f>
        <v>263188.8</v>
      </c>
      <c r="N269" s="18"/>
      <c r="O269" s="2"/>
      <c r="Q269" s="12">
        <f>VLOOKUP(C269,Benchmark!$A:$D,3,)</f>
        <v>5835.92</v>
      </c>
    </row>
    <row r="270" spans="1:17" x14ac:dyDescent="0.3">
      <c r="A270" s="1">
        <f t="shared" si="29"/>
        <v>6</v>
      </c>
      <c r="B270" s="1" t="str">
        <f t="shared" si="28"/>
        <v>Friday</v>
      </c>
      <c r="C270" s="252">
        <f>[1]Cost!A274</f>
        <v>43406</v>
      </c>
      <c r="D270" s="137">
        <f>[1]Cost!D274</f>
        <v>1000.4275</v>
      </c>
      <c r="E270" s="2">
        <f t="shared" si="30"/>
        <v>4.2750000000002508E-4</v>
      </c>
      <c r="F270" s="8">
        <f t="shared" si="26"/>
        <v>268</v>
      </c>
      <c r="G270" s="2">
        <f t="shared" si="27"/>
        <v>5.8222947761195267E-4</v>
      </c>
      <c r="H270" s="2"/>
      <c r="I270" s="2"/>
      <c r="J270" s="2"/>
      <c r="K270" s="2"/>
      <c r="L270" s="2"/>
      <c r="M270" s="18">
        <f>[1]Cost!F274</f>
        <v>263188.8</v>
      </c>
      <c r="N270" s="18"/>
      <c r="O270" s="2"/>
      <c r="Q270" s="12">
        <f>VLOOKUP(C270,Benchmark!$A:$D,3,)</f>
        <v>5906.2920000000004</v>
      </c>
    </row>
    <row r="271" spans="1:17" x14ac:dyDescent="0.3">
      <c r="A271" s="1">
        <f t="shared" si="29"/>
        <v>7</v>
      </c>
      <c r="B271" s="1" t="str">
        <f t="shared" si="28"/>
        <v>Saturday</v>
      </c>
      <c r="C271" s="252">
        <f>[1]Cost!A275</f>
        <v>43407</v>
      </c>
      <c r="D271" s="137">
        <f>[1]Cost!D275</f>
        <v>1000.4275</v>
      </c>
      <c r="E271" s="2">
        <f t="shared" si="30"/>
        <v>4.2750000000002508E-4</v>
      </c>
      <c r="F271" s="8">
        <f t="shared" si="26"/>
        <v>269</v>
      </c>
      <c r="G271" s="2">
        <f t="shared" si="27"/>
        <v>5.800650557620941E-4</v>
      </c>
      <c r="H271" s="2"/>
      <c r="I271" s="2"/>
      <c r="J271" s="2"/>
      <c r="K271" s="2"/>
      <c r="L271" s="2"/>
      <c r="M271" s="18">
        <f>[1]Cost!F275</f>
        <v>263188.8</v>
      </c>
      <c r="N271" s="18"/>
      <c r="O271" s="2"/>
      <c r="Q271" s="12">
        <f>VLOOKUP(C271,Benchmark!$A:$D,3,)</f>
        <v>5906.2920000000004</v>
      </c>
    </row>
    <row r="272" spans="1:17" x14ac:dyDescent="0.3">
      <c r="A272" s="1">
        <f t="shared" si="29"/>
        <v>1</v>
      </c>
      <c r="B272" s="1" t="str">
        <f t="shared" si="28"/>
        <v>Sunday</v>
      </c>
      <c r="C272" s="252">
        <f>[1]Cost!A276</f>
        <v>43408</v>
      </c>
      <c r="D272" s="137">
        <f>[1]Cost!D276</f>
        <v>1000.4275</v>
      </c>
      <c r="E272" s="2">
        <f t="shared" si="30"/>
        <v>4.2750000000002508E-4</v>
      </c>
      <c r="F272" s="8">
        <f t="shared" si="26"/>
        <v>270</v>
      </c>
      <c r="G272" s="2">
        <f t="shared" si="27"/>
        <v>5.7791666666667893E-4</v>
      </c>
      <c r="H272" s="2"/>
      <c r="I272" s="2"/>
      <c r="J272" s="2"/>
      <c r="K272" s="2"/>
      <c r="L272" s="2"/>
      <c r="M272" s="18">
        <f>[1]Cost!F276</f>
        <v>263188.8</v>
      </c>
      <c r="N272" s="18"/>
      <c r="O272" s="2"/>
      <c r="Q272" s="12">
        <f>VLOOKUP(C272,Benchmark!$A:$D,3,)</f>
        <v>5906.2920000000004</v>
      </c>
    </row>
    <row r="273" spans="1:17" x14ac:dyDescent="0.3">
      <c r="A273" s="1">
        <f t="shared" si="29"/>
        <v>2</v>
      </c>
      <c r="B273" s="1" t="str">
        <f t="shared" si="28"/>
        <v>Monday</v>
      </c>
      <c r="C273" s="252">
        <f>[1]Cost!A277</f>
        <v>43409</v>
      </c>
      <c r="D273" s="137">
        <f>[1]Cost!D277</f>
        <v>1000.4275</v>
      </c>
      <c r="E273" s="2">
        <f t="shared" si="30"/>
        <v>4.2750000000002508E-4</v>
      </c>
      <c r="F273" s="8">
        <f t="shared" si="26"/>
        <v>271</v>
      </c>
      <c r="G273" s="2">
        <f t="shared" si="27"/>
        <v>5.7578413284134066E-4</v>
      </c>
      <c r="H273" s="2"/>
      <c r="I273" s="2"/>
      <c r="J273" s="2"/>
      <c r="K273" s="2"/>
      <c r="L273" s="2"/>
      <c r="M273" s="18">
        <f>[1]Cost!F277</f>
        <v>263188.8</v>
      </c>
      <c r="N273" s="18"/>
      <c r="O273" s="2"/>
      <c r="Q273" s="12">
        <f>VLOOKUP(C273,Benchmark!$A:$D,3,)</f>
        <v>5920.5940000000001</v>
      </c>
    </row>
    <row r="274" spans="1:17" x14ac:dyDescent="0.3">
      <c r="A274" s="1">
        <f t="shared" si="29"/>
        <v>3</v>
      </c>
      <c r="B274" s="1" t="str">
        <f t="shared" si="28"/>
        <v>Tuesday</v>
      </c>
      <c r="C274" s="252">
        <f>[1]Cost!A278</f>
        <v>43410</v>
      </c>
      <c r="D274" s="137">
        <f>[1]Cost!D278</f>
        <v>1000.4275</v>
      </c>
      <c r="E274" s="2">
        <f t="shared" si="30"/>
        <v>4.2750000000002508E-4</v>
      </c>
      <c r="F274" s="8">
        <f t="shared" si="26"/>
        <v>272</v>
      </c>
      <c r="G274" s="2">
        <f t="shared" si="27"/>
        <v>5.7366727941177695E-4</v>
      </c>
      <c r="H274" s="2"/>
      <c r="I274" s="2"/>
      <c r="J274" s="2"/>
      <c r="K274" s="2"/>
      <c r="L274" s="2"/>
      <c r="M274" s="18">
        <f>[1]Cost!F278</f>
        <v>263188.8</v>
      </c>
      <c r="N274" s="18"/>
      <c r="O274" s="2"/>
      <c r="Q274" s="12">
        <f>VLOOKUP(C274,Benchmark!$A:$D,3,)</f>
        <v>5923.93</v>
      </c>
    </row>
    <row r="275" spans="1:17" x14ac:dyDescent="0.3">
      <c r="A275" s="1">
        <f t="shared" si="29"/>
        <v>4</v>
      </c>
      <c r="B275" s="1" t="str">
        <f t="shared" si="28"/>
        <v>Wednesday</v>
      </c>
      <c r="C275" s="252">
        <f>[1]Cost!A279</f>
        <v>43411</v>
      </c>
      <c r="D275" s="137">
        <f>[1]Cost!D279</f>
        <v>1000.4275</v>
      </c>
      <c r="E275" s="2">
        <f t="shared" si="30"/>
        <v>4.2750000000002508E-4</v>
      </c>
      <c r="F275" s="8">
        <f t="shared" si="26"/>
        <v>273</v>
      </c>
      <c r="G275" s="2">
        <f t="shared" si="27"/>
        <v>5.7156593406594623E-4</v>
      </c>
      <c r="H275" s="2"/>
      <c r="I275" s="2"/>
      <c r="J275" s="2"/>
      <c r="K275" s="2"/>
      <c r="L275" s="2"/>
      <c r="M275" s="18">
        <f>[1]Cost!F279</f>
        <v>263188.8</v>
      </c>
      <c r="N275" s="18"/>
      <c r="O275" s="2"/>
      <c r="Q275" s="12">
        <f>VLOOKUP(C275,Benchmark!$A:$D,3,)</f>
        <v>5939.8860000000004</v>
      </c>
    </row>
    <row r="276" spans="1:17" x14ac:dyDescent="0.3">
      <c r="A276" s="1">
        <f t="shared" si="29"/>
        <v>5</v>
      </c>
      <c r="B276" s="1" t="str">
        <f t="shared" si="28"/>
        <v>Thursday</v>
      </c>
      <c r="C276" s="252">
        <f>[1]Cost!A280</f>
        <v>43412</v>
      </c>
      <c r="D276" s="137">
        <f>[1]Cost!D280</f>
        <v>1000.4275</v>
      </c>
      <c r="E276" s="2">
        <f t="shared" si="30"/>
        <v>4.2750000000002508E-4</v>
      </c>
      <c r="F276" s="8">
        <f t="shared" si="26"/>
        <v>274</v>
      </c>
      <c r="G276" s="2">
        <f t="shared" si="27"/>
        <v>5.6947992700731142E-4</v>
      </c>
      <c r="H276" s="2"/>
      <c r="I276" s="2"/>
      <c r="J276" s="2"/>
      <c r="K276" s="2"/>
      <c r="L276" s="2"/>
      <c r="M276" s="18">
        <f>[1]Cost!F280</f>
        <v>263188.8</v>
      </c>
      <c r="N276" s="18"/>
      <c r="O276" s="2"/>
      <c r="Q276" s="12">
        <f>VLOOKUP(C276,Benchmark!$A:$D,3,)</f>
        <v>5976.8059999999996</v>
      </c>
    </row>
    <row r="277" spans="1:17" x14ac:dyDescent="0.3">
      <c r="A277" s="1">
        <f t="shared" si="29"/>
        <v>6</v>
      </c>
      <c r="B277" s="1" t="str">
        <f t="shared" si="28"/>
        <v>Friday</v>
      </c>
      <c r="C277" s="252">
        <f>[1]Cost!A281</f>
        <v>43413</v>
      </c>
      <c r="D277" s="137">
        <f>[1]Cost!D281</f>
        <v>1000.4275</v>
      </c>
      <c r="E277" s="2">
        <f t="shared" si="30"/>
        <v>4.2750000000002508E-4</v>
      </c>
      <c r="F277" s="8">
        <f t="shared" si="26"/>
        <v>275</v>
      </c>
      <c r="G277" s="2">
        <f t="shared" si="27"/>
        <v>5.67409090909103E-4</v>
      </c>
      <c r="H277" s="2"/>
      <c r="I277" s="2"/>
      <c r="J277" s="2"/>
      <c r="K277" s="2"/>
      <c r="L277" s="2"/>
      <c r="M277" s="18">
        <f>[1]Cost!F281</f>
        <v>263188.8</v>
      </c>
      <c r="N277" s="18"/>
      <c r="O277" s="2"/>
      <c r="Q277" s="12">
        <f>VLOOKUP(C277,Benchmark!$A:$D,3,)</f>
        <v>5874.1540000000005</v>
      </c>
    </row>
    <row r="278" spans="1:17" x14ac:dyDescent="0.3">
      <c r="A278" s="1">
        <f t="shared" si="29"/>
        <v>7</v>
      </c>
      <c r="B278" s="1" t="str">
        <f t="shared" si="28"/>
        <v>Saturday</v>
      </c>
      <c r="C278" s="252">
        <f>[1]Cost!A282</f>
        <v>43414</v>
      </c>
      <c r="D278" s="137">
        <f>[1]Cost!D282</f>
        <v>1000.4275</v>
      </c>
      <c r="E278" s="2">
        <f t="shared" si="30"/>
        <v>4.2750000000002508E-4</v>
      </c>
      <c r="F278" s="8">
        <f t="shared" si="26"/>
        <v>276</v>
      </c>
      <c r="G278" s="2">
        <f t="shared" si="27"/>
        <v>5.6535326086957723E-4</v>
      </c>
      <c r="H278" s="2"/>
      <c r="I278" s="2"/>
      <c r="J278" s="2"/>
      <c r="K278" s="2"/>
      <c r="L278" s="2"/>
      <c r="M278" s="18">
        <f>[1]Cost!F282</f>
        <v>263188.8</v>
      </c>
      <c r="N278" s="18"/>
      <c r="O278" s="2"/>
      <c r="Q278" s="12">
        <f>VLOOKUP(C278,Benchmark!$A:$D,3,)</f>
        <v>5874.1540000000005</v>
      </c>
    </row>
    <row r="279" spans="1:17" x14ac:dyDescent="0.3">
      <c r="A279" s="1">
        <f t="shared" si="29"/>
        <v>1</v>
      </c>
      <c r="B279" s="1" t="str">
        <f t="shared" si="28"/>
        <v>Sunday</v>
      </c>
      <c r="C279" s="252">
        <f>[1]Cost!A283</f>
        <v>43415</v>
      </c>
      <c r="D279" s="137">
        <f>[1]Cost!D283</f>
        <v>1000.4275</v>
      </c>
      <c r="E279" s="2">
        <f t="shared" si="30"/>
        <v>4.2750000000002508E-4</v>
      </c>
      <c r="F279" s="8">
        <f t="shared" si="26"/>
        <v>277</v>
      </c>
      <c r="G279" s="2">
        <f t="shared" si="27"/>
        <v>5.6331227436824303E-4</v>
      </c>
      <c r="H279" s="2"/>
      <c r="I279" s="2"/>
      <c r="J279" s="2"/>
      <c r="K279" s="2"/>
      <c r="L279" s="2"/>
      <c r="M279" s="18">
        <f>[1]Cost!F283</f>
        <v>263188.8</v>
      </c>
      <c r="N279" s="18"/>
      <c r="O279" s="2"/>
      <c r="Q279" s="12">
        <f>VLOOKUP(C279,Benchmark!$A:$D,3,)</f>
        <v>5874.1540000000005</v>
      </c>
    </row>
    <row r="280" spans="1:17" x14ac:dyDescent="0.3">
      <c r="A280" s="1">
        <f t="shared" si="29"/>
        <v>2</v>
      </c>
      <c r="B280" s="1" t="str">
        <f t="shared" si="28"/>
        <v>Monday</v>
      </c>
      <c r="C280" s="252">
        <f>[1]Cost!A284</f>
        <v>43416</v>
      </c>
      <c r="D280" s="137">
        <f>[1]Cost!D284</f>
        <v>1000.4275</v>
      </c>
      <c r="E280" s="2">
        <f t="shared" si="30"/>
        <v>4.2750000000002508E-4</v>
      </c>
      <c r="F280" s="8">
        <f t="shared" si="26"/>
        <v>278</v>
      </c>
      <c r="G280" s="2">
        <f t="shared" si="27"/>
        <v>5.6128597122303355E-4</v>
      </c>
      <c r="H280" s="2"/>
      <c r="I280" s="2"/>
      <c r="J280" s="2"/>
      <c r="K280" s="2"/>
      <c r="L280" s="2"/>
      <c r="M280" s="18">
        <f>[1]Cost!F284</f>
        <v>263188.8</v>
      </c>
      <c r="N280" s="18"/>
      <c r="O280" s="2"/>
      <c r="Q280" s="12">
        <f>VLOOKUP(C280,Benchmark!$A:$D,3,)</f>
        <v>5777.0529999999999</v>
      </c>
    </row>
    <row r="281" spans="1:17" x14ac:dyDescent="0.3">
      <c r="A281" s="1">
        <f t="shared" si="29"/>
        <v>3</v>
      </c>
      <c r="B281" s="1" t="str">
        <f t="shared" si="28"/>
        <v>Tuesday</v>
      </c>
      <c r="C281" s="252">
        <f>[1]Cost!A285</f>
        <v>43417</v>
      </c>
      <c r="D281" s="137">
        <f>[1]Cost!D285</f>
        <v>1000.4275</v>
      </c>
      <c r="E281" s="2">
        <f t="shared" si="30"/>
        <v>4.2750000000002508E-4</v>
      </c>
      <c r="F281" s="8">
        <f t="shared" ref="F281:F311" si="31">C281-$C$2</f>
        <v>279</v>
      </c>
      <c r="G281" s="2">
        <f t="shared" ref="G281:G311" si="32">((D281-$D$2)/$D$2)*365/F281</f>
        <v>5.59274193548399E-4</v>
      </c>
      <c r="H281" s="2"/>
      <c r="I281" s="2"/>
      <c r="J281" s="2"/>
      <c r="K281" s="2"/>
      <c r="L281" s="2"/>
      <c r="M281" s="18">
        <f>[1]Cost!F285</f>
        <v>263188.8</v>
      </c>
      <c r="N281" s="18"/>
      <c r="O281" s="2"/>
      <c r="Q281" s="12">
        <f>VLOOKUP(C281,Benchmark!$A:$D,3,)</f>
        <v>5835.1980000000003</v>
      </c>
    </row>
    <row r="282" spans="1:17" x14ac:dyDescent="0.3">
      <c r="A282" s="1">
        <f t="shared" si="29"/>
        <v>4</v>
      </c>
      <c r="B282" s="1" t="str">
        <f t="shared" si="28"/>
        <v>Wednesday</v>
      </c>
      <c r="C282" s="252">
        <f>[1]Cost!A286</f>
        <v>43418</v>
      </c>
      <c r="D282" s="137">
        <f>[1]Cost!D286</f>
        <v>1000.4275</v>
      </c>
      <c r="E282" s="2">
        <f t="shared" si="30"/>
        <v>4.2750000000002508E-4</v>
      </c>
      <c r="F282" s="8">
        <f t="shared" si="31"/>
        <v>280</v>
      </c>
      <c r="G282" s="2">
        <f t="shared" si="32"/>
        <v>5.5727678571429755E-4</v>
      </c>
      <c r="H282" s="2"/>
      <c r="I282" s="2"/>
      <c r="J282" s="2"/>
      <c r="K282" s="2"/>
      <c r="L282" s="2"/>
      <c r="M282" s="18">
        <f>[1]Cost!F286</f>
        <v>263188.8</v>
      </c>
      <c r="N282" s="18"/>
      <c r="O282" s="2"/>
      <c r="Q282" s="12">
        <f>VLOOKUP(C282,Benchmark!$A:$D,3,)</f>
        <v>5858.2929999999997</v>
      </c>
    </row>
    <row r="283" spans="1:17" x14ac:dyDescent="0.3">
      <c r="A283" s="1">
        <f t="shared" si="29"/>
        <v>5</v>
      </c>
      <c r="B283" s="1" t="str">
        <f t="shared" si="28"/>
        <v>Thursday</v>
      </c>
      <c r="C283" s="252">
        <f>[1]Cost!A287</f>
        <v>43419</v>
      </c>
      <c r="D283" s="137">
        <f>[1]Cost!D287</f>
        <v>1000.4275</v>
      </c>
      <c r="E283" s="2">
        <f t="shared" si="30"/>
        <v>4.2750000000002508E-4</v>
      </c>
      <c r="F283" s="8">
        <f t="shared" si="31"/>
        <v>281</v>
      </c>
      <c r="G283" s="2">
        <f t="shared" si="32"/>
        <v>5.5529359430606161E-4</v>
      </c>
      <c r="H283" s="2"/>
      <c r="I283" s="2"/>
      <c r="J283" s="2"/>
      <c r="K283" s="2"/>
      <c r="L283" s="2"/>
      <c r="M283" s="18">
        <f>[1]Cost!F287</f>
        <v>263188.8</v>
      </c>
      <c r="N283" s="18"/>
      <c r="O283" s="2"/>
      <c r="Q283" s="12">
        <f>VLOOKUP(C283,Benchmark!$A:$D,3,)</f>
        <v>5955.7359999999999</v>
      </c>
    </row>
    <row r="284" spans="1:17" x14ac:dyDescent="0.3">
      <c r="A284" s="1">
        <f t="shared" si="29"/>
        <v>6</v>
      </c>
      <c r="B284" s="1" t="str">
        <f t="shared" si="28"/>
        <v>Friday</v>
      </c>
      <c r="C284" s="252">
        <f>[1]Cost!A288</f>
        <v>43420</v>
      </c>
      <c r="D284" s="137">
        <f>[1]Cost!D288</f>
        <v>1000.4275</v>
      </c>
      <c r="E284" s="2">
        <f t="shared" si="30"/>
        <v>4.2750000000002508E-4</v>
      </c>
      <c r="F284" s="8">
        <f t="shared" si="31"/>
        <v>282</v>
      </c>
      <c r="G284" s="2">
        <f t="shared" si="32"/>
        <v>5.533244680851182E-4</v>
      </c>
      <c r="H284" s="2"/>
      <c r="I284" s="2"/>
      <c r="J284" s="2"/>
      <c r="K284" s="2"/>
      <c r="L284" s="2"/>
      <c r="M284" s="18">
        <f>[1]Cost!F288</f>
        <v>263188.8</v>
      </c>
      <c r="N284" s="18"/>
      <c r="O284" s="2"/>
      <c r="Q284" s="12">
        <f>VLOOKUP(C284,Benchmark!$A:$D,3,)</f>
        <v>6012.35</v>
      </c>
    </row>
    <row r="285" spans="1:17" x14ac:dyDescent="0.3">
      <c r="A285" s="1">
        <f t="shared" si="29"/>
        <v>7</v>
      </c>
      <c r="B285" s="1" t="str">
        <f t="shared" si="28"/>
        <v>Saturday</v>
      </c>
      <c r="C285" s="252">
        <f>[1]Cost!A289</f>
        <v>43421</v>
      </c>
      <c r="D285" s="137">
        <f>[1]Cost!D289</f>
        <v>1000.4275</v>
      </c>
      <c r="E285" s="2">
        <f t="shared" si="30"/>
        <v>4.2750000000002508E-4</v>
      </c>
      <c r="F285" s="8">
        <f t="shared" si="31"/>
        <v>283</v>
      </c>
      <c r="G285" s="2">
        <f t="shared" si="32"/>
        <v>5.513692579505418E-4</v>
      </c>
      <c r="H285" s="2"/>
      <c r="I285" s="2"/>
      <c r="J285" s="2"/>
      <c r="K285" s="2"/>
      <c r="L285" s="2"/>
      <c r="M285" s="18">
        <f>[1]Cost!F289</f>
        <v>263188.8</v>
      </c>
      <c r="N285" s="18"/>
      <c r="O285" s="2"/>
      <c r="Q285" s="12">
        <f>VLOOKUP(C285,Benchmark!$A:$D,3,)</f>
        <v>6012.35</v>
      </c>
    </row>
    <row r="286" spans="1:17" x14ac:dyDescent="0.3">
      <c r="A286" s="1">
        <f t="shared" si="29"/>
        <v>1</v>
      </c>
      <c r="B286" s="1" t="str">
        <f t="shared" si="28"/>
        <v>Sunday</v>
      </c>
      <c r="C286" s="252">
        <f>[1]Cost!A290</f>
        <v>43422</v>
      </c>
      <c r="D286" s="137">
        <f>[1]Cost!D290</f>
        <v>1000.4275</v>
      </c>
      <c r="E286" s="2">
        <f t="shared" si="30"/>
        <v>4.2750000000002508E-4</v>
      </c>
      <c r="F286" s="8">
        <f t="shared" si="31"/>
        <v>284</v>
      </c>
      <c r="G286" s="2">
        <f t="shared" si="32"/>
        <v>5.4942781690142022E-4</v>
      </c>
      <c r="H286" s="2"/>
      <c r="I286" s="2"/>
      <c r="J286" s="2"/>
      <c r="K286" s="2"/>
      <c r="L286" s="2"/>
      <c r="M286" s="18">
        <f>[1]Cost!F290</f>
        <v>263188.8</v>
      </c>
      <c r="N286" s="18"/>
      <c r="O286" s="2"/>
      <c r="Q286" s="12">
        <f>VLOOKUP(C286,Benchmark!$A:$D,3,)</f>
        <v>6012.35</v>
      </c>
    </row>
    <row r="287" spans="1:17" x14ac:dyDescent="0.3">
      <c r="A287" s="1">
        <f t="shared" si="29"/>
        <v>2</v>
      </c>
      <c r="B287" s="1" t="str">
        <f t="shared" si="28"/>
        <v>Monday</v>
      </c>
      <c r="C287" s="252">
        <f>[1]Cost!A291</f>
        <v>43423</v>
      </c>
      <c r="D287" s="137">
        <f>[1]Cost!D291</f>
        <v>1000.4275</v>
      </c>
      <c r="E287" s="2">
        <f t="shared" si="30"/>
        <v>4.2750000000002508E-4</v>
      </c>
      <c r="F287" s="8">
        <f t="shared" si="31"/>
        <v>285</v>
      </c>
      <c r="G287" s="2">
        <f t="shared" si="32"/>
        <v>5.4750000000001163E-4</v>
      </c>
      <c r="H287" s="2"/>
      <c r="I287" s="2"/>
      <c r="J287" s="2"/>
      <c r="K287" s="2"/>
      <c r="L287" s="2"/>
      <c r="M287" s="18">
        <f>[1]Cost!F291</f>
        <v>263188.8</v>
      </c>
      <c r="N287" s="18"/>
      <c r="O287" s="2"/>
      <c r="Q287" s="12">
        <f>VLOOKUP(C287,Benchmark!$A:$D,3,)</f>
        <v>6005.2969999999996</v>
      </c>
    </row>
    <row r="288" spans="1:17" x14ac:dyDescent="0.3">
      <c r="A288" s="1">
        <f t="shared" si="29"/>
        <v>3</v>
      </c>
      <c r="B288" s="1" t="str">
        <f t="shared" si="28"/>
        <v>Tuesday</v>
      </c>
      <c r="C288" s="252">
        <f>[1]Cost!A292</f>
        <v>43424</v>
      </c>
      <c r="D288" s="137">
        <f>[1]Cost!D292</f>
        <v>1000.4275</v>
      </c>
      <c r="E288" s="2">
        <f t="shared" si="30"/>
        <v>4.2750000000002508E-4</v>
      </c>
      <c r="F288" s="8">
        <f t="shared" si="31"/>
        <v>286</v>
      </c>
      <c r="G288" s="2">
        <f t="shared" si="32"/>
        <v>5.45585664335676E-4</v>
      </c>
      <c r="H288" s="2"/>
      <c r="I288" s="2"/>
      <c r="J288" s="2"/>
      <c r="K288" s="2"/>
      <c r="L288" s="2"/>
      <c r="M288" s="18">
        <f>[1]Cost!F292</f>
        <v>263188.8</v>
      </c>
      <c r="N288" s="18"/>
      <c r="O288" s="2"/>
      <c r="Q288" s="12">
        <f>VLOOKUP(C288,Benchmark!$A:$D,3,)</f>
        <v>6005.2969999999996</v>
      </c>
    </row>
    <row r="289" spans="1:17" x14ac:dyDescent="0.3">
      <c r="A289" s="1">
        <f t="shared" si="29"/>
        <v>4</v>
      </c>
      <c r="B289" s="1" t="str">
        <f t="shared" si="28"/>
        <v>Wednesday</v>
      </c>
      <c r="C289" s="252">
        <f>[1]Cost!A293</f>
        <v>43425</v>
      </c>
      <c r="D289" s="137">
        <f>[1]Cost!D293</f>
        <v>1000.4275</v>
      </c>
      <c r="E289" s="2">
        <f t="shared" si="30"/>
        <v>4.2750000000002508E-4</v>
      </c>
      <c r="F289" s="8">
        <f t="shared" si="31"/>
        <v>287</v>
      </c>
      <c r="G289" s="2">
        <f t="shared" si="32"/>
        <v>5.4368466898955864E-4</v>
      </c>
      <c r="H289" s="2"/>
      <c r="I289" s="2"/>
      <c r="J289" s="2"/>
      <c r="K289" s="2"/>
      <c r="L289" s="2"/>
      <c r="M289" s="18">
        <f>[1]Cost!F293</f>
        <v>263188.8</v>
      </c>
      <c r="N289" s="18"/>
      <c r="O289" s="2"/>
      <c r="Q289" s="12">
        <f>VLOOKUP(C289,Benchmark!$A:$D,3,)</f>
        <v>5948.0519999999997</v>
      </c>
    </row>
    <row r="290" spans="1:17" x14ac:dyDescent="0.3">
      <c r="A290" s="1">
        <f t="shared" si="29"/>
        <v>5</v>
      </c>
      <c r="B290" s="1" t="str">
        <f t="shared" si="28"/>
        <v>Thursday</v>
      </c>
      <c r="C290" s="252">
        <f>[1]Cost!A294</f>
        <v>43426</v>
      </c>
      <c r="D290" s="137">
        <f>[1]Cost!D294</f>
        <v>1000.4275</v>
      </c>
      <c r="E290" s="2">
        <f t="shared" si="30"/>
        <v>4.2750000000002508E-4</v>
      </c>
      <c r="F290" s="8">
        <f t="shared" si="31"/>
        <v>288</v>
      </c>
      <c r="G290" s="2">
        <f t="shared" si="32"/>
        <v>5.4179687500001156E-4</v>
      </c>
      <c r="H290" s="2"/>
      <c r="I290" s="2"/>
      <c r="J290" s="2"/>
      <c r="K290" s="2"/>
      <c r="L290" s="2"/>
      <c r="M290" s="18">
        <f>[1]Cost!F294</f>
        <v>263188.8</v>
      </c>
      <c r="N290" s="18"/>
      <c r="O290" s="2"/>
      <c r="Q290" s="12">
        <f>VLOOKUP(C290,Benchmark!$A:$D,3,)</f>
        <v>5990.81</v>
      </c>
    </row>
    <row r="291" spans="1:17" x14ac:dyDescent="0.3">
      <c r="A291" s="1">
        <f t="shared" si="29"/>
        <v>6</v>
      </c>
      <c r="B291" s="1" t="str">
        <f t="shared" si="28"/>
        <v>Friday</v>
      </c>
      <c r="C291" s="252">
        <f>[1]Cost!A295</f>
        <v>43427</v>
      </c>
      <c r="D291" s="137">
        <f>[1]Cost!D295</f>
        <v>1000.4275</v>
      </c>
      <c r="E291" s="2">
        <f t="shared" si="30"/>
        <v>4.2750000000002508E-4</v>
      </c>
      <c r="F291" s="8">
        <f t="shared" si="31"/>
        <v>289</v>
      </c>
      <c r="G291" s="2">
        <f t="shared" si="32"/>
        <v>5.3992214532873123E-4</v>
      </c>
      <c r="H291" s="2"/>
      <c r="I291" s="2"/>
      <c r="J291" s="2"/>
      <c r="K291" s="2"/>
      <c r="L291" s="2"/>
      <c r="M291" s="18">
        <f>[1]Cost!F295</f>
        <v>263188.8</v>
      </c>
      <c r="N291" s="18"/>
      <c r="O291" s="2"/>
      <c r="Q291" s="12">
        <f>VLOOKUP(C291,Benchmark!$A:$D,3,)</f>
        <v>6006.2020000000002</v>
      </c>
    </row>
    <row r="292" spans="1:17" x14ac:dyDescent="0.3">
      <c r="A292" s="1">
        <f t="shared" si="29"/>
        <v>7</v>
      </c>
      <c r="B292" s="1" t="str">
        <f t="shared" si="28"/>
        <v>Saturday</v>
      </c>
      <c r="C292" s="252">
        <f>[1]Cost!A296</f>
        <v>43428</v>
      </c>
      <c r="D292" s="137">
        <f>[1]Cost!D296</f>
        <v>1000.4275</v>
      </c>
      <c r="E292" s="2">
        <f t="shared" si="30"/>
        <v>4.2750000000002508E-4</v>
      </c>
      <c r="F292" s="8">
        <f t="shared" si="31"/>
        <v>290</v>
      </c>
      <c r="G292" s="2">
        <f t="shared" si="32"/>
        <v>5.3806034482759772E-4</v>
      </c>
      <c r="H292" s="2"/>
      <c r="I292" s="2"/>
      <c r="J292" s="2"/>
      <c r="K292" s="2"/>
      <c r="L292" s="2"/>
      <c r="M292" s="18">
        <f>[1]Cost!F296</f>
        <v>263188.8</v>
      </c>
      <c r="N292" s="18"/>
      <c r="O292" s="2"/>
      <c r="Q292" s="12">
        <f>VLOOKUP(C292,Benchmark!$A:$D,3,)</f>
        <v>6006.2020000000002</v>
      </c>
    </row>
    <row r="293" spans="1:17" x14ac:dyDescent="0.3">
      <c r="A293" s="1">
        <f t="shared" si="29"/>
        <v>1</v>
      </c>
      <c r="B293" s="1" t="str">
        <f t="shared" si="28"/>
        <v>Sunday</v>
      </c>
      <c r="C293" s="252">
        <f>[1]Cost!A297</f>
        <v>43429</v>
      </c>
      <c r="D293" s="137">
        <f>[1]Cost!D297</f>
        <v>1000.4275</v>
      </c>
      <c r="E293" s="2">
        <f t="shared" si="30"/>
        <v>4.2750000000002508E-4</v>
      </c>
      <c r="F293" s="8">
        <f t="shared" si="31"/>
        <v>291</v>
      </c>
      <c r="G293" s="2">
        <f t="shared" si="32"/>
        <v>5.3621134020619696E-4</v>
      </c>
      <c r="H293" s="2"/>
      <c r="I293" s="2"/>
      <c r="J293" s="2"/>
      <c r="K293" s="2"/>
      <c r="L293" s="2"/>
      <c r="M293" s="18">
        <f>[1]Cost!F297</f>
        <v>263188.8</v>
      </c>
      <c r="N293" s="18"/>
      <c r="O293" s="2"/>
      <c r="Q293" s="12">
        <f>VLOOKUP(C293,Benchmark!$A:$D,3,)</f>
        <v>6006.2020000000002</v>
      </c>
    </row>
    <row r="294" spans="1:17" x14ac:dyDescent="0.3">
      <c r="A294" s="1">
        <f t="shared" si="29"/>
        <v>2</v>
      </c>
      <c r="B294" s="1" t="str">
        <f t="shared" si="28"/>
        <v>Monday</v>
      </c>
      <c r="C294" s="252">
        <f>[1]Cost!A298</f>
        <v>43430</v>
      </c>
      <c r="D294" s="137">
        <f>[1]Cost!D298</f>
        <v>1000.4275</v>
      </c>
      <c r="E294" s="2">
        <f t="shared" si="30"/>
        <v>4.2750000000002508E-4</v>
      </c>
      <c r="F294" s="8">
        <f t="shared" si="31"/>
        <v>292</v>
      </c>
      <c r="G294" s="2">
        <f t="shared" si="32"/>
        <v>5.343750000000114E-4</v>
      </c>
      <c r="H294" s="2"/>
      <c r="I294" s="2"/>
      <c r="J294" s="2"/>
      <c r="K294" s="2"/>
      <c r="L294" s="2"/>
      <c r="M294" s="18">
        <f>[1]Cost!F298</f>
        <v>193188.8</v>
      </c>
      <c r="N294" s="18"/>
      <c r="O294" s="2"/>
      <c r="Q294" s="12">
        <f>VLOOKUP(C294,Benchmark!$A:$D,3,)</f>
        <v>6022.7780000000002</v>
      </c>
    </row>
    <row r="295" spans="1:17" x14ac:dyDescent="0.3">
      <c r="A295" s="1">
        <f t="shared" si="29"/>
        <v>3</v>
      </c>
      <c r="B295" s="1" t="str">
        <f t="shared" si="28"/>
        <v>Tuesday</v>
      </c>
      <c r="C295" s="252">
        <f>[1]Cost!A299</f>
        <v>43431</v>
      </c>
      <c r="D295" s="137">
        <f>[1]Cost!D299</f>
        <v>1000.4275</v>
      </c>
      <c r="E295" s="2">
        <f t="shared" si="30"/>
        <v>4.2750000000002508E-4</v>
      </c>
      <c r="F295" s="8">
        <f t="shared" si="31"/>
        <v>293</v>
      </c>
      <c r="G295" s="2">
        <f t="shared" si="32"/>
        <v>5.3255119453926049E-4</v>
      </c>
      <c r="H295" s="2"/>
      <c r="I295" s="2"/>
      <c r="J295" s="2"/>
      <c r="K295" s="2"/>
      <c r="L295" s="2"/>
      <c r="M295" s="18">
        <f>[1]Cost!F299</f>
        <v>193188.8</v>
      </c>
      <c r="N295" s="18"/>
      <c r="O295" s="2"/>
      <c r="Q295" s="12">
        <f>VLOOKUP(C295,Benchmark!$A:$D,3,)</f>
        <v>6013.5889999999999</v>
      </c>
    </row>
    <row r="296" spans="1:17" x14ac:dyDescent="0.3">
      <c r="A296" s="1">
        <f t="shared" si="29"/>
        <v>4</v>
      </c>
      <c r="B296" s="1" t="str">
        <f t="shared" si="28"/>
        <v>Wednesday</v>
      </c>
      <c r="C296" s="252">
        <f>[1]Cost!A300</f>
        <v>43432</v>
      </c>
      <c r="D296" s="137">
        <f>[1]Cost!D300</f>
        <v>1000.4275</v>
      </c>
      <c r="E296" s="2">
        <f t="shared" si="30"/>
        <v>4.2750000000002508E-4</v>
      </c>
      <c r="F296" s="8">
        <f t="shared" si="31"/>
        <v>294</v>
      </c>
      <c r="G296" s="2">
        <f t="shared" si="32"/>
        <v>5.3073979591837864E-4</v>
      </c>
      <c r="H296" s="2"/>
      <c r="I296" s="2"/>
      <c r="J296" s="2"/>
      <c r="K296" s="2"/>
      <c r="L296" s="2"/>
      <c r="M296" s="18">
        <f>[1]Cost!F300</f>
        <v>193188.8</v>
      </c>
      <c r="N296" s="18"/>
      <c r="O296" s="2"/>
      <c r="Q296" s="12">
        <f>VLOOKUP(C296,Benchmark!$A:$D,3,)</f>
        <v>5991.2460000000001</v>
      </c>
    </row>
    <row r="297" spans="1:17" x14ac:dyDescent="0.3">
      <c r="A297" s="1">
        <f t="shared" si="29"/>
        <v>5</v>
      </c>
      <c r="B297" s="1" t="str">
        <f t="shared" si="28"/>
        <v>Thursday</v>
      </c>
      <c r="C297" s="252">
        <f>[1]Cost!A301</f>
        <v>43433</v>
      </c>
      <c r="D297" s="137">
        <f>[1]Cost!D301</f>
        <v>1000.4275</v>
      </c>
      <c r="E297" s="2">
        <f t="shared" si="30"/>
        <v>4.2750000000002508E-4</v>
      </c>
      <c r="F297" s="8">
        <f t="shared" si="31"/>
        <v>295</v>
      </c>
      <c r="G297" s="2">
        <f t="shared" si="32"/>
        <v>5.2894067796611292E-4</v>
      </c>
      <c r="H297" s="2"/>
      <c r="I297" s="2"/>
      <c r="J297" s="2"/>
      <c r="K297" s="2"/>
      <c r="L297" s="2"/>
      <c r="M297" s="18">
        <f>[1]Cost!F301</f>
        <v>193188.8</v>
      </c>
      <c r="N297" s="18"/>
      <c r="O297" s="2"/>
      <c r="Q297" s="12">
        <f>VLOOKUP(C297,Benchmark!$A:$D,3,)</f>
        <v>6107.1679999999997</v>
      </c>
    </row>
    <row r="298" spans="1:17" x14ac:dyDescent="0.3">
      <c r="A298" s="1">
        <f t="shared" si="29"/>
        <v>6</v>
      </c>
      <c r="B298" s="1" t="str">
        <f t="shared" si="28"/>
        <v>Friday</v>
      </c>
      <c r="C298" s="252">
        <f>[1]Cost!A302</f>
        <v>43434</v>
      </c>
      <c r="D298" s="137">
        <f>[1]Cost!D302</f>
        <v>1000.4275</v>
      </c>
      <c r="E298" s="2">
        <f t="shared" si="30"/>
        <v>4.2750000000002508E-4</v>
      </c>
      <c r="F298" s="8">
        <f t="shared" si="31"/>
        <v>296</v>
      </c>
      <c r="G298" s="2">
        <f t="shared" si="32"/>
        <v>5.2715371621622742E-4</v>
      </c>
      <c r="H298" s="2"/>
      <c r="I298" s="2"/>
      <c r="J298" s="2"/>
      <c r="K298" s="2"/>
      <c r="L298" s="2"/>
      <c r="M298" s="18">
        <f>[1]Cost!F302</f>
        <v>193188.8</v>
      </c>
      <c r="N298" s="18"/>
      <c r="O298" s="2"/>
      <c r="Q298" s="12">
        <f>VLOOKUP(C298,Benchmark!$A:$D,3,)</f>
        <v>6056.1239999999998</v>
      </c>
    </row>
    <row r="299" spans="1:17" x14ac:dyDescent="0.3">
      <c r="A299" s="1">
        <f t="shared" si="29"/>
        <v>7</v>
      </c>
      <c r="B299" s="1" t="str">
        <f t="shared" si="28"/>
        <v>Saturday</v>
      </c>
      <c r="C299" s="252">
        <f>[1]Cost!A303</f>
        <v>43435</v>
      </c>
      <c r="D299" s="137">
        <f>[1]Cost!D303</f>
        <v>1000.4275</v>
      </c>
      <c r="E299" s="2">
        <f t="shared" si="30"/>
        <v>4.2750000000002508E-4</v>
      </c>
      <c r="F299" s="8">
        <f t="shared" si="31"/>
        <v>297</v>
      </c>
      <c r="G299" s="2">
        <f t="shared" si="32"/>
        <v>5.2537878787879905E-4</v>
      </c>
      <c r="H299" s="2"/>
      <c r="I299" s="2"/>
      <c r="J299" s="2"/>
      <c r="K299" s="2"/>
      <c r="L299" s="2"/>
      <c r="M299" s="18">
        <f>[1]Cost!F303</f>
        <v>193188.8</v>
      </c>
      <c r="N299" s="18"/>
      <c r="O299" s="2"/>
      <c r="Q299" s="12">
        <f>VLOOKUP(C299,Benchmark!$A:$D,3,)</f>
        <v>6056.1239999999998</v>
      </c>
    </row>
    <row r="300" spans="1:17" x14ac:dyDescent="0.3">
      <c r="A300" s="1">
        <f t="shared" si="29"/>
        <v>1</v>
      </c>
      <c r="B300" s="1" t="str">
        <f t="shared" si="28"/>
        <v>Sunday</v>
      </c>
      <c r="C300" s="252">
        <f>[1]Cost!A304</f>
        <v>43436</v>
      </c>
      <c r="D300" s="137">
        <f>[1]Cost!D304</f>
        <v>1000.4275</v>
      </c>
      <c r="E300" s="2">
        <f t="shared" si="30"/>
        <v>4.2750000000002508E-4</v>
      </c>
      <c r="F300" s="8">
        <f t="shared" si="31"/>
        <v>298</v>
      </c>
      <c r="G300" s="2">
        <f t="shared" si="32"/>
        <v>5.2361577181209173E-4</v>
      </c>
      <c r="H300" s="2"/>
      <c r="I300" s="2"/>
      <c r="J300" s="2"/>
      <c r="K300" s="2"/>
      <c r="L300" s="2"/>
      <c r="M300" s="18">
        <f>[1]Cost!F304</f>
        <v>193188.8</v>
      </c>
      <c r="N300" s="18"/>
      <c r="O300" s="2"/>
      <c r="Q300" s="12">
        <f>VLOOKUP(C300,Benchmark!$A:$D,3,)</f>
        <v>6056.1239999999998</v>
      </c>
    </row>
    <row r="301" spans="1:17" x14ac:dyDescent="0.3">
      <c r="A301" s="1">
        <f t="shared" si="29"/>
        <v>2</v>
      </c>
      <c r="B301" s="1" t="str">
        <f t="shared" si="28"/>
        <v>Monday</v>
      </c>
      <c r="C301" s="252">
        <f>[1]Cost!A305</f>
        <v>43437</v>
      </c>
      <c r="D301" s="137">
        <f>[1]Cost!D305</f>
        <v>1000.4275</v>
      </c>
      <c r="E301" s="2">
        <f t="shared" si="30"/>
        <v>4.2750000000002508E-4</v>
      </c>
      <c r="F301" s="8">
        <f t="shared" si="31"/>
        <v>299</v>
      </c>
      <c r="G301" s="2">
        <f t="shared" si="32"/>
        <v>5.2186454849499435E-4</v>
      </c>
      <c r="H301" s="2"/>
      <c r="I301" s="2"/>
      <c r="J301" s="2"/>
      <c r="K301" s="2"/>
      <c r="L301" s="2"/>
      <c r="M301" s="18">
        <f>[1]Cost!F305</f>
        <v>193188.8</v>
      </c>
      <c r="N301" s="18"/>
      <c r="O301" s="2"/>
      <c r="Q301" s="12">
        <f>VLOOKUP(C301,Benchmark!$A:$D,3,)</f>
        <v>6118.32</v>
      </c>
    </row>
    <row r="302" spans="1:17" x14ac:dyDescent="0.3">
      <c r="A302" s="1">
        <f t="shared" si="29"/>
        <v>3</v>
      </c>
      <c r="B302" s="1" t="str">
        <f t="shared" si="28"/>
        <v>Tuesday</v>
      </c>
      <c r="C302" s="252">
        <f>[1]Cost!A306</f>
        <v>43438</v>
      </c>
      <c r="D302" s="137">
        <f>[1]Cost!D306</f>
        <v>1000.4275</v>
      </c>
      <c r="E302" s="2">
        <f t="shared" si="30"/>
        <v>4.2750000000002508E-4</v>
      </c>
      <c r="F302" s="8">
        <f t="shared" si="31"/>
        <v>300</v>
      </c>
      <c r="G302" s="2">
        <f t="shared" si="32"/>
        <v>5.2012500000001114E-4</v>
      </c>
      <c r="H302" s="2"/>
      <c r="I302" s="2"/>
      <c r="J302" s="2"/>
      <c r="K302" s="2"/>
      <c r="L302" s="2"/>
      <c r="M302" s="18">
        <f>[1]Cost!F306</f>
        <v>193188.8</v>
      </c>
      <c r="N302" s="18"/>
      <c r="O302" s="2"/>
      <c r="Q302" s="12">
        <f>VLOOKUP(C302,Benchmark!$A:$D,3,)</f>
        <v>6152.86</v>
      </c>
    </row>
    <row r="303" spans="1:17" x14ac:dyDescent="0.3">
      <c r="A303" s="1">
        <f t="shared" si="29"/>
        <v>4</v>
      </c>
      <c r="B303" s="1" t="str">
        <f t="shared" si="28"/>
        <v>Wednesday</v>
      </c>
      <c r="C303" s="252">
        <f>[1]Cost!A307</f>
        <v>43439</v>
      </c>
      <c r="D303" s="137">
        <f>[1]Cost!D307</f>
        <v>1000.4275</v>
      </c>
      <c r="E303" s="2">
        <f t="shared" si="30"/>
        <v>4.2750000000002508E-4</v>
      </c>
      <c r="F303" s="8">
        <f t="shared" si="31"/>
        <v>301</v>
      </c>
      <c r="G303" s="2">
        <f t="shared" si="32"/>
        <v>5.1839700996678844E-4</v>
      </c>
      <c r="H303" s="2"/>
      <c r="I303" s="2"/>
      <c r="J303" s="2"/>
      <c r="K303" s="2"/>
      <c r="L303" s="2"/>
      <c r="M303" s="18">
        <f>[1]Cost!F307</f>
        <v>193188.8</v>
      </c>
      <c r="N303" s="18"/>
      <c r="O303" s="2"/>
      <c r="Q303" s="12">
        <f>VLOOKUP(C303,Benchmark!$A:$D,3,)</f>
        <v>6133.12</v>
      </c>
    </row>
    <row r="304" spans="1:17" x14ac:dyDescent="0.3">
      <c r="A304" s="1">
        <f t="shared" si="29"/>
        <v>5</v>
      </c>
      <c r="B304" s="1" t="str">
        <f t="shared" si="28"/>
        <v>Thursday</v>
      </c>
      <c r="C304" s="252">
        <f>[1]Cost!A308</f>
        <v>43440</v>
      </c>
      <c r="D304" s="137">
        <f>[1]Cost!D308</f>
        <v>1000.4275</v>
      </c>
      <c r="E304" s="2">
        <f t="shared" si="30"/>
        <v>4.2750000000002508E-4</v>
      </c>
      <c r="F304" s="8">
        <f t="shared" si="31"/>
        <v>302</v>
      </c>
      <c r="G304" s="2">
        <f t="shared" si="32"/>
        <v>5.166804635761699E-4</v>
      </c>
      <c r="H304" s="2"/>
      <c r="I304" s="2"/>
      <c r="J304" s="2"/>
      <c r="K304" s="2"/>
      <c r="L304" s="2"/>
      <c r="M304" s="18">
        <f>[1]Cost!F308</f>
        <v>193188.8</v>
      </c>
      <c r="N304" s="18"/>
      <c r="O304" s="2"/>
      <c r="Q304" s="12">
        <f>VLOOKUP(C304,Benchmark!$A:$D,3,)</f>
        <v>6115.4930000000004</v>
      </c>
    </row>
    <row r="305" spans="1:17" x14ac:dyDescent="0.3">
      <c r="A305" s="1">
        <f t="shared" si="29"/>
        <v>6</v>
      </c>
      <c r="B305" s="1" t="str">
        <f t="shared" si="28"/>
        <v>Friday</v>
      </c>
      <c r="C305" s="252">
        <f>[1]Cost!A309</f>
        <v>43441</v>
      </c>
      <c r="D305" s="137">
        <f>[1]Cost!D309</f>
        <v>1000.4275</v>
      </c>
      <c r="E305" s="2">
        <f t="shared" si="30"/>
        <v>4.2750000000002508E-4</v>
      </c>
      <c r="F305" s="8">
        <f t="shared" si="31"/>
        <v>303</v>
      </c>
      <c r="G305" s="2">
        <f t="shared" si="32"/>
        <v>5.1497524752476347E-4</v>
      </c>
      <c r="H305" s="2"/>
      <c r="I305" s="2"/>
      <c r="J305" s="2"/>
      <c r="K305" s="2"/>
      <c r="L305" s="2"/>
      <c r="M305" s="18">
        <f>[1]Cost!F309</f>
        <v>193188.8</v>
      </c>
      <c r="N305" s="18"/>
      <c r="O305" s="2"/>
      <c r="Q305" s="12">
        <f>VLOOKUP(C305,Benchmark!$A:$D,3,)</f>
        <v>6126.3559999999998</v>
      </c>
    </row>
    <row r="306" spans="1:17" x14ac:dyDescent="0.3">
      <c r="A306" s="1">
        <f t="shared" si="29"/>
        <v>7</v>
      </c>
      <c r="B306" s="1" t="str">
        <f t="shared" si="28"/>
        <v>Saturday</v>
      </c>
      <c r="C306" s="252">
        <f>[1]Cost!A310</f>
        <v>43442</v>
      </c>
      <c r="D306" s="137">
        <f>[1]Cost!D310</f>
        <v>1000.4275</v>
      </c>
      <c r="E306" s="2">
        <f t="shared" si="30"/>
        <v>4.2750000000002508E-4</v>
      </c>
      <c r="F306" s="8">
        <f t="shared" si="31"/>
        <v>304</v>
      </c>
      <c r="G306" s="2">
        <f t="shared" si="32"/>
        <v>5.1328125000001091E-4</v>
      </c>
      <c r="H306" s="2"/>
      <c r="I306" s="2"/>
      <c r="J306" s="2"/>
      <c r="K306" s="2"/>
      <c r="L306" s="2"/>
      <c r="M306" s="18">
        <f>[1]Cost!F310</f>
        <v>193188.8</v>
      </c>
      <c r="N306" s="18"/>
      <c r="O306" s="2"/>
      <c r="Q306" s="12">
        <f>VLOOKUP(C306,Benchmark!$A:$D,3,)</f>
        <v>6126.3559999999998</v>
      </c>
    </row>
    <row r="307" spans="1:17" x14ac:dyDescent="0.3">
      <c r="A307" s="1">
        <f t="shared" si="29"/>
        <v>1</v>
      </c>
      <c r="B307" s="1" t="str">
        <f t="shared" si="28"/>
        <v>Sunday</v>
      </c>
      <c r="C307" s="252">
        <f>[1]Cost!A311</f>
        <v>43443</v>
      </c>
      <c r="D307" s="137">
        <f>[1]Cost!D311</f>
        <v>1000.4275</v>
      </c>
      <c r="E307" s="2">
        <f t="shared" si="30"/>
        <v>4.2750000000002508E-4</v>
      </c>
      <c r="F307" s="8">
        <f t="shared" si="31"/>
        <v>305</v>
      </c>
      <c r="G307" s="2">
        <f t="shared" si="32"/>
        <v>5.1159836065574858E-4</v>
      </c>
      <c r="H307" s="2"/>
      <c r="I307" s="2"/>
      <c r="J307" s="2"/>
      <c r="K307" s="2"/>
      <c r="L307" s="2"/>
      <c r="M307" s="18">
        <f>[1]Cost!F311</f>
        <v>193188.8</v>
      </c>
      <c r="N307" s="18"/>
      <c r="O307" s="2"/>
      <c r="Q307" s="12">
        <f>VLOOKUP(C307,Benchmark!$A:$D,3,)</f>
        <v>6126.3559999999998</v>
      </c>
    </row>
    <row r="308" spans="1:17" x14ac:dyDescent="0.3">
      <c r="A308" s="1">
        <f t="shared" si="29"/>
        <v>2</v>
      </c>
      <c r="B308" s="1" t="str">
        <f t="shared" si="28"/>
        <v>Monday</v>
      </c>
      <c r="C308" s="252">
        <f>[1]Cost!A312</f>
        <v>43444</v>
      </c>
      <c r="D308" s="137">
        <f>[1]Cost!D312</f>
        <v>1000.4275</v>
      </c>
      <c r="E308" s="2">
        <f t="shared" si="30"/>
        <v>4.2750000000002508E-4</v>
      </c>
      <c r="F308" s="8">
        <f t="shared" si="31"/>
        <v>306</v>
      </c>
      <c r="G308" s="2">
        <f t="shared" si="32"/>
        <v>5.0992647058824617E-4</v>
      </c>
      <c r="H308" s="2"/>
      <c r="I308" s="2"/>
      <c r="J308" s="2"/>
      <c r="K308" s="2"/>
      <c r="L308" s="2"/>
      <c r="M308" s="18">
        <f>[1]Cost!F312</f>
        <v>193188.8</v>
      </c>
      <c r="N308" s="18"/>
      <c r="O308" s="2"/>
      <c r="Q308" s="12">
        <f>VLOOKUP(C308,Benchmark!$A:$D,3,)</f>
        <v>6111.36</v>
      </c>
    </row>
    <row r="309" spans="1:17" x14ac:dyDescent="0.3">
      <c r="A309" s="1">
        <f t="shared" si="29"/>
        <v>3</v>
      </c>
      <c r="B309" s="1" t="str">
        <f t="shared" si="28"/>
        <v>Tuesday</v>
      </c>
      <c r="C309" s="252">
        <f>[1]Cost!A313</f>
        <v>43445</v>
      </c>
      <c r="D309" s="137">
        <f>[1]Cost!D313</f>
        <v>1000.4275</v>
      </c>
      <c r="E309" s="2">
        <f t="shared" si="30"/>
        <v>4.2750000000002508E-4</v>
      </c>
      <c r="F309" s="8">
        <f t="shared" si="31"/>
        <v>307</v>
      </c>
      <c r="G309" s="2">
        <f t="shared" si="32"/>
        <v>5.0826547231271437E-4</v>
      </c>
      <c r="H309" s="2"/>
      <c r="I309" s="2"/>
      <c r="J309" s="2"/>
      <c r="K309" s="2"/>
      <c r="L309" s="2"/>
      <c r="M309" s="18">
        <f>[1]Cost!F313</f>
        <v>190188.79999999999</v>
      </c>
      <c r="N309" s="18"/>
      <c r="O309" s="2"/>
      <c r="Q309" s="12">
        <f>VLOOKUP(C309,Benchmark!$A:$D,3,)</f>
        <v>6076.5870000000004</v>
      </c>
    </row>
    <row r="310" spans="1:17" x14ac:dyDescent="0.3">
      <c r="A310" s="1">
        <f t="shared" si="29"/>
        <v>4</v>
      </c>
      <c r="B310" s="1" t="str">
        <f t="shared" si="28"/>
        <v>Wednesday</v>
      </c>
      <c r="C310" s="252">
        <f>[1]Cost!A314</f>
        <v>43446</v>
      </c>
      <c r="D310" s="137">
        <f>[1]Cost!D314</f>
        <v>1000.4275</v>
      </c>
      <c r="E310" s="2">
        <f t="shared" si="30"/>
        <v>4.2750000000002508E-4</v>
      </c>
      <c r="F310" s="8">
        <f t="shared" si="31"/>
        <v>308</v>
      </c>
      <c r="G310" s="2">
        <f t="shared" si="32"/>
        <v>5.066152597402705E-4</v>
      </c>
      <c r="H310" s="2"/>
      <c r="I310" s="2"/>
      <c r="J310" s="2"/>
      <c r="K310" s="2"/>
      <c r="L310" s="2"/>
      <c r="M310" s="18">
        <f>[1]Cost!F314</f>
        <v>190188.79999999999</v>
      </c>
      <c r="N310" s="18"/>
      <c r="O310" s="2"/>
      <c r="Q310" s="12">
        <f>VLOOKUP(C310,Benchmark!$A:$D,3,)</f>
        <v>6115.5770000000002</v>
      </c>
    </row>
    <row r="311" spans="1:17" x14ac:dyDescent="0.3">
      <c r="A311" s="1">
        <f t="shared" si="29"/>
        <v>5</v>
      </c>
      <c r="B311" s="1" t="str">
        <f t="shared" si="28"/>
        <v>Thursday</v>
      </c>
      <c r="C311" s="252">
        <f>[1]Cost!A315</f>
        <v>43447</v>
      </c>
      <c r="D311" s="137">
        <f>[1]Cost!D315</f>
        <v>998.81709999999998</v>
      </c>
      <c r="E311" s="2">
        <f t="shared" si="30"/>
        <v>-1.1828999999999867E-3</v>
      </c>
      <c r="F311" s="8">
        <f t="shared" si="31"/>
        <v>309</v>
      </c>
      <c r="G311" s="2">
        <f t="shared" si="32"/>
        <v>-1.3972766990291471E-3</v>
      </c>
      <c r="H311" s="2"/>
      <c r="I311" s="2"/>
      <c r="J311" s="2"/>
      <c r="K311" s="2"/>
      <c r="L311" s="2"/>
      <c r="M311" s="18">
        <f>[1]Cost!F315</f>
        <v>12979073523.129999</v>
      </c>
      <c r="N311" s="18"/>
      <c r="O311" s="2"/>
      <c r="Q311" s="12">
        <f>VLOOKUP(C311,Benchmark!$A:$D,3,)</f>
        <v>6177.72</v>
      </c>
    </row>
    <row r="312" spans="1:17" x14ac:dyDescent="0.3">
      <c r="A312" s="1">
        <f t="shared" si="29"/>
        <v>6</v>
      </c>
      <c r="B312" s="1" t="str">
        <f t="shared" si="28"/>
        <v>Friday</v>
      </c>
      <c r="C312" s="252">
        <f>[1]Cost!A316</f>
        <v>43448</v>
      </c>
      <c r="D312" s="137">
        <f>[1]Cost!D316</f>
        <v>998.31420000000003</v>
      </c>
      <c r="E312" s="2">
        <f t="shared" si="30"/>
        <v>-1.6857999999999596E-3</v>
      </c>
      <c r="F312" s="8">
        <f t="shared" ref="F312:F342" si="33">C312-$C$2</f>
        <v>310</v>
      </c>
      <c r="G312" s="2">
        <f t="shared" ref="G312:G342" si="34">((D312-$D$2)/$D$2)*365/F312</f>
        <v>-1.9848935483870638E-3</v>
      </c>
      <c r="H312" s="2"/>
      <c r="I312" s="2"/>
      <c r="J312" s="2"/>
      <c r="K312" s="2"/>
      <c r="L312" s="2"/>
      <c r="M312" s="18">
        <f>[1]Cost!F316</f>
        <v>12972539360.559999</v>
      </c>
      <c r="N312" s="18"/>
      <c r="O312" s="2"/>
      <c r="Q312" s="12">
        <f>VLOOKUP(C312,Benchmark!$A:$D,3,)</f>
        <v>6169.8429999999998</v>
      </c>
    </row>
    <row r="313" spans="1:17" x14ac:dyDescent="0.3">
      <c r="A313" s="1">
        <f t="shared" si="29"/>
        <v>7</v>
      </c>
      <c r="B313" s="1" t="str">
        <f t="shared" si="28"/>
        <v>Saturday</v>
      </c>
      <c r="C313" s="252">
        <f>[1]Cost!A317</f>
        <v>43449</v>
      </c>
      <c r="D313" s="137">
        <f>[1]Cost!D317</f>
        <v>998.31420000000003</v>
      </c>
      <c r="E313" s="2">
        <f t="shared" si="30"/>
        <v>-1.6857999999999596E-3</v>
      </c>
      <c r="F313" s="8">
        <f t="shared" si="33"/>
        <v>311</v>
      </c>
      <c r="G313" s="2">
        <f t="shared" si="34"/>
        <v>-1.9785112540192597E-3</v>
      </c>
      <c r="H313" s="2"/>
      <c r="I313" s="2"/>
      <c r="J313" s="2"/>
      <c r="K313" s="2"/>
      <c r="L313" s="2"/>
      <c r="M313" s="18">
        <f>[1]Cost!F317</f>
        <v>12972539360.559999</v>
      </c>
      <c r="N313" s="18"/>
      <c r="O313" s="2"/>
      <c r="Q313" s="12">
        <f>VLOOKUP(C313,Benchmark!$A:$D,3,)</f>
        <v>6169.8429999999998</v>
      </c>
    </row>
    <row r="314" spans="1:17" x14ac:dyDescent="0.3">
      <c r="A314" s="1">
        <f t="shared" si="29"/>
        <v>1</v>
      </c>
      <c r="B314" s="1" t="str">
        <f t="shared" si="28"/>
        <v>Sunday</v>
      </c>
      <c r="C314" s="252">
        <f>[1]Cost!A318</f>
        <v>43450</v>
      </c>
      <c r="D314" s="137">
        <f>[1]Cost!D318</f>
        <v>998.31420000000003</v>
      </c>
      <c r="E314" s="2">
        <f t="shared" si="30"/>
        <v>-1.6857999999999596E-3</v>
      </c>
      <c r="F314" s="8">
        <f t="shared" si="33"/>
        <v>312</v>
      </c>
      <c r="G314" s="2">
        <f t="shared" si="34"/>
        <v>-1.9721698717948392E-3</v>
      </c>
      <c r="H314" s="2"/>
      <c r="I314" s="2"/>
      <c r="J314" s="2"/>
      <c r="K314" s="2"/>
      <c r="L314" s="2"/>
      <c r="M314" s="18">
        <f>[1]Cost!F318</f>
        <v>12972539360.559999</v>
      </c>
      <c r="N314" s="18"/>
      <c r="O314" s="2"/>
      <c r="Q314" s="12">
        <f>VLOOKUP(C314,Benchmark!$A:$D,3,)</f>
        <v>6169.8429999999998</v>
      </c>
    </row>
    <row r="315" spans="1:17" x14ac:dyDescent="0.3">
      <c r="A315" s="1">
        <f t="shared" si="29"/>
        <v>2</v>
      </c>
      <c r="B315" s="1" t="str">
        <f t="shared" si="28"/>
        <v>Monday</v>
      </c>
      <c r="C315" s="252">
        <f>[1]Cost!A319</f>
        <v>43451</v>
      </c>
      <c r="D315" s="137">
        <f>[1]Cost!D319</f>
        <v>984.46879999999999</v>
      </c>
      <c r="E315" s="2">
        <f t="shared" si="30"/>
        <v>-1.5531199999999967E-2</v>
      </c>
      <c r="F315" s="8">
        <f t="shared" si="33"/>
        <v>313</v>
      </c>
      <c r="G315" s="2">
        <f t="shared" si="34"/>
        <v>-1.8111463258785956E-2</v>
      </c>
      <c r="H315" s="2"/>
      <c r="I315" s="2"/>
      <c r="J315" s="2"/>
      <c r="K315" s="2"/>
      <c r="L315" s="2"/>
      <c r="M315" s="18">
        <f>[1]Cost!F319</f>
        <v>12792624966.139999</v>
      </c>
      <c r="N315" s="18"/>
      <c r="O315" s="2"/>
      <c r="Q315" s="12">
        <f>VLOOKUP(C315,Benchmark!$A:$D,3,)</f>
        <v>6089.3050000000003</v>
      </c>
    </row>
    <row r="316" spans="1:17" x14ac:dyDescent="0.3">
      <c r="A316" s="1">
        <f t="shared" si="29"/>
        <v>3</v>
      </c>
      <c r="B316" s="1" t="str">
        <f t="shared" si="28"/>
        <v>Tuesday</v>
      </c>
      <c r="C316" s="252">
        <f>[1]Cost!A320</f>
        <v>43452</v>
      </c>
      <c r="D316" s="137">
        <f>[1]Cost!D320</f>
        <v>983.90070000000003</v>
      </c>
      <c r="E316" s="2">
        <f t="shared" si="30"/>
        <v>-1.6099299999999928E-2</v>
      </c>
      <c r="F316" s="8">
        <f t="shared" si="33"/>
        <v>314</v>
      </c>
      <c r="G316" s="2">
        <f t="shared" si="34"/>
        <v>-1.8714154458598694E-2</v>
      </c>
      <c r="H316" s="2"/>
      <c r="I316" s="2"/>
      <c r="J316" s="2"/>
      <c r="K316" s="2"/>
      <c r="L316" s="2"/>
      <c r="M316" s="18">
        <f>[1]Cost!F320</f>
        <v>12785243128.52</v>
      </c>
      <c r="N316" s="18"/>
      <c r="O316" s="2"/>
      <c r="Q316" s="12">
        <f>VLOOKUP(C316,Benchmark!$A:$D,3,)</f>
        <v>6081.8670000000002</v>
      </c>
    </row>
    <row r="317" spans="1:17" x14ac:dyDescent="0.3">
      <c r="A317" s="1">
        <f t="shared" si="29"/>
        <v>4</v>
      </c>
      <c r="B317" s="1" t="str">
        <f t="shared" si="28"/>
        <v>Wednesday</v>
      </c>
      <c r="C317" s="252">
        <f>[1]Cost!A321</f>
        <v>43453</v>
      </c>
      <c r="D317" s="137">
        <f>[1]Cost!D321</f>
        <v>998.56579999999997</v>
      </c>
      <c r="E317" s="2">
        <f t="shared" si="30"/>
        <v>-1.4342000000000521E-3</v>
      </c>
      <c r="F317" s="8">
        <f t="shared" si="33"/>
        <v>315</v>
      </c>
      <c r="G317" s="2">
        <f t="shared" si="34"/>
        <v>-1.6618507936508316E-3</v>
      </c>
      <c r="H317" s="2"/>
      <c r="I317" s="2"/>
      <c r="J317" s="2"/>
      <c r="K317" s="2"/>
      <c r="L317" s="2"/>
      <c r="M317" s="18">
        <f>[1]Cost!F321</f>
        <v>12975808336.68</v>
      </c>
      <c r="N317" s="18"/>
      <c r="O317" s="2"/>
      <c r="Q317" s="12">
        <f>VLOOKUP(C317,Benchmark!$A:$D,3,)</f>
        <v>6176.0940000000001</v>
      </c>
    </row>
    <row r="318" spans="1:17" x14ac:dyDescent="0.3">
      <c r="A318" s="1">
        <f t="shared" si="29"/>
        <v>5</v>
      </c>
      <c r="B318" s="1" t="str">
        <f t="shared" si="28"/>
        <v>Thursday</v>
      </c>
      <c r="C318" s="252">
        <f>[1]Cost!A322</f>
        <v>43454</v>
      </c>
      <c r="D318" s="137">
        <f>[1]Cost!D322</f>
        <v>995.60040000000004</v>
      </c>
      <c r="E318" s="2">
        <f t="shared" si="30"/>
        <v>-4.399599999999948E-3</v>
      </c>
      <c r="F318" s="8">
        <f t="shared" si="33"/>
        <v>316</v>
      </c>
      <c r="G318" s="2">
        <f t="shared" si="34"/>
        <v>-5.0818164556961608E-3</v>
      </c>
      <c r="H318" s="2"/>
      <c r="I318" s="2"/>
      <c r="J318" s="2"/>
      <c r="K318" s="2"/>
      <c r="L318" s="2"/>
      <c r="M318" s="18">
        <f>[1]Cost!F322</f>
        <v>12937274285.049999</v>
      </c>
      <c r="N318" s="18"/>
      <c r="O318" s="2"/>
      <c r="Q318" s="12">
        <f>VLOOKUP(C318,Benchmark!$A:$D,3,)</f>
        <v>6147.8760000000002</v>
      </c>
    </row>
    <row r="319" spans="1:17" x14ac:dyDescent="0.3">
      <c r="A319" s="1">
        <f t="shared" si="29"/>
        <v>6</v>
      </c>
      <c r="B319" s="1" t="str">
        <f t="shared" si="28"/>
        <v>Friday</v>
      </c>
      <c r="C319" s="252">
        <f>[1]Cost!A323</f>
        <v>43455</v>
      </c>
      <c r="D319" s="137">
        <f>[1]Cost!D323</f>
        <v>997.8877</v>
      </c>
      <c r="E319" s="2">
        <f t="shared" si="30"/>
        <v>-2.1122999999999559E-3</v>
      </c>
      <c r="F319" s="8">
        <f t="shared" si="33"/>
        <v>317</v>
      </c>
      <c r="G319" s="2">
        <f t="shared" si="34"/>
        <v>-2.4321435331230339E-3</v>
      </c>
      <c r="H319" s="2"/>
      <c r="I319" s="2"/>
      <c r="J319" s="2"/>
      <c r="K319" s="2"/>
      <c r="L319" s="2"/>
      <c r="M319" s="18">
        <f>[1]Cost!F323</f>
        <v>12966996154.16</v>
      </c>
      <c r="N319" s="18"/>
      <c r="O319" s="2"/>
      <c r="Q319" s="12">
        <f>VLOOKUP(C319,Benchmark!$A:$D,3,)</f>
        <v>6163.5959999999995</v>
      </c>
    </row>
    <row r="320" spans="1:17" x14ac:dyDescent="0.3">
      <c r="A320" s="1">
        <f t="shared" si="29"/>
        <v>7</v>
      </c>
      <c r="B320" s="1" t="str">
        <f t="shared" si="28"/>
        <v>Saturday</v>
      </c>
      <c r="C320" s="252">
        <f>[1]Cost!A324</f>
        <v>43456</v>
      </c>
      <c r="D320" s="137">
        <f>[1]Cost!D324</f>
        <v>997.8877</v>
      </c>
      <c r="E320" s="2">
        <f t="shared" si="30"/>
        <v>-2.1122999999999559E-3</v>
      </c>
      <c r="F320" s="8">
        <f t="shared" si="33"/>
        <v>318</v>
      </c>
      <c r="G320" s="2">
        <f t="shared" si="34"/>
        <v>-2.4244952830188736E-3</v>
      </c>
      <c r="H320" s="2"/>
      <c r="I320" s="2"/>
      <c r="J320" s="2"/>
      <c r="K320" s="2"/>
      <c r="L320" s="2"/>
      <c r="M320" s="18">
        <f>[1]Cost!F324</f>
        <v>12966996154.16</v>
      </c>
      <c r="N320" s="18"/>
      <c r="O320" s="2"/>
      <c r="Q320" s="12">
        <f>VLOOKUP(C320,Benchmark!$A:$D,3,)</f>
        <v>6163.5959999999995</v>
      </c>
    </row>
    <row r="321" spans="1:17" x14ac:dyDescent="0.3">
      <c r="A321" s="1">
        <f t="shared" si="29"/>
        <v>1</v>
      </c>
      <c r="B321" s="1" t="str">
        <f t="shared" si="28"/>
        <v>Sunday</v>
      </c>
      <c r="C321" s="252">
        <f>[1]Cost!A325</f>
        <v>43457</v>
      </c>
      <c r="D321" s="137">
        <f>[1]Cost!D325</f>
        <v>997.8877</v>
      </c>
      <c r="E321" s="2">
        <f t="shared" si="30"/>
        <v>-2.1122999999999559E-3</v>
      </c>
      <c r="F321" s="8">
        <f t="shared" si="33"/>
        <v>319</v>
      </c>
      <c r="G321" s="2">
        <f t="shared" si="34"/>
        <v>-2.4168949843260245E-3</v>
      </c>
      <c r="H321" s="2"/>
      <c r="I321" s="2"/>
      <c r="J321" s="2"/>
      <c r="K321" s="2"/>
      <c r="L321" s="2"/>
      <c r="M321" s="18">
        <f>[1]Cost!F325</f>
        <v>12966996154.16</v>
      </c>
      <c r="N321" s="18"/>
      <c r="O321" s="2"/>
      <c r="Q321" s="12">
        <f>VLOOKUP(C321,Benchmark!$A:$D,3,)</f>
        <v>6163.5959999999995</v>
      </c>
    </row>
    <row r="322" spans="1:17" x14ac:dyDescent="0.3">
      <c r="A322" s="1">
        <f t="shared" si="29"/>
        <v>2</v>
      </c>
      <c r="B322" s="1" t="str">
        <f t="shared" ref="B322:B385" si="35">VLOOKUP(A322,$Z$18:$AA$24,2)</f>
        <v>Monday</v>
      </c>
      <c r="C322" s="252">
        <f>[1]Cost!A326</f>
        <v>43458</v>
      </c>
      <c r="D322" s="137">
        <f>[1]Cost!D326</f>
        <v>997.8877</v>
      </c>
      <c r="E322" s="2">
        <f t="shared" si="30"/>
        <v>-2.1122999999999559E-3</v>
      </c>
      <c r="F322" s="8">
        <f t="shared" si="33"/>
        <v>320</v>
      </c>
      <c r="G322" s="2">
        <f t="shared" si="34"/>
        <v>-2.4093421875000056E-3</v>
      </c>
      <c r="H322" s="2"/>
      <c r="I322" s="2"/>
      <c r="J322" s="2"/>
      <c r="K322" s="2"/>
      <c r="L322" s="2"/>
      <c r="M322" s="18">
        <f>[1]Cost!F326</f>
        <v>12966996154.16</v>
      </c>
      <c r="N322" s="18"/>
      <c r="O322" s="2"/>
      <c r="Q322" s="12">
        <f>VLOOKUP(C322,Benchmark!$A:$D,3,)</f>
        <v>6163.5959999999995</v>
      </c>
    </row>
    <row r="323" spans="1:17" x14ac:dyDescent="0.3">
      <c r="A323" s="1">
        <f t="shared" ref="A323:A386" si="36">WEEKDAY(C323)</f>
        <v>3</v>
      </c>
      <c r="B323" s="1" t="str">
        <f t="shared" si="35"/>
        <v>Tuesday</v>
      </c>
      <c r="C323" s="252">
        <f>[1]Cost!A327</f>
        <v>43459</v>
      </c>
      <c r="D323" s="137">
        <f>[1]Cost!D327</f>
        <v>997.8877</v>
      </c>
      <c r="E323" s="2">
        <f t="shared" si="30"/>
        <v>-2.1122999999999559E-3</v>
      </c>
      <c r="F323" s="8">
        <f t="shared" si="33"/>
        <v>321</v>
      </c>
      <c r="G323" s="2">
        <f t="shared" si="34"/>
        <v>-2.4018364485981361E-3</v>
      </c>
      <c r="H323" s="2"/>
      <c r="I323" s="2"/>
      <c r="J323" s="2"/>
      <c r="K323" s="2"/>
      <c r="L323" s="2"/>
      <c r="M323" s="18">
        <f>[1]Cost!F327</f>
        <v>12966996154.16</v>
      </c>
      <c r="N323" s="18"/>
      <c r="O323" s="2"/>
      <c r="Q323" s="12">
        <f>VLOOKUP(C323,Benchmark!$A:$D,3,)</f>
        <v>6163.5959999999995</v>
      </c>
    </row>
    <row r="324" spans="1:17" x14ac:dyDescent="0.3">
      <c r="A324" s="1">
        <f t="shared" si="36"/>
        <v>4</v>
      </c>
      <c r="B324" s="1" t="str">
        <f t="shared" si="35"/>
        <v>Wednesday</v>
      </c>
      <c r="C324" s="252">
        <f>[1]Cost!A328</f>
        <v>43460</v>
      </c>
      <c r="D324" s="137">
        <f>[1]Cost!D328</f>
        <v>987.38319999999999</v>
      </c>
      <c r="E324" s="2">
        <f t="shared" ref="E324:E387" si="37">D324/$D$2-1</f>
        <v>-1.2616799999999984E-2</v>
      </c>
      <c r="F324" s="8">
        <f t="shared" si="33"/>
        <v>322</v>
      </c>
      <c r="G324" s="2">
        <f t="shared" si="34"/>
        <v>-1.4301652173913056E-2</v>
      </c>
      <c r="H324" s="2"/>
      <c r="I324" s="2"/>
      <c r="J324" s="2"/>
      <c r="K324" s="2"/>
      <c r="L324" s="2"/>
      <c r="M324" s="18">
        <f>[1]Cost!F328</f>
        <v>12830496618.809999</v>
      </c>
      <c r="N324" s="18"/>
      <c r="O324" s="2"/>
      <c r="Q324" s="12">
        <f>VLOOKUP(C324,Benchmark!$A:$D,3,)</f>
        <v>6127.85</v>
      </c>
    </row>
    <row r="325" spans="1:17" x14ac:dyDescent="0.3">
      <c r="A325" s="1">
        <f t="shared" si="36"/>
        <v>5</v>
      </c>
      <c r="B325" s="1" t="str">
        <f t="shared" si="35"/>
        <v>Thursday</v>
      </c>
      <c r="C325" s="252">
        <f>[1]Cost!A329</f>
        <v>43461</v>
      </c>
      <c r="D325" s="137">
        <f>[1]Cost!D329</f>
        <v>997.68290000000002</v>
      </c>
      <c r="E325" s="2">
        <f t="shared" si="37"/>
        <v>-2.3170999999999609E-3</v>
      </c>
      <c r="F325" s="8">
        <f t="shared" si="33"/>
        <v>323</v>
      </c>
      <c r="G325" s="2">
        <f t="shared" si="34"/>
        <v>-2.6183947368420852E-3</v>
      </c>
      <c r="H325" s="2"/>
      <c r="I325" s="2"/>
      <c r="J325" s="2"/>
      <c r="K325" s="2"/>
      <c r="L325" s="2"/>
      <c r="M325" s="18">
        <f>[1]Cost!F329</f>
        <v>12964335345.629999</v>
      </c>
      <c r="N325" s="18"/>
      <c r="O325" s="2"/>
      <c r="Q325" s="12">
        <f>VLOOKUP(C325,Benchmark!$A:$D,3,)</f>
        <v>6190.643</v>
      </c>
    </row>
    <row r="326" spans="1:17" x14ac:dyDescent="0.3">
      <c r="A326" s="1">
        <f t="shared" si="36"/>
        <v>6</v>
      </c>
      <c r="B326" s="1" t="str">
        <f t="shared" si="35"/>
        <v>Friday</v>
      </c>
      <c r="C326" s="252">
        <f>[1]Cost!A330</f>
        <v>43462</v>
      </c>
      <c r="D326" s="137">
        <f>[1]Cost!D330</f>
        <v>1023.2651</v>
      </c>
      <c r="E326" s="2">
        <f t="shared" si="37"/>
        <v>2.3265099999999928E-2</v>
      </c>
      <c r="F326" s="8">
        <f t="shared" si="33"/>
        <v>324</v>
      </c>
      <c r="G326" s="2">
        <f t="shared" si="34"/>
        <v>2.6209140432098724E-2</v>
      </c>
      <c r="H326" s="123">
        <f>D326/VLOOKUP(N326,$C:$D,2,)-1</f>
        <v>2.2827841097930568E-2</v>
      </c>
      <c r="I326" s="123"/>
      <c r="J326" s="123"/>
      <c r="K326" s="123">
        <f>+D326/VLOOKUP(O326,$C:$D,2,)-1</f>
        <v>2.3265099999999928E-2</v>
      </c>
      <c r="L326" s="123">
        <f>+D326/VLOOKUP(P326,$C:$D,2,)-1</f>
        <v>2.3265099999999928E-2</v>
      </c>
      <c r="M326" s="18">
        <f>[1]Cost!F330</f>
        <v>13296762428.99</v>
      </c>
      <c r="N326" s="132">
        <v>43434</v>
      </c>
      <c r="O326" s="138">
        <v>43138</v>
      </c>
      <c r="P326" s="138">
        <v>43138</v>
      </c>
      <c r="Q326" s="12">
        <f>VLOOKUP(C326,Benchmark!$A:$D,3,)</f>
        <v>6194.4979999999996</v>
      </c>
    </row>
    <row r="327" spans="1:17" x14ac:dyDescent="0.3">
      <c r="A327" s="1">
        <f t="shared" si="36"/>
        <v>7</v>
      </c>
      <c r="B327" s="1" t="str">
        <f t="shared" si="35"/>
        <v>Saturday</v>
      </c>
      <c r="C327" s="252">
        <f>[1]Cost!A331</f>
        <v>43463</v>
      </c>
      <c r="D327" s="137">
        <f>[1]Cost!D331</f>
        <v>1023.2651</v>
      </c>
      <c r="E327" s="2">
        <f t="shared" si="37"/>
        <v>2.3265099999999928E-2</v>
      </c>
      <c r="F327" s="8">
        <f t="shared" si="33"/>
        <v>325</v>
      </c>
      <c r="G327" s="2">
        <f t="shared" si="34"/>
        <v>2.6128496923076883E-2</v>
      </c>
      <c r="H327" s="2"/>
      <c r="I327" s="2"/>
      <c r="J327" s="2"/>
      <c r="K327" s="2"/>
      <c r="L327" s="2"/>
      <c r="M327" s="18">
        <f>[1]Cost!F331</f>
        <v>13296762428.99</v>
      </c>
      <c r="N327" s="18"/>
      <c r="O327" s="2"/>
      <c r="Q327" s="12">
        <f>VLOOKUP(C327,Benchmark!$A:$D,3,)</f>
        <v>6194.4979999999996</v>
      </c>
    </row>
    <row r="328" spans="1:17" x14ac:dyDescent="0.3">
      <c r="A328" s="1">
        <f t="shared" si="36"/>
        <v>1</v>
      </c>
      <c r="B328" s="1" t="str">
        <f t="shared" si="35"/>
        <v>Sunday</v>
      </c>
      <c r="C328" s="252">
        <f>[1]Cost!A332</f>
        <v>43464</v>
      </c>
      <c r="D328" s="137">
        <f>[1]Cost!D332</f>
        <v>1023.2651</v>
      </c>
      <c r="E328" s="2">
        <f t="shared" si="37"/>
        <v>2.3265099999999928E-2</v>
      </c>
      <c r="F328" s="8">
        <f t="shared" si="33"/>
        <v>326</v>
      </c>
      <c r="G328" s="2">
        <f t="shared" si="34"/>
        <v>2.6048348159509162E-2</v>
      </c>
      <c r="H328" s="2"/>
      <c r="I328" s="2"/>
      <c r="J328" s="2"/>
      <c r="K328" s="2"/>
      <c r="L328" s="2"/>
      <c r="M328" s="18">
        <f>[1]Cost!F332</f>
        <v>13296762428.99</v>
      </c>
      <c r="N328" s="18"/>
      <c r="O328" s="2"/>
      <c r="Q328" s="12">
        <f>VLOOKUP(C328,Benchmark!$A:$D,3,)</f>
        <v>6194.4979999999996</v>
      </c>
    </row>
    <row r="329" spans="1:17" x14ac:dyDescent="0.3">
      <c r="A329" s="1">
        <f t="shared" si="36"/>
        <v>2</v>
      </c>
      <c r="B329" s="1" t="str">
        <f t="shared" si="35"/>
        <v>Monday</v>
      </c>
      <c r="C329" s="252">
        <f>[1]Cost!A333</f>
        <v>43465</v>
      </c>
      <c r="D329" s="137">
        <f>[1]Cost!D333</f>
        <v>1023.2651</v>
      </c>
      <c r="E329" s="2">
        <f t="shared" si="37"/>
        <v>2.3265099999999928E-2</v>
      </c>
      <c r="F329" s="8">
        <f t="shared" si="33"/>
        <v>327</v>
      </c>
      <c r="G329" s="2">
        <f t="shared" si="34"/>
        <v>2.5968689602446443E-2</v>
      </c>
      <c r="H329" s="2"/>
      <c r="I329" s="2"/>
      <c r="J329" s="2"/>
      <c r="K329" s="2"/>
      <c r="L329" s="2"/>
      <c r="M329" s="18">
        <f>[1]Cost!F333</f>
        <v>13296762428.99</v>
      </c>
      <c r="N329" s="18"/>
      <c r="O329" s="2"/>
      <c r="Q329" s="12">
        <f>VLOOKUP(C329,Benchmark!$A:$D,3,)</f>
        <v>6194.4979999999996</v>
      </c>
    </row>
    <row r="330" spans="1:17" x14ac:dyDescent="0.3">
      <c r="A330" s="1">
        <f t="shared" si="36"/>
        <v>3</v>
      </c>
      <c r="B330" s="1" t="str">
        <f t="shared" si="35"/>
        <v>Tuesday</v>
      </c>
      <c r="C330" s="252">
        <f>[1]Cost!A334</f>
        <v>43466</v>
      </c>
      <c r="D330" s="137">
        <f>[1]Cost!D334</f>
        <v>1023.2651</v>
      </c>
      <c r="E330" s="2">
        <f t="shared" si="37"/>
        <v>2.3265099999999928E-2</v>
      </c>
      <c r="F330" s="8">
        <f t="shared" si="33"/>
        <v>328</v>
      </c>
      <c r="G330" s="2">
        <f t="shared" si="34"/>
        <v>2.5889516768292643E-2</v>
      </c>
      <c r="H330" s="2"/>
      <c r="I330" s="2"/>
      <c r="J330" s="2"/>
      <c r="K330" s="2"/>
      <c r="L330" s="2"/>
      <c r="M330" s="18">
        <f>[1]Cost!F334</f>
        <v>13296762428.99</v>
      </c>
      <c r="N330" s="18"/>
      <c r="O330" s="2"/>
      <c r="Q330" s="12">
        <f>VLOOKUP(C330,Benchmark!$A:$D,3,)</f>
        <v>6194.4979999999996</v>
      </c>
    </row>
    <row r="331" spans="1:17" x14ac:dyDescent="0.3">
      <c r="A331" s="1">
        <f t="shared" si="36"/>
        <v>4</v>
      </c>
      <c r="B331" s="1" t="str">
        <f t="shared" si="35"/>
        <v>Wednesday</v>
      </c>
      <c r="C331" s="252">
        <f>[1]Cost!A335</f>
        <v>43467</v>
      </c>
      <c r="D331" s="137">
        <f>[1]Cost!D335</f>
        <v>1024.7463</v>
      </c>
      <c r="E331" s="2">
        <f t="shared" si="37"/>
        <v>2.474630000000011E-2</v>
      </c>
      <c r="F331" s="8">
        <f t="shared" si="33"/>
        <v>329</v>
      </c>
      <c r="G331" s="2">
        <f t="shared" si="34"/>
        <v>2.7454101823708228E-2</v>
      </c>
      <c r="H331" s="2"/>
      <c r="I331" s="2"/>
      <c r="J331" s="2"/>
      <c r="K331" s="2"/>
      <c r="L331" s="2"/>
      <c r="M331" s="18">
        <f>[1]Cost!F335</f>
        <v>13816733028.879999</v>
      </c>
      <c r="N331" s="18"/>
      <c r="O331" s="2"/>
      <c r="Q331" s="12">
        <f>VLOOKUP(C331,Benchmark!$A:$D,3,)</f>
        <v>6181.1750000000002</v>
      </c>
    </row>
    <row r="332" spans="1:17" x14ac:dyDescent="0.3">
      <c r="A332" s="1">
        <f t="shared" si="36"/>
        <v>5</v>
      </c>
      <c r="B332" s="1" t="str">
        <f t="shared" si="35"/>
        <v>Thursday</v>
      </c>
      <c r="C332" s="252">
        <f>[1]Cost!A336</f>
        <v>43468</v>
      </c>
      <c r="D332" s="137">
        <f>[1]Cost!D336</f>
        <v>1036.3161</v>
      </c>
      <c r="E332" s="2">
        <f t="shared" si="37"/>
        <v>3.6316100000000073E-2</v>
      </c>
      <c r="F332" s="8">
        <f t="shared" si="33"/>
        <v>330</v>
      </c>
      <c r="G332" s="2">
        <f t="shared" si="34"/>
        <v>4.016780757575758E-2</v>
      </c>
      <c r="H332" s="2"/>
      <c r="I332" s="2"/>
      <c r="J332" s="2"/>
      <c r="K332" s="2"/>
      <c r="L332" s="2"/>
      <c r="M332" s="18">
        <f>[1]Cost!F336</f>
        <v>13972728940.440001</v>
      </c>
      <c r="N332" s="18"/>
      <c r="O332" s="2"/>
      <c r="Q332" s="12">
        <f>VLOOKUP(C332,Benchmark!$A:$D,3,)</f>
        <v>6221.01</v>
      </c>
    </row>
    <row r="333" spans="1:17" x14ac:dyDescent="0.3">
      <c r="A333" s="1">
        <f t="shared" si="36"/>
        <v>6</v>
      </c>
      <c r="B333" s="1" t="str">
        <f t="shared" si="35"/>
        <v>Friday</v>
      </c>
      <c r="C333" s="252">
        <f>[1]Cost!A337</f>
        <v>43469</v>
      </c>
      <c r="D333" s="137">
        <f>[1]Cost!D337</f>
        <v>1051.1611</v>
      </c>
      <c r="E333" s="2">
        <f t="shared" si="37"/>
        <v>5.116110000000007E-2</v>
      </c>
      <c r="F333" s="8">
        <f t="shared" si="33"/>
        <v>331</v>
      </c>
      <c r="G333" s="2">
        <f t="shared" si="34"/>
        <v>5.6416318731117868E-2</v>
      </c>
      <c r="H333" s="2"/>
      <c r="I333" s="2"/>
      <c r="J333" s="2"/>
      <c r="K333" s="2"/>
      <c r="L333" s="2"/>
      <c r="M333" s="18">
        <f>[1]Cost!F337</f>
        <v>14172885942.139999</v>
      </c>
      <c r="N333" s="18"/>
      <c r="O333" s="2"/>
      <c r="Q333" s="12">
        <f>VLOOKUP(C333,Benchmark!$A:$D,3,)</f>
        <v>6274.54</v>
      </c>
    </row>
    <row r="334" spans="1:17" x14ac:dyDescent="0.3">
      <c r="A334" s="1">
        <f t="shared" si="36"/>
        <v>7</v>
      </c>
      <c r="B334" s="1" t="str">
        <f t="shared" si="35"/>
        <v>Saturday</v>
      </c>
      <c r="C334" s="252">
        <f>[1]Cost!A338</f>
        <v>43470</v>
      </c>
      <c r="D334" s="137">
        <f>[1]Cost!D338</f>
        <v>1051.1611</v>
      </c>
      <c r="E334" s="2">
        <f t="shared" si="37"/>
        <v>5.116110000000007E-2</v>
      </c>
      <c r="F334" s="8">
        <f t="shared" si="33"/>
        <v>332</v>
      </c>
      <c r="G334" s="2">
        <f t="shared" si="34"/>
        <v>5.6246390060241007E-2</v>
      </c>
      <c r="H334" s="2"/>
      <c r="I334" s="2"/>
      <c r="J334" s="2"/>
      <c r="K334" s="2"/>
      <c r="L334" s="2"/>
      <c r="M334" s="18">
        <f>[1]Cost!F338</f>
        <v>14172885942.139999</v>
      </c>
      <c r="N334" s="18"/>
      <c r="O334" s="2"/>
      <c r="Q334" s="12">
        <f>VLOOKUP(C334,Benchmark!$A:$D,3,)</f>
        <v>6274.54</v>
      </c>
    </row>
    <row r="335" spans="1:17" x14ac:dyDescent="0.3">
      <c r="A335" s="1">
        <f t="shared" si="36"/>
        <v>1</v>
      </c>
      <c r="B335" s="1" t="str">
        <f t="shared" si="35"/>
        <v>Sunday</v>
      </c>
      <c r="C335" s="252">
        <f>[1]Cost!A339</f>
        <v>43471</v>
      </c>
      <c r="D335" s="137">
        <f>[1]Cost!D339</f>
        <v>1051.1611</v>
      </c>
      <c r="E335" s="2">
        <f t="shared" si="37"/>
        <v>5.116110000000007E-2</v>
      </c>
      <c r="F335" s="8">
        <f t="shared" si="33"/>
        <v>333</v>
      </c>
      <c r="G335" s="2">
        <f t="shared" si="34"/>
        <v>5.6077481981982022E-2</v>
      </c>
      <c r="H335" s="2"/>
      <c r="I335" s="2"/>
      <c r="J335" s="2"/>
      <c r="K335" s="2"/>
      <c r="L335" s="2"/>
      <c r="M335" s="18">
        <f>[1]Cost!F339</f>
        <v>14172885942.139999</v>
      </c>
      <c r="N335" s="18"/>
      <c r="O335" s="2"/>
      <c r="Q335" s="12">
        <f>VLOOKUP(C335,Benchmark!$A:$D,3,)</f>
        <v>6274.54</v>
      </c>
    </row>
    <row r="336" spans="1:17" x14ac:dyDescent="0.3">
      <c r="A336" s="1">
        <f t="shared" si="36"/>
        <v>2</v>
      </c>
      <c r="B336" s="1" t="str">
        <f t="shared" si="35"/>
        <v>Monday</v>
      </c>
      <c r="C336" s="252">
        <f>[1]Cost!A340</f>
        <v>43472</v>
      </c>
      <c r="D336" s="137">
        <f>[1]Cost!D340</f>
        <v>1056.1702</v>
      </c>
      <c r="E336" s="2">
        <f t="shared" si="37"/>
        <v>5.6170199999999948E-2</v>
      </c>
      <c r="F336" s="8">
        <f t="shared" si="33"/>
        <v>334</v>
      </c>
      <c r="G336" s="2">
        <f t="shared" si="34"/>
        <v>6.1383601796407207E-2</v>
      </c>
      <c r="H336" s="2"/>
      <c r="I336" s="2"/>
      <c r="J336" s="2"/>
      <c r="K336" s="2"/>
      <c r="L336" s="2"/>
      <c r="M336" s="18">
        <f>[1]Cost!F340</f>
        <v>14240423596.290001</v>
      </c>
      <c r="N336" s="18"/>
      <c r="O336" s="2"/>
      <c r="Q336" s="12">
        <f>VLOOKUP(C336,Benchmark!$A:$D,3,)</f>
        <v>6287.2240000000002</v>
      </c>
    </row>
    <row r="337" spans="1:17" x14ac:dyDescent="0.3">
      <c r="A337" s="1">
        <f t="shared" si="36"/>
        <v>3</v>
      </c>
      <c r="B337" s="1" t="str">
        <f t="shared" si="35"/>
        <v>Tuesday</v>
      </c>
      <c r="C337" s="252">
        <f>[1]Cost!A341</f>
        <v>43473</v>
      </c>
      <c r="D337" s="137">
        <f>[1]Cost!D341</f>
        <v>1052.0291999999999</v>
      </c>
      <c r="E337" s="2">
        <f t="shared" si="37"/>
        <v>5.2029199999999998E-2</v>
      </c>
      <c r="F337" s="8">
        <f t="shared" si="33"/>
        <v>335</v>
      </c>
      <c r="G337" s="2">
        <f t="shared" si="34"/>
        <v>5.6688531343283527E-2</v>
      </c>
      <c r="H337" s="2"/>
      <c r="I337" s="2"/>
      <c r="J337" s="2"/>
      <c r="K337" s="2"/>
      <c r="L337" s="2"/>
      <c r="M337" s="18">
        <f>[1]Cost!F341</f>
        <v>14184590506.67</v>
      </c>
      <c r="N337" s="18"/>
      <c r="O337" s="2"/>
      <c r="Q337" s="12">
        <f>VLOOKUP(C337,Benchmark!$A:$D,3,)</f>
        <v>6262.8469999999998</v>
      </c>
    </row>
    <row r="338" spans="1:17" x14ac:dyDescent="0.3">
      <c r="A338" s="1">
        <f t="shared" si="36"/>
        <v>4</v>
      </c>
      <c r="B338" s="1" t="str">
        <f t="shared" si="35"/>
        <v>Wednesday</v>
      </c>
      <c r="C338" s="252">
        <f>[1]Cost!A342</f>
        <v>43474</v>
      </c>
      <c r="D338" s="137">
        <f>[1]Cost!D342</f>
        <v>1056.5817999999999</v>
      </c>
      <c r="E338" s="2">
        <f t="shared" si="37"/>
        <v>5.6581800000000015E-2</v>
      </c>
      <c r="F338" s="8">
        <f t="shared" si="33"/>
        <v>336</v>
      </c>
      <c r="G338" s="2">
        <f t="shared" si="34"/>
        <v>6.1465348214285634E-2</v>
      </c>
      <c r="H338" s="2"/>
      <c r="I338" s="2"/>
      <c r="J338" s="2"/>
      <c r="K338" s="2"/>
      <c r="L338" s="2"/>
      <c r="M338" s="18">
        <f>[1]Cost!F342</f>
        <v>14245973397.610001</v>
      </c>
      <c r="N338" s="18"/>
      <c r="O338" s="2"/>
      <c r="Q338" s="12">
        <f>VLOOKUP(C338,Benchmark!$A:$D,3,)</f>
        <v>6272.2380000000003</v>
      </c>
    </row>
    <row r="339" spans="1:17" x14ac:dyDescent="0.3">
      <c r="A339" s="1">
        <f t="shared" si="36"/>
        <v>5</v>
      </c>
      <c r="B339" s="1" t="str">
        <f t="shared" si="35"/>
        <v>Thursday</v>
      </c>
      <c r="C339" s="252">
        <f>[1]Cost!A343</f>
        <v>43475</v>
      </c>
      <c r="D339" s="137">
        <f>[1]Cost!D343</f>
        <v>1065.1876999999999</v>
      </c>
      <c r="E339" s="2">
        <f t="shared" si="37"/>
        <v>6.5187699999999849E-2</v>
      </c>
      <c r="F339" s="8">
        <f t="shared" si="33"/>
        <v>337</v>
      </c>
      <c r="G339" s="2">
        <f t="shared" si="34"/>
        <v>7.0603888724035543E-2</v>
      </c>
      <c r="H339" s="2"/>
      <c r="I339" s="2"/>
      <c r="J339" s="2"/>
      <c r="K339" s="2"/>
      <c r="L339" s="2"/>
      <c r="M339" s="18">
        <f>[1]Cost!F343</f>
        <v>14362006925.280001</v>
      </c>
      <c r="N339" s="18"/>
      <c r="O339" s="2"/>
      <c r="Q339" s="12">
        <f>VLOOKUP(C339,Benchmark!$A:$D,3,)</f>
        <v>6328.7139999999999</v>
      </c>
    </row>
    <row r="340" spans="1:17" x14ac:dyDescent="0.3">
      <c r="A340" s="1">
        <f t="shared" si="36"/>
        <v>6</v>
      </c>
      <c r="B340" s="1" t="str">
        <f t="shared" si="35"/>
        <v>Friday</v>
      </c>
      <c r="C340" s="252">
        <f>[1]Cost!A344</f>
        <v>43476</v>
      </c>
      <c r="D340" s="137">
        <f>[1]Cost!D344</f>
        <v>1071.1713</v>
      </c>
      <c r="E340" s="2">
        <f t="shared" si="37"/>
        <v>7.1171300000000048E-2</v>
      </c>
      <c r="F340" s="8">
        <f t="shared" si="33"/>
        <v>338</v>
      </c>
      <c r="G340" s="2">
        <f t="shared" si="34"/>
        <v>7.6856581360946724E-2</v>
      </c>
      <c r="H340" s="2"/>
      <c r="I340" s="2"/>
      <c r="J340" s="2"/>
      <c r="K340" s="2"/>
      <c r="L340" s="2"/>
      <c r="M340" s="18">
        <f>[1]Cost!F344</f>
        <v>14318327185.51</v>
      </c>
      <c r="N340" s="18"/>
      <c r="O340" s="2"/>
      <c r="Q340" s="12">
        <f>VLOOKUP(C340,Benchmark!$A:$D,3,)</f>
        <v>6361.4650000000001</v>
      </c>
    </row>
    <row r="341" spans="1:17" x14ac:dyDescent="0.3">
      <c r="A341" s="1">
        <f t="shared" si="36"/>
        <v>7</v>
      </c>
      <c r="B341" s="1" t="str">
        <f t="shared" si="35"/>
        <v>Saturday</v>
      </c>
      <c r="C341" s="252">
        <f>[1]Cost!A345</f>
        <v>43477</v>
      </c>
      <c r="D341" s="137">
        <f>[1]Cost!D345</f>
        <v>1071.1713</v>
      </c>
      <c r="E341" s="2">
        <f t="shared" si="37"/>
        <v>7.1171300000000048E-2</v>
      </c>
      <c r="F341" s="8">
        <f t="shared" si="33"/>
        <v>339</v>
      </c>
      <c r="G341" s="2">
        <f t="shared" si="34"/>
        <v>7.6629865781710882E-2</v>
      </c>
      <c r="H341" s="2"/>
      <c r="I341" s="2"/>
      <c r="J341" s="2"/>
      <c r="K341" s="2"/>
      <c r="L341" s="2"/>
      <c r="M341" s="18">
        <f>[1]Cost!F345</f>
        <v>14318327185.51</v>
      </c>
      <c r="N341" s="18"/>
      <c r="O341" s="2"/>
      <c r="Q341" s="12">
        <f>VLOOKUP(C341,Benchmark!$A:$D,3,)</f>
        <v>6361.4650000000001</v>
      </c>
    </row>
    <row r="342" spans="1:17" x14ac:dyDescent="0.3">
      <c r="A342" s="1">
        <f t="shared" si="36"/>
        <v>1</v>
      </c>
      <c r="B342" s="1" t="str">
        <f t="shared" si="35"/>
        <v>Sunday</v>
      </c>
      <c r="C342" s="252">
        <f>[1]Cost!A346</f>
        <v>43478</v>
      </c>
      <c r="D342" s="137">
        <f>[1]Cost!D346</f>
        <v>1071.1713</v>
      </c>
      <c r="E342" s="2">
        <f t="shared" si="37"/>
        <v>7.1171300000000048E-2</v>
      </c>
      <c r="F342" s="8">
        <f t="shared" si="33"/>
        <v>340</v>
      </c>
      <c r="G342" s="2">
        <f t="shared" si="34"/>
        <v>7.6404483823529379E-2</v>
      </c>
      <c r="H342" s="2"/>
      <c r="I342" s="2"/>
      <c r="J342" s="2"/>
      <c r="K342" s="2"/>
      <c r="L342" s="2"/>
      <c r="M342" s="18">
        <f>[1]Cost!F346</f>
        <v>14318327185.51</v>
      </c>
      <c r="N342" s="18"/>
      <c r="O342" s="2"/>
      <c r="Q342" s="12">
        <f>VLOOKUP(C342,Benchmark!$A:$D,3,)</f>
        <v>6361.4650000000001</v>
      </c>
    </row>
    <row r="343" spans="1:17" x14ac:dyDescent="0.3">
      <c r="A343" s="1">
        <f t="shared" si="36"/>
        <v>2</v>
      </c>
      <c r="B343" s="1" t="str">
        <f t="shared" si="35"/>
        <v>Monday</v>
      </c>
      <c r="C343" s="252">
        <f>[1]Cost!A347</f>
        <v>43479</v>
      </c>
      <c r="D343" s="137">
        <f>[1]Cost!D347</f>
        <v>1064.6418000000001</v>
      </c>
      <c r="E343" s="2">
        <f t="shared" si="37"/>
        <v>6.4641800000000194E-2</v>
      </c>
      <c r="F343" s="8">
        <f t="shared" ref="F343:F372" si="38">C343-$C$2</f>
        <v>341</v>
      </c>
      <c r="G343" s="2">
        <f t="shared" ref="G343:G371" si="39">((D343-$D$2)/$D$2)*365/F343</f>
        <v>6.9191369501466371E-2</v>
      </c>
      <c r="H343" s="2"/>
      <c r="I343" s="2"/>
      <c r="J343" s="2"/>
      <c r="K343" s="2"/>
      <c r="L343" s="2"/>
      <c r="M343" s="18">
        <f>[1]Cost!F347</f>
        <v>14231048361.27</v>
      </c>
      <c r="N343" s="18"/>
      <c r="O343" s="2"/>
      <c r="Q343" s="12">
        <f>VLOOKUP(C343,Benchmark!$A:$D,3,)</f>
        <v>6336.116</v>
      </c>
    </row>
    <row r="344" spans="1:17" x14ac:dyDescent="0.3">
      <c r="A344" s="1">
        <f t="shared" si="36"/>
        <v>3</v>
      </c>
      <c r="B344" s="1" t="str">
        <f t="shared" si="35"/>
        <v>Tuesday</v>
      </c>
      <c r="C344" s="252">
        <f>[1]Cost!A348</f>
        <v>43480</v>
      </c>
      <c r="D344" s="137">
        <f>[1]Cost!D348</f>
        <v>1074.9069999999999</v>
      </c>
      <c r="E344" s="2">
        <f t="shared" si="37"/>
        <v>7.4906999999999835E-2</v>
      </c>
      <c r="F344" s="8">
        <f t="shared" si="38"/>
        <v>342</v>
      </c>
      <c r="G344" s="2">
        <f t="shared" si="39"/>
        <v>7.9944605263157831E-2</v>
      </c>
      <c r="H344" s="2"/>
      <c r="I344" s="2"/>
      <c r="J344" s="2"/>
      <c r="K344" s="2"/>
      <c r="L344" s="2"/>
      <c r="M344" s="18">
        <f>[1]Cost!F348</f>
        <v>14368262966.469999</v>
      </c>
      <c r="N344" s="18"/>
      <c r="O344" s="2"/>
      <c r="Q344" s="12">
        <f>VLOOKUP(C344,Benchmark!$A:$D,3,)</f>
        <v>6408.7839999999997</v>
      </c>
    </row>
    <row r="345" spans="1:17" x14ac:dyDescent="0.3">
      <c r="A345" s="1">
        <f t="shared" si="36"/>
        <v>4</v>
      </c>
      <c r="B345" s="1" t="str">
        <f t="shared" si="35"/>
        <v>Wednesday</v>
      </c>
      <c r="C345" s="252">
        <f>[1]Cost!A349</f>
        <v>43481</v>
      </c>
      <c r="D345" s="137">
        <f>[1]Cost!D349</f>
        <v>1085.6903</v>
      </c>
      <c r="E345" s="2">
        <f t="shared" si="37"/>
        <v>8.5690299999999997E-2</v>
      </c>
      <c r="F345" s="8">
        <f t="shared" si="38"/>
        <v>343</v>
      </c>
      <c r="G345" s="2">
        <f t="shared" si="39"/>
        <v>9.1186470845481024E-2</v>
      </c>
      <c r="H345" s="2"/>
      <c r="I345" s="2"/>
      <c r="J345" s="2"/>
      <c r="K345" s="2"/>
      <c r="L345" s="2"/>
      <c r="M345" s="18">
        <f>[1]Cost!F349</f>
        <v>14512402530.809999</v>
      </c>
      <c r="N345" s="18"/>
      <c r="O345" s="2"/>
      <c r="Q345" s="12">
        <f>VLOOKUP(C345,Benchmark!$A:$D,3,)</f>
        <v>6413.36</v>
      </c>
    </row>
    <row r="346" spans="1:17" x14ac:dyDescent="0.3">
      <c r="A346" s="1">
        <f t="shared" si="36"/>
        <v>5</v>
      </c>
      <c r="B346" s="1" t="str">
        <f t="shared" si="35"/>
        <v>Thursday</v>
      </c>
      <c r="C346" s="252">
        <f>[1]Cost!A350</f>
        <v>43482</v>
      </c>
      <c r="D346" s="137">
        <f>[1]Cost!D350</f>
        <v>1089.0093999999999</v>
      </c>
      <c r="E346" s="2">
        <f t="shared" si="37"/>
        <v>8.9009399999999905E-2</v>
      </c>
      <c r="F346" s="8">
        <f t="shared" si="38"/>
        <v>344</v>
      </c>
      <c r="G346" s="2">
        <f t="shared" si="39"/>
        <v>9.4443113372092935E-2</v>
      </c>
      <c r="H346" s="2"/>
      <c r="I346" s="2"/>
      <c r="J346" s="2"/>
      <c r="K346" s="2"/>
      <c r="L346" s="2"/>
      <c r="M346" s="18">
        <f>[1]Cost!F350</f>
        <v>14556769716.82</v>
      </c>
      <c r="N346" s="18"/>
      <c r="O346" s="2"/>
      <c r="Q346" s="12">
        <f>VLOOKUP(C346,Benchmark!$A:$D,3,)</f>
        <v>6423.78</v>
      </c>
    </row>
    <row r="347" spans="1:17" x14ac:dyDescent="0.3">
      <c r="A347" s="1">
        <f t="shared" si="36"/>
        <v>6</v>
      </c>
      <c r="B347" s="1" t="str">
        <f t="shared" si="35"/>
        <v>Friday</v>
      </c>
      <c r="C347" s="252">
        <f>[1]Cost!A351</f>
        <v>43483</v>
      </c>
      <c r="D347" s="137">
        <f>[1]Cost!D351</f>
        <v>1096.3381999999999</v>
      </c>
      <c r="E347" s="2">
        <f t="shared" si="37"/>
        <v>9.6338199999999929E-2</v>
      </c>
      <c r="F347" s="8">
        <f t="shared" si="38"/>
        <v>345</v>
      </c>
      <c r="G347" s="2">
        <f t="shared" si="39"/>
        <v>0.10192302318840572</v>
      </c>
      <c r="H347" s="2"/>
      <c r="I347" s="2"/>
      <c r="J347" s="2"/>
      <c r="K347" s="2"/>
      <c r="L347" s="2"/>
      <c r="M347" s="18">
        <f>[1]Cost!F351</f>
        <v>14654733293.280001</v>
      </c>
      <c r="N347" s="18"/>
      <c r="O347" s="2"/>
      <c r="Q347" s="12">
        <f>VLOOKUP(C347,Benchmark!$A:$D,3,)</f>
        <v>6448.1559999999999</v>
      </c>
    </row>
    <row r="348" spans="1:17" x14ac:dyDescent="0.3">
      <c r="A348" s="1">
        <f t="shared" si="36"/>
        <v>7</v>
      </c>
      <c r="B348" s="1" t="str">
        <f t="shared" si="35"/>
        <v>Saturday</v>
      </c>
      <c r="C348" s="252">
        <f>[1]Cost!A352</f>
        <v>43484</v>
      </c>
      <c r="D348" s="137">
        <f>[1]Cost!D352</f>
        <v>1096.3381999999999</v>
      </c>
      <c r="E348" s="2">
        <f t="shared" si="37"/>
        <v>9.6338199999999929E-2</v>
      </c>
      <c r="F348" s="8">
        <f t="shared" si="38"/>
        <v>346</v>
      </c>
      <c r="G348" s="2">
        <f t="shared" si="39"/>
        <v>0.10162844797687853</v>
      </c>
      <c r="H348" s="2"/>
      <c r="I348" s="2"/>
      <c r="J348" s="2"/>
      <c r="K348" s="2"/>
      <c r="L348" s="2"/>
      <c r="M348" s="18">
        <f>[1]Cost!F352</f>
        <v>14654733293.280001</v>
      </c>
      <c r="N348" s="18"/>
      <c r="O348" s="2"/>
      <c r="Q348" s="12">
        <f>VLOOKUP(C348,Benchmark!$A:$D,3,)</f>
        <v>6448.1559999999999</v>
      </c>
    </row>
    <row r="349" spans="1:17" x14ac:dyDescent="0.3">
      <c r="A349" s="1">
        <f t="shared" si="36"/>
        <v>1</v>
      </c>
      <c r="B349" s="1" t="str">
        <f t="shared" si="35"/>
        <v>Sunday</v>
      </c>
      <c r="C349" s="252">
        <f>[1]Cost!A353</f>
        <v>43485</v>
      </c>
      <c r="D349" s="137">
        <f>[1]Cost!D353</f>
        <v>1096.3381999999999</v>
      </c>
      <c r="E349" s="2">
        <f t="shared" si="37"/>
        <v>9.6338199999999929E-2</v>
      </c>
      <c r="F349" s="8">
        <f t="shared" si="38"/>
        <v>347</v>
      </c>
      <c r="G349" s="2">
        <f t="shared" si="39"/>
        <v>0.10133557060518725</v>
      </c>
      <c r="H349" s="2"/>
      <c r="I349" s="2"/>
      <c r="J349" s="2"/>
      <c r="K349" s="2"/>
      <c r="L349" s="2"/>
      <c r="M349" s="18">
        <f>[1]Cost!F353</f>
        <v>14654733293.280001</v>
      </c>
      <c r="N349" s="18"/>
      <c r="O349" s="2"/>
      <c r="Q349" s="12">
        <f>VLOOKUP(C349,Benchmark!$A:$D,3,)</f>
        <v>6448.1559999999999</v>
      </c>
    </row>
    <row r="350" spans="1:17" x14ac:dyDescent="0.3">
      <c r="A350" s="1">
        <f t="shared" si="36"/>
        <v>2</v>
      </c>
      <c r="B350" s="1" t="str">
        <f t="shared" si="35"/>
        <v>Monday</v>
      </c>
      <c r="C350" s="252">
        <f>[1]Cost!A354</f>
        <v>43486</v>
      </c>
      <c r="D350" s="137">
        <f>[1]Cost!D354</f>
        <v>1093.3802000000001</v>
      </c>
      <c r="E350" s="2">
        <f t="shared" si="37"/>
        <v>9.3380200000000135E-2</v>
      </c>
      <c r="F350" s="8">
        <f t="shared" si="38"/>
        <v>348</v>
      </c>
      <c r="G350" s="2">
        <f t="shared" si="39"/>
        <v>9.7941876436781677E-2</v>
      </c>
      <c r="H350" s="2"/>
      <c r="I350" s="2"/>
      <c r="J350" s="2"/>
      <c r="K350" s="2"/>
      <c r="L350" s="2"/>
      <c r="M350" s="18">
        <f>[1]Cost!F354</f>
        <v>14615193185.35</v>
      </c>
      <c r="N350" s="18"/>
      <c r="O350" s="2"/>
      <c r="Q350" s="12">
        <f>VLOOKUP(C350,Benchmark!$A:$D,3,)</f>
        <v>6450.8339999999998</v>
      </c>
    </row>
    <row r="351" spans="1:17" x14ac:dyDescent="0.3">
      <c r="A351" s="1">
        <f t="shared" si="36"/>
        <v>3</v>
      </c>
      <c r="B351" s="1" t="str">
        <f t="shared" si="35"/>
        <v>Tuesday</v>
      </c>
      <c r="C351" s="252">
        <f>[1]Cost!A355</f>
        <v>43487</v>
      </c>
      <c r="D351" s="137">
        <f>[1]Cost!D355</f>
        <v>1091.6588999999999</v>
      </c>
      <c r="E351" s="2">
        <f t="shared" si="37"/>
        <v>9.1658899999999877E-2</v>
      </c>
      <c r="F351" s="8">
        <f t="shared" si="38"/>
        <v>349</v>
      </c>
      <c r="G351" s="2">
        <f t="shared" si="39"/>
        <v>9.5861027220630265E-2</v>
      </c>
      <c r="H351" s="2"/>
      <c r="I351" s="2"/>
      <c r="J351" s="2"/>
      <c r="K351" s="2"/>
      <c r="L351" s="2"/>
      <c r="M351" s="18">
        <f>[1]Cost!F355</f>
        <v>14592185612.129999</v>
      </c>
      <c r="N351" s="18"/>
      <c r="O351" s="2"/>
      <c r="Q351" s="12">
        <f>VLOOKUP(C351,Benchmark!$A:$D,3,)</f>
        <v>6468.5619999999999</v>
      </c>
    </row>
    <row r="352" spans="1:17" x14ac:dyDescent="0.3">
      <c r="A352" s="1">
        <f t="shared" si="36"/>
        <v>4</v>
      </c>
      <c r="B352" s="1" t="str">
        <f t="shared" si="35"/>
        <v>Wednesday</v>
      </c>
      <c r="C352" s="252">
        <f>[1]Cost!A356</f>
        <v>43488</v>
      </c>
      <c r="D352" s="137">
        <f>[1]Cost!D356</f>
        <v>1083.3279</v>
      </c>
      <c r="E352" s="2">
        <f t="shared" si="37"/>
        <v>8.332790000000001E-2</v>
      </c>
      <c r="F352" s="8">
        <f t="shared" si="38"/>
        <v>350</v>
      </c>
      <c r="G352" s="2">
        <f t="shared" si="39"/>
        <v>8.689909571428571E-2</v>
      </c>
      <c r="H352" s="2"/>
      <c r="I352" s="2"/>
      <c r="J352" s="2"/>
      <c r="K352" s="2"/>
      <c r="L352" s="2"/>
      <c r="M352" s="18">
        <f>[1]Cost!F356</f>
        <v>17161211839.58</v>
      </c>
      <c r="N352" s="18"/>
      <c r="O352" s="2"/>
      <c r="Q352" s="12">
        <f>VLOOKUP(C352,Benchmark!$A:$D,3,)</f>
        <v>6451.17</v>
      </c>
    </row>
    <row r="353" spans="1:17" x14ac:dyDescent="0.3">
      <c r="A353" s="1">
        <f t="shared" si="36"/>
        <v>5</v>
      </c>
      <c r="B353" s="1" t="str">
        <f t="shared" si="35"/>
        <v>Thursday</v>
      </c>
      <c r="C353" s="252">
        <f>[1]Cost!A357</f>
        <v>43489</v>
      </c>
      <c r="D353" s="137">
        <f>[1]Cost!D357</f>
        <v>1090.3879999999999</v>
      </c>
      <c r="E353" s="2">
        <f t="shared" si="37"/>
        <v>9.0387999999999913E-2</v>
      </c>
      <c r="F353" s="8">
        <f t="shared" si="38"/>
        <v>351</v>
      </c>
      <c r="G353" s="2">
        <f t="shared" si="39"/>
        <v>9.3993219373219306E-2</v>
      </c>
      <c r="H353" s="2"/>
      <c r="I353" s="2"/>
      <c r="J353" s="2"/>
      <c r="K353" s="2"/>
      <c r="L353" s="2"/>
      <c r="M353" s="18">
        <f>[1]Cost!F357</f>
        <v>17273051654.150002</v>
      </c>
      <c r="N353" s="18"/>
      <c r="O353" s="2"/>
      <c r="Q353" s="12">
        <f>VLOOKUP(C353,Benchmark!$A:$D,3,)</f>
        <v>6466.6549999999997</v>
      </c>
    </row>
    <row r="354" spans="1:17" x14ac:dyDescent="0.3">
      <c r="A354" s="1">
        <f t="shared" si="36"/>
        <v>6</v>
      </c>
      <c r="B354" s="1" t="str">
        <f t="shared" si="35"/>
        <v>Friday</v>
      </c>
      <c r="C354" s="252">
        <f>[1]Cost!A358</f>
        <v>43490</v>
      </c>
      <c r="D354" s="137">
        <f>[1]Cost!D358</f>
        <v>1093.8945000000001</v>
      </c>
      <c r="E354" s="2">
        <f t="shared" si="37"/>
        <v>9.3894500000000214E-2</v>
      </c>
      <c r="F354" s="8">
        <f t="shared" si="38"/>
        <v>352</v>
      </c>
      <c r="G354" s="2">
        <f t="shared" si="39"/>
        <v>9.7362194602272828E-2</v>
      </c>
      <c r="H354" s="2"/>
      <c r="I354" s="2"/>
      <c r="J354" s="2"/>
      <c r="K354" s="2"/>
      <c r="L354" s="2"/>
      <c r="M354" s="18">
        <f>[1]Cost!F358</f>
        <v>17328599690.970001</v>
      </c>
      <c r="N354" s="18"/>
      <c r="O354" s="2"/>
      <c r="Q354" s="12">
        <f>VLOOKUP(C354,Benchmark!$A:$D,3,)</f>
        <v>6482.8429999999998</v>
      </c>
    </row>
    <row r="355" spans="1:17" x14ac:dyDescent="0.3">
      <c r="A355" s="1">
        <f t="shared" si="36"/>
        <v>7</v>
      </c>
      <c r="B355" s="1" t="str">
        <f t="shared" si="35"/>
        <v>Saturday</v>
      </c>
      <c r="C355" s="252">
        <f>[1]Cost!A359</f>
        <v>43491</v>
      </c>
      <c r="D355" s="137">
        <f>[1]Cost!D359</f>
        <v>1093.8945000000001</v>
      </c>
      <c r="E355" s="2">
        <f t="shared" si="37"/>
        <v>9.3894500000000214E-2</v>
      </c>
      <c r="F355" s="8">
        <f t="shared" si="38"/>
        <v>353</v>
      </c>
      <c r="G355" s="2">
        <f t="shared" si="39"/>
        <v>9.7086381019830137E-2</v>
      </c>
      <c r="H355" s="2"/>
      <c r="I355" s="2"/>
      <c r="J355" s="2"/>
      <c r="K355" s="2"/>
      <c r="L355" s="2"/>
      <c r="M355" s="18">
        <f>[1]Cost!F359</f>
        <v>17328599690.970001</v>
      </c>
      <c r="N355" s="18"/>
      <c r="O355" s="2"/>
      <c r="Q355" s="12">
        <f>VLOOKUP(C355,Benchmark!$A:$D,3,)</f>
        <v>6482.8429999999998</v>
      </c>
    </row>
    <row r="356" spans="1:17" x14ac:dyDescent="0.3">
      <c r="A356" s="1">
        <f t="shared" si="36"/>
        <v>1</v>
      </c>
      <c r="B356" s="1" t="str">
        <f t="shared" si="35"/>
        <v>Sunday</v>
      </c>
      <c r="C356" s="252">
        <f>[1]Cost!A360</f>
        <v>43492</v>
      </c>
      <c r="D356" s="137">
        <f>[1]Cost!D360</f>
        <v>1093.8945000000001</v>
      </c>
      <c r="E356" s="2">
        <f t="shared" si="37"/>
        <v>9.3894500000000214E-2</v>
      </c>
      <c r="F356" s="8">
        <f t="shared" si="38"/>
        <v>354</v>
      </c>
      <c r="G356" s="2">
        <f t="shared" si="39"/>
        <v>9.6812125706214794E-2</v>
      </c>
      <c r="H356" s="2"/>
      <c r="I356" s="2"/>
      <c r="J356" s="2"/>
      <c r="K356" s="2"/>
      <c r="L356" s="2"/>
      <c r="M356" s="18">
        <f>[1]Cost!F360</f>
        <v>17328599690.970001</v>
      </c>
      <c r="N356" s="18"/>
      <c r="O356" s="2"/>
      <c r="Q356" s="12">
        <f>VLOOKUP(C356,Benchmark!$A:$D,3,)</f>
        <v>6482.8429999999998</v>
      </c>
    </row>
    <row r="357" spans="1:17" x14ac:dyDescent="0.3">
      <c r="A357" s="1">
        <f t="shared" si="36"/>
        <v>2</v>
      </c>
      <c r="B357" s="1" t="str">
        <f t="shared" si="35"/>
        <v>Monday</v>
      </c>
      <c r="C357" s="252">
        <f>[1]Cost!A361</f>
        <v>43493</v>
      </c>
      <c r="D357" s="137">
        <f>[1]Cost!D361</f>
        <v>1091.2701</v>
      </c>
      <c r="E357" s="2">
        <f t="shared" si="37"/>
        <v>9.1270100000000021E-2</v>
      </c>
      <c r="F357" s="8">
        <f t="shared" si="38"/>
        <v>355</v>
      </c>
      <c r="G357" s="2">
        <f t="shared" si="39"/>
        <v>9.3841088732394329E-2</v>
      </c>
      <c r="H357" s="2"/>
      <c r="I357" s="2"/>
      <c r="J357" s="2"/>
      <c r="K357" s="2"/>
      <c r="L357" s="2"/>
      <c r="M357" s="18">
        <f>[1]Cost!F361</f>
        <v>17287026087.700001</v>
      </c>
      <c r="N357" s="18"/>
      <c r="O357" s="2"/>
      <c r="Q357" s="12">
        <f>VLOOKUP(C357,Benchmark!$A:$D,3,)</f>
        <v>6458.7120000000004</v>
      </c>
    </row>
    <row r="358" spans="1:17" x14ac:dyDescent="0.3">
      <c r="A358" s="1">
        <f t="shared" si="36"/>
        <v>3</v>
      </c>
      <c r="B358" s="1" t="str">
        <f t="shared" si="35"/>
        <v>Tuesday</v>
      </c>
      <c r="C358" s="252">
        <f>[1]Cost!A362</f>
        <v>43494</v>
      </c>
      <c r="D358" s="137">
        <f>[1]Cost!D362</f>
        <v>1083.1062999999999</v>
      </c>
      <c r="E358" s="2">
        <f t="shared" si="37"/>
        <v>8.3106299999999855E-2</v>
      </c>
      <c r="F358" s="8">
        <f t="shared" si="38"/>
        <v>356</v>
      </c>
      <c r="G358" s="2">
        <f t="shared" si="39"/>
        <v>8.5207301966292059E-2</v>
      </c>
      <c r="H358" s="2"/>
      <c r="I358" s="2"/>
      <c r="J358" s="2"/>
      <c r="K358" s="2"/>
      <c r="L358" s="2"/>
      <c r="M358" s="18">
        <f>[1]Cost!F362</f>
        <v>17157702052</v>
      </c>
      <c r="N358" s="18"/>
      <c r="O358" s="2"/>
      <c r="Q358" s="12">
        <f>VLOOKUP(C358,Benchmark!$A:$D,3,)</f>
        <v>6436.48</v>
      </c>
    </row>
    <row r="359" spans="1:17" x14ac:dyDescent="0.3">
      <c r="A359" s="1">
        <f t="shared" si="36"/>
        <v>4</v>
      </c>
      <c r="B359" s="1" t="str">
        <f t="shared" si="35"/>
        <v>Wednesday</v>
      </c>
      <c r="C359" s="252">
        <f>[1]Cost!A363</f>
        <v>43495</v>
      </c>
      <c r="D359" s="137">
        <f>[1]Cost!D363</f>
        <v>1086.029</v>
      </c>
      <c r="E359" s="2">
        <f t="shared" si="37"/>
        <v>8.6028999999999911E-2</v>
      </c>
      <c r="F359" s="8">
        <f t="shared" si="38"/>
        <v>357</v>
      </c>
      <c r="G359" s="2">
        <f t="shared" si="39"/>
        <v>8.7956820728291321E-2</v>
      </c>
      <c r="H359" s="2"/>
      <c r="I359" s="2"/>
      <c r="J359" s="2"/>
      <c r="K359" s="2"/>
      <c r="L359" s="2"/>
      <c r="M359" s="18">
        <f>[1]Cost!F363</f>
        <v>17204751963.790001</v>
      </c>
      <c r="N359" s="18"/>
      <c r="O359" s="2"/>
      <c r="Q359" s="12">
        <f>VLOOKUP(C359,Benchmark!$A:$D,3,)</f>
        <v>6464.1890000000003</v>
      </c>
    </row>
    <row r="360" spans="1:17" x14ac:dyDescent="0.3">
      <c r="A360" s="1">
        <f t="shared" si="36"/>
        <v>5</v>
      </c>
      <c r="B360" s="1" t="str">
        <f t="shared" si="35"/>
        <v>Thursday</v>
      </c>
      <c r="C360" s="252">
        <f>[1]Cost!A364</f>
        <v>43496</v>
      </c>
      <c r="D360" s="137">
        <f>[1]Cost!D364</f>
        <v>1096.8603000000001</v>
      </c>
      <c r="E360" s="2">
        <f t="shared" si="37"/>
        <v>9.6860300000000121E-2</v>
      </c>
      <c r="F360" s="8">
        <f t="shared" si="38"/>
        <v>358</v>
      </c>
      <c r="G360" s="2">
        <f t="shared" si="39"/>
        <v>9.875421648044698E-2</v>
      </c>
      <c r="H360" s="123">
        <f>D360/VLOOKUP(N360,$C:$D,2,)-1</f>
        <v>7.1921929126675055E-2</v>
      </c>
      <c r="I360" s="123"/>
      <c r="J360" s="123"/>
      <c r="K360" s="123">
        <f>+D360/VLOOKUP(O360,$C:$D,2,)-1</f>
        <v>9.6860300000000121E-2</v>
      </c>
      <c r="L360" s="123">
        <f>+D360/VLOOKUP(P360,$C:$D,2,)-1</f>
        <v>7.1921929126675055E-2</v>
      </c>
      <c r="M360" s="18">
        <f>[1]Cost!F364</f>
        <v>17376341248.860001</v>
      </c>
      <c r="N360" s="132">
        <v>43462</v>
      </c>
      <c r="O360" s="138">
        <v>43138</v>
      </c>
      <c r="P360" s="132">
        <v>43462</v>
      </c>
      <c r="Q360" s="12">
        <f>VLOOKUP(C360,Benchmark!$A:$D,3,)</f>
        <v>6532.9690000000001</v>
      </c>
    </row>
    <row r="361" spans="1:17" x14ac:dyDescent="0.3">
      <c r="A361" s="1">
        <f t="shared" si="36"/>
        <v>6</v>
      </c>
      <c r="B361" s="1" t="str">
        <f t="shared" si="35"/>
        <v>Friday</v>
      </c>
      <c r="C361" s="252">
        <f>[1]Cost!A365</f>
        <v>43497</v>
      </c>
      <c r="D361" s="137">
        <f>[1]Cost!D365</f>
        <v>1103.3742</v>
      </c>
      <c r="E361" s="2">
        <f t="shared" si="37"/>
        <v>0.10337419999999997</v>
      </c>
      <c r="F361" s="8">
        <f t="shared" si="38"/>
        <v>359</v>
      </c>
      <c r="G361" s="2">
        <f t="shared" si="39"/>
        <v>0.10510190250696375</v>
      </c>
      <c r="H361" s="2"/>
      <c r="I361" s="2"/>
      <c r="J361" s="2"/>
      <c r="K361" s="2"/>
      <c r="L361" s="2"/>
      <c r="M361" s="18">
        <f>[1]Cost!F365</f>
        <v>16109933500</v>
      </c>
      <c r="N361" s="18"/>
      <c r="O361" s="2"/>
      <c r="Q361" s="12">
        <f>VLOOKUP(C361,Benchmark!$A:$D,3,)</f>
        <v>6538.6379999999999</v>
      </c>
    </row>
    <row r="362" spans="1:17" x14ac:dyDescent="0.3">
      <c r="A362" s="1">
        <f t="shared" si="36"/>
        <v>7</v>
      </c>
      <c r="B362" s="1" t="str">
        <f t="shared" si="35"/>
        <v>Saturday</v>
      </c>
      <c r="C362" s="252">
        <f>[1]Cost!A366</f>
        <v>43498</v>
      </c>
      <c r="D362" s="137">
        <f>[1]Cost!D366</f>
        <v>1103.3742</v>
      </c>
      <c r="E362" s="2">
        <f t="shared" si="37"/>
        <v>0.10337419999999997</v>
      </c>
      <c r="F362" s="8">
        <f t="shared" si="38"/>
        <v>360</v>
      </c>
      <c r="G362" s="2">
        <f t="shared" si="39"/>
        <v>0.10480995277777774</v>
      </c>
      <c r="H362" s="2"/>
      <c r="I362" s="2"/>
      <c r="J362" s="2"/>
      <c r="K362" s="2"/>
      <c r="L362" s="2"/>
      <c r="M362" s="18">
        <f>[1]Cost!F366</f>
        <v>16109933500</v>
      </c>
      <c r="N362" s="18"/>
      <c r="O362" s="2"/>
      <c r="Q362" s="12">
        <f>VLOOKUP(C362,Benchmark!$A:$D,3,)</f>
        <v>6538.6379999999999</v>
      </c>
    </row>
    <row r="363" spans="1:17" x14ac:dyDescent="0.3">
      <c r="A363" s="1">
        <f t="shared" si="36"/>
        <v>1</v>
      </c>
      <c r="B363" s="1" t="str">
        <f t="shared" si="35"/>
        <v>Sunday</v>
      </c>
      <c r="C363" s="252">
        <f>[1]Cost!A367</f>
        <v>43499</v>
      </c>
      <c r="D363" s="137">
        <f>[1]Cost!D367</f>
        <v>1103.3742</v>
      </c>
      <c r="E363" s="2">
        <f t="shared" si="37"/>
        <v>0.10337419999999997</v>
      </c>
      <c r="F363" s="8">
        <f t="shared" si="38"/>
        <v>361</v>
      </c>
      <c r="G363" s="2">
        <f t="shared" si="39"/>
        <v>0.10451962049861492</v>
      </c>
      <c r="H363" s="2"/>
      <c r="I363" s="2"/>
      <c r="J363" s="2"/>
      <c r="K363" s="2"/>
      <c r="L363" s="2"/>
      <c r="M363" s="18">
        <f>[1]Cost!F367</f>
        <v>16109933500</v>
      </c>
      <c r="N363" s="18"/>
      <c r="O363" s="2"/>
      <c r="Q363" s="12">
        <f>VLOOKUP(C363,Benchmark!$A:$D,3,)</f>
        <v>6538.6379999999999</v>
      </c>
    </row>
    <row r="364" spans="1:17" x14ac:dyDescent="0.3">
      <c r="A364" s="1">
        <f t="shared" si="36"/>
        <v>2</v>
      </c>
      <c r="B364" s="1" t="str">
        <f t="shared" si="35"/>
        <v>Monday</v>
      </c>
      <c r="C364" s="252">
        <f>[1]Cost!A368</f>
        <v>43500</v>
      </c>
      <c r="D364" s="137">
        <f>[1]Cost!D368</f>
        <v>1091.2782</v>
      </c>
      <c r="E364" s="2">
        <f t="shared" si="37"/>
        <v>9.1278199999999865E-2</v>
      </c>
      <c r="F364" s="8">
        <f t="shared" si="38"/>
        <v>362</v>
      </c>
      <c r="G364" s="2">
        <f t="shared" si="39"/>
        <v>9.2034649171270688E-2</v>
      </c>
      <c r="H364" s="2"/>
      <c r="I364" s="2"/>
      <c r="J364" s="2"/>
      <c r="K364" s="2"/>
      <c r="L364" s="2"/>
      <c r="M364" s="18">
        <f>[1]Cost!F368</f>
        <v>17287909291.939999</v>
      </c>
      <c r="N364" s="18"/>
      <c r="O364" s="2"/>
      <c r="Q364" s="12">
        <f>VLOOKUP(C364,Benchmark!$A:$D,3,)</f>
        <v>6481.451</v>
      </c>
    </row>
    <row r="365" spans="1:17" x14ac:dyDescent="0.3">
      <c r="A365" s="1">
        <f t="shared" si="36"/>
        <v>3</v>
      </c>
      <c r="B365" s="1" t="str">
        <f t="shared" si="35"/>
        <v>Tuesday</v>
      </c>
      <c r="C365" s="252">
        <f>[1]Cost!A369</f>
        <v>43501</v>
      </c>
      <c r="D365" s="137">
        <f>[1]Cost!D369</f>
        <v>1091.2782</v>
      </c>
      <c r="E365" s="2">
        <f t="shared" si="37"/>
        <v>9.1278199999999865E-2</v>
      </c>
      <c r="F365" s="8">
        <f t="shared" si="38"/>
        <v>363</v>
      </c>
      <c r="G365" s="2">
        <f t="shared" si="39"/>
        <v>9.178111019283744E-2</v>
      </c>
      <c r="H365" s="2"/>
      <c r="I365" s="2"/>
      <c r="J365" s="2"/>
      <c r="K365" s="2"/>
      <c r="L365" s="2"/>
      <c r="M365" s="18">
        <f>[1]Cost!F369</f>
        <v>17287909291.939999</v>
      </c>
      <c r="N365" s="18"/>
      <c r="O365" s="2"/>
      <c r="Q365" s="12">
        <f>VLOOKUP(C365,Benchmark!$A:$D,3,)</f>
        <v>6481.451</v>
      </c>
    </row>
    <row r="366" spans="1:17" x14ac:dyDescent="0.3">
      <c r="A366" s="1">
        <f t="shared" si="36"/>
        <v>4</v>
      </c>
      <c r="B366" s="1" t="str">
        <f t="shared" si="35"/>
        <v>Wednesday</v>
      </c>
      <c r="C366" s="252">
        <f>[1]Cost!A370</f>
        <v>43502</v>
      </c>
      <c r="D366" s="137">
        <f>[1]Cost!D370</f>
        <v>1102.3223</v>
      </c>
      <c r="E366" s="2">
        <f t="shared" si="37"/>
        <v>0.10232229999999998</v>
      </c>
      <c r="F366" s="8">
        <f t="shared" si="38"/>
        <v>364</v>
      </c>
      <c r="G366" s="2">
        <f t="shared" si="39"/>
        <v>0.10260340521978026</v>
      </c>
      <c r="H366" s="2"/>
      <c r="I366" s="2"/>
      <c r="J366" s="2"/>
      <c r="K366" s="2"/>
      <c r="L366" s="2"/>
      <c r="M366" s="18">
        <f>[1]Cost!F370</f>
        <v>17462869483.23</v>
      </c>
      <c r="N366" s="18"/>
      <c r="O366" s="2"/>
      <c r="Q366" s="12">
        <f>VLOOKUP(C366,Benchmark!$A:$D,3,)</f>
        <v>6547.8770000000004</v>
      </c>
    </row>
    <row r="367" spans="1:17" x14ac:dyDescent="0.3">
      <c r="A367" s="1">
        <f t="shared" si="36"/>
        <v>5</v>
      </c>
      <c r="B367" s="1" t="str">
        <f t="shared" si="35"/>
        <v>Thursday</v>
      </c>
      <c r="C367" s="252">
        <f>[1]Cost!A371</f>
        <v>43503</v>
      </c>
      <c r="D367" s="137">
        <f>[1]Cost!D371</f>
        <v>1109.2285999999999</v>
      </c>
      <c r="E367" s="2">
        <f t="shared" si="37"/>
        <v>0.10922860000000001</v>
      </c>
      <c r="F367" s="8">
        <f t="shared" si="38"/>
        <v>365</v>
      </c>
      <c r="G367" s="2">
        <f t="shared" si="39"/>
        <v>0.10922859999999991</v>
      </c>
      <c r="H367" s="2"/>
      <c r="I367" s="2"/>
      <c r="J367" s="2"/>
      <c r="K367" s="2"/>
      <c r="L367" s="2"/>
      <c r="M367" s="18">
        <f>[1]Cost!F371</f>
        <v>17572278410.580002</v>
      </c>
      <c r="N367" s="18"/>
      <c r="O367" s="2"/>
      <c r="Q367" s="12">
        <f>VLOOKUP(C367,Benchmark!$A:$D,3,)</f>
        <v>6536.4570000000003</v>
      </c>
    </row>
    <row r="368" spans="1:17" x14ac:dyDescent="0.3">
      <c r="A368" s="1">
        <f t="shared" si="36"/>
        <v>6</v>
      </c>
      <c r="B368" s="1" t="str">
        <f t="shared" si="35"/>
        <v>Friday</v>
      </c>
      <c r="C368" s="252">
        <f>[1]Cost!A372</f>
        <v>43504</v>
      </c>
      <c r="D368" s="137">
        <f>[1]Cost!D372</f>
        <v>1105.3297</v>
      </c>
      <c r="E368" s="2">
        <f t="shared" si="37"/>
        <v>0.10532969999999997</v>
      </c>
      <c r="F368" s="8">
        <f t="shared" si="38"/>
        <v>366</v>
      </c>
      <c r="G368" s="2">
        <f t="shared" si="39"/>
        <v>0.10504191393442623</v>
      </c>
      <c r="H368" s="2"/>
      <c r="I368" s="2"/>
      <c r="J368" s="2"/>
      <c r="K368" s="2"/>
      <c r="L368" s="2"/>
      <c r="M368" s="18">
        <f>[1]Cost!F372</f>
        <v>17510511833.630001</v>
      </c>
      <c r="N368" s="18"/>
      <c r="O368" s="2"/>
      <c r="Q368" s="12">
        <f>VLOOKUP(C368,Benchmark!$A:$D,3,)</f>
        <v>6521.6629999999996</v>
      </c>
    </row>
    <row r="369" spans="1:17" x14ac:dyDescent="0.3">
      <c r="A369" s="1">
        <f t="shared" si="36"/>
        <v>7</v>
      </c>
      <c r="B369" s="1" t="str">
        <f t="shared" si="35"/>
        <v>Saturday</v>
      </c>
      <c r="C369" s="252">
        <f>[1]Cost!A373</f>
        <v>43505</v>
      </c>
      <c r="D369" s="137">
        <f>[1]Cost!D373</f>
        <v>1105.3297</v>
      </c>
      <c r="E369" s="2">
        <f t="shared" si="37"/>
        <v>0.10532969999999997</v>
      </c>
      <c r="F369" s="8">
        <f t="shared" si="38"/>
        <v>367</v>
      </c>
      <c r="G369" s="2">
        <f t="shared" si="39"/>
        <v>0.1047556961852861</v>
      </c>
      <c r="H369" s="2"/>
      <c r="I369" s="2"/>
      <c r="J369" s="2"/>
      <c r="K369" s="2"/>
      <c r="L369" s="2"/>
      <c r="M369" s="18">
        <f>[1]Cost!F373</f>
        <v>17510511833.630001</v>
      </c>
      <c r="N369" s="18"/>
      <c r="O369" s="2"/>
      <c r="Q369" s="12">
        <f>VLOOKUP(C369,Benchmark!$A:$D,3,)</f>
        <v>6521.6629999999996</v>
      </c>
    </row>
    <row r="370" spans="1:17" x14ac:dyDescent="0.3">
      <c r="A370" s="1">
        <f t="shared" si="36"/>
        <v>1</v>
      </c>
      <c r="B370" s="1" t="str">
        <f t="shared" si="35"/>
        <v>Sunday</v>
      </c>
      <c r="C370" s="252">
        <f>[1]Cost!A374</f>
        <v>43506</v>
      </c>
      <c r="D370" s="137">
        <f>[1]Cost!D374</f>
        <v>1105.3297</v>
      </c>
      <c r="E370" s="2">
        <f t="shared" si="37"/>
        <v>0.10532969999999997</v>
      </c>
      <c r="F370" s="8">
        <f t="shared" si="38"/>
        <v>368</v>
      </c>
      <c r="G370" s="2">
        <f t="shared" si="39"/>
        <v>0.10447103396739131</v>
      </c>
      <c r="H370" s="2"/>
      <c r="I370" s="2"/>
      <c r="J370" s="2"/>
      <c r="K370" s="2"/>
      <c r="L370" s="2"/>
      <c r="M370" s="18">
        <f>[1]Cost!F374</f>
        <v>17510511833.630001</v>
      </c>
      <c r="N370" s="18"/>
      <c r="O370" s="2"/>
      <c r="Q370" s="12">
        <f>VLOOKUP(C370,Benchmark!$A:$D,3,)</f>
        <v>6521.6629999999996</v>
      </c>
    </row>
    <row r="371" spans="1:17" x14ac:dyDescent="0.3">
      <c r="A371" s="1">
        <f t="shared" si="36"/>
        <v>2</v>
      </c>
      <c r="B371" s="1" t="str">
        <f t="shared" si="35"/>
        <v>Monday</v>
      </c>
      <c r="C371" s="252">
        <f>[1]Cost!A375</f>
        <v>43507</v>
      </c>
      <c r="D371" s="137">
        <f>[1]Cost!D375</f>
        <v>1105.4947999999999</v>
      </c>
      <c r="E371" s="2">
        <f t="shared" si="37"/>
        <v>0.1054948</v>
      </c>
      <c r="F371" s="8">
        <f t="shared" si="38"/>
        <v>369</v>
      </c>
      <c r="G371" s="2">
        <f t="shared" si="39"/>
        <v>0.10435122493224927</v>
      </c>
      <c r="H371" s="2"/>
      <c r="I371" s="2"/>
      <c r="J371" s="2"/>
      <c r="K371" s="2"/>
      <c r="L371" s="2"/>
      <c r="M371" s="18">
        <f>[1]Cost!F375</f>
        <v>17513127612.799999</v>
      </c>
      <c r="N371" s="18"/>
      <c r="O371" s="2"/>
      <c r="Q371" s="12">
        <f>VLOOKUP(C371,Benchmark!$A:$D,3,)</f>
        <v>6495.0020000000004</v>
      </c>
    </row>
    <row r="372" spans="1:17" x14ac:dyDescent="0.3">
      <c r="A372" s="1">
        <f t="shared" si="36"/>
        <v>3</v>
      </c>
      <c r="B372" s="1" t="str">
        <f t="shared" si="35"/>
        <v>Tuesday</v>
      </c>
      <c r="C372" s="252">
        <f>[1]Cost!A376</f>
        <v>43508</v>
      </c>
      <c r="D372" s="137">
        <f>[1]Cost!D376</f>
        <v>1105.3314</v>
      </c>
      <c r="E372" s="2">
        <f t="shared" si="37"/>
        <v>0.10533140000000007</v>
      </c>
      <c r="F372" s="8">
        <f t="shared" si="38"/>
        <v>370</v>
      </c>
      <c r="G372" s="2">
        <f>((D372-$D$2)/$D$2)*365/F372</f>
        <v>0.10390800270270273</v>
      </c>
      <c r="H372" s="2"/>
      <c r="I372" s="2"/>
      <c r="J372" s="2"/>
      <c r="K372" s="2"/>
      <c r="L372" s="2"/>
      <c r="M372" s="18">
        <f>[1]Cost!F376</f>
        <v>17510539234.919998</v>
      </c>
      <c r="N372" s="18"/>
      <c r="O372" s="2"/>
      <c r="Q372" s="12">
        <f>VLOOKUP(C372,Benchmark!$A:$D,3,)</f>
        <v>6426.3249999999998</v>
      </c>
    </row>
    <row r="373" spans="1:17" x14ac:dyDescent="0.3">
      <c r="A373" s="1">
        <f t="shared" si="36"/>
        <v>4</v>
      </c>
      <c r="B373" s="1" t="str">
        <f t="shared" si="35"/>
        <v>Wednesday</v>
      </c>
      <c r="C373" s="252">
        <f>[1]Cost!A377</f>
        <v>43509</v>
      </c>
      <c r="D373" s="137">
        <f>[1]Cost!D377</f>
        <v>1112.4068</v>
      </c>
      <c r="E373" s="2">
        <f t="shared" si="37"/>
        <v>0.11240680000000003</v>
      </c>
      <c r="F373" s="8">
        <f t="shared" ref="F373:F400" si="40">C373-$C$2</f>
        <v>371</v>
      </c>
      <c r="G373" s="2">
        <f t="shared" ref="G373:G400" si="41">((D373-$D$2)/$D$2)*365/F373</f>
        <v>0.11058890026954175</v>
      </c>
      <c r="H373" s="2"/>
      <c r="I373" s="2"/>
      <c r="J373" s="2"/>
      <c r="K373" s="2"/>
      <c r="L373" s="2"/>
      <c r="M373" s="18">
        <f>[1]Cost!F377</f>
        <v>17622626115.66</v>
      </c>
      <c r="N373" s="18"/>
      <c r="O373" s="2"/>
      <c r="Q373" s="12">
        <f>VLOOKUP(C373,Benchmark!$A:$D,3,)</f>
        <v>6419.116</v>
      </c>
    </row>
    <row r="374" spans="1:17" x14ac:dyDescent="0.3">
      <c r="A374" s="1">
        <f t="shared" si="36"/>
        <v>5</v>
      </c>
      <c r="B374" s="1" t="str">
        <f t="shared" si="35"/>
        <v>Thursday</v>
      </c>
      <c r="C374" s="252">
        <f>[1]Cost!A378</f>
        <v>43510</v>
      </c>
      <c r="D374" s="137">
        <f>[1]Cost!D378</f>
        <v>1113.6119000000001</v>
      </c>
      <c r="E374" s="2">
        <f t="shared" si="37"/>
        <v>0.11361190000000021</v>
      </c>
      <c r="F374" s="8">
        <f t="shared" si="40"/>
        <v>372</v>
      </c>
      <c r="G374" s="2">
        <f t="shared" si="41"/>
        <v>0.11147404166666677</v>
      </c>
      <c r="H374" s="2"/>
      <c r="I374" s="2"/>
      <c r="J374" s="2"/>
      <c r="K374" s="2"/>
      <c r="L374" s="2"/>
      <c r="M374" s="18">
        <f>[1]Cost!F378</f>
        <v>17641718088.330002</v>
      </c>
      <c r="N374" s="18"/>
      <c r="O374" s="2"/>
      <c r="Q374" s="12">
        <f>VLOOKUP(C374,Benchmark!$A:$D,3,)</f>
        <v>6420.018</v>
      </c>
    </row>
    <row r="375" spans="1:17" x14ac:dyDescent="0.3">
      <c r="A375" s="1">
        <f t="shared" si="36"/>
        <v>6</v>
      </c>
      <c r="B375" s="1" t="str">
        <f t="shared" si="35"/>
        <v>Friday</v>
      </c>
      <c r="C375" s="252">
        <f>[1]Cost!A379</f>
        <v>43511</v>
      </c>
      <c r="D375" s="137">
        <f>[1]Cost!D379</f>
        <v>1110.348</v>
      </c>
      <c r="E375" s="2">
        <f t="shared" si="37"/>
        <v>0.11034799999999989</v>
      </c>
      <c r="F375" s="8">
        <f t="shared" si="40"/>
        <v>373</v>
      </c>
      <c r="G375" s="2">
        <f t="shared" si="41"/>
        <v>0.10798128686327074</v>
      </c>
      <c r="H375" s="2"/>
      <c r="I375" s="2"/>
      <c r="J375" s="2"/>
      <c r="K375" s="2"/>
      <c r="L375" s="2"/>
      <c r="M375" s="18">
        <f>[1]Cost!F379</f>
        <v>17590011451.799999</v>
      </c>
      <c r="N375" s="18"/>
      <c r="O375" s="2"/>
      <c r="Q375" s="12">
        <f>VLOOKUP(C375,Benchmark!$A:$D,3,)</f>
        <v>6389.085</v>
      </c>
    </row>
    <row r="376" spans="1:17" x14ac:dyDescent="0.3">
      <c r="A376" s="1">
        <f t="shared" si="36"/>
        <v>7</v>
      </c>
      <c r="B376" s="1" t="str">
        <f t="shared" si="35"/>
        <v>Saturday</v>
      </c>
      <c r="C376" s="252">
        <f>[1]Cost!A380</f>
        <v>43512</v>
      </c>
      <c r="D376" s="137">
        <f>[1]Cost!D380</f>
        <v>1110.348</v>
      </c>
      <c r="E376" s="2">
        <f t="shared" si="37"/>
        <v>0.11034799999999989</v>
      </c>
      <c r="F376" s="8">
        <f t="shared" si="40"/>
        <v>374</v>
      </c>
      <c r="G376" s="2">
        <f t="shared" si="41"/>
        <v>0.10769256684491975</v>
      </c>
      <c r="H376" s="2"/>
      <c r="I376" s="2"/>
      <c r="J376" s="2"/>
      <c r="K376" s="2"/>
      <c r="L376" s="2"/>
      <c r="M376" s="18">
        <f>[1]Cost!F380</f>
        <v>17590011451.799999</v>
      </c>
      <c r="N376" s="18"/>
      <c r="O376" s="2"/>
      <c r="Q376" s="12">
        <f>VLOOKUP(C376,Benchmark!$A:$D,3,)</f>
        <v>6389.085</v>
      </c>
    </row>
    <row r="377" spans="1:17" x14ac:dyDescent="0.3">
      <c r="A377" s="1">
        <f t="shared" si="36"/>
        <v>1</v>
      </c>
      <c r="B377" s="1" t="str">
        <f t="shared" si="35"/>
        <v>Sunday</v>
      </c>
      <c r="C377" s="252">
        <f>[1]Cost!A381</f>
        <v>43513</v>
      </c>
      <c r="D377" s="137">
        <f>[1]Cost!D381</f>
        <v>1110.348</v>
      </c>
      <c r="E377" s="2">
        <f t="shared" si="37"/>
        <v>0.11034799999999989</v>
      </c>
      <c r="F377" s="8">
        <f t="shared" si="40"/>
        <v>375</v>
      </c>
      <c r="G377" s="2">
        <f t="shared" si="41"/>
        <v>0.10740538666666663</v>
      </c>
      <c r="H377" s="2"/>
      <c r="I377" s="2"/>
      <c r="J377" s="2"/>
      <c r="K377" s="2"/>
      <c r="L377" s="2"/>
      <c r="M377" s="18">
        <f>[1]Cost!F381</f>
        <v>17590011451.799999</v>
      </c>
      <c r="N377" s="18"/>
      <c r="O377" s="2"/>
      <c r="Q377" s="12">
        <f>VLOOKUP(C377,Benchmark!$A:$D,3,)</f>
        <v>6389.085</v>
      </c>
    </row>
    <row r="378" spans="1:17" x14ac:dyDescent="0.3">
      <c r="A378" s="1">
        <f t="shared" si="36"/>
        <v>2</v>
      </c>
      <c r="B378" s="1" t="str">
        <f t="shared" si="35"/>
        <v>Monday</v>
      </c>
      <c r="C378" s="252">
        <f>[1]Cost!A382</f>
        <v>43514</v>
      </c>
      <c r="D378" s="137">
        <f>[1]Cost!D382</f>
        <v>1127.4368999999999</v>
      </c>
      <c r="E378" s="2">
        <f t="shared" si="37"/>
        <v>0.12743689999999996</v>
      </c>
      <c r="F378" s="8">
        <f t="shared" si="40"/>
        <v>376</v>
      </c>
      <c r="G378" s="2">
        <f t="shared" si="41"/>
        <v>0.12370869281914888</v>
      </c>
      <c r="H378" s="2"/>
      <c r="I378" s="2"/>
      <c r="J378" s="2"/>
      <c r="K378" s="2"/>
      <c r="L378" s="2"/>
      <c r="M378" s="18">
        <f>[1]Cost!F382</f>
        <v>17860732839.439999</v>
      </c>
      <c r="N378" s="18"/>
      <c r="O378" s="2"/>
      <c r="Q378" s="12">
        <f>VLOOKUP(C378,Benchmark!$A:$D,3,)</f>
        <v>6497.8149999999996</v>
      </c>
    </row>
    <row r="379" spans="1:17" x14ac:dyDescent="0.3">
      <c r="A379" s="1">
        <f t="shared" si="36"/>
        <v>3</v>
      </c>
      <c r="B379" s="1" t="str">
        <f t="shared" si="35"/>
        <v>Tuesday</v>
      </c>
      <c r="C379" s="252">
        <f>[1]Cost!A383</f>
        <v>43515</v>
      </c>
      <c r="D379" s="137">
        <f>[1]Cost!D383</f>
        <v>1120.3182999999999</v>
      </c>
      <c r="E379" s="2">
        <f t="shared" si="37"/>
        <v>0.12031829999999988</v>
      </c>
      <c r="F379" s="8">
        <f t="shared" si="40"/>
        <v>377</v>
      </c>
      <c r="G379" s="2">
        <f t="shared" si="41"/>
        <v>0.11648853978779831</v>
      </c>
      <c r="H379" s="2"/>
      <c r="I379" s="2"/>
      <c r="J379" s="2"/>
      <c r="K379" s="2"/>
      <c r="L379" s="2"/>
      <c r="M379" s="18">
        <f>[1]Cost!F383</f>
        <v>17747960386.439999</v>
      </c>
      <c r="N379" s="18"/>
      <c r="O379" s="2"/>
      <c r="Q379" s="12">
        <f>VLOOKUP(C379,Benchmark!$A:$D,3,)</f>
        <v>6494.6670000000004</v>
      </c>
    </row>
    <row r="380" spans="1:17" x14ac:dyDescent="0.3">
      <c r="A380" s="1">
        <f t="shared" si="36"/>
        <v>4</v>
      </c>
      <c r="B380" s="1" t="str">
        <f t="shared" si="35"/>
        <v>Wednesday</v>
      </c>
      <c r="C380" s="252">
        <f>[1]Cost!A384</f>
        <v>43516</v>
      </c>
      <c r="D380" s="137">
        <f>[1]Cost!D384</f>
        <v>1119.8524</v>
      </c>
      <c r="E380" s="2">
        <f t="shared" si="37"/>
        <v>0.11985240000000008</v>
      </c>
      <c r="F380" s="8">
        <f t="shared" si="40"/>
        <v>378</v>
      </c>
      <c r="G380" s="2">
        <f t="shared" si="41"/>
        <v>0.11573049206349205</v>
      </c>
      <c r="H380" s="2"/>
      <c r="I380" s="2"/>
      <c r="J380" s="2"/>
      <c r="K380" s="2"/>
      <c r="L380" s="2"/>
      <c r="M380" s="18">
        <f>[1]Cost!F384</f>
        <v>17740579148.349998</v>
      </c>
      <c r="N380" s="18"/>
      <c r="O380" s="2"/>
      <c r="Q380" s="12">
        <f>VLOOKUP(C380,Benchmark!$A:$D,3,)</f>
        <v>6512.7839999999997</v>
      </c>
    </row>
    <row r="381" spans="1:17" x14ac:dyDescent="0.3">
      <c r="A381" s="1">
        <f t="shared" si="36"/>
        <v>5</v>
      </c>
      <c r="B381" s="1" t="str">
        <f t="shared" si="35"/>
        <v>Thursday</v>
      </c>
      <c r="C381" s="252">
        <f>[1]Cost!A385</f>
        <v>43517</v>
      </c>
      <c r="D381" s="137">
        <f>[1]Cost!D385</f>
        <v>1134.3453999999999</v>
      </c>
      <c r="E381" s="2">
        <f t="shared" si="37"/>
        <v>0.13434539999999995</v>
      </c>
      <c r="F381" s="8">
        <f t="shared" si="40"/>
        <v>379</v>
      </c>
      <c r="G381" s="2">
        <f t="shared" si="41"/>
        <v>0.12938277308707116</v>
      </c>
      <c r="H381" s="2"/>
      <c r="I381" s="2"/>
      <c r="J381" s="2"/>
      <c r="K381" s="2"/>
      <c r="L381" s="2"/>
      <c r="M381" s="18">
        <f>[1]Cost!F385</f>
        <v>17970175877.860001</v>
      </c>
      <c r="N381" s="18"/>
      <c r="O381" s="2"/>
      <c r="Q381" s="12">
        <f>VLOOKUP(C381,Benchmark!$A:$D,3,)</f>
        <v>6537.7659999999996</v>
      </c>
    </row>
    <row r="382" spans="1:17" x14ac:dyDescent="0.3">
      <c r="A382" s="1">
        <f t="shared" si="36"/>
        <v>6</v>
      </c>
      <c r="B382" s="1" t="str">
        <f t="shared" si="35"/>
        <v>Friday</v>
      </c>
      <c r="C382" s="252">
        <f>[1]Cost!A386</f>
        <v>43518</v>
      </c>
      <c r="D382" s="137">
        <f>[1]Cost!D386</f>
        <v>1127.152</v>
      </c>
      <c r="E382" s="2">
        <f t="shared" si="37"/>
        <v>0.12715200000000015</v>
      </c>
      <c r="F382" s="8">
        <f t="shared" si="40"/>
        <v>380</v>
      </c>
      <c r="G382" s="2">
        <f t="shared" si="41"/>
        <v>0.12213284210526319</v>
      </c>
      <c r="H382" s="2"/>
      <c r="I382" s="2"/>
      <c r="J382" s="2"/>
      <c r="K382" s="2"/>
      <c r="L382" s="2"/>
      <c r="M382" s="18">
        <f>[1]Cost!F386</f>
        <v>17856217959.669998</v>
      </c>
      <c r="N382" s="18"/>
      <c r="O382" s="2"/>
      <c r="Q382" s="12">
        <f>VLOOKUP(C382,Benchmark!$A:$D,3,)</f>
        <v>6501.3779999999997</v>
      </c>
    </row>
    <row r="383" spans="1:17" x14ac:dyDescent="0.3">
      <c r="A383" s="1">
        <f t="shared" si="36"/>
        <v>7</v>
      </c>
      <c r="B383" s="1" t="str">
        <f t="shared" si="35"/>
        <v>Saturday</v>
      </c>
      <c r="C383" s="252">
        <f>[1]Cost!A387</f>
        <v>43519</v>
      </c>
      <c r="D383" s="137">
        <f>[1]Cost!D387</f>
        <v>1127.152</v>
      </c>
      <c r="E383" s="2">
        <f t="shared" si="37"/>
        <v>0.12715200000000015</v>
      </c>
      <c r="F383" s="8">
        <f t="shared" si="40"/>
        <v>381</v>
      </c>
      <c r="G383" s="2">
        <f t="shared" si="41"/>
        <v>0.12181228346456696</v>
      </c>
      <c r="H383" s="2"/>
      <c r="I383" s="2"/>
      <c r="J383" s="2"/>
      <c r="K383" s="2"/>
      <c r="L383" s="2"/>
      <c r="M383" s="18">
        <f>[1]Cost!F387</f>
        <v>17856217959.669998</v>
      </c>
      <c r="N383" s="18"/>
      <c r="O383" s="2"/>
      <c r="Q383" s="12">
        <f>VLOOKUP(C383,Benchmark!$A:$D,3,)</f>
        <v>6501.3779999999997</v>
      </c>
    </row>
    <row r="384" spans="1:17" x14ac:dyDescent="0.3">
      <c r="A384" s="1">
        <f t="shared" si="36"/>
        <v>1</v>
      </c>
      <c r="B384" s="1" t="str">
        <f t="shared" si="35"/>
        <v>Sunday</v>
      </c>
      <c r="C384" s="252">
        <f>[1]Cost!A388</f>
        <v>43520</v>
      </c>
      <c r="D384" s="137">
        <f>[1]Cost!D388</f>
        <v>1127.152</v>
      </c>
      <c r="E384" s="2">
        <f t="shared" si="37"/>
        <v>0.12715200000000015</v>
      </c>
      <c r="F384" s="8">
        <f t="shared" si="40"/>
        <v>382</v>
      </c>
      <c r="G384" s="2">
        <f t="shared" si="41"/>
        <v>0.1214934031413613</v>
      </c>
      <c r="H384" s="2"/>
      <c r="I384" s="2"/>
      <c r="J384" s="2"/>
      <c r="K384" s="2"/>
      <c r="L384" s="2"/>
      <c r="M384" s="18">
        <f>[1]Cost!F388</f>
        <v>17856217959.669998</v>
      </c>
      <c r="N384" s="18"/>
      <c r="O384" s="2"/>
      <c r="Q384" s="12">
        <f>VLOOKUP(C384,Benchmark!$A:$D,3,)</f>
        <v>6501.3779999999997</v>
      </c>
    </row>
    <row r="385" spans="1:17" x14ac:dyDescent="0.3">
      <c r="A385" s="1">
        <f t="shared" si="36"/>
        <v>2</v>
      </c>
      <c r="B385" s="1" t="str">
        <f t="shared" si="35"/>
        <v>Monday</v>
      </c>
      <c r="C385" s="252">
        <f>[1]Cost!A389</f>
        <v>43521</v>
      </c>
      <c r="D385" s="137">
        <f>[1]Cost!D389</f>
        <v>1136.0907</v>
      </c>
      <c r="E385" s="2">
        <f t="shared" si="37"/>
        <v>0.13609070000000001</v>
      </c>
      <c r="F385" s="8">
        <f t="shared" si="40"/>
        <v>383</v>
      </c>
      <c r="G385" s="2">
        <f t="shared" si="41"/>
        <v>0.12969479242819842</v>
      </c>
      <c r="H385" s="2"/>
      <c r="I385" s="2"/>
      <c r="J385" s="2"/>
      <c r="K385" s="2"/>
      <c r="L385" s="2"/>
      <c r="M385" s="18">
        <f>[1]Cost!F389</f>
        <v>17997825137.330002</v>
      </c>
      <c r="N385" s="18"/>
      <c r="O385" s="2"/>
      <c r="Q385" s="12">
        <f>VLOOKUP(C385,Benchmark!$A:$D,3,)</f>
        <v>6525.3580000000002</v>
      </c>
    </row>
    <row r="386" spans="1:17" x14ac:dyDescent="0.3">
      <c r="A386" s="1">
        <f t="shared" si="36"/>
        <v>3</v>
      </c>
      <c r="B386" s="1" t="str">
        <f t="shared" ref="B386:B449" si="42">VLOOKUP(A386,$Z$18:$AA$24,2)</f>
        <v>Tuesday</v>
      </c>
      <c r="C386" s="252">
        <f>[1]Cost!A390</f>
        <v>43522</v>
      </c>
      <c r="D386" s="137">
        <f>[1]Cost!D390</f>
        <v>1145.7463</v>
      </c>
      <c r="E386" s="2">
        <f t="shared" si="37"/>
        <v>0.14574630000000011</v>
      </c>
      <c r="F386" s="8">
        <f t="shared" si="40"/>
        <v>384</v>
      </c>
      <c r="G386" s="2">
        <f t="shared" si="41"/>
        <v>0.13853489453125004</v>
      </c>
      <c r="H386" s="2"/>
      <c r="I386" s="2"/>
      <c r="J386" s="2"/>
      <c r="K386" s="2"/>
      <c r="L386" s="2"/>
      <c r="M386" s="18">
        <f>[1]Cost!F390</f>
        <v>18170957494.040001</v>
      </c>
      <c r="N386" s="18"/>
      <c r="O386" s="2"/>
      <c r="Q386" s="12">
        <f>VLOOKUP(C386,Benchmark!$A:$D,3,)</f>
        <v>6540.95</v>
      </c>
    </row>
    <row r="387" spans="1:17" x14ac:dyDescent="0.3">
      <c r="A387" s="1">
        <f t="shared" ref="A387:A450" si="43">WEEKDAY(C387)</f>
        <v>4</v>
      </c>
      <c r="B387" s="1" t="str">
        <f t="shared" si="42"/>
        <v>Wednesday</v>
      </c>
      <c r="C387" s="252">
        <f>[1]Cost!A391</f>
        <v>43523</v>
      </c>
      <c r="D387" s="137">
        <f>[1]Cost!D391</f>
        <v>1138.3626999999999</v>
      </c>
      <c r="E387" s="2">
        <f t="shared" si="37"/>
        <v>0.13836269999999984</v>
      </c>
      <c r="F387" s="8">
        <f t="shared" si="40"/>
        <v>385</v>
      </c>
      <c r="G387" s="2">
        <f t="shared" si="41"/>
        <v>0.13117502727272717</v>
      </c>
      <c r="H387" s="2"/>
      <c r="I387" s="2"/>
      <c r="J387" s="2"/>
      <c r="K387" s="2"/>
      <c r="L387" s="2"/>
      <c r="M387" s="18">
        <f>[1]Cost!F391</f>
        <v>18053857188.18</v>
      </c>
      <c r="N387" s="18"/>
      <c r="O387" s="2"/>
      <c r="Q387" s="12">
        <f>VLOOKUP(C387,Benchmark!$A:$D,3,)</f>
        <v>6525.683</v>
      </c>
    </row>
    <row r="388" spans="1:17" x14ac:dyDescent="0.3">
      <c r="A388" s="1">
        <f t="shared" si="43"/>
        <v>5</v>
      </c>
      <c r="B388" s="1" t="str">
        <f t="shared" si="42"/>
        <v>Thursday</v>
      </c>
      <c r="C388" s="252">
        <f>[1]Cost!A392</f>
        <v>43524</v>
      </c>
      <c r="D388" s="137">
        <f>[1]Cost!D392</f>
        <v>1121.5317</v>
      </c>
      <c r="E388" s="2">
        <f t="shared" ref="E388:E451" si="44">D388/$D$2-1</f>
        <v>0.12153170000000002</v>
      </c>
      <c r="F388" s="8">
        <f t="shared" si="40"/>
        <v>386</v>
      </c>
      <c r="G388" s="2">
        <f t="shared" si="41"/>
        <v>0.11491987176165804</v>
      </c>
      <c r="H388" s="123">
        <f>D388/VLOOKUP(N388,$C:$D,2,)-1</f>
        <v>2.2492745885688503E-2</v>
      </c>
      <c r="I388" s="123"/>
      <c r="J388" s="123"/>
      <c r="K388" s="123">
        <f>+D388/VLOOKUP(O388,$C:$D,2,)-1</f>
        <v>0.12112786974131917</v>
      </c>
      <c r="L388" s="123">
        <f>+D388/VLOOKUP(P388,$C:$D,2,)-1</f>
        <v>9.6032396687818267E-2</v>
      </c>
      <c r="M388" s="18">
        <f>[1]Cost!F392</f>
        <v>17786926477.25</v>
      </c>
      <c r="N388" s="132">
        <v>43496</v>
      </c>
      <c r="O388" s="132">
        <v>43159</v>
      </c>
      <c r="P388" s="132">
        <v>43462</v>
      </c>
      <c r="Q388" s="12">
        <f>VLOOKUP(C388,Benchmark!$A:$D,3,)</f>
        <v>6443.348</v>
      </c>
    </row>
    <row r="389" spans="1:17" x14ac:dyDescent="0.3">
      <c r="A389" s="1">
        <f t="shared" si="43"/>
        <v>6</v>
      </c>
      <c r="B389" s="1" t="str">
        <f t="shared" si="42"/>
        <v>Friday</v>
      </c>
      <c r="C389" s="252">
        <f>[1]Cost!A393</f>
        <v>43525</v>
      </c>
      <c r="D389" s="137">
        <f>[1]Cost!D393</f>
        <v>1133.6655000000001</v>
      </c>
      <c r="E389" s="2">
        <f t="shared" si="44"/>
        <v>0.13366549999999999</v>
      </c>
      <c r="F389" s="8">
        <f t="shared" si="40"/>
        <v>387</v>
      </c>
      <c r="G389" s="2">
        <f t="shared" si="41"/>
        <v>0.1260669444444445</v>
      </c>
      <c r="H389" s="2"/>
      <c r="I389" s="2"/>
      <c r="J389" s="2"/>
      <c r="K389" s="2"/>
      <c r="L389" s="2"/>
      <c r="M389" s="18">
        <f>[1]Cost!F393</f>
        <v>17979362759.700001</v>
      </c>
      <c r="N389" s="18"/>
      <c r="O389" s="2"/>
      <c r="Q389" s="12">
        <f>VLOOKUP(C389,Benchmark!$A:$D,3,)</f>
        <v>6499.884</v>
      </c>
    </row>
    <row r="390" spans="1:17" x14ac:dyDescent="0.3">
      <c r="A390" s="1">
        <f t="shared" si="43"/>
        <v>7</v>
      </c>
      <c r="B390" s="1" t="str">
        <f t="shared" si="42"/>
        <v>Saturday</v>
      </c>
      <c r="C390" s="252">
        <f>[1]Cost!A394</f>
        <v>43526</v>
      </c>
      <c r="D390" s="137">
        <f>[1]Cost!D394</f>
        <v>1133.6655000000001</v>
      </c>
      <c r="E390" s="2">
        <f t="shared" si="44"/>
        <v>0.13366549999999999</v>
      </c>
      <c r="F390" s="8">
        <f t="shared" si="40"/>
        <v>388</v>
      </c>
      <c r="G390" s="2">
        <f t="shared" si="41"/>
        <v>0.12574202963917533</v>
      </c>
      <c r="H390" s="2"/>
      <c r="I390" s="2"/>
      <c r="J390" s="2"/>
      <c r="K390" s="2"/>
      <c r="L390" s="2"/>
      <c r="M390" s="18">
        <f>[1]Cost!F394</f>
        <v>17979362759.700001</v>
      </c>
      <c r="N390" s="18"/>
      <c r="O390" s="2"/>
      <c r="Q390" s="12">
        <f>VLOOKUP(C390,Benchmark!$A:$D,3,)</f>
        <v>6499.884</v>
      </c>
    </row>
    <row r="391" spans="1:17" x14ac:dyDescent="0.3">
      <c r="A391" s="1">
        <f t="shared" si="43"/>
        <v>1</v>
      </c>
      <c r="B391" s="1" t="str">
        <f t="shared" si="42"/>
        <v>Sunday</v>
      </c>
      <c r="C391" s="252">
        <f>[1]Cost!A395</f>
        <v>43527</v>
      </c>
      <c r="D391" s="137">
        <f>[1]Cost!D395</f>
        <v>1133.6655000000001</v>
      </c>
      <c r="E391" s="2">
        <f t="shared" si="44"/>
        <v>0.13366549999999999</v>
      </c>
      <c r="F391" s="8">
        <f t="shared" si="40"/>
        <v>389</v>
      </c>
      <c r="G391" s="2">
        <f t="shared" si="41"/>
        <v>0.12541878534704376</v>
      </c>
      <c r="H391" s="2"/>
      <c r="I391" s="2"/>
      <c r="J391" s="2"/>
      <c r="K391" s="2"/>
      <c r="L391" s="2"/>
      <c r="M391" s="18">
        <f>[1]Cost!F395</f>
        <v>17979362759.700001</v>
      </c>
      <c r="N391" s="18"/>
      <c r="O391" s="2"/>
      <c r="Q391" s="12">
        <f>VLOOKUP(C391,Benchmark!$A:$D,3,)</f>
        <v>6499.884</v>
      </c>
    </row>
    <row r="392" spans="1:17" x14ac:dyDescent="0.3">
      <c r="A392" s="1">
        <f t="shared" si="43"/>
        <v>2</v>
      </c>
      <c r="B392" s="1" t="str">
        <f t="shared" si="42"/>
        <v>Monday</v>
      </c>
      <c r="C392" s="252">
        <f>[1]Cost!A396</f>
        <v>43528</v>
      </c>
      <c r="D392" s="137">
        <f>[1]Cost!D396</f>
        <v>1136.9534000000001</v>
      </c>
      <c r="E392" s="2">
        <f t="shared" si="44"/>
        <v>0.13695340000000011</v>
      </c>
      <c r="F392" s="8">
        <f t="shared" si="40"/>
        <v>390</v>
      </c>
      <c r="G392" s="2">
        <f t="shared" si="41"/>
        <v>0.12817433589743601</v>
      </c>
      <c r="H392" s="2"/>
      <c r="I392" s="2"/>
      <c r="J392" s="2"/>
      <c r="K392" s="2"/>
      <c r="L392" s="2"/>
      <c r="M392" s="18">
        <f>[1]Cost!F396</f>
        <v>18031507256.299999</v>
      </c>
      <c r="N392" s="18"/>
      <c r="O392" s="2"/>
      <c r="Q392" s="12">
        <f>VLOOKUP(C392,Benchmark!$A:$D,3,)</f>
        <v>6488.42</v>
      </c>
    </row>
    <row r="393" spans="1:17" x14ac:dyDescent="0.3">
      <c r="A393" s="1">
        <f t="shared" si="43"/>
        <v>3</v>
      </c>
      <c r="B393" s="1" t="str">
        <f t="shared" si="42"/>
        <v>Tuesday</v>
      </c>
      <c r="C393" s="252">
        <f>[1]Cost!A397</f>
        <v>43529</v>
      </c>
      <c r="D393" s="137">
        <f>[1]Cost!D397</f>
        <v>1142.1451</v>
      </c>
      <c r="E393" s="2">
        <f t="shared" si="44"/>
        <v>0.14214510000000002</v>
      </c>
      <c r="F393" s="8">
        <f t="shared" si="40"/>
        <v>391</v>
      </c>
      <c r="G393" s="2">
        <f t="shared" si="41"/>
        <v>0.13269299616368282</v>
      </c>
      <c r="H393" s="2"/>
      <c r="I393" s="2"/>
      <c r="J393" s="2"/>
      <c r="K393" s="2"/>
      <c r="L393" s="2"/>
      <c r="M393" s="18">
        <f>[1]Cost!F397</f>
        <v>18113843758.299999</v>
      </c>
      <c r="N393" s="18"/>
      <c r="O393" s="2"/>
      <c r="Q393" s="12">
        <f>VLOOKUP(C393,Benchmark!$A:$D,3,)</f>
        <v>6441.28</v>
      </c>
    </row>
    <row r="394" spans="1:17" x14ac:dyDescent="0.3">
      <c r="A394" s="1">
        <f t="shared" si="43"/>
        <v>4</v>
      </c>
      <c r="B394" s="1" t="str">
        <f t="shared" si="42"/>
        <v>Wednesday</v>
      </c>
      <c r="C394" s="252">
        <f>[1]Cost!A398</f>
        <v>43530</v>
      </c>
      <c r="D394" s="137">
        <f>[1]Cost!D398</f>
        <v>1158.3142</v>
      </c>
      <c r="E394" s="2">
        <f t="shared" si="44"/>
        <v>0.15831419999999996</v>
      </c>
      <c r="F394" s="8">
        <f t="shared" si="40"/>
        <v>392</v>
      </c>
      <c r="G394" s="2">
        <f t="shared" si="41"/>
        <v>0.14740990561224493</v>
      </c>
      <c r="H394" s="2"/>
      <c r="I394" s="2"/>
      <c r="J394" s="2"/>
      <c r="K394" s="2"/>
      <c r="L394" s="2"/>
      <c r="M394" s="18">
        <f>[1]Cost!F398</f>
        <v>18370277559.82</v>
      </c>
      <c r="N394" s="18"/>
      <c r="O394" s="2"/>
      <c r="Q394" s="12">
        <f>VLOOKUP(C394,Benchmark!$A:$D,3,)</f>
        <v>6457.9560000000001</v>
      </c>
    </row>
    <row r="395" spans="1:17" x14ac:dyDescent="0.3">
      <c r="A395" s="1">
        <f t="shared" si="43"/>
        <v>5</v>
      </c>
      <c r="B395" s="1" t="str">
        <f t="shared" si="42"/>
        <v>Thursday</v>
      </c>
      <c r="C395" s="252">
        <f>[1]Cost!A399</f>
        <v>43531</v>
      </c>
      <c r="D395" s="137">
        <f>[1]Cost!D399</f>
        <v>1158.3142</v>
      </c>
      <c r="E395" s="2">
        <f t="shared" si="44"/>
        <v>0.15831419999999996</v>
      </c>
      <c r="F395" s="8">
        <f t="shared" si="40"/>
        <v>393</v>
      </c>
      <c r="G395" s="2">
        <f t="shared" si="41"/>
        <v>0.14703481679389316</v>
      </c>
      <c r="H395" s="2"/>
      <c r="I395" s="2"/>
      <c r="J395" s="2"/>
      <c r="K395" s="2"/>
      <c r="L395" s="2"/>
      <c r="M395" s="18">
        <f>[1]Cost!F399</f>
        <v>18370277559.82</v>
      </c>
      <c r="N395" s="18"/>
      <c r="O395" s="2"/>
      <c r="Q395" s="12">
        <f>VLOOKUP(C395,Benchmark!$A:$D,3,)</f>
        <v>6457.9560000000001</v>
      </c>
    </row>
    <row r="396" spans="1:17" x14ac:dyDescent="0.3">
      <c r="A396" s="1">
        <f t="shared" si="43"/>
        <v>6</v>
      </c>
      <c r="B396" s="1" t="str">
        <f t="shared" si="42"/>
        <v>Friday</v>
      </c>
      <c r="C396" s="252">
        <f>[1]Cost!A400</f>
        <v>43532</v>
      </c>
      <c r="D396" s="137">
        <f>[1]Cost!D400</f>
        <v>1143.8603000000001</v>
      </c>
      <c r="E396" s="2">
        <f t="shared" si="44"/>
        <v>0.14386030000000005</v>
      </c>
      <c r="F396" s="8">
        <f t="shared" si="40"/>
        <v>394</v>
      </c>
      <c r="G396" s="2">
        <f t="shared" si="41"/>
        <v>0.1332715977157361</v>
      </c>
      <c r="H396" s="2"/>
      <c r="I396" s="2"/>
      <c r="J396" s="2"/>
      <c r="K396" s="2"/>
      <c r="L396" s="2"/>
      <c r="M396" s="18">
        <f>[1]Cost!F400</f>
        <v>18141047262.09</v>
      </c>
      <c r="N396" s="18"/>
      <c r="O396" s="2"/>
      <c r="Q396" s="12">
        <f>VLOOKUP(C396,Benchmark!$A:$D,3,)</f>
        <v>6383.0680000000002</v>
      </c>
    </row>
    <row r="397" spans="1:17" x14ac:dyDescent="0.3">
      <c r="A397" s="1">
        <f t="shared" si="43"/>
        <v>7</v>
      </c>
      <c r="B397" s="1" t="str">
        <f t="shared" si="42"/>
        <v>Saturday</v>
      </c>
      <c r="C397" s="252">
        <f>[1]Cost!A401</f>
        <v>43533</v>
      </c>
      <c r="D397" s="137">
        <f>[1]Cost!D401</f>
        <v>1143.8603000000001</v>
      </c>
      <c r="E397" s="2">
        <f t="shared" si="44"/>
        <v>0.14386030000000005</v>
      </c>
      <c r="F397" s="8">
        <f t="shared" si="40"/>
        <v>395</v>
      </c>
      <c r="G397" s="2">
        <f t="shared" si="41"/>
        <v>0.13293420126582284</v>
      </c>
      <c r="H397" s="2"/>
      <c r="I397" s="2"/>
      <c r="J397" s="2"/>
      <c r="K397" s="2"/>
      <c r="L397" s="2"/>
      <c r="M397" s="18">
        <f>[1]Cost!F401</f>
        <v>18141047262.09</v>
      </c>
      <c r="N397" s="18"/>
      <c r="O397" s="2"/>
      <c r="Q397" s="12">
        <f>VLOOKUP(C397,Benchmark!$A:$D,3,)</f>
        <v>6383.0680000000002</v>
      </c>
    </row>
    <row r="398" spans="1:17" x14ac:dyDescent="0.3">
      <c r="A398" s="1">
        <f t="shared" si="43"/>
        <v>1</v>
      </c>
      <c r="B398" s="1" t="str">
        <f t="shared" si="42"/>
        <v>Sunday</v>
      </c>
      <c r="C398" s="252">
        <f>[1]Cost!A402</f>
        <v>43534</v>
      </c>
      <c r="D398" s="137">
        <f>[1]Cost!D402</f>
        <v>1143.8603000000001</v>
      </c>
      <c r="E398" s="2">
        <f t="shared" si="44"/>
        <v>0.14386030000000005</v>
      </c>
      <c r="F398" s="8">
        <f t="shared" si="40"/>
        <v>396</v>
      </c>
      <c r="G398" s="2">
        <f t="shared" si="41"/>
        <v>0.13259850883838389</v>
      </c>
      <c r="H398" s="2"/>
      <c r="I398" s="2"/>
      <c r="J398" s="2"/>
      <c r="K398" s="2"/>
      <c r="L398" s="2"/>
      <c r="M398" s="18">
        <f>[1]Cost!F402</f>
        <v>18141047262.09</v>
      </c>
      <c r="N398" s="18"/>
      <c r="O398" s="2"/>
      <c r="Q398" s="12">
        <f>VLOOKUP(C398,Benchmark!$A:$D,3,)</f>
        <v>6383.0680000000002</v>
      </c>
    </row>
    <row r="399" spans="1:17" x14ac:dyDescent="0.3">
      <c r="A399" s="1">
        <f t="shared" si="43"/>
        <v>2</v>
      </c>
      <c r="B399" s="1" t="str">
        <f t="shared" si="42"/>
        <v>Monday</v>
      </c>
      <c r="C399" s="252">
        <f>[1]Cost!A403</f>
        <v>43535</v>
      </c>
      <c r="D399" s="137">
        <f>[1]Cost!D403</f>
        <v>1147.0360000000001</v>
      </c>
      <c r="E399" s="2">
        <f t="shared" si="44"/>
        <v>0.14703600000000017</v>
      </c>
      <c r="F399" s="8">
        <f t="shared" si="40"/>
        <v>397</v>
      </c>
      <c r="G399" s="2">
        <f t="shared" si="41"/>
        <v>0.13518423173803532</v>
      </c>
      <c r="H399" s="2"/>
      <c r="I399" s="2"/>
      <c r="J399" s="2"/>
      <c r="K399" s="2"/>
      <c r="L399" s="2"/>
      <c r="M399" s="18">
        <f>[1]Cost!F403</f>
        <v>18191410786.740002</v>
      </c>
      <c r="N399" s="18"/>
      <c r="O399" s="2"/>
      <c r="Q399" s="12">
        <f>VLOOKUP(C399,Benchmark!$A:$D,3,)</f>
        <v>6366.4340000000002</v>
      </c>
    </row>
    <row r="400" spans="1:17" x14ac:dyDescent="0.3">
      <c r="A400" s="1">
        <f t="shared" si="43"/>
        <v>3</v>
      </c>
      <c r="B400" s="1" t="str">
        <f t="shared" si="42"/>
        <v>Tuesday</v>
      </c>
      <c r="C400" s="252">
        <f>[1]Cost!A404</f>
        <v>43536</v>
      </c>
      <c r="D400" s="137">
        <f>[1]Cost!D404</f>
        <v>1155.2583</v>
      </c>
      <c r="E400" s="2">
        <f t="shared" si="44"/>
        <v>0.15525830000000007</v>
      </c>
      <c r="F400" s="8">
        <f t="shared" si="40"/>
        <v>398</v>
      </c>
      <c r="G400" s="2">
        <f t="shared" si="41"/>
        <v>0.14238512437185927</v>
      </c>
      <c r="H400" s="2"/>
      <c r="I400" s="2"/>
      <c r="J400" s="2"/>
      <c r="K400" s="2"/>
      <c r="L400" s="2"/>
      <c r="M400" s="18">
        <f>[1]Cost!F404</f>
        <v>18321813277.599998</v>
      </c>
      <c r="N400" s="18"/>
      <c r="O400" s="2"/>
      <c r="Q400" s="12">
        <f>VLOOKUP(C400,Benchmark!$A:$D,3,)</f>
        <v>6353.7740000000003</v>
      </c>
    </row>
    <row r="401" spans="1:17" x14ac:dyDescent="0.3">
      <c r="A401" s="1">
        <f t="shared" si="43"/>
        <v>4</v>
      </c>
      <c r="B401" s="1" t="str">
        <f t="shared" si="42"/>
        <v>Wednesday</v>
      </c>
      <c r="C401" s="252">
        <f>[1]Cost!A405</f>
        <v>43537</v>
      </c>
      <c r="D401" s="137">
        <f>[1]Cost!D405</f>
        <v>1152.8204000000001</v>
      </c>
      <c r="E401" s="2">
        <f t="shared" si="44"/>
        <v>0.15282039999999997</v>
      </c>
      <c r="F401" s="8">
        <f t="shared" ref="F401:F433" si="45">C401-$C$2</f>
        <v>399</v>
      </c>
      <c r="G401" s="2">
        <f t="shared" ref="G401:G433" si="46">((D401-$D$2)/$D$2)*365/F401</f>
        <v>0.13979811027568928</v>
      </c>
      <c r="H401" s="2"/>
      <c r="I401" s="2"/>
      <c r="J401" s="2"/>
      <c r="K401" s="2"/>
      <c r="L401" s="2"/>
      <c r="M401" s="18">
        <f>[1]Cost!F405</f>
        <v>23921225352.029999</v>
      </c>
      <c r="N401" s="18"/>
      <c r="O401" s="2"/>
      <c r="Q401" s="12">
        <f>VLOOKUP(C401,Benchmark!$A:$D,3,)</f>
        <v>6377.5749999999998</v>
      </c>
    </row>
    <row r="402" spans="1:17" x14ac:dyDescent="0.3">
      <c r="A402" s="1">
        <f t="shared" si="43"/>
        <v>5</v>
      </c>
      <c r="B402" s="1" t="str">
        <f t="shared" si="42"/>
        <v>Thursday</v>
      </c>
      <c r="C402" s="252">
        <f>[1]Cost!A406</f>
        <v>43538</v>
      </c>
      <c r="D402" s="137">
        <f>[1]Cost!D406</f>
        <v>1165.4486999999999</v>
      </c>
      <c r="E402" s="2">
        <f t="shared" si="44"/>
        <v>0.1654487</v>
      </c>
      <c r="F402" s="8">
        <f t="shared" si="45"/>
        <v>400</v>
      </c>
      <c r="G402" s="2">
        <f t="shared" si="46"/>
        <v>0.15097193874999992</v>
      </c>
      <c r="H402" s="2"/>
      <c r="I402" s="2"/>
      <c r="J402" s="2"/>
      <c r="K402" s="2"/>
      <c r="L402" s="2"/>
      <c r="M402" s="18">
        <f>[1]Cost!F406</f>
        <v>29945703923.779999</v>
      </c>
      <c r="N402" s="18"/>
      <c r="O402" s="2"/>
      <c r="Q402" s="12">
        <f>VLOOKUP(C402,Benchmark!$A:$D,3,)</f>
        <v>6413.2659999999996</v>
      </c>
    </row>
    <row r="403" spans="1:17" x14ac:dyDescent="0.3">
      <c r="A403" s="1">
        <f t="shared" si="43"/>
        <v>6</v>
      </c>
      <c r="B403" s="1" t="str">
        <f t="shared" si="42"/>
        <v>Friday</v>
      </c>
      <c r="C403" s="252">
        <f>[1]Cost!A407</f>
        <v>43539</v>
      </c>
      <c r="D403" s="137">
        <f>[1]Cost!D407</f>
        <v>1172.0576000000001</v>
      </c>
      <c r="E403" s="2">
        <f t="shared" si="44"/>
        <v>0.17205760000000003</v>
      </c>
      <c r="F403" s="8">
        <f t="shared" si="45"/>
        <v>401</v>
      </c>
      <c r="G403" s="2">
        <f t="shared" si="46"/>
        <v>0.15661103241895269</v>
      </c>
      <c r="H403" s="2"/>
      <c r="I403" s="2"/>
      <c r="J403" s="2"/>
      <c r="K403" s="2"/>
      <c r="L403" s="2"/>
      <c r="M403" s="18">
        <f>[1]Cost!F407</f>
        <v>30115516934.09</v>
      </c>
      <c r="N403" s="18"/>
      <c r="O403" s="2"/>
      <c r="Q403" s="12">
        <f>VLOOKUP(C403,Benchmark!$A:$D,3,)</f>
        <v>6461.183</v>
      </c>
    </row>
    <row r="404" spans="1:17" x14ac:dyDescent="0.3">
      <c r="A404" s="1">
        <f t="shared" si="43"/>
        <v>7</v>
      </c>
      <c r="B404" s="1" t="str">
        <f t="shared" si="42"/>
        <v>Saturday</v>
      </c>
      <c r="C404" s="252">
        <f>[1]Cost!A408</f>
        <v>43540</v>
      </c>
      <c r="D404" s="137">
        <f>[1]Cost!D408</f>
        <v>1172.0576000000001</v>
      </c>
      <c r="E404" s="2">
        <f t="shared" si="44"/>
        <v>0.17205760000000003</v>
      </c>
      <c r="F404" s="8">
        <f t="shared" si="45"/>
        <v>402</v>
      </c>
      <c r="G404" s="2">
        <f t="shared" si="46"/>
        <v>0.15622145273631849</v>
      </c>
      <c r="H404" s="2"/>
      <c r="I404" s="2"/>
      <c r="J404" s="2"/>
      <c r="K404" s="2"/>
      <c r="L404" s="2"/>
      <c r="M404" s="18">
        <f>[1]Cost!F408</f>
        <v>30115516934.09</v>
      </c>
      <c r="N404" s="18"/>
      <c r="O404" s="2"/>
      <c r="Q404" s="12">
        <f>VLOOKUP(C404,Benchmark!$A:$D,3,)</f>
        <v>6461.183</v>
      </c>
    </row>
    <row r="405" spans="1:17" x14ac:dyDescent="0.3">
      <c r="A405" s="1">
        <f t="shared" si="43"/>
        <v>1</v>
      </c>
      <c r="B405" s="1" t="str">
        <f t="shared" si="42"/>
        <v>Sunday</v>
      </c>
      <c r="C405" s="252">
        <f>[1]Cost!A409</f>
        <v>43541</v>
      </c>
      <c r="D405" s="137">
        <f>[1]Cost!D409</f>
        <v>1172.0576000000001</v>
      </c>
      <c r="E405" s="2">
        <f t="shared" si="44"/>
        <v>0.17205760000000003</v>
      </c>
      <c r="F405" s="8">
        <f t="shared" si="45"/>
        <v>403</v>
      </c>
      <c r="G405" s="2">
        <f t="shared" si="46"/>
        <v>0.15583380645161299</v>
      </c>
      <c r="H405" s="2"/>
      <c r="I405" s="2"/>
      <c r="J405" s="2"/>
      <c r="K405" s="2"/>
      <c r="L405" s="2"/>
      <c r="M405" s="18">
        <f>[1]Cost!F409</f>
        <v>30115516934.09</v>
      </c>
      <c r="N405" s="18"/>
      <c r="O405" s="2"/>
      <c r="Q405" s="12">
        <f>VLOOKUP(C405,Benchmark!$A:$D,3,)</f>
        <v>6461.183</v>
      </c>
    </row>
    <row r="406" spans="1:17" x14ac:dyDescent="0.3">
      <c r="A406" s="1">
        <f t="shared" si="43"/>
        <v>2</v>
      </c>
      <c r="B406" s="1" t="str">
        <f t="shared" si="42"/>
        <v>Monday</v>
      </c>
      <c r="C406" s="252">
        <f>[1]Cost!A410</f>
        <v>43542</v>
      </c>
      <c r="D406" s="137">
        <f>[1]Cost!D410</f>
        <v>1180.9976999999999</v>
      </c>
      <c r="E406" s="2">
        <f t="shared" si="44"/>
        <v>0.18099769999999982</v>
      </c>
      <c r="F406" s="8">
        <f t="shared" si="45"/>
        <v>404</v>
      </c>
      <c r="G406" s="2">
        <f t="shared" si="46"/>
        <v>0.16352514975247515</v>
      </c>
      <c r="H406" s="2"/>
      <c r="I406" s="2"/>
      <c r="J406" s="2"/>
      <c r="K406" s="2"/>
      <c r="L406" s="2"/>
      <c r="M406" s="18">
        <f>[1]Cost!F410</f>
        <v>30345228787.5</v>
      </c>
      <c r="N406" s="18"/>
      <c r="O406" s="2"/>
      <c r="Q406" s="12">
        <f>VLOOKUP(C406,Benchmark!$A:$D,3,)</f>
        <v>6509.4470000000001</v>
      </c>
    </row>
    <row r="407" spans="1:17" x14ac:dyDescent="0.3">
      <c r="A407" s="1">
        <f t="shared" si="43"/>
        <v>3</v>
      </c>
      <c r="B407" s="1" t="str">
        <f t="shared" si="42"/>
        <v>Tuesday</v>
      </c>
      <c r="C407" s="252">
        <f>[1]Cost!A411</f>
        <v>43543</v>
      </c>
      <c r="D407" s="137">
        <f>[1]Cost!D411</f>
        <v>1175.4937</v>
      </c>
      <c r="E407" s="2">
        <f t="shared" si="44"/>
        <v>0.17549370000000009</v>
      </c>
      <c r="F407" s="8">
        <f t="shared" si="45"/>
        <v>405</v>
      </c>
      <c r="G407" s="2">
        <f t="shared" si="46"/>
        <v>0.15816098888888888</v>
      </c>
      <c r="H407" s="2"/>
      <c r="I407" s="2"/>
      <c r="J407" s="2"/>
      <c r="K407" s="2"/>
      <c r="L407" s="2"/>
      <c r="M407" s="18">
        <f>[1]Cost!F411</f>
        <v>30183113512.450001</v>
      </c>
      <c r="N407" s="18"/>
      <c r="O407" s="2"/>
      <c r="Q407" s="12">
        <f>VLOOKUP(C407,Benchmark!$A:$D,3,)</f>
        <v>6480.2759999999998</v>
      </c>
    </row>
    <row r="408" spans="1:17" x14ac:dyDescent="0.3">
      <c r="A408" s="1">
        <f t="shared" si="43"/>
        <v>4</v>
      </c>
      <c r="B408" s="1" t="str">
        <f t="shared" si="42"/>
        <v>Wednesday</v>
      </c>
      <c r="C408" s="252">
        <f>[1]Cost!A412</f>
        <v>43544</v>
      </c>
      <c r="D408" s="137">
        <f>[1]Cost!D412</f>
        <v>1179.2592</v>
      </c>
      <c r="E408" s="2">
        <f t="shared" si="44"/>
        <v>0.17925919999999995</v>
      </c>
      <c r="F408" s="8">
        <f t="shared" si="45"/>
        <v>406</v>
      </c>
      <c r="G408" s="2">
        <f t="shared" si="46"/>
        <v>0.16115666995073888</v>
      </c>
      <c r="H408" s="2"/>
      <c r="I408" s="2"/>
      <c r="J408" s="2"/>
      <c r="K408" s="2"/>
      <c r="L408" s="2"/>
      <c r="M408" s="18">
        <f>[1]Cost!F412</f>
        <v>30279800981.32</v>
      </c>
      <c r="N408" s="18"/>
      <c r="O408" s="2"/>
      <c r="Q408" s="12">
        <f>VLOOKUP(C408,Benchmark!$A:$D,3,)</f>
        <v>6482.71</v>
      </c>
    </row>
    <row r="409" spans="1:17" x14ac:dyDescent="0.3">
      <c r="A409" s="1">
        <f t="shared" si="43"/>
        <v>5</v>
      </c>
      <c r="B409" s="1" t="str">
        <f t="shared" si="42"/>
        <v>Thursday</v>
      </c>
      <c r="C409" s="252">
        <f>[1]Cost!A413</f>
        <v>43545</v>
      </c>
      <c r="D409" s="137">
        <f>[1]Cost!D413</f>
        <v>1187.0099</v>
      </c>
      <c r="E409" s="2">
        <f t="shared" si="44"/>
        <v>0.18700990000000006</v>
      </c>
      <c r="F409" s="8">
        <f t="shared" si="45"/>
        <v>407</v>
      </c>
      <c r="G409" s="2">
        <f t="shared" si="46"/>
        <v>0.16771158108108106</v>
      </c>
      <c r="H409" s="2"/>
      <c r="I409" s="2"/>
      <c r="J409" s="2"/>
      <c r="K409" s="2"/>
      <c r="L409" s="2"/>
      <c r="M409" s="18">
        <f>[1]Cost!F413</f>
        <v>30478813135.029999</v>
      </c>
      <c r="N409" s="18"/>
      <c r="O409" s="2"/>
      <c r="Q409" s="12">
        <f>VLOOKUP(C409,Benchmark!$A:$D,3,)</f>
        <v>6501.7759999999998</v>
      </c>
    </row>
    <row r="410" spans="1:17" x14ac:dyDescent="0.3">
      <c r="A410" s="1">
        <f t="shared" si="43"/>
        <v>6</v>
      </c>
      <c r="B410" s="1" t="str">
        <f t="shared" si="42"/>
        <v>Friday</v>
      </c>
      <c r="C410" s="252">
        <f>[1]Cost!A414</f>
        <v>43546</v>
      </c>
      <c r="D410" s="137">
        <f>[1]Cost!D414</f>
        <v>1194.6628000000001</v>
      </c>
      <c r="E410" s="2">
        <f t="shared" si="44"/>
        <v>0.19466280000000014</v>
      </c>
      <c r="F410" s="8">
        <f t="shared" si="45"/>
        <v>408</v>
      </c>
      <c r="G410" s="2">
        <f t="shared" si="46"/>
        <v>0.17414686764705886</v>
      </c>
      <c r="H410" s="2"/>
      <c r="I410" s="2"/>
      <c r="J410" s="2"/>
      <c r="K410" s="2"/>
      <c r="L410" s="2"/>
      <c r="M410" s="18">
        <f>[1]Cost!F414</f>
        <v>30675316777.650002</v>
      </c>
      <c r="N410" s="18"/>
      <c r="O410" s="2"/>
      <c r="Q410" s="12">
        <f>VLOOKUP(C410,Benchmark!$A:$D,3,)</f>
        <v>6525.2740000000003</v>
      </c>
    </row>
    <row r="411" spans="1:17" x14ac:dyDescent="0.3">
      <c r="A411" s="1">
        <f t="shared" si="43"/>
        <v>7</v>
      </c>
      <c r="B411" s="1" t="str">
        <f t="shared" si="42"/>
        <v>Saturday</v>
      </c>
      <c r="C411" s="252">
        <f>[1]Cost!A415</f>
        <v>43547</v>
      </c>
      <c r="D411" s="137">
        <f>[1]Cost!D415</f>
        <v>1194.6628000000001</v>
      </c>
      <c r="E411" s="2">
        <f t="shared" si="44"/>
        <v>0.19466280000000014</v>
      </c>
      <c r="F411" s="8">
        <f t="shared" si="45"/>
        <v>409</v>
      </c>
      <c r="G411" s="2">
        <f t="shared" si="46"/>
        <v>0.17372108068459663</v>
      </c>
      <c r="H411" s="2"/>
      <c r="I411" s="2"/>
      <c r="J411" s="2"/>
      <c r="K411" s="2"/>
      <c r="L411" s="2"/>
      <c r="M411" s="18">
        <f>[1]Cost!F415</f>
        <v>30675316777.650002</v>
      </c>
      <c r="N411" s="18"/>
      <c r="O411" s="2"/>
      <c r="Q411" s="12">
        <f>VLOOKUP(C411,Benchmark!$A:$D,3,)</f>
        <v>6525.2740000000003</v>
      </c>
    </row>
    <row r="412" spans="1:17" x14ac:dyDescent="0.3">
      <c r="A412" s="1">
        <f t="shared" si="43"/>
        <v>1</v>
      </c>
      <c r="B412" s="1" t="str">
        <f t="shared" si="42"/>
        <v>Sunday</v>
      </c>
      <c r="C412" s="252">
        <f>[1]Cost!A416</f>
        <v>43548</v>
      </c>
      <c r="D412" s="137">
        <f>[1]Cost!D416</f>
        <v>1194.6628000000001</v>
      </c>
      <c r="E412" s="2">
        <f t="shared" si="44"/>
        <v>0.19466280000000014</v>
      </c>
      <c r="F412" s="8">
        <f t="shared" si="45"/>
        <v>410</v>
      </c>
      <c r="G412" s="2">
        <f t="shared" si="46"/>
        <v>0.17329737073170737</v>
      </c>
      <c r="H412" s="2"/>
      <c r="I412" s="2"/>
      <c r="J412" s="2"/>
      <c r="K412" s="2"/>
      <c r="L412" s="2"/>
      <c r="M412" s="18">
        <f>[1]Cost!F416</f>
        <v>30675316777.650002</v>
      </c>
      <c r="N412" s="18"/>
      <c r="O412" s="2"/>
      <c r="Q412" s="12">
        <f>VLOOKUP(C412,Benchmark!$A:$D,3,)</f>
        <v>6525.2740000000003</v>
      </c>
    </row>
    <row r="413" spans="1:17" x14ac:dyDescent="0.3">
      <c r="A413" s="1">
        <f t="shared" si="43"/>
        <v>2</v>
      </c>
      <c r="B413" s="1" t="str">
        <f t="shared" si="42"/>
        <v>Monday</v>
      </c>
      <c r="C413" s="252">
        <f>[1]Cost!A417</f>
        <v>43549</v>
      </c>
      <c r="D413" s="137">
        <f>[1]Cost!D417</f>
        <v>1169.8693000000001</v>
      </c>
      <c r="E413" s="2">
        <f t="shared" si="44"/>
        <v>0.1698693</v>
      </c>
      <c r="F413" s="8">
        <f t="shared" si="45"/>
        <v>411</v>
      </c>
      <c r="G413" s="2">
        <f t="shared" si="46"/>
        <v>0.1508571642335767</v>
      </c>
      <c r="H413" s="2"/>
      <c r="I413" s="2"/>
      <c r="J413" s="2"/>
      <c r="K413" s="2"/>
      <c r="L413" s="2"/>
      <c r="M413" s="18">
        <f>[1]Cost!F417</f>
        <v>30038696693.630001</v>
      </c>
      <c r="N413" s="18"/>
      <c r="O413" s="2"/>
      <c r="Q413" s="12">
        <f>VLOOKUP(C413,Benchmark!$A:$D,3,)</f>
        <v>6411.2510000000002</v>
      </c>
    </row>
    <row r="414" spans="1:17" x14ac:dyDescent="0.3">
      <c r="A414" s="1">
        <f t="shared" si="43"/>
        <v>3</v>
      </c>
      <c r="B414" s="1" t="str">
        <f t="shared" si="42"/>
        <v>Tuesday</v>
      </c>
      <c r="C414" s="252">
        <f>[1]Cost!A418</f>
        <v>43550</v>
      </c>
      <c r="D414" s="137">
        <f>[1]Cost!D418</f>
        <v>1187.9386</v>
      </c>
      <c r="E414" s="2">
        <f t="shared" si="44"/>
        <v>0.18793859999999984</v>
      </c>
      <c r="F414" s="8">
        <f t="shared" si="45"/>
        <v>412</v>
      </c>
      <c r="G414" s="2">
        <f t="shared" si="46"/>
        <v>0.16649900242718443</v>
      </c>
      <c r="H414" s="2"/>
      <c r="I414" s="2"/>
      <c r="J414" s="2"/>
      <c r="K414" s="2"/>
      <c r="L414" s="2"/>
      <c r="M414" s="18">
        <f>[1]Cost!F418</f>
        <v>30502661754.599998</v>
      </c>
      <c r="N414" s="18"/>
      <c r="O414" s="2"/>
      <c r="Q414" s="12">
        <f>VLOOKUP(C414,Benchmark!$A:$D,3,)</f>
        <v>6469.9989999999998</v>
      </c>
    </row>
    <row r="415" spans="1:17" x14ac:dyDescent="0.3">
      <c r="A415" s="1">
        <f t="shared" si="43"/>
        <v>4</v>
      </c>
      <c r="B415" s="1" t="str">
        <f t="shared" si="42"/>
        <v>Wednesday</v>
      </c>
      <c r="C415" s="252">
        <f>[1]Cost!A419</f>
        <v>43551</v>
      </c>
      <c r="D415" s="137">
        <f>[1]Cost!D419</f>
        <v>1183.1973</v>
      </c>
      <c r="E415" s="2">
        <f t="shared" si="44"/>
        <v>0.18319730000000001</v>
      </c>
      <c r="F415" s="8">
        <f t="shared" si="45"/>
        <v>413</v>
      </c>
      <c r="G415" s="2">
        <f t="shared" si="46"/>
        <v>0.16190560411622279</v>
      </c>
      <c r="H415" s="2"/>
      <c r="I415" s="2"/>
      <c r="J415" s="2"/>
      <c r="K415" s="2"/>
      <c r="L415" s="2"/>
      <c r="M415" s="18">
        <f>[1]Cost!F419</f>
        <v>30380919314.669998</v>
      </c>
      <c r="N415" s="18"/>
      <c r="O415" s="2"/>
      <c r="Q415" s="12">
        <f>VLOOKUP(C415,Benchmark!$A:$D,3,)</f>
        <v>6444.7380000000003</v>
      </c>
    </row>
    <row r="416" spans="1:17" x14ac:dyDescent="0.3">
      <c r="A416" s="1">
        <f t="shared" si="43"/>
        <v>5</v>
      </c>
      <c r="B416" s="1" t="str">
        <f t="shared" si="42"/>
        <v>Thursday</v>
      </c>
      <c r="C416" s="252">
        <f>[1]Cost!A420</f>
        <v>43552</v>
      </c>
      <c r="D416" s="137">
        <f>[1]Cost!D420</f>
        <v>1194.9185</v>
      </c>
      <c r="E416" s="2">
        <f t="shared" si="44"/>
        <v>0.19491849999999999</v>
      </c>
      <c r="F416" s="8">
        <f t="shared" si="45"/>
        <v>414</v>
      </c>
      <c r="G416" s="2">
        <f t="shared" si="46"/>
        <v>0.17184843599033817</v>
      </c>
      <c r="H416" s="2"/>
      <c r="I416" s="2"/>
      <c r="J416" s="2"/>
      <c r="K416" s="2"/>
      <c r="L416" s="2"/>
      <c r="M416" s="18">
        <f>[1]Cost!F420</f>
        <v>30681883538.139999</v>
      </c>
      <c r="N416" s="18"/>
      <c r="O416" s="2"/>
      <c r="Q416" s="12">
        <f>VLOOKUP(C416,Benchmark!$A:$D,3,)</f>
        <v>6480.7879999999996</v>
      </c>
    </row>
    <row r="417" spans="1:17" x14ac:dyDescent="0.3">
      <c r="A417" s="1">
        <f t="shared" si="43"/>
        <v>6</v>
      </c>
      <c r="B417" s="1" t="str">
        <f t="shared" si="42"/>
        <v>Friday</v>
      </c>
      <c r="C417" s="252">
        <f>[1]Cost!A421</f>
        <v>43553</v>
      </c>
      <c r="D417" s="137">
        <f>[1]Cost!D421</f>
        <v>1195.5391999999999</v>
      </c>
      <c r="E417" s="2">
        <f t="shared" si="44"/>
        <v>0.19553920000000002</v>
      </c>
      <c r="F417" s="8">
        <f t="shared" si="45"/>
        <v>415</v>
      </c>
      <c r="G417" s="2">
        <f t="shared" si="46"/>
        <v>0.1719802602409638</v>
      </c>
      <c r="H417" s="123">
        <f>D417/VLOOKUP(N417,$C:$D,2,)-1</f>
        <v>6.5987880681393163E-2</v>
      </c>
      <c r="I417" s="123"/>
      <c r="J417" s="123"/>
      <c r="K417" s="123">
        <f>+D417/VLOOKUP(O417,$C:$D,2,)-1</f>
        <v>0.19510872183839378</v>
      </c>
      <c r="L417" s="123">
        <f>+D417/VLOOKUP(P417,$C:$D,2,)-1</f>
        <v>0.16835725170339533</v>
      </c>
      <c r="M417" s="18">
        <f>[1]Cost!F421</f>
        <v>30697820109.810001</v>
      </c>
      <c r="N417" s="132">
        <v>43524</v>
      </c>
      <c r="O417" s="132">
        <v>43188</v>
      </c>
      <c r="P417" s="132">
        <v>43462</v>
      </c>
      <c r="Q417" s="12">
        <f>VLOOKUP(C417,Benchmark!$A:$D,3,)</f>
        <v>6468.7550000000001</v>
      </c>
    </row>
    <row r="418" spans="1:17" x14ac:dyDescent="0.3">
      <c r="A418" s="1">
        <f t="shared" si="43"/>
        <v>7</v>
      </c>
      <c r="B418" s="1" t="str">
        <f t="shared" si="42"/>
        <v>Saturday</v>
      </c>
      <c r="C418" s="252">
        <f>[1]Cost!A422</f>
        <v>43554</v>
      </c>
      <c r="D418" s="137">
        <f>[1]Cost!D422</f>
        <v>1195.5391999999999</v>
      </c>
      <c r="E418" s="2">
        <f t="shared" si="44"/>
        <v>0.19553920000000002</v>
      </c>
      <c r="F418" s="8">
        <f t="shared" si="45"/>
        <v>416</v>
      </c>
      <c r="G418" s="2">
        <f t="shared" si="46"/>
        <v>0.1715668461538461</v>
      </c>
      <c r="H418" s="2"/>
      <c r="I418" s="2"/>
      <c r="J418" s="2"/>
      <c r="K418" s="2"/>
      <c r="L418" s="2"/>
      <c r="M418" s="18">
        <f>[1]Cost!F422</f>
        <v>30697820109.810001</v>
      </c>
      <c r="N418" s="18"/>
      <c r="O418" s="2"/>
      <c r="Q418" s="12">
        <f>VLOOKUP(C418,Benchmark!$A:$D,3,)</f>
        <v>6468.7550000000001</v>
      </c>
    </row>
    <row r="419" spans="1:17" x14ac:dyDescent="0.3">
      <c r="A419" s="1">
        <f t="shared" si="43"/>
        <v>1</v>
      </c>
      <c r="B419" s="1" t="str">
        <f t="shared" si="42"/>
        <v>Sunday</v>
      </c>
      <c r="C419" s="252">
        <f>[1]Cost!A423</f>
        <v>43555</v>
      </c>
      <c r="D419" s="137">
        <f>[1]Cost!D423</f>
        <v>1195.5391999999999</v>
      </c>
      <c r="E419" s="2">
        <f t="shared" si="44"/>
        <v>0.19553920000000002</v>
      </c>
      <c r="F419" s="8">
        <f t="shared" si="45"/>
        <v>417</v>
      </c>
      <c r="G419" s="2">
        <f t="shared" si="46"/>
        <v>0.17115541486810545</v>
      </c>
      <c r="H419" s="2"/>
      <c r="I419" s="2"/>
      <c r="J419" s="2"/>
      <c r="K419" s="2"/>
      <c r="L419" s="2"/>
      <c r="M419" s="18">
        <f>[1]Cost!F423</f>
        <v>30697820109.810001</v>
      </c>
      <c r="N419" s="18"/>
      <c r="O419" s="2"/>
      <c r="Q419" s="12">
        <f>VLOOKUP(C419,Benchmark!$A:$D,3,)</f>
        <v>6468.7550000000001</v>
      </c>
    </row>
    <row r="420" spans="1:17" x14ac:dyDescent="0.3">
      <c r="A420" s="1">
        <f t="shared" si="43"/>
        <v>2</v>
      </c>
      <c r="B420" s="1" t="str">
        <f t="shared" si="42"/>
        <v>Monday</v>
      </c>
      <c r="C420" s="252">
        <f>[1]Cost!A424</f>
        <v>43556</v>
      </c>
      <c r="D420" s="137">
        <f>[1]Cost!D424</f>
        <v>1194.6532999999999</v>
      </c>
      <c r="E420" s="2">
        <f t="shared" si="44"/>
        <v>0.19465329999999992</v>
      </c>
      <c r="F420" s="8">
        <f t="shared" si="45"/>
        <v>418</v>
      </c>
      <c r="G420" s="2">
        <f t="shared" si="46"/>
        <v>0.16997237918660282</v>
      </c>
      <c r="H420" s="2"/>
      <c r="I420" s="2"/>
      <c r="J420" s="2"/>
      <c r="K420" s="2"/>
      <c r="L420" s="2"/>
      <c r="M420" s="18">
        <f>[1]Cost!F424</f>
        <v>30675073843.450001</v>
      </c>
      <c r="N420" s="18"/>
      <c r="O420" s="2"/>
      <c r="Q420" s="12">
        <f>VLOOKUP(C420,Benchmark!$A:$D,3,)</f>
        <v>6452.6109999999999</v>
      </c>
    </row>
    <row r="421" spans="1:17" x14ac:dyDescent="0.3">
      <c r="A421" s="1">
        <f t="shared" si="43"/>
        <v>3</v>
      </c>
      <c r="B421" s="1" t="str">
        <f t="shared" si="42"/>
        <v>Tuesday</v>
      </c>
      <c r="C421" s="252">
        <f>[1]Cost!A425</f>
        <v>43557</v>
      </c>
      <c r="D421" s="137">
        <f>[1]Cost!D425</f>
        <v>1199.1991</v>
      </c>
      <c r="E421" s="2">
        <f t="shared" si="44"/>
        <v>0.19919909999999996</v>
      </c>
      <c r="F421" s="8">
        <f t="shared" si="45"/>
        <v>419</v>
      </c>
      <c r="G421" s="2">
        <f t="shared" si="46"/>
        <v>0.1735266622911695</v>
      </c>
      <c r="H421" s="2"/>
      <c r="I421" s="2"/>
      <c r="J421" s="2"/>
      <c r="K421" s="2"/>
      <c r="L421" s="2"/>
      <c r="M421" s="18">
        <f>[1]Cost!F425</f>
        <v>30791794854.119999</v>
      </c>
      <c r="N421" s="18"/>
      <c r="O421" s="2"/>
      <c r="Q421" s="12">
        <f>VLOOKUP(C421,Benchmark!$A:$D,3,)</f>
        <v>6476.0659999999998</v>
      </c>
    </row>
    <row r="422" spans="1:17" x14ac:dyDescent="0.3">
      <c r="A422" s="1">
        <f t="shared" si="43"/>
        <v>4</v>
      </c>
      <c r="B422" s="1" t="str">
        <f t="shared" si="42"/>
        <v>Wednesday</v>
      </c>
      <c r="C422" s="252">
        <f>[1]Cost!A426</f>
        <v>43558</v>
      </c>
      <c r="D422" s="137">
        <f>[1]Cost!D426</f>
        <v>1199.1991</v>
      </c>
      <c r="E422" s="2">
        <f t="shared" si="44"/>
        <v>0.19919909999999996</v>
      </c>
      <c r="F422" s="8">
        <f t="shared" si="45"/>
        <v>420</v>
      </c>
      <c r="G422" s="2">
        <f t="shared" si="46"/>
        <v>0.1731135035714286</v>
      </c>
      <c r="H422" s="2"/>
      <c r="I422" s="2"/>
      <c r="J422" s="2"/>
      <c r="K422" s="2"/>
      <c r="L422" s="2"/>
      <c r="M422" s="18">
        <f>[1]Cost!F426</f>
        <v>30791794854.119999</v>
      </c>
      <c r="N422" s="18"/>
      <c r="O422" s="2"/>
      <c r="Q422" s="12">
        <f>VLOOKUP(C422,Benchmark!$A:$D,3,)</f>
        <v>6476.0659999999998</v>
      </c>
    </row>
    <row r="423" spans="1:17" x14ac:dyDescent="0.3">
      <c r="A423" s="1">
        <f t="shared" si="43"/>
        <v>5</v>
      </c>
      <c r="B423" s="1" t="str">
        <f t="shared" si="42"/>
        <v>Thursday</v>
      </c>
      <c r="C423" s="252">
        <f>[1]Cost!A427</f>
        <v>43559</v>
      </c>
      <c r="D423" s="137">
        <f>[1]Cost!D427</f>
        <v>1211.8342</v>
      </c>
      <c r="E423" s="2">
        <f t="shared" si="44"/>
        <v>0.21183419999999997</v>
      </c>
      <c r="F423" s="8">
        <f t="shared" si="45"/>
        <v>421</v>
      </c>
      <c r="G423" s="2">
        <f t="shared" si="46"/>
        <v>0.18365672921615203</v>
      </c>
      <c r="H423" s="2"/>
      <c r="I423" s="2"/>
      <c r="J423" s="2"/>
      <c r="K423" s="2"/>
      <c r="L423" s="2"/>
      <c r="M423" s="18">
        <f>[1]Cost!F427</f>
        <v>31116226924.740002</v>
      </c>
      <c r="N423" s="18"/>
      <c r="O423" s="2"/>
      <c r="Q423" s="12">
        <f>VLOOKUP(C423,Benchmark!$A:$D,3,)</f>
        <v>6494.63</v>
      </c>
    </row>
    <row r="424" spans="1:17" x14ac:dyDescent="0.3">
      <c r="A424" s="1">
        <f t="shared" si="43"/>
        <v>6</v>
      </c>
      <c r="B424" s="1" t="str">
        <f t="shared" si="42"/>
        <v>Friday</v>
      </c>
      <c r="C424" s="252">
        <f>[1]Cost!A428</f>
        <v>43560</v>
      </c>
      <c r="D424" s="137">
        <f>[1]Cost!D428</f>
        <v>1210.3702000000001</v>
      </c>
      <c r="E424" s="2">
        <f t="shared" si="44"/>
        <v>0.21037020000000006</v>
      </c>
      <c r="F424" s="8">
        <f t="shared" si="45"/>
        <v>422</v>
      </c>
      <c r="G424" s="2">
        <f t="shared" si="46"/>
        <v>0.18195526777251192</v>
      </c>
      <c r="H424" s="2"/>
      <c r="I424" s="2"/>
      <c r="J424" s="2"/>
      <c r="K424" s="2"/>
      <c r="L424" s="2"/>
      <c r="M424" s="18">
        <f>[1]Cost!F428</f>
        <v>31078636199.349998</v>
      </c>
      <c r="N424" s="18"/>
      <c r="O424" s="2"/>
      <c r="Q424" s="12">
        <f>VLOOKUP(C424,Benchmark!$A:$D,3,)</f>
        <v>6474.018</v>
      </c>
    </row>
    <row r="425" spans="1:17" x14ac:dyDescent="0.3">
      <c r="A425" s="1">
        <f t="shared" si="43"/>
        <v>7</v>
      </c>
      <c r="B425" s="1" t="str">
        <f t="shared" si="42"/>
        <v>Saturday</v>
      </c>
      <c r="C425" s="252">
        <f>[1]Cost!A429</f>
        <v>43561</v>
      </c>
      <c r="D425" s="137">
        <f>[1]Cost!D429</f>
        <v>1210.3702000000001</v>
      </c>
      <c r="E425" s="2">
        <f t="shared" si="44"/>
        <v>0.21037020000000006</v>
      </c>
      <c r="F425" s="8">
        <f t="shared" si="45"/>
        <v>423</v>
      </c>
      <c r="G425" s="2">
        <f t="shared" si="46"/>
        <v>0.18152511347517736</v>
      </c>
      <c r="H425" s="2"/>
      <c r="I425" s="2"/>
      <c r="J425" s="2"/>
      <c r="K425" s="2"/>
      <c r="L425" s="2"/>
      <c r="M425" s="18">
        <f>[1]Cost!F429</f>
        <v>31078636199.349998</v>
      </c>
      <c r="N425" s="18"/>
      <c r="O425" s="2"/>
      <c r="Q425" s="12">
        <f>VLOOKUP(C425,Benchmark!$A:$D,3,)</f>
        <v>6474.018</v>
      </c>
    </row>
    <row r="426" spans="1:17" x14ac:dyDescent="0.3">
      <c r="A426" s="1">
        <f t="shared" si="43"/>
        <v>1</v>
      </c>
      <c r="B426" s="1" t="str">
        <f t="shared" si="42"/>
        <v>Sunday</v>
      </c>
      <c r="C426" s="252">
        <f>[1]Cost!A430</f>
        <v>43562</v>
      </c>
      <c r="D426" s="137">
        <f>[1]Cost!D430</f>
        <v>1210.3702000000001</v>
      </c>
      <c r="E426" s="2">
        <f t="shared" si="44"/>
        <v>0.21037020000000006</v>
      </c>
      <c r="F426" s="8">
        <f t="shared" si="45"/>
        <v>424</v>
      </c>
      <c r="G426" s="2">
        <f t="shared" si="46"/>
        <v>0.18109698820754724</v>
      </c>
      <c r="H426" s="2"/>
      <c r="I426" s="2"/>
      <c r="J426" s="2"/>
      <c r="K426" s="2"/>
      <c r="L426" s="2"/>
      <c r="M426" s="18">
        <f>[1]Cost!F430</f>
        <v>31078636199.349998</v>
      </c>
      <c r="N426" s="18"/>
      <c r="O426" s="2"/>
      <c r="Q426" s="12">
        <f>VLOOKUP(C426,Benchmark!$A:$D,3,)</f>
        <v>6474.018</v>
      </c>
    </row>
    <row r="427" spans="1:17" x14ac:dyDescent="0.3">
      <c r="A427" s="1">
        <f t="shared" si="43"/>
        <v>2</v>
      </c>
      <c r="B427" s="1" t="str">
        <f t="shared" si="42"/>
        <v>Monday</v>
      </c>
      <c r="C427" s="252">
        <f>[1]Cost!A431</f>
        <v>43563</v>
      </c>
      <c r="D427" s="137">
        <f>[1]Cost!D431</f>
        <v>1203.2887000000001</v>
      </c>
      <c r="E427" s="2">
        <f t="shared" si="44"/>
        <v>0.2032887000000001</v>
      </c>
      <c r="F427" s="8">
        <f t="shared" si="45"/>
        <v>425</v>
      </c>
      <c r="G427" s="2">
        <f t="shared" si="46"/>
        <v>0.17458911882352945</v>
      </c>
      <c r="H427" s="2"/>
      <c r="I427" s="2"/>
      <c r="J427" s="2"/>
      <c r="K427" s="2"/>
      <c r="L427" s="2"/>
      <c r="M427" s="18">
        <f>[1]Cost!F431</f>
        <v>30896804839.380001</v>
      </c>
      <c r="N427" s="18"/>
      <c r="O427" s="2"/>
      <c r="Q427" s="12">
        <f>VLOOKUP(C427,Benchmark!$A:$D,3,)</f>
        <v>6425.7340000000004</v>
      </c>
    </row>
    <row r="428" spans="1:17" x14ac:dyDescent="0.3">
      <c r="A428" s="1">
        <f t="shared" si="43"/>
        <v>3</v>
      </c>
      <c r="B428" s="1" t="str">
        <f t="shared" si="42"/>
        <v>Tuesday</v>
      </c>
      <c r="C428" s="252">
        <f>[1]Cost!A432</f>
        <v>43564</v>
      </c>
      <c r="D428" s="137">
        <f>[1]Cost!D432</f>
        <v>1204.4118000000001</v>
      </c>
      <c r="E428" s="2">
        <f t="shared" si="44"/>
        <v>0.20441180000000014</v>
      </c>
      <c r="F428" s="8">
        <f t="shared" si="45"/>
        <v>426</v>
      </c>
      <c r="G428" s="2">
        <f t="shared" si="46"/>
        <v>0.17514156572769962</v>
      </c>
      <c r="H428" s="2"/>
      <c r="I428" s="2"/>
      <c r="J428" s="2"/>
      <c r="K428" s="2"/>
      <c r="L428" s="2"/>
      <c r="M428" s="18">
        <f>[1]Cost!F432</f>
        <v>30925643026.509998</v>
      </c>
      <c r="N428" s="18"/>
      <c r="O428" s="2"/>
      <c r="Q428" s="12">
        <f>VLOOKUP(C428,Benchmark!$A:$D,3,)</f>
        <v>6484.348</v>
      </c>
    </row>
    <row r="429" spans="1:17" x14ac:dyDescent="0.3">
      <c r="A429" s="1">
        <f t="shared" si="43"/>
        <v>4</v>
      </c>
      <c r="B429" s="1" t="str">
        <f t="shared" si="42"/>
        <v>Wednesday</v>
      </c>
      <c r="C429" s="252">
        <f>[1]Cost!A433</f>
        <v>43565</v>
      </c>
      <c r="D429" s="137">
        <f>[1]Cost!D433</f>
        <v>1202.7180000000001</v>
      </c>
      <c r="E429" s="2">
        <f t="shared" si="44"/>
        <v>0.20271800000000018</v>
      </c>
      <c r="F429" s="8">
        <f t="shared" si="45"/>
        <v>427</v>
      </c>
      <c r="G429" s="2">
        <f>((D429-$D$2)/$D$2)*365/F429</f>
        <v>0.17328353629976587</v>
      </c>
      <c r="H429" s="2"/>
      <c r="I429" s="2"/>
      <c r="J429" s="2"/>
      <c r="K429" s="2"/>
      <c r="L429" s="2"/>
      <c r="M429" s="18">
        <f>[1]Cost!F433</f>
        <v>30882149757.990002</v>
      </c>
      <c r="N429" s="18"/>
      <c r="O429" s="2"/>
      <c r="Q429" s="12">
        <f>VLOOKUP(C429,Benchmark!$A:$D,3,)</f>
        <v>6478.326</v>
      </c>
    </row>
    <row r="430" spans="1:17" x14ac:dyDescent="0.3">
      <c r="A430" s="1">
        <f t="shared" si="43"/>
        <v>5</v>
      </c>
      <c r="B430" s="1" t="str">
        <f t="shared" si="42"/>
        <v>Thursday</v>
      </c>
      <c r="C430" s="252">
        <f>[1]Cost!A434</f>
        <v>43566</v>
      </c>
      <c r="D430" s="137">
        <f>[1]Cost!D434</f>
        <v>1187.7186999999999</v>
      </c>
      <c r="E430" s="2">
        <f t="shared" si="44"/>
        <v>0.18771869999999979</v>
      </c>
      <c r="F430" s="8">
        <f t="shared" si="45"/>
        <v>428</v>
      </c>
      <c r="G430" s="2">
        <f t="shared" si="46"/>
        <v>0.16008720911214946</v>
      </c>
      <c r="H430" s="2"/>
      <c r="I430" s="2"/>
      <c r="J430" s="2"/>
      <c r="K430" s="2"/>
      <c r="L430" s="2"/>
      <c r="M430" s="18">
        <f>[1]Cost!F434</f>
        <v>30497015055.5</v>
      </c>
      <c r="N430" s="18"/>
      <c r="O430" s="2"/>
      <c r="Q430" s="12">
        <f>VLOOKUP(C430,Benchmark!$A:$D,3,)</f>
        <v>6410.1660000000002</v>
      </c>
    </row>
    <row r="431" spans="1:17" x14ac:dyDescent="0.3">
      <c r="A431" s="1">
        <f t="shared" si="43"/>
        <v>6</v>
      </c>
      <c r="B431" s="1" t="str">
        <f t="shared" si="42"/>
        <v>Friday</v>
      </c>
      <c r="C431" s="252">
        <f>[1]Cost!A435</f>
        <v>43567</v>
      </c>
      <c r="D431" s="137">
        <f>[1]Cost!D435</f>
        <v>1183.8050000000001</v>
      </c>
      <c r="E431" s="2">
        <f t="shared" si="44"/>
        <v>0.183805</v>
      </c>
      <c r="F431" s="8">
        <f t="shared" si="45"/>
        <v>429</v>
      </c>
      <c r="G431" s="2">
        <f t="shared" si="46"/>
        <v>0.1563842074592075</v>
      </c>
      <c r="H431" s="2"/>
      <c r="I431" s="2"/>
      <c r="J431" s="2"/>
      <c r="K431" s="2"/>
      <c r="L431" s="2"/>
      <c r="M431" s="18">
        <f>[1]Cost!F435</f>
        <v>30396521677.700001</v>
      </c>
      <c r="N431" s="18"/>
      <c r="O431" s="2"/>
      <c r="Q431" s="12">
        <f>VLOOKUP(C431,Benchmark!$A:$D,3,)</f>
        <v>6405.866</v>
      </c>
    </row>
    <row r="432" spans="1:17" x14ac:dyDescent="0.3">
      <c r="A432" s="1">
        <f t="shared" si="43"/>
        <v>7</v>
      </c>
      <c r="B432" s="1" t="str">
        <f t="shared" si="42"/>
        <v>Saturday</v>
      </c>
      <c r="C432" s="252">
        <f>[1]Cost!A436</f>
        <v>43568</v>
      </c>
      <c r="D432" s="137">
        <f>[1]Cost!D436</f>
        <v>1183.8050000000001</v>
      </c>
      <c r="E432" s="2">
        <f t="shared" si="44"/>
        <v>0.183805</v>
      </c>
      <c r="F432" s="8">
        <f t="shared" si="45"/>
        <v>430</v>
      </c>
      <c r="G432" s="2">
        <f t="shared" si="46"/>
        <v>0.15602052325581398</v>
      </c>
      <c r="H432" s="2"/>
      <c r="I432" s="2"/>
      <c r="J432" s="2"/>
      <c r="K432" s="2"/>
      <c r="L432" s="2"/>
      <c r="M432" s="18">
        <f>[1]Cost!F436</f>
        <v>30396521677.700001</v>
      </c>
      <c r="N432" s="18"/>
      <c r="O432" s="2"/>
      <c r="Q432" s="12">
        <f>VLOOKUP(C432,Benchmark!$A:$D,3,)</f>
        <v>6405.866</v>
      </c>
    </row>
    <row r="433" spans="1:18" x14ac:dyDescent="0.3">
      <c r="A433" s="1">
        <f t="shared" si="43"/>
        <v>1</v>
      </c>
      <c r="B433" s="1" t="str">
        <f t="shared" si="42"/>
        <v>Sunday</v>
      </c>
      <c r="C433" s="252">
        <f>[1]Cost!A437</f>
        <v>43569</v>
      </c>
      <c r="D433" s="137">
        <f>[1]Cost!D437</f>
        <v>1183.8050000000001</v>
      </c>
      <c r="E433" s="2">
        <f t="shared" si="44"/>
        <v>0.183805</v>
      </c>
      <c r="F433" s="8">
        <f t="shared" si="45"/>
        <v>431</v>
      </c>
      <c r="G433" s="2">
        <f t="shared" si="46"/>
        <v>0.15565852668213459</v>
      </c>
      <c r="H433" s="2"/>
      <c r="I433" s="2"/>
      <c r="J433" s="2"/>
      <c r="K433" s="2"/>
      <c r="L433" s="2"/>
      <c r="M433" s="18">
        <f>[1]Cost!F437</f>
        <v>30396521677.700001</v>
      </c>
      <c r="N433" s="18"/>
      <c r="O433" s="2"/>
      <c r="Q433" s="12">
        <f>VLOOKUP(C433,Benchmark!$A:$D,3,)</f>
        <v>6405.866</v>
      </c>
    </row>
    <row r="434" spans="1:18" x14ac:dyDescent="0.3">
      <c r="A434" s="1">
        <f t="shared" si="43"/>
        <v>2</v>
      </c>
      <c r="B434" s="1" t="str">
        <f t="shared" si="42"/>
        <v>Monday</v>
      </c>
      <c r="C434" s="252">
        <f>[1]Cost!A438</f>
        <v>43570</v>
      </c>
      <c r="D434" s="137">
        <f>[1]Cost!D438</f>
        <v>1183.0930000000001</v>
      </c>
      <c r="E434" s="2">
        <f t="shared" si="44"/>
        <v>0.18309300000000017</v>
      </c>
      <c r="F434" s="8">
        <f t="shared" ref="F434:F463" si="47">C434-$C$2</f>
        <v>432</v>
      </c>
      <c r="G434" s="2">
        <f t="shared" ref="G434:G463" si="48">((D434-$D$2)/$D$2)*365/F434</f>
        <v>0.1546966319444445</v>
      </c>
      <c r="H434" s="2"/>
      <c r="I434" s="2"/>
      <c r="J434" s="2"/>
      <c r="K434" s="2"/>
      <c r="L434" s="2"/>
      <c r="M434" s="18">
        <f>[1]Cost!F438</f>
        <v>30378240625.060001</v>
      </c>
      <c r="N434" s="18"/>
      <c r="O434" s="2"/>
      <c r="Q434" s="12">
        <f>VLOOKUP(C434,Benchmark!$A:$D,3,)</f>
        <v>6435.1509999999998</v>
      </c>
    </row>
    <row r="435" spans="1:18" x14ac:dyDescent="0.3">
      <c r="A435" s="1">
        <f t="shared" si="43"/>
        <v>3</v>
      </c>
      <c r="B435" s="1" t="str">
        <f t="shared" si="42"/>
        <v>Tuesday</v>
      </c>
      <c r="C435" s="252">
        <f>[1]Cost!A439</f>
        <v>43571</v>
      </c>
      <c r="D435" s="137">
        <f>[1]Cost!D439</f>
        <v>1182.1085</v>
      </c>
      <c r="E435" s="2">
        <f t="shared" si="44"/>
        <v>0.18210850000000001</v>
      </c>
      <c r="F435" s="8">
        <f t="shared" si="47"/>
        <v>433</v>
      </c>
      <c r="G435" s="2">
        <f t="shared" si="48"/>
        <v>0.15350947459584299</v>
      </c>
      <c r="H435" s="2"/>
      <c r="I435" s="2"/>
      <c r="J435" s="2"/>
      <c r="K435" s="2"/>
      <c r="L435" s="2"/>
      <c r="M435" s="18">
        <f>[1]Cost!F439</f>
        <v>30352960123.130001</v>
      </c>
      <c r="N435" s="18"/>
      <c r="O435" s="2"/>
      <c r="Q435" s="12">
        <f>VLOOKUP(C435,Benchmark!$A:$D,3,)</f>
        <v>6481.5410000000002</v>
      </c>
    </row>
    <row r="436" spans="1:18" x14ac:dyDescent="0.3">
      <c r="A436" s="1">
        <f t="shared" si="43"/>
        <v>4</v>
      </c>
      <c r="B436" s="1" t="str">
        <f t="shared" si="42"/>
        <v>Wednesday</v>
      </c>
      <c r="C436" s="252">
        <f>[1]Cost!A440</f>
        <v>43572</v>
      </c>
      <c r="D436" s="137">
        <f>[1]Cost!D440</f>
        <v>1182.1085</v>
      </c>
      <c r="E436" s="2">
        <f t="shared" si="44"/>
        <v>0.18210850000000001</v>
      </c>
      <c r="F436" s="8">
        <f t="shared" si="47"/>
        <v>434</v>
      </c>
      <c r="G436" s="2">
        <f t="shared" si="48"/>
        <v>0.15315576612903231</v>
      </c>
      <c r="H436" s="2"/>
      <c r="I436" s="2"/>
      <c r="J436" s="2"/>
      <c r="K436" s="2"/>
      <c r="L436" s="2"/>
      <c r="M436" s="18">
        <f>[1]Cost!F440</f>
        <v>30352960123.130001</v>
      </c>
      <c r="N436" s="18"/>
      <c r="O436" s="2"/>
      <c r="Q436" s="12">
        <f>VLOOKUP(C436,Benchmark!$A:$D,3,)</f>
        <v>6481.5410000000002</v>
      </c>
    </row>
    <row r="437" spans="1:18" x14ac:dyDescent="0.3">
      <c r="A437" s="1">
        <f t="shared" si="43"/>
        <v>5</v>
      </c>
      <c r="B437" s="1" t="str">
        <f t="shared" si="42"/>
        <v>Thursday</v>
      </c>
      <c r="C437" s="252">
        <f>[1]Cost!A441</f>
        <v>43573</v>
      </c>
      <c r="D437" s="137">
        <f>[1]Cost!D441</f>
        <v>1193.4472000000001</v>
      </c>
      <c r="E437" s="2">
        <f t="shared" si="44"/>
        <v>0.19344720000000004</v>
      </c>
      <c r="F437" s="8">
        <f t="shared" si="47"/>
        <v>435</v>
      </c>
      <c r="G437" s="2">
        <f t="shared" si="48"/>
        <v>0.16231776551724145</v>
      </c>
      <c r="H437" s="2"/>
      <c r="I437" s="2"/>
      <c r="J437" s="2"/>
      <c r="K437" s="2"/>
      <c r="L437" s="2"/>
      <c r="M437" s="18">
        <f>[1]Cost!F441</f>
        <v>30644105256.34</v>
      </c>
      <c r="N437" s="18"/>
      <c r="O437" s="2"/>
      <c r="Q437" s="12">
        <f>VLOOKUP(C437,Benchmark!$A:$D,3,)</f>
        <v>6507.2209999999995</v>
      </c>
    </row>
    <row r="438" spans="1:18" x14ac:dyDescent="0.3">
      <c r="A438" s="1">
        <f t="shared" si="43"/>
        <v>6</v>
      </c>
      <c r="B438" s="1" t="str">
        <f t="shared" si="42"/>
        <v>Friday</v>
      </c>
      <c r="C438" s="252">
        <f>[1]Cost!A442</f>
        <v>43574</v>
      </c>
      <c r="D438" s="137">
        <f>[1]Cost!D442</f>
        <v>1193.4472000000001</v>
      </c>
      <c r="E438" s="2">
        <f t="shared" si="44"/>
        <v>0.19344720000000004</v>
      </c>
      <c r="F438" s="8">
        <f t="shared" si="47"/>
        <v>436</v>
      </c>
      <c r="G438" s="2">
        <f t="shared" si="48"/>
        <v>0.16194547706422024</v>
      </c>
      <c r="H438" s="2"/>
      <c r="I438" s="2"/>
      <c r="J438" s="2"/>
      <c r="K438" s="2"/>
      <c r="L438" s="2"/>
      <c r="M438" s="18">
        <f>[1]Cost!F442</f>
        <v>30644105256.34</v>
      </c>
      <c r="N438" s="18"/>
      <c r="O438" s="2"/>
      <c r="Q438" s="12">
        <f>VLOOKUP(C438,Benchmark!$A:$D,3,)</f>
        <v>6507.2209999999995</v>
      </c>
    </row>
    <row r="439" spans="1:18" x14ac:dyDescent="0.3">
      <c r="A439" s="1">
        <f t="shared" si="43"/>
        <v>7</v>
      </c>
      <c r="B439" s="1" t="str">
        <f t="shared" si="42"/>
        <v>Saturday</v>
      </c>
      <c r="C439" s="252">
        <f>[1]Cost!A443</f>
        <v>43575</v>
      </c>
      <c r="D439" s="137">
        <f>[1]Cost!D443</f>
        <v>1193.4472000000001</v>
      </c>
      <c r="E439" s="2">
        <f t="shared" si="44"/>
        <v>0.19344720000000004</v>
      </c>
      <c r="F439" s="8">
        <f t="shared" si="47"/>
        <v>437</v>
      </c>
      <c r="G439" s="2">
        <f t="shared" si="48"/>
        <v>0.16157489244851264</v>
      </c>
      <c r="H439" s="2"/>
      <c r="I439" s="2"/>
      <c r="J439" s="2"/>
      <c r="K439" s="2"/>
      <c r="L439" s="2"/>
      <c r="M439" s="18">
        <f>[1]Cost!F443</f>
        <v>30644105256.34</v>
      </c>
      <c r="N439" s="18"/>
      <c r="O439" s="2"/>
      <c r="Q439" s="12">
        <f>VLOOKUP(C439,Benchmark!$A:$D,3,)</f>
        <v>6507.2209999999995</v>
      </c>
    </row>
    <row r="440" spans="1:18" x14ac:dyDescent="0.3">
      <c r="A440" s="1">
        <f t="shared" si="43"/>
        <v>1</v>
      </c>
      <c r="B440" s="1" t="str">
        <f t="shared" si="42"/>
        <v>Sunday</v>
      </c>
      <c r="C440" s="252">
        <f>[1]Cost!A444</f>
        <v>43576</v>
      </c>
      <c r="D440" s="137">
        <f>[1]Cost!D444</f>
        <v>1193.4472000000001</v>
      </c>
      <c r="E440" s="2">
        <f t="shared" si="44"/>
        <v>0.19344720000000004</v>
      </c>
      <c r="F440" s="8">
        <f t="shared" si="47"/>
        <v>438</v>
      </c>
      <c r="G440" s="2">
        <f t="shared" si="48"/>
        <v>0.16120600000000007</v>
      </c>
      <c r="H440" s="2"/>
      <c r="I440" s="2"/>
      <c r="J440" s="2"/>
      <c r="K440" s="2"/>
      <c r="L440" s="2"/>
      <c r="M440" s="18">
        <f>[1]Cost!F444</f>
        <v>30644105256.34</v>
      </c>
      <c r="N440" s="18"/>
      <c r="O440" s="2"/>
      <c r="Q440" s="12">
        <f>VLOOKUP(C440,Benchmark!$A:$D,3,)</f>
        <v>6507.2209999999995</v>
      </c>
    </row>
    <row r="441" spans="1:18" x14ac:dyDescent="0.3">
      <c r="A441" s="1">
        <f t="shared" si="43"/>
        <v>2</v>
      </c>
      <c r="B441" s="1" t="str">
        <f t="shared" si="42"/>
        <v>Monday</v>
      </c>
      <c r="C441" s="252">
        <f>[1]Cost!A445</f>
        <v>43577</v>
      </c>
      <c r="D441" s="137">
        <f>[1]Cost!D445</f>
        <v>1174.8942999999999</v>
      </c>
      <c r="E441" s="2">
        <f t="shared" si="44"/>
        <v>0.17489429999999984</v>
      </c>
      <c r="F441" s="8">
        <f t="shared" si="47"/>
        <v>439</v>
      </c>
      <c r="G441" s="2">
        <f t="shared" si="48"/>
        <v>0.14541325626423685</v>
      </c>
      <c r="H441" s="2"/>
      <c r="I441" s="2"/>
      <c r="J441" s="2"/>
      <c r="K441" s="2"/>
      <c r="L441" s="2"/>
      <c r="M441" s="18">
        <f>[1]Cost!F445</f>
        <v>30167723426.07</v>
      </c>
      <c r="N441" s="18"/>
      <c r="O441" s="2"/>
      <c r="Q441" s="12">
        <f>VLOOKUP(C441,Benchmark!$A:$D,3,)</f>
        <v>6414.7430000000004</v>
      </c>
    </row>
    <row r="442" spans="1:18" x14ac:dyDescent="0.3">
      <c r="A442" s="1">
        <f t="shared" si="43"/>
        <v>3</v>
      </c>
      <c r="B442" s="1" t="str">
        <f t="shared" si="42"/>
        <v>Tuesday</v>
      </c>
      <c r="C442" s="252">
        <f>[1]Cost!A446</f>
        <v>43578</v>
      </c>
      <c r="D442" s="137">
        <f>[1]Cost!D446</f>
        <v>1202.2414000000001</v>
      </c>
      <c r="E442" s="2">
        <f t="shared" si="44"/>
        <v>0.20224140000000013</v>
      </c>
      <c r="F442" s="8">
        <f t="shared" si="47"/>
        <v>440</v>
      </c>
      <c r="G442" s="2">
        <f t="shared" si="48"/>
        <v>0.16776843409090916</v>
      </c>
      <c r="H442" s="2"/>
      <c r="I442" s="2"/>
      <c r="J442" s="2"/>
      <c r="K442" s="2"/>
      <c r="L442" s="2"/>
      <c r="M442" s="18">
        <f>[1]Cost!F446</f>
        <v>30869914317.110001</v>
      </c>
      <c r="N442" s="18"/>
      <c r="O442" s="2"/>
      <c r="Q442" s="12">
        <f>VLOOKUP(C442,Benchmark!$A:$D,3,)</f>
        <v>6462.8220000000001</v>
      </c>
    </row>
    <row r="443" spans="1:18" s="13" customFormat="1" x14ac:dyDescent="0.3">
      <c r="A443" s="13">
        <f t="shared" si="43"/>
        <v>4</v>
      </c>
      <c r="B443" s="13" t="str">
        <f t="shared" si="42"/>
        <v>Wednesday</v>
      </c>
      <c r="C443" s="129">
        <f>[1]Cost!A447</f>
        <v>43579</v>
      </c>
      <c r="D443" s="193">
        <f>[1]Cost!D447</f>
        <v>1202.2462</v>
      </c>
      <c r="E443" s="14">
        <f t="shared" si="44"/>
        <v>0.20224620000000004</v>
      </c>
      <c r="F443" s="15">
        <f t="shared" si="47"/>
        <v>441</v>
      </c>
      <c r="G443" s="14">
        <f t="shared" si="48"/>
        <v>0.16739197959183677</v>
      </c>
      <c r="M443" s="194">
        <f>[1]Cost!F447</f>
        <v>30870035184.630001</v>
      </c>
      <c r="Q443" s="131">
        <f>VLOOKUP(C443,Benchmark!$A:$D,3,)</f>
        <v>6447.8850000000002</v>
      </c>
    </row>
    <row r="444" spans="1:18" x14ac:dyDescent="0.3">
      <c r="A444" s="1">
        <f t="shared" si="43"/>
        <v>5</v>
      </c>
      <c r="B444" s="1" t="str">
        <f t="shared" si="42"/>
        <v>Thursday</v>
      </c>
      <c r="C444" s="252">
        <f>[1]Cost!A448</f>
        <v>43580</v>
      </c>
      <c r="D444" s="137">
        <f>[1]Cost!D448</f>
        <v>1189.1690000000001</v>
      </c>
      <c r="E444" s="2">
        <f t="shared" si="44"/>
        <v>0.18916900000000014</v>
      </c>
      <c r="F444" s="8">
        <f t="shared" si="47"/>
        <v>442</v>
      </c>
      <c r="G444" s="2">
        <f t="shared" si="48"/>
        <v>0.15621421945701364</v>
      </c>
      <c r="H444" s="2"/>
      <c r="I444" s="2"/>
      <c r="J444" s="2"/>
      <c r="K444" s="2"/>
      <c r="L444" s="2"/>
      <c r="M444" s="18">
        <f>[1]Cost!F448</f>
        <v>30534254146.150002</v>
      </c>
      <c r="N444" s="18"/>
      <c r="O444" s="2"/>
      <c r="Q444" s="12">
        <f>VLOOKUP(C444,Benchmark!$A:$D,3,)</f>
        <v>6372.7870000000003</v>
      </c>
      <c r="R444" s="10">
        <f t="shared" ref="R444:R507" si="49">Q444/$Q$443-1</f>
        <v>-1.1646919881480478E-2</v>
      </c>
    </row>
    <row r="445" spans="1:18" x14ac:dyDescent="0.3">
      <c r="A445" s="1">
        <f t="shared" si="43"/>
        <v>6</v>
      </c>
      <c r="B445" s="1" t="str">
        <f t="shared" si="42"/>
        <v>Friday</v>
      </c>
      <c r="C445" s="252">
        <f>[1]Cost!A449</f>
        <v>43581</v>
      </c>
      <c r="D445" s="137">
        <f>[1]Cost!D449</f>
        <v>1192.8398</v>
      </c>
      <c r="E445" s="2">
        <f t="shared" si="44"/>
        <v>0.19283980000000001</v>
      </c>
      <c r="F445" s="8">
        <f t="shared" si="47"/>
        <v>443</v>
      </c>
      <c r="G445" s="2">
        <f t="shared" si="48"/>
        <v>0.15888606546275391</v>
      </c>
      <c r="H445" s="2"/>
      <c r="I445" s="2"/>
      <c r="J445" s="2"/>
      <c r="K445" s="2"/>
      <c r="L445" s="2"/>
      <c r="M445" s="18">
        <f>[1]Cost!F449</f>
        <v>30628509629.990002</v>
      </c>
      <c r="N445" s="18"/>
      <c r="O445" s="2"/>
      <c r="Q445" s="12">
        <f>VLOOKUP(C445,Benchmark!$A:$D,3,)</f>
        <v>6401.08</v>
      </c>
      <c r="R445" s="10">
        <f t="shared" si="49"/>
        <v>-7.2589694140017258E-3</v>
      </c>
    </row>
    <row r="446" spans="1:18" x14ac:dyDescent="0.3">
      <c r="A446" s="1">
        <f t="shared" si="43"/>
        <v>7</v>
      </c>
      <c r="B446" s="1" t="str">
        <f t="shared" si="42"/>
        <v>Saturday</v>
      </c>
      <c r="C446" s="252">
        <f>[1]Cost!A450</f>
        <v>43582</v>
      </c>
      <c r="D446" s="137">
        <f>[1]Cost!D450</f>
        <v>1192.8398</v>
      </c>
      <c r="E446" s="2">
        <f t="shared" si="44"/>
        <v>0.19283980000000001</v>
      </c>
      <c r="F446" s="8">
        <f t="shared" si="47"/>
        <v>444</v>
      </c>
      <c r="G446" s="2">
        <f t="shared" si="48"/>
        <v>0.15852821396396394</v>
      </c>
      <c r="H446" s="2"/>
      <c r="I446" s="2"/>
      <c r="J446" s="2"/>
      <c r="K446" s="2"/>
      <c r="L446" s="2"/>
      <c r="M446" s="18">
        <f>[1]Cost!F450</f>
        <v>30628509629.990002</v>
      </c>
      <c r="N446" s="18"/>
      <c r="O446" s="2"/>
      <c r="Q446" s="12">
        <f>VLOOKUP(C446,Benchmark!$A:$D,3,)</f>
        <v>6401.08</v>
      </c>
      <c r="R446" s="10">
        <f t="shared" si="49"/>
        <v>-7.2589694140017258E-3</v>
      </c>
    </row>
    <row r="447" spans="1:18" x14ac:dyDescent="0.3">
      <c r="A447" s="1">
        <f t="shared" si="43"/>
        <v>1</v>
      </c>
      <c r="B447" s="1" t="str">
        <f t="shared" si="42"/>
        <v>Sunday</v>
      </c>
      <c r="C447" s="252">
        <f>[1]Cost!A451</f>
        <v>43583</v>
      </c>
      <c r="D447" s="137">
        <f>[1]Cost!D451</f>
        <v>1192.8398</v>
      </c>
      <c r="E447" s="2">
        <f t="shared" si="44"/>
        <v>0.19283980000000001</v>
      </c>
      <c r="F447" s="8">
        <f t="shared" si="47"/>
        <v>445</v>
      </c>
      <c r="G447" s="2">
        <f t="shared" si="48"/>
        <v>0.15817197078651682</v>
      </c>
      <c r="H447" s="2"/>
      <c r="I447" s="2"/>
      <c r="J447" s="2"/>
      <c r="K447" s="2"/>
      <c r="L447" s="2"/>
      <c r="M447" s="18">
        <f>[1]Cost!F451</f>
        <v>30628509629.990002</v>
      </c>
      <c r="N447" s="18"/>
      <c r="O447" s="2"/>
      <c r="Q447" s="12">
        <f>VLOOKUP(C447,Benchmark!$A:$D,3,)</f>
        <v>6401.08</v>
      </c>
      <c r="R447" s="10">
        <f t="shared" si="49"/>
        <v>-7.2589694140017258E-3</v>
      </c>
    </row>
    <row r="448" spans="1:18" x14ac:dyDescent="0.3">
      <c r="A448" s="1">
        <f t="shared" si="43"/>
        <v>2</v>
      </c>
      <c r="B448" s="1" t="str">
        <f t="shared" si="42"/>
        <v>Monday</v>
      </c>
      <c r="C448" s="252">
        <f>[1]Cost!A452</f>
        <v>43584</v>
      </c>
      <c r="D448" s="137">
        <f>[1]Cost!D452</f>
        <v>1193.9631999999999</v>
      </c>
      <c r="E448" s="2">
        <f t="shared" si="44"/>
        <v>0.1939632</v>
      </c>
      <c r="F448" s="8">
        <f t="shared" si="47"/>
        <v>446</v>
      </c>
      <c r="G448" s="2">
        <f t="shared" si="48"/>
        <v>0.15873669955156944</v>
      </c>
      <c r="H448" s="2"/>
      <c r="I448" s="2"/>
      <c r="J448" s="2"/>
      <c r="K448" s="2"/>
      <c r="L448" s="2"/>
      <c r="M448" s="18">
        <f>[1]Cost!F452</f>
        <v>30657353112.18</v>
      </c>
      <c r="N448" s="18"/>
      <c r="O448" s="2"/>
      <c r="Q448" s="12">
        <f>VLOOKUP(C448,Benchmark!$A:$D,3,)</f>
        <v>6425.8950000000004</v>
      </c>
      <c r="R448" s="10">
        <f t="shared" si="49"/>
        <v>-3.4104206262983716E-3</v>
      </c>
    </row>
    <row r="449" spans="1:18" x14ac:dyDescent="0.3">
      <c r="A449" s="1">
        <f t="shared" si="43"/>
        <v>3</v>
      </c>
      <c r="B449" s="1" t="str">
        <f t="shared" si="42"/>
        <v>Tuesday</v>
      </c>
      <c r="C449" s="252">
        <f>[1]Cost!A453</f>
        <v>43585</v>
      </c>
      <c r="D449" s="137">
        <f>[1]Cost!D453</f>
        <v>1188.2711999999999</v>
      </c>
      <c r="E449" s="2">
        <f t="shared" si="44"/>
        <v>0.18827119999999997</v>
      </c>
      <c r="F449" s="8">
        <f t="shared" si="47"/>
        <v>447</v>
      </c>
      <c r="G449" s="2">
        <f t="shared" si="48"/>
        <v>0.15373375391498875</v>
      </c>
      <c r="H449" s="123">
        <f>D449/VLOOKUP(N449,$C:$D,2,)-1</f>
        <v>-6.0792653222914161E-3</v>
      </c>
      <c r="I449" s="123"/>
      <c r="J449" s="123"/>
      <c r="K449" s="123">
        <f>+D449/VLOOKUP(O449,$C:$D,2,)-1</f>
        <v>0.18784333882935367</v>
      </c>
      <c r="L449" s="123">
        <f>+D449/VLOOKUP(P449,$C:$D,2,)-1</f>
        <v>0.1612544979790671</v>
      </c>
      <c r="M449" s="18">
        <f>[1]Cost!F453</f>
        <v>30511199969.799999</v>
      </c>
      <c r="N449" s="132">
        <v>43553</v>
      </c>
      <c r="O449" s="132">
        <v>43220</v>
      </c>
      <c r="P449" s="132">
        <v>43462</v>
      </c>
      <c r="Q449" s="12">
        <f>VLOOKUP(C449,Benchmark!$A:$D,3,)</f>
        <v>6455.3519999999999</v>
      </c>
      <c r="R449" s="10">
        <f t="shared" si="49"/>
        <v>1.1580541526405863E-3</v>
      </c>
    </row>
    <row r="450" spans="1:18" x14ac:dyDescent="0.3">
      <c r="A450" s="1">
        <f t="shared" si="43"/>
        <v>4</v>
      </c>
      <c r="B450" s="1" t="str">
        <f t="shared" ref="B450:B513" si="50">VLOOKUP(A450,$Z$18:$AA$24,2)</f>
        <v>Wednesday</v>
      </c>
      <c r="C450" s="252">
        <f>[1]Cost!A454</f>
        <v>43586</v>
      </c>
      <c r="D450" s="137">
        <f>[1]Cost!D454</f>
        <v>1188.2711999999999</v>
      </c>
      <c r="E450" s="2">
        <f t="shared" si="44"/>
        <v>0.18827119999999997</v>
      </c>
      <c r="F450" s="8">
        <f t="shared" si="47"/>
        <v>448</v>
      </c>
      <c r="G450" s="2">
        <f t="shared" si="48"/>
        <v>0.15339059821428563</v>
      </c>
      <c r="H450" s="2"/>
      <c r="I450" s="2"/>
      <c r="J450" s="2"/>
      <c r="K450" s="2"/>
      <c r="L450" s="2"/>
      <c r="M450" s="18">
        <f>[1]Cost!F454</f>
        <v>30511199969.799999</v>
      </c>
      <c r="N450" s="18"/>
      <c r="O450" s="2"/>
      <c r="Q450" s="12">
        <f>VLOOKUP(C450,Benchmark!$A:$D,3,)</f>
        <v>6455.3519999999999</v>
      </c>
      <c r="R450" s="10">
        <f t="shared" si="49"/>
        <v>1.1580541526405863E-3</v>
      </c>
    </row>
    <row r="451" spans="1:18" x14ac:dyDescent="0.3">
      <c r="A451" s="1">
        <f t="shared" ref="A451:A514" si="51">WEEKDAY(C451)</f>
        <v>5</v>
      </c>
      <c r="B451" s="1" t="str">
        <f t="shared" si="50"/>
        <v>Thursday</v>
      </c>
      <c r="C451" s="252">
        <f>[1]Cost!A455</f>
        <v>43587</v>
      </c>
      <c r="D451" s="137">
        <f>[1]Cost!D455</f>
        <v>1165.8143</v>
      </c>
      <c r="E451" s="2">
        <f t="shared" si="44"/>
        <v>0.16581430000000008</v>
      </c>
      <c r="F451" s="8">
        <f t="shared" si="47"/>
        <v>449</v>
      </c>
      <c r="G451" s="2">
        <f t="shared" si="48"/>
        <v>0.13479336191536748</v>
      </c>
      <c r="H451" s="2"/>
      <c r="I451" s="2"/>
      <c r="J451" s="2"/>
      <c r="K451" s="2"/>
      <c r="L451" s="2"/>
      <c r="M451" s="18">
        <f>[1]Cost!F455</f>
        <v>29934576943.93</v>
      </c>
      <c r="N451" s="18"/>
      <c r="O451" s="2"/>
      <c r="Q451" s="12">
        <f>VLOOKUP(C451,Benchmark!$A:$D,3,)</f>
        <v>6374.4219999999996</v>
      </c>
      <c r="R451" s="10">
        <f t="shared" si="49"/>
        <v>-1.1393348361517064E-2</v>
      </c>
    </row>
    <row r="452" spans="1:18" x14ac:dyDescent="0.3">
      <c r="A452" s="1">
        <f t="shared" si="51"/>
        <v>6</v>
      </c>
      <c r="B452" s="1" t="str">
        <f t="shared" si="50"/>
        <v>Friday</v>
      </c>
      <c r="C452" s="252">
        <f>[1]Cost!A456</f>
        <v>43588</v>
      </c>
      <c r="D452" s="137">
        <f>[1]Cost!D456</f>
        <v>1152.4160999999999</v>
      </c>
      <c r="E452" s="2">
        <f t="shared" ref="E452:E515" si="52">D452/$D$2-1</f>
        <v>0.15241609999999994</v>
      </c>
      <c r="F452" s="8">
        <f t="shared" si="47"/>
        <v>450</v>
      </c>
      <c r="G452" s="2">
        <f t="shared" si="48"/>
        <v>0.12362639222222216</v>
      </c>
      <c r="H452" s="2"/>
      <c r="I452" s="2"/>
      <c r="J452" s="2"/>
      <c r="K452" s="2"/>
      <c r="L452" s="2"/>
      <c r="M452" s="18">
        <f>[1]Cost!F456</f>
        <v>39475625841.269997</v>
      </c>
      <c r="N452" s="18"/>
      <c r="O452" s="2"/>
      <c r="Q452" s="12">
        <f>VLOOKUP(C452,Benchmark!$A:$D,3,)</f>
        <v>6319.4589999999998</v>
      </c>
      <c r="R452" s="10">
        <f t="shared" si="49"/>
        <v>-1.9917538851887184E-2</v>
      </c>
    </row>
    <row r="453" spans="1:18" x14ac:dyDescent="0.3">
      <c r="A453" s="1">
        <f t="shared" si="51"/>
        <v>7</v>
      </c>
      <c r="B453" s="1" t="str">
        <f t="shared" si="50"/>
        <v>Saturday</v>
      </c>
      <c r="C453" s="252">
        <f>[1]Cost!A457</f>
        <v>43589</v>
      </c>
      <c r="D453" s="137">
        <f>[1]Cost!D457</f>
        <v>1152.4160999999999</v>
      </c>
      <c r="E453" s="2">
        <f t="shared" si="52"/>
        <v>0.15241609999999994</v>
      </c>
      <c r="F453" s="8">
        <f t="shared" si="47"/>
        <v>451</v>
      </c>
      <c r="G453" s="2">
        <f t="shared" si="48"/>
        <v>0.12335227605321501</v>
      </c>
      <c r="H453" s="2"/>
      <c r="I453" s="2"/>
      <c r="J453" s="2"/>
      <c r="K453" s="2"/>
      <c r="L453" s="2"/>
      <c r="M453" s="18">
        <f>[1]Cost!F457</f>
        <v>39475625841.269997</v>
      </c>
      <c r="N453" s="18"/>
      <c r="O453" s="2"/>
      <c r="Q453" s="12">
        <f>VLOOKUP(C453,Benchmark!$A:$D,3,)</f>
        <v>6319.4589999999998</v>
      </c>
      <c r="R453" s="10">
        <f t="shared" si="49"/>
        <v>-1.9917538851887184E-2</v>
      </c>
    </row>
    <row r="454" spans="1:18" x14ac:dyDescent="0.3">
      <c r="A454" s="1">
        <f t="shared" si="51"/>
        <v>1</v>
      </c>
      <c r="B454" s="1" t="str">
        <f t="shared" si="50"/>
        <v>Sunday</v>
      </c>
      <c r="C454" s="252">
        <f>[1]Cost!A458</f>
        <v>43590</v>
      </c>
      <c r="D454" s="137">
        <f>[1]Cost!D458</f>
        <v>1152.4160999999999</v>
      </c>
      <c r="E454" s="2">
        <f t="shared" si="52"/>
        <v>0.15241609999999994</v>
      </c>
      <c r="F454" s="8">
        <f t="shared" si="47"/>
        <v>452</v>
      </c>
      <c r="G454" s="2">
        <f t="shared" si="48"/>
        <v>0.12307937278761055</v>
      </c>
      <c r="H454" s="2"/>
      <c r="I454" s="2"/>
      <c r="J454" s="2"/>
      <c r="K454" s="2"/>
      <c r="L454" s="2"/>
      <c r="M454" s="18">
        <f>[1]Cost!F458</f>
        <v>39475625841.269997</v>
      </c>
      <c r="N454" s="18"/>
      <c r="O454" s="2"/>
      <c r="Q454" s="12">
        <f>VLOOKUP(C454,Benchmark!$A:$D,3,)</f>
        <v>6319.4589999999998</v>
      </c>
      <c r="R454" s="10">
        <f t="shared" si="49"/>
        <v>-1.9917538851887184E-2</v>
      </c>
    </row>
    <row r="455" spans="1:18" x14ac:dyDescent="0.3">
      <c r="A455" s="1">
        <f t="shared" si="51"/>
        <v>2</v>
      </c>
      <c r="B455" s="1" t="str">
        <f t="shared" si="50"/>
        <v>Monday</v>
      </c>
      <c r="C455" s="252">
        <f>[1]Cost!A459</f>
        <v>43591</v>
      </c>
      <c r="D455" s="137">
        <f>[1]Cost!D459</f>
        <v>1135.5954999999999</v>
      </c>
      <c r="E455" s="2">
        <f t="shared" si="52"/>
        <v>0.13559549999999998</v>
      </c>
      <c r="F455" s="8">
        <f t="shared" si="47"/>
        <v>453</v>
      </c>
      <c r="G455" s="2">
        <f t="shared" si="48"/>
        <v>0.10925465231788072</v>
      </c>
      <c r="H455" s="2"/>
      <c r="I455" s="2"/>
      <c r="J455" s="2"/>
      <c r="K455" s="2"/>
      <c r="L455" s="2"/>
      <c r="M455" s="18">
        <f>[1]Cost!F459</f>
        <v>38899439949.110001</v>
      </c>
      <c r="N455" s="18"/>
      <c r="O455" s="2"/>
      <c r="Q455" s="12">
        <f>VLOOKUP(C455,Benchmark!$A:$D,3,)</f>
        <v>6256.3519999999999</v>
      </c>
      <c r="R455" s="10">
        <f t="shared" si="49"/>
        <v>-2.9704779164020478E-2</v>
      </c>
    </row>
    <row r="456" spans="1:18" x14ac:dyDescent="0.3">
      <c r="A456" s="1">
        <f t="shared" si="51"/>
        <v>3</v>
      </c>
      <c r="B456" s="1" t="str">
        <f t="shared" si="50"/>
        <v>Tuesday</v>
      </c>
      <c r="C456" s="252">
        <f>[1]Cost!A460</f>
        <v>43592</v>
      </c>
      <c r="D456" s="137">
        <f>[1]Cost!D460</f>
        <v>1145.4811999999999</v>
      </c>
      <c r="E456" s="2">
        <f t="shared" si="52"/>
        <v>0.14548119999999987</v>
      </c>
      <c r="F456" s="8">
        <f t="shared" si="47"/>
        <v>454</v>
      </c>
      <c r="G456" s="2">
        <f t="shared" si="48"/>
        <v>0.11696175770925106</v>
      </c>
      <c r="H456" s="2"/>
      <c r="I456" s="2"/>
      <c r="J456" s="2"/>
      <c r="K456" s="2"/>
      <c r="L456" s="2"/>
      <c r="M456" s="18">
        <f>[1]Cost!F460</f>
        <v>39238071691.629997</v>
      </c>
      <c r="N456" s="18"/>
      <c r="O456" s="2"/>
      <c r="Q456" s="12">
        <f>VLOOKUP(C456,Benchmark!$A:$D,3,)</f>
        <v>6297.3180000000002</v>
      </c>
      <c r="R456" s="10">
        <f t="shared" si="49"/>
        <v>-2.3351378009998647E-2</v>
      </c>
    </row>
    <row r="457" spans="1:18" x14ac:dyDescent="0.3">
      <c r="A457" s="1">
        <f t="shared" si="51"/>
        <v>4</v>
      </c>
      <c r="B457" s="1" t="str">
        <f t="shared" si="50"/>
        <v>Wednesday</v>
      </c>
      <c r="C457" s="252">
        <f>[1]Cost!A461</f>
        <v>43593</v>
      </c>
      <c r="D457" s="137">
        <f>[1]Cost!D461</f>
        <v>1146.5363</v>
      </c>
      <c r="E457" s="2">
        <f t="shared" si="52"/>
        <v>0.14653629999999995</v>
      </c>
      <c r="F457" s="8">
        <f t="shared" si="47"/>
        <v>455</v>
      </c>
      <c r="G457" s="2">
        <f t="shared" si="48"/>
        <v>0.11755109780219777</v>
      </c>
      <c r="H457" s="2"/>
      <c r="I457" s="2"/>
      <c r="J457" s="2"/>
      <c r="K457" s="2"/>
      <c r="L457" s="2"/>
      <c r="M457" s="18">
        <f>[1]Cost!F461</f>
        <v>39274215746.760002</v>
      </c>
      <c r="N457" s="18"/>
      <c r="O457" s="2"/>
      <c r="Q457" s="12">
        <f>VLOOKUP(C457,Benchmark!$A:$D,3,)</f>
        <v>6270.2020000000002</v>
      </c>
      <c r="R457" s="10">
        <f t="shared" si="49"/>
        <v>-2.7556788001026677E-2</v>
      </c>
    </row>
    <row r="458" spans="1:18" x14ac:dyDescent="0.3">
      <c r="A458" s="1">
        <f t="shared" si="51"/>
        <v>5</v>
      </c>
      <c r="B458" s="1" t="str">
        <f t="shared" si="50"/>
        <v>Thursday</v>
      </c>
      <c r="C458" s="252">
        <f>[1]Cost!A462</f>
        <v>43594</v>
      </c>
      <c r="D458" s="137">
        <f>[1]Cost!D462</f>
        <v>1127.6491000000001</v>
      </c>
      <c r="E458" s="2">
        <f t="shared" si="52"/>
        <v>0.12764910000000018</v>
      </c>
      <c r="F458" s="8">
        <f t="shared" si="47"/>
        <v>456</v>
      </c>
      <c r="G458" s="2">
        <f t="shared" si="48"/>
        <v>0.10217526644736849</v>
      </c>
      <c r="H458" s="2"/>
      <c r="I458" s="2"/>
      <c r="J458" s="2"/>
      <c r="K458" s="2"/>
      <c r="L458" s="2"/>
      <c r="M458" s="18">
        <f>[1]Cost!F462</f>
        <v>38627239822.57</v>
      </c>
      <c r="N458" s="18"/>
      <c r="O458" s="2"/>
      <c r="Q458" s="12">
        <f>VLOOKUP(C458,Benchmark!$A:$D,3,)</f>
        <v>6198.8040000000001</v>
      </c>
      <c r="R458" s="10">
        <f t="shared" si="49"/>
        <v>-3.8629876308277855E-2</v>
      </c>
    </row>
    <row r="459" spans="1:18" x14ac:dyDescent="0.3">
      <c r="A459" s="1">
        <f t="shared" si="51"/>
        <v>6</v>
      </c>
      <c r="B459" s="1" t="str">
        <f t="shared" si="50"/>
        <v>Friday</v>
      </c>
      <c r="C459" s="252">
        <f>[1]Cost!A463</f>
        <v>43595</v>
      </c>
      <c r="D459" s="137">
        <f>[1]Cost!D463</f>
        <v>1125.3843999999999</v>
      </c>
      <c r="E459" s="2">
        <f t="shared" si="52"/>
        <v>0.12538439999999995</v>
      </c>
      <c r="F459" s="8">
        <f t="shared" si="47"/>
        <v>457</v>
      </c>
      <c r="G459" s="2">
        <f t="shared" si="48"/>
        <v>0.10014290153172861</v>
      </c>
      <c r="H459" s="2"/>
      <c r="I459" s="2"/>
      <c r="J459" s="2"/>
      <c r="K459" s="2"/>
      <c r="L459" s="2"/>
      <c r="M459" s="18">
        <f>[1]Cost!F463</f>
        <v>38549664768.650002</v>
      </c>
      <c r="N459" s="18"/>
      <c r="O459" s="2"/>
      <c r="Q459" s="12">
        <f>VLOOKUP(C459,Benchmark!$A:$D,3,)</f>
        <v>6209.1180000000004</v>
      </c>
      <c r="R459" s="10">
        <f t="shared" si="49"/>
        <v>-3.7030282022709748E-2</v>
      </c>
    </row>
    <row r="460" spans="1:18" x14ac:dyDescent="0.3">
      <c r="A460" s="1">
        <f t="shared" si="51"/>
        <v>7</v>
      </c>
      <c r="B460" s="1" t="str">
        <f t="shared" si="50"/>
        <v>Saturday</v>
      </c>
      <c r="C460" s="252">
        <f>[1]Cost!A464</f>
        <v>43596</v>
      </c>
      <c r="D460" s="137">
        <f>[1]Cost!D464</f>
        <v>1125.3843999999999</v>
      </c>
      <c r="E460" s="2">
        <f t="shared" si="52"/>
        <v>0.12538439999999995</v>
      </c>
      <c r="F460" s="8">
        <f t="shared" si="47"/>
        <v>458</v>
      </c>
      <c r="G460" s="2">
        <f t="shared" si="48"/>
        <v>9.9924248908296889E-2</v>
      </c>
      <c r="H460" s="2"/>
      <c r="I460" s="2"/>
      <c r="J460" s="2"/>
      <c r="K460" s="2"/>
      <c r="L460" s="2"/>
      <c r="M460" s="18">
        <f>[1]Cost!F464</f>
        <v>38549664768.650002</v>
      </c>
      <c r="N460" s="18"/>
      <c r="O460" s="2"/>
      <c r="Q460" s="12">
        <f>VLOOKUP(C460,Benchmark!$A:$D,3,)</f>
        <v>6209.1180000000004</v>
      </c>
      <c r="R460" s="10">
        <f t="shared" si="49"/>
        <v>-3.7030282022709748E-2</v>
      </c>
    </row>
    <row r="461" spans="1:18" x14ac:dyDescent="0.3">
      <c r="A461" s="1">
        <f t="shared" si="51"/>
        <v>1</v>
      </c>
      <c r="B461" s="1" t="str">
        <f t="shared" si="50"/>
        <v>Sunday</v>
      </c>
      <c r="C461" s="252">
        <f>[1]Cost!A465</f>
        <v>43597</v>
      </c>
      <c r="D461" s="137">
        <f>[1]Cost!D465</f>
        <v>1125.3843999999999</v>
      </c>
      <c r="E461" s="2">
        <f t="shared" si="52"/>
        <v>0.12538439999999995</v>
      </c>
      <c r="F461" s="8">
        <f t="shared" si="47"/>
        <v>459</v>
      </c>
      <c r="G461" s="2">
        <f t="shared" si="48"/>
        <v>9.9706549019607793E-2</v>
      </c>
      <c r="H461" s="2"/>
      <c r="I461" s="2"/>
      <c r="J461" s="2"/>
      <c r="K461" s="2"/>
      <c r="L461" s="2"/>
      <c r="M461" s="18">
        <f>[1]Cost!F465</f>
        <v>38549664768.650002</v>
      </c>
      <c r="N461" s="18"/>
      <c r="O461" s="2"/>
      <c r="Q461" s="12">
        <f>VLOOKUP(C461,Benchmark!$A:$D,3,)</f>
        <v>6209.1180000000004</v>
      </c>
      <c r="R461" s="10">
        <f t="shared" si="49"/>
        <v>-3.7030282022709748E-2</v>
      </c>
    </row>
    <row r="462" spans="1:18" x14ac:dyDescent="0.3">
      <c r="A462" s="1">
        <f t="shared" si="51"/>
        <v>2</v>
      </c>
      <c r="B462" s="1" t="str">
        <f t="shared" si="50"/>
        <v>Monday</v>
      </c>
      <c r="C462" s="252">
        <f>[1]Cost!A466</f>
        <v>43598</v>
      </c>
      <c r="D462" s="137">
        <f>[1]Cost!D466</f>
        <v>1098.4056</v>
      </c>
      <c r="E462" s="2">
        <f t="shared" si="52"/>
        <v>9.8405599999999982E-2</v>
      </c>
      <c r="F462" s="8">
        <f t="shared" si="47"/>
        <v>460</v>
      </c>
      <c r="G462" s="2">
        <f t="shared" si="48"/>
        <v>7.8082704347826118E-2</v>
      </c>
      <c r="H462" s="2"/>
      <c r="I462" s="2"/>
      <c r="J462" s="2"/>
      <c r="K462" s="2"/>
      <c r="L462" s="2"/>
      <c r="M462" s="18">
        <f>[1]Cost!F466</f>
        <v>37625514987.349998</v>
      </c>
      <c r="N462" s="18"/>
      <c r="O462" s="2"/>
      <c r="Q462" s="12">
        <f>VLOOKUP(C462,Benchmark!$A:$D,3,)</f>
        <v>6135.3959999999997</v>
      </c>
      <c r="R462" s="10">
        <f t="shared" si="49"/>
        <v>-4.8463798594422847E-2</v>
      </c>
    </row>
    <row r="463" spans="1:18" x14ac:dyDescent="0.3">
      <c r="A463" s="1">
        <f t="shared" si="51"/>
        <v>3</v>
      </c>
      <c r="B463" s="1" t="str">
        <f t="shared" si="50"/>
        <v>Tuesday</v>
      </c>
      <c r="C463" s="252">
        <f>[1]Cost!A467</f>
        <v>43599</v>
      </c>
      <c r="D463" s="137">
        <f>[1]Cost!D467</f>
        <v>1083.0262</v>
      </c>
      <c r="E463" s="2">
        <f t="shared" si="52"/>
        <v>8.3026199999999939E-2</v>
      </c>
      <c r="F463" s="8">
        <f t="shared" si="47"/>
        <v>461</v>
      </c>
      <c r="G463" s="2">
        <f t="shared" si="48"/>
        <v>6.5736579175705009E-2</v>
      </c>
      <c r="H463" s="2"/>
      <c r="I463" s="2"/>
      <c r="J463" s="2"/>
      <c r="K463" s="2"/>
      <c r="L463" s="2"/>
      <c r="M463" s="18">
        <f>[1]Cost!F467</f>
        <v>37098696374.849998</v>
      </c>
      <c r="N463" s="18"/>
      <c r="O463" s="2"/>
      <c r="Q463" s="12">
        <f>VLOOKUP(C463,Benchmark!$A:$D,3,)</f>
        <v>6071.2020000000002</v>
      </c>
      <c r="R463" s="10">
        <f t="shared" si="49"/>
        <v>-5.8419621317687853E-2</v>
      </c>
    </row>
    <row r="464" spans="1:18" x14ac:dyDescent="0.3">
      <c r="A464" s="1">
        <f t="shared" si="51"/>
        <v>4</v>
      </c>
      <c r="B464" s="1" t="str">
        <f t="shared" si="50"/>
        <v>Wednesday</v>
      </c>
      <c r="C464" s="252">
        <f>[1]Cost!A468</f>
        <v>43600</v>
      </c>
      <c r="D464" s="137">
        <f>[1]Cost!D468</f>
        <v>1067.6429000000001</v>
      </c>
      <c r="E464" s="2">
        <f t="shared" si="52"/>
        <v>6.7642900000000061E-2</v>
      </c>
      <c r="F464" s="8">
        <f t="shared" ref="F464:F510" si="53">C464-$C$2</f>
        <v>462</v>
      </c>
      <c r="G464" s="2">
        <f t="shared" ref="G464:G510" si="54">((D464-$D$2)/$D$2)*365/F464</f>
        <v>5.3440819264069302E-2</v>
      </c>
      <c r="H464" s="2"/>
      <c r="I464" s="2"/>
      <c r="J464" s="2"/>
      <c r="K464" s="2"/>
      <c r="L464" s="2"/>
      <c r="M464" s="18">
        <f>[1]Cost!F468</f>
        <v>36571748107.379997</v>
      </c>
      <c r="N464" s="18"/>
      <c r="O464" s="2"/>
      <c r="Q464" s="12">
        <f>VLOOKUP(C464,Benchmark!$A:$D,3,)</f>
        <v>5980.8850000000002</v>
      </c>
      <c r="R464" s="10">
        <f t="shared" si="49"/>
        <v>-7.2426850044627011E-2</v>
      </c>
    </row>
    <row r="465" spans="1:18" x14ac:dyDescent="0.3">
      <c r="A465" s="1">
        <f t="shared" si="51"/>
        <v>5</v>
      </c>
      <c r="B465" s="1" t="str">
        <f t="shared" si="50"/>
        <v>Thursday</v>
      </c>
      <c r="C465" s="252">
        <f>[1]Cost!A469</f>
        <v>43601</v>
      </c>
      <c r="D465" s="137">
        <f>[1]Cost!D469</f>
        <v>1052.8554999999999</v>
      </c>
      <c r="E465" s="2">
        <f t="shared" si="52"/>
        <v>5.2855499999999944E-2</v>
      </c>
      <c r="F465" s="8">
        <f t="shared" si="53"/>
        <v>463</v>
      </c>
      <c r="G465" s="2">
        <f t="shared" si="54"/>
        <v>4.1667942764578754E-2</v>
      </c>
      <c r="H465" s="2"/>
      <c r="I465" s="2"/>
      <c r="J465" s="2"/>
      <c r="K465" s="2"/>
      <c r="L465" s="2"/>
      <c r="M465" s="18">
        <f>[1]Cost!F469</f>
        <v>36065211214.349998</v>
      </c>
      <c r="N465" s="18"/>
      <c r="O465" s="2"/>
      <c r="Q465" s="12">
        <f>VLOOKUP(C465,Benchmark!$A:$D,3,)</f>
        <v>5895.7380000000003</v>
      </c>
      <c r="R465" s="10">
        <f t="shared" si="49"/>
        <v>-8.5632265463791657E-2</v>
      </c>
    </row>
    <row r="466" spans="1:18" x14ac:dyDescent="0.3">
      <c r="A466" s="1">
        <f t="shared" si="51"/>
        <v>6</v>
      </c>
      <c r="B466" s="1" t="str">
        <f t="shared" si="50"/>
        <v>Friday</v>
      </c>
      <c r="C466" s="252">
        <f>[1]Cost!A470</f>
        <v>43602</v>
      </c>
      <c r="D466" s="137">
        <f>[1]Cost!D470</f>
        <v>1038.0146999999999</v>
      </c>
      <c r="E466" s="2">
        <f t="shared" si="52"/>
        <v>3.8014699999999957E-2</v>
      </c>
      <c r="F466" s="8">
        <f t="shared" si="53"/>
        <v>464</v>
      </c>
      <c r="G466" s="2">
        <f t="shared" si="54"/>
        <v>2.9903804956896513E-2</v>
      </c>
      <c r="H466" s="2"/>
      <c r="I466" s="2"/>
      <c r="J466" s="2"/>
      <c r="K466" s="2"/>
      <c r="L466" s="2"/>
      <c r="M466" s="18">
        <f>[1]Cost!F470</f>
        <v>35556842707.110001</v>
      </c>
      <c r="N466" s="18"/>
      <c r="O466" s="2"/>
      <c r="Q466" s="12">
        <f>VLOOKUP(C466,Benchmark!$A:$D,3,)</f>
        <v>5826.8680000000004</v>
      </c>
      <c r="R466" s="10">
        <f t="shared" si="49"/>
        <v>-9.6313287225190836E-2</v>
      </c>
    </row>
    <row r="467" spans="1:18" x14ac:dyDescent="0.3">
      <c r="A467" s="1">
        <f t="shared" si="51"/>
        <v>7</v>
      </c>
      <c r="B467" s="1" t="str">
        <f t="shared" si="50"/>
        <v>Saturday</v>
      </c>
      <c r="C467" s="252">
        <f>[1]Cost!A471</f>
        <v>43603</v>
      </c>
      <c r="D467" s="137">
        <f>[1]Cost!D471</f>
        <v>1038.0146999999999</v>
      </c>
      <c r="E467" s="2">
        <f t="shared" si="52"/>
        <v>3.8014699999999957E-2</v>
      </c>
      <c r="F467" s="8">
        <f t="shared" si="53"/>
        <v>465</v>
      </c>
      <c r="G467" s="2">
        <f t="shared" si="54"/>
        <v>2.983949569892469E-2</v>
      </c>
      <c r="H467" s="2"/>
      <c r="I467" s="2"/>
      <c r="J467" s="2"/>
      <c r="K467" s="2"/>
      <c r="L467" s="2"/>
      <c r="M467" s="18">
        <f>[1]Cost!F471</f>
        <v>35556842707.110001</v>
      </c>
      <c r="N467" s="18"/>
      <c r="O467" s="2"/>
      <c r="Q467" s="12">
        <f>VLOOKUP(C467,Benchmark!$A:$D,3,)</f>
        <v>5826.8680000000004</v>
      </c>
      <c r="R467" s="10">
        <f t="shared" si="49"/>
        <v>-9.6313287225190836E-2</v>
      </c>
    </row>
    <row r="468" spans="1:18" x14ac:dyDescent="0.3">
      <c r="A468" s="1">
        <f t="shared" si="51"/>
        <v>1</v>
      </c>
      <c r="B468" s="1" t="str">
        <f t="shared" si="50"/>
        <v>Sunday</v>
      </c>
      <c r="C468" s="252">
        <f>[1]Cost!A472</f>
        <v>43604</v>
      </c>
      <c r="D468" s="137">
        <f>[1]Cost!D472</f>
        <v>1038.0146999999999</v>
      </c>
      <c r="E468" s="2">
        <f t="shared" si="52"/>
        <v>3.8014699999999957E-2</v>
      </c>
      <c r="F468" s="8">
        <f t="shared" si="53"/>
        <v>466</v>
      </c>
      <c r="G468" s="2">
        <f t="shared" si="54"/>
        <v>2.9775462446351892E-2</v>
      </c>
      <c r="H468" s="2"/>
      <c r="I468" s="2"/>
      <c r="J468" s="2"/>
      <c r="K468" s="2"/>
      <c r="L468" s="2"/>
      <c r="M468" s="18">
        <f>[1]Cost!F472</f>
        <v>35556842707.110001</v>
      </c>
      <c r="N468" s="18"/>
      <c r="O468" s="2"/>
      <c r="Q468" s="12">
        <f>VLOOKUP(C468,Benchmark!$A:$D,3,)</f>
        <v>5826.8680000000004</v>
      </c>
      <c r="R468" s="10">
        <f t="shared" si="49"/>
        <v>-9.6313287225190836E-2</v>
      </c>
    </row>
    <row r="469" spans="1:18" x14ac:dyDescent="0.3">
      <c r="A469" s="1">
        <f t="shared" si="51"/>
        <v>2</v>
      </c>
      <c r="B469" s="1" t="str">
        <f t="shared" si="50"/>
        <v>Monday</v>
      </c>
      <c r="C469" s="252">
        <f>[1]Cost!A473</f>
        <v>43605</v>
      </c>
      <c r="D469" s="137">
        <f>[1]Cost!D473</f>
        <v>1059.5416</v>
      </c>
      <c r="E469" s="2">
        <f t="shared" si="52"/>
        <v>5.9541599999999972E-2</v>
      </c>
      <c r="F469" s="8">
        <f t="shared" si="53"/>
        <v>467</v>
      </c>
      <c r="G469" s="2">
        <f t="shared" si="54"/>
        <v>4.6536796573875813E-2</v>
      </c>
      <c r="H469" s="2"/>
      <c r="I469" s="2"/>
      <c r="J469" s="2"/>
      <c r="K469" s="2"/>
      <c r="L469" s="2"/>
      <c r="M469" s="18">
        <f>[1]Cost!F473</f>
        <v>36294241732.330002</v>
      </c>
      <c r="N469" s="18"/>
      <c r="O469" s="2"/>
      <c r="Q469" s="12">
        <f>VLOOKUP(C469,Benchmark!$A:$D,3,)</f>
        <v>5907.1210000000001</v>
      </c>
      <c r="R469" s="10">
        <f t="shared" si="49"/>
        <v>-8.3866880380155662E-2</v>
      </c>
    </row>
    <row r="470" spans="1:18" x14ac:dyDescent="0.3">
      <c r="A470" s="1">
        <f t="shared" si="51"/>
        <v>3</v>
      </c>
      <c r="B470" s="1" t="str">
        <f t="shared" si="50"/>
        <v>Tuesday</v>
      </c>
      <c r="C470" s="252">
        <f>[1]Cost!A474</f>
        <v>43606</v>
      </c>
      <c r="D470" s="137">
        <f>[1]Cost!D474</f>
        <v>1065.5003999999999</v>
      </c>
      <c r="E470" s="2">
        <f t="shared" si="52"/>
        <v>6.5500399999999903E-2</v>
      </c>
      <c r="F470" s="8">
        <f t="shared" si="53"/>
        <v>468</v>
      </c>
      <c r="G470" s="2">
        <f t="shared" si="54"/>
        <v>5.1084713675213597E-2</v>
      </c>
      <c r="H470" s="2"/>
      <c r="I470" s="2"/>
      <c r="J470" s="2"/>
      <c r="K470" s="2"/>
      <c r="L470" s="2"/>
      <c r="M470" s="18">
        <f>[1]Cost!F474</f>
        <v>36498358014.150002</v>
      </c>
      <c r="N470" s="18"/>
      <c r="O470" s="2"/>
      <c r="Q470" s="12">
        <f>VLOOKUP(C470,Benchmark!$A:$D,3,)</f>
        <v>5951.3720000000003</v>
      </c>
      <c r="R470" s="10">
        <f t="shared" si="49"/>
        <v>-7.7004009841986965E-2</v>
      </c>
    </row>
    <row r="471" spans="1:18" x14ac:dyDescent="0.3">
      <c r="A471" s="1">
        <f t="shared" si="51"/>
        <v>4</v>
      </c>
      <c r="B471" s="1" t="str">
        <f t="shared" si="50"/>
        <v>Wednesday</v>
      </c>
      <c r="C471" s="252">
        <f>[1]Cost!A475</f>
        <v>43607</v>
      </c>
      <c r="D471" s="137">
        <f>[1]Cost!D475</f>
        <v>1056.0225</v>
      </c>
      <c r="E471" s="2">
        <f t="shared" si="52"/>
        <v>5.6022500000000086E-2</v>
      </c>
      <c r="F471" s="8">
        <f t="shared" si="53"/>
        <v>469</v>
      </c>
      <c r="G471" s="2">
        <f t="shared" si="54"/>
        <v>4.3599600213219646E-2</v>
      </c>
      <c r="H471" s="2"/>
      <c r="I471" s="2"/>
      <c r="J471" s="2"/>
      <c r="K471" s="2"/>
      <c r="L471" s="2"/>
      <c r="M471" s="18">
        <f>[1]Cost!F475</f>
        <v>36173692931.510002</v>
      </c>
      <c r="N471" s="18"/>
      <c r="O471" s="2"/>
      <c r="Q471" s="12">
        <f>VLOOKUP(C471,Benchmark!$A:$D,3,)</f>
        <v>5939.6360000000004</v>
      </c>
      <c r="R471" s="10">
        <f t="shared" si="49"/>
        <v>-7.8824141559596606E-2</v>
      </c>
    </row>
    <row r="472" spans="1:18" x14ac:dyDescent="0.3">
      <c r="A472" s="1">
        <f t="shared" si="51"/>
        <v>5</v>
      </c>
      <c r="B472" s="1" t="str">
        <f t="shared" si="50"/>
        <v>Thursday</v>
      </c>
      <c r="C472" s="252">
        <f>[1]Cost!A476</f>
        <v>43608</v>
      </c>
      <c r="D472" s="137">
        <f>[1]Cost!D476</f>
        <v>1078.7722000000001</v>
      </c>
      <c r="E472" s="2">
        <f t="shared" si="52"/>
        <v>7.8772200000000181E-2</v>
      </c>
      <c r="F472" s="8">
        <f t="shared" si="53"/>
        <v>470</v>
      </c>
      <c r="G472" s="2">
        <f t="shared" si="54"/>
        <v>6.1174155319149021E-2</v>
      </c>
      <c r="H472" s="2"/>
      <c r="I472" s="2"/>
      <c r="J472" s="2"/>
      <c r="K472" s="2"/>
      <c r="L472" s="2"/>
      <c r="M472" s="18">
        <f>[1]Cost!F476</f>
        <v>36952979342.309998</v>
      </c>
      <c r="N472" s="18"/>
      <c r="O472" s="2"/>
      <c r="Q472" s="12">
        <f>VLOOKUP(C472,Benchmark!$A:$D,3,)</f>
        <v>6032.6959999999999</v>
      </c>
      <c r="R472" s="10">
        <f t="shared" si="49"/>
        <v>-6.4391502019654601E-2</v>
      </c>
    </row>
    <row r="473" spans="1:18" s="13" customFormat="1" x14ac:dyDescent="0.3">
      <c r="A473" s="13">
        <f t="shared" si="51"/>
        <v>6</v>
      </c>
      <c r="B473" s="13" t="str">
        <f t="shared" si="50"/>
        <v>Friday</v>
      </c>
      <c r="C473" s="129">
        <f>[1]Cost!A477</f>
        <v>43609</v>
      </c>
      <c r="D473" s="193">
        <f>[1]Cost!D477</f>
        <v>1084.5087000000001</v>
      </c>
      <c r="E473" s="14">
        <f t="shared" si="52"/>
        <v>8.4508699999999992E-2</v>
      </c>
      <c r="F473" s="15">
        <f t="shared" si="53"/>
        <v>471</v>
      </c>
      <c r="G473" s="14">
        <f t="shared" si="54"/>
        <v>6.5489756900212387E-2</v>
      </c>
      <c r="M473" s="194">
        <f>[1]Cost!F477</f>
        <v>37149478436.629997</v>
      </c>
      <c r="Q473" s="131">
        <f>VLOOKUP(C473,Benchmark!$A:$D,3,)</f>
        <v>6057.3530000000001</v>
      </c>
      <c r="R473" s="16">
        <f t="shared" si="49"/>
        <v>-6.0567457391067059E-2</v>
      </c>
    </row>
    <row r="474" spans="1:18" x14ac:dyDescent="0.3">
      <c r="A474" s="1">
        <f t="shared" si="51"/>
        <v>7</v>
      </c>
      <c r="B474" s="1" t="str">
        <f t="shared" si="50"/>
        <v>Saturday</v>
      </c>
      <c r="C474" s="252">
        <f>[1]Cost!A478</f>
        <v>43610</v>
      </c>
      <c r="D474" s="137">
        <f>[1]Cost!D478</f>
        <v>1084.5087000000001</v>
      </c>
      <c r="E474" s="2">
        <f t="shared" si="52"/>
        <v>8.4508699999999992E-2</v>
      </c>
      <c r="F474" s="8">
        <f t="shared" si="53"/>
        <v>472</v>
      </c>
      <c r="G474" s="2">
        <f t="shared" si="54"/>
        <v>6.5351007415254306E-2</v>
      </c>
      <c r="H474" s="2"/>
      <c r="I474" s="2"/>
      <c r="J474" s="2"/>
      <c r="K474" s="2"/>
      <c r="L474" s="2"/>
      <c r="M474" s="18">
        <f>[1]Cost!F478</f>
        <v>37149478436.629997</v>
      </c>
      <c r="N474" s="18"/>
      <c r="O474" s="2"/>
      <c r="Q474" s="12">
        <f>VLOOKUP(C474,Benchmark!$A:$D,3,)</f>
        <v>6057.3530000000001</v>
      </c>
      <c r="R474" s="10">
        <f t="shared" si="49"/>
        <v>-6.0567457391067059E-2</v>
      </c>
    </row>
    <row r="475" spans="1:18" x14ac:dyDescent="0.3">
      <c r="A475" s="1">
        <f t="shared" si="51"/>
        <v>1</v>
      </c>
      <c r="B475" s="1" t="str">
        <f t="shared" si="50"/>
        <v>Sunday</v>
      </c>
      <c r="C475" s="252">
        <f>[1]Cost!A479</f>
        <v>43611</v>
      </c>
      <c r="D475" s="137">
        <f>[1]Cost!D479</f>
        <v>1084.5087000000001</v>
      </c>
      <c r="E475" s="2">
        <f t="shared" si="52"/>
        <v>8.4508699999999992E-2</v>
      </c>
      <c r="F475" s="8">
        <f t="shared" si="53"/>
        <v>473</v>
      </c>
      <c r="G475" s="2">
        <f t="shared" si="54"/>
        <v>6.5212844608879564E-2</v>
      </c>
      <c r="H475" s="2"/>
      <c r="I475" s="2"/>
      <c r="J475" s="2"/>
      <c r="K475" s="2"/>
      <c r="L475" s="2"/>
      <c r="M475" s="18">
        <f>[1]Cost!F479</f>
        <v>37149478436.629997</v>
      </c>
      <c r="N475" s="18"/>
      <c r="O475" s="2"/>
      <c r="Q475" s="12">
        <f>VLOOKUP(C475,Benchmark!$A:$D,3,)</f>
        <v>6057.3530000000001</v>
      </c>
      <c r="R475" s="10">
        <f t="shared" si="49"/>
        <v>-6.0567457391067059E-2</v>
      </c>
    </row>
    <row r="476" spans="1:18" x14ac:dyDescent="0.3">
      <c r="A476" s="1">
        <f t="shared" si="51"/>
        <v>2</v>
      </c>
      <c r="B476" s="1" t="str">
        <f t="shared" si="50"/>
        <v>Monday</v>
      </c>
      <c r="C476" s="252">
        <f>[1]Cost!A480</f>
        <v>43612</v>
      </c>
      <c r="D476" s="137">
        <f>[1]Cost!D480</f>
        <v>1094.6258</v>
      </c>
      <c r="E476" s="2">
        <f t="shared" si="52"/>
        <v>9.4625799999999982E-2</v>
      </c>
      <c r="F476" s="8">
        <f t="shared" si="53"/>
        <v>474</v>
      </c>
      <c r="G476" s="2">
        <f t="shared" si="54"/>
        <v>7.2865858649789048E-2</v>
      </c>
      <c r="H476" s="2"/>
      <c r="I476" s="2"/>
      <c r="J476" s="2"/>
      <c r="K476" s="2"/>
      <c r="L476" s="2"/>
      <c r="M476" s="18">
        <f>[1]Cost!F480</f>
        <v>37496037865.120003</v>
      </c>
      <c r="N476" s="18"/>
      <c r="O476" s="2"/>
      <c r="Q476" s="12">
        <f>VLOOKUP(C476,Benchmark!$A:$D,3,)</f>
        <v>6098.9740000000002</v>
      </c>
      <c r="R476" s="10">
        <f t="shared" si="49"/>
        <v>-5.4112472539445067E-2</v>
      </c>
    </row>
    <row r="477" spans="1:18" x14ac:dyDescent="0.3">
      <c r="A477" s="1">
        <f t="shared" si="51"/>
        <v>3</v>
      </c>
      <c r="B477" s="1" t="str">
        <f t="shared" si="50"/>
        <v>Tuesday</v>
      </c>
      <c r="C477" s="252">
        <f>[1]Cost!A481</f>
        <v>43613</v>
      </c>
      <c r="D477" s="137">
        <f>[1]Cost!D481</f>
        <v>1073.7879</v>
      </c>
      <c r="E477" s="2">
        <f t="shared" si="52"/>
        <v>7.3787900000000128E-2</v>
      </c>
      <c r="F477" s="8">
        <f t="shared" si="53"/>
        <v>475</v>
      </c>
      <c r="G477" s="2">
        <f t="shared" si="54"/>
        <v>5.6700175789473707E-2</v>
      </c>
      <c r="H477" s="2"/>
      <c r="I477" s="2"/>
      <c r="J477" s="2"/>
      <c r="K477" s="2"/>
      <c r="L477" s="2"/>
      <c r="M477" s="18">
        <f>[1]Cost!F481</f>
        <v>36782241862.889999</v>
      </c>
      <c r="N477" s="18"/>
      <c r="O477" s="2"/>
      <c r="Q477" s="12">
        <f>VLOOKUP(C477,Benchmark!$A:$D,3,)</f>
        <v>6033.1419999999998</v>
      </c>
      <c r="R477" s="10">
        <f t="shared" si="49"/>
        <v>-6.4322332051517717E-2</v>
      </c>
    </row>
    <row r="478" spans="1:18" x14ac:dyDescent="0.3">
      <c r="A478" s="1">
        <f t="shared" si="51"/>
        <v>4</v>
      </c>
      <c r="B478" s="1" t="str">
        <f t="shared" si="50"/>
        <v>Wednesday</v>
      </c>
      <c r="C478" s="252">
        <f>[1]Cost!A482</f>
        <v>43614</v>
      </c>
      <c r="D478" s="137">
        <f>[1]Cost!D482</f>
        <v>1086.7552000000001</v>
      </c>
      <c r="E478" s="2">
        <f t="shared" si="52"/>
        <v>8.6755200000000032E-2</v>
      </c>
      <c r="F478" s="8">
        <f t="shared" si="53"/>
        <v>476</v>
      </c>
      <c r="G478" s="2">
        <f t="shared" si="54"/>
        <v>6.6524470588235338E-2</v>
      </c>
      <c r="H478" s="2"/>
      <c r="I478" s="2"/>
      <c r="J478" s="2"/>
      <c r="K478" s="2"/>
      <c r="L478" s="2"/>
      <c r="M478" s="18">
        <f>[1]Cost!F482</f>
        <v>37226433813.239998</v>
      </c>
      <c r="N478" s="18"/>
      <c r="O478" s="2"/>
      <c r="Q478" s="12">
        <f>VLOOKUP(C478,Benchmark!$A:$D,3,)</f>
        <v>6104.1059999999998</v>
      </c>
      <c r="R478" s="10">
        <f t="shared" si="49"/>
        <v>-5.3316552637027503E-2</v>
      </c>
    </row>
    <row r="479" spans="1:18" x14ac:dyDescent="0.3">
      <c r="A479" s="1">
        <f t="shared" si="51"/>
        <v>5</v>
      </c>
      <c r="B479" s="1" t="str">
        <f t="shared" si="50"/>
        <v>Thursday</v>
      </c>
      <c r="C479" s="252">
        <f>[1]Cost!A483</f>
        <v>43615</v>
      </c>
      <c r="D479" s="137">
        <f>[1]Cost!D483</f>
        <v>1086.7552000000001</v>
      </c>
      <c r="E479" s="2">
        <f t="shared" si="52"/>
        <v>8.6755200000000032E-2</v>
      </c>
      <c r="F479" s="8">
        <f t="shared" si="53"/>
        <v>477</v>
      </c>
      <c r="G479" s="2">
        <f t="shared" si="54"/>
        <v>6.6385006289308227E-2</v>
      </c>
      <c r="H479" s="2"/>
      <c r="I479" s="2"/>
      <c r="J479" s="2"/>
      <c r="K479" s="2"/>
      <c r="L479" s="2"/>
      <c r="M479" s="18">
        <f>[1]Cost!F483</f>
        <v>37226433813.239998</v>
      </c>
      <c r="N479" s="18"/>
      <c r="O479" s="2"/>
      <c r="Q479" s="12">
        <f>VLOOKUP(C479,Benchmark!$A:$D,3,)</f>
        <v>6104.1059999999998</v>
      </c>
      <c r="R479" s="10">
        <f t="shared" si="49"/>
        <v>-5.3316552637027503E-2</v>
      </c>
    </row>
    <row r="480" spans="1:18" x14ac:dyDescent="0.3">
      <c r="A480" s="1">
        <f t="shared" si="51"/>
        <v>6</v>
      </c>
      <c r="B480" s="1" t="str">
        <f t="shared" si="50"/>
        <v>Friday</v>
      </c>
      <c r="C480" s="252">
        <f>[1]Cost!A484</f>
        <v>43616</v>
      </c>
      <c r="D480" s="137">
        <f>[1]Cost!D484</f>
        <v>1115.0264</v>
      </c>
      <c r="E480" s="2">
        <f t="shared" si="52"/>
        <v>0.11502639999999986</v>
      </c>
      <c r="F480" s="8">
        <f t="shared" si="53"/>
        <v>478</v>
      </c>
      <c r="G480" s="2">
        <f t="shared" si="54"/>
        <v>8.7833966527196633E-2</v>
      </c>
      <c r="H480" s="27">
        <f>D480/VLOOKUP(N480,$C:$D,2,)-1</f>
        <v>-6.1639800745822981E-2</v>
      </c>
      <c r="I480" s="27"/>
      <c r="J480" s="27"/>
      <c r="K480" s="27">
        <f>+D480/VLOOKUP(O480,$C:$D,2,)-1</f>
        <v>0.11462491210665915</v>
      </c>
      <c r="L480" s="21">
        <f>+D480/VLOOKUP(P480,$C:$D,2,)-1</f>
        <v>8.96750021084467E-2</v>
      </c>
      <c r="M480" s="18">
        <f>[1]Cost!F484</f>
        <v>38194853340.599998</v>
      </c>
      <c r="N480" s="105">
        <v>43585</v>
      </c>
      <c r="O480" s="26">
        <v>43251</v>
      </c>
      <c r="P480" s="105">
        <v>43462</v>
      </c>
      <c r="Q480" s="12">
        <f>VLOOKUP(C480,Benchmark!$A:$D,3,)</f>
        <v>6209.1170000000002</v>
      </c>
      <c r="R480" s="10">
        <f t="shared" si="49"/>
        <v>-3.7030437112324455E-2</v>
      </c>
    </row>
    <row r="481" spans="1:18" x14ac:dyDescent="0.3">
      <c r="A481" s="1">
        <f t="shared" si="51"/>
        <v>7</v>
      </c>
      <c r="B481" s="1" t="str">
        <f t="shared" si="50"/>
        <v>Saturday</v>
      </c>
      <c r="C481" s="252">
        <f>[1]Cost!A485</f>
        <v>43617</v>
      </c>
      <c r="D481" s="137">
        <f>[1]Cost!D485</f>
        <v>1115.0264</v>
      </c>
      <c r="E481" s="2">
        <f t="shared" si="52"/>
        <v>0.11502639999999986</v>
      </c>
      <c r="F481" s="8">
        <f t="shared" si="53"/>
        <v>479</v>
      </c>
      <c r="G481" s="2">
        <f t="shared" si="54"/>
        <v>8.7650597077244236E-2</v>
      </c>
      <c r="H481" s="2"/>
      <c r="I481" s="2"/>
      <c r="J481" s="2"/>
      <c r="K481" s="2"/>
      <c r="L481" s="2"/>
      <c r="M481" s="18">
        <f>[1]Cost!F485</f>
        <v>38194853340.599998</v>
      </c>
      <c r="N481" s="18"/>
      <c r="O481" s="2"/>
      <c r="Q481" s="12">
        <f>VLOOKUP(C481,Benchmark!$A:$D,3,)</f>
        <v>6209.1170000000002</v>
      </c>
      <c r="R481" s="10">
        <f t="shared" si="49"/>
        <v>-3.7030437112324455E-2</v>
      </c>
    </row>
    <row r="482" spans="1:18" x14ac:dyDescent="0.3">
      <c r="A482" s="1">
        <f t="shared" si="51"/>
        <v>1</v>
      </c>
      <c r="B482" s="1" t="str">
        <f t="shared" si="50"/>
        <v>Sunday</v>
      </c>
      <c r="C482" s="252">
        <f>[1]Cost!A486</f>
        <v>43618</v>
      </c>
      <c r="D482" s="137">
        <f>[1]Cost!D486</f>
        <v>1115.0264</v>
      </c>
      <c r="E482" s="2">
        <f t="shared" si="52"/>
        <v>0.11502639999999986</v>
      </c>
      <c r="F482" s="8">
        <f t="shared" si="53"/>
        <v>480</v>
      </c>
      <c r="G482" s="2">
        <f t="shared" si="54"/>
        <v>8.7467991666666647E-2</v>
      </c>
      <c r="H482" s="2"/>
      <c r="I482" s="2"/>
      <c r="J482" s="2"/>
      <c r="K482" s="2"/>
      <c r="L482" s="2"/>
      <c r="M482" s="18">
        <f>[1]Cost!F486</f>
        <v>38194853340.599998</v>
      </c>
      <c r="N482" s="18"/>
      <c r="O482" s="2"/>
      <c r="Q482" s="12">
        <f>VLOOKUP(C482,Benchmark!$A:$D,3,)</f>
        <v>6209.1170000000002</v>
      </c>
      <c r="R482" s="10">
        <f t="shared" si="49"/>
        <v>-3.7030437112324455E-2</v>
      </c>
    </row>
    <row r="483" spans="1:18" x14ac:dyDescent="0.3">
      <c r="A483" s="1">
        <f t="shared" si="51"/>
        <v>2</v>
      </c>
      <c r="B483" s="1" t="str">
        <f t="shared" si="50"/>
        <v>Monday</v>
      </c>
      <c r="C483" s="252">
        <f>[1]Cost!A487</f>
        <v>43619</v>
      </c>
      <c r="D483" s="137">
        <f>[1]Cost!D487</f>
        <v>1115.0264</v>
      </c>
      <c r="E483" s="2">
        <f t="shared" si="52"/>
        <v>0.11502639999999986</v>
      </c>
      <c r="F483" s="8">
        <f t="shared" si="53"/>
        <v>481</v>
      </c>
      <c r="G483" s="2">
        <f t="shared" si="54"/>
        <v>8.7286145530145506E-2</v>
      </c>
      <c r="H483" s="2"/>
      <c r="I483" s="2"/>
      <c r="J483" s="2"/>
      <c r="K483" s="2"/>
      <c r="L483" s="2"/>
      <c r="M483" s="18">
        <f>[1]Cost!F487</f>
        <v>38194853340.599998</v>
      </c>
      <c r="N483" s="18"/>
      <c r="O483" s="2"/>
      <c r="Q483" s="12">
        <f>VLOOKUP(C483,Benchmark!$A:$D,3,)</f>
        <v>6209.1170000000002</v>
      </c>
      <c r="R483" s="10">
        <f t="shared" si="49"/>
        <v>-3.7030437112324455E-2</v>
      </c>
    </row>
    <row r="484" spans="1:18" x14ac:dyDescent="0.3">
      <c r="A484" s="1">
        <f t="shared" si="51"/>
        <v>3</v>
      </c>
      <c r="B484" s="1" t="str">
        <f t="shared" si="50"/>
        <v>Tuesday</v>
      </c>
      <c r="C484" s="252">
        <f>[1]Cost!A488</f>
        <v>43620</v>
      </c>
      <c r="D484" s="137">
        <f>[1]Cost!D488</f>
        <v>1115.0264</v>
      </c>
      <c r="E484" s="2">
        <f t="shared" si="52"/>
        <v>0.11502639999999986</v>
      </c>
      <c r="F484" s="8">
        <f t="shared" si="53"/>
        <v>482</v>
      </c>
      <c r="G484" s="2">
        <f t="shared" si="54"/>
        <v>8.7105053941908692E-2</v>
      </c>
      <c r="H484" s="2"/>
      <c r="I484" s="2"/>
      <c r="J484" s="2"/>
      <c r="K484" s="2"/>
      <c r="L484" s="2"/>
      <c r="M484" s="18">
        <f>[1]Cost!F488</f>
        <v>38194853340.599998</v>
      </c>
      <c r="N484" s="18"/>
      <c r="O484" s="2"/>
      <c r="Q484" s="12">
        <f>VLOOKUP(C484,Benchmark!$A:$D,3,)</f>
        <v>6209.1170000000002</v>
      </c>
      <c r="R484" s="10">
        <f t="shared" si="49"/>
        <v>-3.7030437112324455E-2</v>
      </c>
    </row>
    <row r="485" spans="1:18" x14ac:dyDescent="0.3">
      <c r="A485" s="1">
        <f t="shared" si="51"/>
        <v>4</v>
      </c>
      <c r="B485" s="1" t="str">
        <f t="shared" si="50"/>
        <v>Wednesday</v>
      </c>
      <c r="C485" s="252">
        <f>[1]Cost!A489</f>
        <v>43621</v>
      </c>
      <c r="D485" s="137">
        <f>[1]Cost!D489</f>
        <v>1115.0264</v>
      </c>
      <c r="E485" s="2">
        <f t="shared" si="52"/>
        <v>0.11502639999999986</v>
      </c>
      <c r="F485" s="8">
        <f t="shared" si="53"/>
        <v>483</v>
      </c>
      <c r="G485" s="2">
        <f t="shared" si="54"/>
        <v>8.6924712215320887E-2</v>
      </c>
      <c r="H485" s="2"/>
      <c r="I485" s="2"/>
      <c r="J485" s="2"/>
      <c r="K485" s="2"/>
      <c r="L485" s="2"/>
      <c r="M485" s="18">
        <f>[1]Cost!F489</f>
        <v>38194853340.599998</v>
      </c>
      <c r="N485" s="18"/>
      <c r="O485" s="2"/>
      <c r="Q485" s="12">
        <f>VLOOKUP(C485,Benchmark!$A:$D,3,)</f>
        <v>6209.1170000000002</v>
      </c>
      <c r="R485" s="10">
        <f t="shared" si="49"/>
        <v>-3.7030437112324455E-2</v>
      </c>
    </row>
    <row r="486" spans="1:18" x14ac:dyDescent="0.3">
      <c r="A486" s="1">
        <f t="shared" si="51"/>
        <v>5</v>
      </c>
      <c r="B486" s="1" t="str">
        <f t="shared" si="50"/>
        <v>Thursday</v>
      </c>
      <c r="C486" s="252">
        <f>[1]Cost!A490</f>
        <v>43622</v>
      </c>
      <c r="D486" s="137">
        <f>[1]Cost!D490</f>
        <v>1115.0264</v>
      </c>
      <c r="E486" s="2">
        <f t="shared" si="52"/>
        <v>0.11502639999999986</v>
      </c>
      <c r="F486" s="8">
        <f t="shared" si="53"/>
        <v>484</v>
      </c>
      <c r="G486" s="2">
        <f t="shared" si="54"/>
        <v>8.6745115702479308E-2</v>
      </c>
      <c r="H486" s="2"/>
      <c r="I486" s="2"/>
      <c r="J486" s="2"/>
      <c r="K486" s="2"/>
      <c r="L486" s="2"/>
      <c r="M486" s="18">
        <f>[1]Cost!F490</f>
        <v>38194853340.599998</v>
      </c>
      <c r="N486" s="18"/>
      <c r="O486" s="2"/>
      <c r="Q486" s="12">
        <f>VLOOKUP(C486,Benchmark!$A:$D,3,)</f>
        <v>6209.1170000000002</v>
      </c>
      <c r="R486" s="10">
        <f t="shared" si="49"/>
        <v>-3.7030437112324455E-2</v>
      </c>
    </row>
    <row r="487" spans="1:18" x14ac:dyDescent="0.3">
      <c r="A487" s="1">
        <f t="shared" si="51"/>
        <v>6</v>
      </c>
      <c r="B487" s="1" t="str">
        <f t="shared" si="50"/>
        <v>Friday</v>
      </c>
      <c r="C487" s="252">
        <f>[1]Cost!A491</f>
        <v>43623</v>
      </c>
      <c r="D487" s="137">
        <f>[1]Cost!D491</f>
        <v>1115.0264</v>
      </c>
      <c r="E487" s="2">
        <f t="shared" si="52"/>
        <v>0.11502639999999986</v>
      </c>
      <c r="F487" s="8">
        <f t="shared" si="53"/>
        <v>485</v>
      </c>
      <c r="G487" s="2">
        <f t="shared" si="54"/>
        <v>8.656625979381441E-2</v>
      </c>
      <c r="H487" s="2"/>
      <c r="I487" s="2"/>
      <c r="J487" s="2"/>
      <c r="K487" s="2"/>
      <c r="L487" s="2"/>
      <c r="M487" s="18">
        <f>[1]Cost!F491</f>
        <v>38194853340.599998</v>
      </c>
      <c r="N487" s="18"/>
      <c r="O487" s="2"/>
      <c r="Q487" s="12">
        <f>VLOOKUP(C487,Benchmark!$A:$D,3,)</f>
        <v>6209.1170000000002</v>
      </c>
      <c r="R487" s="10">
        <f t="shared" si="49"/>
        <v>-3.7030437112324455E-2</v>
      </c>
    </row>
    <row r="488" spans="1:18" x14ac:dyDescent="0.3">
      <c r="A488" s="1">
        <f t="shared" si="51"/>
        <v>7</v>
      </c>
      <c r="B488" s="1" t="str">
        <f t="shared" si="50"/>
        <v>Saturday</v>
      </c>
      <c r="C488" s="252">
        <f>[1]Cost!A492</f>
        <v>43624</v>
      </c>
      <c r="D488" s="137">
        <f>[1]Cost!D492</f>
        <v>1115.0264</v>
      </c>
      <c r="E488" s="2">
        <f t="shared" si="52"/>
        <v>0.11502639999999986</v>
      </c>
      <c r="F488" s="8">
        <f t="shared" si="53"/>
        <v>486</v>
      </c>
      <c r="G488" s="2">
        <f t="shared" si="54"/>
        <v>8.638813991769545E-2</v>
      </c>
      <c r="H488" s="2"/>
      <c r="I488" s="2"/>
      <c r="J488" s="2"/>
      <c r="K488" s="2"/>
      <c r="L488" s="2"/>
      <c r="M488" s="18">
        <f>[1]Cost!F492</f>
        <v>38194853340.599998</v>
      </c>
      <c r="N488" s="18"/>
      <c r="O488" s="2"/>
      <c r="Q488" s="12">
        <f>VLOOKUP(C488,Benchmark!$A:$D,3,)</f>
        <v>6209.1170000000002</v>
      </c>
      <c r="R488" s="10">
        <f t="shared" si="49"/>
        <v>-3.7030437112324455E-2</v>
      </c>
    </row>
    <row r="489" spans="1:18" x14ac:dyDescent="0.3">
      <c r="A489" s="1">
        <f t="shared" si="51"/>
        <v>1</v>
      </c>
      <c r="B489" s="1" t="str">
        <f t="shared" si="50"/>
        <v>Sunday</v>
      </c>
      <c r="C489" s="252">
        <f>[1]Cost!A493</f>
        <v>43625</v>
      </c>
      <c r="D489" s="137">
        <f>[1]Cost!D493</f>
        <v>1115.0264</v>
      </c>
      <c r="E489" s="2">
        <f t="shared" si="52"/>
        <v>0.11502639999999986</v>
      </c>
      <c r="F489" s="8">
        <f t="shared" si="53"/>
        <v>487</v>
      </c>
      <c r="G489" s="2">
        <f t="shared" si="54"/>
        <v>8.6210751540041042E-2</v>
      </c>
      <c r="H489" s="2"/>
      <c r="I489" s="2"/>
      <c r="J489" s="2"/>
      <c r="K489" s="2"/>
      <c r="L489" s="2"/>
      <c r="M489" s="18">
        <f>[1]Cost!F493</f>
        <v>38194853340.599998</v>
      </c>
      <c r="N489" s="18"/>
      <c r="O489" s="2"/>
      <c r="Q489" s="12">
        <f>VLOOKUP(C489,Benchmark!$A:$D,3,)</f>
        <v>6209.1170000000002</v>
      </c>
      <c r="R489" s="10">
        <f t="shared" si="49"/>
        <v>-3.7030437112324455E-2</v>
      </c>
    </row>
    <row r="490" spans="1:18" x14ac:dyDescent="0.3">
      <c r="A490" s="1">
        <f t="shared" si="51"/>
        <v>2</v>
      </c>
      <c r="B490" s="1" t="str">
        <f t="shared" si="50"/>
        <v>Monday</v>
      </c>
      <c r="C490" s="252">
        <f>[1]Cost!A494</f>
        <v>43626</v>
      </c>
      <c r="D490" s="137">
        <f>[1]Cost!D494</f>
        <v>1133.5136</v>
      </c>
      <c r="E490" s="2">
        <f t="shared" si="52"/>
        <v>0.1335135999999999</v>
      </c>
      <c r="F490" s="8">
        <f t="shared" si="53"/>
        <v>488</v>
      </c>
      <c r="G490" s="2">
        <f t="shared" si="54"/>
        <v>9.9861606557377053E-2</v>
      </c>
      <c r="H490" s="2"/>
      <c r="I490" s="2"/>
      <c r="J490" s="2"/>
      <c r="K490" s="2"/>
      <c r="L490" s="2"/>
      <c r="M490" s="18">
        <f>[1]Cost!F494</f>
        <v>38828127517.400002</v>
      </c>
      <c r="N490" s="18"/>
      <c r="O490" s="2"/>
      <c r="Q490" s="12">
        <f>VLOOKUP(C490,Benchmark!$A:$D,3,)</f>
        <v>6289.61</v>
      </c>
      <c r="R490" s="10">
        <f t="shared" si="49"/>
        <v>-2.4546808759771666E-2</v>
      </c>
    </row>
    <row r="491" spans="1:18" x14ac:dyDescent="0.3">
      <c r="A491" s="1">
        <f t="shared" si="51"/>
        <v>3</v>
      </c>
      <c r="B491" s="1" t="str">
        <f t="shared" si="50"/>
        <v>Tuesday</v>
      </c>
      <c r="C491" s="252">
        <f>[1]Cost!A495</f>
        <v>43627</v>
      </c>
      <c r="D491" s="137">
        <f>[1]Cost!D495</f>
        <v>1133.4503</v>
      </c>
      <c r="E491" s="2">
        <f t="shared" si="52"/>
        <v>0.13345030000000002</v>
      </c>
      <c r="F491" s="8">
        <f t="shared" si="53"/>
        <v>489</v>
      </c>
      <c r="G491" s="2">
        <f t="shared" si="54"/>
        <v>9.9610142126789342E-2</v>
      </c>
      <c r="H491" s="2"/>
      <c r="I491" s="2"/>
      <c r="J491" s="2"/>
      <c r="K491" s="2"/>
      <c r="L491" s="2"/>
      <c r="M491" s="18">
        <f>[1]Cost!F495</f>
        <v>38825956850.010002</v>
      </c>
      <c r="N491" s="18"/>
      <c r="O491" s="2"/>
      <c r="Q491" s="12">
        <f>VLOOKUP(C491,Benchmark!$A:$D,3,)</f>
        <v>6305.9920000000002</v>
      </c>
      <c r="R491" s="10">
        <f t="shared" si="49"/>
        <v>-2.2006130692467374E-2</v>
      </c>
    </row>
    <row r="492" spans="1:18" x14ac:dyDescent="0.3">
      <c r="A492" s="1">
        <f t="shared" si="51"/>
        <v>4</v>
      </c>
      <c r="B492" s="1" t="str">
        <f t="shared" si="50"/>
        <v>Wednesday</v>
      </c>
      <c r="C492" s="252">
        <f>[1]Cost!A496</f>
        <v>43628</v>
      </c>
      <c r="D492" s="137">
        <f>[1]Cost!D496</f>
        <v>1131.4418000000001</v>
      </c>
      <c r="E492" s="2">
        <f t="shared" si="52"/>
        <v>0.13144180000000016</v>
      </c>
      <c r="F492" s="8">
        <f t="shared" si="53"/>
        <v>490</v>
      </c>
      <c r="G492" s="2">
        <f t="shared" si="54"/>
        <v>9.7910728571428615E-2</v>
      </c>
      <c r="H492" s="2"/>
      <c r="I492" s="2"/>
      <c r="J492" s="2"/>
      <c r="K492" s="2"/>
      <c r="L492" s="2"/>
      <c r="M492" s="18">
        <f>[1]Cost!F496</f>
        <v>38757157626.68</v>
      </c>
      <c r="N492" s="18"/>
      <c r="O492" s="2"/>
      <c r="Q492" s="12">
        <f>VLOOKUP(C492,Benchmark!$A:$D,3,)</f>
        <v>6276.1769999999997</v>
      </c>
      <c r="R492" s="10">
        <f t="shared" si="49"/>
        <v>-2.663012755345362E-2</v>
      </c>
    </row>
    <row r="493" spans="1:18" x14ac:dyDescent="0.3">
      <c r="A493" s="1">
        <f t="shared" si="51"/>
        <v>5</v>
      </c>
      <c r="B493" s="1" t="str">
        <f t="shared" si="50"/>
        <v>Thursday</v>
      </c>
      <c r="C493" s="252">
        <f>[1]Cost!A497</f>
        <v>43629</v>
      </c>
      <c r="D493" s="137">
        <f>[1]Cost!D497</f>
        <v>1131.8561999999999</v>
      </c>
      <c r="E493" s="2">
        <f t="shared" si="52"/>
        <v>0.13185619999999987</v>
      </c>
      <c r="F493" s="8">
        <f t="shared" si="53"/>
        <v>491</v>
      </c>
      <c r="G493" s="2">
        <f t="shared" si="54"/>
        <v>9.801937474541747E-2</v>
      </c>
      <c r="H493" s="2"/>
      <c r="I493" s="2"/>
      <c r="J493" s="2"/>
      <c r="K493" s="2"/>
      <c r="L493" s="2"/>
      <c r="M493" s="18">
        <f>[1]Cost!F497</f>
        <v>38771353488.919998</v>
      </c>
      <c r="N493" s="18"/>
      <c r="O493" s="2"/>
      <c r="Q493" s="12">
        <f>VLOOKUP(C493,Benchmark!$A:$D,3,)</f>
        <v>6273.0820000000003</v>
      </c>
      <c r="R493" s="10">
        <f t="shared" si="49"/>
        <v>-2.7110129910815739E-2</v>
      </c>
    </row>
    <row r="494" spans="1:18" x14ac:dyDescent="0.3">
      <c r="A494" s="1">
        <f t="shared" si="51"/>
        <v>6</v>
      </c>
      <c r="B494" s="1" t="str">
        <f t="shared" si="50"/>
        <v>Friday</v>
      </c>
      <c r="C494" s="252">
        <f>[1]Cost!A498</f>
        <v>43630</v>
      </c>
      <c r="D494" s="137">
        <f>[1]Cost!D498</f>
        <v>1130.635</v>
      </c>
      <c r="E494" s="2">
        <f t="shared" si="52"/>
        <v>0.13063500000000006</v>
      </c>
      <c r="F494" s="8">
        <f t="shared" si="53"/>
        <v>492</v>
      </c>
      <c r="G494" s="2">
        <f t="shared" si="54"/>
        <v>9.6914176829268298E-2</v>
      </c>
      <c r="H494" s="2"/>
      <c r="I494" s="2"/>
      <c r="J494" s="2"/>
      <c r="K494" s="2"/>
      <c r="L494" s="2"/>
      <c r="M494" s="18">
        <f>[1]Cost!F498</f>
        <v>38729521093.470001</v>
      </c>
      <c r="N494" s="18"/>
      <c r="O494" s="2"/>
      <c r="Q494" s="12">
        <f>VLOOKUP(C494,Benchmark!$A:$D,3,)</f>
        <v>6250.2650000000003</v>
      </c>
      <c r="R494" s="10">
        <f t="shared" si="49"/>
        <v>-3.0648809648435082E-2</v>
      </c>
    </row>
    <row r="495" spans="1:18" x14ac:dyDescent="0.3">
      <c r="A495" s="1">
        <f t="shared" si="51"/>
        <v>7</v>
      </c>
      <c r="B495" s="1" t="str">
        <f t="shared" si="50"/>
        <v>Saturday</v>
      </c>
      <c r="C495" s="252">
        <f>[1]Cost!A499</f>
        <v>43631</v>
      </c>
      <c r="D495" s="137">
        <f>[1]Cost!D499</f>
        <v>1130.635</v>
      </c>
      <c r="E495" s="2">
        <f t="shared" si="52"/>
        <v>0.13063500000000006</v>
      </c>
      <c r="F495" s="8">
        <f t="shared" si="53"/>
        <v>493</v>
      </c>
      <c r="G495" s="2">
        <f t="shared" si="54"/>
        <v>9.6717596348884383E-2</v>
      </c>
      <c r="H495" s="2"/>
      <c r="I495" s="2"/>
      <c r="J495" s="2"/>
      <c r="K495" s="2"/>
      <c r="L495" s="2"/>
      <c r="M495" s="18">
        <f>[1]Cost!F499</f>
        <v>38729521093.470001</v>
      </c>
      <c r="N495" s="18"/>
      <c r="O495" s="2"/>
      <c r="Q495" s="12">
        <f>VLOOKUP(C495,Benchmark!$A:$D,3,)</f>
        <v>6250.2650000000003</v>
      </c>
      <c r="R495" s="10">
        <f t="shared" si="49"/>
        <v>-3.0648809648435082E-2</v>
      </c>
    </row>
    <row r="496" spans="1:18" x14ac:dyDescent="0.3">
      <c r="A496" s="1">
        <f t="shared" si="51"/>
        <v>1</v>
      </c>
      <c r="B496" s="1" t="str">
        <f t="shared" si="50"/>
        <v>Sunday</v>
      </c>
      <c r="C496" s="252">
        <f>[1]Cost!A500</f>
        <v>43632</v>
      </c>
      <c r="D496" s="137">
        <f>[1]Cost!D500</f>
        <v>1130.635</v>
      </c>
      <c r="E496" s="2">
        <f t="shared" si="52"/>
        <v>0.13063500000000006</v>
      </c>
      <c r="F496" s="8">
        <f t="shared" si="53"/>
        <v>494</v>
      </c>
      <c r="G496" s="2">
        <f t="shared" si="54"/>
        <v>9.6521811740890695E-2</v>
      </c>
      <c r="H496" s="2"/>
      <c r="I496" s="2"/>
      <c r="J496" s="2"/>
      <c r="K496" s="2"/>
      <c r="L496" s="2"/>
      <c r="M496" s="18">
        <f>[1]Cost!F500</f>
        <v>38729521093.470001</v>
      </c>
      <c r="N496" s="18"/>
      <c r="O496" s="2"/>
      <c r="Q496" s="12">
        <f>VLOOKUP(C496,Benchmark!$A:$D,3,)</f>
        <v>6250.2650000000003</v>
      </c>
      <c r="R496" s="10">
        <f t="shared" si="49"/>
        <v>-3.0648809648435082E-2</v>
      </c>
    </row>
    <row r="497" spans="1:18" x14ac:dyDescent="0.3">
      <c r="A497" s="1">
        <f t="shared" si="51"/>
        <v>2</v>
      </c>
      <c r="B497" s="1" t="str">
        <f t="shared" si="50"/>
        <v>Monday</v>
      </c>
      <c r="C497" s="252">
        <f>[1]Cost!A501</f>
        <v>43633</v>
      </c>
      <c r="D497" s="137">
        <f>[1]Cost!D501</f>
        <v>1124.4601</v>
      </c>
      <c r="E497" s="2">
        <f t="shared" si="52"/>
        <v>0.12446010000000007</v>
      </c>
      <c r="F497" s="8">
        <f t="shared" si="53"/>
        <v>495</v>
      </c>
      <c r="G497" s="2">
        <f t="shared" si="54"/>
        <v>9.1773609090909106E-2</v>
      </c>
      <c r="H497" s="2"/>
      <c r="I497" s="2"/>
      <c r="J497" s="2"/>
      <c r="K497" s="2"/>
      <c r="L497" s="2"/>
      <c r="M497" s="18">
        <f>[1]Cost!F501</f>
        <v>38518003004.199997</v>
      </c>
      <c r="N497" s="18"/>
      <c r="O497" s="2"/>
      <c r="Q497" s="12">
        <f>VLOOKUP(C497,Benchmark!$A:$D,3,)</f>
        <v>6190.5249999999996</v>
      </c>
      <c r="R497" s="10">
        <f t="shared" si="49"/>
        <v>-3.9913863228019819E-2</v>
      </c>
    </row>
    <row r="498" spans="1:18" x14ac:dyDescent="0.3">
      <c r="A498" s="1">
        <f t="shared" si="51"/>
        <v>3</v>
      </c>
      <c r="B498" s="1" t="str">
        <f t="shared" si="50"/>
        <v>Tuesday</v>
      </c>
      <c r="C498" s="252">
        <f>[1]Cost!A502</f>
        <v>43634</v>
      </c>
      <c r="D498" s="137">
        <f>[1]Cost!D502</f>
        <v>1140.7565999999999</v>
      </c>
      <c r="E498" s="2">
        <f t="shared" si="52"/>
        <v>0.14075660000000001</v>
      </c>
      <c r="F498" s="8">
        <f t="shared" si="53"/>
        <v>496</v>
      </c>
      <c r="G498" s="2">
        <f t="shared" si="54"/>
        <v>0.1035809657258064</v>
      </c>
      <c r="H498" s="2"/>
      <c r="I498" s="2"/>
      <c r="J498" s="2"/>
      <c r="K498" s="2"/>
      <c r="L498" s="2"/>
      <c r="M498" s="18">
        <f>[1]Cost!F502</f>
        <v>39076231560.389999</v>
      </c>
      <c r="N498" s="18"/>
      <c r="O498" s="2"/>
      <c r="Q498" s="12">
        <f>VLOOKUP(C498,Benchmark!$A:$D,3,)</f>
        <v>6257.33</v>
      </c>
      <c r="R498" s="10">
        <f t="shared" si="49"/>
        <v>-2.9553101520886305E-2</v>
      </c>
    </row>
    <row r="499" spans="1:18" x14ac:dyDescent="0.3">
      <c r="A499" s="1">
        <f t="shared" si="51"/>
        <v>4</v>
      </c>
      <c r="B499" s="1" t="str">
        <f t="shared" si="50"/>
        <v>Wednesday</v>
      </c>
      <c r="C499" s="252">
        <f>[1]Cost!A503</f>
        <v>43635</v>
      </c>
      <c r="D499" s="137">
        <f>[1]Cost!D503</f>
        <v>1158.5555999999999</v>
      </c>
      <c r="E499" s="2">
        <f t="shared" si="52"/>
        <v>0.15855559999999991</v>
      </c>
      <c r="F499" s="8">
        <f t="shared" si="53"/>
        <v>497</v>
      </c>
      <c r="G499" s="2">
        <f t="shared" si="54"/>
        <v>0.11644425352112668</v>
      </c>
      <c r="H499" s="2"/>
      <c r="I499" s="2"/>
      <c r="J499" s="2"/>
      <c r="K499" s="2"/>
      <c r="L499" s="2"/>
      <c r="M499" s="18">
        <f>[1]Cost!F503</f>
        <v>39685931128.370003</v>
      </c>
      <c r="N499" s="18"/>
      <c r="O499" s="2"/>
      <c r="Q499" s="12">
        <f>VLOOKUP(C499,Benchmark!$A:$D,3,)</f>
        <v>6339.2619999999997</v>
      </c>
      <c r="R499" s="10">
        <f t="shared" si="49"/>
        <v>-1.6846299212842752E-2</v>
      </c>
    </row>
    <row r="500" spans="1:18" x14ac:dyDescent="0.3">
      <c r="A500" s="1">
        <f t="shared" si="51"/>
        <v>5</v>
      </c>
      <c r="B500" s="1" t="str">
        <f t="shared" si="50"/>
        <v>Thursday</v>
      </c>
      <c r="C500" s="252">
        <f>[1]Cost!A504</f>
        <v>43636</v>
      </c>
      <c r="D500" s="137">
        <f>[1]Cost!D504</f>
        <v>1157.5871</v>
      </c>
      <c r="E500" s="2">
        <f t="shared" si="52"/>
        <v>0.15758709999999998</v>
      </c>
      <c r="F500" s="8">
        <f t="shared" si="53"/>
        <v>498</v>
      </c>
      <c r="G500" s="2">
        <f t="shared" si="54"/>
        <v>0.11550058534136542</v>
      </c>
      <c r="H500" s="2"/>
      <c r="I500" s="2"/>
      <c r="J500" s="2"/>
      <c r="K500" s="2"/>
      <c r="L500" s="2"/>
      <c r="M500" s="18">
        <f>[1]Cost!F504</f>
        <v>39652757304.230003</v>
      </c>
      <c r="N500" s="18"/>
      <c r="O500" s="2"/>
      <c r="Q500" s="12">
        <f>VLOOKUP(C500,Benchmark!$A:$D,3,)</f>
        <v>6335.6980000000003</v>
      </c>
      <c r="R500" s="10">
        <f t="shared" si="49"/>
        <v>-1.7399038599478778E-2</v>
      </c>
    </row>
    <row r="501" spans="1:18" x14ac:dyDescent="0.3">
      <c r="A501" s="1">
        <f t="shared" si="51"/>
        <v>6</v>
      </c>
      <c r="B501" s="1" t="str">
        <f t="shared" si="50"/>
        <v>Friday</v>
      </c>
      <c r="C501" s="252">
        <f>[1]Cost!A505</f>
        <v>43637</v>
      </c>
      <c r="D501" s="137">
        <f>[1]Cost!D505</f>
        <v>1151.223</v>
      </c>
      <c r="E501" s="2">
        <f t="shared" si="52"/>
        <v>0.15122299999999989</v>
      </c>
      <c r="F501" s="8">
        <f t="shared" si="53"/>
        <v>499</v>
      </c>
      <c r="G501" s="2">
        <f t="shared" si="54"/>
        <v>0.11061401803607213</v>
      </c>
      <c r="H501" s="2"/>
      <c r="I501" s="2"/>
      <c r="J501" s="2"/>
      <c r="K501" s="2"/>
      <c r="L501" s="2"/>
      <c r="M501" s="18">
        <f>[1]Cost!F505</f>
        <v>39434756032.190002</v>
      </c>
      <c r="N501" s="18"/>
      <c r="O501" s="2"/>
      <c r="Q501" s="12">
        <f>VLOOKUP(C501,Benchmark!$A:$D,3,)</f>
        <v>6315.4359999999997</v>
      </c>
      <c r="R501" s="10">
        <f t="shared" si="49"/>
        <v>-2.0541464371650608E-2</v>
      </c>
    </row>
    <row r="502" spans="1:18" x14ac:dyDescent="0.3">
      <c r="A502" s="1">
        <f t="shared" si="51"/>
        <v>7</v>
      </c>
      <c r="B502" s="1" t="str">
        <f t="shared" si="50"/>
        <v>Saturday</v>
      </c>
      <c r="C502" s="252">
        <f>[1]Cost!A506</f>
        <v>43638</v>
      </c>
      <c r="D502" s="137">
        <f>[1]Cost!D506</f>
        <v>1151.223</v>
      </c>
      <c r="E502" s="2">
        <f t="shared" si="52"/>
        <v>0.15122299999999989</v>
      </c>
      <c r="F502" s="8">
        <f t="shared" si="53"/>
        <v>500</v>
      </c>
      <c r="G502" s="2">
        <f t="shared" si="54"/>
        <v>0.11039278999999998</v>
      </c>
      <c r="H502" s="2"/>
      <c r="I502" s="2"/>
      <c r="J502" s="2"/>
      <c r="K502" s="2"/>
      <c r="L502" s="2"/>
      <c r="M502" s="18">
        <f>[1]Cost!F506</f>
        <v>39434756032.190002</v>
      </c>
      <c r="N502" s="18"/>
      <c r="O502" s="2"/>
      <c r="Q502" s="12">
        <f>VLOOKUP(C502,Benchmark!$A:$D,3,)</f>
        <v>6315.4359999999997</v>
      </c>
      <c r="R502" s="10">
        <f t="shared" si="49"/>
        <v>-2.0541464371650608E-2</v>
      </c>
    </row>
    <row r="503" spans="1:18" x14ac:dyDescent="0.3">
      <c r="A503" s="1">
        <f t="shared" si="51"/>
        <v>1</v>
      </c>
      <c r="B503" s="1" t="str">
        <f t="shared" si="50"/>
        <v>Sunday</v>
      </c>
      <c r="C503" s="252">
        <f>[1]Cost!A507</f>
        <v>43639</v>
      </c>
      <c r="D503" s="137">
        <f>[1]Cost!D507</f>
        <v>1151.223</v>
      </c>
      <c r="E503" s="2">
        <f t="shared" si="52"/>
        <v>0.15122299999999989</v>
      </c>
      <c r="F503" s="8">
        <f t="shared" si="53"/>
        <v>501</v>
      </c>
      <c r="G503" s="2">
        <f t="shared" si="54"/>
        <v>0.11017244510978041</v>
      </c>
      <c r="H503" s="2"/>
      <c r="I503" s="2"/>
      <c r="J503" s="2"/>
      <c r="K503" s="2"/>
      <c r="L503" s="2"/>
      <c r="M503" s="18">
        <f>[1]Cost!F507</f>
        <v>39434756032.190002</v>
      </c>
      <c r="N503" s="18"/>
      <c r="O503" s="2"/>
      <c r="Q503" s="12">
        <f>VLOOKUP(C503,Benchmark!$A:$D,3,)</f>
        <v>6315.4359999999997</v>
      </c>
      <c r="R503" s="10">
        <f t="shared" si="49"/>
        <v>-2.0541464371650608E-2</v>
      </c>
    </row>
    <row r="504" spans="1:18" x14ac:dyDescent="0.3">
      <c r="A504" s="1">
        <f t="shared" si="51"/>
        <v>2</v>
      </c>
      <c r="B504" s="1" t="str">
        <f t="shared" si="50"/>
        <v>Monday</v>
      </c>
      <c r="C504" s="252">
        <f>[1]Cost!A508</f>
        <v>43640</v>
      </c>
      <c r="D504" s="137">
        <f>[1]Cost!D508</f>
        <v>1141.2724000000001</v>
      </c>
      <c r="E504" s="2">
        <f t="shared" si="52"/>
        <v>0.14127240000000008</v>
      </c>
      <c r="F504" s="8">
        <f t="shared" si="53"/>
        <v>502</v>
      </c>
      <c r="G504" s="2">
        <f>((D504-$D$2)/$D$2)*365/F504</f>
        <v>0.10271798007968132</v>
      </c>
      <c r="H504" s="2"/>
      <c r="I504" s="2"/>
      <c r="J504" s="2"/>
      <c r="K504" s="2"/>
      <c r="L504" s="2"/>
      <c r="M504" s="18">
        <f>[1]Cost!F508</f>
        <v>39093901872.629997</v>
      </c>
      <c r="N504" s="18"/>
      <c r="O504" s="2"/>
      <c r="Q504" s="12">
        <f>VLOOKUP(C504,Benchmark!$A:$D,3,)</f>
        <v>6288.4650000000001</v>
      </c>
      <c r="R504" s="10">
        <f t="shared" si="49"/>
        <v>-2.4724386368553453E-2</v>
      </c>
    </row>
    <row r="505" spans="1:18" x14ac:dyDescent="0.3">
      <c r="A505" s="1">
        <f t="shared" si="51"/>
        <v>3</v>
      </c>
      <c r="B505" s="1" t="str">
        <f t="shared" si="50"/>
        <v>Tuesday</v>
      </c>
      <c r="C505" s="252">
        <f>[1]Cost!A509</f>
        <v>43641</v>
      </c>
      <c r="D505" s="137">
        <f>[1]Cost!D509</f>
        <v>1149.9447</v>
      </c>
      <c r="E505" s="2">
        <f t="shared" si="52"/>
        <v>0.14994470000000004</v>
      </c>
      <c r="F505" s="8">
        <f t="shared" si="53"/>
        <v>503</v>
      </c>
      <c r="G505" s="2">
        <f t="shared" si="54"/>
        <v>0.10880679025844932</v>
      </c>
      <c r="H505" s="2"/>
      <c r="I505" s="2"/>
      <c r="J505" s="2"/>
      <c r="K505" s="2"/>
      <c r="L505" s="2"/>
      <c r="M505" s="18">
        <f>[1]Cost!F509</f>
        <v>39390969027.790001</v>
      </c>
      <c r="N505" s="18"/>
      <c r="O505" s="2"/>
      <c r="Q505" s="12">
        <f>VLOOKUP(C505,Benchmark!$A:$D,3,)</f>
        <v>6320.4449999999997</v>
      </c>
      <c r="R505" s="10">
        <f t="shared" si="49"/>
        <v>-1.9764620491835805E-2</v>
      </c>
    </row>
    <row r="506" spans="1:18" x14ac:dyDescent="0.3">
      <c r="A506" s="1">
        <f t="shared" si="51"/>
        <v>4</v>
      </c>
      <c r="B506" s="1" t="str">
        <f t="shared" si="50"/>
        <v>Wednesday</v>
      </c>
      <c r="C506" s="252">
        <f>[1]Cost!A510</f>
        <v>43642</v>
      </c>
      <c r="D506" s="137">
        <f>[1]Cost!D510</f>
        <v>1149.1052999999999</v>
      </c>
      <c r="E506" s="2">
        <f t="shared" si="52"/>
        <v>0.1491053</v>
      </c>
      <c r="F506" s="8">
        <f t="shared" si="53"/>
        <v>504</v>
      </c>
      <c r="G506" s="2">
        <f t="shared" si="54"/>
        <v>0.10798300496031742</v>
      </c>
      <c r="H506" s="2"/>
      <c r="I506" s="2"/>
      <c r="J506" s="2"/>
      <c r="K506" s="2"/>
      <c r="L506" s="2"/>
      <c r="M506" s="18">
        <f>[1]Cost!F510</f>
        <v>39362215888.209999</v>
      </c>
      <c r="N506" s="18"/>
      <c r="O506" s="2"/>
      <c r="Q506" s="12">
        <f>VLOOKUP(C506,Benchmark!$A:$D,3,)</f>
        <v>6310.4889999999996</v>
      </c>
      <c r="R506" s="10">
        <f t="shared" si="49"/>
        <v>-2.1308692695356846E-2</v>
      </c>
    </row>
    <row r="507" spans="1:18" x14ac:dyDescent="0.3">
      <c r="A507" s="1">
        <f t="shared" si="51"/>
        <v>5</v>
      </c>
      <c r="B507" s="1" t="str">
        <f t="shared" si="50"/>
        <v>Thursday</v>
      </c>
      <c r="C507" s="252">
        <f>[1]Cost!A511</f>
        <v>43643</v>
      </c>
      <c r="D507" s="137">
        <f>[1]Cost!D511</f>
        <v>1164.6543999999999</v>
      </c>
      <c r="E507" s="2">
        <f t="shared" si="52"/>
        <v>0.16465439999999987</v>
      </c>
      <c r="F507" s="8">
        <f t="shared" si="53"/>
        <v>505</v>
      </c>
      <c r="G507" s="2">
        <f t="shared" si="54"/>
        <v>0.11900763564356429</v>
      </c>
      <c r="H507" s="2"/>
      <c r="I507" s="2"/>
      <c r="J507" s="2"/>
      <c r="K507" s="2"/>
      <c r="L507" s="2"/>
      <c r="M507" s="18">
        <f>[1]Cost!F511</f>
        <v>39894843766.220001</v>
      </c>
      <c r="N507" s="18"/>
      <c r="O507" s="2"/>
      <c r="Q507" s="12">
        <f>VLOOKUP(C507,Benchmark!$A:$D,3,)</f>
        <v>6352.71</v>
      </c>
      <c r="R507" s="10">
        <f t="shared" si="49"/>
        <v>-1.4760654074940871E-2</v>
      </c>
    </row>
    <row r="508" spans="1:18" x14ac:dyDescent="0.3">
      <c r="A508" s="1">
        <f t="shared" si="51"/>
        <v>6</v>
      </c>
      <c r="B508" s="1" t="str">
        <f t="shared" si="50"/>
        <v>Friday</v>
      </c>
      <c r="C508" s="252">
        <f>[1]Cost!A512</f>
        <v>43644</v>
      </c>
      <c r="D508" s="137">
        <f>[1]Cost!D512</f>
        <v>1165.1418000000001</v>
      </c>
      <c r="E508" s="2">
        <f t="shared" si="52"/>
        <v>0.16514180000000001</v>
      </c>
      <c r="F508" s="8">
        <f t="shared" si="53"/>
        <v>506</v>
      </c>
      <c r="G508" s="2">
        <f t="shared" si="54"/>
        <v>0.11912402569169968</v>
      </c>
      <c r="H508" s="27">
        <f>D508/VLOOKUP(N508,$C:$D,2,)-1</f>
        <v>4.4945482905158318E-2</v>
      </c>
      <c r="I508" s="27"/>
      <c r="J508" s="27"/>
      <c r="K508" s="27">
        <f>+D508/VLOOKUP(O508,$C:$D,2,)-1</f>
        <v>0.16472226703941262</v>
      </c>
      <c r="L508" s="21">
        <f>+D508/VLOOKUP(P508,$C:$D,2,)-1</f>
        <v>0.13865097128789028</v>
      </c>
      <c r="M508" s="18">
        <f>[1]Cost!F512</f>
        <v>39911539939.599998</v>
      </c>
      <c r="N508" s="105">
        <v>43616</v>
      </c>
      <c r="O508" s="26">
        <v>43280</v>
      </c>
      <c r="P508" s="105">
        <v>43462</v>
      </c>
      <c r="Q508" s="12">
        <f>VLOOKUP(C508,Benchmark!$A:$D,3,)</f>
        <v>6358.6289999999999</v>
      </c>
      <c r="R508" s="10">
        <f t="shared" ref="R508:R571" si="55">Q508/$Q$443-1</f>
        <v>-1.3842678645788586E-2</v>
      </c>
    </row>
    <row r="509" spans="1:18" x14ac:dyDescent="0.3">
      <c r="A509" s="1">
        <f t="shared" si="51"/>
        <v>7</v>
      </c>
      <c r="B509" s="1" t="str">
        <f t="shared" si="50"/>
        <v>Saturday</v>
      </c>
      <c r="C509" s="252">
        <f>[1]Cost!A513</f>
        <v>43645</v>
      </c>
      <c r="D509" s="137">
        <f>[1]Cost!D513</f>
        <v>1165.1418000000001</v>
      </c>
      <c r="E509" s="2">
        <f t="shared" si="52"/>
        <v>0.16514180000000001</v>
      </c>
      <c r="F509" s="8">
        <f t="shared" si="53"/>
        <v>507</v>
      </c>
      <c r="G509" s="2">
        <f t="shared" si="54"/>
        <v>0.11888906706114406</v>
      </c>
      <c r="H509" s="2"/>
      <c r="I509" s="2"/>
      <c r="J509" s="2"/>
      <c r="K509" s="2"/>
      <c r="L509" s="2"/>
      <c r="M509" s="18">
        <f>[1]Cost!F513</f>
        <v>39911539939.599998</v>
      </c>
      <c r="N509" s="18"/>
      <c r="O509" s="2"/>
      <c r="Q509" s="12">
        <f>VLOOKUP(C509,Benchmark!$A:$D,3,)</f>
        <v>6358.6289999999999</v>
      </c>
      <c r="R509" s="10">
        <f t="shared" si="55"/>
        <v>-1.3842678645788586E-2</v>
      </c>
    </row>
    <row r="510" spans="1:18" x14ac:dyDescent="0.3">
      <c r="A510" s="1">
        <f t="shared" si="51"/>
        <v>1</v>
      </c>
      <c r="B510" s="1" t="str">
        <f t="shared" si="50"/>
        <v>Sunday</v>
      </c>
      <c r="C510" s="252">
        <f>[1]Cost!A514</f>
        <v>43646</v>
      </c>
      <c r="D510" s="137">
        <f>[1]Cost!D514</f>
        <v>1165.1418000000001</v>
      </c>
      <c r="E510" s="2">
        <f t="shared" si="52"/>
        <v>0.16514180000000001</v>
      </c>
      <c r="F510" s="8">
        <f t="shared" si="53"/>
        <v>508</v>
      </c>
      <c r="G510" s="2">
        <f t="shared" si="54"/>
        <v>0.118655033464567</v>
      </c>
      <c r="H510" s="2"/>
      <c r="I510" s="2"/>
      <c r="J510" s="2"/>
      <c r="K510" s="2"/>
      <c r="L510" s="2"/>
      <c r="M510" s="18">
        <f>[1]Cost!F514</f>
        <v>39911539939.599998</v>
      </c>
      <c r="N510" s="18"/>
      <c r="O510" s="2"/>
      <c r="Q510" s="12">
        <f>VLOOKUP(C510,Benchmark!$A:$D,3,)</f>
        <v>6358.6289999999999</v>
      </c>
      <c r="R510" s="10">
        <f t="shared" si="55"/>
        <v>-1.3842678645788586E-2</v>
      </c>
    </row>
    <row r="511" spans="1:18" x14ac:dyDescent="0.3">
      <c r="A511" s="1">
        <f t="shared" si="51"/>
        <v>2</v>
      </c>
      <c r="B511" s="1" t="str">
        <f t="shared" si="50"/>
        <v>Monday</v>
      </c>
      <c r="C511" s="252">
        <f>[1]Cost!A515</f>
        <v>43647</v>
      </c>
      <c r="D511" s="137">
        <f>[1]Cost!D515</f>
        <v>1173.3219999999999</v>
      </c>
      <c r="E511" s="2">
        <f t="shared" si="52"/>
        <v>0.17332199999999998</v>
      </c>
      <c r="F511" s="8">
        <f t="shared" ref="F511:F553" si="56">C511-$C$2</f>
        <v>509</v>
      </c>
      <c r="G511" s="2">
        <f t="shared" ref="G511:G553" si="57">((D511-$D$2)/$D$2)*365/F511</f>
        <v>0.12428787819253431</v>
      </c>
      <c r="L511" s="2"/>
      <c r="M511" s="18">
        <f>[1]Cost!F515</f>
        <v>40191749708.339996</v>
      </c>
      <c r="N511" s="18"/>
      <c r="Q511" s="12">
        <f>VLOOKUP(C511,Benchmark!$A:$D,3,)</f>
        <v>6379.6880000000001</v>
      </c>
      <c r="R511" s="10">
        <f t="shared" si="55"/>
        <v>-1.0576646450735416E-2</v>
      </c>
    </row>
    <row r="512" spans="1:18" x14ac:dyDescent="0.3">
      <c r="A512" s="1">
        <f t="shared" si="51"/>
        <v>3</v>
      </c>
      <c r="B512" s="1" t="str">
        <f t="shared" si="50"/>
        <v>Tuesday</v>
      </c>
      <c r="C512" s="252">
        <f>[1]Cost!A516</f>
        <v>43648</v>
      </c>
      <c r="D512" s="137">
        <f>[1]Cost!D516</f>
        <v>1173.5773999999999</v>
      </c>
      <c r="E512" s="2">
        <f t="shared" si="52"/>
        <v>0.17357739999999988</v>
      </c>
      <c r="F512" s="8">
        <f t="shared" si="56"/>
        <v>510</v>
      </c>
      <c r="G512" s="2">
        <f t="shared" si="57"/>
        <v>0.12422696274509798</v>
      </c>
      <c r="L512" s="2"/>
      <c r="M512" s="18">
        <f>[1]Cost!F516</f>
        <v>40200498153.849998</v>
      </c>
      <c r="N512" s="18"/>
      <c r="Q512" s="12">
        <f>VLOOKUP(C512,Benchmark!$A:$D,3,)</f>
        <v>6384.8980000000001</v>
      </c>
      <c r="R512" s="10">
        <f t="shared" si="55"/>
        <v>-9.7686295583745419E-3</v>
      </c>
    </row>
    <row r="513" spans="1:18" x14ac:dyDescent="0.3">
      <c r="A513" s="1">
        <f t="shared" si="51"/>
        <v>4</v>
      </c>
      <c r="B513" s="1" t="str">
        <f t="shared" si="50"/>
        <v>Wednesday</v>
      </c>
      <c r="C513" s="252">
        <f>[1]Cost!A517</f>
        <v>43649</v>
      </c>
      <c r="D513" s="137">
        <f>[1]Cost!D517</f>
        <v>1168.4996000000001</v>
      </c>
      <c r="E513" s="2">
        <f t="shared" si="52"/>
        <v>0.16849960000000008</v>
      </c>
      <c r="F513" s="8">
        <f t="shared" si="56"/>
        <v>511</v>
      </c>
      <c r="G513" s="2">
        <f t="shared" si="57"/>
        <v>0.12035685714285722</v>
      </c>
      <c r="L513" s="2"/>
      <c r="M513" s="18">
        <f>[1]Cost!F517</f>
        <v>40026558663.669998</v>
      </c>
      <c r="N513" s="18"/>
      <c r="Q513" s="12">
        <f>VLOOKUP(C513,Benchmark!$A:$D,3,)</f>
        <v>6362.6220000000003</v>
      </c>
      <c r="R513" s="10">
        <f t="shared" si="55"/>
        <v>-1.3223405814464684E-2</v>
      </c>
    </row>
    <row r="514" spans="1:18" x14ac:dyDescent="0.3">
      <c r="A514" s="1">
        <f t="shared" si="51"/>
        <v>5</v>
      </c>
      <c r="B514" s="1" t="str">
        <f t="shared" ref="B514:B577" si="58">VLOOKUP(A514,$Z$18:$AA$24,2)</f>
        <v>Thursday</v>
      </c>
      <c r="C514" s="252">
        <f>[1]Cost!A518</f>
        <v>43650</v>
      </c>
      <c r="D514" s="137">
        <f>[1]Cost!D518</f>
        <v>1164.3036</v>
      </c>
      <c r="E514" s="2">
        <f t="shared" si="52"/>
        <v>0.16430359999999999</v>
      </c>
      <c r="F514" s="8">
        <f t="shared" si="56"/>
        <v>512</v>
      </c>
      <c r="G514" s="2">
        <f t="shared" si="57"/>
        <v>0.11713049609374998</v>
      </c>
      <c r="L514" s="2"/>
      <c r="M514" s="18">
        <f>[1]Cost!F518</f>
        <v>39882826835.919998</v>
      </c>
      <c r="N514" s="18"/>
      <c r="Q514" s="12">
        <f>VLOOKUP(C514,Benchmark!$A:$D,3,)</f>
        <v>6375.9669999999996</v>
      </c>
      <c r="R514" s="10">
        <f t="shared" si="55"/>
        <v>-1.1153734906872659E-2</v>
      </c>
    </row>
    <row r="515" spans="1:18" x14ac:dyDescent="0.3">
      <c r="A515" s="1">
        <f t="shared" ref="A515:A553" si="59">WEEKDAY(C515)</f>
        <v>6</v>
      </c>
      <c r="B515" s="1" t="str">
        <f t="shared" si="58"/>
        <v>Friday</v>
      </c>
      <c r="C515" s="252">
        <f>[1]Cost!A519</f>
        <v>43651</v>
      </c>
      <c r="D515" s="137">
        <f>[1]Cost!D519</f>
        <v>1161.2063000000001</v>
      </c>
      <c r="E515" s="2">
        <f t="shared" si="52"/>
        <v>0.16120630000000014</v>
      </c>
      <c r="F515" s="8">
        <f t="shared" si="56"/>
        <v>513</v>
      </c>
      <c r="G515" s="2">
        <f t="shared" si="57"/>
        <v>0.11469843957115014</v>
      </c>
      <c r="L515" s="2"/>
      <c r="M515" s="18">
        <f>[1]Cost!F519</f>
        <v>39776729083.629997</v>
      </c>
      <c r="N515" s="18"/>
      <c r="Q515" s="12">
        <f>VLOOKUP(C515,Benchmark!$A:$D,3,)</f>
        <v>6373.4769999999999</v>
      </c>
      <c r="R515" s="10">
        <f t="shared" si="55"/>
        <v>-1.1539908047367486E-2</v>
      </c>
    </row>
    <row r="516" spans="1:18" x14ac:dyDescent="0.3">
      <c r="A516" s="1">
        <f t="shared" si="59"/>
        <v>7</v>
      </c>
      <c r="B516" s="1" t="str">
        <f t="shared" si="58"/>
        <v>Saturday</v>
      </c>
      <c r="C516" s="252">
        <f>[1]Cost!A520</f>
        <v>43652</v>
      </c>
      <c r="D516" s="137">
        <f>[1]Cost!D520</f>
        <v>1161.2063000000001</v>
      </c>
      <c r="E516" s="2">
        <f t="shared" ref="E516:E572" si="60">D516/$D$2-1</f>
        <v>0.16120630000000014</v>
      </c>
      <c r="F516" s="8">
        <f t="shared" si="56"/>
        <v>514</v>
      </c>
      <c r="G516" s="2">
        <f t="shared" si="57"/>
        <v>0.11447529085603117</v>
      </c>
      <c r="L516" s="2"/>
      <c r="M516" s="18">
        <f>[1]Cost!F520</f>
        <v>39776729083.629997</v>
      </c>
      <c r="N516" s="18"/>
      <c r="Q516" s="12">
        <f>VLOOKUP(C516,Benchmark!$A:$D,3,)</f>
        <v>6373.4769999999999</v>
      </c>
      <c r="R516" s="10">
        <f t="shared" si="55"/>
        <v>-1.1539908047367486E-2</v>
      </c>
    </row>
    <row r="517" spans="1:18" x14ac:dyDescent="0.3">
      <c r="A517" s="1">
        <f t="shared" si="59"/>
        <v>1</v>
      </c>
      <c r="B517" s="1" t="str">
        <f t="shared" si="58"/>
        <v>Sunday</v>
      </c>
      <c r="C517" s="252">
        <f>[1]Cost!A521</f>
        <v>43653</v>
      </c>
      <c r="D517" s="137">
        <f>[1]Cost!D521</f>
        <v>1161.2063000000001</v>
      </c>
      <c r="E517" s="2">
        <f t="shared" si="60"/>
        <v>0.16120630000000014</v>
      </c>
      <c r="F517" s="8">
        <f t="shared" si="56"/>
        <v>515</v>
      </c>
      <c r="G517" s="2">
        <f t="shared" si="57"/>
        <v>0.11425300873786412</v>
      </c>
      <c r="L517" s="2"/>
      <c r="M517" s="18">
        <f>[1]Cost!F521</f>
        <v>39776729083.629997</v>
      </c>
      <c r="N517" s="18"/>
      <c r="Q517" s="12">
        <f>VLOOKUP(C517,Benchmark!$A:$D,3,)</f>
        <v>6373.4769999999999</v>
      </c>
      <c r="R517" s="10">
        <f t="shared" si="55"/>
        <v>-1.1539908047367486E-2</v>
      </c>
    </row>
    <row r="518" spans="1:18" x14ac:dyDescent="0.3">
      <c r="A518" s="1">
        <f t="shared" si="59"/>
        <v>2</v>
      </c>
      <c r="B518" s="1" t="str">
        <f t="shared" si="58"/>
        <v>Monday</v>
      </c>
      <c r="C518" s="252">
        <f>[1]Cost!A522</f>
        <v>43654</v>
      </c>
      <c r="D518" s="137">
        <f>[1]Cost!D522</f>
        <v>1172.0160000000001</v>
      </c>
      <c r="E518" s="2">
        <f t="shared" si="60"/>
        <v>0.17201600000000017</v>
      </c>
      <c r="F518" s="8">
        <f t="shared" si="56"/>
        <v>516</v>
      </c>
      <c r="G518" s="2">
        <f t="shared" si="57"/>
        <v>0.12167798449612409</v>
      </c>
      <c r="L518" s="2"/>
      <c r="M518" s="18">
        <f>[1]Cost!F522</f>
        <v>40147014287.290001</v>
      </c>
      <c r="N518" s="18"/>
      <c r="Q518" s="12">
        <f>VLOOKUP(C518,Benchmark!$A:$D,3,)</f>
        <v>6351.8270000000002</v>
      </c>
      <c r="R518" s="10">
        <f t="shared" si="55"/>
        <v>-1.4897598204682616E-2</v>
      </c>
    </row>
    <row r="519" spans="1:18" x14ac:dyDescent="0.3">
      <c r="A519" s="1">
        <f t="shared" si="59"/>
        <v>3</v>
      </c>
      <c r="B519" s="1" t="str">
        <f t="shared" si="58"/>
        <v>Tuesday</v>
      </c>
      <c r="C519" s="252">
        <f>[1]Cost!A523</f>
        <v>43655</v>
      </c>
      <c r="D519" s="137">
        <f>[1]Cost!D523</f>
        <v>1188.9104</v>
      </c>
      <c r="E519" s="2">
        <f t="shared" si="60"/>
        <v>0.18891039999999992</v>
      </c>
      <c r="F519" s="8">
        <f t="shared" si="56"/>
        <v>517</v>
      </c>
      <c r="G519" s="2">
        <f t="shared" si="57"/>
        <v>0.13337001160541584</v>
      </c>
      <c r="L519" s="2"/>
      <c r="M519" s="18">
        <f>[1]Cost!F523</f>
        <v>40725724927.489998</v>
      </c>
      <c r="N519" s="18"/>
      <c r="Q519" s="12">
        <f>VLOOKUP(C519,Benchmark!$A:$D,3,)</f>
        <v>6388.3230000000003</v>
      </c>
      <c r="R519" s="10">
        <f t="shared" si="55"/>
        <v>-9.2374476281756879E-3</v>
      </c>
    </row>
    <row r="520" spans="1:18" x14ac:dyDescent="0.3">
      <c r="A520" s="1">
        <f t="shared" si="59"/>
        <v>4</v>
      </c>
      <c r="B520" s="1" t="str">
        <f t="shared" si="58"/>
        <v>Wednesday</v>
      </c>
      <c r="C520" s="252">
        <f>[1]Cost!A524</f>
        <v>43656</v>
      </c>
      <c r="D520" s="137">
        <f>[1]Cost!D524</f>
        <v>1189.6713999999999</v>
      </c>
      <c r="E520" s="2">
        <f t="shared" si="60"/>
        <v>0.18967139999999993</v>
      </c>
      <c r="F520" s="8">
        <f t="shared" si="56"/>
        <v>518</v>
      </c>
      <c r="G520" s="2">
        <f t="shared" si="57"/>
        <v>0.1336487664092664</v>
      </c>
      <c r="L520" s="2"/>
      <c r="M520" s="18">
        <f>[1]Cost!F524</f>
        <v>40751792494.370003</v>
      </c>
      <c r="N520" s="18"/>
      <c r="Q520" s="12">
        <f>VLOOKUP(C520,Benchmark!$A:$D,3,)</f>
        <v>6410.683</v>
      </c>
      <c r="R520" s="10">
        <f t="shared" si="55"/>
        <v>-5.7696438444544418E-3</v>
      </c>
    </row>
    <row r="521" spans="1:18" x14ac:dyDescent="0.3">
      <c r="A521" s="1">
        <f t="shared" si="59"/>
        <v>5</v>
      </c>
      <c r="B521" s="1" t="str">
        <f t="shared" si="58"/>
        <v>Thursday</v>
      </c>
      <c r="C521" s="252">
        <f>[1]Cost!A525</f>
        <v>43657</v>
      </c>
      <c r="D521" s="137">
        <f>[1]Cost!D525</f>
        <v>1218.6504</v>
      </c>
      <c r="E521" s="2">
        <f t="shared" si="60"/>
        <v>0.21865040000000002</v>
      </c>
      <c r="F521" s="8">
        <f t="shared" si="56"/>
        <v>519</v>
      </c>
      <c r="G521" s="2">
        <f t="shared" si="57"/>
        <v>0.15377147591522158</v>
      </c>
      <c r="L521" s="2"/>
      <c r="M521" s="18">
        <f>[1]Cost!F525</f>
        <v>41744457386.809998</v>
      </c>
      <c r="N521" s="18"/>
      <c r="Q521" s="12">
        <f>VLOOKUP(C521,Benchmark!$A:$D,3,)</f>
        <v>6417.0659999999998</v>
      </c>
      <c r="R521" s="10">
        <f t="shared" si="55"/>
        <v>-4.7797068341014493E-3</v>
      </c>
    </row>
    <row r="522" spans="1:18" x14ac:dyDescent="0.3">
      <c r="A522" s="1">
        <f t="shared" si="59"/>
        <v>6</v>
      </c>
      <c r="B522" s="1" t="str">
        <f t="shared" si="58"/>
        <v>Friday</v>
      </c>
      <c r="C522" s="252">
        <f>[1]Cost!A526</f>
        <v>43658</v>
      </c>
      <c r="D522" s="137">
        <f>[1]Cost!D526</f>
        <v>1211.9571000000001</v>
      </c>
      <c r="E522" s="2">
        <f t="shared" si="60"/>
        <v>0.21195710000000001</v>
      </c>
      <c r="F522" s="8">
        <f t="shared" si="56"/>
        <v>520</v>
      </c>
      <c r="G522" s="2">
        <f t="shared" si="57"/>
        <v>0.14877757980769238</v>
      </c>
      <c r="H522" s="2"/>
      <c r="I522" s="2"/>
      <c r="J522" s="2"/>
      <c r="K522" s="2"/>
      <c r="L522" s="2"/>
      <c r="M522" s="18">
        <f>[1]Cost!F526</f>
        <v>41515182343.18</v>
      </c>
      <c r="N522" s="18"/>
      <c r="Q522" s="12">
        <f>VLOOKUP(C522,Benchmark!$A:$D,3,)</f>
        <v>6373.3450000000003</v>
      </c>
      <c r="R522" s="10">
        <f t="shared" si="55"/>
        <v>-1.1560379876502158E-2</v>
      </c>
    </row>
    <row r="523" spans="1:18" x14ac:dyDescent="0.3">
      <c r="A523" s="1">
        <f t="shared" si="59"/>
        <v>7</v>
      </c>
      <c r="B523" s="1" t="str">
        <f t="shared" si="58"/>
        <v>Saturday</v>
      </c>
      <c r="C523" s="252">
        <f>[1]Cost!A527</f>
        <v>43659</v>
      </c>
      <c r="D523" s="137">
        <f>[1]Cost!D527</f>
        <v>1211.9571000000001</v>
      </c>
      <c r="E523" s="2">
        <f t="shared" si="60"/>
        <v>0.21195710000000001</v>
      </c>
      <c r="F523" s="8">
        <f t="shared" si="56"/>
        <v>521</v>
      </c>
      <c r="G523" s="2">
        <f t="shared" si="57"/>
        <v>0.14849201823416514</v>
      </c>
      <c r="L523" s="2"/>
      <c r="M523" s="18">
        <f>[1]Cost!F527</f>
        <v>41515182343.18</v>
      </c>
      <c r="N523" s="18"/>
      <c r="Q523" s="12">
        <f>VLOOKUP(C523,Benchmark!$A:$D,3,)</f>
        <v>6373.3450000000003</v>
      </c>
      <c r="R523" s="10">
        <f t="shared" si="55"/>
        <v>-1.1560379876502158E-2</v>
      </c>
    </row>
    <row r="524" spans="1:18" x14ac:dyDescent="0.3">
      <c r="A524" s="1">
        <f t="shared" si="59"/>
        <v>1</v>
      </c>
      <c r="B524" s="1" t="str">
        <f t="shared" si="58"/>
        <v>Sunday</v>
      </c>
      <c r="C524" s="252">
        <f>[1]Cost!A528</f>
        <v>43660</v>
      </c>
      <c r="D524" s="137">
        <f>[1]Cost!D528</f>
        <v>1211.9571000000001</v>
      </c>
      <c r="E524" s="2">
        <f t="shared" si="60"/>
        <v>0.21195710000000001</v>
      </c>
      <c r="F524" s="8">
        <f t="shared" si="56"/>
        <v>522</v>
      </c>
      <c r="G524" s="2">
        <f t="shared" si="57"/>
        <v>0.14820755076628359</v>
      </c>
      <c r="L524" s="2"/>
      <c r="M524" s="18">
        <f>[1]Cost!F528</f>
        <v>41515182343.18</v>
      </c>
      <c r="N524" s="18"/>
      <c r="Q524" s="12">
        <f>VLOOKUP(C524,Benchmark!$A:$D,3,)</f>
        <v>6373.3450000000003</v>
      </c>
      <c r="R524" s="10">
        <f t="shared" si="55"/>
        <v>-1.1560379876502158E-2</v>
      </c>
    </row>
    <row r="525" spans="1:18" x14ac:dyDescent="0.3">
      <c r="A525" s="1">
        <f t="shared" si="59"/>
        <v>2</v>
      </c>
      <c r="B525" s="1" t="str">
        <f t="shared" si="58"/>
        <v>Monday</v>
      </c>
      <c r="C525" s="252">
        <f>[1]Cost!A529</f>
        <v>43661</v>
      </c>
      <c r="D525" s="137">
        <f>[1]Cost!D529</f>
        <v>1219.3517999999999</v>
      </c>
      <c r="E525" s="2">
        <f t="shared" si="60"/>
        <v>0.21935179999999987</v>
      </c>
      <c r="F525" s="8">
        <f t="shared" si="56"/>
        <v>523</v>
      </c>
      <c r="G525" s="2">
        <f t="shared" si="57"/>
        <v>0.15308490822179727</v>
      </c>
      <c r="L525" s="2"/>
      <c r="M525" s="18">
        <f>[1]Cost!F529</f>
        <v>41773513466.910004</v>
      </c>
      <c r="N525" s="18"/>
      <c r="Q525" s="12">
        <f>VLOOKUP(C525,Benchmark!$A:$D,3,)</f>
        <v>6418.2340000000004</v>
      </c>
      <c r="R525" s="10">
        <f t="shared" si="55"/>
        <v>-4.5985621641825292E-3</v>
      </c>
    </row>
    <row r="526" spans="1:18" x14ac:dyDescent="0.3">
      <c r="A526" s="1">
        <f t="shared" si="59"/>
        <v>3</v>
      </c>
      <c r="B526" s="1" t="str">
        <f t="shared" si="58"/>
        <v>Tuesday</v>
      </c>
      <c r="C526" s="252">
        <f>[1]Cost!A530</f>
        <v>43662</v>
      </c>
      <c r="D526" s="137">
        <f>[1]Cost!D530</f>
        <v>1224.5048999999999</v>
      </c>
      <c r="E526" s="2">
        <f t="shared" si="60"/>
        <v>0.2245048999999999</v>
      </c>
      <c r="F526" s="8">
        <f t="shared" si="56"/>
        <v>524</v>
      </c>
      <c r="G526" s="2">
        <f t="shared" si="57"/>
        <v>0.15638222996183199</v>
      </c>
      <c r="L526" s="2"/>
      <c r="M526" s="18">
        <f>[1]Cost!F530</f>
        <v>41950055085.839996</v>
      </c>
      <c r="N526" s="18"/>
      <c r="Q526" s="12">
        <f>VLOOKUP(C526,Benchmark!$A:$D,3,)</f>
        <v>6401.88</v>
      </c>
      <c r="R526" s="10">
        <f t="shared" si="55"/>
        <v>-7.1348977222763788E-3</v>
      </c>
    </row>
    <row r="527" spans="1:18" x14ac:dyDescent="0.3">
      <c r="A527" s="1">
        <f t="shared" si="59"/>
        <v>4</v>
      </c>
      <c r="B527" s="1" t="str">
        <f t="shared" si="58"/>
        <v>Wednesday</v>
      </c>
      <c r="C527" s="252">
        <f>[1]Cost!A531</f>
        <v>43663</v>
      </c>
      <c r="D527" s="137">
        <f>[1]Cost!D531</f>
        <v>1223.8224</v>
      </c>
      <c r="E527" s="2">
        <f t="shared" si="60"/>
        <v>0.22382239999999998</v>
      </c>
      <c r="F527" s="8">
        <f t="shared" si="56"/>
        <v>525</v>
      </c>
      <c r="G527" s="2">
        <f t="shared" si="57"/>
        <v>0.15560985904761906</v>
      </c>
      <c r="L527" s="2"/>
      <c r="M527" s="18">
        <f>[1]Cost!F531</f>
        <v>41926673709.75</v>
      </c>
      <c r="N527" s="18"/>
      <c r="Q527" s="12">
        <f>VLOOKUP(C527,Benchmark!$A:$D,3,)</f>
        <v>6394.6090000000004</v>
      </c>
      <c r="R527" s="10">
        <f t="shared" si="55"/>
        <v>-8.2625543104444255E-3</v>
      </c>
    </row>
    <row r="528" spans="1:18" x14ac:dyDescent="0.3">
      <c r="A528" s="1">
        <f t="shared" si="59"/>
        <v>5</v>
      </c>
      <c r="B528" s="1" t="str">
        <f t="shared" si="58"/>
        <v>Thursday</v>
      </c>
      <c r="C528" s="252">
        <f>[1]Cost!A532</f>
        <v>43664</v>
      </c>
      <c r="D528" s="137">
        <f>[1]Cost!D532</f>
        <v>1224.3361</v>
      </c>
      <c r="E528" s="2">
        <f t="shared" si="60"/>
        <v>0.22433609999999993</v>
      </c>
      <c r="F528" s="8">
        <f t="shared" si="56"/>
        <v>526</v>
      </c>
      <c r="G528" s="2">
        <f t="shared" si="57"/>
        <v>0.15567048764258554</v>
      </c>
      <c r="L528" s="2"/>
      <c r="M528" s="18">
        <f>[1]Cost!F532</f>
        <v>41944270201.089996</v>
      </c>
      <c r="N528" s="18"/>
      <c r="Q528" s="12">
        <f>VLOOKUP(C528,Benchmark!$A:$D,3,)</f>
        <v>6403.2939999999999</v>
      </c>
      <c r="R528" s="10">
        <f t="shared" si="55"/>
        <v>-6.9156010071520502E-3</v>
      </c>
    </row>
    <row r="529" spans="1:18" x14ac:dyDescent="0.3">
      <c r="A529" s="1">
        <f t="shared" si="59"/>
        <v>6</v>
      </c>
      <c r="B529" s="1" t="str">
        <f t="shared" si="58"/>
        <v>Friday</v>
      </c>
      <c r="C529" s="252">
        <f>[1]Cost!A533</f>
        <v>43665</v>
      </c>
      <c r="D529" s="137">
        <f>[1]Cost!D533</f>
        <v>1241.8959</v>
      </c>
      <c r="E529" s="2">
        <f t="shared" si="60"/>
        <v>0.24189590000000005</v>
      </c>
      <c r="F529" s="8">
        <f t="shared" si="56"/>
        <v>527</v>
      </c>
      <c r="G529" s="2">
        <f t="shared" si="57"/>
        <v>0.16753700853889941</v>
      </c>
      <c r="L529" s="2"/>
      <c r="M529" s="18">
        <f>[1]Cost!F533</f>
        <v>42545849314.169998</v>
      </c>
      <c r="N529" s="18"/>
      <c r="Q529" s="12">
        <f>VLOOKUP(C529,Benchmark!$A:$D,3,)</f>
        <v>6456.5389999999998</v>
      </c>
      <c r="R529" s="10">
        <f t="shared" si="55"/>
        <v>1.3421455252380365E-3</v>
      </c>
    </row>
    <row r="530" spans="1:18" x14ac:dyDescent="0.3">
      <c r="A530" s="1">
        <f t="shared" si="59"/>
        <v>7</v>
      </c>
      <c r="B530" s="1" t="str">
        <f t="shared" si="58"/>
        <v>Saturday</v>
      </c>
      <c r="C530" s="252">
        <f>[1]Cost!A534</f>
        <v>43666</v>
      </c>
      <c r="D530" s="137">
        <f>[1]Cost!D534</f>
        <v>1241.8959</v>
      </c>
      <c r="E530" s="2">
        <f t="shared" si="60"/>
        <v>0.24189590000000005</v>
      </c>
      <c r="F530" s="8">
        <f t="shared" si="56"/>
        <v>528</v>
      </c>
      <c r="G530" s="2">
        <f t="shared" si="57"/>
        <v>0.16721970359848484</v>
      </c>
      <c r="L530" s="2"/>
      <c r="M530" s="18">
        <f>[1]Cost!F534</f>
        <v>42545849314.169998</v>
      </c>
      <c r="N530" s="18"/>
      <c r="Q530" s="12">
        <f>VLOOKUP(C530,Benchmark!$A:$D,3,)</f>
        <v>6456.5389999999998</v>
      </c>
      <c r="R530" s="10">
        <f t="shared" si="55"/>
        <v>1.3421455252380365E-3</v>
      </c>
    </row>
    <row r="531" spans="1:18" x14ac:dyDescent="0.3">
      <c r="A531" s="1">
        <f t="shared" si="59"/>
        <v>1</v>
      </c>
      <c r="B531" s="1" t="str">
        <f t="shared" si="58"/>
        <v>Sunday</v>
      </c>
      <c r="C531" s="252">
        <f>[1]Cost!A535</f>
        <v>43667</v>
      </c>
      <c r="D531" s="137">
        <f>[1]Cost!D535</f>
        <v>1241.8959</v>
      </c>
      <c r="E531" s="2">
        <f t="shared" si="60"/>
        <v>0.24189590000000005</v>
      </c>
      <c r="F531" s="8">
        <f t="shared" si="56"/>
        <v>529</v>
      </c>
      <c r="G531" s="2">
        <f t="shared" si="57"/>
        <v>0.16690359829867674</v>
      </c>
      <c r="L531" s="2"/>
      <c r="M531" s="18">
        <f>[1]Cost!F535</f>
        <v>42545849314.169998</v>
      </c>
      <c r="N531" s="18"/>
      <c r="Q531" s="12">
        <f>VLOOKUP(C531,Benchmark!$A:$D,3,)</f>
        <v>6456.5389999999998</v>
      </c>
      <c r="R531" s="10">
        <f t="shared" si="55"/>
        <v>1.3421455252380365E-3</v>
      </c>
    </row>
    <row r="532" spans="1:18" x14ac:dyDescent="0.3">
      <c r="A532" s="1">
        <f t="shared" si="59"/>
        <v>2</v>
      </c>
      <c r="B532" s="1" t="str">
        <f t="shared" si="58"/>
        <v>Monday</v>
      </c>
      <c r="C532" s="252">
        <f>[1]Cost!A536</f>
        <v>43668</v>
      </c>
      <c r="D532" s="137">
        <f>[1]Cost!D536</f>
        <v>1238.3244</v>
      </c>
      <c r="E532" s="2">
        <f t="shared" si="60"/>
        <v>0.23832439999999999</v>
      </c>
      <c r="F532" s="8">
        <f t="shared" si="56"/>
        <v>530</v>
      </c>
      <c r="G532" s="2">
        <f t="shared" si="57"/>
        <v>0.16412906792452828</v>
      </c>
      <c r="L532" s="2"/>
      <c r="M532" s="18">
        <f>[1]Cost!F536</f>
        <v>42423493958.910004</v>
      </c>
      <c r="N532" s="18"/>
      <c r="Q532" s="12">
        <f>VLOOKUP(C532,Benchmark!$A:$D,3,)</f>
        <v>6433.5469999999996</v>
      </c>
      <c r="R532" s="10">
        <f t="shared" si="55"/>
        <v>-2.223674894946237E-3</v>
      </c>
    </row>
    <row r="533" spans="1:18" x14ac:dyDescent="0.3">
      <c r="A533" s="1">
        <f t="shared" si="59"/>
        <v>3</v>
      </c>
      <c r="B533" s="1" t="str">
        <f t="shared" si="58"/>
        <v>Tuesday</v>
      </c>
      <c r="C533" s="252">
        <f>[1]Cost!A537</f>
        <v>43669</v>
      </c>
      <c r="D533" s="137">
        <f>[1]Cost!D537</f>
        <v>1233.1309000000001</v>
      </c>
      <c r="E533" s="2">
        <f t="shared" si="60"/>
        <v>0.23313090000000014</v>
      </c>
      <c r="F533" s="8">
        <f t="shared" si="56"/>
        <v>531</v>
      </c>
      <c r="G533" s="2">
        <f t="shared" si="57"/>
        <v>0.16025005367231646</v>
      </c>
      <c r="L533" s="2"/>
      <c r="M533" s="18">
        <f>[1]Cost!F537</f>
        <v>42245570267.290001</v>
      </c>
      <c r="N533" s="18"/>
      <c r="Q533" s="12">
        <f>VLOOKUP(C533,Benchmark!$A:$D,3,)</f>
        <v>6403.81</v>
      </c>
      <c r="R533" s="10">
        <f t="shared" si="55"/>
        <v>-6.8355747659891719E-3</v>
      </c>
    </row>
    <row r="534" spans="1:18" x14ac:dyDescent="0.3">
      <c r="A534" s="1">
        <f t="shared" si="59"/>
        <v>4</v>
      </c>
      <c r="B534" s="1" t="str">
        <f t="shared" si="58"/>
        <v>Wednesday</v>
      </c>
      <c r="C534" s="252">
        <f>[1]Cost!A538</f>
        <v>43670</v>
      </c>
      <c r="D534" s="137">
        <f>[1]Cost!D538</f>
        <v>1226.7784999999999</v>
      </c>
      <c r="E534" s="2">
        <f t="shared" si="60"/>
        <v>0.22677849999999999</v>
      </c>
      <c r="F534" s="8">
        <f t="shared" si="56"/>
        <v>532</v>
      </c>
      <c r="G534" s="2">
        <f t="shared" si="57"/>
        <v>0.15559051221804504</v>
      </c>
      <c r="L534" s="2"/>
      <c r="M534" s="18">
        <f>[1]Cost!F538</f>
        <v>42027945936.510002</v>
      </c>
      <c r="N534" s="18"/>
      <c r="Q534" s="12">
        <f>VLOOKUP(C534,Benchmark!$A:$D,3,)</f>
        <v>6384.9870000000001</v>
      </c>
      <c r="R534" s="10">
        <f t="shared" si="55"/>
        <v>-9.7548265826701286E-3</v>
      </c>
    </row>
    <row r="535" spans="1:18" x14ac:dyDescent="0.3">
      <c r="A535" s="1">
        <f t="shared" si="59"/>
        <v>5</v>
      </c>
      <c r="B535" s="1" t="str">
        <f t="shared" si="58"/>
        <v>Thursday</v>
      </c>
      <c r="C535" s="252">
        <f>[1]Cost!A539</f>
        <v>43671</v>
      </c>
      <c r="D535" s="137">
        <f>[1]Cost!D539</f>
        <v>1227.1940999999999</v>
      </c>
      <c r="E535" s="2">
        <f t="shared" si="60"/>
        <v>0.22719409999999995</v>
      </c>
      <c r="F535" s="8">
        <f t="shared" si="56"/>
        <v>533</v>
      </c>
      <c r="G535" s="2">
        <f t="shared" si="57"/>
        <v>0.1555832016885553</v>
      </c>
      <c r="L535" s="2"/>
      <c r="M535" s="18">
        <f>[1]Cost!F539</f>
        <v>42042183443.720001</v>
      </c>
      <c r="N535" s="18"/>
      <c r="Q535" s="12">
        <f>VLOOKUP(C535,Benchmark!$A:$D,3,)</f>
        <v>6401.3649999999998</v>
      </c>
      <c r="R535" s="10">
        <f t="shared" si="55"/>
        <v>-7.2147688738245508E-3</v>
      </c>
    </row>
    <row r="536" spans="1:18" x14ac:dyDescent="0.3">
      <c r="A536" s="1">
        <f t="shared" si="59"/>
        <v>6</v>
      </c>
      <c r="B536" s="1" t="str">
        <f t="shared" si="58"/>
        <v>Friday</v>
      </c>
      <c r="C536" s="252">
        <f>[1]Cost!A540</f>
        <v>43672</v>
      </c>
      <c r="D536" s="137">
        <f>[1]Cost!D540</f>
        <v>1211.6877999999999</v>
      </c>
      <c r="E536" s="2">
        <f t="shared" si="60"/>
        <v>0.21168779999999998</v>
      </c>
      <c r="F536" s="8">
        <f t="shared" si="56"/>
        <v>534</v>
      </c>
      <c r="G536" s="2">
        <f t="shared" si="57"/>
        <v>0.14469297191011229</v>
      </c>
      <c r="L536" s="2"/>
      <c r="M536" s="18">
        <f>[1]Cost!F540</f>
        <v>41510956484.480003</v>
      </c>
      <c r="N536" s="18"/>
      <c r="Q536" s="12">
        <f>VLOOKUP(C536,Benchmark!$A:$D,3,)</f>
        <v>6325.2370000000001</v>
      </c>
      <c r="R536" s="10">
        <f t="shared" si="55"/>
        <v>-1.9021431058401372E-2</v>
      </c>
    </row>
    <row r="537" spans="1:18" x14ac:dyDescent="0.3">
      <c r="A537" s="1">
        <f t="shared" si="59"/>
        <v>7</v>
      </c>
      <c r="B537" s="1" t="str">
        <f t="shared" si="58"/>
        <v>Saturday</v>
      </c>
      <c r="C537" s="252">
        <f>[1]Cost!A541</f>
        <v>43673</v>
      </c>
      <c r="D537" s="137">
        <f>[1]Cost!D541</f>
        <v>1211.6877999999999</v>
      </c>
      <c r="E537" s="2">
        <f t="shared" si="60"/>
        <v>0.21168779999999998</v>
      </c>
      <c r="F537" s="8">
        <f t="shared" si="56"/>
        <v>535</v>
      </c>
      <c r="G537" s="2">
        <f t="shared" si="57"/>
        <v>0.14442251775700929</v>
      </c>
      <c r="L537" s="2"/>
      <c r="M537" s="18">
        <f>[1]Cost!F541</f>
        <v>41510956484.480003</v>
      </c>
      <c r="N537" s="18"/>
      <c r="Q537" s="12">
        <f>VLOOKUP(C537,Benchmark!$A:$D,3,)</f>
        <v>6325.2370000000001</v>
      </c>
      <c r="R537" s="10">
        <f t="shared" si="55"/>
        <v>-1.9021431058401372E-2</v>
      </c>
    </row>
    <row r="538" spans="1:18" x14ac:dyDescent="0.3">
      <c r="A538" s="1">
        <f t="shared" si="59"/>
        <v>1</v>
      </c>
      <c r="B538" s="1" t="str">
        <f t="shared" si="58"/>
        <v>Sunday</v>
      </c>
      <c r="C538" s="252">
        <f>[1]Cost!A542</f>
        <v>43674</v>
      </c>
      <c r="D538" s="137">
        <f>[1]Cost!D542</f>
        <v>1211.6877999999999</v>
      </c>
      <c r="E538" s="2">
        <f t="shared" si="60"/>
        <v>0.21168779999999998</v>
      </c>
      <c r="F538" s="8">
        <f t="shared" si="56"/>
        <v>536</v>
      </c>
      <c r="G538" s="2">
        <f t="shared" si="57"/>
        <v>0.14415307276119399</v>
      </c>
      <c r="L538" s="2"/>
      <c r="M538" s="18">
        <f>[1]Cost!F542</f>
        <v>41510956484.480003</v>
      </c>
      <c r="N538" s="18"/>
      <c r="Q538" s="12">
        <f>VLOOKUP(C538,Benchmark!$A:$D,3,)</f>
        <v>6325.2370000000001</v>
      </c>
      <c r="R538" s="10">
        <f t="shared" si="55"/>
        <v>-1.9021431058401372E-2</v>
      </c>
    </row>
    <row r="539" spans="1:18" x14ac:dyDescent="0.3">
      <c r="A539" s="1">
        <f t="shared" si="59"/>
        <v>2</v>
      </c>
      <c r="B539" s="1" t="str">
        <f t="shared" si="58"/>
        <v>Monday</v>
      </c>
      <c r="C539" s="252">
        <f>[1]Cost!A543</f>
        <v>43675</v>
      </c>
      <c r="D539" s="137">
        <f>[1]Cost!D543</f>
        <v>1203.8154999999999</v>
      </c>
      <c r="E539" s="2">
        <f t="shared" si="60"/>
        <v>0.20381549999999993</v>
      </c>
      <c r="F539" s="8">
        <f t="shared" si="56"/>
        <v>537</v>
      </c>
      <c r="G539" s="2">
        <f t="shared" si="57"/>
        <v>0.13853381284916197</v>
      </c>
      <c r="L539" s="2"/>
      <c r="M539" s="18">
        <f>[1]Cost!F543</f>
        <v>41241261504.889999</v>
      </c>
      <c r="N539" s="18"/>
      <c r="Q539" s="12">
        <f>VLOOKUP(C539,Benchmark!$A:$D,3,)</f>
        <v>6299.0349999999999</v>
      </c>
      <c r="R539" s="10">
        <f t="shared" si="55"/>
        <v>-2.3085089141633319E-2</v>
      </c>
    </row>
    <row r="540" spans="1:18" x14ac:dyDescent="0.3">
      <c r="A540" s="1">
        <f t="shared" si="59"/>
        <v>3</v>
      </c>
      <c r="B540" s="1" t="str">
        <f t="shared" si="58"/>
        <v>Tuesday</v>
      </c>
      <c r="C540" s="252">
        <f>[1]Cost!A544</f>
        <v>43676</v>
      </c>
      <c r="D540" s="137">
        <f>[1]Cost!D544</f>
        <v>1221.4826</v>
      </c>
      <c r="E540" s="2">
        <f t="shared" si="60"/>
        <v>0.22148260000000008</v>
      </c>
      <c r="F540" s="8">
        <f t="shared" si="56"/>
        <v>538</v>
      </c>
      <c r="G540" s="2">
        <f t="shared" si="57"/>
        <v>0.1502623587360595</v>
      </c>
      <c r="L540" s="2"/>
      <c r="M540" s="18">
        <f>[1]Cost!F544</f>
        <v>41846513942.870003</v>
      </c>
      <c r="N540" s="18"/>
      <c r="Q540" s="12">
        <f>VLOOKUP(C540,Benchmark!$A:$D,3,)</f>
        <v>6376.9960000000001</v>
      </c>
      <c r="R540" s="10">
        <f t="shared" si="55"/>
        <v>-1.099414769339091E-2</v>
      </c>
    </row>
    <row r="541" spans="1:18" x14ac:dyDescent="0.3">
      <c r="A541" s="1">
        <f t="shared" si="59"/>
        <v>4</v>
      </c>
      <c r="B541" s="1" t="str">
        <f t="shared" si="58"/>
        <v>Wednesday</v>
      </c>
      <c r="C541" s="252">
        <f>[1]Cost!A545</f>
        <v>43677</v>
      </c>
      <c r="D541" s="137">
        <f>[1]Cost!D545</f>
        <v>1224.6682000000001</v>
      </c>
      <c r="E541" s="2">
        <f t="shared" si="60"/>
        <v>0.22466819999999998</v>
      </c>
      <c r="F541" s="8">
        <f t="shared" si="56"/>
        <v>539</v>
      </c>
      <c r="G541" s="2">
        <f t="shared" si="57"/>
        <v>0.15214080333951766</v>
      </c>
      <c r="H541" s="27">
        <f>D541/VLOOKUP(N541,$C:$D,2,)-1</f>
        <v>5.1089403881999562E-2</v>
      </c>
      <c r="I541" s="27"/>
      <c r="J541" s="27"/>
      <c r="K541" s="27">
        <f>+D541/VLOOKUP(O541,$C:$D,2,)-1</f>
        <v>0.22414487806462735</v>
      </c>
      <c r="L541" s="21">
        <f>+D541/VLOOKUP(P541,$C:$D,2,)-1</f>
        <v>0.19682397064064827</v>
      </c>
      <c r="M541" s="18">
        <f>[1]Cost!F545</f>
        <v>41955647738.449997</v>
      </c>
      <c r="N541" s="105">
        <v>43644</v>
      </c>
      <c r="O541" s="26">
        <v>43312</v>
      </c>
      <c r="P541" s="105">
        <v>43462</v>
      </c>
      <c r="Q541" s="12">
        <f>VLOOKUP(C541,Benchmark!$A:$D,3,)</f>
        <v>6390.5050000000001</v>
      </c>
      <c r="R541" s="10">
        <f t="shared" si="55"/>
        <v>-8.8990420889950572E-3</v>
      </c>
    </row>
    <row r="542" spans="1:18" x14ac:dyDescent="0.3">
      <c r="A542" s="1">
        <f t="shared" si="59"/>
        <v>5</v>
      </c>
      <c r="B542" s="1" t="str">
        <f t="shared" si="58"/>
        <v>Thursday</v>
      </c>
      <c r="C542" s="252">
        <f>[1]Cost!A546</f>
        <v>43678</v>
      </c>
      <c r="D542" s="137">
        <f>[1]Cost!D546</f>
        <v>1223.5517</v>
      </c>
      <c r="E542" s="2">
        <f t="shared" si="60"/>
        <v>0.22355170000000002</v>
      </c>
      <c r="F542" s="8">
        <f t="shared" si="56"/>
        <v>540</v>
      </c>
      <c r="G542" s="2">
        <f t="shared" si="57"/>
        <v>0.1511043898148148</v>
      </c>
      <c r="L542" s="2"/>
      <c r="M542" s="18">
        <f>[1]Cost!F546</f>
        <v>41917397705.260002</v>
      </c>
      <c r="N542" s="18"/>
      <c r="Q542" s="12">
        <f>VLOOKUP(C542,Benchmark!$A:$D,3,)</f>
        <v>6381.5420000000004</v>
      </c>
      <c r="R542" s="10">
        <f t="shared" si="55"/>
        <v>-1.0289110305162108E-2</v>
      </c>
    </row>
    <row r="543" spans="1:18" x14ac:dyDescent="0.3">
      <c r="A543" s="1">
        <f t="shared" si="59"/>
        <v>6</v>
      </c>
      <c r="B543" s="1" t="str">
        <f t="shared" si="58"/>
        <v>Friday</v>
      </c>
      <c r="C543" s="252">
        <f>[1]Cost!A547</f>
        <v>43679</v>
      </c>
      <c r="D543" s="137">
        <f>[1]Cost!D547</f>
        <v>1214.1129000000001</v>
      </c>
      <c r="E543" s="2">
        <f t="shared" si="60"/>
        <v>0.21411290000000016</v>
      </c>
      <c r="F543" s="8">
        <f t="shared" si="56"/>
        <v>541</v>
      </c>
      <c r="G543" s="2">
        <f t="shared" si="57"/>
        <v>0.14445694731977823</v>
      </c>
      <c r="L543" s="2"/>
      <c r="M543" s="18">
        <f>[1]Cost!F547</f>
        <v>41594037557.580002</v>
      </c>
      <c r="N543" s="18"/>
      <c r="Q543" s="12">
        <f>VLOOKUP(C543,Benchmark!$A:$D,3,)</f>
        <v>6340.18</v>
      </c>
      <c r="R543" s="10">
        <f t="shared" si="55"/>
        <v>-1.6703926946587955E-2</v>
      </c>
    </row>
    <row r="544" spans="1:18" x14ac:dyDescent="0.3">
      <c r="A544" s="1">
        <f t="shared" si="59"/>
        <v>7</v>
      </c>
      <c r="B544" s="1" t="str">
        <f t="shared" si="58"/>
        <v>Saturday</v>
      </c>
      <c r="C544" s="252">
        <f>[1]Cost!A548</f>
        <v>43680</v>
      </c>
      <c r="D544" s="137">
        <f>[1]Cost!D548</f>
        <v>1214.1129000000001</v>
      </c>
      <c r="E544" s="2">
        <f t="shared" si="60"/>
        <v>0.21411290000000016</v>
      </c>
      <c r="F544" s="8">
        <f t="shared" si="56"/>
        <v>542</v>
      </c>
      <c r="G544" s="2">
        <f t="shared" si="57"/>
        <v>0.14419042158671591</v>
      </c>
      <c r="L544" s="2"/>
      <c r="M544" s="18">
        <f>[1]Cost!F548</f>
        <v>41594037557.580002</v>
      </c>
      <c r="N544" s="18"/>
      <c r="Q544" s="12">
        <f>VLOOKUP(C544,Benchmark!$A:$D,3,)</f>
        <v>6340.18</v>
      </c>
      <c r="R544" s="10">
        <f t="shared" si="55"/>
        <v>-1.6703926946587955E-2</v>
      </c>
    </row>
    <row r="545" spans="1:18" x14ac:dyDescent="0.3">
      <c r="A545" s="1">
        <f t="shared" si="59"/>
        <v>1</v>
      </c>
      <c r="B545" s="1" t="str">
        <f t="shared" si="58"/>
        <v>Sunday</v>
      </c>
      <c r="C545" s="252">
        <f>[1]Cost!A549</f>
        <v>43681</v>
      </c>
      <c r="D545" s="137">
        <f>[1]Cost!D549</f>
        <v>1214.1129000000001</v>
      </c>
      <c r="E545" s="2">
        <f t="shared" si="60"/>
        <v>0.21411290000000016</v>
      </c>
      <c r="F545" s="8">
        <f t="shared" si="56"/>
        <v>543</v>
      </c>
      <c r="G545" s="2">
        <f t="shared" si="57"/>
        <v>0.14392487753222841</v>
      </c>
      <c r="L545" s="2"/>
      <c r="M545" s="18">
        <f>[1]Cost!F549</f>
        <v>41594037557.580002</v>
      </c>
      <c r="N545" s="18"/>
      <c r="Q545" s="12">
        <f>VLOOKUP(C545,Benchmark!$A:$D,3,)</f>
        <v>6340.18</v>
      </c>
      <c r="R545" s="10">
        <f t="shared" si="55"/>
        <v>-1.6703926946587955E-2</v>
      </c>
    </row>
    <row r="546" spans="1:18" x14ac:dyDescent="0.3">
      <c r="A546" s="1">
        <f t="shared" si="59"/>
        <v>2</v>
      </c>
      <c r="B546" s="1" t="str">
        <f t="shared" si="58"/>
        <v>Monday</v>
      </c>
      <c r="C546" s="252">
        <f>[1]Cost!A550</f>
        <v>43682</v>
      </c>
      <c r="D546" s="137">
        <f>[1]Cost!D550</f>
        <v>1174.6061999999999</v>
      </c>
      <c r="E546" s="2">
        <f t="shared" si="60"/>
        <v>0.17460619999999993</v>
      </c>
      <c r="F546" s="8">
        <f t="shared" si="56"/>
        <v>544</v>
      </c>
      <c r="G546" s="2">
        <f t="shared" si="57"/>
        <v>0.11715305698529407</v>
      </c>
      <c r="L546" s="2"/>
      <c r="M546" s="18">
        <f>[1]Cost!F550</f>
        <v>39079631039.300003</v>
      </c>
      <c r="N546" s="18"/>
      <c r="Q546" s="12">
        <f>VLOOKUP(C546,Benchmark!$A:$D,3,)</f>
        <v>6175.7030000000004</v>
      </c>
      <c r="R546" s="10">
        <f t="shared" si="55"/>
        <v>-4.2212601496459667E-2</v>
      </c>
    </row>
    <row r="547" spans="1:18" x14ac:dyDescent="0.3">
      <c r="A547" s="1">
        <f t="shared" si="59"/>
        <v>3</v>
      </c>
      <c r="B547" s="1" t="str">
        <f t="shared" si="58"/>
        <v>Tuesday</v>
      </c>
      <c r="C547" s="252">
        <f>[1]Cost!A551</f>
        <v>43683</v>
      </c>
      <c r="D547" s="137">
        <f>[1]Cost!D551</f>
        <v>1169.2451000000001</v>
      </c>
      <c r="E547" s="2">
        <f t="shared" si="60"/>
        <v>0.16924510000000015</v>
      </c>
      <c r="F547" s="8">
        <f t="shared" si="56"/>
        <v>545</v>
      </c>
      <c r="G547" s="2">
        <f t="shared" si="57"/>
        <v>0.11334763577981657</v>
      </c>
      <c r="L547" s="2"/>
      <c r="M547" s="18">
        <f>[1]Cost!F551</f>
        <v>38901266104.279999</v>
      </c>
      <c r="N547" s="18"/>
      <c r="Q547" s="12">
        <f>VLOOKUP(C547,Benchmark!$A:$D,3,)</f>
        <v>6119.4709999999995</v>
      </c>
      <c r="R547" s="10">
        <f t="shared" si="55"/>
        <v>-5.0933600707829152E-2</v>
      </c>
    </row>
    <row r="548" spans="1:18" x14ac:dyDescent="0.3">
      <c r="A548" s="1">
        <f t="shared" si="59"/>
        <v>4</v>
      </c>
      <c r="B548" s="1" t="str">
        <f t="shared" si="58"/>
        <v>Wednesday</v>
      </c>
      <c r="C548" s="252">
        <f>[1]Cost!A552</f>
        <v>43684</v>
      </c>
      <c r="D548" s="137">
        <f>[1]Cost!D552</f>
        <v>1188.9726000000001</v>
      </c>
      <c r="E548" s="2">
        <f t="shared" si="60"/>
        <v>0.18897260000000005</v>
      </c>
      <c r="F548" s="8">
        <f t="shared" si="56"/>
        <v>546</v>
      </c>
      <c r="G548" s="2">
        <f t="shared" si="57"/>
        <v>0.12632783699633701</v>
      </c>
      <c r="L548" s="2"/>
      <c r="M548" s="18">
        <f>[1]Cost!F552</f>
        <v>39557608469.639999</v>
      </c>
      <c r="N548" s="18"/>
      <c r="Q548" s="12">
        <f>VLOOKUP(C548,Benchmark!$A:$D,3,)</f>
        <v>6204.1949999999997</v>
      </c>
      <c r="R548" s="10">
        <f t="shared" si="55"/>
        <v>-3.7793788195664257E-2</v>
      </c>
    </row>
    <row r="549" spans="1:18" x14ac:dyDescent="0.3">
      <c r="A549" s="1">
        <f t="shared" si="59"/>
        <v>5</v>
      </c>
      <c r="B549" s="1" t="str">
        <f t="shared" si="58"/>
        <v>Thursday</v>
      </c>
      <c r="C549" s="252">
        <f>[1]Cost!A553</f>
        <v>43685</v>
      </c>
      <c r="D549" s="137">
        <f>[1]Cost!D553</f>
        <v>1212.3354999999999</v>
      </c>
      <c r="E549" s="2">
        <f t="shared" si="60"/>
        <v>0.21233550000000001</v>
      </c>
      <c r="F549" s="8">
        <f t="shared" si="56"/>
        <v>547</v>
      </c>
      <c r="G549" s="2">
        <f t="shared" si="57"/>
        <v>0.14168639396709318</v>
      </c>
      <c r="L549" s="2"/>
      <c r="M549" s="18">
        <f>[1]Cost!F553</f>
        <v>40334901984.610001</v>
      </c>
      <c r="N549" s="18"/>
      <c r="Q549" s="12">
        <f>VLOOKUP(C549,Benchmark!$A:$D,3,)</f>
        <v>6274.6710000000003</v>
      </c>
      <c r="R549" s="10">
        <f t="shared" si="55"/>
        <v>-2.6863692513126369E-2</v>
      </c>
    </row>
    <row r="550" spans="1:18" x14ac:dyDescent="0.3">
      <c r="A550" s="1">
        <f t="shared" si="59"/>
        <v>6</v>
      </c>
      <c r="B550" s="1" t="str">
        <f t="shared" si="58"/>
        <v>Friday</v>
      </c>
      <c r="C550" s="252">
        <f>[1]Cost!A554</f>
        <v>43686</v>
      </c>
      <c r="D550" s="137">
        <f>[1]Cost!D554</f>
        <v>1212.6622</v>
      </c>
      <c r="E550" s="2">
        <f t="shared" si="60"/>
        <v>0.21266220000000002</v>
      </c>
      <c r="F550" s="8">
        <f t="shared" si="56"/>
        <v>548</v>
      </c>
      <c r="G550" s="2">
        <f t="shared" si="57"/>
        <v>0.14164544343065694</v>
      </c>
      <c r="L550" s="2"/>
      <c r="M550" s="18">
        <f>[1]Cost!F554</f>
        <v>40345771889.290001</v>
      </c>
      <c r="N550" s="18"/>
      <c r="Q550" s="12">
        <f>VLOOKUP(C550,Benchmark!$A:$D,3,)</f>
        <v>6282.1319999999996</v>
      </c>
      <c r="R550" s="10">
        <f t="shared" si="55"/>
        <v>-2.5706568898173687E-2</v>
      </c>
    </row>
    <row r="551" spans="1:18" x14ac:dyDescent="0.3">
      <c r="A551" s="1">
        <f t="shared" si="59"/>
        <v>7</v>
      </c>
      <c r="B551" s="1" t="str">
        <f t="shared" si="58"/>
        <v>Saturday</v>
      </c>
      <c r="C551" s="252">
        <f>[1]Cost!A555</f>
        <v>43687</v>
      </c>
      <c r="D551" s="137">
        <f>[1]Cost!D555</f>
        <v>1212.6622</v>
      </c>
      <c r="E551" s="2">
        <f t="shared" si="60"/>
        <v>0.21266220000000002</v>
      </c>
      <c r="F551" s="8">
        <f t="shared" si="56"/>
        <v>549</v>
      </c>
      <c r="G551" s="2">
        <f t="shared" si="57"/>
        <v>0.14138743715846994</v>
      </c>
      <c r="L551" s="2"/>
      <c r="M551" s="18">
        <f>[1]Cost!F555</f>
        <v>40345771889.290001</v>
      </c>
      <c r="N551" s="18"/>
      <c r="Q551" s="12">
        <f>VLOOKUP(C551,Benchmark!$A:$D,3,)</f>
        <v>6282.1319999999996</v>
      </c>
      <c r="R551" s="10">
        <f t="shared" si="55"/>
        <v>-2.5706568898173687E-2</v>
      </c>
    </row>
    <row r="552" spans="1:18" x14ac:dyDescent="0.3">
      <c r="A552" s="1">
        <f t="shared" si="59"/>
        <v>1</v>
      </c>
      <c r="B552" s="1" t="str">
        <f t="shared" si="58"/>
        <v>Sunday</v>
      </c>
      <c r="C552" s="252">
        <f>[1]Cost!A556</f>
        <v>43688</v>
      </c>
      <c r="D552" s="137">
        <f>[1]Cost!D556</f>
        <v>1212.6622</v>
      </c>
      <c r="E552" s="2">
        <f t="shared" si="60"/>
        <v>0.21266220000000002</v>
      </c>
      <c r="F552" s="8">
        <f t="shared" si="56"/>
        <v>550</v>
      </c>
      <c r="G552" s="2">
        <f t="shared" si="57"/>
        <v>0.14113036909090909</v>
      </c>
      <c r="L552" s="2"/>
      <c r="M552" s="18">
        <f>[1]Cost!F556</f>
        <v>40345771889.290001</v>
      </c>
      <c r="N552" s="18"/>
      <c r="Q552" s="12">
        <f>VLOOKUP(C552,Benchmark!$A:$D,3,)</f>
        <v>6282.1319999999996</v>
      </c>
      <c r="R552" s="10">
        <f t="shared" si="55"/>
        <v>-2.5706568898173687E-2</v>
      </c>
    </row>
    <row r="553" spans="1:18" x14ac:dyDescent="0.3">
      <c r="A553" s="1">
        <f t="shared" si="59"/>
        <v>2</v>
      </c>
      <c r="B553" s="1" t="str">
        <f t="shared" si="58"/>
        <v>Monday</v>
      </c>
      <c r="C553" s="252">
        <f>[1]Cost!A557</f>
        <v>43689</v>
      </c>
      <c r="D553" s="137">
        <f>[1]Cost!D557</f>
        <v>1205.4838</v>
      </c>
      <c r="E553" s="2">
        <f t="shared" si="60"/>
        <v>0.20548379999999988</v>
      </c>
      <c r="F553" s="8">
        <f t="shared" si="56"/>
        <v>551</v>
      </c>
      <c r="G553" s="2">
        <f t="shared" si="57"/>
        <v>0.13611903266787656</v>
      </c>
      <c r="H553" s="2"/>
      <c r="I553" s="2"/>
      <c r="J553" s="2"/>
      <c r="K553" s="2"/>
      <c r="L553" s="2"/>
      <c r="M553" s="18">
        <f>[1]Cost!F557</f>
        <v>40106941438</v>
      </c>
      <c r="N553" s="18"/>
      <c r="Q553" s="12">
        <f>VLOOKUP(C553,Benchmark!$A:$D,3,)</f>
        <v>6250.5950000000003</v>
      </c>
      <c r="R553" s="10">
        <f t="shared" si="55"/>
        <v>-3.0597630075598459E-2</v>
      </c>
    </row>
    <row r="554" spans="1:18" x14ac:dyDescent="0.3">
      <c r="A554" s="1">
        <f t="shared" ref="A554:A604" si="61">WEEKDAY(C554)</f>
        <v>3</v>
      </c>
      <c r="B554" s="1" t="str">
        <f t="shared" si="58"/>
        <v>Tuesday</v>
      </c>
      <c r="C554" s="252">
        <f>[1]Cost!A558</f>
        <v>43690</v>
      </c>
      <c r="D554" s="137">
        <f>[1]Cost!D558</f>
        <v>1192.0766000000001</v>
      </c>
      <c r="E554" s="2">
        <f t="shared" si="60"/>
        <v>0.19207660000000004</v>
      </c>
      <c r="F554" s="8">
        <f t="shared" ref="F554:F604" si="62">C554-$C$2</f>
        <v>552</v>
      </c>
      <c r="G554" s="2">
        <f t="shared" ref="G554:G604" si="63">((D554-$D$2)/$D$2)*365/F554</f>
        <v>0.12700717210144935</v>
      </c>
      <c r="L554" s="2"/>
      <c r="M554" s="18">
        <f>[1]Cost!F558</f>
        <v>39660878670.610001</v>
      </c>
      <c r="N554" s="18"/>
      <c r="Q554" s="12">
        <f>VLOOKUP(C554,Benchmark!$A:$D,3,)</f>
        <v>6210.9620000000004</v>
      </c>
      <c r="R554" s="10">
        <f t="shared" si="55"/>
        <v>-3.6744296773282947E-2</v>
      </c>
    </row>
    <row r="555" spans="1:18" x14ac:dyDescent="0.3">
      <c r="A555" s="1">
        <f t="shared" si="61"/>
        <v>4</v>
      </c>
      <c r="B555" s="1" t="str">
        <f t="shared" si="58"/>
        <v>Wednesday</v>
      </c>
      <c r="C555" s="252">
        <f>[1]Cost!A559</f>
        <v>43691</v>
      </c>
      <c r="D555" s="137">
        <f>[1]Cost!D559</f>
        <v>1203.8688</v>
      </c>
      <c r="E555" s="2">
        <f t="shared" si="60"/>
        <v>0.20386879999999996</v>
      </c>
      <c r="F555" s="8">
        <f t="shared" si="62"/>
        <v>553</v>
      </c>
      <c r="G555" s="2">
        <f t="shared" si="63"/>
        <v>0.13456078119349002</v>
      </c>
      <c r="L555" s="2"/>
      <c r="M555" s="18">
        <f>[1]Cost!F559</f>
        <v>40053211117.769997</v>
      </c>
      <c r="N555" s="18"/>
      <c r="Q555" s="12">
        <f>VLOOKUP(C555,Benchmark!$A:$D,3,)</f>
        <v>6267.335</v>
      </c>
      <c r="R555" s="10">
        <f t="shared" si="55"/>
        <v>-2.8001429926247212E-2</v>
      </c>
    </row>
    <row r="556" spans="1:18" x14ac:dyDescent="0.3">
      <c r="A556" s="1">
        <f t="shared" si="61"/>
        <v>5</v>
      </c>
      <c r="B556" s="1" t="str">
        <f t="shared" si="58"/>
        <v>Thursday</v>
      </c>
      <c r="C556" s="252">
        <f>[1]Cost!A560</f>
        <v>43692</v>
      </c>
      <c r="D556" s="137">
        <f>[1]Cost!D560</f>
        <v>1199.9385</v>
      </c>
      <c r="E556" s="2">
        <f t="shared" si="60"/>
        <v>0.19993850000000002</v>
      </c>
      <c r="F556" s="8">
        <f t="shared" si="62"/>
        <v>554</v>
      </c>
      <c r="G556" s="2">
        <f t="shared" si="63"/>
        <v>0.13172843411552343</v>
      </c>
      <c r="L556" s="2"/>
      <c r="M556" s="18">
        <f>[1]Cost!F560</f>
        <v>39922447254.779999</v>
      </c>
      <c r="N556" s="18"/>
      <c r="Q556" s="12">
        <f>VLOOKUP(C556,Benchmark!$A:$D,3,)</f>
        <v>6257.5860000000002</v>
      </c>
      <c r="R556" s="10">
        <f t="shared" si="55"/>
        <v>-2.9513398579534167E-2</v>
      </c>
    </row>
    <row r="557" spans="1:18" x14ac:dyDescent="0.3">
      <c r="A557" s="1">
        <f t="shared" si="61"/>
        <v>6</v>
      </c>
      <c r="B557" s="1" t="str">
        <f t="shared" si="58"/>
        <v>Friday</v>
      </c>
      <c r="C557" s="252">
        <f>[1]Cost!A561</f>
        <v>43693</v>
      </c>
      <c r="D557" s="137">
        <f>[1]Cost!D561</f>
        <v>1198.9052999999999</v>
      </c>
      <c r="E557" s="2">
        <f t="shared" si="60"/>
        <v>0.19890529999999984</v>
      </c>
      <c r="F557" s="8">
        <f t="shared" si="62"/>
        <v>555</v>
      </c>
      <c r="G557" s="2">
        <f t="shared" si="63"/>
        <v>0.13081159369369363</v>
      </c>
      <c r="L557" s="2"/>
      <c r="M557" s="18">
        <f>[1]Cost!F561</f>
        <v>39888073574.760002</v>
      </c>
      <c r="N557" s="18"/>
      <c r="Q557" s="12">
        <f>VLOOKUP(C557,Benchmark!$A:$D,3,)</f>
        <v>6286.6570000000002</v>
      </c>
      <c r="R557" s="10">
        <f t="shared" si="55"/>
        <v>-2.5004788391852495E-2</v>
      </c>
    </row>
    <row r="558" spans="1:18" x14ac:dyDescent="0.3">
      <c r="A558" s="1">
        <f t="shared" si="61"/>
        <v>7</v>
      </c>
      <c r="B558" s="1" t="str">
        <f t="shared" si="58"/>
        <v>Saturday</v>
      </c>
      <c r="C558" s="252">
        <f>[1]Cost!A562</f>
        <v>43694</v>
      </c>
      <c r="D558" s="137">
        <f>[1]Cost!D562</f>
        <v>1198.9052999999999</v>
      </c>
      <c r="E558" s="2">
        <f t="shared" si="60"/>
        <v>0.19890529999999984</v>
      </c>
      <c r="F558" s="8">
        <f t="shared" si="62"/>
        <v>556</v>
      </c>
      <c r="G558" s="2">
        <f t="shared" si="63"/>
        <v>0.13057632104316541</v>
      </c>
      <c r="L558" s="2"/>
      <c r="M558" s="18">
        <f>[1]Cost!F562</f>
        <v>39888073574.760002</v>
      </c>
      <c r="N558" s="18"/>
      <c r="Q558" s="12">
        <f>VLOOKUP(C558,Benchmark!$A:$D,3,)</f>
        <v>6286.6570000000002</v>
      </c>
      <c r="R558" s="10">
        <f t="shared" si="55"/>
        <v>-2.5004788391852495E-2</v>
      </c>
    </row>
    <row r="559" spans="1:18" x14ac:dyDescent="0.3">
      <c r="A559" s="1">
        <f t="shared" si="61"/>
        <v>1</v>
      </c>
      <c r="B559" s="1" t="str">
        <f t="shared" si="58"/>
        <v>Sunday</v>
      </c>
      <c r="C559" s="252">
        <f>[1]Cost!A563</f>
        <v>43695</v>
      </c>
      <c r="D559" s="137">
        <f>[1]Cost!D563</f>
        <v>1198.9052999999999</v>
      </c>
      <c r="E559" s="2">
        <f t="shared" si="60"/>
        <v>0.19890529999999984</v>
      </c>
      <c r="F559" s="8">
        <f t="shared" si="62"/>
        <v>557</v>
      </c>
      <c r="G559" s="2">
        <f t="shared" si="63"/>
        <v>0.13034189317773781</v>
      </c>
      <c r="L559" s="2"/>
      <c r="M559" s="18">
        <f>[1]Cost!F563</f>
        <v>39888073574.760002</v>
      </c>
      <c r="N559" s="18"/>
      <c r="Q559" s="12">
        <f>VLOOKUP(C559,Benchmark!$A:$D,3,)</f>
        <v>6286.6570000000002</v>
      </c>
      <c r="R559" s="10">
        <f t="shared" si="55"/>
        <v>-2.5004788391852495E-2</v>
      </c>
    </row>
    <row r="560" spans="1:18" x14ac:dyDescent="0.3">
      <c r="A560" s="1">
        <f t="shared" si="61"/>
        <v>2</v>
      </c>
      <c r="B560" s="1" t="str">
        <f t="shared" si="58"/>
        <v>Monday</v>
      </c>
      <c r="C560" s="252">
        <f>[1]Cost!A564</f>
        <v>43696</v>
      </c>
      <c r="D560" s="137">
        <f>[1]Cost!D564</f>
        <v>1204.9616000000001</v>
      </c>
      <c r="E560" s="2">
        <f t="shared" si="60"/>
        <v>0.20496160000000008</v>
      </c>
      <c r="F560" s="8">
        <f t="shared" si="62"/>
        <v>558</v>
      </c>
      <c r="G560" s="2">
        <f t="shared" si="63"/>
        <v>0.13406986379928321</v>
      </c>
      <c r="L560" s="2"/>
      <c r="M560" s="18">
        <f>[1]Cost!F564</f>
        <v>40089568088.010002</v>
      </c>
      <c r="N560" s="18"/>
      <c r="Q560" s="12">
        <f>VLOOKUP(C560,Benchmark!$A:$D,3,)</f>
        <v>6296.7150000000001</v>
      </c>
      <c r="R560" s="10">
        <f t="shared" si="55"/>
        <v>-2.3444897047636526E-2</v>
      </c>
    </row>
    <row r="561" spans="1:18" x14ac:dyDescent="0.3">
      <c r="A561" s="1">
        <f t="shared" si="61"/>
        <v>3</v>
      </c>
      <c r="B561" s="1" t="str">
        <f t="shared" si="58"/>
        <v>Tuesday</v>
      </c>
      <c r="C561" s="252">
        <f>[1]Cost!A565</f>
        <v>43697</v>
      </c>
      <c r="D561" s="137">
        <f>[1]Cost!D565</f>
        <v>1209.2692999999999</v>
      </c>
      <c r="E561" s="2">
        <f t="shared" si="60"/>
        <v>0.20926929999999988</v>
      </c>
      <c r="F561" s="8">
        <f t="shared" si="62"/>
        <v>559</v>
      </c>
      <c r="G561" s="2">
        <f t="shared" si="63"/>
        <v>0.13664274508050087</v>
      </c>
      <c r="L561" s="2"/>
      <c r="M561" s="18">
        <f>[1]Cost!F565</f>
        <v>40232886744.190002</v>
      </c>
      <c r="N561" s="18"/>
      <c r="Q561" s="12">
        <f>VLOOKUP(C561,Benchmark!$A:$D,3,)</f>
        <v>6295.7380000000003</v>
      </c>
      <c r="R561" s="10">
        <f t="shared" si="55"/>
        <v>-2.3596419601155993E-2</v>
      </c>
    </row>
    <row r="562" spans="1:18" x14ac:dyDescent="0.3">
      <c r="A562" s="1">
        <f t="shared" si="61"/>
        <v>4</v>
      </c>
      <c r="B562" s="1" t="str">
        <f t="shared" si="58"/>
        <v>Wednesday</v>
      </c>
      <c r="C562" s="252">
        <f>[1]Cost!A566</f>
        <v>43698</v>
      </c>
      <c r="D562" s="137">
        <f>[1]Cost!D566</f>
        <v>1197.7281</v>
      </c>
      <c r="E562" s="2">
        <f t="shared" si="60"/>
        <v>0.19772809999999996</v>
      </c>
      <c r="F562" s="8">
        <f t="shared" si="62"/>
        <v>560</v>
      </c>
      <c r="G562" s="2">
        <f t="shared" si="63"/>
        <v>0.12887635089285715</v>
      </c>
      <c r="L562" s="2"/>
      <c r="M562" s="18">
        <f>[1]Cost!F566</f>
        <v>39848907482</v>
      </c>
      <c r="N562" s="18"/>
      <c r="Q562" s="12">
        <f>VLOOKUP(C562,Benchmark!$A:$D,3,)</f>
        <v>6252.9669999999996</v>
      </c>
      <c r="R562" s="10">
        <f t="shared" si="55"/>
        <v>-3.0229757509633082E-2</v>
      </c>
    </row>
    <row r="563" spans="1:18" x14ac:dyDescent="0.3">
      <c r="A563" s="1">
        <f t="shared" si="61"/>
        <v>5</v>
      </c>
      <c r="B563" s="1" t="str">
        <f t="shared" si="58"/>
        <v>Thursday</v>
      </c>
      <c r="C563" s="252">
        <f>[1]Cost!A567</f>
        <v>43699</v>
      </c>
      <c r="D563" s="137">
        <f>[1]Cost!D567</f>
        <v>1192.2657999999999</v>
      </c>
      <c r="E563" s="2">
        <f t="shared" si="60"/>
        <v>0.19226579999999993</v>
      </c>
      <c r="F563" s="8">
        <f t="shared" si="62"/>
        <v>561</v>
      </c>
      <c r="G563" s="2">
        <f t="shared" si="63"/>
        <v>0.12509272192513363</v>
      </c>
      <c r="L563" s="2"/>
      <c r="M563" s="18">
        <f>[1]Cost!F567</f>
        <v>39667174238.050003</v>
      </c>
      <c r="N563" s="18"/>
      <c r="Q563" s="12">
        <f>VLOOKUP(C563,Benchmark!$A:$D,3,)</f>
        <v>6239.2449999999999</v>
      </c>
      <c r="R563" s="10">
        <f t="shared" si="55"/>
        <v>-3.2357897201950814E-2</v>
      </c>
    </row>
    <row r="564" spans="1:18" x14ac:dyDescent="0.3">
      <c r="A564" s="1">
        <f t="shared" si="61"/>
        <v>6</v>
      </c>
      <c r="B564" s="1" t="str">
        <f t="shared" si="58"/>
        <v>Friday</v>
      </c>
      <c r="C564" s="252">
        <f>[1]Cost!A568</f>
        <v>43700</v>
      </c>
      <c r="D564" s="137">
        <f>[1]Cost!D568</f>
        <v>1198.3353999999999</v>
      </c>
      <c r="E564" s="2">
        <f t="shared" si="60"/>
        <v>0.19833539999999994</v>
      </c>
      <c r="F564" s="8">
        <f t="shared" si="62"/>
        <v>562</v>
      </c>
      <c r="G564" s="2">
        <f t="shared" si="63"/>
        <v>0.12881213701067612</v>
      </c>
      <c r="L564" s="2"/>
      <c r="M564" s="18">
        <f>[1]Cost!F568</f>
        <v>39869114049.110001</v>
      </c>
      <c r="N564" s="18"/>
      <c r="Q564" s="12">
        <f>VLOOKUP(C564,Benchmark!$A:$D,3,)</f>
        <v>6255.5969999999998</v>
      </c>
      <c r="R564" s="10">
        <f t="shared" si="55"/>
        <v>-2.9821871823086266E-2</v>
      </c>
    </row>
    <row r="565" spans="1:18" x14ac:dyDescent="0.3">
      <c r="A565" s="1">
        <f t="shared" si="61"/>
        <v>7</v>
      </c>
      <c r="B565" s="1" t="str">
        <f t="shared" si="58"/>
        <v>Saturday</v>
      </c>
      <c r="C565" s="252">
        <f>[1]Cost!A569</f>
        <v>43701</v>
      </c>
      <c r="D565" s="137">
        <f>[1]Cost!D569</f>
        <v>1198.3353999999999</v>
      </c>
      <c r="E565" s="2">
        <f t="shared" si="60"/>
        <v>0.19833539999999994</v>
      </c>
      <c r="F565" s="8">
        <f t="shared" si="62"/>
        <v>563</v>
      </c>
      <c r="G565" s="2">
        <f t="shared" si="63"/>
        <v>0.12858334103019536</v>
      </c>
      <c r="L565" s="2"/>
      <c r="M565" s="18">
        <f>[1]Cost!F569</f>
        <v>39869114049.110001</v>
      </c>
      <c r="N565" s="18"/>
      <c r="Q565" s="12">
        <f>VLOOKUP(C565,Benchmark!$A:$D,3,)</f>
        <v>6255.5969999999998</v>
      </c>
      <c r="R565" s="10">
        <f t="shared" si="55"/>
        <v>-2.9821871823086266E-2</v>
      </c>
    </row>
    <row r="566" spans="1:18" x14ac:dyDescent="0.3">
      <c r="A566" s="1">
        <f t="shared" si="61"/>
        <v>1</v>
      </c>
      <c r="B566" s="1" t="str">
        <f t="shared" si="58"/>
        <v>Sunday</v>
      </c>
      <c r="C566" s="252">
        <f>[1]Cost!A570</f>
        <v>43702</v>
      </c>
      <c r="D566" s="137">
        <f>[1]Cost!D570</f>
        <v>1198.3353999999999</v>
      </c>
      <c r="E566" s="2">
        <f t="shared" si="60"/>
        <v>0.19833539999999994</v>
      </c>
      <c r="F566" s="8">
        <f t="shared" si="62"/>
        <v>564</v>
      </c>
      <c r="G566" s="2">
        <f t="shared" si="63"/>
        <v>0.12835535638297871</v>
      </c>
      <c r="L566" s="2"/>
      <c r="M566" s="18">
        <f>[1]Cost!F570</f>
        <v>39869114049.110001</v>
      </c>
      <c r="N566" s="18"/>
      <c r="Q566" s="12">
        <f>VLOOKUP(C566,Benchmark!$A:$D,3,)</f>
        <v>6255.5969999999998</v>
      </c>
      <c r="R566" s="10">
        <f t="shared" si="55"/>
        <v>-2.9821871823086266E-2</v>
      </c>
    </row>
    <row r="567" spans="1:18" x14ac:dyDescent="0.3">
      <c r="A567" s="1">
        <f t="shared" si="61"/>
        <v>2</v>
      </c>
      <c r="B567" s="1" t="str">
        <f t="shared" si="58"/>
        <v>Monday</v>
      </c>
      <c r="C567" s="252">
        <f>[1]Cost!A571</f>
        <v>43703</v>
      </c>
      <c r="D567" s="137">
        <f>[1]Cost!D571</f>
        <v>1187.3587</v>
      </c>
      <c r="E567" s="2">
        <f t="shared" si="60"/>
        <v>0.1873587000000001</v>
      </c>
      <c r="F567" s="8">
        <f t="shared" si="62"/>
        <v>565</v>
      </c>
      <c r="G567" s="2">
        <f t="shared" si="63"/>
        <v>0.12103703628318584</v>
      </c>
      <c r="L567" s="2"/>
      <c r="M567" s="18">
        <f>[1]Cost!F571</f>
        <v>39503914211.760002</v>
      </c>
      <c r="N567" s="18"/>
      <c r="Q567" s="12">
        <f>VLOOKUP(C567,Benchmark!$A:$D,3,)</f>
        <v>6214.51</v>
      </c>
      <c r="R567" s="10">
        <f t="shared" si="55"/>
        <v>-3.6194038820481444E-2</v>
      </c>
    </row>
    <row r="568" spans="1:18" x14ac:dyDescent="0.3">
      <c r="A568" s="1">
        <f t="shared" si="61"/>
        <v>3</v>
      </c>
      <c r="B568" s="1" t="str">
        <f t="shared" si="58"/>
        <v>Tuesday</v>
      </c>
      <c r="C568" s="252">
        <f>[1]Cost!A572</f>
        <v>43704</v>
      </c>
      <c r="D568" s="137">
        <f>[1]Cost!D572</f>
        <v>1208.1757</v>
      </c>
      <c r="E568" s="2">
        <f t="shared" si="60"/>
        <v>0.20817569999999996</v>
      </c>
      <c r="F568" s="8">
        <f t="shared" si="62"/>
        <v>566</v>
      </c>
      <c r="G568" s="2">
        <f t="shared" si="63"/>
        <v>0.13424758038869258</v>
      </c>
      <c r="L568" s="2"/>
      <c r="M568" s="18">
        <f>[1]Cost!F572</f>
        <v>40196504463.529999</v>
      </c>
      <c r="N568" s="18"/>
      <c r="Q568" s="12">
        <f>VLOOKUP(C568,Benchmark!$A:$D,3,)</f>
        <v>6278.1710000000003</v>
      </c>
      <c r="R568" s="10">
        <f t="shared" si="55"/>
        <v>-2.6320878861828323E-2</v>
      </c>
    </row>
    <row r="569" spans="1:18" x14ac:dyDescent="0.3">
      <c r="A569" s="1">
        <f t="shared" si="61"/>
        <v>4</v>
      </c>
      <c r="B569" s="1" t="str">
        <f t="shared" si="58"/>
        <v>Wednesday</v>
      </c>
      <c r="C569" s="252">
        <f>[1]Cost!A573</f>
        <v>43705</v>
      </c>
      <c r="D569" s="137">
        <f>[1]Cost!D573</f>
        <v>1209.7710999999999</v>
      </c>
      <c r="E569" s="2">
        <f t="shared" si="60"/>
        <v>0.20977109999999999</v>
      </c>
      <c r="F569" s="8">
        <f t="shared" si="62"/>
        <v>567</v>
      </c>
      <c r="G569" s="2">
        <f t="shared" si="63"/>
        <v>0.13503783333333327</v>
      </c>
      <c r="L569" s="2"/>
      <c r="M569" s="18">
        <f>[1]Cost!F573</f>
        <v>40249581817.279999</v>
      </c>
      <c r="N569" s="18"/>
      <c r="Q569" s="12">
        <f>VLOOKUP(C569,Benchmark!$A:$D,3,)</f>
        <v>6281.6459999999997</v>
      </c>
      <c r="R569" s="10">
        <f t="shared" si="55"/>
        <v>-2.5781942450896711E-2</v>
      </c>
    </row>
    <row r="570" spans="1:18" x14ac:dyDescent="0.3">
      <c r="A570" s="1">
        <f t="shared" si="61"/>
        <v>5</v>
      </c>
      <c r="B570" s="1" t="str">
        <f t="shared" si="58"/>
        <v>Thursday</v>
      </c>
      <c r="C570" s="252">
        <f>[1]Cost!A574</f>
        <v>43706</v>
      </c>
      <c r="D570" s="137">
        <f>[1]Cost!D574</f>
        <v>1209.9167</v>
      </c>
      <c r="E570" s="2">
        <f t="shared" si="60"/>
        <v>0.20991669999999996</v>
      </c>
      <c r="F570" s="8">
        <f t="shared" si="62"/>
        <v>568</v>
      </c>
      <c r="G570" s="2">
        <f t="shared" si="63"/>
        <v>0.13489365404929576</v>
      </c>
      <c r="L570" s="2"/>
      <c r="M570" s="18">
        <f>[1]Cost!F574</f>
        <v>40254428139.959999</v>
      </c>
      <c r="N570" s="18"/>
      <c r="Q570" s="12">
        <f>VLOOKUP(C570,Benchmark!$A:$D,3,)</f>
        <v>6289.1189999999997</v>
      </c>
      <c r="R570" s="10">
        <f t="shared" si="55"/>
        <v>-2.4622957760568109E-2</v>
      </c>
    </row>
    <row r="571" spans="1:18" x14ac:dyDescent="0.3">
      <c r="A571" s="1">
        <f t="shared" si="61"/>
        <v>6</v>
      </c>
      <c r="B571" s="1" t="str">
        <f t="shared" si="58"/>
        <v>Friday</v>
      </c>
      <c r="C571" s="252">
        <f>[1]Cost!A575</f>
        <v>43707</v>
      </c>
      <c r="D571" s="137">
        <f>[1]Cost!D575</f>
        <v>1220.7215000000001</v>
      </c>
      <c r="E571" s="2">
        <f t="shared" si="60"/>
        <v>0.22072150000000001</v>
      </c>
      <c r="F571" s="8">
        <f t="shared" si="62"/>
        <v>569</v>
      </c>
      <c r="G571" s="2">
        <f t="shared" si="63"/>
        <v>0.14158760544815471</v>
      </c>
      <c r="H571" s="27"/>
      <c r="I571" s="27"/>
      <c r="J571" s="27"/>
      <c r="K571" s="27"/>
      <c r="L571" s="21"/>
      <c r="M571" s="18">
        <f>[1]Cost!F575</f>
        <v>40613906705.639999</v>
      </c>
      <c r="N571" s="105">
        <v>43677</v>
      </c>
      <c r="O571" s="26">
        <v>43343</v>
      </c>
      <c r="P571" s="105">
        <v>43462</v>
      </c>
      <c r="Q571" s="12">
        <f>VLOOKUP(C571,Benchmark!$A:$D,3,)</f>
        <v>6328.47</v>
      </c>
      <c r="R571" s="10">
        <f t="shared" si="55"/>
        <v>-1.8520026334216566E-2</v>
      </c>
    </row>
    <row r="572" spans="1:18" s="256" customFormat="1" x14ac:dyDescent="0.3">
      <c r="A572" s="256">
        <f t="shared" si="61"/>
        <v>7</v>
      </c>
      <c r="B572" s="256" t="str">
        <f t="shared" si="58"/>
        <v>Saturday</v>
      </c>
      <c r="C572" s="257">
        <f>[1]Cost!A576</f>
        <v>43708</v>
      </c>
      <c r="D572" s="258">
        <f>[1]Cost!D576</f>
        <v>1220.7215000000001</v>
      </c>
      <c r="E572" s="259">
        <f t="shared" si="60"/>
        <v>0.22072150000000001</v>
      </c>
      <c r="F572" s="260">
        <f t="shared" si="62"/>
        <v>570</v>
      </c>
      <c r="G572" s="259">
        <f t="shared" si="63"/>
        <v>0.14133920614035095</v>
      </c>
      <c r="L572" s="259"/>
      <c r="M572" s="261"/>
      <c r="N572" s="261"/>
      <c r="P572" s="262"/>
      <c r="Q572" s="263">
        <f>VLOOKUP(C572,Benchmark!$A:$D,3,)</f>
        <v>6328.47</v>
      </c>
      <c r="R572" s="264">
        <f t="shared" ref="R572:R604" si="64">Q572/$Q$443-1</f>
        <v>-1.8520026334216566E-2</v>
      </c>
    </row>
    <row r="573" spans="1:18" x14ac:dyDescent="0.3">
      <c r="A573" s="1">
        <f t="shared" si="61"/>
        <v>7</v>
      </c>
      <c r="B573" s="1" t="str">
        <f t="shared" si="58"/>
        <v>Saturday</v>
      </c>
      <c r="C573" s="252"/>
      <c r="D573" s="265"/>
      <c r="E573" s="2"/>
      <c r="F573" s="8">
        <f t="shared" si="62"/>
        <v>-43138</v>
      </c>
      <c r="G573" s="2">
        <f t="shared" si="63"/>
        <v>8.4612174880615704E-3</v>
      </c>
      <c r="L573" s="2"/>
      <c r="M573" s="18"/>
      <c r="N573" s="18"/>
      <c r="Q573" s="12" t="e">
        <f>VLOOKUP(C573,Benchmark!$A:$D,3,)</f>
        <v>#N/A</v>
      </c>
      <c r="R573" s="10" t="e">
        <f t="shared" si="64"/>
        <v>#N/A</v>
      </c>
    </row>
    <row r="574" spans="1:18" x14ac:dyDescent="0.3">
      <c r="A574" s="1">
        <f t="shared" si="61"/>
        <v>7</v>
      </c>
      <c r="B574" s="1" t="str">
        <f t="shared" si="58"/>
        <v>Saturday</v>
      </c>
      <c r="C574" s="252"/>
      <c r="D574" s="265"/>
      <c r="E574" s="2"/>
      <c r="F574" s="8">
        <f t="shared" si="62"/>
        <v>-43138</v>
      </c>
      <c r="G574" s="2">
        <f t="shared" si="63"/>
        <v>8.4612174880615704E-3</v>
      </c>
      <c r="L574" s="2"/>
      <c r="M574" s="18"/>
      <c r="N574" s="18"/>
      <c r="Q574" s="12" t="e">
        <f>VLOOKUP(C574,Benchmark!$A:$D,3,)</f>
        <v>#N/A</v>
      </c>
      <c r="R574" s="10" t="e">
        <f t="shared" si="64"/>
        <v>#N/A</v>
      </c>
    </row>
    <row r="575" spans="1:18" x14ac:dyDescent="0.3">
      <c r="A575" s="1">
        <f t="shared" si="61"/>
        <v>7</v>
      </c>
      <c r="B575" s="1" t="str">
        <f t="shared" si="58"/>
        <v>Saturday</v>
      </c>
      <c r="C575" s="252"/>
      <c r="D575" s="265"/>
      <c r="E575" s="2"/>
      <c r="F575" s="8">
        <f t="shared" si="62"/>
        <v>-43138</v>
      </c>
      <c r="G575" s="2">
        <f t="shared" si="63"/>
        <v>8.4612174880615704E-3</v>
      </c>
      <c r="L575" s="2"/>
      <c r="M575" s="18"/>
      <c r="N575" s="18"/>
      <c r="Q575" s="12" t="e">
        <f>VLOOKUP(C575,Benchmark!$A:$D,3,)</f>
        <v>#N/A</v>
      </c>
      <c r="R575" s="10" t="e">
        <f t="shared" si="64"/>
        <v>#N/A</v>
      </c>
    </row>
    <row r="576" spans="1:18" x14ac:dyDescent="0.3">
      <c r="A576" s="1">
        <f t="shared" si="61"/>
        <v>7</v>
      </c>
      <c r="B576" s="1" t="str">
        <f t="shared" si="58"/>
        <v>Saturday</v>
      </c>
      <c r="C576" s="252"/>
      <c r="D576" s="265"/>
      <c r="E576" s="2"/>
      <c r="F576" s="8">
        <f t="shared" si="62"/>
        <v>-43138</v>
      </c>
      <c r="G576" s="2">
        <f t="shared" si="63"/>
        <v>8.4612174880615704E-3</v>
      </c>
      <c r="L576" s="2"/>
      <c r="M576" s="18"/>
      <c r="N576" s="18"/>
      <c r="Q576" s="12" t="e">
        <f>VLOOKUP(C576,Benchmark!$A:$D,3,)</f>
        <v>#N/A</v>
      </c>
      <c r="R576" s="10" t="e">
        <f t="shared" si="64"/>
        <v>#N/A</v>
      </c>
    </row>
    <row r="577" spans="1:18" x14ac:dyDescent="0.3">
      <c r="A577" s="1">
        <f t="shared" si="61"/>
        <v>7</v>
      </c>
      <c r="B577" s="1" t="str">
        <f t="shared" si="58"/>
        <v>Saturday</v>
      </c>
      <c r="C577" s="252"/>
      <c r="D577" s="265"/>
      <c r="E577" s="2"/>
      <c r="F577" s="8">
        <f t="shared" si="62"/>
        <v>-43138</v>
      </c>
      <c r="G577" s="2">
        <f t="shared" si="63"/>
        <v>8.4612174880615704E-3</v>
      </c>
      <c r="L577" s="2"/>
      <c r="M577" s="18"/>
      <c r="N577" s="18"/>
      <c r="Q577" s="12" t="e">
        <f>VLOOKUP(C577,Benchmark!$A:$D,3,)</f>
        <v>#N/A</v>
      </c>
      <c r="R577" s="10" t="e">
        <f t="shared" si="64"/>
        <v>#N/A</v>
      </c>
    </row>
    <row r="578" spans="1:18" x14ac:dyDescent="0.3">
      <c r="A578" s="1">
        <f t="shared" si="61"/>
        <v>7</v>
      </c>
      <c r="B578" s="1" t="str">
        <f t="shared" ref="B578:B604" si="65">VLOOKUP(A578,$Z$18:$AA$24,2)</f>
        <v>Saturday</v>
      </c>
      <c r="C578" s="252"/>
      <c r="D578" s="265"/>
      <c r="E578" s="2"/>
      <c r="F578" s="8">
        <f t="shared" si="62"/>
        <v>-43138</v>
      </c>
      <c r="G578" s="2">
        <f t="shared" si="63"/>
        <v>8.4612174880615704E-3</v>
      </c>
      <c r="L578" s="2"/>
      <c r="M578" s="18"/>
      <c r="N578" s="18"/>
      <c r="Q578" s="12" t="e">
        <f>VLOOKUP(C578,Benchmark!$A:$D,3,)</f>
        <v>#N/A</v>
      </c>
      <c r="R578" s="10" t="e">
        <f t="shared" si="64"/>
        <v>#N/A</v>
      </c>
    </row>
    <row r="579" spans="1:18" x14ac:dyDescent="0.3">
      <c r="A579" s="1">
        <f t="shared" si="61"/>
        <v>7</v>
      </c>
      <c r="B579" s="1" t="str">
        <f t="shared" si="65"/>
        <v>Saturday</v>
      </c>
      <c r="C579" s="252"/>
      <c r="D579" s="265"/>
      <c r="E579" s="2"/>
      <c r="F579" s="8">
        <f t="shared" si="62"/>
        <v>-43138</v>
      </c>
      <c r="G579" s="2">
        <f t="shared" si="63"/>
        <v>8.4612174880615704E-3</v>
      </c>
      <c r="L579" s="2"/>
      <c r="M579" s="18"/>
      <c r="N579" s="18"/>
      <c r="Q579" s="12" t="e">
        <f>VLOOKUP(C579,Benchmark!$A:$D,3,)</f>
        <v>#N/A</v>
      </c>
      <c r="R579" s="10" t="e">
        <f t="shared" si="64"/>
        <v>#N/A</v>
      </c>
    </row>
    <row r="580" spans="1:18" x14ac:dyDescent="0.3">
      <c r="A580" s="1">
        <f t="shared" si="61"/>
        <v>7</v>
      </c>
      <c r="B580" s="1" t="str">
        <f t="shared" si="65"/>
        <v>Saturday</v>
      </c>
      <c r="C580" s="252"/>
      <c r="D580" s="265"/>
      <c r="E580" s="2"/>
      <c r="F580" s="8">
        <f t="shared" si="62"/>
        <v>-43138</v>
      </c>
      <c r="G580" s="2">
        <f t="shared" si="63"/>
        <v>8.4612174880615704E-3</v>
      </c>
      <c r="L580" s="2"/>
      <c r="M580" s="18"/>
      <c r="N580" s="18"/>
      <c r="Q580" s="12" t="e">
        <f>VLOOKUP(C580,Benchmark!$A:$D,3,)</f>
        <v>#N/A</v>
      </c>
      <c r="R580" s="10" t="e">
        <f t="shared" si="64"/>
        <v>#N/A</v>
      </c>
    </row>
    <row r="581" spans="1:18" x14ac:dyDescent="0.3">
      <c r="A581" s="1">
        <f t="shared" si="61"/>
        <v>7</v>
      </c>
      <c r="B581" s="1" t="str">
        <f t="shared" si="65"/>
        <v>Saturday</v>
      </c>
      <c r="C581" s="252"/>
      <c r="D581" s="265"/>
      <c r="E581" s="2"/>
      <c r="F581" s="8">
        <f t="shared" si="62"/>
        <v>-43138</v>
      </c>
      <c r="G581" s="2">
        <f t="shared" si="63"/>
        <v>8.4612174880615704E-3</v>
      </c>
      <c r="L581" s="2"/>
      <c r="M581" s="18"/>
      <c r="N581" s="18"/>
      <c r="Q581" s="12" t="e">
        <f>VLOOKUP(C581,Benchmark!$A:$D,3,)</f>
        <v>#N/A</v>
      </c>
      <c r="R581" s="10" t="e">
        <f t="shared" si="64"/>
        <v>#N/A</v>
      </c>
    </row>
    <row r="582" spans="1:18" x14ac:dyDescent="0.3">
      <c r="A582" s="1">
        <f t="shared" si="61"/>
        <v>7</v>
      </c>
      <c r="B582" s="1" t="str">
        <f t="shared" si="65"/>
        <v>Saturday</v>
      </c>
      <c r="C582" s="252"/>
      <c r="D582" s="265"/>
      <c r="E582" s="2"/>
      <c r="F582" s="8">
        <f t="shared" si="62"/>
        <v>-43138</v>
      </c>
      <c r="G582" s="2">
        <f t="shared" si="63"/>
        <v>8.4612174880615704E-3</v>
      </c>
      <c r="L582" s="2"/>
      <c r="M582" s="18"/>
      <c r="N582" s="18"/>
      <c r="Q582" s="12" t="e">
        <f>VLOOKUP(C582,Benchmark!$A:$D,3,)</f>
        <v>#N/A</v>
      </c>
      <c r="R582" s="10" t="e">
        <f t="shared" si="64"/>
        <v>#N/A</v>
      </c>
    </row>
    <row r="583" spans="1:18" x14ac:dyDescent="0.3">
      <c r="A583" s="1">
        <f t="shared" si="61"/>
        <v>7</v>
      </c>
      <c r="B583" s="1" t="str">
        <f t="shared" si="65"/>
        <v>Saturday</v>
      </c>
      <c r="C583" s="252"/>
      <c r="D583" s="265"/>
      <c r="E583" s="2"/>
      <c r="F583" s="8">
        <f t="shared" si="62"/>
        <v>-43138</v>
      </c>
      <c r="G583" s="2">
        <f t="shared" si="63"/>
        <v>8.4612174880615704E-3</v>
      </c>
      <c r="L583" s="2"/>
      <c r="M583" s="18"/>
      <c r="N583" s="18"/>
      <c r="Q583" s="12" t="e">
        <f>VLOOKUP(C583,Benchmark!$A:$D,3,)</f>
        <v>#N/A</v>
      </c>
      <c r="R583" s="10" t="e">
        <f t="shared" si="64"/>
        <v>#N/A</v>
      </c>
    </row>
    <row r="584" spans="1:18" x14ac:dyDescent="0.3">
      <c r="A584" s="1">
        <f t="shared" si="61"/>
        <v>7</v>
      </c>
      <c r="B584" s="1" t="str">
        <f t="shared" si="65"/>
        <v>Saturday</v>
      </c>
      <c r="C584" s="252"/>
      <c r="D584" s="265"/>
      <c r="E584" s="2"/>
      <c r="F584" s="8">
        <f t="shared" si="62"/>
        <v>-43138</v>
      </c>
      <c r="G584" s="2">
        <f t="shared" si="63"/>
        <v>8.4612174880615704E-3</v>
      </c>
      <c r="H584" s="2"/>
      <c r="I584" s="2"/>
      <c r="J584" s="2"/>
      <c r="K584" s="2"/>
      <c r="L584" s="2"/>
      <c r="M584" s="18"/>
      <c r="N584" s="18"/>
      <c r="Q584" s="12" t="e">
        <f>VLOOKUP(C584,Benchmark!$A:$D,3,)</f>
        <v>#N/A</v>
      </c>
      <c r="R584" s="10" t="e">
        <f t="shared" si="64"/>
        <v>#N/A</v>
      </c>
    </row>
    <row r="585" spans="1:18" x14ac:dyDescent="0.3">
      <c r="A585" s="1">
        <f t="shared" si="61"/>
        <v>7</v>
      </c>
      <c r="B585" s="1" t="str">
        <f t="shared" si="65"/>
        <v>Saturday</v>
      </c>
      <c r="C585" s="252"/>
      <c r="D585" s="265"/>
      <c r="E585" s="2"/>
      <c r="F585" s="8">
        <f t="shared" si="62"/>
        <v>-43138</v>
      </c>
      <c r="G585" s="2">
        <f t="shared" si="63"/>
        <v>8.4612174880615704E-3</v>
      </c>
      <c r="L585" s="2"/>
      <c r="M585" s="18"/>
      <c r="N585" s="18"/>
      <c r="Q585" s="12" t="e">
        <f>VLOOKUP(C585,Benchmark!$A:$D,3,)</f>
        <v>#N/A</v>
      </c>
      <c r="R585" s="10" t="e">
        <f t="shared" si="64"/>
        <v>#N/A</v>
      </c>
    </row>
    <row r="586" spans="1:18" x14ac:dyDescent="0.3">
      <c r="A586" s="1">
        <f t="shared" si="61"/>
        <v>7</v>
      </c>
      <c r="B586" s="1" t="str">
        <f t="shared" si="65"/>
        <v>Saturday</v>
      </c>
      <c r="C586" s="252"/>
      <c r="D586" s="265"/>
      <c r="E586" s="2"/>
      <c r="F586" s="8">
        <f t="shared" si="62"/>
        <v>-43138</v>
      </c>
      <c r="G586" s="2">
        <f t="shared" si="63"/>
        <v>8.4612174880615704E-3</v>
      </c>
      <c r="L586" s="2"/>
      <c r="M586" s="18"/>
      <c r="N586" s="18"/>
      <c r="Q586" s="12" t="e">
        <f>VLOOKUP(C586,Benchmark!$A:$D,3,)</f>
        <v>#N/A</v>
      </c>
      <c r="R586" s="10" t="e">
        <f t="shared" si="64"/>
        <v>#N/A</v>
      </c>
    </row>
    <row r="587" spans="1:18" x14ac:dyDescent="0.3">
      <c r="A587" s="1">
        <f t="shared" si="61"/>
        <v>7</v>
      </c>
      <c r="B587" s="1" t="str">
        <f t="shared" si="65"/>
        <v>Saturday</v>
      </c>
      <c r="C587" s="252"/>
      <c r="D587" s="265"/>
      <c r="E587" s="2"/>
      <c r="F587" s="8">
        <f t="shared" si="62"/>
        <v>-43138</v>
      </c>
      <c r="G587" s="2">
        <f t="shared" si="63"/>
        <v>8.4612174880615704E-3</v>
      </c>
      <c r="L587" s="2"/>
      <c r="M587" s="18"/>
      <c r="N587" s="18"/>
      <c r="Q587" s="12" t="e">
        <f>VLOOKUP(C587,Benchmark!$A:$D,3,)</f>
        <v>#N/A</v>
      </c>
      <c r="R587" s="10" t="e">
        <f t="shared" si="64"/>
        <v>#N/A</v>
      </c>
    </row>
    <row r="588" spans="1:18" x14ac:dyDescent="0.3">
      <c r="A588" s="1">
        <f t="shared" si="61"/>
        <v>7</v>
      </c>
      <c r="B588" s="1" t="str">
        <f t="shared" si="65"/>
        <v>Saturday</v>
      </c>
      <c r="C588" s="252"/>
      <c r="D588" s="265"/>
      <c r="E588" s="2"/>
      <c r="F588" s="8">
        <f t="shared" si="62"/>
        <v>-43138</v>
      </c>
      <c r="G588" s="2">
        <f t="shared" si="63"/>
        <v>8.4612174880615704E-3</v>
      </c>
      <c r="L588" s="2"/>
      <c r="M588" s="18"/>
      <c r="N588" s="18"/>
      <c r="Q588" s="12" t="e">
        <f>VLOOKUP(C588,Benchmark!$A:$D,3,)</f>
        <v>#N/A</v>
      </c>
      <c r="R588" s="10" t="e">
        <f t="shared" si="64"/>
        <v>#N/A</v>
      </c>
    </row>
    <row r="589" spans="1:18" x14ac:dyDescent="0.3">
      <c r="A589" s="1">
        <f t="shared" si="61"/>
        <v>7</v>
      </c>
      <c r="B589" s="1" t="str">
        <f t="shared" si="65"/>
        <v>Saturday</v>
      </c>
      <c r="C589" s="252"/>
      <c r="D589" s="265"/>
      <c r="E589" s="2"/>
      <c r="F589" s="8">
        <f t="shared" si="62"/>
        <v>-43138</v>
      </c>
      <c r="G589" s="2">
        <f t="shared" si="63"/>
        <v>8.4612174880615704E-3</v>
      </c>
      <c r="L589" s="2"/>
      <c r="M589" s="18"/>
      <c r="N589" s="18"/>
      <c r="Q589" s="12" t="e">
        <f>VLOOKUP(C589,Benchmark!$A:$D,3,)</f>
        <v>#N/A</v>
      </c>
      <c r="R589" s="10" t="e">
        <f t="shared" si="64"/>
        <v>#N/A</v>
      </c>
    </row>
    <row r="590" spans="1:18" x14ac:dyDescent="0.3">
      <c r="A590" s="1">
        <f t="shared" si="61"/>
        <v>7</v>
      </c>
      <c r="B590" s="1" t="str">
        <f t="shared" si="65"/>
        <v>Saturday</v>
      </c>
      <c r="C590" s="252"/>
      <c r="D590" s="265"/>
      <c r="E590" s="2"/>
      <c r="F590" s="8">
        <f t="shared" si="62"/>
        <v>-43138</v>
      </c>
      <c r="G590" s="2">
        <f t="shared" si="63"/>
        <v>8.4612174880615704E-3</v>
      </c>
      <c r="L590" s="2"/>
      <c r="M590" s="18"/>
      <c r="N590" s="18"/>
      <c r="Q590" s="12" t="e">
        <f>VLOOKUP(C590,Benchmark!$A:$D,3,)</f>
        <v>#N/A</v>
      </c>
      <c r="R590" s="10" t="e">
        <f t="shared" si="64"/>
        <v>#N/A</v>
      </c>
    </row>
    <row r="591" spans="1:18" x14ac:dyDescent="0.3">
      <c r="A591" s="1">
        <f t="shared" si="61"/>
        <v>7</v>
      </c>
      <c r="B591" s="1" t="str">
        <f t="shared" si="65"/>
        <v>Saturday</v>
      </c>
      <c r="C591" s="252"/>
      <c r="D591" s="265"/>
      <c r="E591" s="2"/>
      <c r="F591" s="8">
        <f t="shared" si="62"/>
        <v>-43138</v>
      </c>
      <c r="G591" s="2">
        <f t="shared" si="63"/>
        <v>8.4612174880615704E-3</v>
      </c>
      <c r="L591" s="2"/>
      <c r="M591" s="18"/>
      <c r="N591" s="18"/>
      <c r="Q591" s="12" t="e">
        <f>VLOOKUP(C591,Benchmark!$A:$D,3,)</f>
        <v>#N/A</v>
      </c>
      <c r="R591" s="10" t="e">
        <f t="shared" si="64"/>
        <v>#N/A</v>
      </c>
    </row>
    <row r="592" spans="1:18" x14ac:dyDescent="0.3">
      <c r="A592" s="1">
        <f t="shared" si="61"/>
        <v>7</v>
      </c>
      <c r="B592" s="1" t="str">
        <f t="shared" si="65"/>
        <v>Saturday</v>
      </c>
      <c r="C592" s="252"/>
      <c r="D592" s="265"/>
      <c r="E592" s="2"/>
      <c r="F592" s="8">
        <f t="shared" si="62"/>
        <v>-43138</v>
      </c>
      <c r="G592" s="2">
        <f t="shared" si="63"/>
        <v>8.4612174880615704E-3</v>
      </c>
      <c r="L592" s="2"/>
      <c r="M592" s="18"/>
      <c r="N592" s="18"/>
      <c r="Q592" s="12" t="e">
        <f>VLOOKUP(C592,Benchmark!$A:$D,3,)</f>
        <v>#N/A</v>
      </c>
      <c r="R592" s="10" t="e">
        <f t="shared" si="64"/>
        <v>#N/A</v>
      </c>
    </row>
    <row r="593" spans="1:18" x14ac:dyDescent="0.3">
      <c r="A593" s="1">
        <f t="shared" si="61"/>
        <v>7</v>
      </c>
      <c r="B593" s="1" t="str">
        <f t="shared" si="65"/>
        <v>Saturday</v>
      </c>
      <c r="C593" s="252"/>
      <c r="D593" s="265"/>
      <c r="E593" s="2"/>
      <c r="F593" s="8">
        <f t="shared" si="62"/>
        <v>-43138</v>
      </c>
      <c r="G593" s="2">
        <f t="shared" si="63"/>
        <v>8.4612174880615704E-3</v>
      </c>
      <c r="L593" s="2"/>
      <c r="M593" s="18"/>
      <c r="N593" s="18"/>
      <c r="Q593" s="12" t="e">
        <f>VLOOKUP(C593,Benchmark!$A:$D,3,)</f>
        <v>#N/A</v>
      </c>
      <c r="R593" s="10" t="e">
        <f t="shared" si="64"/>
        <v>#N/A</v>
      </c>
    </row>
    <row r="594" spans="1:18" x14ac:dyDescent="0.3">
      <c r="A594" s="1">
        <f t="shared" si="61"/>
        <v>7</v>
      </c>
      <c r="B594" s="1" t="str">
        <f t="shared" si="65"/>
        <v>Saturday</v>
      </c>
      <c r="C594" s="252"/>
      <c r="D594" s="265"/>
      <c r="E594" s="2"/>
      <c r="F594" s="8">
        <f t="shared" si="62"/>
        <v>-43138</v>
      </c>
      <c r="G594" s="2">
        <f t="shared" si="63"/>
        <v>8.4612174880615704E-3</v>
      </c>
      <c r="L594" s="2"/>
      <c r="M594" s="18"/>
      <c r="N594" s="18"/>
      <c r="Q594" s="12" t="e">
        <f>VLOOKUP(C594,Benchmark!$A:$D,3,)</f>
        <v>#N/A</v>
      </c>
      <c r="R594" s="10" t="e">
        <f t="shared" si="64"/>
        <v>#N/A</v>
      </c>
    </row>
    <row r="595" spans="1:18" s="13" customFormat="1" x14ac:dyDescent="0.3">
      <c r="A595" s="13">
        <f t="shared" si="61"/>
        <v>7</v>
      </c>
      <c r="B595" s="13" t="str">
        <f t="shared" si="65"/>
        <v>Saturday</v>
      </c>
      <c r="C595" s="252"/>
      <c r="D595" s="265"/>
      <c r="E595" s="2"/>
      <c r="F595" s="15">
        <f t="shared" si="62"/>
        <v>-43138</v>
      </c>
      <c r="G595" s="14">
        <f t="shared" si="63"/>
        <v>8.4612174880615704E-3</v>
      </c>
      <c r="H595" s="127"/>
      <c r="I595" s="127"/>
      <c r="J595" s="127"/>
      <c r="K595" s="127"/>
      <c r="L595" s="14"/>
      <c r="M595" s="18"/>
      <c r="N595" s="128"/>
      <c r="O595" s="129"/>
      <c r="P595" s="130"/>
      <c r="Q595" s="131" t="e">
        <f>VLOOKUP(C595,Benchmark!$A:$D,3,)</f>
        <v>#N/A</v>
      </c>
      <c r="R595" s="16" t="e">
        <f t="shared" si="64"/>
        <v>#N/A</v>
      </c>
    </row>
    <row r="596" spans="1:18" s="13" customFormat="1" x14ac:dyDescent="0.3">
      <c r="A596" s="13">
        <f t="shared" si="61"/>
        <v>7</v>
      </c>
      <c r="B596" s="13" t="str">
        <f t="shared" si="65"/>
        <v>Saturday</v>
      </c>
      <c r="C596" s="252"/>
      <c r="D596" s="265"/>
      <c r="E596" s="2"/>
      <c r="F596" s="15">
        <f t="shared" si="62"/>
        <v>-43138</v>
      </c>
      <c r="G596" s="14">
        <f t="shared" si="63"/>
        <v>8.4612174880615704E-3</v>
      </c>
      <c r="H596" s="127"/>
      <c r="I596" s="127"/>
      <c r="J596" s="127"/>
      <c r="K596" s="127"/>
      <c r="L596" s="14"/>
      <c r="M596" s="18"/>
      <c r="N596" s="128"/>
      <c r="O596" s="129"/>
      <c r="P596" s="130"/>
      <c r="Q596" s="131" t="e">
        <f>VLOOKUP(C596,Benchmark!$A:$D,3,)</f>
        <v>#N/A</v>
      </c>
      <c r="R596" s="16" t="e">
        <f t="shared" si="64"/>
        <v>#N/A</v>
      </c>
    </row>
    <row r="597" spans="1:18" x14ac:dyDescent="0.3">
      <c r="A597" s="1">
        <f t="shared" si="61"/>
        <v>7</v>
      </c>
      <c r="B597" s="1" t="str">
        <f t="shared" si="65"/>
        <v>Saturday</v>
      </c>
      <c r="C597" s="252"/>
      <c r="D597" s="265"/>
      <c r="E597" s="2"/>
      <c r="F597" s="8">
        <f t="shared" si="62"/>
        <v>-43138</v>
      </c>
      <c r="G597" s="2">
        <f t="shared" si="63"/>
        <v>8.4612174880615704E-3</v>
      </c>
      <c r="L597" s="2"/>
      <c r="M597" s="18"/>
      <c r="N597" s="18"/>
      <c r="Q597" s="12" t="e">
        <f>VLOOKUP(C597,Benchmark!$A:$D,3,)</f>
        <v>#N/A</v>
      </c>
      <c r="R597" s="10" t="e">
        <f t="shared" si="64"/>
        <v>#N/A</v>
      </c>
    </row>
    <row r="598" spans="1:18" x14ac:dyDescent="0.3">
      <c r="A598" s="1">
        <f t="shared" si="61"/>
        <v>7</v>
      </c>
      <c r="B598" s="1" t="str">
        <f t="shared" si="65"/>
        <v>Saturday</v>
      </c>
      <c r="C598" s="252"/>
      <c r="D598" s="265"/>
      <c r="E598" s="2"/>
      <c r="F598" s="8">
        <f t="shared" si="62"/>
        <v>-43138</v>
      </c>
      <c r="G598" s="2">
        <f t="shared" si="63"/>
        <v>8.4612174880615704E-3</v>
      </c>
      <c r="L598" s="2"/>
      <c r="M598" s="18"/>
      <c r="N598" s="18"/>
      <c r="Q598" s="12" t="e">
        <f>VLOOKUP(C598,Benchmark!$A:$D,3,)</f>
        <v>#N/A</v>
      </c>
      <c r="R598" s="10" t="e">
        <f t="shared" si="64"/>
        <v>#N/A</v>
      </c>
    </row>
    <row r="599" spans="1:18" x14ac:dyDescent="0.3">
      <c r="A599" s="1">
        <f t="shared" si="61"/>
        <v>7</v>
      </c>
      <c r="B599" s="1" t="str">
        <f t="shared" si="65"/>
        <v>Saturday</v>
      </c>
      <c r="C599" s="252"/>
      <c r="D599" s="265"/>
      <c r="E599" s="2"/>
      <c r="F599" s="8">
        <f t="shared" si="62"/>
        <v>-43138</v>
      </c>
      <c r="G599" s="2">
        <f t="shared" si="63"/>
        <v>8.4612174880615704E-3</v>
      </c>
      <c r="L599" s="2"/>
      <c r="M599" s="18"/>
      <c r="N599" s="18"/>
      <c r="Q599" s="12" t="e">
        <f>VLOOKUP(C599,Benchmark!$A:$D,3,)</f>
        <v>#N/A</v>
      </c>
      <c r="R599" s="10" t="e">
        <f t="shared" si="64"/>
        <v>#N/A</v>
      </c>
    </row>
    <row r="600" spans="1:18" x14ac:dyDescent="0.3">
      <c r="A600" s="1">
        <f t="shared" si="61"/>
        <v>7</v>
      </c>
      <c r="B600" s="1" t="str">
        <f t="shared" si="65"/>
        <v>Saturday</v>
      </c>
      <c r="C600" s="252"/>
      <c r="D600" s="265"/>
      <c r="E600" s="2"/>
      <c r="F600" s="8">
        <f t="shared" si="62"/>
        <v>-43138</v>
      </c>
      <c r="G600" s="2">
        <f t="shared" si="63"/>
        <v>8.4612174880615704E-3</v>
      </c>
      <c r="L600" s="2"/>
      <c r="M600" s="18"/>
      <c r="N600" s="18"/>
      <c r="Q600" s="12" t="e">
        <f>VLOOKUP(C600,Benchmark!$A:$D,3,)</f>
        <v>#N/A</v>
      </c>
      <c r="R600" s="10" t="e">
        <f t="shared" si="64"/>
        <v>#N/A</v>
      </c>
    </row>
    <row r="601" spans="1:18" x14ac:dyDescent="0.3">
      <c r="A601" s="1">
        <f t="shared" si="61"/>
        <v>7</v>
      </c>
      <c r="B601" s="1" t="str">
        <f t="shared" si="65"/>
        <v>Saturday</v>
      </c>
      <c r="C601" s="252"/>
      <c r="D601" s="265"/>
      <c r="E601" s="2"/>
      <c r="F601" s="8">
        <f t="shared" si="62"/>
        <v>-43138</v>
      </c>
      <c r="G601" s="2">
        <f t="shared" si="63"/>
        <v>8.4612174880615704E-3</v>
      </c>
      <c r="L601" s="2"/>
      <c r="M601" s="18"/>
      <c r="N601" s="18"/>
      <c r="Q601" s="12" t="e">
        <f>VLOOKUP(C601,Benchmark!$A:$D,3,)</f>
        <v>#N/A</v>
      </c>
      <c r="R601" s="10" t="e">
        <f t="shared" si="64"/>
        <v>#N/A</v>
      </c>
    </row>
    <row r="602" spans="1:18" s="245" customFormat="1" x14ac:dyDescent="0.3">
      <c r="A602" s="245">
        <f t="shared" si="61"/>
        <v>7</v>
      </c>
      <c r="B602" s="245" t="str">
        <f t="shared" si="65"/>
        <v>Saturday</v>
      </c>
      <c r="C602" s="132"/>
      <c r="D602" s="246"/>
      <c r="E602" s="123"/>
      <c r="F602" s="247">
        <f t="shared" si="62"/>
        <v>-43138</v>
      </c>
      <c r="G602" s="123">
        <f t="shared" si="63"/>
        <v>8.4612174880615704E-3</v>
      </c>
      <c r="H602" s="248">
        <f>D602/VLOOKUP(N602,$C:$D,2,)-1</f>
        <v>-1</v>
      </c>
      <c r="I602" s="248"/>
      <c r="J602" s="248"/>
      <c r="K602" s="248">
        <f>+D602/VLOOKUP(O602,$C:$D,2,)-1</f>
        <v>-1</v>
      </c>
      <c r="L602" s="123">
        <f>+D602/VLOOKUP(P602,$C:$D,2,)-1</f>
        <v>-1</v>
      </c>
      <c r="M602" s="124"/>
      <c r="N602" s="249">
        <v>43707</v>
      </c>
      <c r="O602" s="132">
        <v>43371</v>
      </c>
      <c r="P602" s="249">
        <v>43462</v>
      </c>
      <c r="Q602" s="250" t="e">
        <f>VLOOKUP(C602,Benchmark!$A:$D,3,)</f>
        <v>#N/A</v>
      </c>
      <c r="R602" s="251" t="e">
        <f t="shared" si="64"/>
        <v>#N/A</v>
      </c>
    </row>
    <row r="603" spans="1:18" x14ac:dyDescent="0.3">
      <c r="A603" s="1">
        <f t="shared" si="61"/>
        <v>7</v>
      </c>
      <c r="B603" s="1" t="str">
        <f t="shared" si="65"/>
        <v>Saturday</v>
      </c>
      <c r="C603" s="7"/>
      <c r="E603" s="2"/>
      <c r="F603" s="8">
        <f t="shared" si="62"/>
        <v>-43138</v>
      </c>
      <c r="G603" s="2">
        <f t="shared" si="63"/>
        <v>8.4612174880615704E-3</v>
      </c>
      <c r="L603" s="2"/>
      <c r="M603" s="18">
        <f>[1]Cost!F607</f>
        <v>50173844218.120003</v>
      </c>
      <c r="N603" s="18"/>
      <c r="Q603" s="12" t="e">
        <f>VLOOKUP(C603,Benchmark!$A:$D,3,)</f>
        <v>#N/A</v>
      </c>
      <c r="R603" s="10" t="e">
        <f t="shared" si="64"/>
        <v>#N/A</v>
      </c>
    </row>
    <row r="604" spans="1:18" x14ac:dyDescent="0.3">
      <c r="A604" s="1">
        <f t="shared" si="61"/>
        <v>7</v>
      </c>
      <c r="B604" s="1" t="str">
        <f t="shared" si="65"/>
        <v>Saturday</v>
      </c>
      <c r="C604" s="7"/>
      <c r="E604" s="2"/>
      <c r="F604" s="8">
        <f t="shared" si="62"/>
        <v>-43138</v>
      </c>
      <c r="G604" s="2">
        <f t="shared" si="63"/>
        <v>8.4612174880615704E-3</v>
      </c>
      <c r="L604" s="2"/>
      <c r="M604" s="18">
        <f>[1]Cost!F608</f>
        <v>49400511214.169998</v>
      </c>
      <c r="N604" s="18"/>
      <c r="Q604" s="12" t="e">
        <f>VLOOKUP(C604,Benchmark!$A:$D,3,)</f>
        <v>#N/A</v>
      </c>
      <c r="R604" s="10" t="e">
        <f t="shared" si="64"/>
        <v>#N/A</v>
      </c>
    </row>
    <row r="605" spans="1:18" x14ac:dyDescent="0.3">
      <c r="A605" s="1">
        <f t="shared" ref="A605:A668" si="66">WEEKDAY(C605)</f>
        <v>7</v>
      </c>
      <c r="B605" s="1" t="str">
        <f t="shared" ref="B605:B668" si="67">VLOOKUP(A605,$Z$18:$AA$24,2)</f>
        <v>Saturday</v>
      </c>
      <c r="C605" s="7"/>
      <c r="E605" s="2"/>
      <c r="F605" s="8">
        <f t="shared" ref="F605:F668" si="68">C605-$C$2</f>
        <v>-43138</v>
      </c>
      <c r="G605" s="2">
        <f t="shared" ref="G605:G668" si="69">((D605-$D$2)/$D$2)*365/F605</f>
        <v>8.4612174880615704E-3</v>
      </c>
      <c r="L605" s="2"/>
      <c r="M605" s="18">
        <f>[1]Cost!F609</f>
        <v>49244270393.379997</v>
      </c>
      <c r="N605" s="18"/>
      <c r="Q605" s="12" t="e">
        <f>VLOOKUP(C605,Benchmark!$A:$D,3,)</f>
        <v>#N/A</v>
      </c>
      <c r="R605" s="10" t="e">
        <f t="shared" ref="R605:R668" si="70">Q605/$Q$443-1</f>
        <v>#N/A</v>
      </c>
    </row>
    <row r="606" spans="1:18" x14ac:dyDescent="0.3">
      <c r="A606" s="1">
        <f t="shared" si="66"/>
        <v>7</v>
      </c>
      <c r="B606" s="1" t="str">
        <f t="shared" si="67"/>
        <v>Saturday</v>
      </c>
      <c r="C606" s="7"/>
      <c r="E606" s="2"/>
      <c r="F606" s="8">
        <f t="shared" si="68"/>
        <v>-43138</v>
      </c>
      <c r="G606" s="2">
        <f t="shared" si="69"/>
        <v>8.4612174880615704E-3</v>
      </c>
      <c r="L606" s="2"/>
      <c r="M606" s="18">
        <f>[1]Cost!F610</f>
        <v>49582019750.599998</v>
      </c>
      <c r="N606" s="18"/>
      <c r="Q606" s="12" t="e">
        <f>VLOOKUP(C606,Benchmark!$A:$D,3,)</f>
        <v>#N/A</v>
      </c>
      <c r="R606" s="10" t="e">
        <f t="shared" si="70"/>
        <v>#N/A</v>
      </c>
    </row>
    <row r="607" spans="1:18" x14ac:dyDescent="0.3">
      <c r="A607" s="1">
        <f t="shared" si="66"/>
        <v>7</v>
      </c>
      <c r="B607" s="1" t="str">
        <f t="shared" si="67"/>
        <v>Saturday</v>
      </c>
      <c r="C607" s="7"/>
      <c r="E607" s="2"/>
      <c r="F607" s="8">
        <f t="shared" si="68"/>
        <v>-43138</v>
      </c>
      <c r="G607" s="2">
        <f t="shared" si="69"/>
        <v>8.4612174880615704E-3</v>
      </c>
      <c r="L607" s="2"/>
      <c r="M607" s="18">
        <f>[1]Cost!F611</f>
        <v>49582019750.599998</v>
      </c>
      <c r="N607" s="18"/>
      <c r="Q607" s="12" t="e">
        <f>VLOOKUP(C607,Benchmark!$A:$D,3,)</f>
        <v>#N/A</v>
      </c>
      <c r="R607" s="10" t="e">
        <f t="shared" si="70"/>
        <v>#N/A</v>
      </c>
    </row>
    <row r="608" spans="1:18" x14ac:dyDescent="0.3">
      <c r="A608" s="1">
        <f t="shared" si="66"/>
        <v>7</v>
      </c>
      <c r="B608" s="1" t="str">
        <f t="shared" si="67"/>
        <v>Saturday</v>
      </c>
      <c r="C608" s="7"/>
      <c r="E608" s="2"/>
      <c r="F608" s="8">
        <f t="shared" si="68"/>
        <v>-43138</v>
      </c>
      <c r="G608" s="2">
        <f t="shared" si="69"/>
        <v>8.4612174880615704E-3</v>
      </c>
      <c r="L608" s="2"/>
      <c r="M608" s="18">
        <f>[1]Cost!F612</f>
        <v>49582019750.599998</v>
      </c>
      <c r="N608" s="18"/>
      <c r="Q608" s="12" t="e">
        <f>VLOOKUP(C608,Benchmark!$A:$D,3,)</f>
        <v>#N/A</v>
      </c>
      <c r="R608" s="10" t="e">
        <f t="shared" si="70"/>
        <v>#N/A</v>
      </c>
    </row>
    <row r="609" spans="1:18" x14ac:dyDescent="0.3">
      <c r="A609" s="1">
        <f t="shared" si="66"/>
        <v>7</v>
      </c>
      <c r="B609" s="1" t="str">
        <f t="shared" si="67"/>
        <v>Saturday</v>
      </c>
      <c r="C609" s="7"/>
      <c r="E609" s="2"/>
      <c r="F609" s="8">
        <f t="shared" si="68"/>
        <v>-43138</v>
      </c>
      <c r="G609" s="2">
        <f t="shared" si="69"/>
        <v>8.4612174880615704E-3</v>
      </c>
      <c r="L609" s="2"/>
      <c r="M609" s="18">
        <f>[1]Cost!F613</f>
        <v>49090643070.870003</v>
      </c>
      <c r="N609" s="18"/>
      <c r="Q609" s="12" t="e">
        <f>VLOOKUP(C609,Benchmark!$A:$D,3,)</f>
        <v>#N/A</v>
      </c>
      <c r="R609" s="10" t="e">
        <f t="shared" si="70"/>
        <v>#N/A</v>
      </c>
    </row>
    <row r="610" spans="1:18" x14ac:dyDescent="0.3">
      <c r="A610" s="1">
        <f t="shared" si="66"/>
        <v>7</v>
      </c>
      <c r="B610" s="1" t="str">
        <f t="shared" si="67"/>
        <v>Saturday</v>
      </c>
      <c r="C610" s="7"/>
      <c r="E610" s="2"/>
      <c r="F610" s="8">
        <f t="shared" si="68"/>
        <v>-43138</v>
      </c>
      <c r="G610" s="2">
        <f t="shared" si="69"/>
        <v>8.4612174880615704E-3</v>
      </c>
      <c r="L610" s="2"/>
      <c r="M610" s="18">
        <f>[1]Cost!F614</f>
        <v>49430807731.849998</v>
      </c>
      <c r="N610" s="18"/>
      <c r="Q610" s="12" t="e">
        <f>VLOOKUP(C610,Benchmark!$A:$D,3,)</f>
        <v>#N/A</v>
      </c>
      <c r="R610" s="10" t="e">
        <f t="shared" si="70"/>
        <v>#N/A</v>
      </c>
    </row>
    <row r="611" spans="1:18" x14ac:dyDescent="0.3">
      <c r="A611" s="1">
        <f t="shared" si="66"/>
        <v>7</v>
      </c>
      <c r="B611" s="1" t="str">
        <f t="shared" si="67"/>
        <v>Saturday</v>
      </c>
      <c r="C611" s="7"/>
      <c r="E611" s="2"/>
      <c r="F611" s="8">
        <f t="shared" si="68"/>
        <v>-43138</v>
      </c>
      <c r="G611" s="2">
        <f t="shared" si="69"/>
        <v>8.4612174880615704E-3</v>
      </c>
      <c r="L611" s="2"/>
      <c r="M611" s="18">
        <f>[1]Cost!F615</f>
        <v>50076981086.660004</v>
      </c>
      <c r="N611" s="18"/>
      <c r="Q611" s="12" t="e">
        <f>VLOOKUP(C611,Benchmark!$A:$D,3,)</f>
        <v>#N/A</v>
      </c>
      <c r="R611" s="10" t="e">
        <f t="shared" si="70"/>
        <v>#N/A</v>
      </c>
    </row>
    <row r="612" spans="1:18" x14ac:dyDescent="0.3">
      <c r="A612" s="1">
        <f t="shared" si="66"/>
        <v>7</v>
      </c>
      <c r="B612" s="1" t="str">
        <f t="shared" si="67"/>
        <v>Saturday</v>
      </c>
      <c r="C612" s="7"/>
      <c r="E612" s="2"/>
      <c r="F612" s="8">
        <f t="shared" si="68"/>
        <v>-43138</v>
      </c>
      <c r="G612" s="2">
        <f t="shared" si="69"/>
        <v>8.4612174880615704E-3</v>
      </c>
      <c r="L612" s="2"/>
      <c r="M612" s="18">
        <f>[1]Cost!F616</f>
        <v>50235584961.269997</v>
      </c>
      <c r="N612" s="18"/>
      <c r="Q612" s="12" t="e">
        <f>VLOOKUP(C612,Benchmark!$A:$D,3,)</f>
        <v>#N/A</v>
      </c>
      <c r="R612" s="10" t="e">
        <f t="shared" si="70"/>
        <v>#N/A</v>
      </c>
    </row>
    <row r="613" spans="1:18" x14ac:dyDescent="0.3">
      <c r="A613" s="1">
        <f t="shared" si="66"/>
        <v>7</v>
      </c>
      <c r="B613" s="1" t="str">
        <f t="shared" si="67"/>
        <v>Saturday</v>
      </c>
      <c r="C613" s="7"/>
      <c r="E613" s="2"/>
      <c r="F613" s="8">
        <f t="shared" si="68"/>
        <v>-43138</v>
      </c>
      <c r="G613" s="2">
        <f t="shared" si="69"/>
        <v>8.4612174880615704E-3</v>
      </c>
      <c r="L613" s="2"/>
      <c r="M613" s="18">
        <f>[1]Cost!F617</f>
        <v>51280925734.970001</v>
      </c>
      <c r="N613" s="18"/>
      <c r="Q613" s="12" t="e">
        <f>VLOOKUP(C613,Benchmark!$A:$D,3,)</f>
        <v>#N/A</v>
      </c>
      <c r="R613" s="10" t="e">
        <f t="shared" si="70"/>
        <v>#N/A</v>
      </c>
    </row>
    <row r="614" spans="1:18" x14ac:dyDescent="0.3">
      <c r="A614" s="1">
        <f t="shared" si="66"/>
        <v>7</v>
      </c>
      <c r="B614" s="1" t="str">
        <f t="shared" si="67"/>
        <v>Saturday</v>
      </c>
      <c r="C614" s="7"/>
      <c r="E614" s="2"/>
      <c r="F614" s="8">
        <f t="shared" si="68"/>
        <v>-43138</v>
      </c>
      <c r="G614" s="2">
        <f t="shared" si="69"/>
        <v>8.4612174880615704E-3</v>
      </c>
      <c r="L614" s="2"/>
      <c r="M614" s="18">
        <f>[1]Cost!F618</f>
        <v>51280925734.970001</v>
      </c>
      <c r="N614" s="18"/>
      <c r="Q614" s="12" t="e">
        <f>VLOOKUP(C614,Benchmark!$A:$D,3,)</f>
        <v>#N/A</v>
      </c>
      <c r="R614" s="10" t="e">
        <f t="shared" si="70"/>
        <v>#N/A</v>
      </c>
    </row>
    <row r="615" spans="1:18" x14ac:dyDescent="0.3">
      <c r="A615" s="1">
        <f t="shared" si="66"/>
        <v>7</v>
      </c>
      <c r="B615" s="1" t="str">
        <f t="shared" si="67"/>
        <v>Saturday</v>
      </c>
      <c r="C615" s="7"/>
      <c r="E615" s="2"/>
      <c r="F615" s="8">
        <f t="shared" si="68"/>
        <v>-43138</v>
      </c>
      <c r="G615" s="2">
        <f t="shared" si="69"/>
        <v>8.4612174880615704E-3</v>
      </c>
      <c r="L615" s="2"/>
      <c r="M615" s="18">
        <f>[1]Cost!F619</f>
        <v>51280925734.970001</v>
      </c>
      <c r="N615" s="18"/>
      <c r="Q615" s="12" t="e">
        <f>VLOOKUP(C615,Benchmark!$A:$D,3,)</f>
        <v>#N/A</v>
      </c>
      <c r="R615" s="10" t="e">
        <f t="shared" si="70"/>
        <v>#N/A</v>
      </c>
    </row>
    <row r="616" spans="1:18" x14ac:dyDescent="0.3">
      <c r="A616" s="1">
        <f t="shared" si="66"/>
        <v>7</v>
      </c>
      <c r="B616" s="1" t="str">
        <f t="shared" si="67"/>
        <v>Saturday</v>
      </c>
      <c r="C616" s="7"/>
      <c r="E616" s="2"/>
      <c r="F616" s="8">
        <f t="shared" si="68"/>
        <v>-43138</v>
      </c>
      <c r="G616" s="2">
        <f t="shared" si="69"/>
        <v>8.4612174880615704E-3</v>
      </c>
      <c r="L616" s="2"/>
      <c r="M616" s="18">
        <f>[1]Cost!F620</f>
        <v>0</v>
      </c>
      <c r="N616" s="18"/>
      <c r="Q616" s="12" t="e">
        <f>VLOOKUP(C616,Benchmark!$A:$D,3,)</f>
        <v>#N/A</v>
      </c>
      <c r="R616" s="10" t="e">
        <f t="shared" si="70"/>
        <v>#N/A</v>
      </c>
    </row>
    <row r="617" spans="1:18" x14ac:dyDescent="0.3">
      <c r="A617" s="1">
        <f t="shared" si="66"/>
        <v>7</v>
      </c>
      <c r="B617" s="1" t="str">
        <f t="shared" si="67"/>
        <v>Saturday</v>
      </c>
      <c r="C617" s="7"/>
      <c r="E617" s="2"/>
      <c r="F617" s="8">
        <f t="shared" si="68"/>
        <v>-43138</v>
      </c>
      <c r="G617" s="2">
        <f t="shared" si="69"/>
        <v>8.4612174880615704E-3</v>
      </c>
      <c r="L617" s="2"/>
      <c r="M617" s="18">
        <f>[1]Cost!F621</f>
        <v>0</v>
      </c>
      <c r="N617" s="18"/>
      <c r="Q617" s="12" t="e">
        <f>VLOOKUP(C617,Benchmark!$A:$D,3,)</f>
        <v>#N/A</v>
      </c>
      <c r="R617" s="10" t="e">
        <f t="shared" si="70"/>
        <v>#N/A</v>
      </c>
    </row>
    <row r="618" spans="1:18" x14ac:dyDescent="0.3">
      <c r="A618" s="1">
        <f t="shared" si="66"/>
        <v>7</v>
      </c>
      <c r="B618" s="1" t="str">
        <f t="shared" si="67"/>
        <v>Saturday</v>
      </c>
      <c r="C618" s="7"/>
      <c r="E618" s="2"/>
      <c r="F618" s="8">
        <f t="shared" si="68"/>
        <v>-43138</v>
      </c>
      <c r="G618" s="2">
        <f t="shared" si="69"/>
        <v>8.4612174880615704E-3</v>
      </c>
      <c r="L618" s="2"/>
      <c r="M618" s="18">
        <f>[1]Cost!F622</f>
        <v>0</v>
      </c>
      <c r="N618" s="18"/>
      <c r="Q618" s="12" t="e">
        <f>VLOOKUP(C618,Benchmark!$A:$D,3,)</f>
        <v>#N/A</v>
      </c>
      <c r="R618" s="10" t="e">
        <f t="shared" si="70"/>
        <v>#N/A</v>
      </c>
    </row>
    <row r="619" spans="1:18" x14ac:dyDescent="0.3">
      <c r="A619" s="1">
        <f t="shared" si="66"/>
        <v>7</v>
      </c>
      <c r="B619" s="1" t="str">
        <f t="shared" si="67"/>
        <v>Saturday</v>
      </c>
      <c r="C619" s="7"/>
      <c r="E619" s="2"/>
      <c r="F619" s="8">
        <f t="shared" si="68"/>
        <v>-43138</v>
      </c>
      <c r="G619" s="2">
        <f t="shared" si="69"/>
        <v>8.4612174880615704E-3</v>
      </c>
      <c r="L619" s="2"/>
      <c r="M619" s="18">
        <f>[1]Cost!F623</f>
        <v>0</v>
      </c>
      <c r="N619" s="18"/>
      <c r="Q619" s="12" t="e">
        <f>VLOOKUP(C619,Benchmark!$A:$D,3,)</f>
        <v>#N/A</v>
      </c>
      <c r="R619" s="10" t="e">
        <f t="shared" si="70"/>
        <v>#N/A</v>
      </c>
    </row>
    <row r="620" spans="1:18" x14ac:dyDescent="0.3">
      <c r="A620" s="1">
        <f t="shared" si="66"/>
        <v>7</v>
      </c>
      <c r="B620" s="1" t="str">
        <f t="shared" si="67"/>
        <v>Saturday</v>
      </c>
      <c r="C620" s="7"/>
      <c r="E620" s="2"/>
      <c r="F620" s="8">
        <f t="shared" si="68"/>
        <v>-43138</v>
      </c>
      <c r="G620" s="2">
        <f t="shared" si="69"/>
        <v>8.4612174880615704E-3</v>
      </c>
      <c r="L620" s="2"/>
      <c r="M620" s="18">
        <f>[1]Cost!F624</f>
        <v>0</v>
      </c>
      <c r="N620" s="18"/>
      <c r="Q620" s="12" t="e">
        <f>VLOOKUP(C620,Benchmark!$A:$D,3,)</f>
        <v>#N/A</v>
      </c>
      <c r="R620" s="10" t="e">
        <f t="shared" si="70"/>
        <v>#N/A</v>
      </c>
    </row>
    <row r="621" spans="1:18" x14ac:dyDescent="0.3">
      <c r="A621" s="1">
        <f t="shared" si="66"/>
        <v>7</v>
      </c>
      <c r="B621" s="1" t="str">
        <f t="shared" si="67"/>
        <v>Saturday</v>
      </c>
      <c r="C621" s="7"/>
      <c r="E621" s="2"/>
      <c r="F621" s="8">
        <f t="shared" si="68"/>
        <v>-43138</v>
      </c>
      <c r="G621" s="2">
        <f t="shared" si="69"/>
        <v>8.4612174880615704E-3</v>
      </c>
      <c r="L621" s="2"/>
      <c r="M621" s="18">
        <f>[1]Cost!F625</f>
        <v>0</v>
      </c>
      <c r="N621" s="18"/>
      <c r="Q621" s="12" t="e">
        <f>VLOOKUP(C621,Benchmark!$A:$D,3,)</f>
        <v>#N/A</v>
      </c>
      <c r="R621" s="10" t="e">
        <f t="shared" si="70"/>
        <v>#N/A</v>
      </c>
    </row>
    <row r="622" spans="1:18" x14ac:dyDescent="0.3">
      <c r="A622" s="1">
        <f t="shared" si="66"/>
        <v>7</v>
      </c>
      <c r="B622" s="1" t="str">
        <f t="shared" si="67"/>
        <v>Saturday</v>
      </c>
      <c r="C622" s="7"/>
      <c r="E622" s="2"/>
      <c r="F622" s="8">
        <f t="shared" si="68"/>
        <v>-43138</v>
      </c>
      <c r="G622" s="2">
        <f t="shared" si="69"/>
        <v>8.4612174880615704E-3</v>
      </c>
      <c r="L622" s="2"/>
      <c r="M622" s="18">
        <f>[1]Cost!F626</f>
        <v>0</v>
      </c>
      <c r="N622" s="18"/>
      <c r="Q622" s="12" t="e">
        <f>VLOOKUP(C622,Benchmark!$A:$D,3,)</f>
        <v>#N/A</v>
      </c>
      <c r="R622" s="10" t="e">
        <f t="shared" si="70"/>
        <v>#N/A</v>
      </c>
    </row>
    <row r="623" spans="1:18" x14ac:dyDescent="0.3">
      <c r="A623" s="1">
        <f t="shared" si="66"/>
        <v>7</v>
      </c>
      <c r="B623" s="1" t="str">
        <f t="shared" si="67"/>
        <v>Saturday</v>
      </c>
      <c r="C623" s="7"/>
      <c r="E623" s="2"/>
      <c r="F623" s="8">
        <f t="shared" si="68"/>
        <v>-43138</v>
      </c>
      <c r="G623" s="2">
        <f t="shared" si="69"/>
        <v>8.4612174880615704E-3</v>
      </c>
      <c r="L623" s="2"/>
      <c r="M623" s="18">
        <f>[1]Cost!F627</f>
        <v>0</v>
      </c>
      <c r="N623" s="18"/>
      <c r="Q623" s="12" t="e">
        <f>VLOOKUP(C623,Benchmark!$A:$D,3,)</f>
        <v>#N/A</v>
      </c>
      <c r="R623" s="10" t="e">
        <f t="shared" si="70"/>
        <v>#N/A</v>
      </c>
    </row>
    <row r="624" spans="1:18" x14ac:dyDescent="0.3">
      <c r="A624" s="1">
        <f t="shared" si="66"/>
        <v>7</v>
      </c>
      <c r="B624" s="1" t="str">
        <f t="shared" si="67"/>
        <v>Saturday</v>
      </c>
      <c r="C624" s="7"/>
      <c r="E624" s="2"/>
      <c r="F624" s="8">
        <f t="shared" si="68"/>
        <v>-43138</v>
      </c>
      <c r="G624" s="2">
        <f t="shared" si="69"/>
        <v>8.4612174880615704E-3</v>
      </c>
      <c r="L624" s="2"/>
      <c r="M624" s="18">
        <f>[1]Cost!F628</f>
        <v>0</v>
      </c>
      <c r="N624" s="18"/>
      <c r="Q624" s="12" t="e">
        <f>VLOOKUP(C624,Benchmark!$A:$D,3,)</f>
        <v>#N/A</v>
      </c>
      <c r="R624" s="10" t="e">
        <f t="shared" si="70"/>
        <v>#N/A</v>
      </c>
    </row>
    <row r="625" spans="1:18" x14ac:dyDescent="0.3">
      <c r="A625" s="1">
        <f t="shared" si="66"/>
        <v>7</v>
      </c>
      <c r="B625" s="1" t="str">
        <f t="shared" si="67"/>
        <v>Saturday</v>
      </c>
      <c r="C625" s="7"/>
      <c r="E625" s="2"/>
      <c r="F625" s="8">
        <f t="shared" si="68"/>
        <v>-43138</v>
      </c>
      <c r="G625" s="2">
        <f t="shared" si="69"/>
        <v>8.4612174880615704E-3</v>
      </c>
      <c r="L625" s="2"/>
      <c r="M625" s="18">
        <f>[1]Cost!F629</f>
        <v>0</v>
      </c>
      <c r="N625" s="18"/>
      <c r="Q625" s="12" t="e">
        <f>VLOOKUP(C625,Benchmark!$A:$D,3,)</f>
        <v>#N/A</v>
      </c>
      <c r="R625" s="10" t="e">
        <f t="shared" si="70"/>
        <v>#N/A</v>
      </c>
    </row>
    <row r="626" spans="1:18" x14ac:dyDescent="0.3">
      <c r="A626" s="1">
        <f t="shared" si="66"/>
        <v>7</v>
      </c>
      <c r="B626" s="1" t="str">
        <f t="shared" si="67"/>
        <v>Saturday</v>
      </c>
      <c r="C626" s="7"/>
      <c r="E626" s="2"/>
      <c r="F626" s="8">
        <f t="shared" si="68"/>
        <v>-43138</v>
      </c>
      <c r="G626" s="2">
        <f t="shared" si="69"/>
        <v>8.4612174880615704E-3</v>
      </c>
      <c r="L626" s="2"/>
      <c r="M626" s="18">
        <f>[1]Cost!F630</f>
        <v>0</v>
      </c>
      <c r="N626" s="18"/>
      <c r="Q626" s="12" t="e">
        <f>VLOOKUP(C626,Benchmark!$A:$D,3,)</f>
        <v>#N/A</v>
      </c>
      <c r="R626" s="10" t="e">
        <f t="shared" si="70"/>
        <v>#N/A</v>
      </c>
    </row>
    <row r="627" spans="1:18" x14ac:dyDescent="0.3">
      <c r="A627" s="1">
        <f t="shared" si="66"/>
        <v>7</v>
      </c>
      <c r="B627" s="1" t="str">
        <f t="shared" si="67"/>
        <v>Saturday</v>
      </c>
      <c r="C627" s="7"/>
      <c r="E627" s="2"/>
      <c r="F627" s="8">
        <f t="shared" si="68"/>
        <v>-43138</v>
      </c>
      <c r="G627" s="2">
        <f t="shared" si="69"/>
        <v>8.4612174880615704E-3</v>
      </c>
      <c r="L627" s="2"/>
      <c r="M627" s="18">
        <f>[1]Cost!F631</f>
        <v>0</v>
      </c>
      <c r="N627" s="18"/>
      <c r="Q627" s="12" t="e">
        <f>VLOOKUP(C627,Benchmark!$A:$D,3,)</f>
        <v>#N/A</v>
      </c>
      <c r="R627" s="10" t="e">
        <f t="shared" si="70"/>
        <v>#N/A</v>
      </c>
    </row>
    <row r="628" spans="1:18" x14ac:dyDescent="0.3">
      <c r="A628" s="1">
        <f t="shared" si="66"/>
        <v>7</v>
      </c>
      <c r="B628" s="1" t="str">
        <f t="shared" si="67"/>
        <v>Saturday</v>
      </c>
      <c r="C628" s="7"/>
      <c r="E628" s="2"/>
      <c r="F628" s="8">
        <f t="shared" si="68"/>
        <v>-43138</v>
      </c>
      <c r="G628" s="2">
        <f t="shared" si="69"/>
        <v>8.4612174880615704E-3</v>
      </c>
      <c r="L628" s="2"/>
      <c r="M628" s="18">
        <f>[1]Cost!F632</f>
        <v>0</v>
      </c>
      <c r="N628" s="18"/>
      <c r="Q628" s="12" t="e">
        <f>VLOOKUP(C628,Benchmark!$A:$D,3,)</f>
        <v>#N/A</v>
      </c>
      <c r="R628" s="10" t="e">
        <f t="shared" si="70"/>
        <v>#N/A</v>
      </c>
    </row>
    <row r="629" spans="1:18" x14ac:dyDescent="0.3">
      <c r="A629" s="1">
        <f t="shared" si="66"/>
        <v>7</v>
      </c>
      <c r="B629" s="1" t="str">
        <f t="shared" si="67"/>
        <v>Saturday</v>
      </c>
      <c r="C629" s="7"/>
      <c r="E629" s="2"/>
      <c r="F629" s="8">
        <f t="shared" si="68"/>
        <v>-43138</v>
      </c>
      <c r="G629" s="2">
        <f t="shared" si="69"/>
        <v>8.4612174880615704E-3</v>
      </c>
      <c r="L629" s="2"/>
      <c r="M629" s="18">
        <f>[1]Cost!F633</f>
        <v>0</v>
      </c>
      <c r="N629" s="18"/>
      <c r="Q629" s="12" t="e">
        <f>VLOOKUP(C629,Benchmark!$A:$D,3,)</f>
        <v>#N/A</v>
      </c>
      <c r="R629" s="10" t="e">
        <f t="shared" si="70"/>
        <v>#N/A</v>
      </c>
    </row>
    <row r="630" spans="1:18" x14ac:dyDescent="0.3">
      <c r="A630" s="1">
        <f t="shared" si="66"/>
        <v>7</v>
      </c>
      <c r="B630" s="1" t="str">
        <f t="shared" si="67"/>
        <v>Saturday</v>
      </c>
      <c r="C630" s="7"/>
      <c r="E630" s="2"/>
      <c r="F630" s="8">
        <f t="shared" si="68"/>
        <v>-43138</v>
      </c>
      <c r="G630" s="2">
        <f t="shared" si="69"/>
        <v>8.4612174880615704E-3</v>
      </c>
      <c r="L630" s="2"/>
      <c r="M630" s="18">
        <f>[1]Cost!F634</f>
        <v>0</v>
      </c>
      <c r="N630" s="18"/>
      <c r="Q630" s="12" t="e">
        <f>VLOOKUP(C630,Benchmark!$A:$D,3,)</f>
        <v>#N/A</v>
      </c>
      <c r="R630" s="10" t="e">
        <f t="shared" si="70"/>
        <v>#N/A</v>
      </c>
    </row>
    <row r="631" spans="1:18" x14ac:dyDescent="0.3">
      <c r="A631" s="1">
        <f t="shared" si="66"/>
        <v>7</v>
      </c>
      <c r="B631" s="1" t="str">
        <f t="shared" si="67"/>
        <v>Saturday</v>
      </c>
      <c r="C631" s="7"/>
      <c r="E631" s="2"/>
      <c r="F631" s="8">
        <f t="shared" si="68"/>
        <v>-43138</v>
      </c>
      <c r="G631" s="2">
        <f t="shared" si="69"/>
        <v>8.4612174880615704E-3</v>
      </c>
      <c r="L631" s="2"/>
      <c r="M631" s="18">
        <f>[1]Cost!F635</f>
        <v>0</v>
      </c>
      <c r="N631" s="18"/>
      <c r="Q631" s="12" t="e">
        <f>VLOOKUP(C631,Benchmark!$A:$D,3,)</f>
        <v>#N/A</v>
      </c>
      <c r="R631" s="10" t="e">
        <f t="shared" si="70"/>
        <v>#N/A</v>
      </c>
    </row>
    <row r="632" spans="1:18" x14ac:dyDescent="0.3">
      <c r="A632" s="1">
        <f t="shared" si="66"/>
        <v>7</v>
      </c>
      <c r="B632" s="1" t="str">
        <f t="shared" si="67"/>
        <v>Saturday</v>
      </c>
      <c r="C632" s="7"/>
      <c r="E632" s="2"/>
      <c r="F632" s="8">
        <f t="shared" si="68"/>
        <v>-43138</v>
      </c>
      <c r="G632" s="2">
        <f t="shared" si="69"/>
        <v>8.4612174880615704E-3</v>
      </c>
      <c r="L632" s="2"/>
      <c r="M632" s="18">
        <f>[1]Cost!F636</f>
        <v>0</v>
      </c>
      <c r="N632" s="18"/>
      <c r="Q632" s="12" t="e">
        <f>VLOOKUP(C632,Benchmark!$A:$D,3,)</f>
        <v>#N/A</v>
      </c>
      <c r="R632" s="10" t="e">
        <f t="shared" si="70"/>
        <v>#N/A</v>
      </c>
    </row>
    <row r="633" spans="1:18" x14ac:dyDescent="0.3">
      <c r="A633" s="1">
        <f t="shared" si="66"/>
        <v>7</v>
      </c>
      <c r="B633" s="1" t="str">
        <f t="shared" si="67"/>
        <v>Saturday</v>
      </c>
      <c r="C633" s="7"/>
      <c r="E633" s="2"/>
      <c r="F633" s="8">
        <f t="shared" si="68"/>
        <v>-43138</v>
      </c>
      <c r="G633" s="2">
        <f t="shared" si="69"/>
        <v>8.4612174880615704E-3</v>
      </c>
      <c r="L633" s="2"/>
      <c r="M633" s="18">
        <f>[1]Cost!F637</f>
        <v>0</v>
      </c>
      <c r="N633" s="18"/>
      <c r="Q633" s="12" t="e">
        <f>VLOOKUP(C633,Benchmark!$A:$D,3,)</f>
        <v>#N/A</v>
      </c>
      <c r="R633" s="10" t="e">
        <f t="shared" si="70"/>
        <v>#N/A</v>
      </c>
    </row>
    <row r="634" spans="1:18" x14ac:dyDescent="0.3">
      <c r="A634" s="1">
        <f t="shared" si="66"/>
        <v>7</v>
      </c>
      <c r="B634" s="1" t="str">
        <f t="shared" si="67"/>
        <v>Saturday</v>
      </c>
      <c r="C634" s="7"/>
      <c r="E634" s="2"/>
      <c r="F634" s="8">
        <f t="shared" si="68"/>
        <v>-43138</v>
      </c>
      <c r="G634" s="2">
        <f t="shared" si="69"/>
        <v>8.4612174880615704E-3</v>
      </c>
      <c r="L634" s="2"/>
      <c r="M634" s="18">
        <f>[1]Cost!F638</f>
        <v>0</v>
      </c>
      <c r="N634" s="18"/>
      <c r="Q634" s="12" t="e">
        <f>VLOOKUP(C634,Benchmark!$A:$D,3,)</f>
        <v>#N/A</v>
      </c>
      <c r="R634" s="10" t="e">
        <f t="shared" si="70"/>
        <v>#N/A</v>
      </c>
    </row>
    <row r="635" spans="1:18" x14ac:dyDescent="0.3">
      <c r="A635" s="1">
        <f t="shared" si="66"/>
        <v>7</v>
      </c>
      <c r="B635" s="1" t="str">
        <f t="shared" si="67"/>
        <v>Saturday</v>
      </c>
      <c r="C635" s="7"/>
      <c r="E635" s="2"/>
      <c r="F635" s="8">
        <f t="shared" si="68"/>
        <v>-43138</v>
      </c>
      <c r="G635" s="2">
        <f t="shared" si="69"/>
        <v>8.4612174880615704E-3</v>
      </c>
      <c r="L635" s="2"/>
      <c r="M635" s="18">
        <f>[1]Cost!F639</f>
        <v>0</v>
      </c>
      <c r="N635" s="18"/>
      <c r="Q635" s="12" t="e">
        <f>VLOOKUP(C635,Benchmark!$A:$D,3,)</f>
        <v>#N/A</v>
      </c>
      <c r="R635" s="10" t="e">
        <f t="shared" si="70"/>
        <v>#N/A</v>
      </c>
    </row>
    <row r="636" spans="1:18" x14ac:dyDescent="0.3">
      <c r="A636" s="1">
        <f t="shared" si="66"/>
        <v>7</v>
      </c>
      <c r="B636" s="1" t="str">
        <f t="shared" si="67"/>
        <v>Saturday</v>
      </c>
      <c r="C636" s="7"/>
      <c r="E636" s="2"/>
      <c r="F636" s="8">
        <f t="shared" si="68"/>
        <v>-43138</v>
      </c>
      <c r="G636" s="2">
        <f t="shared" si="69"/>
        <v>8.4612174880615704E-3</v>
      </c>
      <c r="L636" s="2"/>
      <c r="M636" s="18">
        <f>[1]Cost!F640</f>
        <v>0</v>
      </c>
      <c r="N636" s="18"/>
      <c r="Q636" s="12" t="e">
        <f>VLOOKUP(C636,Benchmark!$A:$D,3,)</f>
        <v>#N/A</v>
      </c>
      <c r="R636" s="10" t="e">
        <f t="shared" si="70"/>
        <v>#N/A</v>
      </c>
    </row>
    <row r="637" spans="1:18" x14ac:dyDescent="0.3">
      <c r="A637" s="1">
        <f t="shared" si="66"/>
        <v>7</v>
      </c>
      <c r="B637" s="1" t="str">
        <f t="shared" si="67"/>
        <v>Saturday</v>
      </c>
      <c r="C637" s="7"/>
      <c r="E637" s="2"/>
      <c r="F637" s="8">
        <f t="shared" si="68"/>
        <v>-43138</v>
      </c>
      <c r="G637" s="2">
        <f t="shared" si="69"/>
        <v>8.4612174880615704E-3</v>
      </c>
      <c r="L637" s="2"/>
      <c r="M637" s="18">
        <f>[1]Cost!F641</f>
        <v>0</v>
      </c>
      <c r="N637" s="18"/>
      <c r="Q637" s="12" t="e">
        <f>VLOOKUP(C637,Benchmark!$A:$D,3,)</f>
        <v>#N/A</v>
      </c>
      <c r="R637" s="10" t="e">
        <f t="shared" si="70"/>
        <v>#N/A</v>
      </c>
    </row>
    <row r="638" spans="1:18" x14ac:dyDescent="0.3">
      <c r="A638" s="1">
        <f t="shared" si="66"/>
        <v>7</v>
      </c>
      <c r="B638" s="1" t="str">
        <f t="shared" si="67"/>
        <v>Saturday</v>
      </c>
      <c r="C638" s="7"/>
      <c r="E638" s="2"/>
      <c r="F638" s="8">
        <f t="shared" si="68"/>
        <v>-43138</v>
      </c>
      <c r="G638" s="2">
        <f t="shared" si="69"/>
        <v>8.4612174880615704E-3</v>
      </c>
      <c r="L638" s="2"/>
      <c r="M638" s="18">
        <f>[1]Cost!F642</f>
        <v>0</v>
      </c>
      <c r="N638" s="18"/>
      <c r="Q638" s="12" t="e">
        <f>VLOOKUP(C638,Benchmark!$A:$D,3,)</f>
        <v>#N/A</v>
      </c>
      <c r="R638" s="10" t="e">
        <f t="shared" si="70"/>
        <v>#N/A</v>
      </c>
    </row>
    <row r="639" spans="1:18" x14ac:dyDescent="0.3">
      <c r="A639" s="1">
        <f t="shared" si="66"/>
        <v>7</v>
      </c>
      <c r="B639" s="1" t="str">
        <f t="shared" si="67"/>
        <v>Saturday</v>
      </c>
      <c r="C639" s="7"/>
      <c r="E639" s="2"/>
      <c r="F639" s="8">
        <f t="shared" si="68"/>
        <v>-43138</v>
      </c>
      <c r="G639" s="2">
        <f t="shared" si="69"/>
        <v>8.4612174880615704E-3</v>
      </c>
      <c r="L639" s="2"/>
      <c r="M639" s="18">
        <f>[1]Cost!F643</f>
        <v>0</v>
      </c>
      <c r="N639" s="18"/>
      <c r="Q639" s="12" t="e">
        <f>VLOOKUP(C639,Benchmark!$A:$D,3,)</f>
        <v>#N/A</v>
      </c>
      <c r="R639" s="10" t="e">
        <f t="shared" si="70"/>
        <v>#N/A</v>
      </c>
    </row>
    <row r="640" spans="1:18" x14ac:dyDescent="0.3">
      <c r="A640" s="1">
        <f t="shared" si="66"/>
        <v>7</v>
      </c>
      <c r="B640" s="1" t="str">
        <f t="shared" si="67"/>
        <v>Saturday</v>
      </c>
      <c r="C640" s="7"/>
      <c r="E640" s="2"/>
      <c r="F640" s="8">
        <f t="shared" si="68"/>
        <v>-43138</v>
      </c>
      <c r="G640" s="2">
        <f t="shared" si="69"/>
        <v>8.4612174880615704E-3</v>
      </c>
      <c r="L640" s="2"/>
      <c r="M640" s="18">
        <f>[1]Cost!F644</f>
        <v>0</v>
      </c>
      <c r="N640" s="18"/>
      <c r="Q640" s="12" t="e">
        <f>VLOOKUP(C640,Benchmark!$A:$D,3,)</f>
        <v>#N/A</v>
      </c>
      <c r="R640" s="10" t="e">
        <f t="shared" si="70"/>
        <v>#N/A</v>
      </c>
    </row>
    <row r="641" spans="1:18" x14ac:dyDescent="0.3">
      <c r="A641" s="1">
        <f t="shared" si="66"/>
        <v>7</v>
      </c>
      <c r="B641" s="1" t="str">
        <f t="shared" si="67"/>
        <v>Saturday</v>
      </c>
      <c r="C641" s="7"/>
      <c r="E641" s="2"/>
      <c r="F641" s="8">
        <f t="shared" si="68"/>
        <v>-43138</v>
      </c>
      <c r="G641" s="2">
        <f t="shared" si="69"/>
        <v>8.4612174880615704E-3</v>
      </c>
      <c r="L641" s="2"/>
      <c r="M641" s="18">
        <f>[1]Cost!F645</f>
        <v>0</v>
      </c>
      <c r="N641" s="18"/>
      <c r="Q641" s="12" t="e">
        <f>VLOOKUP(C641,Benchmark!$A:$D,3,)</f>
        <v>#N/A</v>
      </c>
      <c r="R641" s="10" t="e">
        <f t="shared" si="70"/>
        <v>#N/A</v>
      </c>
    </row>
    <row r="642" spans="1:18" x14ac:dyDescent="0.3">
      <c r="A642" s="1">
        <f t="shared" si="66"/>
        <v>7</v>
      </c>
      <c r="B642" s="1" t="str">
        <f t="shared" si="67"/>
        <v>Saturday</v>
      </c>
      <c r="C642" s="7"/>
      <c r="E642" s="2"/>
      <c r="F642" s="8">
        <f t="shared" si="68"/>
        <v>-43138</v>
      </c>
      <c r="G642" s="2">
        <f t="shared" si="69"/>
        <v>8.4612174880615704E-3</v>
      </c>
      <c r="L642" s="2"/>
      <c r="M642" s="18">
        <f>[1]Cost!F646</f>
        <v>0</v>
      </c>
      <c r="N642" s="18"/>
      <c r="Q642" s="12" t="e">
        <f>VLOOKUP(C642,Benchmark!$A:$D,3,)</f>
        <v>#N/A</v>
      </c>
      <c r="R642" s="10" t="e">
        <f t="shared" si="70"/>
        <v>#N/A</v>
      </c>
    </row>
    <row r="643" spans="1:18" x14ac:dyDescent="0.3">
      <c r="A643" s="1">
        <f t="shared" si="66"/>
        <v>7</v>
      </c>
      <c r="B643" s="1" t="str">
        <f t="shared" si="67"/>
        <v>Saturday</v>
      </c>
      <c r="C643" s="7"/>
      <c r="E643" s="2"/>
      <c r="F643" s="8">
        <f t="shared" si="68"/>
        <v>-43138</v>
      </c>
      <c r="G643" s="2">
        <f t="shared" si="69"/>
        <v>8.4612174880615704E-3</v>
      </c>
      <c r="L643" s="2"/>
      <c r="M643" s="18">
        <f>[1]Cost!F647</f>
        <v>0</v>
      </c>
      <c r="N643" s="18"/>
      <c r="Q643" s="12" t="e">
        <f>VLOOKUP(C643,Benchmark!$A:$D,3,)</f>
        <v>#N/A</v>
      </c>
      <c r="R643" s="10" t="e">
        <f t="shared" si="70"/>
        <v>#N/A</v>
      </c>
    </row>
    <row r="644" spans="1:18" x14ac:dyDescent="0.3">
      <c r="A644" s="1">
        <f t="shared" si="66"/>
        <v>7</v>
      </c>
      <c r="B644" s="1" t="str">
        <f t="shared" si="67"/>
        <v>Saturday</v>
      </c>
      <c r="C644" s="7"/>
      <c r="E644" s="2"/>
      <c r="F644" s="8">
        <f t="shared" si="68"/>
        <v>-43138</v>
      </c>
      <c r="G644" s="2">
        <f t="shared" si="69"/>
        <v>8.4612174880615704E-3</v>
      </c>
      <c r="L644" s="2"/>
      <c r="M644" s="18">
        <f>[1]Cost!F648</f>
        <v>0</v>
      </c>
      <c r="N644" s="18"/>
      <c r="Q644" s="12" t="e">
        <f>VLOOKUP(C644,Benchmark!$A:$D,3,)</f>
        <v>#N/A</v>
      </c>
      <c r="R644" s="10" t="e">
        <f t="shared" si="70"/>
        <v>#N/A</v>
      </c>
    </row>
    <row r="645" spans="1:18" x14ac:dyDescent="0.3">
      <c r="A645" s="1">
        <f t="shared" si="66"/>
        <v>7</v>
      </c>
      <c r="B645" s="1" t="str">
        <f t="shared" si="67"/>
        <v>Saturday</v>
      </c>
      <c r="C645" s="7"/>
      <c r="E645" s="2"/>
      <c r="F645" s="8">
        <f t="shared" si="68"/>
        <v>-43138</v>
      </c>
      <c r="G645" s="2">
        <f t="shared" si="69"/>
        <v>8.4612174880615704E-3</v>
      </c>
      <c r="L645" s="2"/>
      <c r="M645" s="18">
        <f>[1]Cost!F649</f>
        <v>0</v>
      </c>
      <c r="N645" s="18"/>
      <c r="Q645" s="12" t="e">
        <f>VLOOKUP(C645,Benchmark!$A:$D,3,)</f>
        <v>#N/A</v>
      </c>
      <c r="R645" s="10" t="e">
        <f t="shared" si="70"/>
        <v>#N/A</v>
      </c>
    </row>
    <row r="646" spans="1:18" x14ac:dyDescent="0.3">
      <c r="A646" s="1">
        <f t="shared" si="66"/>
        <v>7</v>
      </c>
      <c r="B646" s="1" t="str">
        <f t="shared" si="67"/>
        <v>Saturday</v>
      </c>
      <c r="C646" s="7"/>
      <c r="E646" s="2"/>
      <c r="F646" s="8">
        <f t="shared" si="68"/>
        <v>-43138</v>
      </c>
      <c r="G646" s="2">
        <f t="shared" si="69"/>
        <v>8.4612174880615704E-3</v>
      </c>
      <c r="L646" s="2"/>
      <c r="M646" s="18">
        <f>[1]Cost!F650</f>
        <v>0</v>
      </c>
      <c r="N646" s="18"/>
      <c r="Q646" s="12" t="e">
        <f>VLOOKUP(C646,Benchmark!$A:$D,3,)</f>
        <v>#N/A</v>
      </c>
      <c r="R646" s="10" t="e">
        <f t="shared" si="70"/>
        <v>#N/A</v>
      </c>
    </row>
    <row r="647" spans="1:18" x14ac:dyDescent="0.3">
      <c r="A647" s="1">
        <f t="shared" si="66"/>
        <v>7</v>
      </c>
      <c r="B647" s="1" t="str">
        <f t="shared" si="67"/>
        <v>Saturday</v>
      </c>
      <c r="C647" s="7"/>
      <c r="E647" s="2"/>
      <c r="F647" s="8">
        <f t="shared" si="68"/>
        <v>-43138</v>
      </c>
      <c r="G647" s="2">
        <f t="shared" si="69"/>
        <v>8.4612174880615704E-3</v>
      </c>
      <c r="L647" s="2"/>
      <c r="M647" s="18">
        <f>[1]Cost!F651</f>
        <v>0</v>
      </c>
      <c r="N647" s="18"/>
      <c r="Q647" s="12" t="e">
        <f>VLOOKUP(C647,Benchmark!$A:$D,3,)</f>
        <v>#N/A</v>
      </c>
      <c r="R647" s="10" t="e">
        <f t="shared" si="70"/>
        <v>#N/A</v>
      </c>
    </row>
    <row r="648" spans="1:18" x14ac:dyDescent="0.3">
      <c r="A648" s="1">
        <f t="shared" si="66"/>
        <v>7</v>
      </c>
      <c r="B648" s="1" t="str">
        <f t="shared" si="67"/>
        <v>Saturday</v>
      </c>
      <c r="C648" s="7"/>
      <c r="E648" s="2"/>
      <c r="F648" s="8">
        <f t="shared" si="68"/>
        <v>-43138</v>
      </c>
      <c r="G648" s="2">
        <f t="shared" si="69"/>
        <v>8.4612174880615704E-3</v>
      </c>
      <c r="L648" s="2"/>
      <c r="M648" s="18">
        <f>[1]Cost!F652</f>
        <v>0</v>
      </c>
      <c r="N648" s="18"/>
      <c r="Q648" s="12" t="e">
        <f>VLOOKUP(C648,Benchmark!$A:$D,3,)</f>
        <v>#N/A</v>
      </c>
      <c r="R648" s="10" t="e">
        <f t="shared" si="70"/>
        <v>#N/A</v>
      </c>
    </row>
    <row r="649" spans="1:18" x14ac:dyDescent="0.3">
      <c r="A649" s="1">
        <f t="shared" si="66"/>
        <v>7</v>
      </c>
      <c r="B649" s="1" t="str">
        <f t="shared" si="67"/>
        <v>Saturday</v>
      </c>
      <c r="C649" s="7"/>
      <c r="E649" s="2"/>
      <c r="F649" s="8">
        <f t="shared" si="68"/>
        <v>-43138</v>
      </c>
      <c r="G649" s="2">
        <f t="shared" si="69"/>
        <v>8.4612174880615704E-3</v>
      </c>
      <c r="L649" s="2"/>
      <c r="M649" s="18">
        <f>[1]Cost!F653</f>
        <v>0</v>
      </c>
      <c r="N649" s="18"/>
      <c r="Q649" s="12" t="e">
        <f>VLOOKUP(C649,Benchmark!$A:$D,3,)</f>
        <v>#N/A</v>
      </c>
      <c r="R649" s="10" t="e">
        <f t="shared" si="70"/>
        <v>#N/A</v>
      </c>
    </row>
    <row r="650" spans="1:18" x14ac:dyDescent="0.3">
      <c r="A650" s="1">
        <f t="shared" si="66"/>
        <v>7</v>
      </c>
      <c r="B650" s="1" t="str">
        <f t="shared" si="67"/>
        <v>Saturday</v>
      </c>
      <c r="C650" s="7"/>
      <c r="E650" s="2"/>
      <c r="F650" s="8">
        <f t="shared" si="68"/>
        <v>-43138</v>
      </c>
      <c r="G650" s="2">
        <f t="shared" si="69"/>
        <v>8.4612174880615704E-3</v>
      </c>
      <c r="L650" s="2"/>
      <c r="M650" s="18">
        <f>[1]Cost!F654</f>
        <v>0</v>
      </c>
      <c r="N650" s="18"/>
      <c r="Q650" s="12" t="e">
        <f>VLOOKUP(C650,Benchmark!$A:$D,3,)</f>
        <v>#N/A</v>
      </c>
      <c r="R650" s="10" t="e">
        <f t="shared" si="70"/>
        <v>#N/A</v>
      </c>
    </row>
    <row r="651" spans="1:18" x14ac:dyDescent="0.3">
      <c r="A651" s="1">
        <f t="shared" si="66"/>
        <v>7</v>
      </c>
      <c r="B651" s="1" t="str">
        <f t="shared" si="67"/>
        <v>Saturday</v>
      </c>
      <c r="C651" s="7"/>
      <c r="E651" s="2"/>
      <c r="F651" s="8">
        <f t="shared" si="68"/>
        <v>-43138</v>
      </c>
      <c r="G651" s="2">
        <f t="shared" si="69"/>
        <v>8.4612174880615704E-3</v>
      </c>
      <c r="L651" s="2"/>
      <c r="M651" s="18">
        <f>[1]Cost!F655</f>
        <v>0</v>
      </c>
      <c r="N651" s="18"/>
      <c r="Q651" s="12" t="e">
        <f>VLOOKUP(C651,Benchmark!$A:$D,3,)</f>
        <v>#N/A</v>
      </c>
      <c r="R651" s="10" t="e">
        <f t="shared" si="70"/>
        <v>#N/A</v>
      </c>
    </row>
    <row r="652" spans="1:18" x14ac:dyDescent="0.3">
      <c r="A652" s="1">
        <f t="shared" si="66"/>
        <v>7</v>
      </c>
      <c r="B652" s="1" t="str">
        <f t="shared" si="67"/>
        <v>Saturday</v>
      </c>
      <c r="C652" s="7"/>
      <c r="E652" s="2"/>
      <c r="F652" s="8">
        <f t="shared" si="68"/>
        <v>-43138</v>
      </c>
      <c r="G652" s="2">
        <f t="shared" si="69"/>
        <v>8.4612174880615704E-3</v>
      </c>
      <c r="L652" s="2"/>
      <c r="M652" s="18">
        <f>[1]Cost!F656</f>
        <v>0</v>
      </c>
      <c r="N652" s="18"/>
      <c r="Q652" s="12" t="e">
        <f>VLOOKUP(C652,Benchmark!$A:$D,3,)</f>
        <v>#N/A</v>
      </c>
      <c r="R652" s="10" t="e">
        <f t="shared" si="70"/>
        <v>#N/A</v>
      </c>
    </row>
    <row r="653" spans="1:18" x14ac:dyDescent="0.3">
      <c r="A653" s="1">
        <f t="shared" si="66"/>
        <v>7</v>
      </c>
      <c r="B653" s="1" t="str">
        <f t="shared" si="67"/>
        <v>Saturday</v>
      </c>
      <c r="C653" s="7"/>
      <c r="E653" s="2"/>
      <c r="F653" s="8">
        <f t="shared" si="68"/>
        <v>-43138</v>
      </c>
      <c r="G653" s="2">
        <f t="shared" si="69"/>
        <v>8.4612174880615704E-3</v>
      </c>
      <c r="L653" s="2"/>
      <c r="M653" s="18">
        <f>[1]Cost!F657</f>
        <v>0</v>
      </c>
      <c r="N653" s="18"/>
      <c r="Q653" s="12" t="e">
        <f>VLOOKUP(C653,Benchmark!$A:$D,3,)</f>
        <v>#N/A</v>
      </c>
      <c r="R653" s="10" t="e">
        <f t="shared" si="70"/>
        <v>#N/A</v>
      </c>
    </row>
    <row r="654" spans="1:18" x14ac:dyDescent="0.3">
      <c r="A654" s="1">
        <f t="shared" si="66"/>
        <v>7</v>
      </c>
      <c r="B654" s="1" t="str">
        <f t="shared" si="67"/>
        <v>Saturday</v>
      </c>
      <c r="C654" s="7"/>
      <c r="E654" s="2"/>
      <c r="F654" s="8">
        <f t="shared" si="68"/>
        <v>-43138</v>
      </c>
      <c r="G654" s="2">
        <f t="shared" si="69"/>
        <v>8.4612174880615704E-3</v>
      </c>
      <c r="L654" s="2"/>
      <c r="M654" s="18">
        <f>[1]Cost!F658</f>
        <v>0</v>
      </c>
      <c r="N654" s="18"/>
      <c r="Q654" s="12" t="e">
        <f>VLOOKUP(C654,Benchmark!$A:$D,3,)</f>
        <v>#N/A</v>
      </c>
      <c r="R654" s="10" t="e">
        <f t="shared" si="70"/>
        <v>#N/A</v>
      </c>
    </row>
    <row r="655" spans="1:18" x14ac:dyDescent="0.3">
      <c r="A655" s="1">
        <f t="shared" si="66"/>
        <v>7</v>
      </c>
      <c r="B655" s="1" t="str">
        <f t="shared" si="67"/>
        <v>Saturday</v>
      </c>
      <c r="C655" s="7"/>
      <c r="E655" s="2"/>
      <c r="F655" s="8">
        <f t="shared" si="68"/>
        <v>-43138</v>
      </c>
      <c r="G655" s="2">
        <f t="shared" si="69"/>
        <v>8.4612174880615704E-3</v>
      </c>
      <c r="L655" s="2"/>
      <c r="M655" s="18">
        <f>[1]Cost!F659</f>
        <v>0</v>
      </c>
      <c r="N655" s="18"/>
      <c r="Q655" s="12" t="e">
        <f>VLOOKUP(C655,Benchmark!$A:$D,3,)</f>
        <v>#N/A</v>
      </c>
      <c r="R655" s="10" t="e">
        <f t="shared" si="70"/>
        <v>#N/A</v>
      </c>
    </row>
    <row r="656" spans="1:18" x14ac:dyDescent="0.3">
      <c r="A656" s="1">
        <f t="shared" si="66"/>
        <v>7</v>
      </c>
      <c r="B656" s="1" t="str">
        <f t="shared" si="67"/>
        <v>Saturday</v>
      </c>
      <c r="C656" s="7"/>
      <c r="E656" s="2"/>
      <c r="F656" s="8">
        <f t="shared" si="68"/>
        <v>-43138</v>
      </c>
      <c r="G656" s="2">
        <f t="shared" si="69"/>
        <v>8.4612174880615704E-3</v>
      </c>
      <c r="L656" s="2"/>
      <c r="M656" s="18">
        <f>[1]Cost!F660</f>
        <v>0</v>
      </c>
      <c r="N656" s="18"/>
      <c r="Q656" s="12" t="e">
        <f>VLOOKUP(C656,Benchmark!$A:$D,3,)</f>
        <v>#N/A</v>
      </c>
      <c r="R656" s="10" t="e">
        <f t="shared" si="70"/>
        <v>#N/A</v>
      </c>
    </row>
    <row r="657" spans="1:18" x14ac:dyDescent="0.3">
      <c r="A657" s="1">
        <f t="shared" si="66"/>
        <v>7</v>
      </c>
      <c r="B657" s="1" t="str">
        <f t="shared" si="67"/>
        <v>Saturday</v>
      </c>
      <c r="C657" s="7"/>
      <c r="E657" s="2"/>
      <c r="F657" s="8">
        <f t="shared" si="68"/>
        <v>-43138</v>
      </c>
      <c r="G657" s="2">
        <f t="shared" si="69"/>
        <v>8.4612174880615704E-3</v>
      </c>
      <c r="L657" s="2"/>
      <c r="M657" s="18">
        <f>[1]Cost!F661</f>
        <v>0</v>
      </c>
      <c r="N657" s="18"/>
      <c r="Q657" s="12" t="e">
        <f>VLOOKUP(C657,Benchmark!$A:$D,3,)</f>
        <v>#N/A</v>
      </c>
      <c r="R657" s="10" t="e">
        <f t="shared" si="70"/>
        <v>#N/A</v>
      </c>
    </row>
    <row r="658" spans="1:18" x14ac:dyDescent="0.3">
      <c r="A658" s="1">
        <f t="shared" si="66"/>
        <v>7</v>
      </c>
      <c r="B658" s="1" t="str">
        <f t="shared" si="67"/>
        <v>Saturday</v>
      </c>
      <c r="C658" s="7"/>
      <c r="E658" s="2"/>
      <c r="F658" s="8">
        <f t="shared" si="68"/>
        <v>-43138</v>
      </c>
      <c r="G658" s="2">
        <f t="shared" si="69"/>
        <v>8.4612174880615704E-3</v>
      </c>
      <c r="L658" s="2"/>
      <c r="M658" s="18">
        <f>[1]Cost!F662</f>
        <v>0</v>
      </c>
      <c r="N658" s="18"/>
      <c r="Q658" s="12" t="e">
        <f>VLOOKUP(C658,Benchmark!$A:$D,3,)</f>
        <v>#N/A</v>
      </c>
      <c r="R658" s="10" t="e">
        <f t="shared" si="70"/>
        <v>#N/A</v>
      </c>
    </row>
    <row r="659" spans="1:18" x14ac:dyDescent="0.3">
      <c r="A659" s="1">
        <f t="shared" si="66"/>
        <v>7</v>
      </c>
      <c r="B659" s="1" t="str">
        <f t="shared" si="67"/>
        <v>Saturday</v>
      </c>
      <c r="C659" s="7"/>
      <c r="E659" s="2"/>
      <c r="F659" s="8">
        <f t="shared" si="68"/>
        <v>-43138</v>
      </c>
      <c r="G659" s="2">
        <f t="shared" si="69"/>
        <v>8.4612174880615704E-3</v>
      </c>
      <c r="L659" s="2"/>
      <c r="M659" s="18">
        <f>[1]Cost!F663</f>
        <v>0</v>
      </c>
      <c r="N659" s="18"/>
      <c r="Q659" s="12" t="e">
        <f>VLOOKUP(C659,Benchmark!$A:$D,3,)</f>
        <v>#N/A</v>
      </c>
      <c r="R659" s="10" t="e">
        <f t="shared" si="70"/>
        <v>#N/A</v>
      </c>
    </row>
    <row r="660" spans="1:18" x14ac:dyDescent="0.3">
      <c r="A660" s="1">
        <f t="shared" si="66"/>
        <v>7</v>
      </c>
      <c r="B660" s="1" t="str">
        <f t="shared" si="67"/>
        <v>Saturday</v>
      </c>
      <c r="C660" s="7"/>
      <c r="E660" s="2"/>
      <c r="F660" s="8">
        <f t="shared" si="68"/>
        <v>-43138</v>
      </c>
      <c r="G660" s="2">
        <f t="shared" si="69"/>
        <v>8.4612174880615704E-3</v>
      </c>
      <c r="L660" s="2"/>
      <c r="M660" s="18">
        <f>[1]Cost!F664</f>
        <v>0</v>
      </c>
      <c r="N660" s="18"/>
      <c r="Q660" s="12" t="e">
        <f>VLOOKUP(C660,Benchmark!$A:$D,3,)</f>
        <v>#N/A</v>
      </c>
      <c r="R660" s="10" t="e">
        <f t="shared" si="70"/>
        <v>#N/A</v>
      </c>
    </row>
    <row r="661" spans="1:18" x14ac:dyDescent="0.3">
      <c r="A661" s="1">
        <f t="shared" si="66"/>
        <v>7</v>
      </c>
      <c r="B661" s="1" t="str">
        <f t="shared" si="67"/>
        <v>Saturday</v>
      </c>
      <c r="C661" s="7"/>
      <c r="E661" s="2"/>
      <c r="F661" s="8">
        <f t="shared" si="68"/>
        <v>-43138</v>
      </c>
      <c r="G661" s="2">
        <f t="shared" si="69"/>
        <v>8.4612174880615704E-3</v>
      </c>
      <c r="L661" s="2"/>
      <c r="M661" s="18">
        <f>[1]Cost!F665</f>
        <v>0</v>
      </c>
      <c r="N661" s="18"/>
      <c r="Q661" s="12" t="e">
        <f>VLOOKUP(C661,Benchmark!$A:$D,3,)</f>
        <v>#N/A</v>
      </c>
      <c r="R661" s="10" t="e">
        <f t="shared" si="70"/>
        <v>#N/A</v>
      </c>
    </row>
    <row r="662" spans="1:18" x14ac:dyDescent="0.3">
      <c r="A662" s="1">
        <f t="shared" si="66"/>
        <v>7</v>
      </c>
      <c r="B662" s="1" t="str">
        <f t="shared" si="67"/>
        <v>Saturday</v>
      </c>
      <c r="C662" s="7"/>
      <c r="E662" s="2"/>
      <c r="F662" s="8">
        <f t="shared" si="68"/>
        <v>-43138</v>
      </c>
      <c r="G662" s="2">
        <f t="shared" si="69"/>
        <v>8.4612174880615704E-3</v>
      </c>
      <c r="L662" s="2"/>
      <c r="M662" s="18">
        <f>[1]Cost!F666</f>
        <v>0</v>
      </c>
      <c r="N662" s="18"/>
      <c r="Q662" s="12" t="e">
        <f>VLOOKUP(C662,Benchmark!$A:$D,3,)</f>
        <v>#N/A</v>
      </c>
      <c r="R662" s="10" t="e">
        <f t="shared" si="70"/>
        <v>#N/A</v>
      </c>
    </row>
    <row r="663" spans="1:18" x14ac:dyDescent="0.3">
      <c r="A663" s="1">
        <f t="shared" si="66"/>
        <v>7</v>
      </c>
      <c r="B663" s="1" t="str">
        <f t="shared" si="67"/>
        <v>Saturday</v>
      </c>
      <c r="C663" s="7"/>
      <c r="E663" s="2"/>
      <c r="F663" s="8">
        <f t="shared" si="68"/>
        <v>-43138</v>
      </c>
      <c r="G663" s="2">
        <f t="shared" si="69"/>
        <v>8.4612174880615704E-3</v>
      </c>
      <c r="L663" s="2"/>
      <c r="M663" s="18">
        <f>[1]Cost!F667</f>
        <v>0</v>
      </c>
      <c r="N663" s="18"/>
      <c r="Q663" s="12" t="e">
        <f>VLOOKUP(C663,Benchmark!$A:$D,3,)</f>
        <v>#N/A</v>
      </c>
      <c r="R663" s="10" t="e">
        <f t="shared" si="70"/>
        <v>#N/A</v>
      </c>
    </row>
    <row r="664" spans="1:18" x14ac:dyDescent="0.3">
      <c r="A664" s="1">
        <f t="shared" si="66"/>
        <v>7</v>
      </c>
      <c r="B664" s="1" t="str">
        <f t="shared" si="67"/>
        <v>Saturday</v>
      </c>
      <c r="C664" s="7"/>
      <c r="E664" s="2"/>
      <c r="F664" s="8">
        <f t="shared" si="68"/>
        <v>-43138</v>
      </c>
      <c r="G664" s="2">
        <f t="shared" si="69"/>
        <v>8.4612174880615704E-3</v>
      </c>
      <c r="L664" s="2"/>
      <c r="M664" s="18">
        <f>[1]Cost!F668</f>
        <v>0</v>
      </c>
      <c r="N664" s="18"/>
      <c r="Q664" s="12" t="e">
        <f>VLOOKUP(C664,Benchmark!$A:$D,3,)</f>
        <v>#N/A</v>
      </c>
      <c r="R664" s="10" t="e">
        <f t="shared" si="70"/>
        <v>#N/A</v>
      </c>
    </row>
    <row r="665" spans="1:18" x14ac:dyDescent="0.3">
      <c r="A665" s="1">
        <f t="shared" si="66"/>
        <v>7</v>
      </c>
      <c r="B665" s="1" t="str">
        <f t="shared" si="67"/>
        <v>Saturday</v>
      </c>
      <c r="C665" s="7"/>
      <c r="E665" s="2"/>
      <c r="F665" s="8">
        <f t="shared" si="68"/>
        <v>-43138</v>
      </c>
      <c r="G665" s="2">
        <f t="shared" si="69"/>
        <v>8.4612174880615704E-3</v>
      </c>
      <c r="L665" s="2"/>
      <c r="M665" s="18">
        <f>[1]Cost!F669</f>
        <v>0</v>
      </c>
      <c r="N665" s="18"/>
      <c r="Q665" s="12" t="e">
        <f>VLOOKUP(C665,Benchmark!$A:$D,3,)</f>
        <v>#N/A</v>
      </c>
      <c r="R665" s="10" t="e">
        <f t="shared" si="70"/>
        <v>#N/A</v>
      </c>
    </row>
    <row r="666" spans="1:18" x14ac:dyDescent="0.3">
      <c r="A666" s="1">
        <f t="shared" si="66"/>
        <v>7</v>
      </c>
      <c r="B666" s="1" t="str">
        <f t="shared" si="67"/>
        <v>Saturday</v>
      </c>
      <c r="C666" s="7"/>
      <c r="E666" s="2"/>
      <c r="F666" s="8">
        <f t="shared" si="68"/>
        <v>-43138</v>
      </c>
      <c r="G666" s="2">
        <f t="shared" si="69"/>
        <v>8.4612174880615704E-3</v>
      </c>
      <c r="L666" s="2"/>
      <c r="M666" s="18">
        <f>[1]Cost!F670</f>
        <v>0</v>
      </c>
      <c r="N666" s="18"/>
      <c r="Q666" s="12" t="e">
        <f>VLOOKUP(C666,Benchmark!$A:$D,3,)</f>
        <v>#N/A</v>
      </c>
      <c r="R666" s="10" t="e">
        <f t="shared" si="70"/>
        <v>#N/A</v>
      </c>
    </row>
    <row r="667" spans="1:18" x14ac:dyDescent="0.3">
      <c r="A667" s="1">
        <f t="shared" si="66"/>
        <v>7</v>
      </c>
      <c r="B667" s="1" t="str">
        <f t="shared" si="67"/>
        <v>Saturday</v>
      </c>
      <c r="C667" s="7"/>
      <c r="E667" s="2"/>
      <c r="F667" s="8">
        <f t="shared" si="68"/>
        <v>-43138</v>
      </c>
      <c r="G667" s="2">
        <f t="shared" si="69"/>
        <v>8.4612174880615704E-3</v>
      </c>
      <c r="L667" s="2"/>
      <c r="M667" s="18">
        <f>[1]Cost!F671</f>
        <v>0</v>
      </c>
      <c r="N667" s="18"/>
      <c r="Q667" s="12" t="e">
        <f>VLOOKUP(C667,Benchmark!$A:$D,3,)</f>
        <v>#N/A</v>
      </c>
      <c r="R667" s="10" t="e">
        <f t="shared" si="70"/>
        <v>#N/A</v>
      </c>
    </row>
    <row r="668" spans="1:18" x14ac:dyDescent="0.3">
      <c r="A668" s="1">
        <f t="shared" si="66"/>
        <v>7</v>
      </c>
      <c r="B668" s="1" t="str">
        <f t="shared" si="67"/>
        <v>Saturday</v>
      </c>
      <c r="C668" s="7"/>
      <c r="E668" s="2"/>
      <c r="F668" s="8">
        <f t="shared" si="68"/>
        <v>-43138</v>
      </c>
      <c r="G668" s="2">
        <f t="shared" si="69"/>
        <v>8.4612174880615704E-3</v>
      </c>
      <c r="L668" s="2"/>
      <c r="M668" s="18">
        <f>[1]Cost!F672</f>
        <v>0</v>
      </c>
      <c r="N668" s="18"/>
      <c r="Q668" s="12" t="e">
        <f>VLOOKUP(C668,Benchmark!$A:$D,3,)</f>
        <v>#N/A</v>
      </c>
      <c r="R668" s="10" t="e">
        <f t="shared" si="70"/>
        <v>#N/A</v>
      </c>
    </row>
    <row r="669" spans="1:18" x14ac:dyDescent="0.3">
      <c r="A669" s="1">
        <f t="shared" ref="A669:A732" si="71">WEEKDAY(C669)</f>
        <v>7</v>
      </c>
      <c r="B669" s="1" t="str">
        <f t="shared" ref="B669:B732" si="72">VLOOKUP(A669,$Z$18:$AA$24,2)</f>
        <v>Saturday</v>
      </c>
      <c r="C669" s="7"/>
      <c r="E669" s="2"/>
      <c r="F669" s="8">
        <f t="shared" ref="F669:F732" si="73">C669-$C$2</f>
        <v>-43138</v>
      </c>
      <c r="G669" s="2">
        <f t="shared" ref="G669:G732" si="74">((D669-$D$2)/$D$2)*365/F669</f>
        <v>8.4612174880615704E-3</v>
      </c>
      <c r="L669" s="2"/>
      <c r="M669" s="18">
        <f>[1]Cost!F673</f>
        <v>0</v>
      </c>
      <c r="N669" s="18"/>
      <c r="Q669" s="12" t="e">
        <f>VLOOKUP(C669,Benchmark!$A:$D,3,)</f>
        <v>#N/A</v>
      </c>
      <c r="R669" s="10" t="e">
        <f t="shared" ref="R669:R732" si="75">Q669/$Q$443-1</f>
        <v>#N/A</v>
      </c>
    </row>
    <row r="670" spans="1:18" x14ac:dyDescent="0.3">
      <c r="A670" s="1">
        <f t="shared" si="71"/>
        <v>7</v>
      </c>
      <c r="B670" s="1" t="str">
        <f t="shared" si="72"/>
        <v>Saturday</v>
      </c>
      <c r="C670" s="7"/>
      <c r="E670" s="2"/>
      <c r="F670" s="8">
        <f t="shared" si="73"/>
        <v>-43138</v>
      </c>
      <c r="G670" s="2">
        <f t="shared" si="74"/>
        <v>8.4612174880615704E-3</v>
      </c>
      <c r="L670" s="2"/>
      <c r="M670" s="18">
        <f>[1]Cost!F674</f>
        <v>0</v>
      </c>
      <c r="N670" s="18"/>
      <c r="Q670" s="12" t="e">
        <f>VLOOKUP(C670,Benchmark!$A:$D,3,)</f>
        <v>#N/A</v>
      </c>
      <c r="R670" s="10" t="e">
        <f t="shared" si="75"/>
        <v>#N/A</v>
      </c>
    </row>
    <row r="671" spans="1:18" x14ac:dyDescent="0.3">
      <c r="A671" s="1">
        <f t="shared" si="71"/>
        <v>7</v>
      </c>
      <c r="B671" s="1" t="str">
        <f t="shared" si="72"/>
        <v>Saturday</v>
      </c>
      <c r="C671" s="7"/>
      <c r="E671" s="2"/>
      <c r="F671" s="8">
        <f t="shared" si="73"/>
        <v>-43138</v>
      </c>
      <c r="G671" s="2">
        <f t="shared" si="74"/>
        <v>8.4612174880615704E-3</v>
      </c>
      <c r="L671" s="2"/>
      <c r="M671" s="18">
        <f>[1]Cost!F675</f>
        <v>0</v>
      </c>
      <c r="N671" s="18"/>
      <c r="Q671" s="12" t="e">
        <f>VLOOKUP(C671,Benchmark!$A:$D,3,)</f>
        <v>#N/A</v>
      </c>
      <c r="R671" s="10" t="e">
        <f t="shared" si="75"/>
        <v>#N/A</v>
      </c>
    </row>
    <row r="672" spans="1:18" x14ac:dyDescent="0.3">
      <c r="A672" s="1">
        <f t="shared" si="71"/>
        <v>7</v>
      </c>
      <c r="B672" s="1" t="str">
        <f t="shared" si="72"/>
        <v>Saturday</v>
      </c>
      <c r="C672" s="7"/>
      <c r="E672" s="2"/>
      <c r="F672" s="8">
        <f t="shared" si="73"/>
        <v>-43138</v>
      </c>
      <c r="G672" s="2">
        <f t="shared" si="74"/>
        <v>8.4612174880615704E-3</v>
      </c>
      <c r="L672" s="2"/>
      <c r="M672" s="18">
        <f>[1]Cost!F676</f>
        <v>0</v>
      </c>
      <c r="N672" s="18"/>
      <c r="Q672" s="12" t="e">
        <f>VLOOKUP(C672,Benchmark!$A:$D,3,)</f>
        <v>#N/A</v>
      </c>
      <c r="R672" s="10" t="e">
        <f t="shared" si="75"/>
        <v>#N/A</v>
      </c>
    </row>
    <row r="673" spans="1:18" x14ac:dyDescent="0.3">
      <c r="A673" s="1">
        <f t="shared" si="71"/>
        <v>7</v>
      </c>
      <c r="B673" s="1" t="str">
        <f t="shared" si="72"/>
        <v>Saturday</v>
      </c>
      <c r="C673" s="7"/>
      <c r="E673" s="2"/>
      <c r="F673" s="8">
        <f t="shared" si="73"/>
        <v>-43138</v>
      </c>
      <c r="G673" s="2">
        <f t="shared" si="74"/>
        <v>8.4612174880615704E-3</v>
      </c>
      <c r="L673" s="2"/>
      <c r="M673" s="18">
        <f>[1]Cost!F677</f>
        <v>0</v>
      </c>
      <c r="N673" s="18"/>
      <c r="Q673" s="12" t="e">
        <f>VLOOKUP(C673,Benchmark!$A:$D,3,)</f>
        <v>#N/A</v>
      </c>
      <c r="R673" s="10" t="e">
        <f t="shared" si="75"/>
        <v>#N/A</v>
      </c>
    </row>
    <row r="674" spans="1:18" x14ac:dyDescent="0.3">
      <c r="A674" s="1">
        <f t="shared" si="71"/>
        <v>7</v>
      </c>
      <c r="B674" s="1" t="str">
        <f t="shared" si="72"/>
        <v>Saturday</v>
      </c>
      <c r="C674" s="7"/>
      <c r="E674" s="2"/>
      <c r="F674" s="8">
        <f t="shared" si="73"/>
        <v>-43138</v>
      </c>
      <c r="G674" s="2">
        <f t="shared" si="74"/>
        <v>8.4612174880615704E-3</v>
      </c>
      <c r="L674" s="2"/>
      <c r="M674" s="18">
        <f>[1]Cost!F678</f>
        <v>0</v>
      </c>
      <c r="N674" s="18"/>
      <c r="Q674" s="12" t="e">
        <f>VLOOKUP(C674,Benchmark!$A:$D,3,)</f>
        <v>#N/A</v>
      </c>
      <c r="R674" s="10" t="e">
        <f t="shared" si="75"/>
        <v>#N/A</v>
      </c>
    </row>
    <row r="675" spans="1:18" x14ac:dyDescent="0.3">
      <c r="A675" s="1">
        <f t="shared" si="71"/>
        <v>7</v>
      </c>
      <c r="B675" s="1" t="str">
        <f t="shared" si="72"/>
        <v>Saturday</v>
      </c>
      <c r="C675" s="7"/>
      <c r="E675" s="2"/>
      <c r="F675" s="8">
        <f t="shared" si="73"/>
        <v>-43138</v>
      </c>
      <c r="G675" s="2">
        <f t="shared" si="74"/>
        <v>8.4612174880615704E-3</v>
      </c>
      <c r="L675" s="2"/>
      <c r="M675" s="18">
        <f>[1]Cost!F679</f>
        <v>0</v>
      </c>
      <c r="N675" s="18"/>
      <c r="Q675" s="12" t="e">
        <f>VLOOKUP(C675,Benchmark!$A:$D,3,)</f>
        <v>#N/A</v>
      </c>
      <c r="R675" s="10" t="e">
        <f t="shared" si="75"/>
        <v>#N/A</v>
      </c>
    </row>
    <row r="676" spans="1:18" x14ac:dyDescent="0.3">
      <c r="A676" s="1">
        <f t="shared" si="71"/>
        <v>7</v>
      </c>
      <c r="B676" s="1" t="str">
        <f t="shared" si="72"/>
        <v>Saturday</v>
      </c>
      <c r="C676" s="7"/>
      <c r="E676" s="2"/>
      <c r="F676" s="8">
        <f t="shared" si="73"/>
        <v>-43138</v>
      </c>
      <c r="G676" s="2">
        <f t="shared" si="74"/>
        <v>8.4612174880615704E-3</v>
      </c>
      <c r="L676" s="2"/>
      <c r="M676" s="18">
        <f>[1]Cost!F680</f>
        <v>0</v>
      </c>
      <c r="N676" s="18"/>
      <c r="Q676" s="12" t="e">
        <f>VLOOKUP(C676,Benchmark!$A:$D,3,)</f>
        <v>#N/A</v>
      </c>
      <c r="R676" s="10" t="e">
        <f t="shared" si="75"/>
        <v>#N/A</v>
      </c>
    </row>
    <row r="677" spans="1:18" x14ac:dyDescent="0.3">
      <c r="A677" s="1">
        <f t="shared" si="71"/>
        <v>7</v>
      </c>
      <c r="B677" s="1" t="str">
        <f t="shared" si="72"/>
        <v>Saturday</v>
      </c>
      <c r="C677" s="7"/>
      <c r="E677" s="2"/>
      <c r="F677" s="8">
        <f t="shared" si="73"/>
        <v>-43138</v>
      </c>
      <c r="G677" s="2">
        <f t="shared" si="74"/>
        <v>8.4612174880615704E-3</v>
      </c>
      <c r="L677" s="2"/>
      <c r="M677" s="18">
        <f>[1]Cost!F681</f>
        <v>0</v>
      </c>
      <c r="N677" s="18"/>
      <c r="Q677" s="12" t="e">
        <f>VLOOKUP(C677,Benchmark!$A:$D,3,)</f>
        <v>#N/A</v>
      </c>
      <c r="R677" s="10" t="e">
        <f t="shared" si="75"/>
        <v>#N/A</v>
      </c>
    </row>
    <row r="678" spans="1:18" x14ac:dyDescent="0.3">
      <c r="A678" s="1">
        <f t="shared" si="71"/>
        <v>7</v>
      </c>
      <c r="B678" s="1" t="str">
        <f t="shared" si="72"/>
        <v>Saturday</v>
      </c>
      <c r="C678" s="7"/>
      <c r="E678" s="2"/>
      <c r="F678" s="8">
        <f t="shared" si="73"/>
        <v>-43138</v>
      </c>
      <c r="G678" s="2">
        <f t="shared" si="74"/>
        <v>8.4612174880615704E-3</v>
      </c>
      <c r="L678" s="2"/>
      <c r="M678" s="18">
        <f>[1]Cost!F682</f>
        <v>0</v>
      </c>
      <c r="N678" s="18"/>
      <c r="Q678" s="12" t="e">
        <f>VLOOKUP(C678,Benchmark!$A:$D,3,)</f>
        <v>#N/A</v>
      </c>
      <c r="R678" s="10" t="e">
        <f t="shared" si="75"/>
        <v>#N/A</v>
      </c>
    </row>
    <row r="679" spans="1:18" x14ac:dyDescent="0.3">
      <c r="A679" s="1">
        <f t="shared" si="71"/>
        <v>7</v>
      </c>
      <c r="B679" s="1" t="str">
        <f t="shared" si="72"/>
        <v>Saturday</v>
      </c>
      <c r="C679" s="7"/>
      <c r="E679" s="2"/>
      <c r="F679" s="8">
        <f t="shared" si="73"/>
        <v>-43138</v>
      </c>
      <c r="G679" s="2">
        <f t="shared" si="74"/>
        <v>8.4612174880615704E-3</v>
      </c>
      <c r="L679" s="2"/>
      <c r="M679" s="18">
        <f>[1]Cost!F683</f>
        <v>0</v>
      </c>
      <c r="N679" s="18"/>
      <c r="Q679" s="12" t="e">
        <f>VLOOKUP(C679,Benchmark!$A:$D,3,)</f>
        <v>#N/A</v>
      </c>
      <c r="R679" s="10" t="e">
        <f t="shared" si="75"/>
        <v>#N/A</v>
      </c>
    </row>
    <row r="680" spans="1:18" x14ac:dyDescent="0.3">
      <c r="A680" s="1">
        <f t="shared" si="71"/>
        <v>7</v>
      </c>
      <c r="B680" s="1" t="str">
        <f t="shared" si="72"/>
        <v>Saturday</v>
      </c>
      <c r="C680" s="7"/>
      <c r="E680" s="2"/>
      <c r="F680" s="8">
        <f t="shared" si="73"/>
        <v>-43138</v>
      </c>
      <c r="G680" s="2">
        <f t="shared" si="74"/>
        <v>8.4612174880615704E-3</v>
      </c>
      <c r="L680" s="2"/>
      <c r="M680" s="18">
        <f>[1]Cost!F684</f>
        <v>0</v>
      </c>
      <c r="N680" s="18"/>
      <c r="Q680" s="12" t="e">
        <f>VLOOKUP(C680,Benchmark!$A:$D,3,)</f>
        <v>#N/A</v>
      </c>
      <c r="R680" s="10" t="e">
        <f t="shared" si="75"/>
        <v>#N/A</v>
      </c>
    </row>
    <row r="681" spans="1:18" x14ac:dyDescent="0.3">
      <c r="A681" s="1">
        <f t="shared" si="71"/>
        <v>7</v>
      </c>
      <c r="B681" s="1" t="str">
        <f t="shared" si="72"/>
        <v>Saturday</v>
      </c>
      <c r="C681" s="7"/>
      <c r="E681" s="2"/>
      <c r="F681" s="8">
        <f t="shared" si="73"/>
        <v>-43138</v>
      </c>
      <c r="G681" s="2">
        <f t="shared" si="74"/>
        <v>8.4612174880615704E-3</v>
      </c>
      <c r="L681" s="2"/>
      <c r="M681" s="18">
        <f>[1]Cost!F685</f>
        <v>0</v>
      </c>
      <c r="N681" s="18"/>
      <c r="Q681" s="12" t="e">
        <f>VLOOKUP(C681,Benchmark!$A:$D,3,)</f>
        <v>#N/A</v>
      </c>
      <c r="R681" s="10" t="e">
        <f t="shared" si="75"/>
        <v>#N/A</v>
      </c>
    </row>
    <row r="682" spans="1:18" x14ac:dyDescent="0.3">
      <c r="A682" s="1">
        <f t="shared" si="71"/>
        <v>7</v>
      </c>
      <c r="B682" s="1" t="str">
        <f t="shared" si="72"/>
        <v>Saturday</v>
      </c>
      <c r="C682" s="7"/>
      <c r="E682" s="2"/>
      <c r="F682" s="8">
        <f t="shared" si="73"/>
        <v>-43138</v>
      </c>
      <c r="G682" s="2">
        <f t="shared" si="74"/>
        <v>8.4612174880615704E-3</v>
      </c>
      <c r="L682" s="2"/>
      <c r="M682" s="18">
        <f>[1]Cost!F686</f>
        <v>0</v>
      </c>
      <c r="N682" s="18"/>
      <c r="Q682" s="12" t="e">
        <f>VLOOKUP(C682,Benchmark!$A:$D,3,)</f>
        <v>#N/A</v>
      </c>
      <c r="R682" s="10" t="e">
        <f t="shared" si="75"/>
        <v>#N/A</v>
      </c>
    </row>
    <row r="683" spans="1:18" x14ac:dyDescent="0.3">
      <c r="A683" s="1">
        <f t="shared" si="71"/>
        <v>7</v>
      </c>
      <c r="B683" s="1" t="str">
        <f t="shared" si="72"/>
        <v>Saturday</v>
      </c>
      <c r="C683" s="7"/>
      <c r="E683" s="2"/>
      <c r="F683" s="8">
        <f t="shared" si="73"/>
        <v>-43138</v>
      </c>
      <c r="G683" s="2">
        <f t="shared" si="74"/>
        <v>8.4612174880615704E-3</v>
      </c>
      <c r="L683" s="2"/>
      <c r="M683" s="18">
        <f>[1]Cost!F687</f>
        <v>0</v>
      </c>
      <c r="N683" s="18"/>
      <c r="Q683" s="12" t="e">
        <f>VLOOKUP(C683,Benchmark!$A:$D,3,)</f>
        <v>#N/A</v>
      </c>
      <c r="R683" s="10" t="e">
        <f t="shared" si="75"/>
        <v>#N/A</v>
      </c>
    </row>
    <row r="684" spans="1:18" x14ac:dyDescent="0.3">
      <c r="A684" s="1">
        <f t="shared" si="71"/>
        <v>7</v>
      </c>
      <c r="B684" s="1" t="str">
        <f t="shared" si="72"/>
        <v>Saturday</v>
      </c>
      <c r="C684" s="7"/>
      <c r="E684" s="2"/>
      <c r="F684" s="8">
        <f t="shared" si="73"/>
        <v>-43138</v>
      </c>
      <c r="G684" s="2">
        <f t="shared" si="74"/>
        <v>8.4612174880615704E-3</v>
      </c>
      <c r="L684" s="2"/>
      <c r="M684" s="18">
        <f>[1]Cost!F688</f>
        <v>0</v>
      </c>
      <c r="N684" s="18"/>
      <c r="Q684" s="12" t="e">
        <f>VLOOKUP(C684,Benchmark!$A:$D,3,)</f>
        <v>#N/A</v>
      </c>
      <c r="R684" s="10" t="e">
        <f t="shared" si="75"/>
        <v>#N/A</v>
      </c>
    </row>
    <row r="685" spans="1:18" x14ac:dyDescent="0.3">
      <c r="A685" s="1">
        <f t="shared" si="71"/>
        <v>7</v>
      </c>
      <c r="B685" s="1" t="str">
        <f t="shared" si="72"/>
        <v>Saturday</v>
      </c>
      <c r="C685" s="7"/>
      <c r="E685" s="2"/>
      <c r="F685" s="8">
        <f t="shared" si="73"/>
        <v>-43138</v>
      </c>
      <c r="G685" s="2">
        <f t="shared" si="74"/>
        <v>8.4612174880615704E-3</v>
      </c>
      <c r="L685" s="2"/>
      <c r="M685" s="18">
        <f>[1]Cost!F689</f>
        <v>0</v>
      </c>
      <c r="N685" s="18"/>
      <c r="Q685" s="12" t="e">
        <f>VLOOKUP(C685,Benchmark!$A:$D,3,)</f>
        <v>#N/A</v>
      </c>
      <c r="R685" s="10" t="e">
        <f t="shared" si="75"/>
        <v>#N/A</v>
      </c>
    </row>
    <row r="686" spans="1:18" x14ac:dyDescent="0.3">
      <c r="A686" s="1">
        <f t="shared" si="71"/>
        <v>7</v>
      </c>
      <c r="B686" s="1" t="str">
        <f t="shared" si="72"/>
        <v>Saturday</v>
      </c>
      <c r="C686" s="7"/>
      <c r="E686" s="2"/>
      <c r="F686" s="8">
        <f t="shared" si="73"/>
        <v>-43138</v>
      </c>
      <c r="G686" s="2">
        <f t="shared" si="74"/>
        <v>8.4612174880615704E-3</v>
      </c>
      <c r="L686" s="2"/>
      <c r="M686" s="18">
        <f>[1]Cost!F690</f>
        <v>0</v>
      </c>
      <c r="N686" s="18"/>
      <c r="Q686" s="12" t="e">
        <f>VLOOKUP(C686,Benchmark!$A:$D,3,)</f>
        <v>#N/A</v>
      </c>
      <c r="R686" s="10" t="e">
        <f t="shared" si="75"/>
        <v>#N/A</v>
      </c>
    </row>
    <row r="687" spans="1:18" x14ac:dyDescent="0.3">
      <c r="A687" s="1">
        <f t="shared" si="71"/>
        <v>7</v>
      </c>
      <c r="B687" s="1" t="str">
        <f t="shared" si="72"/>
        <v>Saturday</v>
      </c>
      <c r="C687" s="7"/>
      <c r="E687" s="2"/>
      <c r="F687" s="8">
        <f t="shared" si="73"/>
        <v>-43138</v>
      </c>
      <c r="G687" s="2">
        <f t="shared" si="74"/>
        <v>8.4612174880615704E-3</v>
      </c>
      <c r="L687" s="2"/>
      <c r="M687" s="18">
        <f>[1]Cost!F691</f>
        <v>0</v>
      </c>
      <c r="N687" s="18"/>
      <c r="Q687" s="12" t="e">
        <f>VLOOKUP(C687,Benchmark!$A:$D,3,)</f>
        <v>#N/A</v>
      </c>
      <c r="R687" s="10" t="e">
        <f t="shared" si="75"/>
        <v>#N/A</v>
      </c>
    </row>
    <row r="688" spans="1:18" x14ac:dyDescent="0.3">
      <c r="A688" s="1">
        <f t="shared" si="71"/>
        <v>7</v>
      </c>
      <c r="B688" s="1" t="str">
        <f t="shared" si="72"/>
        <v>Saturday</v>
      </c>
      <c r="C688" s="7"/>
      <c r="E688" s="2"/>
      <c r="F688" s="8">
        <f t="shared" si="73"/>
        <v>-43138</v>
      </c>
      <c r="G688" s="2">
        <f t="shared" si="74"/>
        <v>8.4612174880615704E-3</v>
      </c>
      <c r="L688" s="2"/>
      <c r="M688" s="18">
        <f>[1]Cost!F692</f>
        <v>0</v>
      </c>
      <c r="N688" s="18"/>
      <c r="Q688" s="12" t="e">
        <f>VLOOKUP(C688,Benchmark!$A:$D,3,)</f>
        <v>#N/A</v>
      </c>
      <c r="R688" s="10" t="e">
        <f t="shared" si="75"/>
        <v>#N/A</v>
      </c>
    </row>
    <row r="689" spans="1:18" x14ac:dyDescent="0.3">
      <c r="A689" s="1">
        <f t="shared" si="71"/>
        <v>7</v>
      </c>
      <c r="B689" s="1" t="str">
        <f t="shared" si="72"/>
        <v>Saturday</v>
      </c>
      <c r="C689" s="7"/>
      <c r="E689" s="2"/>
      <c r="F689" s="8">
        <f t="shared" si="73"/>
        <v>-43138</v>
      </c>
      <c r="G689" s="2">
        <f t="shared" si="74"/>
        <v>8.4612174880615704E-3</v>
      </c>
      <c r="L689" s="2"/>
      <c r="M689" s="18">
        <f>[1]Cost!F693</f>
        <v>0</v>
      </c>
      <c r="N689" s="18"/>
      <c r="Q689" s="12" t="e">
        <f>VLOOKUP(C689,Benchmark!$A:$D,3,)</f>
        <v>#N/A</v>
      </c>
      <c r="R689" s="10" t="e">
        <f t="shared" si="75"/>
        <v>#N/A</v>
      </c>
    </row>
    <row r="690" spans="1:18" x14ac:dyDescent="0.3">
      <c r="A690" s="1">
        <f t="shared" si="71"/>
        <v>7</v>
      </c>
      <c r="B690" s="1" t="str">
        <f t="shared" si="72"/>
        <v>Saturday</v>
      </c>
      <c r="C690" s="7"/>
      <c r="E690" s="2"/>
      <c r="F690" s="8">
        <f t="shared" si="73"/>
        <v>-43138</v>
      </c>
      <c r="G690" s="2">
        <f t="shared" si="74"/>
        <v>8.4612174880615704E-3</v>
      </c>
      <c r="L690" s="2"/>
      <c r="M690" s="18">
        <f>[1]Cost!F694</f>
        <v>0</v>
      </c>
      <c r="N690" s="18"/>
      <c r="Q690" s="12" t="e">
        <f>VLOOKUP(C690,Benchmark!$A:$D,3,)</f>
        <v>#N/A</v>
      </c>
      <c r="R690" s="10" t="e">
        <f t="shared" si="75"/>
        <v>#N/A</v>
      </c>
    </row>
    <row r="691" spans="1:18" x14ac:dyDescent="0.3">
      <c r="A691" s="1">
        <f t="shared" si="71"/>
        <v>7</v>
      </c>
      <c r="B691" s="1" t="str">
        <f t="shared" si="72"/>
        <v>Saturday</v>
      </c>
      <c r="C691" s="7"/>
      <c r="E691" s="2"/>
      <c r="F691" s="8">
        <f t="shared" si="73"/>
        <v>-43138</v>
      </c>
      <c r="G691" s="2">
        <f t="shared" si="74"/>
        <v>8.4612174880615704E-3</v>
      </c>
      <c r="L691" s="2"/>
      <c r="M691" s="18">
        <f>[1]Cost!F695</f>
        <v>0</v>
      </c>
      <c r="N691" s="18"/>
      <c r="Q691" s="12" t="e">
        <f>VLOOKUP(C691,Benchmark!$A:$D,3,)</f>
        <v>#N/A</v>
      </c>
      <c r="R691" s="10" t="e">
        <f t="shared" si="75"/>
        <v>#N/A</v>
      </c>
    </row>
    <row r="692" spans="1:18" x14ac:dyDescent="0.3">
      <c r="A692" s="1">
        <f t="shared" si="71"/>
        <v>7</v>
      </c>
      <c r="B692" s="1" t="str">
        <f t="shared" si="72"/>
        <v>Saturday</v>
      </c>
      <c r="C692" s="7"/>
      <c r="E692" s="2"/>
      <c r="F692" s="8">
        <f t="shared" si="73"/>
        <v>-43138</v>
      </c>
      <c r="G692" s="2">
        <f t="shared" si="74"/>
        <v>8.4612174880615704E-3</v>
      </c>
      <c r="L692" s="2"/>
      <c r="M692" s="18">
        <f>[1]Cost!F696</f>
        <v>0</v>
      </c>
      <c r="N692" s="18"/>
      <c r="Q692" s="12" t="e">
        <f>VLOOKUP(C692,Benchmark!$A:$D,3,)</f>
        <v>#N/A</v>
      </c>
      <c r="R692" s="10" t="e">
        <f t="shared" si="75"/>
        <v>#N/A</v>
      </c>
    </row>
    <row r="693" spans="1:18" x14ac:dyDescent="0.3">
      <c r="A693" s="1">
        <f t="shared" si="71"/>
        <v>7</v>
      </c>
      <c r="B693" s="1" t="str">
        <f t="shared" si="72"/>
        <v>Saturday</v>
      </c>
      <c r="C693" s="7"/>
      <c r="E693" s="2"/>
      <c r="F693" s="8">
        <f t="shared" si="73"/>
        <v>-43138</v>
      </c>
      <c r="G693" s="2">
        <f t="shared" si="74"/>
        <v>8.4612174880615704E-3</v>
      </c>
      <c r="L693" s="2"/>
      <c r="M693" s="18">
        <f>[1]Cost!F697</f>
        <v>0</v>
      </c>
      <c r="N693" s="18"/>
      <c r="Q693" s="12" t="e">
        <f>VLOOKUP(C693,Benchmark!$A:$D,3,)</f>
        <v>#N/A</v>
      </c>
      <c r="R693" s="10" t="e">
        <f t="shared" si="75"/>
        <v>#N/A</v>
      </c>
    </row>
    <row r="694" spans="1:18" x14ac:dyDescent="0.3">
      <c r="A694" s="1">
        <f t="shared" si="71"/>
        <v>7</v>
      </c>
      <c r="B694" s="1" t="str">
        <f t="shared" si="72"/>
        <v>Saturday</v>
      </c>
      <c r="C694" s="7"/>
      <c r="E694" s="2"/>
      <c r="F694" s="8">
        <f t="shared" si="73"/>
        <v>-43138</v>
      </c>
      <c r="G694" s="2">
        <f t="shared" si="74"/>
        <v>8.4612174880615704E-3</v>
      </c>
      <c r="L694" s="2"/>
      <c r="M694" s="18">
        <f>[1]Cost!F698</f>
        <v>0</v>
      </c>
      <c r="N694" s="18"/>
      <c r="Q694" s="12" t="e">
        <f>VLOOKUP(C694,Benchmark!$A:$D,3,)</f>
        <v>#N/A</v>
      </c>
      <c r="R694" s="10" t="e">
        <f t="shared" si="75"/>
        <v>#N/A</v>
      </c>
    </row>
    <row r="695" spans="1:18" x14ac:dyDescent="0.3">
      <c r="A695" s="1">
        <f t="shared" si="71"/>
        <v>7</v>
      </c>
      <c r="B695" s="1" t="str">
        <f t="shared" si="72"/>
        <v>Saturday</v>
      </c>
      <c r="C695" s="7"/>
      <c r="E695" s="2"/>
      <c r="F695" s="8">
        <f t="shared" si="73"/>
        <v>-43138</v>
      </c>
      <c r="G695" s="2">
        <f t="shared" si="74"/>
        <v>8.4612174880615704E-3</v>
      </c>
      <c r="L695" s="2"/>
      <c r="M695" s="18">
        <f>[1]Cost!F699</f>
        <v>0</v>
      </c>
      <c r="N695" s="18"/>
      <c r="Q695" s="12" t="e">
        <f>VLOOKUP(C695,Benchmark!$A:$D,3,)</f>
        <v>#N/A</v>
      </c>
      <c r="R695" s="10" t="e">
        <f t="shared" si="75"/>
        <v>#N/A</v>
      </c>
    </row>
    <row r="696" spans="1:18" x14ac:dyDescent="0.3">
      <c r="A696" s="1">
        <f t="shared" si="71"/>
        <v>7</v>
      </c>
      <c r="B696" s="1" t="str">
        <f t="shared" si="72"/>
        <v>Saturday</v>
      </c>
      <c r="C696" s="7"/>
      <c r="E696" s="2"/>
      <c r="F696" s="8">
        <f t="shared" si="73"/>
        <v>-43138</v>
      </c>
      <c r="G696" s="2">
        <f t="shared" si="74"/>
        <v>8.4612174880615704E-3</v>
      </c>
      <c r="L696" s="2"/>
      <c r="M696" s="18">
        <f>[1]Cost!F700</f>
        <v>0</v>
      </c>
      <c r="N696" s="18"/>
      <c r="Q696" s="12" t="e">
        <f>VLOOKUP(C696,Benchmark!$A:$D,3,)</f>
        <v>#N/A</v>
      </c>
      <c r="R696" s="10" t="e">
        <f t="shared" si="75"/>
        <v>#N/A</v>
      </c>
    </row>
    <row r="697" spans="1:18" x14ac:dyDescent="0.3">
      <c r="A697" s="1">
        <f t="shared" si="71"/>
        <v>7</v>
      </c>
      <c r="B697" s="1" t="str">
        <f t="shared" si="72"/>
        <v>Saturday</v>
      </c>
      <c r="C697" s="7"/>
      <c r="E697" s="2"/>
      <c r="F697" s="8">
        <f t="shared" si="73"/>
        <v>-43138</v>
      </c>
      <c r="G697" s="2">
        <f t="shared" si="74"/>
        <v>8.4612174880615704E-3</v>
      </c>
      <c r="L697" s="2"/>
      <c r="M697" s="18">
        <f>[1]Cost!F701</f>
        <v>0</v>
      </c>
      <c r="N697" s="18"/>
      <c r="Q697" s="12" t="e">
        <f>VLOOKUP(C697,Benchmark!$A:$D,3,)</f>
        <v>#N/A</v>
      </c>
      <c r="R697" s="10" t="e">
        <f t="shared" si="75"/>
        <v>#N/A</v>
      </c>
    </row>
    <row r="698" spans="1:18" x14ac:dyDescent="0.3">
      <c r="A698" s="1">
        <f t="shared" si="71"/>
        <v>7</v>
      </c>
      <c r="B698" s="1" t="str">
        <f t="shared" si="72"/>
        <v>Saturday</v>
      </c>
      <c r="C698" s="7"/>
      <c r="E698" s="2"/>
      <c r="F698" s="8">
        <f t="shared" si="73"/>
        <v>-43138</v>
      </c>
      <c r="G698" s="2">
        <f t="shared" si="74"/>
        <v>8.4612174880615704E-3</v>
      </c>
      <c r="L698" s="2"/>
      <c r="M698" s="18">
        <f>[1]Cost!F702</f>
        <v>0</v>
      </c>
      <c r="N698" s="18"/>
      <c r="Q698" s="12" t="e">
        <f>VLOOKUP(C698,Benchmark!$A:$D,3,)</f>
        <v>#N/A</v>
      </c>
      <c r="R698" s="10" t="e">
        <f t="shared" si="75"/>
        <v>#N/A</v>
      </c>
    </row>
    <row r="699" spans="1:18" x14ac:dyDescent="0.3">
      <c r="A699" s="1">
        <f t="shared" si="71"/>
        <v>7</v>
      </c>
      <c r="B699" s="1" t="str">
        <f t="shared" si="72"/>
        <v>Saturday</v>
      </c>
      <c r="C699" s="7"/>
      <c r="E699" s="2"/>
      <c r="F699" s="8">
        <f t="shared" si="73"/>
        <v>-43138</v>
      </c>
      <c r="G699" s="2">
        <f t="shared" si="74"/>
        <v>8.4612174880615704E-3</v>
      </c>
      <c r="L699" s="2"/>
      <c r="M699" s="18">
        <f>[1]Cost!F703</f>
        <v>0</v>
      </c>
      <c r="N699" s="18"/>
      <c r="Q699" s="12" t="e">
        <f>VLOOKUP(C699,Benchmark!$A:$D,3,)</f>
        <v>#N/A</v>
      </c>
      <c r="R699" s="10" t="e">
        <f t="shared" si="75"/>
        <v>#N/A</v>
      </c>
    </row>
    <row r="700" spans="1:18" x14ac:dyDescent="0.3">
      <c r="A700" s="1">
        <f t="shared" si="71"/>
        <v>7</v>
      </c>
      <c r="B700" s="1" t="str">
        <f t="shared" si="72"/>
        <v>Saturday</v>
      </c>
      <c r="C700" s="7"/>
      <c r="E700" s="2"/>
      <c r="F700" s="8">
        <f t="shared" si="73"/>
        <v>-43138</v>
      </c>
      <c r="G700" s="2">
        <f t="shared" si="74"/>
        <v>8.4612174880615704E-3</v>
      </c>
      <c r="L700" s="2"/>
      <c r="M700" s="18">
        <f>[1]Cost!F704</f>
        <v>0</v>
      </c>
      <c r="N700" s="18"/>
      <c r="Q700" s="12" t="e">
        <f>VLOOKUP(C700,Benchmark!$A:$D,3,)</f>
        <v>#N/A</v>
      </c>
      <c r="R700" s="10" t="e">
        <f t="shared" si="75"/>
        <v>#N/A</v>
      </c>
    </row>
    <row r="701" spans="1:18" x14ac:dyDescent="0.3">
      <c r="A701" s="1">
        <f t="shared" si="71"/>
        <v>7</v>
      </c>
      <c r="B701" s="1" t="str">
        <f t="shared" si="72"/>
        <v>Saturday</v>
      </c>
      <c r="C701" s="7"/>
      <c r="E701" s="2"/>
      <c r="F701" s="8">
        <f t="shared" si="73"/>
        <v>-43138</v>
      </c>
      <c r="G701" s="2">
        <f t="shared" si="74"/>
        <v>8.4612174880615704E-3</v>
      </c>
      <c r="L701" s="2"/>
      <c r="M701" s="18">
        <f>[1]Cost!F705</f>
        <v>0</v>
      </c>
      <c r="N701" s="18"/>
      <c r="Q701" s="12" t="e">
        <f>VLOOKUP(C701,Benchmark!$A:$D,3,)</f>
        <v>#N/A</v>
      </c>
      <c r="R701" s="10" t="e">
        <f t="shared" si="75"/>
        <v>#N/A</v>
      </c>
    </row>
    <row r="702" spans="1:18" x14ac:dyDescent="0.3">
      <c r="A702" s="1">
        <f t="shared" si="71"/>
        <v>7</v>
      </c>
      <c r="B702" s="1" t="str">
        <f t="shared" si="72"/>
        <v>Saturday</v>
      </c>
      <c r="C702" s="7"/>
      <c r="E702" s="2"/>
      <c r="F702" s="8">
        <f t="shared" si="73"/>
        <v>-43138</v>
      </c>
      <c r="G702" s="2">
        <f t="shared" si="74"/>
        <v>8.4612174880615704E-3</v>
      </c>
      <c r="L702" s="2"/>
      <c r="M702" s="18">
        <f>[1]Cost!F706</f>
        <v>0</v>
      </c>
      <c r="N702" s="18"/>
      <c r="Q702" s="12" t="e">
        <f>VLOOKUP(C702,Benchmark!$A:$D,3,)</f>
        <v>#N/A</v>
      </c>
      <c r="R702" s="10" t="e">
        <f t="shared" si="75"/>
        <v>#N/A</v>
      </c>
    </row>
    <row r="703" spans="1:18" x14ac:dyDescent="0.3">
      <c r="A703" s="1">
        <f t="shared" si="71"/>
        <v>7</v>
      </c>
      <c r="B703" s="1" t="str">
        <f t="shared" si="72"/>
        <v>Saturday</v>
      </c>
      <c r="C703" s="7"/>
      <c r="E703" s="2"/>
      <c r="F703" s="8">
        <f t="shared" si="73"/>
        <v>-43138</v>
      </c>
      <c r="G703" s="2">
        <f t="shared" si="74"/>
        <v>8.4612174880615704E-3</v>
      </c>
      <c r="L703" s="2"/>
      <c r="M703" s="18">
        <f>[1]Cost!F707</f>
        <v>0</v>
      </c>
      <c r="N703" s="18"/>
      <c r="Q703" s="12" t="e">
        <f>VLOOKUP(C703,Benchmark!$A:$D,3,)</f>
        <v>#N/A</v>
      </c>
      <c r="R703" s="10" t="e">
        <f t="shared" si="75"/>
        <v>#N/A</v>
      </c>
    </row>
    <row r="704" spans="1:18" x14ac:dyDescent="0.3">
      <c r="A704" s="1">
        <f t="shared" si="71"/>
        <v>7</v>
      </c>
      <c r="B704" s="1" t="str">
        <f t="shared" si="72"/>
        <v>Saturday</v>
      </c>
      <c r="C704" s="7"/>
      <c r="E704" s="2"/>
      <c r="F704" s="8">
        <f t="shared" si="73"/>
        <v>-43138</v>
      </c>
      <c r="G704" s="2">
        <f t="shared" si="74"/>
        <v>8.4612174880615704E-3</v>
      </c>
      <c r="L704" s="2"/>
      <c r="M704" s="18">
        <f>[1]Cost!F708</f>
        <v>0</v>
      </c>
      <c r="N704" s="18"/>
      <c r="Q704" s="12" t="e">
        <f>VLOOKUP(C704,Benchmark!$A:$D,3,)</f>
        <v>#N/A</v>
      </c>
      <c r="R704" s="10" t="e">
        <f t="shared" si="75"/>
        <v>#N/A</v>
      </c>
    </row>
    <row r="705" spans="1:18" x14ac:dyDescent="0.3">
      <c r="A705" s="1">
        <f t="shared" si="71"/>
        <v>7</v>
      </c>
      <c r="B705" s="1" t="str">
        <f t="shared" si="72"/>
        <v>Saturday</v>
      </c>
      <c r="C705" s="7"/>
      <c r="E705" s="2"/>
      <c r="F705" s="8">
        <f t="shared" si="73"/>
        <v>-43138</v>
      </c>
      <c r="G705" s="2">
        <f t="shared" si="74"/>
        <v>8.4612174880615704E-3</v>
      </c>
      <c r="L705" s="2"/>
      <c r="M705" s="18">
        <f>[1]Cost!F709</f>
        <v>0</v>
      </c>
      <c r="N705" s="18"/>
      <c r="Q705" s="12" t="e">
        <f>VLOOKUP(C705,Benchmark!$A:$D,3,)</f>
        <v>#N/A</v>
      </c>
      <c r="R705" s="10" t="e">
        <f t="shared" si="75"/>
        <v>#N/A</v>
      </c>
    </row>
    <row r="706" spans="1:18" x14ac:dyDescent="0.3">
      <c r="A706" s="1">
        <f t="shared" si="71"/>
        <v>7</v>
      </c>
      <c r="B706" s="1" t="str">
        <f t="shared" si="72"/>
        <v>Saturday</v>
      </c>
      <c r="C706" s="7"/>
      <c r="E706" s="2"/>
      <c r="F706" s="8">
        <f t="shared" si="73"/>
        <v>-43138</v>
      </c>
      <c r="G706" s="2">
        <f t="shared" si="74"/>
        <v>8.4612174880615704E-3</v>
      </c>
      <c r="L706" s="2"/>
      <c r="M706" s="18">
        <f>[1]Cost!F710</f>
        <v>0</v>
      </c>
      <c r="N706" s="18"/>
      <c r="Q706" s="12" t="e">
        <f>VLOOKUP(C706,Benchmark!$A:$D,3,)</f>
        <v>#N/A</v>
      </c>
      <c r="R706" s="10" t="e">
        <f t="shared" si="75"/>
        <v>#N/A</v>
      </c>
    </row>
    <row r="707" spans="1:18" x14ac:dyDescent="0.3">
      <c r="A707" s="1">
        <f t="shared" si="71"/>
        <v>7</v>
      </c>
      <c r="B707" s="1" t="str">
        <f t="shared" si="72"/>
        <v>Saturday</v>
      </c>
      <c r="C707" s="7"/>
      <c r="E707" s="2"/>
      <c r="F707" s="8">
        <f t="shared" si="73"/>
        <v>-43138</v>
      </c>
      <c r="G707" s="2">
        <f t="shared" si="74"/>
        <v>8.4612174880615704E-3</v>
      </c>
      <c r="L707" s="2"/>
      <c r="M707" s="18">
        <f>[1]Cost!F711</f>
        <v>0</v>
      </c>
      <c r="N707" s="18"/>
      <c r="Q707" s="12" t="e">
        <f>VLOOKUP(C707,Benchmark!$A:$D,3,)</f>
        <v>#N/A</v>
      </c>
      <c r="R707" s="10" t="e">
        <f t="shared" si="75"/>
        <v>#N/A</v>
      </c>
    </row>
    <row r="708" spans="1:18" x14ac:dyDescent="0.3">
      <c r="A708" s="1">
        <f t="shared" si="71"/>
        <v>7</v>
      </c>
      <c r="B708" s="1" t="str">
        <f t="shared" si="72"/>
        <v>Saturday</v>
      </c>
      <c r="C708" s="7"/>
      <c r="E708" s="2"/>
      <c r="F708" s="8">
        <f t="shared" si="73"/>
        <v>-43138</v>
      </c>
      <c r="G708" s="2">
        <f t="shared" si="74"/>
        <v>8.4612174880615704E-3</v>
      </c>
      <c r="L708" s="2"/>
      <c r="M708" s="18">
        <f>[1]Cost!F712</f>
        <v>0</v>
      </c>
      <c r="N708" s="18"/>
      <c r="Q708" s="12" t="e">
        <f>VLOOKUP(C708,Benchmark!$A:$D,3,)</f>
        <v>#N/A</v>
      </c>
      <c r="R708" s="10" t="e">
        <f t="shared" si="75"/>
        <v>#N/A</v>
      </c>
    </row>
    <row r="709" spans="1:18" x14ac:dyDescent="0.3">
      <c r="A709" s="1">
        <f t="shared" si="71"/>
        <v>7</v>
      </c>
      <c r="B709" s="1" t="str">
        <f t="shared" si="72"/>
        <v>Saturday</v>
      </c>
      <c r="C709" s="7"/>
      <c r="E709" s="2"/>
      <c r="F709" s="8">
        <f t="shared" si="73"/>
        <v>-43138</v>
      </c>
      <c r="G709" s="2">
        <f t="shared" si="74"/>
        <v>8.4612174880615704E-3</v>
      </c>
      <c r="L709" s="2"/>
      <c r="M709" s="18">
        <f>[1]Cost!F713</f>
        <v>0</v>
      </c>
      <c r="N709" s="18"/>
      <c r="Q709" s="12" t="e">
        <f>VLOOKUP(C709,Benchmark!$A:$D,3,)</f>
        <v>#N/A</v>
      </c>
      <c r="R709" s="10" t="e">
        <f t="shared" si="75"/>
        <v>#N/A</v>
      </c>
    </row>
    <row r="710" spans="1:18" x14ac:dyDescent="0.3">
      <c r="A710" s="1">
        <f t="shared" si="71"/>
        <v>7</v>
      </c>
      <c r="B710" s="1" t="str">
        <f t="shared" si="72"/>
        <v>Saturday</v>
      </c>
      <c r="C710" s="7"/>
      <c r="E710" s="2"/>
      <c r="F710" s="8">
        <f t="shared" si="73"/>
        <v>-43138</v>
      </c>
      <c r="G710" s="2">
        <f t="shared" si="74"/>
        <v>8.4612174880615704E-3</v>
      </c>
      <c r="L710" s="2"/>
      <c r="M710" s="18">
        <f>[1]Cost!F714</f>
        <v>0</v>
      </c>
      <c r="N710" s="18"/>
      <c r="Q710" s="12" t="e">
        <f>VLOOKUP(C710,Benchmark!$A:$D,3,)</f>
        <v>#N/A</v>
      </c>
      <c r="R710" s="10" t="e">
        <f t="shared" si="75"/>
        <v>#N/A</v>
      </c>
    </row>
    <row r="711" spans="1:18" x14ac:dyDescent="0.3">
      <c r="A711" s="1">
        <f t="shared" si="71"/>
        <v>7</v>
      </c>
      <c r="B711" s="1" t="str">
        <f t="shared" si="72"/>
        <v>Saturday</v>
      </c>
      <c r="C711" s="7">
        <f>[1]Cost!A715</f>
        <v>0</v>
      </c>
      <c r="D711" s="137">
        <f>[1]Cost!D715</f>
        <v>0</v>
      </c>
      <c r="E711" s="2"/>
      <c r="F711" s="8">
        <f t="shared" si="73"/>
        <v>-43138</v>
      </c>
      <c r="G711" s="2">
        <f t="shared" si="74"/>
        <v>8.4612174880615704E-3</v>
      </c>
      <c r="L711" s="2"/>
      <c r="M711" s="18">
        <f>[1]Cost!F715</f>
        <v>0</v>
      </c>
      <c r="N711" s="18"/>
      <c r="Q711" s="12" t="e">
        <f>VLOOKUP(C711,Benchmark!$A:$D,3,)</f>
        <v>#N/A</v>
      </c>
      <c r="R711" s="10" t="e">
        <f t="shared" si="75"/>
        <v>#N/A</v>
      </c>
    </row>
    <row r="712" spans="1:18" x14ac:dyDescent="0.3">
      <c r="A712" s="1">
        <f t="shared" si="71"/>
        <v>7</v>
      </c>
      <c r="B712" s="1" t="str">
        <f t="shared" si="72"/>
        <v>Saturday</v>
      </c>
      <c r="C712" s="7">
        <f>[1]Cost!A716</f>
        <v>0</v>
      </c>
      <c r="D712" s="137">
        <f>[1]Cost!D716</f>
        <v>0</v>
      </c>
      <c r="E712" s="2"/>
      <c r="F712" s="8">
        <f t="shared" si="73"/>
        <v>-43138</v>
      </c>
      <c r="G712" s="2">
        <f t="shared" si="74"/>
        <v>8.4612174880615704E-3</v>
      </c>
      <c r="L712" s="2"/>
      <c r="M712" s="18">
        <f>[1]Cost!F716</f>
        <v>0</v>
      </c>
      <c r="N712" s="18"/>
      <c r="Q712" s="12" t="e">
        <f>VLOOKUP(C712,Benchmark!$A:$D,3,)</f>
        <v>#N/A</v>
      </c>
      <c r="R712" s="10" t="e">
        <f t="shared" si="75"/>
        <v>#N/A</v>
      </c>
    </row>
    <row r="713" spans="1:18" x14ac:dyDescent="0.3">
      <c r="A713" s="1">
        <f t="shared" si="71"/>
        <v>7</v>
      </c>
      <c r="B713" s="1" t="str">
        <f t="shared" si="72"/>
        <v>Saturday</v>
      </c>
      <c r="C713" s="7">
        <f>[1]Cost!A717</f>
        <v>0</v>
      </c>
      <c r="D713" s="137">
        <f>[1]Cost!D717</f>
        <v>0</v>
      </c>
      <c r="E713" s="2"/>
      <c r="F713" s="8">
        <f t="shared" si="73"/>
        <v>-43138</v>
      </c>
      <c r="G713" s="2">
        <f t="shared" si="74"/>
        <v>8.4612174880615704E-3</v>
      </c>
      <c r="L713" s="2"/>
      <c r="M713" s="18">
        <f>[1]Cost!F717</f>
        <v>0</v>
      </c>
      <c r="N713" s="18"/>
      <c r="Q713" s="12" t="e">
        <f>VLOOKUP(C713,Benchmark!$A:$D,3,)</f>
        <v>#N/A</v>
      </c>
      <c r="R713" s="10" t="e">
        <f t="shared" si="75"/>
        <v>#N/A</v>
      </c>
    </row>
    <row r="714" spans="1:18" x14ac:dyDescent="0.3">
      <c r="A714" s="1">
        <f t="shared" si="71"/>
        <v>7</v>
      </c>
      <c r="B714" s="1" t="str">
        <f t="shared" si="72"/>
        <v>Saturday</v>
      </c>
      <c r="C714" s="7">
        <f>[1]Cost!A718</f>
        <v>0</v>
      </c>
      <c r="D714" s="137">
        <f>[1]Cost!D718</f>
        <v>0</v>
      </c>
      <c r="E714" s="2"/>
      <c r="F714" s="8">
        <f t="shared" si="73"/>
        <v>-43138</v>
      </c>
      <c r="G714" s="2">
        <f t="shared" si="74"/>
        <v>8.4612174880615704E-3</v>
      </c>
      <c r="L714" s="2"/>
      <c r="M714" s="18">
        <f>[1]Cost!F718</f>
        <v>0</v>
      </c>
      <c r="N714" s="18"/>
      <c r="Q714" s="12" t="e">
        <f>VLOOKUP(C714,Benchmark!$A:$D,3,)</f>
        <v>#N/A</v>
      </c>
      <c r="R714" s="10" t="e">
        <f t="shared" si="75"/>
        <v>#N/A</v>
      </c>
    </row>
    <row r="715" spans="1:18" x14ac:dyDescent="0.3">
      <c r="A715" s="1">
        <f t="shared" si="71"/>
        <v>7</v>
      </c>
      <c r="B715" s="1" t="str">
        <f t="shared" si="72"/>
        <v>Saturday</v>
      </c>
      <c r="C715" s="7">
        <f>[1]Cost!A719</f>
        <v>0</v>
      </c>
      <c r="D715" s="137">
        <f>[1]Cost!D719</f>
        <v>0</v>
      </c>
      <c r="E715" s="2"/>
      <c r="F715" s="8">
        <f t="shared" si="73"/>
        <v>-43138</v>
      </c>
      <c r="G715" s="2">
        <f t="shared" si="74"/>
        <v>8.4612174880615704E-3</v>
      </c>
      <c r="L715" s="2"/>
      <c r="M715" s="18">
        <f>[1]Cost!F719</f>
        <v>0</v>
      </c>
      <c r="N715" s="18"/>
      <c r="Q715" s="12" t="e">
        <f>VLOOKUP(C715,Benchmark!$A:$D,3,)</f>
        <v>#N/A</v>
      </c>
      <c r="R715" s="10" t="e">
        <f t="shared" si="75"/>
        <v>#N/A</v>
      </c>
    </row>
    <row r="716" spans="1:18" x14ac:dyDescent="0.3">
      <c r="A716" s="1">
        <f t="shared" si="71"/>
        <v>7</v>
      </c>
      <c r="B716" s="1" t="str">
        <f t="shared" si="72"/>
        <v>Saturday</v>
      </c>
      <c r="C716" s="7">
        <f>[1]Cost!A720</f>
        <v>0</v>
      </c>
      <c r="D716" s="137">
        <f>[1]Cost!D720</f>
        <v>0</v>
      </c>
      <c r="E716" s="2"/>
      <c r="F716" s="8">
        <f t="shared" si="73"/>
        <v>-43138</v>
      </c>
      <c r="G716" s="2">
        <f t="shared" si="74"/>
        <v>8.4612174880615704E-3</v>
      </c>
      <c r="L716" s="2"/>
      <c r="M716" s="18">
        <f>[1]Cost!F720</f>
        <v>0</v>
      </c>
      <c r="N716" s="18"/>
      <c r="Q716" s="12" t="e">
        <f>VLOOKUP(C716,Benchmark!$A:$D,3,)</f>
        <v>#N/A</v>
      </c>
      <c r="R716" s="10" t="e">
        <f t="shared" si="75"/>
        <v>#N/A</v>
      </c>
    </row>
    <row r="717" spans="1:18" x14ac:dyDescent="0.3">
      <c r="A717" s="1">
        <f t="shared" si="71"/>
        <v>7</v>
      </c>
      <c r="B717" s="1" t="str">
        <f t="shared" si="72"/>
        <v>Saturday</v>
      </c>
      <c r="C717" s="7">
        <f>[1]Cost!A721</f>
        <v>0</v>
      </c>
      <c r="D717" s="137">
        <f>[1]Cost!D721</f>
        <v>0</v>
      </c>
      <c r="E717" s="2"/>
      <c r="F717" s="8">
        <f t="shared" si="73"/>
        <v>-43138</v>
      </c>
      <c r="G717" s="2">
        <f t="shared" si="74"/>
        <v>8.4612174880615704E-3</v>
      </c>
      <c r="L717" s="2"/>
      <c r="M717" s="18">
        <f>[1]Cost!F721</f>
        <v>0</v>
      </c>
      <c r="N717" s="18"/>
      <c r="Q717" s="12" t="e">
        <f>VLOOKUP(C717,Benchmark!$A:$D,3,)</f>
        <v>#N/A</v>
      </c>
      <c r="R717" s="10" t="e">
        <f t="shared" si="75"/>
        <v>#N/A</v>
      </c>
    </row>
    <row r="718" spans="1:18" x14ac:dyDescent="0.3">
      <c r="A718" s="1">
        <f t="shared" si="71"/>
        <v>7</v>
      </c>
      <c r="B718" s="1" t="str">
        <f t="shared" si="72"/>
        <v>Saturday</v>
      </c>
      <c r="C718" s="7">
        <f>[1]Cost!A722</f>
        <v>0</v>
      </c>
      <c r="D718" s="137">
        <f>[1]Cost!D722</f>
        <v>0</v>
      </c>
      <c r="E718" s="2"/>
      <c r="F718" s="8">
        <f t="shared" si="73"/>
        <v>-43138</v>
      </c>
      <c r="G718" s="2">
        <f t="shared" si="74"/>
        <v>8.4612174880615704E-3</v>
      </c>
      <c r="L718" s="2"/>
      <c r="M718" s="18">
        <f>[1]Cost!F722</f>
        <v>0</v>
      </c>
      <c r="N718" s="18"/>
      <c r="Q718" s="12" t="e">
        <f>VLOOKUP(C718,Benchmark!$A:$D,3,)</f>
        <v>#N/A</v>
      </c>
      <c r="R718" s="10" t="e">
        <f t="shared" si="75"/>
        <v>#N/A</v>
      </c>
    </row>
    <row r="719" spans="1:18" x14ac:dyDescent="0.3">
      <c r="A719" s="1">
        <f t="shared" si="71"/>
        <v>7</v>
      </c>
      <c r="B719" s="1" t="str">
        <f t="shared" si="72"/>
        <v>Saturday</v>
      </c>
      <c r="C719" s="7">
        <f>[1]Cost!A723</f>
        <v>0</v>
      </c>
      <c r="D719" s="137">
        <f>[1]Cost!D723</f>
        <v>0</v>
      </c>
      <c r="E719" s="2"/>
      <c r="F719" s="8">
        <f t="shared" si="73"/>
        <v>-43138</v>
      </c>
      <c r="G719" s="2">
        <f t="shared" si="74"/>
        <v>8.4612174880615704E-3</v>
      </c>
      <c r="L719" s="2"/>
      <c r="M719" s="18">
        <f>[1]Cost!F723</f>
        <v>0</v>
      </c>
      <c r="N719" s="18"/>
      <c r="Q719" s="12" t="e">
        <f>VLOOKUP(C719,Benchmark!$A:$D,3,)</f>
        <v>#N/A</v>
      </c>
      <c r="R719" s="10" t="e">
        <f t="shared" si="75"/>
        <v>#N/A</v>
      </c>
    </row>
    <row r="720" spans="1:18" x14ac:dyDescent="0.3">
      <c r="A720" s="1">
        <f t="shared" si="71"/>
        <v>7</v>
      </c>
      <c r="B720" s="1" t="str">
        <f t="shared" si="72"/>
        <v>Saturday</v>
      </c>
      <c r="C720" s="7">
        <f>[1]Cost!A724</f>
        <v>0</v>
      </c>
      <c r="D720" s="137">
        <f>[1]Cost!D724</f>
        <v>0</v>
      </c>
      <c r="E720" s="2"/>
      <c r="F720" s="8">
        <f t="shared" si="73"/>
        <v>-43138</v>
      </c>
      <c r="G720" s="2">
        <f t="shared" si="74"/>
        <v>8.4612174880615704E-3</v>
      </c>
      <c r="L720" s="2"/>
      <c r="M720" s="18">
        <f>[1]Cost!F724</f>
        <v>0</v>
      </c>
      <c r="N720" s="18"/>
      <c r="Q720" s="12" t="e">
        <f>VLOOKUP(C720,Benchmark!$A:$D,3,)</f>
        <v>#N/A</v>
      </c>
      <c r="R720" s="10" t="e">
        <f t="shared" si="75"/>
        <v>#N/A</v>
      </c>
    </row>
    <row r="721" spans="1:18" x14ac:dyDescent="0.3">
      <c r="A721" s="1">
        <f t="shared" si="71"/>
        <v>7</v>
      </c>
      <c r="B721" s="1" t="str">
        <f t="shared" si="72"/>
        <v>Saturday</v>
      </c>
      <c r="C721" s="7">
        <f>[1]Cost!A725</f>
        <v>0</v>
      </c>
      <c r="D721" s="137">
        <f>[1]Cost!D725</f>
        <v>0</v>
      </c>
      <c r="E721" s="2"/>
      <c r="F721" s="8">
        <f t="shared" si="73"/>
        <v>-43138</v>
      </c>
      <c r="G721" s="2">
        <f t="shared" si="74"/>
        <v>8.4612174880615704E-3</v>
      </c>
      <c r="L721" s="2"/>
      <c r="M721" s="18">
        <f>[1]Cost!F725</f>
        <v>0</v>
      </c>
      <c r="N721" s="18"/>
      <c r="Q721" s="12" t="e">
        <f>VLOOKUP(C721,Benchmark!$A:$D,3,)</f>
        <v>#N/A</v>
      </c>
      <c r="R721" s="10" t="e">
        <f t="shared" si="75"/>
        <v>#N/A</v>
      </c>
    </row>
    <row r="722" spans="1:18" x14ac:dyDescent="0.3">
      <c r="A722" s="1">
        <f t="shared" si="71"/>
        <v>7</v>
      </c>
      <c r="B722" s="1" t="str">
        <f t="shared" si="72"/>
        <v>Saturday</v>
      </c>
      <c r="C722" s="7">
        <f>[1]Cost!A726</f>
        <v>0</v>
      </c>
      <c r="D722" s="137">
        <f>[1]Cost!D726</f>
        <v>0</v>
      </c>
      <c r="E722" s="2"/>
      <c r="F722" s="8">
        <f t="shared" si="73"/>
        <v>-43138</v>
      </c>
      <c r="G722" s="2">
        <f t="shared" si="74"/>
        <v>8.4612174880615704E-3</v>
      </c>
      <c r="L722" s="2"/>
      <c r="M722" s="18">
        <f>[1]Cost!F726</f>
        <v>0</v>
      </c>
      <c r="N722" s="18"/>
      <c r="Q722" s="12" t="e">
        <f>VLOOKUP(C722,Benchmark!$A:$D,3,)</f>
        <v>#N/A</v>
      </c>
      <c r="R722" s="10" t="e">
        <f t="shared" si="75"/>
        <v>#N/A</v>
      </c>
    </row>
    <row r="723" spans="1:18" x14ac:dyDescent="0.3">
      <c r="A723" s="1">
        <f t="shared" si="71"/>
        <v>7</v>
      </c>
      <c r="B723" s="1" t="str">
        <f t="shared" si="72"/>
        <v>Saturday</v>
      </c>
      <c r="C723" s="7">
        <f>[1]Cost!A727</f>
        <v>0</v>
      </c>
      <c r="D723" s="137">
        <f>[1]Cost!D727</f>
        <v>0</v>
      </c>
      <c r="E723" s="2"/>
      <c r="F723" s="8">
        <f t="shared" si="73"/>
        <v>-43138</v>
      </c>
      <c r="G723" s="2">
        <f t="shared" si="74"/>
        <v>8.4612174880615704E-3</v>
      </c>
      <c r="L723" s="2"/>
      <c r="M723" s="18">
        <f>[1]Cost!F727</f>
        <v>0</v>
      </c>
      <c r="N723" s="18"/>
      <c r="Q723" s="12" t="e">
        <f>VLOOKUP(C723,Benchmark!$A:$D,3,)</f>
        <v>#N/A</v>
      </c>
      <c r="R723" s="10" t="e">
        <f t="shared" si="75"/>
        <v>#N/A</v>
      </c>
    </row>
    <row r="724" spans="1:18" x14ac:dyDescent="0.3">
      <c r="A724" s="1">
        <f t="shared" si="71"/>
        <v>7</v>
      </c>
      <c r="B724" s="1" t="str">
        <f t="shared" si="72"/>
        <v>Saturday</v>
      </c>
      <c r="C724" s="7">
        <f>[1]Cost!A728</f>
        <v>0</v>
      </c>
      <c r="D724" s="137">
        <f>[1]Cost!D728</f>
        <v>0</v>
      </c>
      <c r="E724" s="2"/>
      <c r="F724" s="8">
        <f t="shared" si="73"/>
        <v>-43138</v>
      </c>
      <c r="G724" s="2">
        <f t="shared" si="74"/>
        <v>8.4612174880615704E-3</v>
      </c>
      <c r="L724" s="2"/>
      <c r="M724" s="18">
        <f>[1]Cost!F728</f>
        <v>0</v>
      </c>
      <c r="N724" s="18"/>
      <c r="Q724" s="12" t="e">
        <f>VLOOKUP(C724,Benchmark!$A:$D,3,)</f>
        <v>#N/A</v>
      </c>
      <c r="R724" s="10" t="e">
        <f t="shared" si="75"/>
        <v>#N/A</v>
      </c>
    </row>
    <row r="725" spans="1:18" x14ac:dyDescent="0.3">
      <c r="A725" s="1">
        <f t="shared" si="71"/>
        <v>7</v>
      </c>
      <c r="B725" s="1" t="str">
        <f t="shared" si="72"/>
        <v>Saturday</v>
      </c>
      <c r="C725" s="7">
        <f>[1]Cost!A729</f>
        <v>0</v>
      </c>
      <c r="D725" s="137">
        <f>[1]Cost!D729</f>
        <v>0</v>
      </c>
      <c r="E725" s="2"/>
      <c r="F725" s="8">
        <f t="shared" si="73"/>
        <v>-43138</v>
      </c>
      <c r="G725" s="2">
        <f t="shared" si="74"/>
        <v>8.4612174880615704E-3</v>
      </c>
      <c r="L725" s="2"/>
      <c r="M725" s="18">
        <f>[1]Cost!F729</f>
        <v>0</v>
      </c>
      <c r="N725" s="18"/>
      <c r="Q725" s="12" t="e">
        <f>VLOOKUP(C725,Benchmark!$A:$D,3,)</f>
        <v>#N/A</v>
      </c>
      <c r="R725" s="10" t="e">
        <f t="shared" si="75"/>
        <v>#N/A</v>
      </c>
    </row>
    <row r="726" spans="1:18" x14ac:dyDescent="0.3">
      <c r="A726" s="1">
        <f t="shared" si="71"/>
        <v>7</v>
      </c>
      <c r="B726" s="1" t="str">
        <f t="shared" si="72"/>
        <v>Saturday</v>
      </c>
      <c r="C726" s="7">
        <f>[1]Cost!A730</f>
        <v>0</v>
      </c>
      <c r="D726" s="137">
        <f>[1]Cost!D730</f>
        <v>0</v>
      </c>
      <c r="E726" s="2"/>
      <c r="F726" s="8">
        <f t="shared" si="73"/>
        <v>-43138</v>
      </c>
      <c r="G726" s="2">
        <f t="shared" si="74"/>
        <v>8.4612174880615704E-3</v>
      </c>
      <c r="L726" s="2"/>
      <c r="M726" s="18">
        <f>[1]Cost!F730</f>
        <v>0</v>
      </c>
      <c r="N726" s="18"/>
      <c r="Q726" s="12" t="e">
        <f>VLOOKUP(C726,Benchmark!$A:$D,3,)</f>
        <v>#N/A</v>
      </c>
      <c r="R726" s="10" t="e">
        <f t="shared" si="75"/>
        <v>#N/A</v>
      </c>
    </row>
    <row r="727" spans="1:18" x14ac:dyDescent="0.3">
      <c r="A727" s="1">
        <f t="shared" si="71"/>
        <v>7</v>
      </c>
      <c r="B727" s="1" t="str">
        <f t="shared" si="72"/>
        <v>Saturday</v>
      </c>
      <c r="C727" s="7">
        <f>[1]Cost!A731</f>
        <v>0</v>
      </c>
      <c r="D727" s="137">
        <f>[1]Cost!D731</f>
        <v>0</v>
      </c>
      <c r="E727" s="2"/>
      <c r="F727" s="8">
        <f t="shared" si="73"/>
        <v>-43138</v>
      </c>
      <c r="G727" s="2">
        <f t="shared" si="74"/>
        <v>8.4612174880615704E-3</v>
      </c>
      <c r="L727" s="2"/>
      <c r="M727" s="18">
        <f>[1]Cost!F731</f>
        <v>0</v>
      </c>
      <c r="N727" s="18"/>
      <c r="Q727" s="12" t="e">
        <f>VLOOKUP(C727,Benchmark!$A:$D,3,)</f>
        <v>#N/A</v>
      </c>
      <c r="R727" s="10" t="e">
        <f t="shared" si="75"/>
        <v>#N/A</v>
      </c>
    </row>
    <row r="728" spans="1:18" x14ac:dyDescent="0.3">
      <c r="A728" s="1">
        <f t="shared" si="71"/>
        <v>7</v>
      </c>
      <c r="B728" s="1" t="str">
        <f t="shared" si="72"/>
        <v>Saturday</v>
      </c>
      <c r="C728" s="7">
        <f>[1]Cost!A732</f>
        <v>0</v>
      </c>
      <c r="D728" s="137">
        <f>[1]Cost!D732</f>
        <v>0</v>
      </c>
      <c r="E728" s="2"/>
      <c r="F728" s="8">
        <f t="shared" si="73"/>
        <v>-43138</v>
      </c>
      <c r="G728" s="2">
        <f t="shared" si="74"/>
        <v>8.4612174880615704E-3</v>
      </c>
      <c r="L728" s="2"/>
      <c r="M728" s="18">
        <f>[1]Cost!F732</f>
        <v>0</v>
      </c>
      <c r="N728" s="18"/>
      <c r="Q728" s="12" t="e">
        <f>VLOOKUP(C728,Benchmark!$A:$D,3,)</f>
        <v>#N/A</v>
      </c>
      <c r="R728" s="10" t="e">
        <f t="shared" si="75"/>
        <v>#N/A</v>
      </c>
    </row>
    <row r="729" spans="1:18" x14ac:dyDescent="0.3">
      <c r="A729" s="1">
        <f t="shared" si="71"/>
        <v>7</v>
      </c>
      <c r="B729" s="1" t="str">
        <f t="shared" si="72"/>
        <v>Saturday</v>
      </c>
      <c r="C729" s="7">
        <f>[1]Cost!A733</f>
        <v>0</v>
      </c>
      <c r="D729" s="137">
        <f>[1]Cost!D733</f>
        <v>0</v>
      </c>
      <c r="E729" s="2"/>
      <c r="F729" s="8">
        <f t="shared" si="73"/>
        <v>-43138</v>
      </c>
      <c r="G729" s="2">
        <f t="shared" si="74"/>
        <v>8.4612174880615704E-3</v>
      </c>
      <c r="L729" s="2"/>
      <c r="M729" s="18">
        <f>[1]Cost!F733</f>
        <v>0</v>
      </c>
      <c r="N729" s="18"/>
      <c r="Q729" s="12" t="e">
        <f>VLOOKUP(C729,Benchmark!$A:$D,3,)</f>
        <v>#N/A</v>
      </c>
      <c r="R729" s="10" t="e">
        <f t="shared" si="75"/>
        <v>#N/A</v>
      </c>
    </row>
    <row r="730" spans="1:18" x14ac:dyDescent="0.3">
      <c r="A730" s="1">
        <f t="shared" si="71"/>
        <v>7</v>
      </c>
      <c r="B730" s="1" t="str">
        <f t="shared" si="72"/>
        <v>Saturday</v>
      </c>
      <c r="C730" s="7">
        <f>[1]Cost!A734</f>
        <v>0</v>
      </c>
      <c r="D730" s="137">
        <f>[1]Cost!D734</f>
        <v>0</v>
      </c>
      <c r="E730" s="2"/>
      <c r="F730" s="8">
        <f t="shared" si="73"/>
        <v>-43138</v>
      </c>
      <c r="G730" s="2">
        <f t="shared" si="74"/>
        <v>8.4612174880615704E-3</v>
      </c>
      <c r="L730" s="2"/>
      <c r="M730" s="18">
        <f>[1]Cost!F734</f>
        <v>0</v>
      </c>
      <c r="N730" s="18"/>
      <c r="Q730" s="12" t="e">
        <f>VLOOKUP(C730,Benchmark!$A:$D,3,)</f>
        <v>#N/A</v>
      </c>
      <c r="R730" s="10" t="e">
        <f t="shared" si="75"/>
        <v>#N/A</v>
      </c>
    </row>
    <row r="731" spans="1:18" x14ac:dyDescent="0.3">
      <c r="A731" s="1">
        <f t="shared" si="71"/>
        <v>7</v>
      </c>
      <c r="B731" s="1" t="str">
        <f t="shared" si="72"/>
        <v>Saturday</v>
      </c>
      <c r="C731" s="7">
        <f>[1]Cost!A735</f>
        <v>0</v>
      </c>
      <c r="D731" s="137">
        <f>[1]Cost!D735</f>
        <v>0</v>
      </c>
      <c r="E731" s="2"/>
      <c r="F731" s="8">
        <f t="shared" si="73"/>
        <v>-43138</v>
      </c>
      <c r="G731" s="2">
        <f t="shared" si="74"/>
        <v>8.4612174880615704E-3</v>
      </c>
      <c r="L731" s="2"/>
      <c r="M731" s="18">
        <f>[1]Cost!F735</f>
        <v>0</v>
      </c>
      <c r="N731" s="18"/>
      <c r="Q731" s="12" t="e">
        <f>VLOOKUP(C731,Benchmark!$A:$D,3,)</f>
        <v>#N/A</v>
      </c>
      <c r="R731" s="10" t="e">
        <f t="shared" si="75"/>
        <v>#N/A</v>
      </c>
    </row>
    <row r="732" spans="1:18" x14ac:dyDescent="0.3">
      <c r="A732" s="1">
        <f t="shared" si="71"/>
        <v>7</v>
      </c>
      <c r="B732" s="1" t="str">
        <f t="shared" si="72"/>
        <v>Saturday</v>
      </c>
      <c r="C732" s="7">
        <f>[1]Cost!A736</f>
        <v>0</v>
      </c>
      <c r="D732" s="137">
        <f>[1]Cost!D736</f>
        <v>0</v>
      </c>
      <c r="E732" s="2"/>
      <c r="F732" s="8">
        <f t="shared" si="73"/>
        <v>-43138</v>
      </c>
      <c r="G732" s="2">
        <f t="shared" si="74"/>
        <v>8.4612174880615704E-3</v>
      </c>
      <c r="L732" s="2"/>
      <c r="M732" s="18">
        <f>[1]Cost!F736</f>
        <v>0</v>
      </c>
      <c r="N732" s="18"/>
      <c r="Q732" s="12" t="e">
        <f>VLOOKUP(C732,Benchmark!$A:$D,3,)</f>
        <v>#N/A</v>
      </c>
      <c r="R732" s="10" t="e">
        <f t="shared" si="75"/>
        <v>#N/A</v>
      </c>
    </row>
    <row r="733" spans="1:18" x14ac:dyDescent="0.3">
      <c r="A733" s="1">
        <f t="shared" ref="A733:A774" si="76">WEEKDAY(C733)</f>
        <v>7</v>
      </c>
      <c r="B733" s="1" t="str">
        <f t="shared" ref="B733:B774" si="77">VLOOKUP(A733,$Z$18:$AA$24,2)</f>
        <v>Saturday</v>
      </c>
      <c r="C733" s="7">
        <f>[1]Cost!A737</f>
        <v>0</v>
      </c>
      <c r="D733" s="137">
        <f>[1]Cost!D737</f>
        <v>0</v>
      </c>
      <c r="E733" s="2"/>
      <c r="F733" s="8">
        <f t="shared" ref="F733:F774" si="78">C733-$C$2</f>
        <v>-43138</v>
      </c>
      <c r="G733" s="2">
        <f t="shared" ref="G733:G774" si="79">((D733-$D$2)/$D$2)*365/F733</f>
        <v>8.4612174880615704E-3</v>
      </c>
      <c r="L733" s="2"/>
      <c r="M733" s="18">
        <f>[1]Cost!F737</f>
        <v>0</v>
      </c>
      <c r="N733" s="18"/>
      <c r="Q733" s="12" t="e">
        <f>VLOOKUP(C733,Benchmark!$A:$D,3,)</f>
        <v>#N/A</v>
      </c>
      <c r="R733" s="10" t="e">
        <f t="shared" ref="R733:R774" si="80">Q733/$Q$443-1</f>
        <v>#N/A</v>
      </c>
    </row>
    <row r="734" spans="1:18" x14ac:dyDescent="0.3">
      <c r="A734" s="1">
        <f t="shared" si="76"/>
        <v>7</v>
      </c>
      <c r="B734" s="1" t="str">
        <f t="shared" si="77"/>
        <v>Saturday</v>
      </c>
      <c r="C734" s="7">
        <f>[1]Cost!A738</f>
        <v>0</v>
      </c>
      <c r="D734" s="137">
        <f>[1]Cost!D738</f>
        <v>0</v>
      </c>
      <c r="E734" s="2"/>
      <c r="F734" s="8">
        <f t="shared" si="78"/>
        <v>-43138</v>
      </c>
      <c r="G734" s="2">
        <f t="shared" si="79"/>
        <v>8.4612174880615704E-3</v>
      </c>
      <c r="L734" s="2"/>
      <c r="M734" s="18">
        <f>[1]Cost!F738</f>
        <v>0</v>
      </c>
      <c r="N734" s="18"/>
      <c r="Q734" s="12" t="e">
        <f>VLOOKUP(C734,Benchmark!$A:$D,3,)</f>
        <v>#N/A</v>
      </c>
      <c r="R734" s="10" t="e">
        <f t="shared" si="80"/>
        <v>#N/A</v>
      </c>
    </row>
    <row r="735" spans="1:18" x14ac:dyDescent="0.3">
      <c r="A735" s="1">
        <f t="shared" si="76"/>
        <v>7</v>
      </c>
      <c r="B735" s="1" t="str">
        <f t="shared" si="77"/>
        <v>Saturday</v>
      </c>
      <c r="C735" s="7">
        <f>[1]Cost!A739</f>
        <v>0</v>
      </c>
      <c r="D735" s="137">
        <f>[1]Cost!D739</f>
        <v>0</v>
      </c>
      <c r="E735" s="2"/>
      <c r="F735" s="8">
        <f t="shared" si="78"/>
        <v>-43138</v>
      </c>
      <c r="G735" s="2">
        <f t="shared" si="79"/>
        <v>8.4612174880615704E-3</v>
      </c>
      <c r="L735" s="2"/>
      <c r="M735" s="18">
        <f>[1]Cost!F739</f>
        <v>0</v>
      </c>
      <c r="N735" s="18"/>
      <c r="Q735" s="12" t="e">
        <f>VLOOKUP(C735,Benchmark!$A:$D,3,)</f>
        <v>#N/A</v>
      </c>
      <c r="R735" s="10" t="e">
        <f t="shared" si="80"/>
        <v>#N/A</v>
      </c>
    </row>
    <row r="736" spans="1:18" x14ac:dyDescent="0.3">
      <c r="A736" s="1">
        <f t="shared" si="76"/>
        <v>7</v>
      </c>
      <c r="B736" s="1" t="str">
        <f t="shared" si="77"/>
        <v>Saturday</v>
      </c>
      <c r="C736" s="7">
        <f>[1]Cost!A740</f>
        <v>0</v>
      </c>
      <c r="D736" s="137">
        <f>[1]Cost!D740</f>
        <v>0</v>
      </c>
      <c r="E736" s="2"/>
      <c r="F736" s="8">
        <f t="shared" si="78"/>
        <v>-43138</v>
      </c>
      <c r="G736" s="2">
        <f t="shared" si="79"/>
        <v>8.4612174880615704E-3</v>
      </c>
      <c r="L736" s="2"/>
      <c r="M736" s="18">
        <f>[1]Cost!F740</f>
        <v>0</v>
      </c>
      <c r="N736" s="18"/>
      <c r="Q736" s="12" t="e">
        <f>VLOOKUP(C736,Benchmark!$A:$D,3,)</f>
        <v>#N/A</v>
      </c>
      <c r="R736" s="10" t="e">
        <f t="shared" si="80"/>
        <v>#N/A</v>
      </c>
    </row>
    <row r="737" spans="1:18" x14ac:dyDescent="0.3">
      <c r="A737" s="1">
        <f t="shared" si="76"/>
        <v>7</v>
      </c>
      <c r="B737" s="1" t="str">
        <f t="shared" si="77"/>
        <v>Saturday</v>
      </c>
      <c r="C737" s="7">
        <f>[1]Cost!A741</f>
        <v>0</v>
      </c>
      <c r="D737" s="137">
        <f>[1]Cost!D741</f>
        <v>0</v>
      </c>
      <c r="E737" s="2"/>
      <c r="F737" s="8">
        <f t="shared" si="78"/>
        <v>-43138</v>
      </c>
      <c r="G737" s="2">
        <f t="shared" si="79"/>
        <v>8.4612174880615704E-3</v>
      </c>
      <c r="L737" s="2"/>
      <c r="M737" s="18">
        <f>[1]Cost!F741</f>
        <v>0</v>
      </c>
      <c r="N737" s="18"/>
      <c r="Q737" s="12" t="e">
        <f>VLOOKUP(C737,Benchmark!$A:$D,3,)</f>
        <v>#N/A</v>
      </c>
      <c r="R737" s="10" t="e">
        <f t="shared" si="80"/>
        <v>#N/A</v>
      </c>
    </row>
    <row r="738" spans="1:18" x14ac:dyDescent="0.3">
      <c r="A738" s="1">
        <f t="shared" si="76"/>
        <v>7</v>
      </c>
      <c r="B738" s="1" t="str">
        <f t="shared" si="77"/>
        <v>Saturday</v>
      </c>
      <c r="C738" s="7">
        <f>[1]Cost!A742</f>
        <v>0</v>
      </c>
      <c r="D738" s="137">
        <f>[1]Cost!D742</f>
        <v>0</v>
      </c>
      <c r="E738" s="2"/>
      <c r="F738" s="8">
        <f t="shared" si="78"/>
        <v>-43138</v>
      </c>
      <c r="G738" s="2">
        <f t="shared" si="79"/>
        <v>8.4612174880615704E-3</v>
      </c>
      <c r="L738" s="2"/>
      <c r="M738" s="18">
        <f>[1]Cost!F742</f>
        <v>0</v>
      </c>
      <c r="N738" s="18"/>
      <c r="Q738" s="12" t="e">
        <f>VLOOKUP(C738,Benchmark!$A:$D,3,)</f>
        <v>#N/A</v>
      </c>
      <c r="R738" s="10" t="e">
        <f t="shared" si="80"/>
        <v>#N/A</v>
      </c>
    </row>
    <row r="739" spans="1:18" x14ac:dyDescent="0.3">
      <c r="A739" s="1">
        <f t="shared" si="76"/>
        <v>7</v>
      </c>
      <c r="B739" s="1" t="str">
        <f t="shared" si="77"/>
        <v>Saturday</v>
      </c>
      <c r="C739" s="7">
        <f>[1]Cost!A743</f>
        <v>0</v>
      </c>
      <c r="D739" s="137">
        <f>[1]Cost!D743</f>
        <v>0</v>
      </c>
      <c r="E739" s="2"/>
      <c r="F739" s="8">
        <f t="shared" si="78"/>
        <v>-43138</v>
      </c>
      <c r="G739" s="2">
        <f t="shared" si="79"/>
        <v>8.4612174880615704E-3</v>
      </c>
      <c r="L739" s="2"/>
      <c r="M739" s="18">
        <f>[1]Cost!F743</f>
        <v>0</v>
      </c>
      <c r="N739" s="18"/>
      <c r="Q739" s="12" t="e">
        <f>VLOOKUP(C739,Benchmark!$A:$D,3,)</f>
        <v>#N/A</v>
      </c>
      <c r="R739" s="10" t="e">
        <f t="shared" si="80"/>
        <v>#N/A</v>
      </c>
    </row>
    <row r="740" spans="1:18" x14ac:dyDescent="0.3">
      <c r="A740" s="1">
        <f t="shared" si="76"/>
        <v>7</v>
      </c>
      <c r="B740" s="1" t="str">
        <f t="shared" si="77"/>
        <v>Saturday</v>
      </c>
      <c r="C740" s="7">
        <f>[1]Cost!A744</f>
        <v>0</v>
      </c>
      <c r="D740" s="137">
        <f>[1]Cost!D744</f>
        <v>0</v>
      </c>
      <c r="E740" s="2"/>
      <c r="F740" s="8">
        <f t="shared" si="78"/>
        <v>-43138</v>
      </c>
      <c r="G740" s="2">
        <f t="shared" si="79"/>
        <v>8.4612174880615704E-3</v>
      </c>
      <c r="L740" s="2"/>
      <c r="M740" s="18">
        <f>[1]Cost!F744</f>
        <v>0</v>
      </c>
      <c r="N740" s="18"/>
      <c r="Q740" s="12" t="e">
        <f>VLOOKUP(C740,Benchmark!$A:$D,3,)</f>
        <v>#N/A</v>
      </c>
      <c r="R740" s="10" t="e">
        <f t="shared" si="80"/>
        <v>#N/A</v>
      </c>
    </row>
    <row r="741" spans="1:18" x14ac:dyDescent="0.3">
      <c r="A741" s="1">
        <f t="shared" si="76"/>
        <v>7</v>
      </c>
      <c r="B741" s="1" t="str">
        <f t="shared" si="77"/>
        <v>Saturday</v>
      </c>
      <c r="C741" s="7">
        <f>[1]Cost!A745</f>
        <v>0</v>
      </c>
      <c r="D741" s="137">
        <f>[1]Cost!D745</f>
        <v>0</v>
      </c>
      <c r="E741" s="2"/>
      <c r="F741" s="8">
        <f t="shared" si="78"/>
        <v>-43138</v>
      </c>
      <c r="G741" s="2">
        <f t="shared" si="79"/>
        <v>8.4612174880615704E-3</v>
      </c>
      <c r="L741" s="2"/>
      <c r="M741" s="18">
        <f>[1]Cost!F745</f>
        <v>0</v>
      </c>
      <c r="N741" s="18"/>
      <c r="Q741" s="12" t="e">
        <f>VLOOKUP(C741,Benchmark!$A:$D,3,)</f>
        <v>#N/A</v>
      </c>
      <c r="R741" s="10" t="e">
        <f t="shared" si="80"/>
        <v>#N/A</v>
      </c>
    </row>
    <row r="742" spans="1:18" x14ac:dyDescent="0.3">
      <c r="A742" s="1">
        <f t="shared" si="76"/>
        <v>7</v>
      </c>
      <c r="B742" s="1" t="str">
        <f t="shared" si="77"/>
        <v>Saturday</v>
      </c>
      <c r="C742" s="7">
        <f>[1]Cost!A746</f>
        <v>0</v>
      </c>
      <c r="D742" s="137">
        <f>[1]Cost!D746</f>
        <v>0</v>
      </c>
      <c r="E742" s="2"/>
      <c r="F742" s="8">
        <f t="shared" si="78"/>
        <v>-43138</v>
      </c>
      <c r="G742" s="2">
        <f t="shared" si="79"/>
        <v>8.4612174880615704E-3</v>
      </c>
      <c r="L742" s="2"/>
      <c r="M742" s="18">
        <f>[1]Cost!F746</f>
        <v>0</v>
      </c>
      <c r="N742" s="18"/>
      <c r="Q742" s="12" t="e">
        <f>VLOOKUP(C742,Benchmark!$A:$D,3,)</f>
        <v>#N/A</v>
      </c>
      <c r="R742" s="10" t="e">
        <f t="shared" si="80"/>
        <v>#N/A</v>
      </c>
    </row>
    <row r="743" spans="1:18" x14ac:dyDescent="0.3">
      <c r="A743" s="1">
        <f t="shared" si="76"/>
        <v>7</v>
      </c>
      <c r="B743" s="1" t="str">
        <f t="shared" si="77"/>
        <v>Saturday</v>
      </c>
      <c r="C743" s="7">
        <f>[1]Cost!A747</f>
        <v>0</v>
      </c>
      <c r="D743" s="137">
        <f>[1]Cost!D747</f>
        <v>0</v>
      </c>
      <c r="E743" s="2"/>
      <c r="F743" s="8">
        <f t="shared" si="78"/>
        <v>-43138</v>
      </c>
      <c r="G743" s="2">
        <f t="shared" si="79"/>
        <v>8.4612174880615704E-3</v>
      </c>
      <c r="L743" s="2"/>
      <c r="M743" s="18">
        <f>[1]Cost!F747</f>
        <v>0</v>
      </c>
      <c r="N743" s="18"/>
      <c r="Q743" s="12" t="e">
        <f>VLOOKUP(C743,Benchmark!$A:$D,3,)</f>
        <v>#N/A</v>
      </c>
      <c r="R743" s="10" t="e">
        <f t="shared" si="80"/>
        <v>#N/A</v>
      </c>
    </row>
    <row r="744" spans="1:18" x14ac:dyDescent="0.3">
      <c r="A744" s="1">
        <f t="shared" si="76"/>
        <v>7</v>
      </c>
      <c r="B744" s="1" t="str">
        <f t="shared" si="77"/>
        <v>Saturday</v>
      </c>
      <c r="C744" s="7">
        <f>[1]Cost!A748</f>
        <v>0</v>
      </c>
      <c r="D744" s="137">
        <f>[1]Cost!D748</f>
        <v>0</v>
      </c>
      <c r="E744" s="2"/>
      <c r="F744" s="8">
        <f t="shared" si="78"/>
        <v>-43138</v>
      </c>
      <c r="G744" s="2">
        <f t="shared" si="79"/>
        <v>8.4612174880615704E-3</v>
      </c>
      <c r="L744" s="2"/>
      <c r="M744" s="18">
        <f>[1]Cost!F748</f>
        <v>0</v>
      </c>
      <c r="N744" s="18"/>
      <c r="Q744" s="12" t="e">
        <f>VLOOKUP(C744,Benchmark!$A:$D,3,)</f>
        <v>#N/A</v>
      </c>
      <c r="R744" s="10" t="e">
        <f t="shared" si="80"/>
        <v>#N/A</v>
      </c>
    </row>
    <row r="745" spans="1:18" x14ac:dyDescent="0.3">
      <c r="A745" s="1">
        <f t="shared" si="76"/>
        <v>7</v>
      </c>
      <c r="B745" s="1" t="str">
        <f t="shared" si="77"/>
        <v>Saturday</v>
      </c>
      <c r="C745" s="7">
        <f>[1]Cost!A749</f>
        <v>0</v>
      </c>
      <c r="D745" s="137">
        <f>[1]Cost!D749</f>
        <v>0</v>
      </c>
      <c r="E745" s="2"/>
      <c r="F745" s="8">
        <f t="shared" si="78"/>
        <v>-43138</v>
      </c>
      <c r="G745" s="2">
        <f t="shared" si="79"/>
        <v>8.4612174880615704E-3</v>
      </c>
      <c r="L745" s="2"/>
      <c r="M745" s="18">
        <f>[1]Cost!F749</f>
        <v>0</v>
      </c>
      <c r="N745" s="18"/>
      <c r="Q745" s="12" t="e">
        <f>VLOOKUP(C745,Benchmark!$A:$D,3,)</f>
        <v>#N/A</v>
      </c>
      <c r="R745" s="10" t="e">
        <f t="shared" si="80"/>
        <v>#N/A</v>
      </c>
    </row>
    <row r="746" spans="1:18" x14ac:dyDescent="0.3">
      <c r="A746" s="1">
        <f t="shared" si="76"/>
        <v>7</v>
      </c>
      <c r="B746" s="1" t="str">
        <f t="shared" si="77"/>
        <v>Saturday</v>
      </c>
      <c r="C746" s="7">
        <f>[1]Cost!A750</f>
        <v>0</v>
      </c>
      <c r="D746" s="137">
        <f>[1]Cost!D750</f>
        <v>0</v>
      </c>
      <c r="E746" s="2"/>
      <c r="F746" s="8">
        <f t="shared" si="78"/>
        <v>-43138</v>
      </c>
      <c r="G746" s="2">
        <f t="shared" si="79"/>
        <v>8.4612174880615704E-3</v>
      </c>
      <c r="L746" s="2"/>
      <c r="M746" s="18">
        <f>[1]Cost!F750</f>
        <v>0</v>
      </c>
      <c r="N746" s="18"/>
      <c r="Q746" s="12" t="e">
        <f>VLOOKUP(C746,Benchmark!$A:$D,3,)</f>
        <v>#N/A</v>
      </c>
      <c r="R746" s="10" t="e">
        <f t="shared" si="80"/>
        <v>#N/A</v>
      </c>
    </row>
    <row r="747" spans="1:18" x14ac:dyDescent="0.3">
      <c r="A747" s="1">
        <f t="shared" si="76"/>
        <v>7</v>
      </c>
      <c r="B747" s="1" t="str">
        <f t="shared" si="77"/>
        <v>Saturday</v>
      </c>
      <c r="C747" s="7">
        <f>[1]Cost!A751</f>
        <v>0</v>
      </c>
      <c r="D747" s="137">
        <f>[1]Cost!D751</f>
        <v>0</v>
      </c>
      <c r="E747" s="2"/>
      <c r="F747" s="8">
        <f t="shared" si="78"/>
        <v>-43138</v>
      </c>
      <c r="G747" s="2">
        <f t="shared" si="79"/>
        <v>8.4612174880615704E-3</v>
      </c>
      <c r="L747" s="2"/>
      <c r="M747" s="18">
        <f>[1]Cost!F751</f>
        <v>0</v>
      </c>
      <c r="N747" s="18"/>
      <c r="Q747" s="12" t="e">
        <f>VLOOKUP(C747,Benchmark!$A:$D,3,)</f>
        <v>#N/A</v>
      </c>
      <c r="R747" s="10" t="e">
        <f t="shared" si="80"/>
        <v>#N/A</v>
      </c>
    </row>
    <row r="748" spans="1:18" x14ac:dyDescent="0.3">
      <c r="A748" s="1">
        <f t="shared" si="76"/>
        <v>7</v>
      </c>
      <c r="B748" s="1" t="str">
        <f t="shared" si="77"/>
        <v>Saturday</v>
      </c>
      <c r="C748" s="7">
        <f>[1]Cost!A752</f>
        <v>0</v>
      </c>
      <c r="D748" s="137">
        <f>[1]Cost!D752</f>
        <v>0</v>
      </c>
      <c r="E748" s="2"/>
      <c r="F748" s="8">
        <f t="shared" si="78"/>
        <v>-43138</v>
      </c>
      <c r="G748" s="2">
        <f t="shared" si="79"/>
        <v>8.4612174880615704E-3</v>
      </c>
      <c r="L748" s="2"/>
      <c r="M748" s="18">
        <f>[1]Cost!F752</f>
        <v>0</v>
      </c>
      <c r="N748" s="18"/>
      <c r="Q748" s="12" t="e">
        <f>VLOOKUP(C748,Benchmark!$A:$D,3,)</f>
        <v>#N/A</v>
      </c>
      <c r="R748" s="10" t="e">
        <f t="shared" si="80"/>
        <v>#N/A</v>
      </c>
    </row>
    <row r="749" spans="1:18" x14ac:dyDescent="0.3">
      <c r="A749" s="1">
        <f t="shared" si="76"/>
        <v>7</v>
      </c>
      <c r="B749" s="1" t="str">
        <f t="shared" si="77"/>
        <v>Saturday</v>
      </c>
      <c r="C749" s="7">
        <f>[1]Cost!A753</f>
        <v>0</v>
      </c>
      <c r="D749" s="137">
        <f>[1]Cost!D753</f>
        <v>0</v>
      </c>
      <c r="E749" s="2"/>
      <c r="F749" s="8">
        <f t="shared" si="78"/>
        <v>-43138</v>
      </c>
      <c r="G749" s="2">
        <f t="shared" si="79"/>
        <v>8.4612174880615704E-3</v>
      </c>
      <c r="L749" s="2"/>
      <c r="M749" s="18">
        <f>[1]Cost!F753</f>
        <v>0</v>
      </c>
      <c r="N749" s="18"/>
      <c r="Q749" s="12" t="e">
        <f>VLOOKUP(C749,Benchmark!$A:$D,3,)</f>
        <v>#N/A</v>
      </c>
      <c r="R749" s="10" t="e">
        <f t="shared" si="80"/>
        <v>#N/A</v>
      </c>
    </row>
    <row r="750" spans="1:18" x14ac:dyDescent="0.3">
      <c r="A750" s="1">
        <f t="shared" si="76"/>
        <v>7</v>
      </c>
      <c r="B750" s="1" t="str">
        <f t="shared" si="77"/>
        <v>Saturday</v>
      </c>
      <c r="C750" s="7">
        <f>[1]Cost!A754</f>
        <v>0</v>
      </c>
      <c r="D750" s="137">
        <f>[1]Cost!D754</f>
        <v>0</v>
      </c>
      <c r="E750" s="2"/>
      <c r="F750" s="8">
        <f t="shared" si="78"/>
        <v>-43138</v>
      </c>
      <c r="G750" s="2">
        <f t="shared" si="79"/>
        <v>8.4612174880615704E-3</v>
      </c>
      <c r="L750" s="2"/>
      <c r="M750" s="18">
        <f>[1]Cost!F754</f>
        <v>0</v>
      </c>
      <c r="N750" s="18"/>
      <c r="Q750" s="12" t="e">
        <f>VLOOKUP(C750,Benchmark!$A:$D,3,)</f>
        <v>#N/A</v>
      </c>
      <c r="R750" s="10" t="e">
        <f t="shared" si="80"/>
        <v>#N/A</v>
      </c>
    </row>
    <row r="751" spans="1:18" x14ac:dyDescent="0.3">
      <c r="A751" s="1">
        <f t="shared" si="76"/>
        <v>7</v>
      </c>
      <c r="B751" s="1" t="str">
        <f t="shared" si="77"/>
        <v>Saturday</v>
      </c>
      <c r="C751" s="7">
        <f>[1]Cost!A755</f>
        <v>0</v>
      </c>
      <c r="D751" s="137">
        <f>[1]Cost!D755</f>
        <v>0</v>
      </c>
      <c r="E751" s="2"/>
      <c r="F751" s="8">
        <f t="shared" si="78"/>
        <v>-43138</v>
      </c>
      <c r="G751" s="2">
        <f t="shared" si="79"/>
        <v>8.4612174880615704E-3</v>
      </c>
      <c r="L751" s="2"/>
      <c r="M751" s="18">
        <f>[1]Cost!F755</f>
        <v>0</v>
      </c>
      <c r="N751" s="18"/>
      <c r="Q751" s="12" t="e">
        <f>VLOOKUP(C751,Benchmark!$A:$D,3,)</f>
        <v>#N/A</v>
      </c>
      <c r="R751" s="10" t="e">
        <f t="shared" si="80"/>
        <v>#N/A</v>
      </c>
    </row>
    <row r="752" spans="1:18" x14ac:dyDescent="0.3">
      <c r="A752" s="1">
        <f t="shared" si="76"/>
        <v>7</v>
      </c>
      <c r="B752" s="1" t="str">
        <f t="shared" si="77"/>
        <v>Saturday</v>
      </c>
      <c r="C752" s="7">
        <f>[1]Cost!A756</f>
        <v>0</v>
      </c>
      <c r="D752" s="137">
        <f>[1]Cost!D756</f>
        <v>0</v>
      </c>
      <c r="E752" s="2"/>
      <c r="F752" s="8">
        <f t="shared" si="78"/>
        <v>-43138</v>
      </c>
      <c r="G752" s="2">
        <f t="shared" si="79"/>
        <v>8.4612174880615704E-3</v>
      </c>
      <c r="L752" s="2"/>
      <c r="M752" s="18">
        <f>[1]Cost!F756</f>
        <v>0</v>
      </c>
      <c r="N752" s="18"/>
      <c r="Q752" s="12" t="e">
        <f>VLOOKUP(C752,Benchmark!$A:$D,3,)</f>
        <v>#N/A</v>
      </c>
      <c r="R752" s="10" t="e">
        <f t="shared" si="80"/>
        <v>#N/A</v>
      </c>
    </row>
    <row r="753" spans="1:18" x14ac:dyDescent="0.3">
      <c r="A753" s="1">
        <f t="shared" si="76"/>
        <v>7</v>
      </c>
      <c r="B753" s="1" t="str">
        <f t="shared" si="77"/>
        <v>Saturday</v>
      </c>
      <c r="C753" s="7">
        <f>[1]Cost!A757</f>
        <v>0</v>
      </c>
      <c r="D753" s="137">
        <f>[1]Cost!D757</f>
        <v>0</v>
      </c>
      <c r="E753" s="2"/>
      <c r="F753" s="8">
        <f t="shared" si="78"/>
        <v>-43138</v>
      </c>
      <c r="G753" s="2">
        <f t="shared" si="79"/>
        <v>8.4612174880615704E-3</v>
      </c>
      <c r="L753" s="2"/>
      <c r="M753" s="18">
        <f>[1]Cost!F757</f>
        <v>0</v>
      </c>
      <c r="N753" s="18"/>
      <c r="Q753" s="12" t="e">
        <f>VLOOKUP(C753,Benchmark!$A:$D,3,)</f>
        <v>#N/A</v>
      </c>
      <c r="R753" s="10" t="e">
        <f t="shared" si="80"/>
        <v>#N/A</v>
      </c>
    </row>
    <row r="754" spans="1:18" x14ac:dyDescent="0.3">
      <c r="A754" s="1">
        <f t="shared" si="76"/>
        <v>7</v>
      </c>
      <c r="B754" s="1" t="str">
        <f t="shared" si="77"/>
        <v>Saturday</v>
      </c>
      <c r="C754" s="7">
        <f>[1]Cost!A758</f>
        <v>0</v>
      </c>
      <c r="D754" s="137">
        <f>[1]Cost!D758</f>
        <v>0</v>
      </c>
      <c r="E754" s="2"/>
      <c r="F754" s="8">
        <f t="shared" si="78"/>
        <v>-43138</v>
      </c>
      <c r="G754" s="2">
        <f t="shared" si="79"/>
        <v>8.4612174880615704E-3</v>
      </c>
      <c r="L754" s="2"/>
      <c r="M754" s="18">
        <f>[1]Cost!F758</f>
        <v>0</v>
      </c>
      <c r="N754" s="18"/>
      <c r="Q754" s="12" t="e">
        <f>VLOOKUP(C754,Benchmark!$A:$D,3,)</f>
        <v>#N/A</v>
      </c>
      <c r="R754" s="10" t="e">
        <f t="shared" si="80"/>
        <v>#N/A</v>
      </c>
    </row>
    <row r="755" spans="1:18" x14ac:dyDescent="0.3">
      <c r="A755" s="1">
        <f t="shared" si="76"/>
        <v>7</v>
      </c>
      <c r="B755" s="1" t="str">
        <f t="shared" si="77"/>
        <v>Saturday</v>
      </c>
      <c r="C755" s="7">
        <f>[1]Cost!A759</f>
        <v>0</v>
      </c>
      <c r="D755" s="137">
        <f>[1]Cost!D759</f>
        <v>0</v>
      </c>
      <c r="E755" s="2"/>
      <c r="F755" s="8">
        <f t="shared" si="78"/>
        <v>-43138</v>
      </c>
      <c r="G755" s="2">
        <f t="shared" si="79"/>
        <v>8.4612174880615704E-3</v>
      </c>
      <c r="L755" s="2"/>
      <c r="M755" s="18">
        <f>[1]Cost!F759</f>
        <v>0</v>
      </c>
      <c r="N755" s="18"/>
      <c r="Q755" s="12" t="e">
        <f>VLOOKUP(C755,Benchmark!$A:$D,3,)</f>
        <v>#N/A</v>
      </c>
      <c r="R755" s="10" t="e">
        <f t="shared" si="80"/>
        <v>#N/A</v>
      </c>
    </row>
    <row r="756" spans="1:18" x14ac:dyDescent="0.3">
      <c r="A756" s="1">
        <f t="shared" si="76"/>
        <v>7</v>
      </c>
      <c r="B756" s="1" t="str">
        <f t="shared" si="77"/>
        <v>Saturday</v>
      </c>
      <c r="C756" s="7">
        <f>[1]Cost!A760</f>
        <v>0</v>
      </c>
      <c r="D756" s="137">
        <f>[1]Cost!D760</f>
        <v>0</v>
      </c>
      <c r="E756" s="2"/>
      <c r="F756" s="8">
        <f t="shared" si="78"/>
        <v>-43138</v>
      </c>
      <c r="G756" s="2">
        <f t="shared" si="79"/>
        <v>8.4612174880615704E-3</v>
      </c>
      <c r="L756" s="2"/>
      <c r="M756" s="18">
        <f>[1]Cost!F760</f>
        <v>0</v>
      </c>
      <c r="N756" s="18"/>
      <c r="Q756" s="12" t="e">
        <f>VLOOKUP(C756,Benchmark!$A:$D,3,)</f>
        <v>#N/A</v>
      </c>
      <c r="R756" s="10" t="e">
        <f t="shared" si="80"/>
        <v>#N/A</v>
      </c>
    </row>
    <row r="757" spans="1:18" x14ac:dyDescent="0.3">
      <c r="A757" s="1">
        <f t="shared" si="76"/>
        <v>7</v>
      </c>
      <c r="B757" s="1" t="str">
        <f t="shared" si="77"/>
        <v>Saturday</v>
      </c>
      <c r="C757" s="7">
        <f>[1]Cost!A761</f>
        <v>0</v>
      </c>
      <c r="D757" s="137">
        <f>[1]Cost!D761</f>
        <v>0</v>
      </c>
      <c r="E757" s="2"/>
      <c r="F757" s="8">
        <f t="shared" si="78"/>
        <v>-43138</v>
      </c>
      <c r="G757" s="2">
        <f t="shared" si="79"/>
        <v>8.4612174880615704E-3</v>
      </c>
      <c r="L757" s="2"/>
      <c r="M757" s="18">
        <f>[1]Cost!F761</f>
        <v>0</v>
      </c>
      <c r="N757" s="18"/>
      <c r="Q757" s="12" t="e">
        <f>VLOOKUP(C757,Benchmark!$A:$D,3,)</f>
        <v>#N/A</v>
      </c>
      <c r="R757" s="10" t="e">
        <f t="shared" si="80"/>
        <v>#N/A</v>
      </c>
    </row>
    <row r="758" spans="1:18" x14ac:dyDescent="0.3">
      <c r="A758" s="1">
        <f t="shared" si="76"/>
        <v>7</v>
      </c>
      <c r="B758" s="1" t="str">
        <f t="shared" si="77"/>
        <v>Saturday</v>
      </c>
      <c r="C758" s="7">
        <f>[1]Cost!A762</f>
        <v>0</v>
      </c>
      <c r="D758" s="137">
        <f>[1]Cost!D762</f>
        <v>0</v>
      </c>
      <c r="E758" s="2"/>
      <c r="F758" s="8">
        <f t="shared" si="78"/>
        <v>-43138</v>
      </c>
      <c r="G758" s="2">
        <f t="shared" si="79"/>
        <v>8.4612174880615704E-3</v>
      </c>
      <c r="L758" s="2"/>
      <c r="M758" s="18">
        <f>[1]Cost!F762</f>
        <v>0</v>
      </c>
      <c r="N758" s="18"/>
      <c r="Q758" s="12" t="e">
        <f>VLOOKUP(C758,Benchmark!$A:$D,3,)</f>
        <v>#N/A</v>
      </c>
      <c r="R758" s="10" t="e">
        <f t="shared" si="80"/>
        <v>#N/A</v>
      </c>
    </row>
    <row r="759" spans="1:18" x14ac:dyDescent="0.3">
      <c r="A759" s="1">
        <f t="shared" si="76"/>
        <v>7</v>
      </c>
      <c r="B759" s="1" t="str">
        <f t="shared" si="77"/>
        <v>Saturday</v>
      </c>
      <c r="C759" s="7">
        <f>[1]Cost!A763</f>
        <v>0</v>
      </c>
      <c r="D759" s="137">
        <f>[1]Cost!D763</f>
        <v>0</v>
      </c>
      <c r="E759" s="2"/>
      <c r="F759" s="8">
        <f t="shared" si="78"/>
        <v>-43138</v>
      </c>
      <c r="G759" s="2">
        <f t="shared" si="79"/>
        <v>8.4612174880615704E-3</v>
      </c>
      <c r="L759" s="2"/>
      <c r="M759" s="18">
        <f>[1]Cost!F763</f>
        <v>0</v>
      </c>
      <c r="N759" s="18"/>
      <c r="Q759" s="12" t="e">
        <f>VLOOKUP(C759,Benchmark!$A:$D,3,)</f>
        <v>#N/A</v>
      </c>
      <c r="R759" s="10" t="e">
        <f t="shared" si="80"/>
        <v>#N/A</v>
      </c>
    </row>
    <row r="760" spans="1:18" x14ac:dyDescent="0.3">
      <c r="A760" s="1">
        <f t="shared" si="76"/>
        <v>7</v>
      </c>
      <c r="B760" s="1" t="str">
        <f t="shared" si="77"/>
        <v>Saturday</v>
      </c>
      <c r="C760" s="7">
        <f>[1]Cost!A764</f>
        <v>0</v>
      </c>
      <c r="D760" s="137">
        <f>[1]Cost!D764</f>
        <v>0</v>
      </c>
      <c r="E760" s="2"/>
      <c r="F760" s="8">
        <f t="shared" si="78"/>
        <v>-43138</v>
      </c>
      <c r="G760" s="2">
        <f t="shared" si="79"/>
        <v>8.4612174880615704E-3</v>
      </c>
      <c r="L760" s="2"/>
      <c r="M760" s="18">
        <f>[1]Cost!F764</f>
        <v>0</v>
      </c>
      <c r="N760" s="18"/>
      <c r="Q760" s="12" t="e">
        <f>VLOOKUP(C760,Benchmark!$A:$D,3,)</f>
        <v>#N/A</v>
      </c>
      <c r="R760" s="10" t="e">
        <f t="shared" si="80"/>
        <v>#N/A</v>
      </c>
    </row>
    <row r="761" spans="1:18" x14ac:dyDescent="0.3">
      <c r="A761" s="1">
        <f t="shared" si="76"/>
        <v>7</v>
      </c>
      <c r="B761" s="1" t="str">
        <f t="shared" si="77"/>
        <v>Saturday</v>
      </c>
      <c r="C761" s="7">
        <f>[1]Cost!A765</f>
        <v>0</v>
      </c>
      <c r="D761" s="137">
        <f>[1]Cost!D765</f>
        <v>0</v>
      </c>
      <c r="E761" s="2"/>
      <c r="F761" s="8">
        <f t="shared" si="78"/>
        <v>-43138</v>
      </c>
      <c r="G761" s="2">
        <f t="shared" si="79"/>
        <v>8.4612174880615704E-3</v>
      </c>
      <c r="L761" s="2"/>
      <c r="M761" s="18">
        <f>[1]Cost!F765</f>
        <v>0</v>
      </c>
      <c r="N761" s="18"/>
      <c r="Q761" s="12" t="e">
        <f>VLOOKUP(C761,Benchmark!$A:$D,3,)</f>
        <v>#N/A</v>
      </c>
      <c r="R761" s="10" t="e">
        <f t="shared" si="80"/>
        <v>#N/A</v>
      </c>
    </row>
    <row r="762" spans="1:18" x14ac:dyDescent="0.3">
      <c r="A762" s="1">
        <f t="shared" si="76"/>
        <v>7</v>
      </c>
      <c r="B762" s="1" t="str">
        <f t="shared" si="77"/>
        <v>Saturday</v>
      </c>
      <c r="C762" s="7">
        <f>[1]Cost!A766</f>
        <v>0</v>
      </c>
      <c r="D762" s="137">
        <f>[1]Cost!D766</f>
        <v>0</v>
      </c>
      <c r="E762" s="2"/>
      <c r="F762" s="8">
        <f t="shared" si="78"/>
        <v>-43138</v>
      </c>
      <c r="G762" s="2">
        <f t="shared" si="79"/>
        <v>8.4612174880615704E-3</v>
      </c>
      <c r="L762" s="2"/>
      <c r="M762" s="18">
        <f>[1]Cost!F766</f>
        <v>0</v>
      </c>
      <c r="N762" s="18"/>
      <c r="Q762" s="12" t="e">
        <f>VLOOKUP(C762,Benchmark!$A:$D,3,)</f>
        <v>#N/A</v>
      </c>
      <c r="R762" s="10" t="e">
        <f t="shared" si="80"/>
        <v>#N/A</v>
      </c>
    </row>
    <row r="763" spans="1:18" x14ac:dyDescent="0.3">
      <c r="A763" s="1">
        <f t="shared" si="76"/>
        <v>7</v>
      </c>
      <c r="B763" s="1" t="str">
        <f t="shared" si="77"/>
        <v>Saturday</v>
      </c>
      <c r="C763" s="7">
        <f>[1]Cost!A767</f>
        <v>0</v>
      </c>
      <c r="D763" s="137">
        <f>[1]Cost!D767</f>
        <v>0</v>
      </c>
      <c r="E763" s="2"/>
      <c r="F763" s="8">
        <f t="shared" si="78"/>
        <v>-43138</v>
      </c>
      <c r="G763" s="2">
        <f t="shared" si="79"/>
        <v>8.4612174880615704E-3</v>
      </c>
      <c r="L763" s="2"/>
      <c r="M763" s="18">
        <f>[1]Cost!F767</f>
        <v>0</v>
      </c>
      <c r="N763" s="18"/>
      <c r="Q763" s="12" t="e">
        <f>VLOOKUP(C763,Benchmark!$A:$D,3,)</f>
        <v>#N/A</v>
      </c>
      <c r="R763" s="10" t="e">
        <f t="shared" si="80"/>
        <v>#N/A</v>
      </c>
    </row>
    <row r="764" spans="1:18" x14ac:dyDescent="0.3">
      <c r="A764" s="1">
        <f t="shared" si="76"/>
        <v>7</v>
      </c>
      <c r="B764" s="1" t="str">
        <f t="shared" si="77"/>
        <v>Saturday</v>
      </c>
      <c r="C764" s="7">
        <f>[1]Cost!A768</f>
        <v>0</v>
      </c>
      <c r="D764" s="137">
        <f>[1]Cost!D768</f>
        <v>0</v>
      </c>
      <c r="E764" s="2"/>
      <c r="F764" s="8">
        <f t="shared" si="78"/>
        <v>-43138</v>
      </c>
      <c r="G764" s="2">
        <f t="shared" si="79"/>
        <v>8.4612174880615704E-3</v>
      </c>
      <c r="L764" s="2"/>
      <c r="M764" s="18">
        <f>[1]Cost!F768</f>
        <v>0</v>
      </c>
      <c r="N764" s="18"/>
      <c r="Q764" s="12" t="e">
        <f>VLOOKUP(C764,Benchmark!$A:$D,3,)</f>
        <v>#N/A</v>
      </c>
      <c r="R764" s="10" t="e">
        <f t="shared" si="80"/>
        <v>#N/A</v>
      </c>
    </row>
    <row r="765" spans="1:18" x14ac:dyDescent="0.3">
      <c r="A765" s="1">
        <f t="shared" si="76"/>
        <v>7</v>
      </c>
      <c r="B765" s="1" t="str">
        <f t="shared" si="77"/>
        <v>Saturday</v>
      </c>
      <c r="C765" s="7">
        <f>[1]Cost!A769</f>
        <v>0</v>
      </c>
      <c r="D765" s="137">
        <f>[1]Cost!D769</f>
        <v>0</v>
      </c>
      <c r="E765" s="2"/>
      <c r="F765" s="8">
        <f t="shared" si="78"/>
        <v>-43138</v>
      </c>
      <c r="G765" s="2">
        <f t="shared" si="79"/>
        <v>8.4612174880615704E-3</v>
      </c>
      <c r="L765" s="2"/>
      <c r="M765" s="18">
        <f>[1]Cost!F769</f>
        <v>0</v>
      </c>
      <c r="N765" s="18"/>
      <c r="Q765" s="12" t="e">
        <f>VLOOKUP(C765,Benchmark!$A:$D,3,)</f>
        <v>#N/A</v>
      </c>
      <c r="R765" s="10" t="e">
        <f t="shared" si="80"/>
        <v>#N/A</v>
      </c>
    </row>
    <row r="766" spans="1:18" x14ac:dyDescent="0.3">
      <c r="A766" s="1">
        <f t="shared" si="76"/>
        <v>7</v>
      </c>
      <c r="B766" s="1" t="str">
        <f t="shared" si="77"/>
        <v>Saturday</v>
      </c>
      <c r="C766" s="7">
        <f>[1]Cost!A770</f>
        <v>0</v>
      </c>
      <c r="D766" s="137">
        <f>[1]Cost!D770</f>
        <v>0</v>
      </c>
      <c r="E766" s="2"/>
      <c r="F766" s="8">
        <f t="shared" si="78"/>
        <v>-43138</v>
      </c>
      <c r="G766" s="2">
        <f t="shared" si="79"/>
        <v>8.4612174880615704E-3</v>
      </c>
      <c r="L766" s="2"/>
      <c r="M766" s="18">
        <f>[1]Cost!F770</f>
        <v>0</v>
      </c>
      <c r="N766" s="18"/>
      <c r="Q766" s="12" t="e">
        <f>VLOOKUP(C766,Benchmark!$A:$D,3,)</f>
        <v>#N/A</v>
      </c>
      <c r="R766" s="10" t="e">
        <f t="shared" si="80"/>
        <v>#N/A</v>
      </c>
    </row>
    <row r="767" spans="1:18" x14ac:dyDescent="0.3">
      <c r="A767" s="1">
        <f t="shared" si="76"/>
        <v>7</v>
      </c>
      <c r="B767" s="1" t="str">
        <f t="shared" si="77"/>
        <v>Saturday</v>
      </c>
      <c r="C767" s="7">
        <f>[1]Cost!A771</f>
        <v>0</v>
      </c>
      <c r="D767" s="137">
        <f>[1]Cost!D771</f>
        <v>0</v>
      </c>
      <c r="E767" s="2"/>
      <c r="F767" s="8">
        <f t="shared" si="78"/>
        <v>-43138</v>
      </c>
      <c r="G767" s="2">
        <f t="shared" si="79"/>
        <v>8.4612174880615704E-3</v>
      </c>
      <c r="L767" s="2"/>
      <c r="M767" s="18">
        <f>[1]Cost!F771</f>
        <v>0</v>
      </c>
      <c r="N767" s="18"/>
      <c r="Q767" s="12" t="e">
        <f>VLOOKUP(C767,Benchmark!$A:$D,3,)</f>
        <v>#N/A</v>
      </c>
      <c r="R767" s="10" t="e">
        <f t="shared" si="80"/>
        <v>#N/A</v>
      </c>
    </row>
    <row r="768" spans="1:18" x14ac:dyDescent="0.3">
      <c r="A768" s="1">
        <f t="shared" si="76"/>
        <v>7</v>
      </c>
      <c r="B768" s="1" t="str">
        <f t="shared" si="77"/>
        <v>Saturday</v>
      </c>
      <c r="C768" s="7">
        <f>[1]Cost!A772</f>
        <v>0</v>
      </c>
      <c r="D768" s="137">
        <f>[1]Cost!D772</f>
        <v>0</v>
      </c>
      <c r="E768" s="2"/>
      <c r="F768" s="8">
        <f t="shared" si="78"/>
        <v>-43138</v>
      </c>
      <c r="G768" s="2">
        <f t="shared" si="79"/>
        <v>8.4612174880615704E-3</v>
      </c>
      <c r="L768" s="2"/>
      <c r="M768" s="18">
        <f>[1]Cost!F772</f>
        <v>0</v>
      </c>
      <c r="N768" s="18"/>
      <c r="Q768" s="12" t="e">
        <f>VLOOKUP(C768,Benchmark!$A:$D,3,)</f>
        <v>#N/A</v>
      </c>
      <c r="R768" s="10" t="e">
        <f t="shared" si="80"/>
        <v>#N/A</v>
      </c>
    </row>
    <row r="769" spans="1:18" x14ac:dyDescent="0.3">
      <c r="A769" s="1">
        <f t="shared" si="76"/>
        <v>7</v>
      </c>
      <c r="B769" s="1" t="str">
        <f t="shared" si="77"/>
        <v>Saturday</v>
      </c>
      <c r="C769" s="7">
        <f>[1]Cost!A773</f>
        <v>0</v>
      </c>
      <c r="D769" s="137">
        <f>[1]Cost!D773</f>
        <v>0</v>
      </c>
      <c r="E769" s="2"/>
      <c r="F769" s="8">
        <f t="shared" si="78"/>
        <v>-43138</v>
      </c>
      <c r="G769" s="2">
        <f t="shared" si="79"/>
        <v>8.4612174880615704E-3</v>
      </c>
      <c r="L769" s="2"/>
      <c r="M769" s="18">
        <f>[1]Cost!F773</f>
        <v>0</v>
      </c>
      <c r="N769" s="18"/>
      <c r="Q769" s="12" t="e">
        <f>VLOOKUP(C769,Benchmark!$A:$D,3,)</f>
        <v>#N/A</v>
      </c>
      <c r="R769" s="10" t="e">
        <f t="shared" si="80"/>
        <v>#N/A</v>
      </c>
    </row>
    <row r="770" spans="1:18" x14ac:dyDescent="0.3">
      <c r="A770" s="1">
        <f t="shared" si="76"/>
        <v>7</v>
      </c>
      <c r="B770" s="1" t="str">
        <f t="shared" si="77"/>
        <v>Saturday</v>
      </c>
      <c r="C770" s="7">
        <f>[1]Cost!A774</f>
        <v>0</v>
      </c>
      <c r="D770" s="137">
        <f>[1]Cost!D774</f>
        <v>0</v>
      </c>
      <c r="E770" s="2"/>
      <c r="F770" s="8">
        <f t="shared" si="78"/>
        <v>-43138</v>
      </c>
      <c r="G770" s="2">
        <f t="shared" si="79"/>
        <v>8.4612174880615704E-3</v>
      </c>
      <c r="L770" s="2"/>
      <c r="M770" s="18">
        <f>[1]Cost!F774</f>
        <v>0</v>
      </c>
      <c r="N770" s="18"/>
      <c r="Q770" s="12" t="e">
        <f>VLOOKUP(C770,Benchmark!$A:$D,3,)</f>
        <v>#N/A</v>
      </c>
      <c r="R770" s="10" t="e">
        <f t="shared" si="80"/>
        <v>#N/A</v>
      </c>
    </row>
    <row r="771" spans="1:18" x14ac:dyDescent="0.3">
      <c r="A771" s="1">
        <f t="shared" si="76"/>
        <v>7</v>
      </c>
      <c r="B771" s="1" t="str">
        <f t="shared" si="77"/>
        <v>Saturday</v>
      </c>
      <c r="C771" s="7">
        <f>[1]Cost!A775</f>
        <v>0</v>
      </c>
      <c r="D771" s="137">
        <f>[1]Cost!D775</f>
        <v>0</v>
      </c>
      <c r="E771" s="2"/>
      <c r="F771" s="8">
        <f t="shared" si="78"/>
        <v>-43138</v>
      </c>
      <c r="G771" s="2">
        <f t="shared" si="79"/>
        <v>8.4612174880615704E-3</v>
      </c>
      <c r="L771" s="2"/>
      <c r="M771" s="18">
        <f>[1]Cost!F775</f>
        <v>0</v>
      </c>
      <c r="N771" s="18"/>
      <c r="Q771" s="12" t="e">
        <f>VLOOKUP(C771,Benchmark!$A:$D,3,)</f>
        <v>#N/A</v>
      </c>
      <c r="R771" s="10" t="e">
        <f t="shared" si="80"/>
        <v>#N/A</v>
      </c>
    </row>
    <row r="772" spans="1:18" x14ac:dyDescent="0.3">
      <c r="A772" s="1">
        <f t="shared" si="76"/>
        <v>7</v>
      </c>
      <c r="B772" s="1" t="str">
        <f t="shared" si="77"/>
        <v>Saturday</v>
      </c>
      <c r="C772" s="7">
        <f>[1]Cost!A776</f>
        <v>0</v>
      </c>
      <c r="D772" s="137">
        <f>[1]Cost!D776</f>
        <v>0</v>
      </c>
      <c r="E772" s="2"/>
      <c r="F772" s="8">
        <f t="shared" si="78"/>
        <v>-43138</v>
      </c>
      <c r="G772" s="2">
        <f t="shared" si="79"/>
        <v>8.4612174880615704E-3</v>
      </c>
      <c r="L772" s="2"/>
      <c r="M772" s="18">
        <f>[1]Cost!F776</f>
        <v>0</v>
      </c>
      <c r="N772" s="18"/>
      <c r="Q772" s="12" t="e">
        <f>VLOOKUP(C772,Benchmark!$A:$D,3,)</f>
        <v>#N/A</v>
      </c>
      <c r="R772" s="10" t="e">
        <f t="shared" si="80"/>
        <v>#N/A</v>
      </c>
    </row>
    <row r="773" spans="1:18" x14ac:dyDescent="0.3">
      <c r="A773" s="1">
        <f t="shared" si="76"/>
        <v>7</v>
      </c>
      <c r="B773" s="1" t="str">
        <f t="shared" si="77"/>
        <v>Saturday</v>
      </c>
      <c r="C773" s="7">
        <f>[1]Cost!A777</f>
        <v>0</v>
      </c>
      <c r="D773" s="137">
        <f>[1]Cost!D777</f>
        <v>0</v>
      </c>
      <c r="E773" s="2"/>
      <c r="F773" s="8">
        <f t="shared" si="78"/>
        <v>-43138</v>
      </c>
      <c r="G773" s="2">
        <f t="shared" si="79"/>
        <v>8.4612174880615704E-3</v>
      </c>
      <c r="L773" s="2"/>
      <c r="M773" s="18">
        <f>[1]Cost!F777</f>
        <v>0</v>
      </c>
      <c r="N773" s="18"/>
      <c r="Q773" s="12" t="e">
        <f>VLOOKUP(C773,Benchmark!$A:$D,3,)</f>
        <v>#N/A</v>
      </c>
      <c r="R773" s="10" t="e">
        <f t="shared" si="80"/>
        <v>#N/A</v>
      </c>
    </row>
    <row r="774" spans="1:18" x14ac:dyDescent="0.3">
      <c r="A774" s="1">
        <f t="shared" si="76"/>
        <v>7</v>
      </c>
      <c r="B774" s="1" t="str">
        <f t="shared" si="77"/>
        <v>Saturday</v>
      </c>
      <c r="C774" s="7">
        <f>[1]Cost!A778</f>
        <v>0</v>
      </c>
      <c r="D774" s="137">
        <f>[1]Cost!D778</f>
        <v>0</v>
      </c>
      <c r="E774" s="2"/>
      <c r="F774" s="8">
        <f t="shared" si="78"/>
        <v>-43138</v>
      </c>
      <c r="G774" s="2">
        <f t="shared" si="79"/>
        <v>8.4612174880615704E-3</v>
      </c>
      <c r="L774" s="2"/>
      <c r="M774" s="18">
        <f>[1]Cost!F778</f>
        <v>0</v>
      </c>
      <c r="N774" s="18"/>
      <c r="Q774" s="12" t="e">
        <f>VLOOKUP(C774,Benchmark!$A:$D,3,)</f>
        <v>#N/A</v>
      </c>
      <c r="R774" s="10" t="e">
        <f t="shared" si="80"/>
        <v>#N/A</v>
      </c>
    </row>
  </sheetData>
  <phoneticPr fontId="0" type="noConversion"/>
  <pageMargins left="0.75" right="0.75" top="1" bottom="1" header="0.5" footer="0.5"/>
  <pageSetup orientation="portrait" horizontalDpi="4294967295"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50"/>
  <sheetViews>
    <sheetView topLeftCell="A4" workbookViewId="0">
      <selection activeCell="F18" sqref="F18"/>
    </sheetView>
  </sheetViews>
  <sheetFormatPr defaultRowHeight="13.2" x14ac:dyDescent="0.25"/>
  <cols>
    <col min="1" max="1" width="22.44140625" customWidth="1"/>
    <col min="2" max="2" width="18.5546875" bestFit="1" customWidth="1"/>
    <col min="3" max="3" width="15.44140625" customWidth="1"/>
    <col min="4" max="4" width="33.6640625" customWidth="1"/>
    <col min="5" max="5" width="15.44140625" customWidth="1"/>
    <col min="6" max="6" width="15" customWidth="1"/>
    <col min="8" max="8" width="10.44140625" customWidth="1"/>
    <col min="10" max="10" width="17.109375" customWidth="1"/>
    <col min="11" max="11" width="16.44140625" customWidth="1"/>
    <col min="12" max="12" width="14.6640625" customWidth="1"/>
  </cols>
  <sheetData>
    <row r="2" spans="1:15" ht="12.75" customHeight="1" x14ac:dyDescent="0.25">
      <c r="A2" s="60" t="s">
        <v>2254</v>
      </c>
      <c r="B2" s="228">
        <v>0</v>
      </c>
      <c r="C2" s="60"/>
      <c r="D2" s="60" t="s">
        <v>89</v>
      </c>
      <c r="E2" s="229"/>
      <c r="H2" s="66"/>
      <c r="I2" s="70"/>
      <c r="K2" s="279"/>
      <c r="M2" s="279"/>
      <c r="O2" s="279"/>
    </row>
    <row r="3" spans="1:15" x14ac:dyDescent="0.25">
      <c r="A3" s="60"/>
      <c r="B3" s="60"/>
      <c r="C3" s="60"/>
      <c r="D3" s="60"/>
      <c r="E3" s="60"/>
      <c r="H3" s="66"/>
      <c r="I3" s="283" t="s">
        <v>62</v>
      </c>
      <c r="J3" s="279" t="s">
        <v>3</v>
      </c>
      <c r="K3" s="279" t="s">
        <v>0</v>
      </c>
      <c r="L3" s="279" t="s">
        <v>88</v>
      </c>
      <c r="M3" s="279"/>
      <c r="N3" s="279"/>
      <c r="O3" s="282"/>
    </row>
    <row r="4" spans="1:15" x14ac:dyDescent="0.25">
      <c r="A4" s="230" t="s">
        <v>2255</v>
      </c>
      <c r="B4" s="230" t="s">
        <v>2256</v>
      </c>
      <c r="C4" s="230" t="s">
        <v>2257</v>
      </c>
      <c r="D4" s="230" t="s">
        <v>52</v>
      </c>
      <c r="E4" s="230" t="s">
        <v>2258</v>
      </c>
      <c r="F4" t="s">
        <v>73</v>
      </c>
      <c r="G4" s="295" t="s">
        <v>2277</v>
      </c>
      <c r="H4" s="71" t="s">
        <v>1</v>
      </c>
      <c r="I4" s="202"/>
      <c r="J4" s="278">
        <v>0</v>
      </c>
      <c r="K4" s="280">
        <v>0</v>
      </c>
      <c r="L4" s="280">
        <v>0</v>
      </c>
      <c r="M4" s="281"/>
      <c r="O4" s="281"/>
    </row>
    <row r="5" spans="1:15" x14ac:dyDescent="0.25">
      <c r="A5" s="231" t="s">
        <v>2269</v>
      </c>
      <c r="B5" s="232">
        <f>VLOOKUP(E2,NAB!$C:$M,6,0)</f>
        <v>0</v>
      </c>
      <c r="C5" s="232">
        <f>VLOOKUP(E2,NAB!$C:$M,7,0)</f>
        <v>0</v>
      </c>
      <c r="D5" s="232">
        <f>VLOOKUP(E2,NAB!$C:$M,10,0)</f>
        <v>0</v>
      </c>
      <c r="E5" s="232">
        <f>VLOOKUP(E2,NAB!$C:$M,9,0)</f>
        <v>0</v>
      </c>
      <c r="F5" s="232">
        <f>VLOOKUP(E2,NAB!$C:$M,3,0)</f>
        <v>0</v>
      </c>
      <c r="G5" s="232">
        <f>VLOOKUP(E2,NAB!$C:$M,8,0)</f>
        <v>0</v>
      </c>
      <c r="H5" s="205" t="s">
        <v>2</v>
      </c>
      <c r="I5" s="202"/>
      <c r="J5" s="278">
        <v>0</v>
      </c>
      <c r="K5" s="280">
        <v>0</v>
      </c>
      <c r="L5" s="280">
        <v>0</v>
      </c>
      <c r="M5" s="281"/>
      <c r="O5" s="281"/>
    </row>
    <row r="6" spans="1:15" x14ac:dyDescent="0.25">
      <c r="A6" s="231" t="s">
        <v>0</v>
      </c>
      <c r="B6" s="232" t="e">
        <f>VLOOKUP(E2,Infovesta!$P:$W,3,0)</f>
        <v>#N/A</v>
      </c>
      <c r="C6" s="232" t="e">
        <f>VLOOKUP(E2,Infovesta!$P:$W,4,0)</f>
        <v>#N/A</v>
      </c>
      <c r="D6" s="232" t="e">
        <f>VLOOKUP(E2,Infovesta!$P:$W,6,0)</f>
        <v>#N/A</v>
      </c>
      <c r="E6" s="232" t="e">
        <f>VLOOKUP(E2,Infovesta!$P:$W,7,0)</f>
        <v>#N/A</v>
      </c>
      <c r="F6" s="232" t="e">
        <f>VLOOKUP(E2,Infovesta!$P:$W,8,0)</f>
        <v>#N/A</v>
      </c>
      <c r="G6" s="232" t="e">
        <f>VLOOKUP(E2,Infovesta!$P:$W,5,0)</f>
        <v>#N/A</v>
      </c>
    </row>
    <row r="7" spans="1:15" x14ac:dyDescent="0.25">
      <c r="A7" s="60"/>
      <c r="B7" s="60"/>
      <c r="C7" s="60"/>
      <c r="D7" s="233"/>
      <c r="E7" s="60"/>
    </row>
    <row r="8" spans="1:15" x14ac:dyDescent="0.25">
      <c r="A8" s="60" t="s">
        <v>2259</v>
      </c>
      <c r="B8" s="60"/>
      <c r="C8" s="60"/>
      <c r="D8" s="60"/>
      <c r="E8" s="60"/>
    </row>
    <row r="9" spans="1:15" x14ac:dyDescent="0.25">
      <c r="A9" s="233" t="s">
        <v>2260</v>
      </c>
      <c r="B9" s="232">
        <f>VLOOKUP(E2,NAB!$C:$M,6,0)</f>
        <v>0</v>
      </c>
      <c r="C9" s="233" t="s">
        <v>2261</v>
      </c>
      <c r="D9" s="233" t="s">
        <v>2262</v>
      </c>
      <c r="E9" s="272">
        <v>0</v>
      </c>
    </row>
    <row r="10" spans="1:15" x14ac:dyDescent="0.25">
      <c r="A10" s="233" t="s">
        <v>162</v>
      </c>
      <c r="B10" s="232">
        <f>VLOOKUP(E2,NAB!$C:$M,6,0)</f>
        <v>0</v>
      </c>
      <c r="C10" s="233" t="s">
        <v>2263</v>
      </c>
      <c r="D10" s="60" t="s">
        <v>2264</v>
      </c>
      <c r="E10" s="272">
        <v>0</v>
      </c>
    </row>
    <row r="11" spans="1:15" x14ac:dyDescent="0.25">
      <c r="D11" t="s">
        <v>2266</v>
      </c>
      <c r="E11" s="273">
        <v>0</v>
      </c>
    </row>
    <row r="12" spans="1:15" x14ac:dyDescent="0.25">
      <c r="A12" s="60" t="s">
        <v>2273</v>
      </c>
      <c r="D12" s="68" t="s">
        <v>19</v>
      </c>
      <c r="E12" s="241"/>
    </row>
    <row r="13" spans="1:15" ht="13.8" x14ac:dyDescent="0.3">
      <c r="A13" s="206" t="s">
        <v>2276</v>
      </c>
      <c r="B13" s="292" t="str">
        <f>IF(INPUT!C13 = 0,"",INPUT!C13)</f>
        <v/>
      </c>
      <c r="C13" s="277">
        <v>0</v>
      </c>
      <c r="D13" s="68" t="s">
        <v>36</v>
      </c>
      <c r="E13" s="242"/>
    </row>
    <row r="14" spans="1:15" ht="13.8" x14ac:dyDescent="0.3">
      <c r="A14" s="206" t="s">
        <v>2274</v>
      </c>
      <c r="B14" s="292" t="str">
        <f>IF(INPUT!C14 = 0,"",INPUT!C14)</f>
        <v/>
      </c>
      <c r="C14" s="277">
        <v>0</v>
      </c>
      <c r="D14" s="68" t="s">
        <v>143</v>
      </c>
      <c r="E14" s="242"/>
      <c r="F14" s="268"/>
    </row>
    <row r="15" spans="1:15" ht="13.8" x14ac:dyDescent="0.3">
      <c r="A15" s="206" t="s">
        <v>2275</v>
      </c>
      <c r="B15" s="292" t="str">
        <f>IF(INPUT!C15 = 0,"",INPUT!C15)</f>
        <v/>
      </c>
      <c r="C15" s="277">
        <v>0</v>
      </c>
      <c r="D15" s="68" t="s">
        <v>37</v>
      </c>
      <c r="E15" s="242"/>
    </row>
    <row r="16" spans="1:15" x14ac:dyDescent="0.25">
      <c r="B16" s="291">
        <f>SUM(B13:B15)</f>
        <v>0</v>
      </c>
      <c r="D16" s="68" t="s">
        <v>79</v>
      </c>
      <c r="E16" s="360"/>
      <c r="F16">
        <f>E16/100</f>
        <v>0</v>
      </c>
    </row>
    <row r="17" spans="1:6" x14ac:dyDescent="0.25">
      <c r="D17" s="68" t="s">
        <v>80</v>
      </c>
      <c r="E17" s="360"/>
      <c r="F17">
        <f>E17/100</f>
        <v>0</v>
      </c>
    </row>
    <row r="18" spans="1:6" x14ac:dyDescent="0.25">
      <c r="D18" s="68" t="s">
        <v>160</v>
      </c>
      <c r="E18" s="276"/>
    </row>
    <row r="25" spans="1:6" x14ac:dyDescent="0.25">
      <c r="A25" s="60" t="s">
        <v>2265</v>
      </c>
      <c r="B25" s="60"/>
    </row>
    <row r="26" spans="1:6" x14ac:dyDescent="0.25">
      <c r="A26" s="206"/>
      <c r="B26" s="206"/>
    </row>
    <row r="27" spans="1:6" x14ac:dyDescent="0.25">
      <c r="A27" s="206"/>
      <c r="B27" s="206"/>
    </row>
    <row r="28" spans="1:6" x14ac:dyDescent="0.25">
      <c r="A28" s="206"/>
      <c r="B28" s="206"/>
    </row>
    <row r="29" spans="1:6" x14ac:dyDescent="0.25">
      <c r="A29" s="206"/>
      <c r="B29" s="206"/>
    </row>
    <row r="30" spans="1:6" x14ac:dyDescent="0.25">
      <c r="A30" s="206"/>
      <c r="B30" s="206"/>
    </row>
    <row r="35" spans="1:2" x14ac:dyDescent="0.25">
      <c r="A35" s="60" t="s">
        <v>2267</v>
      </c>
      <c r="B35" s="60"/>
    </row>
    <row r="36" spans="1:2" x14ac:dyDescent="0.25">
      <c r="A36" s="206"/>
      <c r="B36" s="206"/>
    </row>
    <row r="37" spans="1:2" x14ac:dyDescent="0.25">
      <c r="A37" s="206"/>
      <c r="B37" s="206"/>
    </row>
    <row r="38" spans="1:2" x14ac:dyDescent="0.25">
      <c r="A38" s="206"/>
      <c r="B38" s="206"/>
    </row>
    <row r="39" spans="1:2" x14ac:dyDescent="0.25">
      <c r="A39" s="206"/>
      <c r="B39" s="206"/>
    </row>
    <row r="40" spans="1:2" x14ac:dyDescent="0.25">
      <c r="A40" s="206"/>
      <c r="B40" s="206"/>
    </row>
    <row r="41" spans="1:2" x14ac:dyDescent="0.25">
      <c r="A41" s="206"/>
      <c r="B41" s="206"/>
    </row>
    <row r="42" spans="1:2" x14ac:dyDescent="0.25">
      <c r="A42" s="206"/>
      <c r="B42" s="206"/>
    </row>
    <row r="43" spans="1:2" x14ac:dyDescent="0.25">
      <c r="A43" s="206"/>
      <c r="B43" s="206"/>
    </row>
    <row r="44" spans="1:2" x14ac:dyDescent="0.25">
      <c r="A44" s="206"/>
      <c r="B44" s="206"/>
    </row>
    <row r="45" spans="1:2" x14ac:dyDescent="0.25">
      <c r="A45" s="206"/>
      <c r="B45" s="206"/>
    </row>
    <row r="46" spans="1:2" x14ac:dyDescent="0.25">
      <c r="A46" s="206"/>
      <c r="B46" s="206"/>
    </row>
    <row r="50" s="234" customFormat="1" x14ac:dyDescent="0.25"/>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3"/>
  <sheetViews>
    <sheetView workbookViewId="0">
      <selection activeCell="F13" sqref="F13"/>
    </sheetView>
  </sheetViews>
  <sheetFormatPr defaultRowHeight="13.2" x14ac:dyDescent="0.25"/>
  <cols>
    <col min="1" max="1" width="14.44140625" customWidth="1"/>
  </cols>
  <sheetData>
    <row r="1" spans="1:1" x14ac:dyDescent="0.25">
      <c r="A1" s="243" t="s">
        <v>16</v>
      </c>
    </row>
    <row r="2" spans="1:1" x14ac:dyDescent="0.25">
      <c r="A2" s="244"/>
    </row>
    <row r="3" spans="1:1" x14ac:dyDescent="0.25">
      <c r="A3" s="243" t="s">
        <v>8</v>
      </c>
    </row>
    <row r="4" spans="1:1" x14ac:dyDescent="0.25">
      <c r="A4" s="244"/>
    </row>
    <row r="5" spans="1:1" x14ac:dyDescent="0.25">
      <c r="A5">
        <v>3</v>
      </c>
    </row>
    <row r="6" spans="1:1" x14ac:dyDescent="0.25">
      <c r="A6" s="244"/>
    </row>
    <row r="7" spans="1:1" x14ac:dyDescent="0.25">
      <c r="A7">
        <v>4</v>
      </c>
    </row>
    <row r="8" spans="1:1" x14ac:dyDescent="0.25">
      <c r="A8" s="244"/>
    </row>
    <row r="9" spans="1:1" x14ac:dyDescent="0.25">
      <c r="A9">
        <v>5</v>
      </c>
    </row>
    <row r="10" spans="1:1" x14ac:dyDescent="0.25">
      <c r="A10" s="244"/>
    </row>
    <row r="11" spans="1:1" x14ac:dyDescent="0.25">
      <c r="A11">
        <v>6</v>
      </c>
    </row>
    <row r="12" spans="1:1" x14ac:dyDescent="0.25">
      <c r="A12" s="234"/>
    </row>
    <row r="13" spans="1:1" x14ac:dyDescent="0.25">
      <c r="A13">
        <v>7</v>
      </c>
    </row>
    <row r="14" spans="1:1" x14ac:dyDescent="0.25">
      <c r="A14" s="234"/>
    </row>
    <row r="15" spans="1:1" x14ac:dyDescent="0.25">
      <c r="A15">
        <v>8</v>
      </c>
    </row>
    <row r="17" spans="1:1" x14ac:dyDescent="0.25">
      <c r="A17">
        <v>9</v>
      </c>
    </row>
    <row r="19" spans="1:1" x14ac:dyDescent="0.25">
      <c r="A19">
        <v>10</v>
      </c>
    </row>
    <row r="20" spans="1:1" x14ac:dyDescent="0.25">
      <c r="A20" s="277">
        <v>0</v>
      </c>
    </row>
    <row r="21" spans="1:1" x14ac:dyDescent="0.25">
      <c r="A21">
        <v>11</v>
      </c>
    </row>
    <row r="23" spans="1:1" x14ac:dyDescent="0.25">
      <c r="A23">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F26" workbookViewId="0">
      <selection activeCell="H49" sqref="H49"/>
    </sheetView>
  </sheetViews>
  <sheetFormatPr defaultColWidth="9.109375" defaultRowHeight="13.2" x14ac:dyDescent="0.25"/>
  <cols>
    <col min="1" max="1" width="5.88671875" style="130" bestFit="1" customWidth="1"/>
    <col min="2" max="2" width="48" style="130" bestFit="1" customWidth="1"/>
    <col min="3" max="3" width="39" style="130" bestFit="1" customWidth="1"/>
    <col min="4" max="4" width="17.6640625" style="130" bestFit="1" customWidth="1"/>
    <col min="5" max="5" width="38.6640625" style="130" customWidth="1"/>
    <col min="6" max="6" width="37.44140625" style="130" customWidth="1"/>
    <col min="7" max="7" width="24.88671875" style="226" bestFit="1" customWidth="1"/>
    <col min="8" max="8" width="16.88671875" style="226" bestFit="1" customWidth="1"/>
    <col min="9" max="9" width="13.44140625" style="130" bestFit="1" customWidth="1"/>
    <col min="10" max="10" width="9.109375" style="130"/>
    <col min="11" max="11" width="15.33203125" style="130" bestFit="1" customWidth="1"/>
    <col min="12" max="16384" width="9.109375" style="130"/>
  </cols>
  <sheetData>
    <row r="1" spans="1:9" s="214" customFormat="1" ht="14.4" x14ac:dyDescent="0.3">
      <c r="A1" s="213" t="s">
        <v>159</v>
      </c>
      <c r="B1" s="214" t="s">
        <v>160</v>
      </c>
      <c r="C1" s="214" t="s">
        <v>37</v>
      </c>
      <c r="D1" s="214" t="s">
        <v>161</v>
      </c>
      <c r="E1" s="214" t="s">
        <v>162</v>
      </c>
      <c r="F1" s="215" t="s">
        <v>163</v>
      </c>
      <c r="G1" s="216" t="s">
        <v>164</v>
      </c>
      <c r="H1" s="217"/>
    </row>
    <row r="2" spans="1:9" customFormat="1" x14ac:dyDescent="0.25">
      <c r="A2">
        <v>1</v>
      </c>
      <c r="B2" t="s">
        <v>106</v>
      </c>
      <c r="C2" s="212" t="s">
        <v>165</v>
      </c>
      <c r="D2" t="s">
        <v>166</v>
      </c>
      <c r="E2" t="s">
        <v>167</v>
      </c>
      <c r="F2" s="218" t="s">
        <v>168</v>
      </c>
      <c r="G2" s="219">
        <v>5195305758.5003862</v>
      </c>
      <c r="H2" s="220"/>
      <c r="I2" s="221"/>
    </row>
    <row r="3" spans="1:9" customFormat="1" x14ac:dyDescent="0.25">
      <c r="A3">
        <v>2</v>
      </c>
      <c r="B3" t="s">
        <v>169</v>
      </c>
      <c r="C3" s="212" t="s">
        <v>170</v>
      </c>
      <c r="D3" t="s">
        <v>171</v>
      </c>
      <c r="E3" t="s">
        <v>172</v>
      </c>
      <c r="F3" s="218"/>
      <c r="G3" s="219"/>
      <c r="H3" s="220"/>
      <c r="I3" s="221"/>
    </row>
    <row r="4" spans="1:9" customFormat="1" x14ac:dyDescent="0.25">
      <c r="A4">
        <v>3</v>
      </c>
      <c r="B4" t="s">
        <v>173</v>
      </c>
      <c r="C4" t="s">
        <v>174</v>
      </c>
      <c r="D4" t="s">
        <v>171</v>
      </c>
      <c r="E4" t="s">
        <v>172</v>
      </c>
      <c r="F4" s="218" t="s">
        <v>175</v>
      </c>
      <c r="G4" s="219">
        <v>13861142.112363635</v>
      </c>
      <c r="H4" s="220"/>
      <c r="I4" s="221"/>
    </row>
    <row r="5" spans="1:9" customFormat="1" x14ac:dyDescent="0.25">
      <c r="A5">
        <v>4</v>
      </c>
      <c r="B5" t="s">
        <v>176</v>
      </c>
      <c r="C5" t="s">
        <v>177</v>
      </c>
      <c r="D5" t="s">
        <v>178</v>
      </c>
      <c r="E5" t="s">
        <v>179</v>
      </c>
      <c r="F5" s="218" t="s">
        <v>180</v>
      </c>
      <c r="G5" s="219">
        <v>146141516</v>
      </c>
      <c r="H5" s="220"/>
      <c r="I5" s="221"/>
    </row>
    <row r="6" spans="1:9" customFormat="1" x14ac:dyDescent="0.25">
      <c r="A6">
        <v>5</v>
      </c>
      <c r="B6" t="s">
        <v>181</v>
      </c>
      <c r="C6" t="s">
        <v>182</v>
      </c>
      <c r="D6" t="s">
        <v>166</v>
      </c>
      <c r="E6" t="s">
        <v>167</v>
      </c>
      <c r="F6" s="218" t="s">
        <v>168</v>
      </c>
      <c r="G6" s="219">
        <v>110149223.85481213</v>
      </c>
      <c r="H6" s="220"/>
      <c r="I6" s="221"/>
    </row>
    <row r="7" spans="1:9" customFormat="1" x14ac:dyDescent="0.25">
      <c r="A7">
        <v>6</v>
      </c>
      <c r="B7" t="s">
        <v>183</v>
      </c>
      <c r="C7" t="s">
        <v>182</v>
      </c>
      <c r="D7" t="s">
        <v>166</v>
      </c>
      <c r="E7" t="s">
        <v>167</v>
      </c>
      <c r="F7" s="218" t="s">
        <v>168</v>
      </c>
      <c r="G7" s="219">
        <v>16813979.377363637</v>
      </c>
      <c r="H7" s="220"/>
      <c r="I7" s="221"/>
    </row>
    <row r="8" spans="1:9" customFormat="1" x14ac:dyDescent="0.25">
      <c r="A8">
        <v>7</v>
      </c>
      <c r="B8" t="s">
        <v>184</v>
      </c>
      <c r="C8" t="s">
        <v>182</v>
      </c>
      <c r="D8" t="s">
        <v>166</v>
      </c>
      <c r="E8" t="s">
        <v>167</v>
      </c>
      <c r="F8" s="218" t="s">
        <v>180</v>
      </c>
      <c r="G8" s="219">
        <v>59600651.447272725</v>
      </c>
      <c r="H8" s="220"/>
      <c r="I8" s="221"/>
    </row>
    <row r="9" spans="1:9" customFormat="1" x14ac:dyDescent="0.25">
      <c r="A9">
        <v>8</v>
      </c>
      <c r="B9" t="s">
        <v>185</v>
      </c>
      <c r="C9" t="s">
        <v>165</v>
      </c>
      <c r="D9" t="s">
        <v>166</v>
      </c>
      <c r="E9" t="s">
        <v>167</v>
      </c>
      <c r="F9" s="218" t="s">
        <v>180</v>
      </c>
      <c r="G9" s="219">
        <v>8239092472.8806171</v>
      </c>
      <c r="H9" s="220"/>
      <c r="I9" s="221"/>
    </row>
    <row r="10" spans="1:9" customFormat="1" x14ac:dyDescent="0.25">
      <c r="A10">
        <v>9</v>
      </c>
      <c r="B10" t="s">
        <v>186</v>
      </c>
      <c r="C10" t="s">
        <v>182</v>
      </c>
      <c r="D10" t="s">
        <v>166</v>
      </c>
      <c r="E10" t="s">
        <v>167</v>
      </c>
      <c r="F10" s="218" t="s">
        <v>180</v>
      </c>
      <c r="G10" s="219">
        <v>572455078.32917714</v>
      </c>
      <c r="H10" s="220"/>
      <c r="I10" s="221"/>
    </row>
    <row r="11" spans="1:9" customFormat="1" x14ac:dyDescent="0.25">
      <c r="A11">
        <v>10</v>
      </c>
      <c r="B11" t="s">
        <v>187</v>
      </c>
      <c r="C11" t="s">
        <v>182</v>
      </c>
      <c r="D11" t="s">
        <v>166</v>
      </c>
      <c r="E11" t="s">
        <v>167</v>
      </c>
      <c r="F11" s="218" t="s">
        <v>180</v>
      </c>
      <c r="G11" s="219">
        <v>111526202.72461817</v>
      </c>
      <c r="H11" s="220"/>
      <c r="I11" s="221"/>
    </row>
    <row r="12" spans="1:9" customFormat="1" x14ac:dyDescent="0.25">
      <c r="A12">
        <v>11</v>
      </c>
      <c r="B12" t="s">
        <v>188</v>
      </c>
      <c r="C12" t="s">
        <v>165</v>
      </c>
      <c r="D12" t="s">
        <v>166</v>
      </c>
      <c r="E12" t="s">
        <v>167</v>
      </c>
      <c r="F12" s="218" t="s">
        <v>180</v>
      </c>
      <c r="G12" s="222">
        <v>157417902.0878545</v>
      </c>
      <c r="H12" s="220"/>
      <c r="I12" s="221"/>
    </row>
    <row r="13" spans="1:9" customFormat="1" x14ac:dyDescent="0.25">
      <c r="A13">
        <v>12</v>
      </c>
      <c r="B13" t="s">
        <v>189</v>
      </c>
      <c r="C13" t="s">
        <v>182</v>
      </c>
      <c r="D13" t="s">
        <v>166</v>
      </c>
      <c r="E13" t="s">
        <v>167</v>
      </c>
      <c r="F13" s="218" t="s">
        <v>175</v>
      </c>
      <c r="G13" s="219">
        <v>287032579.09369707</v>
      </c>
      <c r="H13" s="220"/>
      <c r="I13" s="221"/>
    </row>
    <row r="14" spans="1:9" customFormat="1" x14ac:dyDescent="0.25">
      <c r="A14">
        <v>13</v>
      </c>
      <c r="B14" t="s">
        <v>190</v>
      </c>
      <c r="C14" t="s">
        <v>191</v>
      </c>
      <c r="D14" t="s">
        <v>178</v>
      </c>
      <c r="E14" t="s">
        <v>192</v>
      </c>
      <c r="F14" s="218" t="s">
        <v>180</v>
      </c>
      <c r="G14" s="219">
        <v>164131460.42831999</v>
      </c>
      <c r="H14" s="220"/>
      <c r="I14" s="221"/>
    </row>
    <row r="15" spans="1:9" customFormat="1" x14ac:dyDescent="0.25">
      <c r="A15">
        <v>14</v>
      </c>
      <c r="B15" t="s">
        <v>193</v>
      </c>
      <c r="C15" t="s">
        <v>182</v>
      </c>
      <c r="D15" t="s">
        <v>166</v>
      </c>
      <c r="E15" t="s">
        <v>167</v>
      </c>
      <c r="F15" s="218" t="s">
        <v>180</v>
      </c>
      <c r="G15" s="219">
        <v>370046462.85723019</v>
      </c>
      <c r="H15" s="220"/>
      <c r="I15" s="221"/>
    </row>
    <row r="16" spans="1:9" customFormat="1" x14ac:dyDescent="0.25">
      <c r="A16">
        <v>15</v>
      </c>
      <c r="B16" t="s">
        <v>194</v>
      </c>
      <c r="C16" t="s">
        <v>182</v>
      </c>
      <c r="D16" t="s">
        <v>166</v>
      </c>
      <c r="E16" t="s">
        <v>167</v>
      </c>
      <c r="F16" s="218" t="s">
        <v>175</v>
      </c>
      <c r="G16" s="219">
        <v>14463116.934636362</v>
      </c>
      <c r="H16" s="220"/>
      <c r="I16" s="221"/>
    </row>
    <row r="17" spans="1:9" customFormat="1" x14ac:dyDescent="0.25">
      <c r="A17">
        <v>16</v>
      </c>
      <c r="B17" t="s">
        <v>195</v>
      </c>
      <c r="C17" t="s">
        <v>165</v>
      </c>
      <c r="D17" t="s">
        <v>171</v>
      </c>
      <c r="E17" t="s">
        <v>196</v>
      </c>
      <c r="F17" s="218" t="s">
        <v>180</v>
      </c>
      <c r="G17" s="219">
        <v>323732068.84123629</v>
      </c>
      <c r="H17" s="220"/>
      <c r="I17" s="221"/>
    </row>
    <row r="18" spans="1:9" customFormat="1" x14ac:dyDescent="0.25">
      <c r="A18">
        <v>17</v>
      </c>
      <c r="B18" t="s">
        <v>197</v>
      </c>
      <c r="C18" t="s">
        <v>182</v>
      </c>
      <c r="D18" t="s">
        <v>166</v>
      </c>
      <c r="E18" t="s">
        <v>167</v>
      </c>
      <c r="F18" s="218" t="s">
        <v>180</v>
      </c>
      <c r="G18" s="219">
        <v>193864260.84887269</v>
      </c>
      <c r="H18" s="220"/>
      <c r="I18" s="221"/>
    </row>
    <row r="19" spans="1:9" customFormat="1" x14ac:dyDescent="0.25">
      <c r="A19">
        <v>18</v>
      </c>
      <c r="B19" t="s">
        <v>198</v>
      </c>
      <c r="C19" t="s">
        <v>199</v>
      </c>
      <c r="D19" t="s">
        <v>166</v>
      </c>
      <c r="E19" t="s">
        <v>167</v>
      </c>
      <c r="F19" s="218" t="s">
        <v>168</v>
      </c>
      <c r="G19" s="219">
        <v>44196799.755175568</v>
      </c>
      <c r="H19" s="220"/>
      <c r="I19" s="221"/>
    </row>
    <row r="20" spans="1:9" customFormat="1" x14ac:dyDescent="0.25">
      <c r="A20">
        <v>19</v>
      </c>
      <c r="B20" t="s">
        <v>200</v>
      </c>
      <c r="C20" t="s">
        <v>182</v>
      </c>
      <c r="D20" t="s">
        <v>171</v>
      </c>
      <c r="E20" t="s">
        <v>196</v>
      </c>
      <c r="F20" s="218" t="s">
        <v>180</v>
      </c>
      <c r="G20" s="219">
        <v>83743421.049018189</v>
      </c>
      <c r="H20" s="220"/>
      <c r="I20" s="221"/>
    </row>
    <row r="21" spans="1:9" customFormat="1" x14ac:dyDescent="0.25">
      <c r="A21">
        <v>20</v>
      </c>
      <c r="B21" t="s">
        <v>201</v>
      </c>
      <c r="C21" t="s">
        <v>202</v>
      </c>
      <c r="D21" t="s">
        <v>203</v>
      </c>
      <c r="F21" s="218" t="s">
        <v>175</v>
      </c>
      <c r="G21" s="219">
        <v>65565293.936233059</v>
      </c>
      <c r="H21" s="220"/>
      <c r="I21" s="221"/>
    </row>
    <row r="22" spans="1:9" customFormat="1" x14ac:dyDescent="0.25">
      <c r="A22">
        <v>21</v>
      </c>
      <c r="B22" t="s">
        <v>204</v>
      </c>
      <c r="C22" t="s">
        <v>182</v>
      </c>
      <c r="D22" t="s">
        <v>171</v>
      </c>
      <c r="E22" t="s">
        <v>196</v>
      </c>
      <c r="F22" s="218" t="s">
        <v>175</v>
      </c>
      <c r="G22" s="219">
        <v>22526992</v>
      </c>
      <c r="H22" s="220"/>
      <c r="I22" s="221"/>
    </row>
    <row r="23" spans="1:9" customFormat="1" x14ac:dyDescent="0.25">
      <c r="A23">
        <v>22</v>
      </c>
      <c r="B23" t="s">
        <v>205</v>
      </c>
      <c r="C23" t="s">
        <v>177</v>
      </c>
      <c r="D23" t="s">
        <v>171</v>
      </c>
      <c r="E23" t="s">
        <v>196</v>
      </c>
      <c r="F23" s="218" t="s">
        <v>180</v>
      </c>
      <c r="G23" s="219">
        <v>741344557.90381622</v>
      </c>
      <c r="H23" s="220"/>
      <c r="I23" s="221"/>
    </row>
    <row r="24" spans="1:9" customFormat="1" x14ac:dyDescent="0.25">
      <c r="A24">
        <v>23</v>
      </c>
      <c r="B24" t="s">
        <v>206</v>
      </c>
      <c r="C24" t="s">
        <v>182</v>
      </c>
      <c r="D24" t="s">
        <v>207</v>
      </c>
      <c r="E24" t="s">
        <v>196</v>
      </c>
      <c r="F24" s="218"/>
      <c r="G24" s="219"/>
      <c r="H24" s="220"/>
      <c r="I24" s="221"/>
    </row>
    <row r="25" spans="1:9" customFormat="1" x14ac:dyDescent="0.25">
      <c r="A25">
        <v>24</v>
      </c>
      <c r="B25" s="223" t="s">
        <v>208</v>
      </c>
      <c r="C25" s="223" t="s">
        <v>182</v>
      </c>
      <c r="D25" s="223" t="s">
        <v>166</v>
      </c>
      <c r="E25" s="223" t="s">
        <v>167</v>
      </c>
      <c r="F25" s="224" t="s">
        <v>180</v>
      </c>
      <c r="G25" s="219">
        <v>327321743</v>
      </c>
      <c r="H25" s="220"/>
      <c r="I25" s="221"/>
    </row>
    <row r="26" spans="1:9" customFormat="1" x14ac:dyDescent="0.25">
      <c r="A26">
        <v>25</v>
      </c>
      <c r="B26" t="s">
        <v>209</v>
      </c>
      <c r="C26" t="s">
        <v>182</v>
      </c>
      <c r="D26" t="s">
        <v>166</v>
      </c>
      <c r="E26" t="s">
        <v>167</v>
      </c>
      <c r="F26" s="218" t="s">
        <v>180</v>
      </c>
      <c r="G26" s="219">
        <v>495728701</v>
      </c>
      <c r="H26" s="220"/>
      <c r="I26" s="221"/>
    </row>
    <row r="27" spans="1:9" customFormat="1" x14ac:dyDescent="0.25">
      <c r="A27">
        <v>26</v>
      </c>
      <c r="B27" t="s">
        <v>210</v>
      </c>
      <c r="C27" t="s">
        <v>165</v>
      </c>
      <c r="D27" t="s">
        <v>178</v>
      </c>
      <c r="E27" t="s">
        <v>211</v>
      </c>
      <c r="F27" s="218" t="s">
        <v>180</v>
      </c>
      <c r="G27" s="219">
        <v>1274517786.7569253</v>
      </c>
      <c r="H27" s="220"/>
      <c r="I27" s="221"/>
    </row>
    <row r="28" spans="1:9" customFormat="1" x14ac:dyDescent="0.25">
      <c r="A28">
        <v>27</v>
      </c>
      <c r="B28" t="s">
        <v>212</v>
      </c>
      <c r="C28" t="s">
        <v>165</v>
      </c>
      <c r="D28" t="s">
        <v>178</v>
      </c>
      <c r="E28" t="s">
        <v>211</v>
      </c>
      <c r="F28" s="218" t="s">
        <v>180</v>
      </c>
      <c r="G28" s="219">
        <v>282763319.21540606</v>
      </c>
      <c r="H28" s="220"/>
      <c r="I28" s="221"/>
    </row>
    <row r="29" spans="1:9" customFormat="1" x14ac:dyDescent="0.25">
      <c r="A29">
        <v>28</v>
      </c>
      <c r="B29" t="s">
        <v>138</v>
      </c>
      <c r="C29" t="s">
        <v>177</v>
      </c>
      <c r="D29" t="s">
        <v>74</v>
      </c>
      <c r="E29" t="s">
        <v>92</v>
      </c>
      <c r="F29" s="218" t="s">
        <v>175</v>
      </c>
      <c r="G29" s="219">
        <v>29487959.269949093</v>
      </c>
      <c r="H29" s="220"/>
      <c r="I29" s="221"/>
    </row>
    <row r="30" spans="1:9" customFormat="1" x14ac:dyDescent="0.25">
      <c r="A30">
        <v>29</v>
      </c>
      <c r="B30" t="s">
        <v>213</v>
      </c>
      <c r="C30" t="s">
        <v>199</v>
      </c>
      <c r="D30" t="s">
        <v>166</v>
      </c>
      <c r="E30" t="s">
        <v>167</v>
      </c>
      <c r="F30" s="218" t="s">
        <v>180</v>
      </c>
      <c r="G30" s="219">
        <v>863357409.66363657</v>
      </c>
      <c r="H30" s="220"/>
      <c r="I30" s="221"/>
    </row>
    <row r="31" spans="1:9" customFormat="1" x14ac:dyDescent="0.25">
      <c r="A31">
        <v>30</v>
      </c>
      <c r="B31" t="s">
        <v>214</v>
      </c>
      <c r="C31" t="s">
        <v>182</v>
      </c>
      <c r="D31" t="s">
        <v>166</v>
      </c>
      <c r="E31" t="s">
        <v>167</v>
      </c>
      <c r="F31" s="218" t="s">
        <v>180</v>
      </c>
      <c r="G31" s="219">
        <v>215345056.50776258</v>
      </c>
      <c r="H31" s="220"/>
      <c r="I31" s="221"/>
    </row>
    <row r="32" spans="1:9" customFormat="1" x14ac:dyDescent="0.25">
      <c r="A32">
        <v>31</v>
      </c>
      <c r="B32" t="s">
        <v>215</v>
      </c>
      <c r="C32" t="s">
        <v>170</v>
      </c>
      <c r="D32" t="s">
        <v>171</v>
      </c>
      <c r="E32" t="s">
        <v>196</v>
      </c>
      <c r="F32" s="218" t="s">
        <v>175</v>
      </c>
      <c r="G32" s="219">
        <v>113526408.02068998</v>
      </c>
      <c r="H32" s="220"/>
      <c r="I32" s="221"/>
    </row>
    <row r="33" spans="1:11" customFormat="1" x14ac:dyDescent="0.25">
      <c r="A33">
        <v>32</v>
      </c>
      <c r="B33" t="s">
        <v>216</v>
      </c>
      <c r="C33" t="s">
        <v>182</v>
      </c>
      <c r="D33" t="s">
        <v>171</v>
      </c>
      <c r="E33" t="s">
        <v>196</v>
      </c>
      <c r="F33" s="218" t="s">
        <v>217</v>
      </c>
      <c r="G33" s="219">
        <v>3512659883</v>
      </c>
      <c r="H33" s="220"/>
      <c r="I33" s="221"/>
    </row>
    <row r="34" spans="1:11" customFormat="1" x14ac:dyDescent="0.25">
      <c r="A34">
        <v>33</v>
      </c>
      <c r="B34" t="s">
        <v>218</v>
      </c>
      <c r="C34" t="s">
        <v>170</v>
      </c>
      <c r="D34" t="s">
        <v>178</v>
      </c>
      <c r="E34" t="s">
        <v>211</v>
      </c>
      <c r="F34" s="218" t="s">
        <v>175</v>
      </c>
      <c r="G34" s="219">
        <v>35547712.350000001</v>
      </c>
      <c r="H34" s="220"/>
      <c r="I34" s="221"/>
      <c r="K34" s="225"/>
    </row>
    <row r="35" spans="1:11" customFormat="1" x14ac:dyDescent="0.25">
      <c r="A35">
        <v>34</v>
      </c>
      <c r="B35" t="s">
        <v>219</v>
      </c>
      <c r="C35" t="s">
        <v>165</v>
      </c>
      <c r="D35" t="s">
        <v>171</v>
      </c>
      <c r="E35" t="s">
        <v>196</v>
      </c>
      <c r="F35" s="218" t="s">
        <v>180</v>
      </c>
      <c r="G35" s="219">
        <v>3681742909</v>
      </c>
      <c r="H35" s="220"/>
      <c r="I35" s="221"/>
      <c r="K35" s="225"/>
    </row>
    <row r="36" spans="1:11" customFormat="1" x14ac:dyDescent="0.25">
      <c r="A36">
        <v>35</v>
      </c>
      <c r="B36" t="s">
        <v>220</v>
      </c>
      <c r="C36" t="s">
        <v>177</v>
      </c>
      <c r="D36" t="s">
        <v>171</v>
      </c>
      <c r="E36" t="s">
        <v>196</v>
      </c>
      <c r="F36" s="218" t="s">
        <v>180</v>
      </c>
      <c r="G36" s="219">
        <v>24826708</v>
      </c>
      <c r="H36" s="220"/>
      <c r="I36" s="221"/>
      <c r="K36" s="225"/>
    </row>
    <row r="37" spans="1:11" customFormat="1" x14ac:dyDescent="0.25">
      <c r="A37">
        <v>36</v>
      </c>
      <c r="B37" t="s">
        <v>221</v>
      </c>
      <c r="C37" t="s">
        <v>182</v>
      </c>
      <c r="D37" t="s">
        <v>171</v>
      </c>
      <c r="E37" t="s">
        <v>196</v>
      </c>
      <c r="F37" s="218" t="s">
        <v>180</v>
      </c>
      <c r="G37" s="219">
        <v>24565812.838572726</v>
      </c>
      <c r="H37" s="220"/>
      <c r="I37" s="221"/>
      <c r="K37" s="225"/>
    </row>
    <row r="38" spans="1:11" customFormat="1" x14ac:dyDescent="0.25">
      <c r="A38">
        <v>37</v>
      </c>
      <c r="B38" t="s">
        <v>222</v>
      </c>
      <c r="C38" t="s">
        <v>223</v>
      </c>
      <c r="D38" t="s">
        <v>203</v>
      </c>
      <c r="F38" s="218" t="s">
        <v>224</v>
      </c>
      <c r="G38" s="219"/>
      <c r="H38" s="220"/>
      <c r="I38" s="221"/>
    </row>
    <row r="39" spans="1:11" customFormat="1" x14ac:dyDescent="0.25">
      <c r="A39">
        <v>38</v>
      </c>
      <c r="B39" t="s">
        <v>225</v>
      </c>
      <c r="C39" t="s">
        <v>182</v>
      </c>
      <c r="D39" t="s">
        <v>166</v>
      </c>
      <c r="E39" t="s">
        <v>167</v>
      </c>
      <c r="F39" s="218" t="s">
        <v>180</v>
      </c>
      <c r="G39" s="219">
        <v>224085230.06592584</v>
      </c>
      <c r="H39" s="220"/>
      <c r="I39" s="221"/>
    </row>
    <row r="40" spans="1:11" customFormat="1" x14ac:dyDescent="0.25">
      <c r="A40">
        <v>39</v>
      </c>
      <c r="B40" t="s">
        <v>226</v>
      </c>
      <c r="C40" t="s">
        <v>227</v>
      </c>
      <c r="D40" t="s">
        <v>166</v>
      </c>
      <c r="F40" s="218" t="s">
        <v>180</v>
      </c>
      <c r="G40" s="219">
        <v>816542929</v>
      </c>
      <c r="H40" s="220"/>
      <c r="I40" s="221"/>
    </row>
    <row r="41" spans="1:11" customFormat="1" x14ac:dyDescent="0.25">
      <c r="A41">
        <v>40</v>
      </c>
      <c r="B41" t="s">
        <v>228</v>
      </c>
      <c r="C41" t="s">
        <v>177</v>
      </c>
      <c r="D41" t="s">
        <v>207</v>
      </c>
      <c r="E41" t="s">
        <v>196</v>
      </c>
      <c r="F41" s="218" t="s">
        <v>175</v>
      </c>
      <c r="G41" s="219">
        <v>4237301.4198327269</v>
      </c>
      <c r="H41" s="220"/>
      <c r="I41" s="221"/>
    </row>
    <row r="42" spans="1:11" customFormat="1" x14ac:dyDescent="0.25">
      <c r="A42">
        <v>41</v>
      </c>
      <c r="B42" t="s">
        <v>229</v>
      </c>
      <c r="C42" t="s">
        <v>223</v>
      </c>
      <c r="D42" t="s">
        <v>207</v>
      </c>
      <c r="E42" t="s">
        <v>196</v>
      </c>
      <c r="F42" s="218" t="s">
        <v>180</v>
      </c>
      <c r="G42" s="219">
        <v>20086094.360314183</v>
      </c>
      <c r="H42" s="220"/>
      <c r="I42" s="221"/>
    </row>
    <row r="43" spans="1:11" customFormat="1" x14ac:dyDescent="0.25">
      <c r="A43">
        <v>42</v>
      </c>
      <c r="B43" t="s">
        <v>230</v>
      </c>
      <c r="C43" t="s">
        <v>182</v>
      </c>
      <c r="D43" t="s">
        <v>207</v>
      </c>
      <c r="E43" t="s">
        <v>196</v>
      </c>
      <c r="F43" s="218" t="s">
        <v>180</v>
      </c>
      <c r="G43" s="219">
        <v>36467202.882769689</v>
      </c>
      <c r="H43" s="220"/>
      <c r="I43" s="221"/>
    </row>
    <row r="44" spans="1:11" customFormat="1" x14ac:dyDescent="0.25">
      <c r="A44">
        <v>43</v>
      </c>
      <c r="B44" t="s">
        <v>231</v>
      </c>
      <c r="C44" s="212" t="s">
        <v>177</v>
      </c>
      <c r="D44" t="s">
        <v>207</v>
      </c>
      <c r="E44" t="s">
        <v>196</v>
      </c>
      <c r="F44" s="218" t="s">
        <v>180</v>
      </c>
      <c r="G44" s="219">
        <v>23474624.215636358</v>
      </c>
      <c r="H44" s="220"/>
      <c r="I44" s="221"/>
    </row>
    <row r="45" spans="1:11" customFormat="1" x14ac:dyDescent="0.25">
      <c r="A45">
        <v>44</v>
      </c>
      <c r="B45" t="s">
        <v>232</v>
      </c>
      <c r="C45" t="s">
        <v>223</v>
      </c>
      <c r="D45" t="s">
        <v>207</v>
      </c>
      <c r="E45" t="s">
        <v>196</v>
      </c>
      <c r="F45" s="218" t="s">
        <v>180</v>
      </c>
      <c r="G45" s="219">
        <v>36390980.602446593</v>
      </c>
      <c r="H45" s="220"/>
      <c r="I45" s="221"/>
    </row>
    <row r="46" spans="1:11" customFormat="1" x14ac:dyDescent="0.25">
      <c r="A46">
        <v>45</v>
      </c>
      <c r="B46" t="s">
        <v>233</v>
      </c>
      <c r="C46" t="s">
        <v>223</v>
      </c>
      <c r="D46" t="s">
        <v>207</v>
      </c>
      <c r="E46" t="s">
        <v>196</v>
      </c>
      <c r="F46" s="218" t="s">
        <v>180</v>
      </c>
      <c r="G46" s="219">
        <v>21654877.184029099</v>
      </c>
      <c r="H46" s="220"/>
      <c r="I46" s="221"/>
    </row>
    <row r="47" spans="1:11" customFormat="1" x14ac:dyDescent="0.25">
      <c r="A47">
        <v>46</v>
      </c>
      <c r="B47" t="s">
        <v>234</v>
      </c>
      <c r="C47" t="s">
        <v>182</v>
      </c>
      <c r="D47" t="s">
        <v>207</v>
      </c>
      <c r="E47" t="s">
        <v>196</v>
      </c>
      <c r="F47" s="218" t="s">
        <v>180</v>
      </c>
      <c r="G47" s="219">
        <v>18843871.199999999</v>
      </c>
      <c r="H47" s="220"/>
      <c r="I47" s="221"/>
    </row>
    <row r="48" spans="1:11" customFormat="1" x14ac:dyDescent="0.25">
      <c r="A48">
        <v>47</v>
      </c>
      <c r="B48" t="s">
        <v>235</v>
      </c>
      <c r="C48" t="s">
        <v>223</v>
      </c>
      <c r="D48" t="s">
        <v>207</v>
      </c>
      <c r="E48" t="s">
        <v>196</v>
      </c>
      <c r="F48" s="218" t="s">
        <v>180</v>
      </c>
      <c r="G48" s="219">
        <v>41875352.081614561</v>
      </c>
      <c r="H48" s="220"/>
      <c r="I48" s="221"/>
    </row>
    <row r="49" spans="1:9" customFormat="1" x14ac:dyDescent="0.25">
      <c r="A49">
        <v>48</v>
      </c>
      <c r="B49" t="s">
        <v>236</v>
      </c>
      <c r="C49" t="s">
        <v>182</v>
      </c>
      <c r="D49" t="s">
        <v>207</v>
      </c>
      <c r="E49" t="s">
        <v>196</v>
      </c>
      <c r="F49" s="218" t="s">
        <v>180</v>
      </c>
      <c r="G49" s="219">
        <v>22790429.200000003</v>
      </c>
      <c r="H49" s="220"/>
      <c r="I49" s="221"/>
    </row>
    <row r="50" spans="1:9" customFormat="1" x14ac:dyDescent="0.25">
      <c r="A50">
        <v>49</v>
      </c>
      <c r="B50" t="s">
        <v>237</v>
      </c>
      <c r="C50" t="s">
        <v>177</v>
      </c>
      <c r="D50" t="s">
        <v>207</v>
      </c>
      <c r="E50" t="s">
        <v>196</v>
      </c>
      <c r="F50" s="218" t="s">
        <v>180</v>
      </c>
      <c r="G50" s="219">
        <v>53648352.334181823</v>
      </c>
      <c r="H50" s="220"/>
      <c r="I50" s="221"/>
    </row>
    <row r="51" spans="1:9" customFormat="1" x14ac:dyDescent="0.25">
      <c r="A51">
        <v>50</v>
      </c>
      <c r="B51" t="s">
        <v>238</v>
      </c>
      <c r="C51" t="s">
        <v>182</v>
      </c>
      <c r="D51" t="s">
        <v>207</v>
      </c>
      <c r="E51" t="s">
        <v>196</v>
      </c>
      <c r="F51" s="218" t="s">
        <v>180</v>
      </c>
      <c r="G51" s="219">
        <v>49296707.002195269</v>
      </c>
      <c r="H51" s="220"/>
      <c r="I51" s="221"/>
    </row>
    <row r="52" spans="1:9" customFormat="1" x14ac:dyDescent="0.25">
      <c r="A52">
        <v>51</v>
      </c>
      <c r="B52" t="s">
        <v>239</v>
      </c>
      <c r="C52" t="s">
        <v>165</v>
      </c>
      <c r="D52" t="s">
        <v>207</v>
      </c>
      <c r="E52" t="s">
        <v>196</v>
      </c>
      <c r="F52" s="218" t="s">
        <v>180</v>
      </c>
      <c r="G52" s="219">
        <v>51159121.660945475</v>
      </c>
      <c r="H52" s="220"/>
      <c r="I52" s="221"/>
    </row>
    <row r="53" spans="1:9" customFormat="1" x14ac:dyDescent="0.25">
      <c r="A53">
        <v>52</v>
      </c>
      <c r="B53" t="s">
        <v>240</v>
      </c>
      <c r="C53" t="s">
        <v>223</v>
      </c>
      <c r="D53" t="s">
        <v>207</v>
      </c>
      <c r="E53" t="s">
        <v>196</v>
      </c>
      <c r="F53" s="218" t="s">
        <v>180</v>
      </c>
      <c r="G53" s="219">
        <v>18362365.117027272</v>
      </c>
      <c r="H53" s="220"/>
      <c r="I53" s="221"/>
    </row>
    <row r="54" spans="1:9" customFormat="1" x14ac:dyDescent="0.25">
      <c r="A54">
        <v>55</v>
      </c>
      <c r="B54" t="s">
        <v>241</v>
      </c>
      <c r="C54" t="s">
        <v>182</v>
      </c>
      <c r="D54" t="s">
        <v>207</v>
      </c>
      <c r="E54" t="s">
        <v>196</v>
      </c>
      <c r="F54" s="218" t="s">
        <v>180</v>
      </c>
      <c r="G54" s="219">
        <v>45298094.152009822</v>
      </c>
      <c r="H54" s="220"/>
      <c r="I54" s="221"/>
    </row>
    <row r="55" spans="1:9" customFormat="1" x14ac:dyDescent="0.25">
      <c r="A55">
        <v>56</v>
      </c>
      <c r="B55" t="s">
        <v>242</v>
      </c>
      <c r="C55" t="s">
        <v>182</v>
      </c>
      <c r="D55" t="s">
        <v>207</v>
      </c>
      <c r="E55" t="s">
        <v>196</v>
      </c>
      <c r="F55" s="218" t="s">
        <v>180</v>
      </c>
      <c r="G55" s="219">
        <v>18056150.812636368</v>
      </c>
      <c r="H55" s="220"/>
      <c r="I55" s="221"/>
    </row>
    <row r="56" spans="1:9" customFormat="1" x14ac:dyDescent="0.25">
      <c r="A56">
        <v>57</v>
      </c>
      <c r="B56" t="s">
        <v>243</v>
      </c>
      <c r="C56" t="s">
        <v>182</v>
      </c>
      <c r="D56" t="s">
        <v>207</v>
      </c>
      <c r="E56" t="s">
        <v>196</v>
      </c>
      <c r="F56" s="218" t="s">
        <v>180</v>
      </c>
      <c r="G56" s="219">
        <v>13234629.636352727</v>
      </c>
      <c r="H56" s="220"/>
      <c r="I56" s="221"/>
    </row>
    <row r="57" spans="1:9" customFormat="1" x14ac:dyDescent="0.25">
      <c r="A57">
        <v>58</v>
      </c>
      <c r="B57" t="s">
        <v>244</v>
      </c>
      <c r="C57" t="s">
        <v>223</v>
      </c>
      <c r="D57" t="s">
        <v>207</v>
      </c>
      <c r="E57" t="s">
        <v>196</v>
      </c>
      <c r="F57" s="218" t="s">
        <v>180</v>
      </c>
      <c r="G57" s="219">
        <v>15919814.059312124</v>
      </c>
      <c r="H57" s="220"/>
      <c r="I57" s="221"/>
    </row>
    <row r="58" spans="1:9" customFormat="1" x14ac:dyDescent="0.25">
      <c r="A58">
        <v>59</v>
      </c>
      <c r="B58" t="s">
        <v>245</v>
      </c>
      <c r="C58" t="s">
        <v>223</v>
      </c>
      <c r="D58" t="s">
        <v>207</v>
      </c>
      <c r="E58" t="s">
        <v>196</v>
      </c>
      <c r="F58" s="218" t="s">
        <v>180</v>
      </c>
      <c r="G58" s="219">
        <v>4495107.7408856815</v>
      </c>
      <c r="H58" s="220"/>
      <c r="I58" s="221"/>
    </row>
    <row r="59" spans="1:9" customFormat="1" x14ac:dyDescent="0.25">
      <c r="A59">
        <v>60</v>
      </c>
      <c r="B59" t="s">
        <v>246</v>
      </c>
      <c r="C59" t="s">
        <v>165</v>
      </c>
      <c r="D59" t="s">
        <v>207</v>
      </c>
      <c r="E59" t="s">
        <v>196</v>
      </c>
      <c r="F59" s="218" t="s">
        <v>180</v>
      </c>
      <c r="G59" s="219">
        <v>69217439.84386</v>
      </c>
      <c r="H59" s="220"/>
      <c r="I59" s="221"/>
    </row>
    <row r="60" spans="1:9" customFormat="1" x14ac:dyDescent="0.25">
      <c r="A60">
        <v>61</v>
      </c>
      <c r="B60" t="s">
        <v>247</v>
      </c>
      <c r="C60" t="s">
        <v>182</v>
      </c>
      <c r="D60" t="s">
        <v>207</v>
      </c>
      <c r="E60" t="s">
        <v>196</v>
      </c>
      <c r="F60" s="218" t="s">
        <v>180</v>
      </c>
      <c r="G60" s="219">
        <v>8880680.315687051</v>
      </c>
      <c r="H60" s="220"/>
      <c r="I60" s="221"/>
    </row>
    <row r="61" spans="1:9" customFormat="1" x14ac:dyDescent="0.25">
      <c r="A61">
        <v>62</v>
      </c>
      <c r="B61" s="130" t="s">
        <v>248</v>
      </c>
      <c r="C61" s="130" t="s">
        <v>191</v>
      </c>
      <c r="D61" t="s">
        <v>207</v>
      </c>
      <c r="E61" s="130" t="s">
        <v>196</v>
      </c>
      <c r="F61" s="218" t="s">
        <v>180</v>
      </c>
      <c r="G61" s="219">
        <v>14086973.789483637</v>
      </c>
      <c r="H61" s="220"/>
      <c r="I61" s="221"/>
    </row>
    <row r="62" spans="1:9" customFormat="1" x14ac:dyDescent="0.25">
      <c r="A62">
        <v>63</v>
      </c>
      <c r="B62" t="s">
        <v>249</v>
      </c>
      <c r="C62" t="s">
        <v>182</v>
      </c>
      <c r="D62" t="s">
        <v>207</v>
      </c>
      <c r="E62" t="s">
        <v>196</v>
      </c>
      <c r="F62" s="218" t="s">
        <v>180</v>
      </c>
      <c r="G62" s="219">
        <v>14238933.609572483</v>
      </c>
      <c r="H62" s="220"/>
      <c r="I62" s="221"/>
    </row>
    <row r="63" spans="1:9" customFormat="1" x14ac:dyDescent="0.25">
      <c r="A63">
        <v>64</v>
      </c>
      <c r="B63" t="s">
        <v>250</v>
      </c>
      <c r="C63" t="s">
        <v>182</v>
      </c>
      <c r="D63" t="s">
        <v>207</v>
      </c>
      <c r="E63" t="s">
        <v>196</v>
      </c>
      <c r="F63" s="218" t="s">
        <v>180</v>
      </c>
      <c r="G63" s="219">
        <v>30495355.88417555</v>
      </c>
      <c r="H63" s="220"/>
      <c r="I63" s="221"/>
    </row>
    <row r="64" spans="1:9" customFormat="1" x14ac:dyDescent="0.25">
      <c r="A64">
        <v>65</v>
      </c>
      <c r="B64" t="s">
        <v>251</v>
      </c>
      <c r="C64" s="212" t="s">
        <v>177</v>
      </c>
      <c r="D64" t="s">
        <v>207</v>
      </c>
      <c r="E64" t="s">
        <v>196</v>
      </c>
      <c r="F64" s="218" t="s">
        <v>180</v>
      </c>
      <c r="G64" s="219">
        <v>20915944.95912727</v>
      </c>
      <c r="H64" s="220"/>
      <c r="I64" s="221"/>
    </row>
    <row r="65" spans="1:11" customFormat="1" x14ac:dyDescent="0.25">
      <c r="A65">
        <v>66</v>
      </c>
      <c r="B65" t="s">
        <v>252</v>
      </c>
      <c r="C65" t="s">
        <v>182</v>
      </c>
      <c r="D65" t="s">
        <v>207</v>
      </c>
      <c r="E65" t="s">
        <v>196</v>
      </c>
      <c r="F65" s="218" t="s">
        <v>180</v>
      </c>
      <c r="G65" s="219">
        <v>3287016.9954109089</v>
      </c>
      <c r="H65" s="220"/>
      <c r="I65" s="221"/>
    </row>
    <row r="66" spans="1:11" customFormat="1" x14ac:dyDescent="0.25">
      <c r="A66">
        <v>67</v>
      </c>
      <c r="B66" t="s">
        <v>253</v>
      </c>
      <c r="C66" t="s">
        <v>199</v>
      </c>
      <c r="D66" t="s">
        <v>207</v>
      </c>
      <c r="E66" t="s">
        <v>196</v>
      </c>
      <c r="F66" s="218" t="s">
        <v>180</v>
      </c>
      <c r="G66" s="219">
        <v>5591620.7393963644</v>
      </c>
      <c r="H66" s="220"/>
      <c r="I66" s="221"/>
    </row>
    <row r="67" spans="1:11" customFormat="1" x14ac:dyDescent="0.25">
      <c r="A67">
        <v>68</v>
      </c>
      <c r="B67" t="s">
        <v>254</v>
      </c>
      <c r="C67" t="s">
        <v>182</v>
      </c>
      <c r="D67" t="s">
        <v>207</v>
      </c>
      <c r="E67" t="s">
        <v>196</v>
      </c>
      <c r="F67" s="218" t="s">
        <v>180</v>
      </c>
      <c r="G67" s="219">
        <v>6763004.7613333333</v>
      </c>
      <c r="H67" s="220"/>
      <c r="I67" s="221"/>
    </row>
    <row r="68" spans="1:11" customFormat="1" x14ac:dyDescent="0.25">
      <c r="A68">
        <v>70</v>
      </c>
      <c r="B68" t="s">
        <v>255</v>
      </c>
      <c r="C68" t="s">
        <v>182</v>
      </c>
      <c r="D68" t="s">
        <v>207</v>
      </c>
      <c r="E68" t="s">
        <v>196</v>
      </c>
      <c r="F68" s="218" t="s">
        <v>180</v>
      </c>
      <c r="G68" s="219">
        <v>1576131.3049999999</v>
      </c>
      <c r="H68" s="220"/>
      <c r="I68" s="221"/>
    </row>
    <row r="69" spans="1:11" customFormat="1" x14ac:dyDescent="0.25">
      <c r="A69">
        <v>71</v>
      </c>
      <c r="B69" t="s">
        <v>256</v>
      </c>
      <c r="C69" t="s">
        <v>182</v>
      </c>
      <c r="D69" t="s">
        <v>207</v>
      </c>
      <c r="E69" t="s">
        <v>196</v>
      </c>
      <c r="F69" s="218" t="s">
        <v>180</v>
      </c>
      <c r="G69" s="219">
        <v>15338631.893413492</v>
      </c>
      <c r="H69" s="220"/>
      <c r="I69" s="221"/>
    </row>
    <row r="70" spans="1:11" customFormat="1" x14ac:dyDescent="0.25">
      <c r="A70">
        <v>73</v>
      </c>
      <c r="B70" t="s">
        <v>257</v>
      </c>
      <c r="C70" t="s">
        <v>182</v>
      </c>
      <c r="D70" t="s">
        <v>207</v>
      </c>
      <c r="E70" t="s">
        <v>196</v>
      </c>
      <c r="F70" s="218" t="s">
        <v>175</v>
      </c>
      <c r="G70" s="219">
        <v>2992317.5982763637</v>
      </c>
      <c r="H70" s="220"/>
      <c r="I70" s="221"/>
    </row>
    <row r="71" spans="1:11" customFormat="1" x14ac:dyDescent="0.25">
      <c r="A71">
        <v>74</v>
      </c>
      <c r="B71" t="s">
        <v>258</v>
      </c>
      <c r="C71" t="s">
        <v>182</v>
      </c>
      <c r="D71" t="s">
        <v>207</v>
      </c>
      <c r="E71" t="s">
        <v>196</v>
      </c>
      <c r="F71" s="218" t="s">
        <v>175</v>
      </c>
      <c r="G71" s="219">
        <v>3808011.0619854541</v>
      </c>
      <c r="H71" s="220"/>
      <c r="I71" s="221"/>
    </row>
    <row r="72" spans="1:11" customFormat="1" x14ac:dyDescent="0.25">
      <c r="A72">
        <v>75</v>
      </c>
      <c r="B72" t="s">
        <v>259</v>
      </c>
      <c r="C72" t="s">
        <v>223</v>
      </c>
      <c r="D72" t="s">
        <v>207</v>
      </c>
      <c r="E72" t="s">
        <v>196</v>
      </c>
      <c r="F72" s="218" t="s">
        <v>175</v>
      </c>
      <c r="G72" s="219">
        <v>15442776.439694546</v>
      </c>
      <c r="H72" s="220"/>
      <c r="I72" s="221"/>
    </row>
    <row r="73" spans="1:11" customFormat="1" x14ac:dyDescent="0.25">
      <c r="A73">
        <v>76</v>
      </c>
      <c r="B73" t="s">
        <v>260</v>
      </c>
      <c r="C73" s="130" t="s">
        <v>199</v>
      </c>
      <c r="D73" s="130" t="s">
        <v>207</v>
      </c>
      <c r="E73" t="s">
        <v>196</v>
      </c>
      <c r="F73" s="218" t="s">
        <v>175</v>
      </c>
      <c r="G73" s="219">
        <v>2746625.6901391307</v>
      </c>
      <c r="H73" s="220"/>
      <c r="I73" s="221"/>
    </row>
    <row r="74" spans="1:11" customFormat="1" x14ac:dyDescent="0.25">
      <c r="A74">
        <v>77</v>
      </c>
      <c r="B74" t="s">
        <v>261</v>
      </c>
      <c r="C74" s="130" t="s">
        <v>182</v>
      </c>
      <c r="D74" s="130" t="s">
        <v>207</v>
      </c>
      <c r="E74" t="s">
        <v>196</v>
      </c>
      <c r="F74" s="218" t="s">
        <v>175</v>
      </c>
      <c r="G74" s="219">
        <v>9628688.0914000012</v>
      </c>
      <c r="H74" s="220"/>
      <c r="I74" s="221"/>
    </row>
    <row r="75" spans="1:11" customFormat="1" x14ac:dyDescent="0.25">
      <c r="A75">
        <v>78</v>
      </c>
      <c r="B75" t="s">
        <v>262</v>
      </c>
      <c r="C75" t="s">
        <v>182</v>
      </c>
      <c r="D75" t="s">
        <v>207</v>
      </c>
      <c r="E75" t="s">
        <v>196</v>
      </c>
      <c r="F75" s="218" t="s">
        <v>180</v>
      </c>
      <c r="G75" s="219">
        <v>18023498.533854544</v>
      </c>
      <c r="H75" s="220"/>
      <c r="I75" s="221"/>
    </row>
    <row r="76" spans="1:11" customFormat="1" x14ac:dyDescent="0.25">
      <c r="A76">
        <v>81</v>
      </c>
      <c r="B76" t="s">
        <v>263</v>
      </c>
      <c r="C76" t="s">
        <v>202</v>
      </c>
      <c r="D76" t="s">
        <v>207</v>
      </c>
      <c r="E76" t="s">
        <v>196</v>
      </c>
      <c r="F76" s="218" t="s">
        <v>175</v>
      </c>
      <c r="G76" s="219">
        <v>2751833.6229999997</v>
      </c>
      <c r="H76" s="220"/>
      <c r="I76" s="221"/>
    </row>
    <row r="77" spans="1:11" customFormat="1" x14ac:dyDescent="0.25">
      <c r="A77">
        <v>82</v>
      </c>
      <c r="B77" t="s">
        <v>264</v>
      </c>
      <c r="C77" t="s">
        <v>182</v>
      </c>
      <c r="D77" t="s">
        <v>207</v>
      </c>
      <c r="E77" t="s">
        <v>196</v>
      </c>
      <c r="F77" s="218" t="s">
        <v>180</v>
      </c>
      <c r="G77" s="219">
        <v>31693870.727679998</v>
      </c>
      <c r="H77" s="220"/>
      <c r="I77" s="221"/>
    </row>
    <row r="78" spans="1:11" customFormat="1" x14ac:dyDescent="0.25">
      <c r="A78">
        <v>84</v>
      </c>
      <c r="B78" t="s">
        <v>265</v>
      </c>
      <c r="C78" t="s">
        <v>182</v>
      </c>
      <c r="D78" t="s">
        <v>166</v>
      </c>
      <c r="E78" t="s">
        <v>167</v>
      </c>
      <c r="F78" s="218" t="s">
        <v>175</v>
      </c>
      <c r="G78" s="219">
        <v>81871143.16337727</v>
      </c>
      <c r="H78" s="226"/>
      <c r="I78" s="221"/>
      <c r="J78" s="130"/>
      <c r="K78" s="130"/>
    </row>
    <row r="79" spans="1:11" x14ac:dyDescent="0.25">
      <c r="A79">
        <v>83</v>
      </c>
      <c r="B79" t="s">
        <v>266</v>
      </c>
      <c r="C79" t="s">
        <v>182</v>
      </c>
      <c r="D79" t="s">
        <v>166</v>
      </c>
      <c r="E79" t="s">
        <v>167</v>
      </c>
      <c r="F79" s="218" t="s">
        <v>180</v>
      </c>
      <c r="G79" s="219">
        <v>3698579774</v>
      </c>
      <c r="H79" s="220"/>
      <c r="I79" s="221"/>
      <c r="J79"/>
      <c r="K79"/>
    </row>
    <row r="80" spans="1:11" x14ac:dyDescent="0.25">
      <c r="A80">
        <v>85</v>
      </c>
      <c r="B80" t="s">
        <v>267</v>
      </c>
      <c r="C80" t="s">
        <v>182</v>
      </c>
      <c r="D80" t="s">
        <v>74</v>
      </c>
      <c r="E80" t="s">
        <v>92</v>
      </c>
      <c r="F80" s="218" t="s">
        <v>180</v>
      </c>
      <c r="G80" s="219">
        <v>711638319</v>
      </c>
      <c r="I80" s="221"/>
    </row>
    <row r="81" spans="1:9" x14ac:dyDescent="0.25">
      <c r="A81">
        <v>86</v>
      </c>
      <c r="B81" t="s">
        <v>268</v>
      </c>
      <c r="C81" t="s">
        <v>223</v>
      </c>
      <c r="D81" t="s">
        <v>207</v>
      </c>
      <c r="E81" t="s">
        <v>196</v>
      </c>
      <c r="F81" s="218" t="s">
        <v>180</v>
      </c>
      <c r="G81" s="219">
        <v>21266654.684723638</v>
      </c>
      <c r="I81" s="221"/>
    </row>
    <row r="82" spans="1:9" x14ac:dyDescent="0.25">
      <c r="A82">
        <v>87</v>
      </c>
      <c r="B82" t="s">
        <v>269</v>
      </c>
      <c r="C82" t="s">
        <v>223</v>
      </c>
      <c r="D82" t="s">
        <v>207</v>
      </c>
      <c r="E82" t="s">
        <v>196</v>
      </c>
      <c r="F82" s="218" t="s">
        <v>180</v>
      </c>
      <c r="G82" s="219">
        <v>13052038.64039091</v>
      </c>
      <c r="I82" s="221"/>
    </row>
    <row r="83" spans="1:9" x14ac:dyDescent="0.25">
      <c r="G83" s="226">
        <f>SUM(G2:G82)</f>
        <v>34154208869.664738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5373"/>
  <sheetViews>
    <sheetView workbookViewId="0">
      <pane ySplit="2" topLeftCell="A5309" activePane="bottomLeft" state="frozen"/>
      <selection activeCell="G4033" sqref="G4033"/>
      <selection pane="bottomLeft" activeCell="C5286" sqref="C5286:C5332"/>
    </sheetView>
  </sheetViews>
  <sheetFormatPr defaultColWidth="9.109375" defaultRowHeight="13.8" x14ac:dyDescent="0.3"/>
  <cols>
    <col min="1" max="1" width="10.88671875" style="133" customWidth="1"/>
    <col min="2" max="2" width="17" style="133" bestFit="1" customWidth="1"/>
    <col min="3" max="3" width="9.44140625" style="133" bestFit="1" customWidth="1"/>
    <col min="4" max="4" width="11.6640625" style="183" bestFit="1" customWidth="1"/>
    <col min="5" max="5" width="15" style="133" bestFit="1" customWidth="1"/>
    <col min="6" max="7" width="15.109375" style="133" bestFit="1" customWidth="1"/>
    <col min="8" max="8" width="16.33203125" style="133" bestFit="1" customWidth="1"/>
    <col min="9" max="10" width="12.5546875" style="133" bestFit="1" customWidth="1"/>
    <col min="11" max="11" width="10.44140625" style="133" bestFit="1" customWidth="1"/>
    <col min="12" max="12" width="12" style="133" bestFit="1" customWidth="1"/>
    <col min="13" max="16384" width="9.109375" style="133"/>
  </cols>
  <sheetData>
    <row r="1" spans="1:17" x14ac:dyDescent="0.3">
      <c r="B1" s="181" t="s">
        <v>88</v>
      </c>
      <c r="C1" s="181" t="s">
        <v>57</v>
      </c>
      <c r="D1" s="182" t="s">
        <v>70</v>
      </c>
      <c r="E1" s="181" t="s">
        <v>58</v>
      </c>
      <c r="F1" s="181" t="s">
        <v>59</v>
      </c>
      <c r="G1" s="181" t="s">
        <v>60</v>
      </c>
      <c r="H1" s="181" t="s">
        <v>61</v>
      </c>
      <c r="I1" s="133" t="s">
        <v>83</v>
      </c>
      <c r="J1" s="133" t="s">
        <v>84</v>
      </c>
      <c r="K1" s="133" t="s">
        <v>99</v>
      </c>
      <c r="L1" s="133" t="s">
        <v>102</v>
      </c>
    </row>
    <row r="2" spans="1:17" x14ac:dyDescent="0.3">
      <c r="A2" s="133" t="s">
        <v>62</v>
      </c>
      <c r="B2" s="133" t="s">
        <v>63</v>
      </c>
      <c r="C2" s="133" t="s">
        <v>63</v>
      </c>
      <c r="D2" s="183" t="s">
        <v>63</v>
      </c>
      <c r="E2" s="133" t="s">
        <v>63</v>
      </c>
      <c r="F2" s="133" t="s">
        <v>63</v>
      </c>
      <c r="G2" s="133" t="s">
        <v>63</v>
      </c>
      <c r="H2" s="133" t="s">
        <v>63</v>
      </c>
      <c r="I2" s="133" t="s">
        <v>63</v>
      </c>
      <c r="J2" s="133" t="s">
        <v>63</v>
      </c>
      <c r="K2" s="133" t="s">
        <v>63</v>
      </c>
      <c r="L2" s="133" t="s">
        <v>140</v>
      </c>
    </row>
    <row r="3" spans="1:17" x14ac:dyDescent="0.3">
      <c r="A3" s="184">
        <v>38369</v>
      </c>
      <c r="B3" s="133" t="s">
        <v>64</v>
      </c>
      <c r="C3" s="133">
        <v>1024.885</v>
      </c>
      <c r="D3" s="183" t="s">
        <v>64</v>
      </c>
      <c r="E3" s="133">
        <v>9135</v>
      </c>
      <c r="F3" s="133">
        <v>6.2160000000000002</v>
      </c>
      <c r="G3" s="133">
        <v>6.2279999999999998</v>
      </c>
      <c r="H3" s="133">
        <v>6.3710000000000004</v>
      </c>
      <c r="I3" s="133">
        <v>7.43</v>
      </c>
      <c r="J3" s="133" t="s">
        <v>64</v>
      </c>
      <c r="K3" s="133" t="s">
        <v>64</v>
      </c>
      <c r="L3" s="133" t="s">
        <v>64</v>
      </c>
    </row>
    <row r="4" spans="1:17" x14ac:dyDescent="0.3">
      <c r="A4" s="134">
        <v>38370</v>
      </c>
      <c r="B4" s="133" t="s">
        <v>64</v>
      </c>
      <c r="C4" s="133">
        <v>1017.726</v>
      </c>
      <c r="D4" s="183" t="s">
        <v>64</v>
      </c>
      <c r="E4" s="133">
        <v>9153</v>
      </c>
      <c r="F4" s="133">
        <v>6.218</v>
      </c>
      <c r="G4" s="133">
        <v>6.2320000000000002</v>
      </c>
      <c r="H4" s="133">
        <v>6.3769999999999998</v>
      </c>
      <c r="I4" s="133">
        <v>7.45</v>
      </c>
      <c r="J4" s="133" t="s">
        <v>64</v>
      </c>
      <c r="K4" s="133" t="s">
        <v>64</v>
      </c>
      <c r="L4" s="133" t="s">
        <v>64</v>
      </c>
      <c r="Q4" s="185" t="s">
        <v>83</v>
      </c>
    </row>
    <row r="5" spans="1:17" x14ac:dyDescent="0.3">
      <c r="A5" s="134">
        <v>38371</v>
      </c>
      <c r="B5" s="133" t="s">
        <v>64</v>
      </c>
      <c r="C5" s="133">
        <v>1027.81</v>
      </c>
      <c r="D5" s="183" t="s">
        <v>64</v>
      </c>
      <c r="E5" s="133">
        <v>9157</v>
      </c>
      <c r="F5" s="133">
        <v>6.22</v>
      </c>
      <c r="G5" s="133">
        <v>6.2370000000000001</v>
      </c>
      <c r="H5" s="133">
        <v>6.3979999999999997</v>
      </c>
      <c r="I5" s="133">
        <v>7.45</v>
      </c>
      <c r="J5" s="133" t="s">
        <v>64</v>
      </c>
      <c r="K5" s="133" t="s">
        <v>64</v>
      </c>
      <c r="L5" s="133" t="s">
        <v>64</v>
      </c>
      <c r="Q5" s="185" t="s">
        <v>84</v>
      </c>
    </row>
    <row r="6" spans="1:17" x14ac:dyDescent="0.3">
      <c r="A6" s="134">
        <v>38372</v>
      </c>
      <c r="B6" s="133" t="s">
        <v>64</v>
      </c>
      <c r="C6" s="133">
        <v>1035.7470000000001</v>
      </c>
      <c r="D6" s="183" t="s">
        <v>64</v>
      </c>
      <c r="E6" s="133">
        <v>9150</v>
      </c>
      <c r="F6" s="133">
        <v>6.21</v>
      </c>
      <c r="G6" s="133">
        <v>6.2240000000000002</v>
      </c>
      <c r="H6" s="133">
        <v>6.3970000000000002</v>
      </c>
      <c r="I6" s="133">
        <v>7.35</v>
      </c>
      <c r="J6" s="133" t="s">
        <v>64</v>
      </c>
      <c r="K6" s="133" t="s">
        <v>64</v>
      </c>
      <c r="L6" s="133" t="s">
        <v>64</v>
      </c>
    </row>
    <row r="7" spans="1:17" x14ac:dyDescent="0.3">
      <c r="A7" s="134">
        <v>38373</v>
      </c>
      <c r="B7" s="133" t="s">
        <v>64</v>
      </c>
      <c r="C7" s="133">
        <v>1035.7470000000001</v>
      </c>
      <c r="D7" s="183" t="s">
        <v>64</v>
      </c>
      <c r="E7" s="133">
        <v>9146</v>
      </c>
      <c r="F7" s="133">
        <v>6.21</v>
      </c>
      <c r="G7" s="133">
        <v>6.2240000000000002</v>
      </c>
      <c r="H7" s="133">
        <v>6.3970000000000002</v>
      </c>
      <c r="I7" s="133">
        <v>7.35</v>
      </c>
      <c r="J7" s="133" t="s">
        <v>64</v>
      </c>
      <c r="K7" s="133" t="s">
        <v>64</v>
      </c>
      <c r="L7" s="133" t="s">
        <v>64</v>
      </c>
    </row>
    <row r="8" spans="1:17" x14ac:dyDescent="0.3">
      <c r="A8" s="134">
        <v>38374</v>
      </c>
      <c r="B8" s="133" t="s">
        <v>64</v>
      </c>
      <c r="C8" s="133">
        <v>1035.7470000000001</v>
      </c>
      <c r="D8" s="183" t="s">
        <v>64</v>
      </c>
      <c r="E8" s="133">
        <v>9146</v>
      </c>
      <c r="F8" s="133">
        <v>6.21</v>
      </c>
      <c r="G8" s="133">
        <v>6.2240000000000002</v>
      </c>
      <c r="H8" s="133">
        <v>6.3970000000000002</v>
      </c>
      <c r="I8" s="133">
        <v>7.35</v>
      </c>
      <c r="J8" s="133" t="s">
        <v>64</v>
      </c>
      <c r="K8" s="133" t="s">
        <v>64</v>
      </c>
      <c r="L8" s="133" t="s">
        <v>64</v>
      </c>
    </row>
    <row r="9" spans="1:17" x14ac:dyDescent="0.3">
      <c r="A9" s="134">
        <v>38375</v>
      </c>
      <c r="B9" s="133" t="s">
        <v>64</v>
      </c>
      <c r="C9" s="133">
        <v>1035.7470000000001</v>
      </c>
      <c r="D9" s="183" t="s">
        <v>64</v>
      </c>
      <c r="E9" s="133">
        <v>9146</v>
      </c>
      <c r="F9" s="133">
        <v>6.21</v>
      </c>
      <c r="G9" s="133">
        <v>6.2240000000000002</v>
      </c>
      <c r="H9" s="133">
        <v>6.3970000000000002</v>
      </c>
      <c r="I9" s="133">
        <v>7.35</v>
      </c>
      <c r="J9" s="133" t="s">
        <v>64</v>
      </c>
      <c r="K9" s="133" t="s">
        <v>64</v>
      </c>
      <c r="L9" s="133" t="s">
        <v>64</v>
      </c>
    </row>
    <row r="10" spans="1:17" x14ac:dyDescent="0.3">
      <c r="A10" s="134">
        <v>38376</v>
      </c>
      <c r="B10" s="133" t="s">
        <v>64</v>
      </c>
      <c r="C10" s="133">
        <v>1030.7170000000001</v>
      </c>
      <c r="D10" s="183" t="s">
        <v>64</v>
      </c>
      <c r="E10" s="133">
        <v>9136</v>
      </c>
      <c r="F10" s="133">
        <v>6.2119999999999997</v>
      </c>
      <c r="G10" s="133">
        <v>6.2309999999999999</v>
      </c>
      <c r="H10" s="133">
        <v>6.3760000000000003</v>
      </c>
      <c r="I10" s="133">
        <v>7.26</v>
      </c>
      <c r="J10" s="133" t="s">
        <v>64</v>
      </c>
      <c r="K10" s="133" t="s">
        <v>64</v>
      </c>
      <c r="L10" s="133" t="s">
        <v>64</v>
      </c>
    </row>
    <row r="11" spans="1:17" x14ac:dyDescent="0.3">
      <c r="A11" s="134">
        <v>38377</v>
      </c>
      <c r="B11" s="133" t="s">
        <v>64</v>
      </c>
      <c r="C11" s="133">
        <v>1026.893</v>
      </c>
      <c r="D11" s="183" t="s">
        <v>64</v>
      </c>
      <c r="E11" s="133">
        <v>9146</v>
      </c>
      <c r="F11" s="133">
        <v>6.218</v>
      </c>
      <c r="G11" s="133">
        <v>6.2379999999999995</v>
      </c>
      <c r="H11" s="133">
        <v>6.3849999999999998</v>
      </c>
      <c r="I11" s="133">
        <v>7.28</v>
      </c>
      <c r="J11" s="133" t="s">
        <v>64</v>
      </c>
      <c r="K11" s="133" t="s">
        <v>64</v>
      </c>
      <c r="L11" s="133" t="s">
        <v>64</v>
      </c>
    </row>
    <row r="12" spans="1:17" x14ac:dyDescent="0.3">
      <c r="A12" s="134">
        <v>38378</v>
      </c>
      <c r="B12" s="133" t="s">
        <v>64</v>
      </c>
      <c r="C12" s="133">
        <v>1037.509</v>
      </c>
      <c r="D12" s="183" t="s">
        <v>64</v>
      </c>
      <c r="E12" s="133">
        <v>9137</v>
      </c>
      <c r="F12" s="133">
        <v>6.2130000000000001</v>
      </c>
      <c r="G12" s="133">
        <v>6.2290000000000001</v>
      </c>
      <c r="H12" s="133">
        <v>6.3730000000000002</v>
      </c>
      <c r="I12" s="133">
        <v>7.32</v>
      </c>
      <c r="J12" s="133" t="s">
        <v>64</v>
      </c>
      <c r="K12" s="133" t="s">
        <v>64</v>
      </c>
      <c r="L12" s="133" t="s">
        <v>64</v>
      </c>
    </row>
    <row r="13" spans="1:17" x14ac:dyDescent="0.3">
      <c r="A13" s="134">
        <v>38379</v>
      </c>
      <c r="B13" s="133" t="s">
        <v>64</v>
      </c>
      <c r="C13" s="133">
        <v>1044.9880000000001</v>
      </c>
      <c r="D13" s="183" t="s">
        <v>64</v>
      </c>
      <c r="E13" s="133">
        <v>9151</v>
      </c>
      <c r="F13" s="133">
        <v>6.2270000000000003</v>
      </c>
      <c r="G13" s="133">
        <v>6.2430000000000003</v>
      </c>
      <c r="H13" s="133">
        <v>6.3879999999999999</v>
      </c>
      <c r="I13" s="133">
        <v>7.26</v>
      </c>
      <c r="J13" s="133" t="s">
        <v>64</v>
      </c>
      <c r="K13" s="133" t="s">
        <v>64</v>
      </c>
      <c r="L13" s="133" t="s">
        <v>64</v>
      </c>
    </row>
    <row r="14" spans="1:17" x14ac:dyDescent="0.3">
      <c r="A14" s="134">
        <v>38380</v>
      </c>
      <c r="B14" s="133" t="s">
        <v>64</v>
      </c>
      <c r="C14" s="133">
        <v>1046.4829999999999</v>
      </c>
      <c r="D14" s="183" t="s">
        <v>64</v>
      </c>
      <c r="E14" s="133">
        <v>9148</v>
      </c>
      <c r="F14" s="133">
        <v>6.2249999999999996</v>
      </c>
      <c r="G14" s="133">
        <v>6.2409999999999997</v>
      </c>
      <c r="H14" s="133">
        <v>6.3870000000000005</v>
      </c>
      <c r="I14" s="133">
        <v>7.24</v>
      </c>
      <c r="J14" s="133" t="s">
        <v>64</v>
      </c>
      <c r="K14" s="133" t="s">
        <v>64</v>
      </c>
      <c r="L14" s="133" t="s">
        <v>64</v>
      </c>
    </row>
    <row r="15" spans="1:17" x14ac:dyDescent="0.3">
      <c r="A15" s="134">
        <v>38381</v>
      </c>
      <c r="B15" s="133" t="s">
        <v>64</v>
      </c>
      <c r="C15" s="133">
        <v>1046.4829999999999</v>
      </c>
      <c r="D15" s="183" t="s">
        <v>64</v>
      </c>
      <c r="E15" s="133">
        <v>9148</v>
      </c>
      <c r="F15" s="133">
        <v>6.2249999999999996</v>
      </c>
      <c r="G15" s="133">
        <v>6.2409999999999997</v>
      </c>
      <c r="H15" s="133">
        <v>6.3870000000000005</v>
      </c>
      <c r="I15" s="133">
        <v>7.24</v>
      </c>
      <c r="J15" s="133" t="s">
        <v>64</v>
      </c>
      <c r="K15" s="133" t="s">
        <v>64</v>
      </c>
      <c r="L15" s="133" t="s">
        <v>64</v>
      </c>
    </row>
    <row r="16" spans="1:17" x14ac:dyDescent="0.3">
      <c r="A16" s="134">
        <v>38382</v>
      </c>
      <c r="B16" s="133" t="s">
        <v>64</v>
      </c>
      <c r="C16" s="133">
        <v>1046.4829999999999</v>
      </c>
      <c r="D16" s="183" t="s">
        <v>64</v>
      </c>
      <c r="E16" s="133">
        <v>9148</v>
      </c>
      <c r="F16" s="133">
        <v>6.2249999999999996</v>
      </c>
      <c r="G16" s="133">
        <v>6.2409999999999997</v>
      </c>
      <c r="H16" s="133">
        <v>6.3870000000000005</v>
      </c>
      <c r="I16" s="133">
        <v>7.24</v>
      </c>
      <c r="J16" s="133" t="s">
        <v>64</v>
      </c>
      <c r="K16" s="133" t="s">
        <v>64</v>
      </c>
      <c r="L16" s="133" t="s">
        <v>64</v>
      </c>
    </row>
    <row r="17" spans="1:12" x14ac:dyDescent="0.3">
      <c r="A17" s="134">
        <v>38383</v>
      </c>
      <c r="B17" s="133" t="s">
        <v>64</v>
      </c>
      <c r="C17" s="133">
        <v>1045.4349999999999</v>
      </c>
      <c r="D17" s="183" t="s">
        <v>64</v>
      </c>
      <c r="E17" s="133">
        <v>9161</v>
      </c>
      <c r="F17" s="133">
        <v>6.2270000000000003</v>
      </c>
      <c r="G17" s="133">
        <v>6.2489999999999997</v>
      </c>
      <c r="H17" s="133">
        <v>6.3870000000000005</v>
      </c>
      <c r="I17" s="133">
        <v>7.17</v>
      </c>
      <c r="J17" s="133" t="s">
        <v>64</v>
      </c>
      <c r="K17" s="133" t="s">
        <v>64</v>
      </c>
      <c r="L17" s="133" t="s">
        <v>64</v>
      </c>
    </row>
    <row r="18" spans="1:12" x14ac:dyDescent="0.3">
      <c r="A18" s="134">
        <v>38384</v>
      </c>
      <c r="B18" s="133" t="s">
        <v>64</v>
      </c>
      <c r="C18" s="133">
        <v>1047.5319999999999</v>
      </c>
      <c r="D18" s="183" t="s">
        <v>64</v>
      </c>
      <c r="E18" s="133">
        <v>9232</v>
      </c>
      <c r="F18" s="133">
        <v>6.2210000000000001</v>
      </c>
      <c r="G18" s="133">
        <v>6.2370000000000001</v>
      </c>
      <c r="H18" s="133">
        <v>6.3840000000000003</v>
      </c>
      <c r="I18" s="133">
        <v>7.26</v>
      </c>
      <c r="J18" s="133" t="s">
        <v>64</v>
      </c>
      <c r="K18" s="133" t="s">
        <v>64</v>
      </c>
      <c r="L18" s="133" t="s">
        <v>64</v>
      </c>
    </row>
    <row r="19" spans="1:12" x14ac:dyDescent="0.3">
      <c r="A19" s="134">
        <v>38385</v>
      </c>
      <c r="B19" s="133" t="s">
        <v>64</v>
      </c>
      <c r="C19" s="133">
        <v>1052.825</v>
      </c>
      <c r="D19" s="183" t="s">
        <v>64</v>
      </c>
      <c r="E19" s="133">
        <v>9178</v>
      </c>
      <c r="F19" s="133">
        <v>6.2210000000000001</v>
      </c>
      <c r="G19" s="133">
        <v>6.2370000000000001</v>
      </c>
      <c r="H19" s="133">
        <v>6.3840000000000003</v>
      </c>
      <c r="I19" s="133">
        <v>7.33</v>
      </c>
      <c r="J19" s="133" t="s">
        <v>64</v>
      </c>
      <c r="K19" s="133" t="s">
        <v>64</v>
      </c>
      <c r="L19" s="133" t="s">
        <v>64</v>
      </c>
    </row>
    <row r="20" spans="1:12" x14ac:dyDescent="0.3">
      <c r="A20" s="134">
        <v>38386</v>
      </c>
      <c r="B20" s="133" t="s">
        <v>64</v>
      </c>
      <c r="C20" s="133">
        <v>1049.3309999999999</v>
      </c>
      <c r="D20" s="183" t="s">
        <v>64</v>
      </c>
      <c r="E20" s="133">
        <v>9190</v>
      </c>
      <c r="F20" s="133">
        <v>6.2229999999999999</v>
      </c>
      <c r="G20" s="133">
        <v>6.2389999999999999</v>
      </c>
      <c r="H20" s="133">
        <v>6.3860000000000001</v>
      </c>
      <c r="I20" s="133">
        <v>7.24</v>
      </c>
      <c r="J20" s="133" t="s">
        <v>64</v>
      </c>
      <c r="K20" s="133" t="s">
        <v>64</v>
      </c>
      <c r="L20" s="133" t="s">
        <v>64</v>
      </c>
    </row>
    <row r="21" spans="1:12" x14ac:dyDescent="0.3">
      <c r="A21" s="134">
        <v>38387</v>
      </c>
      <c r="B21" s="133" t="s">
        <v>64</v>
      </c>
      <c r="C21" s="133">
        <v>1048.3910000000001</v>
      </c>
      <c r="D21" s="183" t="s">
        <v>64</v>
      </c>
      <c r="E21" s="133">
        <v>9185</v>
      </c>
      <c r="F21" s="133">
        <v>6.2229999999999999</v>
      </c>
      <c r="G21" s="133">
        <v>6.2389999999999999</v>
      </c>
      <c r="H21" s="133">
        <v>6.3860000000000001</v>
      </c>
      <c r="I21" s="133">
        <v>7.24</v>
      </c>
      <c r="J21" s="133" t="s">
        <v>64</v>
      </c>
      <c r="K21" s="133" t="s">
        <v>64</v>
      </c>
      <c r="L21" s="133" t="s">
        <v>64</v>
      </c>
    </row>
    <row r="22" spans="1:12" x14ac:dyDescent="0.3">
      <c r="A22" s="134">
        <v>38388</v>
      </c>
      <c r="B22" s="133" t="s">
        <v>64</v>
      </c>
      <c r="C22" s="133">
        <v>1048.3910000000001</v>
      </c>
      <c r="D22" s="183" t="s">
        <v>64</v>
      </c>
      <c r="E22" s="133">
        <v>9185</v>
      </c>
      <c r="F22" s="133">
        <v>6.2229999999999999</v>
      </c>
      <c r="G22" s="133">
        <v>6.2389999999999999</v>
      </c>
      <c r="H22" s="133">
        <v>6.3860000000000001</v>
      </c>
      <c r="I22" s="133">
        <v>7.24</v>
      </c>
      <c r="J22" s="133" t="s">
        <v>64</v>
      </c>
      <c r="K22" s="133" t="s">
        <v>64</v>
      </c>
      <c r="L22" s="133" t="s">
        <v>64</v>
      </c>
    </row>
    <row r="23" spans="1:12" x14ac:dyDescent="0.3">
      <c r="A23" s="134">
        <v>38389</v>
      </c>
      <c r="B23" s="133" t="s">
        <v>64</v>
      </c>
      <c r="C23" s="133">
        <v>1048.3910000000001</v>
      </c>
      <c r="D23" s="183" t="s">
        <v>64</v>
      </c>
      <c r="E23" s="133">
        <v>9185</v>
      </c>
      <c r="F23" s="133">
        <v>6.2229999999999999</v>
      </c>
      <c r="G23" s="133">
        <v>6.2389999999999999</v>
      </c>
      <c r="H23" s="133">
        <v>6.3860000000000001</v>
      </c>
      <c r="I23" s="133">
        <v>7.24</v>
      </c>
      <c r="J23" s="133" t="s">
        <v>64</v>
      </c>
      <c r="K23" s="133" t="s">
        <v>64</v>
      </c>
      <c r="L23" s="133" t="s">
        <v>64</v>
      </c>
    </row>
    <row r="24" spans="1:12" x14ac:dyDescent="0.3">
      <c r="A24" s="134">
        <v>38390</v>
      </c>
      <c r="B24" s="133" t="s">
        <v>64</v>
      </c>
      <c r="C24" s="133">
        <v>1041.6279999999999</v>
      </c>
      <c r="D24" s="183" t="s">
        <v>64</v>
      </c>
      <c r="E24" s="133">
        <v>9210</v>
      </c>
      <c r="F24" s="133">
        <v>6.2229999999999999</v>
      </c>
      <c r="G24" s="133">
        <v>6.2389999999999999</v>
      </c>
      <c r="H24" s="133">
        <v>6.3860000000000001</v>
      </c>
      <c r="I24" s="133">
        <v>7.19</v>
      </c>
      <c r="J24" s="133" t="s">
        <v>64</v>
      </c>
      <c r="K24" s="133" t="s">
        <v>64</v>
      </c>
      <c r="L24" s="133" t="s">
        <v>64</v>
      </c>
    </row>
    <row r="25" spans="1:12" x14ac:dyDescent="0.3">
      <c r="A25" s="134">
        <v>38391</v>
      </c>
      <c r="B25" s="133" t="s">
        <v>64</v>
      </c>
      <c r="C25" s="133">
        <v>1036.604</v>
      </c>
      <c r="D25" s="183" t="s">
        <v>64</v>
      </c>
      <c r="E25" s="133">
        <v>9275</v>
      </c>
      <c r="F25" s="133">
        <v>6.2229999999999999</v>
      </c>
      <c r="G25" s="133">
        <v>6.2389999999999999</v>
      </c>
      <c r="H25" s="133">
        <v>6.3860000000000001</v>
      </c>
      <c r="I25" s="133">
        <v>7.13</v>
      </c>
      <c r="J25" s="133" t="s">
        <v>64</v>
      </c>
      <c r="K25" s="133" t="s">
        <v>64</v>
      </c>
      <c r="L25" s="133" t="s">
        <v>64</v>
      </c>
    </row>
    <row r="26" spans="1:12" x14ac:dyDescent="0.3">
      <c r="A26" s="134">
        <v>38392</v>
      </c>
      <c r="B26" s="133" t="s">
        <v>64</v>
      </c>
      <c r="C26" s="133">
        <v>1036.604</v>
      </c>
      <c r="D26" s="183" t="s">
        <v>64</v>
      </c>
      <c r="E26" s="133">
        <v>9280</v>
      </c>
      <c r="F26" s="133">
        <v>6.2229999999999999</v>
      </c>
      <c r="G26" s="133">
        <v>6.2389999999999999</v>
      </c>
      <c r="H26" s="133">
        <v>6.3860000000000001</v>
      </c>
      <c r="I26" s="133">
        <v>7.13</v>
      </c>
      <c r="J26" s="133" t="s">
        <v>64</v>
      </c>
      <c r="K26" s="133" t="s">
        <v>64</v>
      </c>
      <c r="L26" s="133" t="s">
        <v>64</v>
      </c>
    </row>
    <row r="27" spans="1:12" x14ac:dyDescent="0.3">
      <c r="A27" s="134">
        <v>38393</v>
      </c>
      <c r="B27" s="133" t="s">
        <v>64</v>
      </c>
      <c r="C27" s="133">
        <v>1036.604</v>
      </c>
      <c r="D27" s="183" t="s">
        <v>64</v>
      </c>
      <c r="E27" s="133">
        <v>9280</v>
      </c>
      <c r="F27" s="133">
        <v>6.2229999999999999</v>
      </c>
      <c r="G27" s="133">
        <v>6.2389999999999999</v>
      </c>
      <c r="H27" s="133">
        <v>6.3860000000000001</v>
      </c>
      <c r="I27" s="133">
        <v>7.13</v>
      </c>
      <c r="J27" s="133" t="s">
        <v>64</v>
      </c>
      <c r="K27" s="133" t="s">
        <v>64</v>
      </c>
      <c r="L27" s="133" t="s">
        <v>64</v>
      </c>
    </row>
    <row r="28" spans="1:12" x14ac:dyDescent="0.3">
      <c r="A28" s="134">
        <v>38394</v>
      </c>
      <c r="B28" s="133" t="s">
        <v>64</v>
      </c>
      <c r="C28" s="133">
        <v>1045.8689999999999</v>
      </c>
      <c r="D28" s="183" t="s">
        <v>64</v>
      </c>
      <c r="E28" s="133">
        <v>9280</v>
      </c>
      <c r="F28" s="133">
        <v>6.2229999999999999</v>
      </c>
      <c r="G28" s="133">
        <v>6.2409999999999997</v>
      </c>
      <c r="H28" s="133">
        <v>6.391</v>
      </c>
      <c r="I28" s="133">
        <v>7.14</v>
      </c>
      <c r="J28" s="133" t="s">
        <v>64</v>
      </c>
      <c r="K28" s="133" t="s">
        <v>64</v>
      </c>
      <c r="L28" s="133" t="s">
        <v>64</v>
      </c>
    </row>
    <row r="29" spans="1:12" x14ac:dyDescent="0.3">
      <c r="A29" s="134">
        <v>38395</v>
      </c>
      <c r="B29" s="133" t="s">
        <v>64</v>
      </c>
      <c r="C29" s="133">
        <v>1045.8689999999999</v>
      </c>
      <c r="D29" s="183" t="s">
        <v>64</v>
      </c>
      <c r="E29" s="133">
        <v>9280</v>
      </c>
      <c r="F29" s="133">
        <v>6.2229999999999999</v>
      </c>
      <c r="G29" s="133">
        <v>6.2409999999999997</v>
      </c>
      <c r="H29" s="133">
        <v>6.391</v>
      </c>
      <c r="I29" s="133">
        <v>7.14</v>
      </c>
      <c r="J29" s="133" t="s">
        <v>64</v>
      </c>
      <c r="K29" s="133" t="s">
        <v>64</v>
      </c>
      <c r="L29" s="133" t="s">
        <v>64</v>
      </c>
    </row>
    <row r="30" spans="1:12" x14ac:dyDescent="0.3">
      <c r="A30" s="134">
        <v>38396</v>
      </c>
      <c r="B30" s="133" t="s">
        <v>64</v>
      </c>
      <c r="C30" s="133">
        <v>1045.8689999999999</v>
      </c>
      <c r="D30" s="183" t="s">
        <v>64</v>
      </c>
      <c r="E30" s="133">
        <v>9280</v>
      </c>
      <c r="F30" s="133">
        <v>6.2229999999999999</v>
      </c>
      <c r="G30" s="133">
        <v>6.2409999999999997</v>
      </c>
      <c r="H30" s="133">
        <v>6.391</v>
      </c>
      <c r="I30" s="133">
        <v>7.14</v>
      </c>
      <c r="J30" s="133" t="s">
        <v>64</v>
      </c>
      <c r="K30" s="133" t="s">
        <v>64</v>
      </c>
      <c r="L30" s="133" t="s">
        <v>64</v>
      </c>
    </row>
    <row r="31" spans="1:12" x14ac:dyDescent="0.3">
      <c r="A31" s="134">
        <v>38397</v>
      </c>
      <c r="B31" s="133" t="s">
        <v>64</v>
      </c>
      <c r="C31" s="133">
        <v>1050.7329999999999</v>
      </c>
      <c r="D31" s="183" t="s">
        <v>64</v>
      </c>
      <c r="E31" s="133">
        <v>9240</v>
      </c>
      <c r="F31" s="133">
        <v>6.2229999999999999</v>
      </c>
      <c r="G31" s="133">
        <v>6.2439999999999998</v>
      </c>
      <c r="H31" s="133">
        <v>6.391</v>
      </c>
      <c r="I31" s="133">
        <v>7.14</v>
      </c>
      <c r="J31" s="133" t="s">
        <v>64</v>
      </c>
      <c r="K31" s="133" t="s">
        <v>64</v>
      </c>
      <c r="L31" s="133" t="s">
        <v>64</v>
      </c>
    </row>
    <row r="32" spans="1:12" x14ac:dyDescent="0.3">
      <c r="A32" s="134">
        <v>38398</v>
      </c>
      <c r="B32" s="133" t="s">
        <v>64</v>
      </c>
      <c r="C32" s="133">
        <v>1067.2</v>
      </c>
      <c r="D32" s="183" t="s">
        <v>64</v>
      </c>
      <c r="E32" s="133">
        <v>9275</v>
      </c>
      <c r="F32" s="133">
        <v>6.2249999999999996</v>
      </c>
      <c r="G32" s="133">
        <v>6.24</v>
      </c>
      <c r="H32" s="133">
        <v>6.3879999999999999</v>
      </c>
      <c r="I32" s="133">
        <v>7.15</v>
      </c>
      <c r="J32" s="133" t="s">
        <v>64</v>
      </c>
      <c r="K32" s="133" t="s">
        <v>64</v>
      </c>
      <c r="L32" s="133" t="s">
        <v>64</v>
      </c>
    </row>
    <row r="33" spans="1:12" x14ac:dyDescent="0.3">
      <c r="A33" s="134">
        <v>38399</v>
      </c>
      <c r="B33" s="133" t="s">
        <v>64</v>
      </c>
      <c r="C33" s="133">
        <v>1073.4449999999999</v>
      </c>
      <c r="D33" s="183" t="s">
        <v>64</v>
      </c>
      <c r="E33" s="133">
        <v>9290</v>
      </c>
      <c r="F33" s="133">
        <v>6.22</v>
      </c>
      <c r="G33" s="133">
        <v>6.24</v>
      </c>
      <c r="H33" s="133">
        <v>6.3879999999999999</v>
      </c>
      <c r="I33" s="133">
        <v>7.21</v>
      </c>
      <c r="J33" s="133" t="s">
        <v>64</v>
      </c>
      <c r="K33" s="133" t="s">
        <v>64</v>
      </c>
      <c r="L33" s="133" t="s">
        <v>64</v>
      </c>
    </row>
    <row r="34" spans="1:12" x14ac:dyDescent="0.3">
      <c r="A34" s="134">
        <v>38400</v>
      </c>
      <c r="B34" s="133" t="s">
        <v>64</v>
      </c>
      <c r="C34" s="133">
        <v>1082.9780000000001</v>
      </c>
      <c r="D34" s="183" t="s">
        <v>64</v>
      </c>
      <c r="E34" s="133">
        <v>9292</v>
      </c>
      <c r="F34" s="133">
        <v>6.22</v>
      </c>
      <c r="G34" s="133">
        <v>6.24</v>
      </c>
      <c r="H34" s="133">
        <v>6.3879999999999999</v>
      </c>
      <c r="I34" s="133">
        <v>7.3</v>
      </c>
      <c r="J34" s="133" t="s">
        <v>64</v>
      </c>
      <c r="K34" s="133" t="s">
        <v>64</v>
      </c>
      <c r="L34" s="133" t="s">
        <v>64</v>
      </c>
    </row>
    <row r="35" spans="1:12" x14ac:dyDescent="0.3">
      <c r="A35" s="134">
        <v>38401</v>
      </c>
      <c r="B35" s="133" t="s">
        <v>64</v>
      </c>
      <c r="C35" s="133">
        <v>1092.4929999999999</v>
      </c>
      <c r="D35" s="183" t="s">
        <v>64</v>
      </c>
      <c r="E35" s="133">
        <v>9250</v>
      </c>
      <c r="F35" s="133">
        <v>6.2190000000000003</v>
      </c>
      <c r="G35" s="133">
        <v>6.234</v>
      </c>
      <c r="H35" s="133">
        <v>6.383</v>
      </c>
      <c r="I35" s="133">
        <v>7.3</v>
      </c>
      <c r="J35" s="133" t="s">
        <v>64</v>
      </c>
      <c r="K35" s="133" t="s">
        <v>64</v>
      </c>
      <c r="L35" s="133" t="s">
        <v>64</v>
      </c>
    </row>
    <row r="36" spans="1:12" x14ac:dyDescent="0.3">
      <c r="A36" s="134">
        <v>38402</v>
      </c>
      <c r="B36" s="133" t="s">
        <v>64</v>
      </c>
      <c r="C36" s="133">
        <v>1092.4929999999999</v>
      </c>
      <c r="D36" s="183" t="s">
        <v>64</v>
      </c>
      <c r="E36" s="133">
        <v>9250</v>
      </c>
      <c r="F36" s="133">
        <v>6.2190000000000003</v>
      </c>
      <c r="G36" s="133">
        <v>6.234</v>
      </c>
      <c r="H36" s="133">
        <v>6.383</v>
      </c>
      <c r="I36" s="133">
        <v>7.3</v>
      </c>
      <c r="J36" s="133" t="s">
        <v>64</v>
      </c>
      <c r="K36" s="133" t="s">
        <v>64</v>
      </c>
      <c r="L36" s="133" t="s">
        <v>64</v>
      </c>
    </row>
    <row r="37" spans="1:12" x14ac:dyDescent="0.3">
      <c r="A37" s="134">
        <v>38403</v>
      </c>
      <c r="B37" s="133" t="s">
        <v>64</v>
      </c>
      <c r="C37" s="133">
        <v>1092.4929999999999</v>
      </c>
      <c r="D37" s="183" t="s">
        <v>64</v>
      </c>
      <c r="E37" s="133">
        <v>9250</v>
      </c>
      <c r="F37" s="133">
        <v>6.2190000000000003</v>
      </c>
      <c r="G37" s="133">
        <v>6.234</v>
      </c>
      <c r="H37" s="133">
        <v>6.383</v>
      </c>
      <c r="I37" s="133">
        <v>7.3</v>
      </c>
      <c r="J37" s="133" t="s">
        <v>64</v>
      </c>
      <c r="K37" s="133" t="s">
        <v>64</v>
      </c>
      <c r="L37" s="133" t="s">
        <v>64</v>
      </c>
    </row>
    <row r="38" spans="1:12" x14ac:dyDescent="0.3">
      <c r="A38" s="134">
        <v>38404</v>
      </c>
      <c r="B38" s="133" t="s">
        <v>64</v>
      </c>
      <c r="C38" s="133">
        <v>1093.778</v>
      </c>
      <c r="D38" s="183" t="s">
        <v>64</v>
      </c>
      <c r="E38" s="133">
        <v>9270</v>
      </c>
      <c r="F38" s="133">
        <v>6.2290000000000001</v>
      </c>
      <c r="G38" s="133">
        <v>6.2439999999999998</v>
      </c>
      <c r="H38" s="133">
        <v>6.39</v>
      </c>
      <c r="I38" s="133">
        <v>7.5</v>
      </c>
      <c r="J38" s="133" t="s">
        <v>64</v>
      </c>
      <c r="K38" s="133" t="s">
        <v>64</v>
      </c>
      <c r="L38" s="133" t="s">
        <v>64</v>
      </c>
    </row>
    <row r="39" spans="1:12" x14ac:dyDescent="0.3">
      <c r="A39" s="134">
        <v>38405</v>
      </c>
      <c r="B39" s="133" t="s">
        <v>64</v>
      </c>
      <c r="C39" s="133">
        <v>1099.913</v>
      </c>
      <c r="D39" s="183" t="s">
        <v>64</v>
      </c>
      <c r="E39" s="133">
        <v>9198</v>
      </c>
      <c r="F39" s="133">
        <v>6.2229999999999999</v>
      </c>
      <c r="G39" s="133">
        <v>6.2430000000000003</v>
      </c>
      <c r="H39" s="133">
        <v>6.3840000000000003</v>
      </c>
      <c r="I39" s="133">
        <v>7.15</v>
      </c>
      <c r="J39" s="133" t="s">
        <v>64</v>
      </c>
      <c r="K39" s="133" t="s">
        <v>64</v>
      </c>
      <c r="L39" s="133" t="s">
        <v>64</v>
      </c>
    </row>
    <row r="40" spans="1:12" x14ac:dyDescent="0.3">
      <c r="A40" s="134">
        <v>38406</v>
      </c>
      <c r="B40" s="133" t="s">
        <v>64</v>
      </c>
      <c r="C40" s="133">
        <v>1102.9259999999999</v>
      </c>
      <c r="D40" s="183" t="s">
        <v>64</v>
      </c>
      <c r="E40" s="133">
        <v>9210</v>
      </c>
      <c r="F40" s="133">
        <v>6.2119999999999997</v>
      </c>
      <c r="G40" s="133">
        <v>6.23</v>
      </c>
      <c r="H40" s="133">
        <v>6.3780000000000001</v>
      </c>
      <c r="I40" s="133">
        <v>7.44</v>
      </c>
      <c r="J40" s="133" t="s">
        <v>64</v>
      </c>
      <c r="K40" s="133" t="s">
        <v>64</v>
      </c>
      <c r="L40" s="133" t="s">
        <v>64</v>
      </c>
    </row>
    <row r="41" spans="1:12" x14ac:dyDescent="0.3">
      <c r="A41" s="134">
        <v>38407</v>
      </c>
      <c r="B41" s="133" t="s">
        <v>64</v>
      </c>
      <c r="C41" s="133">
        <v>1102.019</v>
      </c>
      <c r="D41" s="183" t="s">
        <v>64</v>
      </c>
      <c r="E41" s="133">
        <v>9240</v>
      </c>
      <c r="F41" s="133">
        <v>6.2210000000000001</v>
      </c>
      <c r="G41" s="133">
        <v>6.234</v>
      </c>
      <c r="H41" s="133">
        <v>6.3810000000000002</v>
      </c>
      <c r="I41" s="133">
        <v>7.44</v>
      </c>
      <c r="J41" s="133" t="s">
        <v>64</v>
      </c>
      <c r="K41" s="133" t="s">
        <v>64</v>
      </c>
      <c r="L41" s="133" t="s">
        <v>64</v>
      </c>
    </row>
    <row r="42" spans="1:12" x14ac:dyDescent="0.3">
      <c r="A42" s="134">
        <v>38408</v>
      </c>
      <c r="B42" s="133" t="s">
        <v>64</v>
      </c>
      <c r="C42" s="133">
        <v>1083.376</v>
      </c>
      <c r="D42" s="183" t="s">
        <v>64</v>
      </c>
      <c r="E42" s="133">
        <v>9264</v>
      </c>
      <c r="F42" s="133">
        <v>6.2210000000000001</v>
      </c>
      <c r="G42" s="133">
        <v>6.234</v>
      </c>
      <c r="H42" s="133">
        <v>6.3810000000000002</v>
      </c>
      <c r="I42" s="133">
        <v>7.4</v>
      </c>
      <c r="J42" s="133" t="s">
        <v>64</v>
      </c>
      <c r="K42" s="133" t="s">
        <v>64</v>
      </c>
      <c r="L42" s="133" t="s">
        <v>64</v>
      </c>
    </row>
    <row r="43" spans="1:12" x14ac:dyDescent="0.3">
      <c r="A43" s="134">
        <v>38409</v>
      </c>
      <c r="B43" s="133" t="s">
        <v>64</v>
      </c>
      <c r="C43" s="133">
        <v>1083.376</v>
      </c>
      <c r="D43" s="183" t="s">
        <v>64</v>
      </c>
      <c r="E43" s="133">
        <v>9264</v>
      </c>
      <c r="F43" s="133">
        <v>6.2210000000000001</v>
      </c>
      <c r="G43" s="133">
        <v>6.234</v>
      </c>
      <c r="H43" s="133">
        <v>6.3810000000000002</v>
      </c>
      <c r="I43" s="133">
        <v>7.4</v>
      </c>
      <c r="J43" s="133" t="s">
        <v>64</v>
      </c>
      <c r="K43" s="133" t="s">
        <v>64</v>
      </c>
      <c r="L43" s="133" t="s">
        <v>64</v>
      </c>
    </row>
    <row r="44" spans="1:12" x14ac:dyDescent="0.3">
      <c r="A44" s="134">
        <v>38410</v>
      </c>
      <c r="B44" s="133" t="s">
        <v>64</v>
      </c>
      <c r="C44" s="133">
        <v>1083.376</v>
      </c>
      <c r="D44" s="183" t="s">
        <v>64</v>
      </c>
      <c r="E44" s="133">
        <v>9264</v>
      </c>
      <c r="F44" s="133">
        <v>6.2210000000000001</v>
      </c>
      <c r="G44" s="133">
        <v>6.234</v>
      </c>
      <c r="H44" s="133">
        <v>6.3810000000000002</v>
      </c>
      <c r="I44" s="133">
        <v>7.4</v>
      </c>
      <c r="J44" s="133" t="s">
        <v>64</v>
      </c>
      <c r="K44" s="133" t="s">
        <v>64</v>
      </c>
      <c r="L44" s="133" t="s">
        <v>64</v>
      </c>
    </row>
    <row r="45" spans="1:12" x14ac:dyDescent="0.3">
      <c r="A45" s="134">
        <v>38411</v>
      </c>
      <c r="B45" s="133" t="s">
        <v>64</v>
      </c>
      <c r="C45" s="133">
        <v>1073.828</v>
      </c>
      <c r="D45" s="183" t="s">
        <v>64</v>
      </c>
      <c r="E45" s="133">
        <v>9285</v>
      </c>
      <c r="F45" s="133">
        <v>6.2009999999999996</v>
      </c>
      <c r="G45" s="133">
        <v>6.2130000000000001</v>
      </c>
      <c r="H45" s="133">
        <v>6.3570000000000002</v>
      </c>
      <c r="I45" s="133">
        <v>7.55</v>
      </c>
      <c r="J45" s="133" t="s">
        <v>64</v>
      </c>
      <c r="K45" s="133" t="s">
        <v>64</v>
      </c>
      <c r="L45" s="133" t="s">
        <v>64</v>
      </c>
    </row>
    <row r="46" spans="1:12" x14ac:dyDescent="0.3">
      <c r="A46" s="134">
        <v>38412</v>
      </c>
      <c r="B46" s="133" t="s">
        <v>64</v>
      </c>
      <c r="C46" s="133">
        <v>1093.2809999999999</v>
      </c>
      <c r="D46" s="183" t="s">
        <v>64</v>
      </c>
      <c r="E46" s="133">
        <v>9270</v>
      </c>
      <c r="F46" s="133">
        <v>6.2210000000000001</v>
      </c>
      <c r="G46" s="133">
        <v>6.2329999999999997</v>
      </c>
      <c r="H46" s="133">
        <v>6.3780000000000001</v>
      </c>
      <c r="I46" s="133">
        <v>7.71</v>
      </c>
      <c r="J46" s="133" t="s">
        <v>64</v>
      </c>
      <c r="K46" s="133" t="s">
        <v>64</v>
      </c>
      <c r="L46" s="133" t="s">
        <v>64</v>
      </c>
    </row>
    <row r="47" spans="1:12" x14ac:dyDescent="0.3">
      <c r="A47" s="134">
        <v>38413</v>
      </c>
      <c r="B47" s="133" t="s">
        <v>64</v>
      </c>
      <c r="C47" s="133">
        <v>1082.7470000000001</v>
      </c>
      <c r="D47" s="183" t="s">
        <v>64</v>
      </c>
      <c r="E47" s="133">
        <v>9278</v>
      </c>
      <c r="F47" s="133">
        <v>6.2210000000000001</v>
      </c>
      <c r="G47" s="133">
        <v>6.2329999999999997</v>
      </c>
      <c r="H47" s="133">
        <v>6.3780000000000001</v>
      </c>
      <c r="I47" s="133">
        <v>7.58</v>
      </c>
      <c r="J47" s="133" t="s">
        <v>64</v>
      </c>
      <c r="K47" s="133" t="s">
        <v>64</v>
      </c>
      <c r="L47" s="133" t="s">
        <v>64</v>
      </c>
    </row>
    <row r="48" spans="1:12" x14ac:dyDescent="0.3">
      <c r="A48" s="134">
        <v>38414</v>
      </c>
      <c r="B48" s="133" t="s">
        <v>64</v>
      </c>
      <c r="C48" s="133">
        <v>1094.596</v>
      </c>
      <c r="D48" s="183" t="s">
        <v>64</v>
      </c>
      <c r="E48" s="133">
        <v>9286</v>
      </c>
      <c r="F48" s="133">
        <v>6.34</v>
      </c>
      <c r="G48" s="133">
        <v>6.3579999999999997</v>
      </c>
      <c r="H48" s="133">
        <v>6.5220000000000002</v>
      </c>
      <c r="I48" s="133">
        <v>7.54</v>
      </c>
      <c r="J48" s="133" t="s">
        <v>64</v>
      </c>
      <c r="K48" s="133" t="s">
        <v>64</v>
      </c>
      <c r="L48" s="133" t="s">
        <v>64</v>
      </c>
    </row>
    <row r="49" spans="1:12" x14ac:dyDescent="0.3">
      <c r="A49" s="134">
        <v>38415</v>
      </c>
      <c r="B49" s="133" t="s">
        <v>64</v>
      </c>
      <c r="C49" s="133">
        <v>1103.008</v>
      </c>
      <c r="D49" s="183" t="s">
        <v>64</v>
      </c>
      <c r="E49" s="133">
        <v>9350</v>
      </c>
      <c r="F49" s="133">
        <v>6.33</v>
      </c>
      <c r="G49" s="133">
        <v>6.3529999999999998</v>
      </c>
      <c r="H49" s="133">
        <v>6.516</v>
      </c>
      <c r="I49" s="133">
        <v>7.61</v>
      </c>
      <c r="J49" s="133" t="s">
        <v>64</v>
      </c>
      <c r="K49" s="133" t="s">
        <v>64</v>
      </c>
      <c r="L49" s="133" t="s">
        <v>64</v>
      </c>
    </row>
    <row r="50" spans="1:12" x14ac:dyDescent="0.3">
      <c r="A50" s="134">
        <v>38416</v>
      </c>
      <c r="B50" s="133" t="s">
        <v>64</v>
      </c>
      <c r="C50" s="133">
        <v>1103.008</v>
      </c>
      <c r="D50" s="183" t="s">
        <v>64</v>
      </c>
      <c r="E50" s="133">
        <v>9350</v>
      </c>
      <c r="F50" s="133">
        <v>6.33</v>
      </c>
      <c r="G50" s="133">
        <v>6.3529999999999998</v>
      </c>
      <c r="H50" s="133">
        <v>6.516</v>
      </c>
      <c r="I50" s="133">
        <v>7.61</v>
      </c>
      <c r="J50" s="133" t="s">
        <v>64</v>
      </c>
      <c r="K50" s="133" t="s">
        <v>64</v>
      </c>
      <c r="L50" s="133" t="s">
        <v>64</v>
      </c>
    </row>
    <row r="51" spans="1:12" x14ac:dyDescent="0.3">
      <c r="A51" s="134">
        <v>38417</v>
      </c>
      <c r="B51" s="133" t="s">
        <v>64</v>
      </c>
      <c r="C51" s="133">
        <v>1103.008</v>
      </c>
      <c r="D51" s="183" t="s">
        <v>64</v>
      </c>
      <c r="E51" s="133">
        <v>9350</v>
      </c>
      <c r="F51" s="133">
        <v>6.33</v>
      </c>
      <c r="G51" s="133">
        <v>6.3529999999999998</v>
      </c>
      <c r="H51" s="133">
        <v>6.516</v>
      </c>
      <c r="I51" s="133">
        <v>7.61</v>
      </c>
      <c r="J51" s="133" t="s">
        <v>64</v>
      </c>
      <c r="K51" s="133" t="s">
        <v>64</v>
      </c>
      <c r="L51" s="133" t="s">
        <v>64</v>
      </c>
    </row>
    <row r="52" spans="1:12" x14ac:dyDescent="0.3">
      <c r="A52" s="134">
        <v>38418</v>
      </c>
      <c r="B52" s="133" t="s">
        <v>64</v>
      </c>
      <c r="C52" s="133">
        <v>1105.298</v>
      </c>
      <c r="D52" s="183" t="s">
        <v>64</v>
      </c>
      <c r="E52" s="133">
        <v>9325</v>
      </c>
      <c r="F52" s="133">
        <v>6.234</v>
      </c>
      <c r="G52" s="133">
        <v>6.2569999999999997</v>
      </c>
      <c r="H52" s="133">
        <v>6.4130000000000003</v>
      </c>
      <c r="I52" s="133">
        <v>7.68</v>
      </c>
      <c r="J52" s="133" t="s">
        <v>64</v>
      </c>
      <c r="K52" s="133" t="s">
        <v>64</v>
      </c>
      <c r="L52" s="133" t="s">
        <v>64</v>
      </c>
    </row>
    <row r="53" spans="1:12" x14ac:dyDescent="0.3">
      <c r="A53" s="134">
        <v>38419</v>
      </c>
      <c r="B53" s="133" t="s">
        <v>64</v>
      </c>
      <c r="C53" s="133">
        <v>1114.2070000000001</v>
      </c>
      <c r="D53" s="183" t="s">
        <v>64</v>
      </c>
      <c r="E53" s="133">
        <v>9380</v>
      </c>
      <c r="F53" s="133">
        <v>6.234</v>
      </c>
      <c r="G53" s="133">
        <v>6.2569999999999997</v>
      </c>
      <c r="H53" s="133">
        <v>6.4130000000000003</v>
      </c>
      <c r="I53" s="133">
        <v>7.7</v>
      </c>
      <c r="J53" s="133" t="s">
        <v>64</v>
      </c>
      <c r="K53" s="133" t="s">
        <v>64</v>
      </c>
      <c r="L53" s="133" t="s">
        <v>64</v>
      </c>
    </row>
    <row r="54" spans="1:12" x14ac:dyDescent="0.3">
      <c r="A54" s="134">
        <v>38420</v>
      </c>
      <c r="B54" s="133" t="s">
        <v>64</v>
      </c>
      <c r="C54" s="133">
        <v>1116.808</v>
      </c>
      <c r="D54" s="183" t="s">
        <v>64</v>
      </c>
      <c r="E54" s="133">
        <v>9330</v>
      </c>
      <c r="F54" s="133">
        <v>6.2359999999999998</v>
      </c>
      <c r="G54" s="133">
        <v>6.2569999999999997</v>
      </c>
      <c r="H54" s="133">
        <v>6.4139999999999997</v>
      </c>
      <c r="I54" s="133">
        <v>7.6</v>
      </c>
      <c r="J54" s="133" t="s">
        <v>64</v>
      </c>
      <c r="K54" s="133" t="s">
        <v>64</v>
      </c>
      <c r="L54" s="133" t="s">
        <v>64</v>
      </c>
    </row>
    <row r="55" spans="1:12" x14ac:dyDescent="0.3">
      <c r="A55" s="134">
        <v>38421</v>
      </c>
      <c r="B55" s="133" t="s">
        <v>64</v>
      </c>
      <c r="C55" s="133">
        <v>1108.047</v>
      </c>
      <c r="D55" s="183" t="s">
        <v>64</v>
      </c>
      <c r="E55" s="133">
        <v>9360</v>
      </c>
      <c r="F55" s="133">
        <v>6.2359999999999998</v>
      </c>
      <c r="G55" s="133">
        <v>6.2569999999999997</v>
      </c>
      <c r="H55" s="133">
        <v>6.4139999999999997</v>
      </c>
      <c r="I55" s="133">
        <v>7.79</v>
      </c>
      <c r="J55" s="133" t="s">
        <v>64</v>
      </c>
      <c r="K55" s="133" t="s">
        <v>64</v>
      </c>
      <c r="L55" s="133" t="s">
        <v>64</v>
      </c>
    </row>
    <row r="56" spans="1:12" x14ac:dyDescent="0.3">
      <c r="A56" s="134">
        <v>38422</v>
      </c>
      <c r="B56" s="133" t="s">
        <v>64</v>
      </c>
      <c r="C56" s="133">
        <v>1108.047</v>
      </c>
      <c r="D56" s="183" t="s">
        <v>64</v>
      </c>
      <c r="E56" s="133">
        <v>9360</v>
      </c>
      <c r="F56" s="133">
        <v>6.2359999999999998</v>
      </c>
      <c r="G56" s="133">
        <v>6.2569999999999997</v>
      </c>
      <c r="H56" s="133">
        <v>6.4139999999999997</v>
      </c>
      <c r="I56" s="133">
        <v>7.79</v>
      </c>
      <c r="J56" s="133" t="s">
        <v>64</v>
      </c>
      <c r="K56" s="133" t="s">
        <v>64</v>
      </c>
      <c r="L56" s="133" t="s">
        <v>64</v>
      </c>
    </row>
    <row r="57" spans="1:12" x14ac:dyDescent="0.3">
      <c r="A57" s="134">
        <v>38423</v>
      </c>
      <c r="B57" s="133" t="s">
        <v>64</v>
      </c>
      <c r="C57" s="133">
        <v>1108.047</v>
      </c>
      <c r="D57" s="183" t="s">
        <v>64</v>
      </c>
      <c r="E57" s="133">
        <v>9360</v>
      </c>
      <c r="F57" s="133">
        <v>6.2359999999999998</v>
      </c>
      <c r="G57" s="133">
        <v>6.2569999999999997</v>
      </c>
      <c r="H57" s="133">
        <v>6.4139999999999997</v>
      </c>
      <c r="I57" s="133">
        <v>7.79</v>
      </c>
      <c r="J57" s="133" t="s">
        <v>64</v>
      </c>
      <c r="K57" s="133" t="s">
        <v>64</v>
      </c>
      <c r="L57" s="133" t="s">
        <v>64</v>
      </c>
    </row>
    <row r="58" spans="1:12" x14ac:dyDescent="0.3">
      <c r="A58" s="134">
        <v>38424</v>
      </c>
      <c r="B58" s="133" t="s">
        <v>64</v>
      </c>
      <c r="C58" s="133">
        <v>1108.047</v>
      </c>
      <c r="D58" s="183" t="s">
        <v>64</v>
      </c>
      <c r="E58" s="133">
        <v>9360</v>
      </c>
      <c r="F58" s="133">
        <v>6.2359999999999998</v>
      </c>
      <c r="G58" s="133">
        <v>6.2569999999999997</v>
      </c>
      <c r="H58" s="133">
        <v>6.4139999999999997</v>
      </c>
      <c r="I58" s="133">
        <v>7.79</v>
      </c>
      <c r="J58" s="133" t="s">
        <v>64</v>
      </c>
      <c r="K58" s="133" t="s">
        <v>64</v>
      </c>
      <c r="L58" s="133" t="s">
        <v>64</v>
      </c>
    </row>
    <row r="59" spans="1:12" x14ac:dyDescent="0.3">
      <c r="A59" s="134">
        <v>38425</v>
      </c>
      <c r="B59" s="133" t="s">
        <v>64</v>
      </c>
      <c r="C59" s="133">
        <v>1123.482</v>
      </c>
      <c r="D59" s="183" t="s">
        <v>64</v>
      </c>
      <c r="E59" s="133">
        <v>9370</v>
      </c>
      <c r="F59" s="133">
        <v>6.2439999999999998</v>
      </c>
      <c r="G59" s="133">
        <v>6.2610000000000001</v>
      </c>
      <c r="H59" s="133">
        <v>6.4130000000000003</v>
      </c>
      <c r="I59" s="133">
        <v>7.83</v>
      </c>
      <c r="J59" s="133" t="s">
        <v>64</v>
      </c>
      <c r="K59" s="133" t="s">
        <v>64</v>
      </c>
      <c r="L59" s="133" t="s">
        <v>64</v>
      </c>
    </row>
    <row r="60" spans="1:12" x14ac:dyDescent="0.3">
      <c r="A60" s="134">
        <v>38426</v>
      </c>
      <c r="B60" s="133" t="s">
        <v>64</v>
      </c>
      <c r="C60" s="133">
        <v>1119.001</v>
      </c>
      <c r="D60" s="183" t="s">
        <v>64</v>
      </c>
      <c r="E60" s="133">
        <v>9350</v>
      </c>
      <c r="F60" s="133">
        <v>6.2439999999999998</v>
      </c>
      <c r="G60" s="133">
        <v>6.2610000000000001</v>
      </c>
      <c r="H60" s="133">
        <v>6.4130000000000003</v>
      </c>
      <c r="I60" s="133">
        <v>8.2799999999999994</v>
      </c>
      <c r="J60" s="133" t="s">
        <v>64</v>
      </c>
      <c r="K60" s="133" t="s">
        <v>64</v>
      </c>
      <c r="L60" s="133" t="s">
        <v>64</v>
      </c>
    </row>
    <row r="61" spans="1:12" x14ac:dyDescent="0.3">
      <c r="A61" s="134">
        <v>38427</v>
      </c>
      <c r="B61" s="133" t="s">
        <v>64</v>
      </c>
      <c r="C61" s="133">
        <v>1138.2339999999999</v>
      </c>
      <c r="D61" s="183" t="s">
        <v>64</v>
      </c>
      <c r="E61" s="133">
        <v>9328</v>
      </c>
      <c r="F61" s="133">
        <v>6.2439999999999998</v>
      </c>
      <c r="G61" s="133">
        <v>6.2610000000000001</v>
      </c>
      <c r="H61" s="133">
        <v>6.4130000000000003</v>
      </c>
      <c r="I61" s="133">
        <v>8.2899999999999991</v>
      </c>
      <c r="J61" s="133" t="s">
        <v>64</v>
      </c>
      <c r="K61" s="133" t="s">
        <v>64</v>
      </c>
      <c r="L61" s="133" t="s">
        <v>64</v>
      </c>
    </row>
    <row r="62" spans="1:12" x14ac:dyDescent="0.3">
      <c r="A62" s="134">
        <v>38428</v>
      </c>
      <c r="B62" s="133" t="s">
        <v>64</v>
      </c>
      <c r="C62" s="133">
        <v>1134.5909999999999</v>
      </c>
      <c r="D62" s="183" t="s">
        <v>64</v>
      </c>
      <c r="E62" s="133">
        <v>9360</v>
      </c>
      <c r="F62" s="133">
        <v>6.2549999999999999</v>
      </c>
      <c r="G62" s="133">
        <v>6.2789999999999999</v>
      </c>
      <c r="H62" s="133">
        <v>6.4340000000000002</v>
      </c>
      <c r="I62" s="133">
        <v>7.74</v>
      </c>
      <c r="J62" s="133" t="s">
        <v>64</v>
      </c>
      <c r="K62" s="133" t="s">
        <v>64</v>
      </c>
      <c r="L62" s="133" t="s">
        <v>64</v>
      </c>
    </row>
    <row r="63" spans="1:12" x14ac:dyDescent="0.3">
      <c r="A63" s="134">
        <v>38429</v>
      </c>
      <c r="B63" s="133" t="s">
        <v>64</v>
      </c>
      <c r="C63" s="133">
        <v>1147.874</v>
      </c>
      <c r="D63" s="183" t="s">
        <v>64</v>
      </c>
      <c r="E63" s="133">
        <v>9355</v>
      </c>
      <c r="F63" s="133">
        <v>6.2549999999999999</v>
      </c>
      <c r="G63" s="133">
        <v>6.2789999999999999</v>
      </c>
      <c r="H63" s="133">
        <v>6.4340000000000002</v>
      </c>
      <c r="I63" s="133">
        <v>7.79</v>
      </c>
      <c r="J63" s="133" t="s">
        <v>64</v>
      </c>
      <c r="K63" s="133" t="s">
        <v>64</v>
      </c>
      <c r="L63" s="133" t="s">
        <v>64</v>
      </c>
    </row>
    <row r="64" spans="1:12" x14ac:dyDescent="0.3">
      <c r="A64" s="134">
        <v>38430</v>
      </c>
      <c r="B64" s="133" t="s">
        <v>64</v>
      </c>
      <c r="C64" s="133">
        <v>1147.874</v>
      </c>
      <c r="D64" s="183" t="s">
        <v>64</v>
      </c>
      <c r="E64" s="133">
        <v>9355</v>
      </c>
      <c r="F64" s="133">
        <v>6.2549999999999999</v>
      </c>
      <c r="G64" s="133">
        <v>6.2789999999999999</v>
      </c>
      <c r="H64" s="133">
        <v>6.4340000000000002</v>
      </c>
      <c r="I64" s="133">
        <v>7.79</v>
      </c>
      <c r="J64" s="133" t="s">
        <v>64</v>
      </c>
      <c r="K64" s="133" t="s">
        <v>64</v>
      </c>
      <c r="L64" s="133" t="s">
        <v>64</v>
      </c>
    </row>
    <row r="65" spans="1:12" x14ac:dyDescent="0.3">
      <c r="A65" s="134">
        <v>38431</v>
      </c>
      <c r="B65" s="133" t="s">
        <v>64</v>
      </c>
      <c r="C65" s="133">
        <v>1147.874</v>
      </c>
      <c r="D65" s="183" t="s">
        <v>64</v>
      </c>
      <c r="E65" s="133">
        <v>9355</v>
      </c>
      <c r="F65" s="133">
        <v>6.2549999999999999</v>
      </c>
      <c r="G65" s="133">
        <v>6.2789999999999999</v>
      </c>
      <c r="H65" s="133">
        <v>6.4340000000000002</v>
      </c>
      <c r="I65" s="133">
        <v>7.79</v>
      </c>
      <c r="J65" s="133" t="s">
        <v>64</v>
      </c>
      <c r="K65" s="133" t="s">
        <v>64</v>
      </c>
      <c r="L65" s="133" t="s">
        <v>64</v>
      </c>
    </row>
    <row r="66" spans="1:12" x14ac:dyDescent="0.3">
      <c r="A66" s="134">
        <v>38432</v>
      </c>
      <c r="B66" s="133" t="s">
        <v>64</v>
      </c>
      <c r="C66" s="133">
        <v>1151.559</v>
      </c>
      <c r="D66" s="183" t="s">
        <v>64</v>
      </c>
      <c r="E66" s="133">
        <v>9400</v>
      </c>
      <c r="F66" s="133">
        <v>6.2649999999999997</v>
      </c>
      <c r="G66" s="133">
        <v>6.29</v>
      </c>
      <c r="H66" s="133">
        <v>6.4489999999999998</v>
      </c>
      <c r="I66" s="133">
        <v>7.77</v>
      </c>
      <c r="J66" s="133" t="s">
        <v>64</v>
      </c>
      <c r="K66" s="133" t="s">
        <v>64</v>
      </c>
      <c r="L66" s="133" t="s">
        <v>64</v>
      </c>
    </row>
    <row r="67" spans="1:12" x14ac:dyDescent="0.3">
      <c r="A67" s="134">
        <v>38433</v>
      </c>
      <c r="B67" s="133" t="s">
        <v>64</v>
      </c>
      <c r="C67" s="133">
        <v>1152.6010000000001</v>
      </c>
      <c r="D67" s="183" t="s">
        <v>64</v>
      </c>
      <c r="E67" s="133">
        <v>9410</v>
      </c>
      <c r="F67" s="133">
        <v>6.242</v>
      </c>
      <c r="G67" s="133">
        <v>6.266</v>
      </c>
      <c r="H67" s="133">
        <v>6.4189999999999996</v>
      </c>
      <c r="I67" s="133">
        <v>8.01</v>
      </c>
      <c r="J67" s="133" t="s">
        <v>64</v>
      </c>
      <c r="K67" s="133" t="s">
        <v>64</v>
      </c>
      <c r="L67" s="133" t="s">
        <v>64</v>
      </c>
    </row>
    <row r="68" spans="1:12" x14ac:dyDescent="0.3">
      <c r="A68" s="134">
        <v>38434</v>
      </c>
      <c r="B68" s="133" t="s">
        <v>64</v>
      </c>
      <c r="C68" s="133">
        <v>1142.1479999999999</v>
      </c>
      <c r="D68" s="183" t="s">
        <v>64</v>
      </c>
      <c r="E68" s="133">
        <v>9401</v>
      </c>
      <c r="F68" s="133">
        <v>6.2430000000000003</v>
      </c>
      <c r="G68" s="133">
        <v>6.2670000000000003</v>
      </c>
      <c r="H68" s="133">
        <v>6.4240000000000004</v>
      </c>
      <c r="I68" s="133">
        <v>7.97</v>
      </c>
      <c r="J68" s="133" t="s">
        <v>64</v>
      </c>
      <c r="K68" s="133" t="s">
        <v>64</v>
      </c>
      <c r="L68" s="133" t="s">
        <v>64</v>
      </c>
    </row>
    <row r="69" spans="1:12" x14ac:dyDescent="0.3">
      <c r="A69" s="134">
        <v>38435</v>
      </c>
      <c r="B69" s="133" t="s">
        <v>64</v>
      </c>
      <c r="C69" s="133">
        <v>1114.5509999999999</v>
      </c>
      <c r="D69" s="183" t="s">
        <v>64</v>
      </c>
      <c r="E69" s="133">
        <v>9400</v>
      </c>
      <c r="F69" s="133">
        <v>6.2439999999999998</v>
      </c>
      <c r="G69" s="133">
        <v>6.2620000000000005</v>
      </c>
      <c r="H69" s="133">
        <v>6.4160000000000004</v>
      </c>
      <c r="I69" s="133">
        <v>8.24</v>
      </c>
      <c r="J69" s="133" t="s">
        <v>64</v>
      </c>
      <c r="K69" s="133" t="s">
        <v>64</v>
      </c>
      <c r="L69" s="133" t="s">
        <v>64</v>
      </c>
    </row>
    <row r="70" spans="1:12" x14ac:dyDescent="0.3">
      <c r="A70" s="134">
        <v>38436</v>
      </c>
      <c r="B70" s="133" t="s">
        <v>64</v>
      </c>
      <c r="C70" s="133">
        <v>1114.5509999999999</v>
      </c>
      <c r="D70" s="183" t="s">
        <v>64</v>
      </c>
      <c r="E70" s="133">
        <v>9418</v>
      </c>
      <c r="F70" s="133">
        <v>6.2439999999999998</v>
      </c>
      <c r="G70" s="133">
        <v>6.2620000000000005</v>
      </c>
      <c r="H70" s="133">
        <v>6.4160000000000004</v>
      </c>
      <c r="I70" s="133">
        <v>8.24</v>
      </c>
      <c r="J70" s="133" t="s">
        <v>64</v>
      </c>
      <c r="K70" s="133" t="s">
        <v>64</v>
      </c>
      <c r="L70" s="133" t="s">
        <v>64</v>
      </c>
    </row>
    <row r="71" spans="1:12" x14ac:dyDescent="0.3">
      <c r="A71" s="134">
        <v>38437</v>
      </c>
      <c r="B71" s="133" t="s">
        <v>64</v>
      </c>
      <c r="C71" s="133">
        <v>1114.5509999999999</v>
      </c>
      <c r="D71" s="183" t="s">
        <v>64</v>
      </c>
      <c r="E71" s="133">
        <v>9418</v>
      </c>
      <c r="F71" s="133">
        <v>6.2439999999999998</v>
      </c>
      <c r="G71" s="133">
        <v>6.2620000000000005</v>
      </c>
      <c r="H71" s="133">
        <v>6.4160000000000004</v>
      </c>
      <c r="I71" s="133">
        <v>8.24</v>
      </c>
      <c r="J71" s="133" t="s">
        <v>64</v>
      </c>
      <c r="K71" s="133" t="s">
        <v>64</v>
      </c>
      <c r="L71" s="133" t="s">
        <v>64</v>
      </c>
    </row>
    <row r="72" spans="1:12" x14ac:dyDescent="0.3">
      <c r="A72" s="134">
        <v>38438</v>
      </c>
      <c r="B72" s="133" t="s">
        <v>64</v>
      </c>
      <c r="C72" s="133">
        <v>1114.5509999999999</v>
      </c>
      <c r="D72" s="183" t="s">
        <v>64</v>
      </c>
      <c r="E72" s="133">
        <v>9418</v>
      </c>
      <c r="F72" s="133">
        <v>6.2439999999999998</v>
      </c>
      <c r="G72" s="133">
        <v>6.2620000000000005</v>
      </c>
      <c r="H72" s="133">
        <v>6.4160000000000004</v>
      </c>
      <c r="I72" s="133">
        <v>8.24</v>
      </c>
      <c r="J72" s="133" t="s">
        <v>64</v>
      </c>
      <c r="K72" s="133" t="s">
        <v>64</v>
      </c>
      <c r="L72" s="133" t="s">
        <v>64</v>
      </c>
    </row>
    <row r="73" spans="1:12" x14ac:dyDescent="0.3">
      <c r="A73" s="134">
        <v>38439</v>
      </c>
      <c r="B73" s="133" t="s">
        <v>64</v>
      </c>
      <c r="C73" s="133">
        <v>1100.24</v>
      </c>
      <c r="D73" s="183" t="s">
        <v>64</v>
      </c>
      <c r="E73" s="133">
        <v>9450</v>
      </c>
      <c r="F73" s="133">
        <v>6.2290000000000001</v>
      </c>
      <c r="G73" s="133">
        <v>6.2510000000000003</v>
      </c>
      <c r="H73" s="133">
        <v>6.4030000000000005</v>
      </c>
      <c r="I73" s="133">
        <v>8.0299999999999994</v>
      </c>
      <c r="J73" s="133" t="s">
        <v>64</v>
      </c>
      <c r="K73" s="133" t="s">
        <v>64</v>
      </c>
      <c r="L73" s="133" t="s">
        <v>64</v>
      </c>
    </row>
    <row r="74" spans="1:12" x14ac:dyDescent="0.3">
      <c r="A74" s="134">
        <v>38440</v>
      </c>
      <c r="B74" s="133" t="s">
        <v>64</v>
      </c>
      <c r="C74" s="133">
        <v>1070.3</v>
      </c>
      <c r="D74" s="183" t="s">
        <v>64</v>
      </c>
      <c r="E74" s="133">
        <v>9515</v>
      </c>
      <c r="F74" s="133">
        <v>6.2290000000000001</v>
      </c>
      <c r="G74" s="133">
        <v>6.2510000000000003</v>
      </c>
      <c r="H74" s="133">
        <v>6.4030000000000005</v>
      </c>
      <c r="I74" s="133">
        <v>8.25</v>
      </c>
      <c r="J74" s="133" t="s">
        <v>64</v>
      </c>
      <c r="K74" s="133" t="s">
        <v>64</v>
      </c>
      <c r="L74" s="133" t="s">
        <v>64</v>
      </c>
    </row>
    <row r="75" spans="1:12" x14ac:dyDescent="0.3">
      <c r="A75" s="134">
        <v>38441</v>
      </c>
      <c r="B75" s="133" t="s">
        <v>64</v>
      </c>
      <c r="C75" s="133">
        <v>1065.127</v>
      </c>
      <c r="D75" s="183" t="s">
        <v>64</v>
      </c>
      <c r="E75" s="133">
        <v>9500</v>
      </c>
      <c r="F75" s="133">
        <v>6.2379999999999995</v>
      </c>
      <c r="G75" s="133">
        <v>6.2569999999999997</v>
      </c>
      <c r="H75" s="133">
        <v>6.4039999999999999</v>
      </c>
      <c r="I75" s="133">
        <v>8.4600000000000009</v>
      </c>
      <c r="J75" s="133" t="s">
        <v>64</v>
      </c>
      <c r="K75" s="133" t="s">
        <v>64</v>
      </c>
      <c r="L75" s="133" t="s">
        <v>64</v>
      </c>
    </row>
    <row r="76" spans="1:12" x14ac:dyDescent="0.3">
      <c r="A76" s="134">
        <v>38442</v>
      </c>
      <c r="B76" s="133" t="s">
        <v>64</v>
      </c>
      <c r="C76" s="133">
        <v>1080.165</v>
      </c>
      <c r="D76" s="183" t="s">
        <v>64</v>
      </c>
      <c r="E76" s="133">
        <v>9465</v>
      </c>
      <c r="F76" s="133">
        <v>6.2379999999999995</v>
      </c>
      <c r="G76" s="133">
        <v>6.2569999999999997</v>
      </c>
      <c r="H76" s="133">
        <v>6.4039999999999999</v>
      </c>
      <c r="I76" s="133">
        <v>8.15</v>
      </c>
      <c r="J76" s="133" t="s">
        <v>64</v>
      </c>
      <c r="K76" s="133" t="s">
        <v>64</v>
      </c>
      <c r="L76" s="133" t="s">
        <v>64</v>
      </c>
    </row>
    <row r="77" spans="1:12" x14ac:dyDescent="0.3">
      <c r="A77" s="134">
        <v>38443</v>
      </c>
      <c r="B77" s="133" t="s">
        <v>64</v>
      </c>
      <c r="C77" s="133">
        <v>1095.066</v>
      </c>
      <c r="D77" s="183" t="s">
        <v>64</v>
      </c>
      <c r="E77" s="133">
        <v>9460</v>
      </c>
      <c r="F77" s="133">
        <v>6.2379999999999995</v>
      </c>
      <c r="G77" s="133">
        <v>6.2569999999999997</v>
      </c>
      <c r="H77" s="133">
        <v>6.4039999999999999</v>
      </c>
      <c r="I77" s="133">
        <v>8.18</v>
      </c>
      <c r="J77" s="133" t="s">
        <v>64</v>
      </c>
      <c r="K77" s="133" t="s">
        <v>64</v>
      </c>
      <c r="L77" s="133" t="s">
        <v>64</v>
      </c>
    </row>
    <row r="78" spans="1:12" x14ac:dyDescent="0.3">
      <c r="A78" s="134">
        <v>38444</v>
      </c>
      <c r="B78" s="133" t="s">
        <v>64</v>
      </c>
      <c r="C78" s="133">
        <v>1095.066</v>
      </c>
      <c r="D78" s="183" t="s">
        <v>64</v>
      </c>
      <c r="E78" s="133">
        <v>9460</v>
      </c>
      <c r="F78" s="133">
        <v>6.2379999999999995</v>
      </c>
      <c r="G78" s="133">
        <v>6.2569999999999997</v>
      </c>
      <c r="H78" s="133">
        <v>6.4039999999999999</v>
      </c>
      <c r="I78" s="133">
        <v>8.18</v>
      </c>
      <c r="J78" s="133" t="s">
        <v>64</v>
      </c>
      <c r="K78" s="133" t="s">
        <v>64</v>
      </c>
      <c r="L78" s="133" t="s">
        <v>64</v>
      </c>
    </row>
    <row r="79" spans="1:12" x14ac:dyDescent="0.3">
      <c r="A79" s="134">
        <v>38445</v>
      </c>
      <c r="B79" s="133" t="s">
        <v>64</v>
      </c>
      <c r="C79" s="133">
        <v>1095.066</v>
      </c>
      <c r="D79" s="183" t="s">
        <v>64</v>
      </c>
      <c r="E79" s="133">
        <v>9460</v>
      </c>
      <c r="F79" s="133">
        <v>6.2379999999999995</v>
      </c>
      <c r="G79" s="133">
        <v>6.2569999999999997</v>
      </c>
      <c r="H79" s="133">
        <v>6.4039999999999999</v>
      </c>
      <c r="I79" s="133">
        <v>8.18</v>
      </c>
      <c r="J79" s="133" t="s">
        <v>64</v>
      </c>
      <c r="K79" s="133" t="s">
        <v>64</v>
      </c>
      <c r="L79" s="133" t="s">
        <v>64</v>
      </c>
    </row>
    <row r="80" spans="1:12" x14ac:dyDescent="0.3">
      <c r="A80" s="134">
        <v>38446</v>
      </c>
      <c r="B80" s="133" t="s">
        <v>64</v>
      </c>
      <c r="C80" s="133">
        <v>1100.203</v>
      </c>
      <c r="D80" s="183" t="s">
        <v>64</v>
      </c>
      <c r="E80" s="133">
        <v>9481</v>
      </c>
      <c r="F80" s="133">
        <v>6.5220000000000002</v>
      </c>
      <c r="G80" s="133">
        <v>6.5179999999999998</v>
      </c>
      <c r="H80" s="133">
        <v>6.6</v>
      </c>
      <c r="I80" s="133">
        <v>8.68</v>
      </c>
      <c r="J80" s="133" t="s">
        <v>64</v>
      </c>
      <c r="K80" s="133" t="s">
        <v>64</v>
      </c>
      <c r="L80" s="133" t="s">
        <v>64</v>
      </c>
    </row>
    <row r="81" spans="1:12" x14ac:dyDescent="0.3">
      <c r="A81" s="134">
        <v>38447</v>
      </c>
      <c r="B81" s="133" t="s">
        <v>64</v>
      </c>
      <c r="C81" s="133">
        <v>1096.5260000000001</v>
      </c>
      <c r="D81" s="183" t="s">
        <v>64</v>
      </c>
      <c r="E81" s="133">
        <v>9480</v>
      </c>
      <c r="F81" s="133">
        <v>6.26</v>
      </c>
      <c r="G81" s="133">
        <v>6.2949999999999999</v>
      </c>
      <c r="H81" s="133">
        <v>6.4550000000000001</v>
      </c>
      <c r="I81" s="133">
        <v>8.69</v>
      </c>
      <c r="J81" s="133" t="s">
        <v>64</v>
      </c>
      <c r="K81" s="133" t="s">
        <v>64</v>
      </c>
      <c r="L81" s="133" t="s">
        <v>64</v>
      </c>
    </row>
    <row r="82" spans="1:12" x14ac:dyDescent="0.3">
      <c r="A82" s="134">
        <v>38448</v>
      </c>
      <c r="B82" s="133" t="s">
        <v>64</v>
      </c>
      <c r="C82" s="133">
        <v>1103.288</v>
      </c>
      <c r="D82" s="183" t="s">
        <v>64</v>
      </c>
      <c r="E82" s="133">
        <v>9475</v>
      </c>
      <c r="F82" s="133">
        <v>6.2679999999999998</v>
      </c>
      <c r="G82" s="133">
        <v>6.2969999999999997</v>
      </c>
      <c r="H82" s="133">
        <v>6.4550000000000001</v>
      </c>
      <c r="I82" s="133">
        <v>8.74</v>
      </c>
      <c r="J82" s="133" t="s">
        <v>64</v>
      </c>
      <c r="K82" s="133" t="s">
        <v>64</v>
      </c>
      <c r="L82" s="133" t="s">
        <v>64</v>
      </c>
    </row>
    <row r="83" spans="1:12" x14ac:dyDescent="0.3">
      <c r="A83" s="134">
        <v>38449</v>
      </c>
      <c r="B83" s="133" t="s">
        <v>64</v>
      </c>
      <c r="C83" s="133">
        <v>1111.6210000000001</v>
      </c>
      <c r="D83" s="183" t="s">
        <v>64</v>
      </c>
      <c r="E83" s="133">
        <v>9505</v>
      </c>
      <c r="F83" s="133">
        <v>6.2729999999999997</v>
      </c>
      <c r="G83" s="133">
        <v>6.3070000000000004</v>
      </c>
      <c r="H83" s="133">
        <v>6.4630000000000001</v>
      </c>
      <c r="I83" s="133">
        <v>9</v>
      </c>
      <c r="J83" s="133" t="s">
        <v>64</v>
      </c>
      <c r="K83" s="133" t="s">
        <v>64</v>
      </c>
      <c r="L83" s="133" t="s">
        <v>64</v>
      </c>
    </row>
    <row r="84" spans="1:12" x14ac:dyDescent="0.3">
      <c r="A84" s="134">
        <v>38450</v>
      </c>
      <c r="B84" s="133" t="s">
        <v>64</v>
      </c>
      <c r="C84" s="133">
        <v>1111.2260000000001</v>
      </c>
      <c r="D84" s="183" t="s">
        <v>64</v>
      </c>
      <c r="E84" s="133">
        <v>9495</v>
      </c>
      <c r="F84" s="133">
        <v>6.2759999999999998</v>
      </c>
      <c r="G84" s="133">
        <v>6.306</v>
      </c>
      <c r="H84" s="133">
        <v>6.4669999999999996</v>
      </c>
      <c r="I84" s="133">
        <v>8.52</v>
      </c>
      <c r="J84" s="133" t="s">
        <v>64</v>
      </c>
      <c r="K84" s="133" t="s">
        <v>64</v>
      </c>
      <c r="L84" s="133" t="s">
        <v>64</v>
      </c>
    </row>
    <row r="85" spans="1:12" x14ac:dyDescent="0.3">
      <c r="A85" s="134">
        <v>38451</v>
      </c>
      <c r="B85" s="133" t="s">
        <v>64</v>
      </c>
      <c r="C85" s="133">
        <v>1111.2260000000001</v>
      </c>
      <c r="D85" s="183" t="s">
        <v>64</v>
      </c>
      <c r="E85" s="133">
        <v>9495</v>
      </c>
      <c r="F85" s="133">
        <v>6.2759999999999998</v>
      </c>
      <c r="G85" s="133">
        <v>6.306</v>
      </c>
      <c r="H85" s="133">
        <v>6.4669999999999996</v>
      </c>
      <c r="I85" s="133">
        <v>8.52</v>
      </c>
      <c r="J85" s="133" t="s">
        <v>64</v>
      </c>
      <c r="K85" s="133" t="s">
        <v>64</v>
      </c>
      <c r="L85" s="133" t="s">
        <v>64</v>
      </c>
    </row>
    <row r="86" spans="1:12" x14ac:dyDescent="0.3">
      <c r="A86" s="134">
        <v>38452</v>
      </c>
      <c r="B86" s="133" t="s">
        <v>64</v>
      </c>
      <c r="C86" s="133">
        <v>1111.2260000000001</v>
      </c>
      <c r="D86" s="183" t="s">
        <v>64</v>
      </c>
      <c r="E86" s="133">
        <v>9495</v>
      </c>
      <c r="F86" s="133">
        <v>6.2759999999999998</v>
      </c>
      <c r="G86" s="133">
        <v>6.306</v>
      </c>
      <c r="H86" s="133">
        <v>6.4669999999999996</v>
      </c>
      <c r="I86" s="133">
        <v>8.52</v>
      </c>
      <c r="J86" s="133" t="s">
        <v>64</v>
      </c>
      <c r="K86" s="133" t="s">
        <v>64</v>
      </c>
      <c r="L86" s="133" t="s">
        <v>64</v>
      </c>
    </row>
    <row r="87" spans="1:12" x14ac:dyDescent="0.3">
      <c r="A87" s="134">
        <v>38453</v>
      </c>
      <c r="B87" s="133" t="s">
        <v>64</v>
      </c>
      <c r="C87" s="133">
        <v>1105.982</v>
      </c>
      <c r="D87" s="183" t="s">
        <v>64</v>
      </c>
      <c r="E87" s="133">
        <v>9486</v>
      </c>
      <c r="F87" s="133">
        <v>6.2709999999999999</v>
      </c>
      <c r="G87" s="133">
        <v>6.3129999999999997</v>
      </c>
      <c r="H87" s="133">
        <v>6.4749999999999996</v>
      </c>
      <c r="I87" s="133">
        <v>8.42</v>
      </c>
      <c r="J87" s="133" t="s">
        <v>64</v>
      </c>
      <c r="K87" s="133" t="s">
        <v>64</v>
      </c>
      <c r="L87" s="133" t="s">
        <v>64</v>
      </c>
    </row>
    <row r="88" spans="1:12" x14ac:dyDescent="0.3">
      <c r="A88" s="134">
        <v>38454</v>
      </c>
      <c r="B88" s="133" t="s">
        <v>64</v>
      </c>
      <c r="C88" s="133">
        <v>1110.884</v>
      </c>
      <c r="D88" s="183" t="s">
        <v>64</v>
      </c>
      <c r="E88" s="133">
        <v>9490</v>
      </c>
      <c r="F88" s="133">
        <v>6.2789999999999999</v>
      </c>
      <c r="G88" s="133">
        <v>6.319</v>
      </c>
      <c r="H88" s="133">
        <v>6.484</v>
      </c>
      <c r="I88" s="133">
        <v>8.1</v>
      </c>
      <c r="J88" s="133" t="s">
        <v>64</v>
      </c>
      <c r="K88" s="133" t="s">
        <v>64</v>
      </c>
      <c r="L88" s="133" t="s">
        <v>64</v>
      </c>
    </row>
    <row r="89" spans="1:12" x14ac:dyDescent="0.3">
      <c r="A89" s="134">
        <v>38455</v>
      </c>
      <c r="B89" s="133" t="s">
        <v>64</v>
      </c>
      <c r="C89" s="133">
        <v>1116.67</v>
      </c>
      <c r="D89" s="183" t="s">
        <v>64</v>
      </c>
      <c r="E89" s="133">
        <v>9490</v>
      </c>
      <c r="F89" s="133">
        <v>6.2789999999999999</v>
      </c>
      <c r="G89" s="133">
        <v>6.3179999999999996</v>
      </c>
      <c r="H89" s="133">
        <v>6.4820000000000002</v>
      </c>
      <c r="I89" s="133">
        <v>7.9</v>
      </c>
      <c r="J89" s="133" t="s">
        <v>64</v>
      </c>
      <c r="K89" s="133" t="s">
        <v>64</v>
      </c>
      <c r="L89" s="133" t="s">
        <v>64</v>
      </c>
    </row>
    <row r="90" spans="1:12" x14ac:dyDescent="0.3">
      <c r="A90" s="134">
        <v>38456</v>
      </c>
      <c r="B90" s="133" t="s">
        <v>64</v>
      </c>
      <c r="C90" s="133">
        <v>1108.4390000000001</v>
      </c>
      <c r="D90" s="183" t="s">
        <v>64</v>
      </c>
      <c r="E90" s="133">
        <v>9520</v>
      </c>
      <c r="F90" s="133">
        <v>6.2759999999999998</v>
      </c>
      <c r="G90" s="133">
        <v>6.3179999999999996</v>
      </c>
      <c r="H90" s="133">
        <v>6.48</v>
      </c>
      <c r="I90" s="133">
        <v>7.92</v>
      </c>
      <c r="J90" s="133" t="s">
        <v>64</v>
      </c>
      <c r="K90" s="133" t="s">
        <v>64</v>
      </c>
      <c r="L90" s="133" t="s">
        <v>64</v>
      </c>
    </row>
    <row r="91" spans="1:12" x14ac:dyDescent="0.3">
      <c r="A91" s="134">
        <v>38457</v>
      </c>
      <c r="B91" s="133" t="s">
        <v>64</v>
      </c>
      <c r="C91" s="133">
        <v>1096.518</v>
      </c>
      <c r="D91" s="183" t="s">
        <v>64</v>
      </c>
      <c r="E91" s="133">
        <v>9533</v>
      </c>
      <c r="F91" s="133">
        <v>6.2770000000000001</v>
      </c>
      <c r="G91" s="133">
        <v>6.3159999999999998</v>
      </c>
      <c r="H91" s="133">
        <v>6.4749999999999996</v>
      </c>
      <c r="I91" s="133">
        <v>7.86</v>
      </c>
      <c r="J91" s="133" t="s">
        <v>64</v>
      </c>
      <c r="K91" s="133" t="s">
        <v>64</v>
      </c>
      <c r="L91" s="133" t="s">
        <v>64</v>
      </c>
    </row>
    <row r="92" spans="1:12" x14ac:dyDescent="0.3">
      <c r="A92" s="134">
        <v>38458</v>
      </c>
      <c r="B92" s="133" t="s">
        <v>64</v>
      </c>
      <c r="C92" s="133">
        <v>1096.518</v>
      </c>
      <c r="D92" s="183" t="s">
        <v>64</v>
      </c>
      <c r="E92" s="133">
        <v>9533</v>
      </c>
      <c r="F92" s="133">
        <v>6.2770000000000001</v>
      </c>
      <c r="G92" s="133">
        <v>6.3159999999999998</v>
      </c>
      <c r="H92" s="133">
        <v>6.4749999999999996</v>
      </c>
      <c r="I92" s="133">
        <v>7.86</v>
      </c>
      <c r="J92" s="133" t="s">
        <v>64</v>
      </c>
      <c r="K92" s="133" t="s">
        <v>64</v>
      </c>
      <c r="L92" s="133" t="s">
        <v>64</v>
      </c>
    </row>
    <row r="93" spans="1:12" x14ac:dyDescent="0.3">
      <c r="A93" s="134">
        <v>38459</v>
      </c>
      <c r="B93" s="133" t="s">
        <v>64</v>
      </c>
      <c r="C93" s="133">
        <v>1096.518</v>
      </c>
      <c r="D93" s="183" t="s">
        <v>64</v>
      </c>
      <c r="E93" s="133">
        <v>9533</v>
      </c>
      <c r="F93" s="133">
        <v>6.2770000000000001</v>
      </c>
      <c r="G93" s="133">
        <v>6.3159999999999998</v>
      </c>
      <c r="H93" s="133">
        <v>6.4749999999999996</v>
      </c>
      <c r="I93" s="133">
        <v>7.86</v>
      </c>
      <c r="J93" s="133" t="s">
        <v>64</v>
      </c>
      <c r="K93" s="133" t="s">
        <v>64</v>
      </c>
      <c r="L93" s="133" t="s">
        <v>64</v>
      </c>
    </row>
    <row r="94" spans="1:12" x14ac:dyDescent="0.3">
      <c r="A94" s="134">
        <v>38460</v>
      </c>
      <c r="B94" s="133" t="s">
        <v>64</v>
      </c>
      <c r="C94" s="133">
        <v>1060.1890000000001</v>
      </c>
      <c r="D94" s="183" t="s">
        <v>64</v>
      </c>
      <c r="E94" s="133">
        <v>9570</v>
      </c>
      <c r="F94" s="133">
        <v>6.2720000000000002</v>
      </c>
      <c r="G94" s="133">
        <v>6.3070000000000004</v>
      </c>
      <c r="H94" s="133">
        <v>6.4809999999999999</v>
      </c>
      <c r="I94" s="133">
        <v>7.93</v>
      </c>
      <c r="J94" s="133" t="s">
        <v>64</v>
      </c>
      <c r="K94" s="133" t="s">
        <v>64</v>
      </c>
      <c r="L94" s="133" t="s">
        <v>64</v>
      </c>
    </row>
    <row r="95" spans="1:12" x14ac:dyDescent="0.3">
      <c r="A95" s="134">
        <v>38461</v>
      </c>
      <c r="B95" s="133" t="s">
        <v>64</v>
      </c>
      <c r="C95" s="133">
        <v>1062.693</v>
      </c>
      <c r="D95" s="183" t="s">
        <v>64</v>
      </c>
      <c r="E95" s="133">
        <v>9565</v>
      </c>
      <c r="F95" s="133">
        <v>6.282</v>
      </c>
      <c r="G95" s="133">
        <v>6.3239999999999998</v>
      </c>
      <c r="H95" s="133">
        <v>6.4909999999999997</v>
      </c>
      <c r="I95" s="133">
        <v>7.93</v>
      </c>
      <c r="J95" s="133" t="s">
        <v>64</v>
      </c>
      <c r="K95" s="133" t="s">
        <v>64</v>
      </c>
      <c r="L95" s="133" t="s">
        <v>64</v>
      </c>
    </row>
    <row r="96" spans="1:12" x14ac:dyDescent="0.3">
      <c r="A96" s="134">
        <v>38462</v>
      </c>
      <c r="B96" s="133" t="s">
        <v>64</v>
      </c>
      <c r="C96" s="133">
        <v>1070.9459999999999</v>
      </c>
      <c r="D96" s="183" t="s">
        <v>64</v>
      </c>
      <c r="E96" s="133">
        <v>9575</v>
      </c>
      <c r="F96" s="133">
        <v>6.2759999999999998</v>
      </c>
      <c r="G96" s="133">
        <v>6.3179999999999996</v>
      </c>
      <c r="H96" s="133">
        <v>6.4909999999999997</v>
      </c>
      <c r="I96" s="133">
        <v>7.88</v>
      </c>
      <c r="J96" s="133" t="s">
        <v>64</v>
      </c>
      <c r="K96" s="133" t="s">
        <v>64</v>
      </c>
      <c r="L96" s="133" t="s">
        <v>64</v>
      </c>
    </row>
    <row r="97" spans="1:12" x14ac:dyDescent="0.3">
      <c r="A97" s="134">
        <v>38463</v>
      </c>
      <c r="B97" s="133" t="s">
        <v>64</v>
      </c>
      <c r="C97" s="133">
        <v>1047.8040000000001</v>
      </c>
      <c r="D97" s="183" t="s">
        <v>64</v>
      </c>
      <c r="E97" s="133">
        <v>9683</v>
      </c>
      <c r="F97" s="133">
        <v>6.29</v>
      </c>
      <c r="G97" s="133">
        <v>6.3239999999999998</v>
      </c>
      <c r="H97" s="133">
        <v>6.4980000000000002</v>
      </c>
      <c r="I97" s="133">
        <v>7.86</v>
      </c>
      <c r="J97" s="133" t="s">
        <v>64</v>
      </c>
      <c r="K97" s="133" t="s">
        <v>64</v>
      </c>
      <c r="L97" s="133" t="s">
        <v>64</v>
      </c>
    </row>
    <row r="98" spans="1:12" x14ac:dyDescent="0.3">
      <c r="A98" s="134">
        <v>38464</v>
      </c>
      <c r="B98" s="133" t="s">
        <v>64</v>
      </c>
      <c r="C98" s="133">
        <v>1047.8040000000001</v>
      </c>
      <c r="D98" s="183" t="s">
        <v>64</v>
      </c>
      <c r="E98" s="133">
        <v>9680</v>
      </c>
      <c r="F98" s="133">
        <v>6.29</v>
      </c>
      <c r="G98" s="133">
        <v>6.3239999999999998</v>
      </c>
      <c r="H98" s="133">
        <v>6.4980000000000002</v>
      </c>
      <c r="I98" s="133">
        <v>7.86</v>
      </c>
      <c r="J98" s="133" t="s">
        <v>64</v>
      </c>
      <c r="K98" s="133" t="s">
        <v>64</v>
      </c>
      <c r="L98" s="133" t="s">
        <v>64</v>
      </c>
    </row>
    <row r="99" spans="1:12" x14ac:dyDescent="0.3">
      <c r="A99" s="134">
        <v>38465</v>
      </c>
      <c r="B99" s="133" t="s">
        <v>64</v>
      </c>
      <c r="C99" s="133">
        <v>1047.8040000000001</v>
      </c>
      <c r="D99" s="183" t="s">
        <v>64</v>
      </c>
      <c r="E99" s="133">
        <v>9680</v>
      </c>
      <c r="F99" s="133">
        <v>6.29</v>
      </c>
      <c r="G99" s="133">
        <v>6.3239999999999998</v>
      </c>
      <c r="H99" s="133">
        <v>6.4980000000000002</v>
      </c>
      <c r="I99" s="133">
        <v>7.86</v>
      </c>
      <c r="J99" s="133" t="s">
        <v>64</v>
      </c>
      <c r="K99" s="133" t="s">
        <v>64</v>
      </c>
      <c r="L99" s="133" t="s">
        <v>64</v>
      </c>
    </row>
    <row r="100" spans="1:12" x14ac:dyDescent="0.3">
      <c r="A100" s="134">
        <v>38466</v>
      </c>
      <c r="B100" s="133" t="s">
        <v>64</v>
      </c>
      <c r="C100" s="133">
        <v>1047.8040000000001</v>
      </c>
      <c r="D100" s="183" t="s">
        <v>64</v>
      </c>
      <c r="E100" s="133">
        <v>9680</v>
      </c>
      <c r="F100" s="133">
        <v>6.29</v>
      </c>
      <c r="G100" s="133">
        <v>6.3239999999999998</v>
      </c>
      <c r="H100" s="133">
        <v>6.4980000000000002</v>
      </c>
      <c r="I100" s="133">
        <v>7.86</v>
      </c>
      <c r="J100" s="133" t="s">
        <v>64</v>
      </c>
      <c r="K100" s="133" t="s">
        <v>64</v>
      </c>
      <c r="L100" s="133" t="s">
        <v>64</v>
      </c>
    </row>
    <row r="101" spans="1:12" x14ac:dyDescent="0.3">
      <c r="A101" s="134">
        <v>38467</v>
      </c>
      <c r="B101" s="133" t="s">
        <v>64</v>
      </c>
      <c r="C101" s="133">
        <v>1019.875</v>
      </c>
      <c r="D101" s="183" t="s">
        <v>64</v>
      </c>
      <c r="E101" s="133">
        <v>9750</v>
      </c>
      <c r="F101" s="133">
        <v>6.2859999999999996</v>
      </c>
      <c r="G101" s="133">
        <v>6.3250000000000002</v>
      </c>
      <c r="H101" s="133">
        <v>6.4909999999999997</v>
      </c>
      <c r="I101" s="133">
        <v>7.88</v>
      </c>
      <c r="J101" s="133" t="s">
        <v>64</v>
      </c>
      <c r="K101" s="133" t="s">
        <v>64</v>
      </c>
      <c r="L101" s="133" t="s">
        <v>64</v>
      </c>
    </row>
    <row r="102" spans="1:12" x14ac:dyDescent="0.3">
      <c r="A102" s="134">
        <v>38468</v>
      </c>
      <c r="B102" s="133" t="s">
        <v>64</v>
      </c>
      <c r="C102" s="133">
        <v>1031.768</v>
      </c>
      <c r="D102" s="183" t="s">
        <v>64</v>
      </c>
      <c r="E102" s="133">
        <v>9695</v>
      </c>
      <c r="F102" s="133">
        <v>6.28</v>
      </c>
      <c r="G102" s="133">
        <v>6.319</v>
      </c>
      <c r="H102" s="133">
        <v>6.492</v>
      </c>
      <c r="I102" s="133">
        <v>7.87</v>
      </c>
      <c r="J102" s="133" t="s">
        <v>64</v>
      </c>
      <c r="K102" s="133" t="s">
        <v>64</v>
      </c>
      <c r="L102" s="133" t="s">
        <v>64</v>
      </c>
    </row>
    <row r="103" spans="1:12" x14ac:dyDescent="0.3">
      <c r="A103" s="134">
        <v>38469</v>
      </c>
      <c r="B103" s="133" t="s">
        <v>64</v>
      </c>
      <c r="C103" s="133">
        <v>1032.2180000000001</v>
      </c>
      <c r="D103" s="183" t="s">
        <v>64</v>
      </c>
      <c r="E103" s="133">
        <v>9565</v>
      </c>
      <c r="F103" s="133">
        <v>6.2789999999999999</v>
      </c>
      <c r="G103" s="133">
        <v>6.3179999999999996</v>
      </c>
      <c r="H103" s="133">
        <v>6.492</v>
      </c>
      <c r="I103" s="133">
        <v>7.93</v>
      </c>
      <c r="J103" s="133" t="s">
        <v>64</v>
      </c>
      <c r="K103" s="133" t="s">
        <v>64</v>
      </c>
      <c r="L103" s="133" t="s">
        <v>64</v>
      </c>
    </row>
    <row r="104" spans="1:12" x14ac:dyDescent="0.3">
      <c r="A104" s="134">
        <v>38470</v>
      </c>
      <c r="B104" s="133" t="s">
        <v>64</v>
      </c>
      <c r="C104" s="133">
        <v>1038.357</v>
      </c>
      <c r="D104" s="183" t="s">
        <v>64</v>
      </c>
      <c r="E104" s="133">
        <v>9575</v>
      </c>
      <c r="F104" s="133">
        <v>6.2869999999999999</v>
      </c>
      <c r="G104" s="133">
        <v>6.3239999999999998</v>
      </c>
      <c r="H104" s="133">
        <v>6.4960000000000004</v>
      </c>
      <c r="I104" s="133">
        <v>8.01</v>
      </c>
      <c r="J104" s="133" t="s">
        <v>64</v>
      </c>
      <c r="K104" s="133" t="s">
        <v>64</v>
      </c>
      <c r="L104" s="133" t="s">
        <v>64</v>
      </c>
    </row>
    <row r="105" spans="1:12" x14ac:dyDescent="0.3">
      <c r="A105" s="134">
        <v>38471</v>
      </c>
      <c r="B105" s="133" t="s">
        <v>64</v>
      </c>
      <c r="C105" s="133">
        <v>1029.6130000000001</v>
      </c>
      <c r="D105" s="183" t="s">
        <v>64</v>
      </c>
      <c r="E105" s="133">
        <v>9570</v>
      </c>
      <c r="F105" s="133">
        <v>6.2830000000000004</v>
      </c>
      <c r="G105" s="133">
        <v>6.3209999999999997</v>
      </c>
      <c r="H105" s="133">
        <v>6.4939999999999998</v>
      </c>
      <c r="I105" s="133">
        <v>8.42</v>
      </c>
      <c r="J105" s="133" t="s">
        <v>64</v>
      </c>
      <c r="K105" s="133" t="s">
        <v>64</v>
      </c>
      <c r="L105" s="133" t="s">
        <v>64</v>
      </c>
    </row>
    <row r="106" spans="1:12" x14ac:dyDescent="0.3">
      <c r="A106" s="134">
        <v>38472</v>
      </c>
      <c r="B106" s="133" t="s">
        <v>64</v>
      </c>
      <c r="C106" s="133">
        <v>1029.6130000000001</v>
      </c>
      <c r="D106" s="183" t="s">
        <v>64</v>
      </c>
      <c r="E106" s="133">
        <v>9570</v>
      </c>
      <c r="F106" s="133">
        <v>6.2830000000000004</v>
      </c>
      <c r="G106" s="133">
        <v>6.3209999999999997</v>
      </c>
      <c r="H106" s="133">
        <v>6.4939999999999998</v>
      </c>
      <c r="I106" s="133">
        <v>8.42</v>
      </c>
      <c r="J106" s="133" t="s">
        <v>64</v>
      </c>
      <c r="K106" s="133" t="s">
        <v>64</v>
      </c>
      <c r="L106" s="133" t="s">
        <v>64</v>
      </c>
    </row>
    <row r="107" spans="1:12" x14ac:dyDescent="0.3">
      <c r="A107" s="134">
        <v>38473</v>
      </c>
      <c r="B107" s="133" t="s">
        <v>64</v>
      </c>
      <c r="C107" s="133">
        <v>1029.6130000000001</v>
      </c>
      <c r="D107" s="183" t="s">
        <v>64</v>
      </c>
      <c r="E107" s="133">
        <v>9570</v>
      </c>
      <c r="F107" s="133">
        <v>6.2830000000000004</v>
      </c>
      <c r="G107" s="133">
        <v>6.3209999999999997</v>
      </c>
      <c r="H107" s="133">
        <v>6.4939999999999998</v>
      </c>
      <c r="I107" s="133">
        <v>8.42</v>
      </c>
      <c r="J107" s="133" t="s">
        <v>64</v>
      </c>
      <c r="K107" s="133" t="s">
        <v>64</v>
      </c>
      <c r="L107" s="133" t="s">
        <v>64</v>
      </c>
    </row>
    <row r="108" spans="1:12" x14ac:dyDescent="0.3">
      <c r="A108" s="134">
        <v>38474</v>
      </c>
      <c r="B108" s="133" t="s">
        <v>64</v>
      </c>
      <c r="C108" s="133">
        <v>1026.5219999999999</v>
      </c>
      <c r="D108" s="183" t="s">
        <v>64</v>
      </c>
      <c r="E108" s="133">
        <v>9525</v>
      </c>
      <c r="F108" s="133">
        <v>6.3170000000000002</v>
      </c>
      <c r="G108" s="133">
        <v>6.3609999999999998</v>
      </c>
      <c r="H108" s="133">
        <v>6.54</v>
      </c>
      <c r="I108" s="133">
        <v>8.24</v>
      </c>
      <c r="J108" s="133" t="s">
        <v>64</v>
      </c>
      <c r="K108" s="133" t="s">
        <v>64</v>
      </c>
      <c r="L108" s="133" t="s">
        <v>64</v>
      </c>
    </row>
    <row r="109" spans="1:12" x14ac:dyDescent="0.3">
      <c r="A109" s="134">
        <v>38475</v>
      </c>
      <c r="B109" s="133" t="s">
        <v>64</v>
      </c>
      <c r="C109" s="133">
        <v>1033.5029999999999</v>
      </c>
      <c r="D109" s="183" t="s">
        <v>64</v>
      </c>
      <c r="E109" s="133">
        <v>9530</v>
      </c>
      <c r="F109" s="133">
        <v>6.3380000000000001</v>
      </c>
      <c r="G109" s="133">
        <v>6.3819999999999997</v>
      </c>
      <c r="H109" s="133">
        <v>6.5519999999999996</v>
      </c>
      <c r="I109" s="133">
        <v>8.23</v>
      </c>
      <c r="J109" s="133" t="s">
        <v>64</v>
      </c>
      <c r="K109" s="133" t="s">
        <v>64</v>
      </c>
      <c r="L109" s="133" t="s">
        <v>64</v>
      </c>
    </row>
    <row r="110" spans="1:12" x14ac:dyDescent="0.3">
      <c r="A110" s="134">
        <v>38476</v>
      </c>
      <c r="B110" s="133" t="s">
        <v>64</v>
      </c>
      <c r="C110" s="133">
        <v>1049.579</v>
      </c>
      <c r="D110" s="183" t="s">
        <v>64</v>
      </c>
      <c r="E110" s="133">
        <v>9513</v>
      </c>
      <c r="F110" s="133">
        <v>6.34</v>
      </c>
      <c r="G110" s="133">
        <v>6.3819999999999997</v>
      </c>
      <c r="H110" s="133">
        <v>6.5609999999999999</v>
      </c>
      <c r="I110" s="133">
        <v>8.17</v>
      </c>
      <c r="J110" s="133" t="s">
        <v>64</v>
      </c>
      <c r="K110" s="133" t="s">
        <v>64</v>
      </c>
      <c r="L110" s="133" t="s">
        <v>64</v>
      </c>
    </row>
    <row r="111" spans="1:12" x14ac:dyDescent="0.3">
      <c r="A111" s="134">
        <v>38477</v>
      </c>
      <c r="B111" s="133" t="s">
        <v>64</v>
      </c>
      <c r="C111" s="133">
        <v>1049.579</v>
      </c>
      <c r="D111" s="183" t="s">
        <v>64</v>
      </c>
      <c r="E111" s="133">
        <v>9510</v>
      </c>
      <c r="F111" s="133">
        <v>6.34</v>
      </c>
      <c r="G111" s="133">
        <v>6.3819999999999997</v>
      </c>
      <c r="H111" s="133">
        <v>6.5609999999999999</v>
      </c>
      <c r="I111" s="133">
        <v>8.17</v>
      </c>
      <c r="J111" s="133" t="s">
        <v>64</v>
      </c>
      <c r="K111" s="133" t="s">
        <v>64</v>
      </c>
      <c r="L111" s="133" t="s">
        <v>64</v>
      </c>
    </row>
    <row r="112" spans="1:12" x14ac:dyDescent="0.3">
      <c r="A112" s="134">
        <v>38478</v>
      </c>
      <c r="B112" s="133" t="s">
        <v>64</v>
      </c>
      <c r="C112" s="133">
        <v>1068.2750000000001</v>
      </c>
      <c r="D112" s="183" t="s">
        <v>64</v>
      </c>
      <c r="E112" s="133">
        <v>9495</v>
      </c>
      <c r="F112" s="133">
        <v>6.5090000000000003</v>
      </c>
      <c r="G112" s="133">
        <v>6.5469999999999997</v>
      </c>
      <c r="H112" s="133">
        <v>6.7430000000000003</v>
      </c>
      <c r="I112" s="133">
        <v>8.17</v>
      </c>
      <c r="J112" s="133" t="s">
        <v>64</v>
      </c>
      <c r="K112" s="133" t="s">
        <v>64</v>
      </c>
      <c r="L112" s="133" t="s">
        <v>64</v>
      </c>
    </row>
    <row r="113" spans="1:12" x14ac:dyDescent="0.3">
      <c r="A113" s="134">
        <v>38479</v>
      </c>
      <c r="B113" s="133" t="s">
        <v>64</v>
      </c>
      <c r="C113" s="133">
        <v>1068.2750000000001</v>
      </c>
      <c r="D113" s="183" t="s">
        <v>64</v>
      </c>
      <c r="E113" s="133">
        <v>9495</v>
      </c>
      <c r="F113" s="133">
        <v>6.5090000000000003</v>
      </c>
      <c r="G113" s="133">
        <v>6.5469999999999997</v>
      </c>
      <c r="H113" s="133">
        <v>6.7430000000000003</v>
      </c>
      <c r="I113" s="133">
        <v>8.17</v>
      </c>
      <c r="J113" s="133" t="s">
        <v>64</v>
      </c>
      <c r="K113" s="133" t="s">
        <v>64</v>
      </c>
      <c r="L113" s="133" t="s">
        <v>64</v>
      </c>
    </row>
    <row r="114" spans="1:12" x14ac:dyDescent="0.3">
      <c r="A114" s="134">
        <v>38480</v>
      </c>
      <c r="B114" s="133" t="s">
        <v>64</v>
      </c>
      <c r="C114" s="133">
        <v>1068.2750000000001</v>
      </c>
      <c r="D114" s="183" t="s">
        <v>64</v>
      </c>
      <c r="E114" s="133">
        <v>9495</v>
      </c>
      <c r="F114" s="133">
        <v>6.5090000000000003</v>
      </c>
      <c r="G114" s="133">
        <v>6.5469999999999997</v>
      </c>
      <c r="H114" s="133">
        <v>6.7430000000000003</v>
      </c>
      <c r="I114" s="133">
        <v>8.17</v>
      </c>
      <c r="J114" s="133" t="s">
        <v>64</v>
      </c>
      <c r="K114" s="133" t="s">
        <v>64</v>
      </c>
      <c r="L114" s="133" t="s">
        <v>64</v>
      </c>
    </row>
    <row r="115" spans="1:12" x14ac:dyDescent="0.3">
      <c r="A115" s="134">
        <v>38481</v>
      </c>
      <c r="B115" s="133" t="s">
        <v>64</v>
      </c>
      <c r="C115" s="133">
        <v>1080.2070000000001</v>
      </c>
      <c r="D115" s="183" t="s">
        <v>64</v>
      </c>
      <c r="E115" s="133">
        <v>9482</v>
      </c>
      <c r="F115" s="133">
        <v>6.3469999999999995</v>
      </c>
      <c r="G115" s="133">
        <v>6.3890000000000002</v>
      </c>
      <c r="H115" s="133">
        <v>6.57</v>
      </c>
      <c r="I115" s="133">
        <v>8.1999999999999993</v>
      </c>
      <c r="J115" s="133" t="s">
        <v>64</v>
      </c>
      <c r="K115" s="133" t="s">
        <v>64</v>
      </c>
      <c r="L115" s="133" t="s">
        <v>64</v>
      </c>
    </row>
    <row r="116" spans="1:12" x14ac:dyDescent="0.3">
      <c r="A116" s="134">
        <v>38482</v>
      </c>
      <c r="B116" s="133" t="s">
        <v>64</v>
      </c>
      <c r="C116" s="133">
        <v>1071.1569999999999</v>
      </c>
      <c r="D116" s="183" t="s">
        <v>64</v>
      </c>
      <c r="E116" s="133">
        <v>9454</v>
      </c>
      <c r="F116" s="133">
        <v>6.6129999999999995</v>
      </c>
      <c r="G116" s="133">
        <v>6.6</v>
      </c>
      <c r="H116" s="133">
        <v>6.6989999999999998</v>
      </c>
      <c r="I116" s="133">
        <v>8.2100000000000009</v>
      </c>
      <c r="J116" s="133" t="s">
        <v>64</v>
      </c>
      <c r="K116" s="133" t="s">
        <v>64</v>
      </c>
      <c r="L116" s="133" t="s">
        <v>64</v>
      </c>
    </row>
    <row r="117" spans="1:12" x14ac:dyDescent="0.3">
      <c r="A117" s="134">
        <v>38483</v>
      </c>
      <c r="B117" s="133" t="s">
        <v>64</v>
      </c>
      <c r="C117" s="133">
        <v>1057.077</v>
      </c>
      <c r="D117" s="183" t="s">
        <v>64</v>
      </c>
      <c r="E117" s="133">
        <v>9460</v>
      </c>
      <c r="F117" s="133">
        <v>6.3609999999999998</v>
      </c>
      <c r="G117" s="133">
        <v>6.4039999999999999</v>
      </c>
      <c r="H117" s="133">
        <v>6.59</v>
      </c>
      <c r="I117" s="133">
        <v>8.15</v>
      </c>
      <c r="J117" s="133" t="s">
        <v>64</v>
      </c>
      <c r="K117" s="133" t="s">
        <v>64</v>
      </c>
      <c r="L117" s="133" t="s">
        <v>64</v>
      </c>
    </row>
    <row r="118" spans="1:12" x14ac:dyDescent="0.3">
      <c r="A118" s="134">
        <v>38484</v>
      </c>
      <c r="B118" s="133" t="s">
        <v>64</v>
      </c>
      <c r="C118" s="133">
        <v>1063.827</v>
      </c>
      <c r="D118" s="183" t="s">
        <v>64</v>
      </c>
      <c r="E118" s="133">
        <v>9473</v>
      </c>
      <c r="F118" s="133">
        <v>6.3780000000000001</v>
      </c>
      <c r="G118" s="133">
        <v>6.4139999999999997</v>
      </c>
      <c r="H118" s="133">
        <v>6.6</v>
      </c>
      <c r="I118" s="133">
        <v>8.1199999999999992</v>
      </c>
      <c r="J118" s="133" t="s">
        <v>64</v>
      </c>
      <c r="K118" s="133" t="s">
        <v>64</v>
      </c>
      <c r="L118" s="133" t="s">
        <v>64</v>
      </c>
    </row>
    <row r="119" spans="1:12" x14ac:dyDescent="0.3">
      <c r="A119" s="134">
        <v>38485</v>
      </c>
      <c r="B119" s="133" t="s">
        <v>64</v>
      </c>
      <c r="C119" s="133">
        <v>1059.2729999999999</v>
      </c>
      <c r="D119" s="183" t="s">
        <v>64</v>
      </c>
      <c r="E119" s="133">
        <v>9475</v>
      </c>
      <c r="F119" s="133">
        <v>6.367</v>
      </c>
      <c r="G119" s="133">
        <v>6.41</v>
      </c>
      <c r="H119" s="133">
        <v>6.5979999999999999</v>
      </c>
      <c r="I119" s="133">
        <v>8.01</v>
      </c>
      <c r="J119" s="133" t="s">
        <v>64</v>
      </c>
      <c r="K119" s="133" t="s">
        <v>64</v>
      </c>
      <c r="L119" s="133" t="s">
        <v>64</v>
      </c>
    </row>
    <row r="120" spans="1:12" x14ac:dyDescent="0.3">
      <c r="A120" s="134">
        <v>38486</v>
      </c>
      <c r="B120" s="133" t="s">
        <v>64</v>
      </c>
      <c r="C120" s="133">
        <v>1059.2729999999999</v>
      </c>
      <c r="D120" s="183" t="s">
        <v>64</v>
      </c>
      <c r="E120" s="133">
        <v>9475</v>
      </c>
      <c r="F120" s="133">
        <v>6.367</v>
      </c>
      <c r="G120" s="133">
        <v>6.41</v>
      </c>
      <c r="H120" s="133">
        <v>6.5979999999999999</v>
      </c>
      <c r="I120" s="133">
        <v>8.01</v>
      </c>
      <c r="J120" s="133" t="s">
        <v>64</v>
      </c>
      <c r="K120" s="133" t="s">
        <v>64</v>
      </c>
      <c r="L120" s="133" t="s">
        <v>64</v>
      </c>
    </row>
    <row r="121" spans="1:12" x14ac:dyDescent="0.3">
      <c r="A121" s="134">
        <v>38487</v>
      </c>
      <c r="B121" s="133" t="s">
        <v>64</v>
      </c>
      <c r="C121" s="133">
        <v>1059.2729999999999</v>
      </c>
      <c r="D121" s="183" t="s">
        <v>64</v>
      </c>
      <c r="E121" s="133">
        <v>9475</v>
      </c>
      <c r="F121" s="133">
        <v>6.367</v>
      </c>
      <c r="G121" s="133">
        <v>6.41</v>
      </c>
      <c r="H121" s="133">
        <v>6.5979999999999999</v>
      </c>
      <c r="I121" s="133">
        <v>8.01</v>
      </c>
      <c r="J121" s="133" t="s">
        <v>64</v>
      </c>
      <c r="K121" s="133" t="s">
        <v>64</v>
      </c>
      <c r="L121" s="133" t="s">
        <v>64</v>
      </c>
    </row>
    <row r="122" spans="1:12" x14ac:dyDescent="0.3">
      <c r="A122" s="134">
        <v>38488</v>
      </c>
      <c r="B122" s="133" t="s">
        <v>64</v>
      </c>
      <c r="C122" s="133">
        <v>1048.787</v>
      </c>
      <c r="D122" s="183" t="s">
        <v>64</v>
      </c>
      <c r="E122" s="133">
        <v>9470</v>
      </c>
      <c r="F122" s="133">
        <v>6.3769999999999998</v>
      </c>
      <c r="G122" s="133">
        <v>6.4130000000000003</v>
      </c>
      <c r="H122" s="133">
        <v>6.6020000000000003</v>
      </c>
      <c r="I122" s="133">
        <v>8.1300000000000008</v>
      </c>
      <c r="J122" s="133" t="s">
        <v>64</v>
      </c>
      <c r="K122" s="133" t="s">
        <v>64</v>
      </c>
      <c r="L122" s="133" t="s">
        <v>64</v>
      </c>
    </row>
    <row r="123" spans="1:12" x14ac:dyDescent="0.3">
      <c r="A123" s="134">
        <v>38489</v>
      </c>
      <c r="B123" s="133" t="s">
        <v>64</v>
      </c>
      <c r="C123" s="133">
        <v>1045.7729999999999</v>
      </c>
      <c r="D123" s="183" t="s">
        <v>64</v>
      </c>
      <c r="E123" s="133">
        <v>9430</v>
      </c>
      <c r="F123" s="133">
        <v>6.5529999999999999</v>
      </c>
      <c r="G123" s="133">
        <v>6.57</v>
      </c>
      <c r="H123" s="133">
        <v>6.7350000000000003</v>
      </c>
      <c r="I123" s="133">
        <v>8.16</v>
      </c>
      <c r="J123" s="133" t="s">
        <v>64</v>
      </c>
      <c r="K123" s="133" t="s">
        <v>64</v>
      </c>
      <c r="L123" s="133" t="s">
        <v>64</v>
      </c>
    </row>
    <row r="124" spans="1:12" x14ac:dyDescent="0.3">
      <c r="A124" s="134">
        <v>38490</v>
      </c>
      <c r="B124" s="133" t="s">
        <v>64</v>
      </c>
      <c r="C124" s="133">
        <v>1040.2629999999999</v>
      </c>
      <c r="D124" s="183" t="s">
        <v>64</v>
      </c>
      <c r="E124" s="133">
        <v>9440</v>
      </c>
      <c r="F124" s="133">
        <v>6.407</v>
      </c>
      <c r="G124" s="133">
        <v>6.4379999999999997</v>
      </c>
      <c r="H124" s="133">
        <v>6.6319999999999997</v>
      </c>
      <c r="I124" s="133">
        <v>8.11</v>
      </c>
      <c r="J124" s="133" t="s">
        <v>64</v>
      </c>
      <c r="K124" s="133" t="s">
        <v>64</v>
      </c>
      <c r="L124" s="133" t="s">
        <v>64</v>
      </c>
    </row>
    <row r="125" spans="1:12" x14ac:dyDescent="0.3">
      <c r="A125" s="134">
        <v>38491</v>
      </c>
      <c r="B125" s="133" t="s">
        <v>64</v>
      </c>
      <c r="C125" s="133">
        <v>1045.4649999999999</v>
      </c>
      <c r="D125" s="183" t="s">
        <v>64</v>
      </c>
      <c r="E125" s="133">
        <v>9450</v>
      </c>
      <c r="F125" s="133">
        <v>6.3719999999999999</v>
      </c>
      <c r="G125" s="133">
        <v>6.4119999999999999</v>
      </c>
      <c r="H125" s="133">
        <v>6.6040000000000001</v>
      </c>
      <c r="I125" s="133">
        <v>8.26</v>
      </c>
      <c r="J125" s="133" t="s">
        <v>64</v>
      </c>
      <c r="K125" s="133" t="s">
        <v>64</v>
      </c>
      <c r="L125" s="133" t="s">
        <v>64</v>
      </c>
    </row>
    <row r="126" spans="1:12" x14ac:dyDescent="0.3">
      <c r="A126" s="134">
        <v>38492</v>
      </c>
      <c r="B126" s="133" t="s">
        <v>64</v>
      </c>
      <c r="C126" s="133">
        <v>1048.1120000000001</v>
      </c>
      <c r="D126" s="183" t="s">
        <v>64</v>
      </c>
      <c r="E126" s="133">
        <v>9450</v>
      </c>
      <c r="F126" s="133">
        <v>6.3840000000000003</v>
      </c>
      <c r="G126" s="133">
        <v>6.4210000000000003</v>
      </c>
      <c r="H126" s="133">
        <v>6.6139999999999999</v>
      </c>
      <c r="I126" s="133">
        <v>8.31</v>
      </c>
      <c r="J126" s="133" t="s">
        <v>64</v>
      </c>
      <c r="K126" s="133" t="s">
        <v>64</v>
      </c>
      <c r="L126" s="133" t="s">
        <v>64</v>
      </c>
    </row>
    <row r="127" spans="1:12" x14ac:dyDescent="0.3">
      <c r="A127" s="134">
        <v>38493</v>
      </c>
      <c r="B127" s="133" t="s">
        <v>64</v>
      </c>
      <c r="C127" s="133">
        <v>1048.1120000000001</v>
      </c>
      <c r="D127" s="183" t="s">
        <v>64</v>
      </c>
      <c r="E127" s="133">
        <v>9450</v>
      </c>
      <c r="F127" s="133">
        <v>6.3840000000000003</v>
      </c>
      <c r="G127" s="133">
        <v>6.4210000000000003</v>
      </c>
      <c r="H127" s="133">
        <v>6.6139999999999999</v>
      </c>
      <c r="I127" s="133">
        <v>8.31</v>
      </c>
      <c r="J127" s="133" t="s">
        <v>64</v>
      </c>
      <c r="K127" s="133" t="s">
        <v>64</v>
      </c>
      <c r="L127" s="133" t="s">
        <v>64</v>
      </c>
    </row>
    <row r="128" spans="1:12" x14ac:dyDescent="0.3">
      <c r="A128" s="134">
        <v>38494</v>
      </c>
      <c r="B128" s="133" t="s">
        <v>64</v>
      </c>
      <c r="C128" s="133">
        <v>1048.1120000000001</v>
      </c>
      <c r="D128" s="183" t="s">
        <v>64</v>
      </c>
      <c r="E128" s="133">
        <v>9450</v>
      </c>
      <c r="F128" s="133">
        <v>6.3840000000000003</v>
      </c>
      <c r="G128" s="133">
        <v>6.4210000000000003</v>
      </c>
      <c r="H128" s="133">
        <v>6.6139999999999999</v>
      </c>
      <c r="I128" s="133">
        <v>8.31</v>
      </c>
      <c r="J128" s="133" t="s">
        <v>64</v>
      </c>
      <c r="K128" s="133" t="s">
        <v>64</v>
      </c>
      <c r="L128" s="133" t="s">
        <v>64</v>
      </c>
    </row>
    <row r="129" spans="1:12" x14ac:dyDescent="0.3">
      <c r="A129" s="134">
        <v>38495</v>
      </c>
      <c r="B129" s="133" t="s">
        <v>64</v>
      </c>
      <c r="C129" s="133">
        <v>1045.1500000000001</v>
      </c>
      <c r="D129" s="183" t="s">
        <v>64</v>
      </c>
      <c r="E129" s="133">
        <v>9470</v>
      </c>
      <c r="F129" s="133">
        <v>6.4870000000000001</v>
      </c>
      <c r="G129" s="133">
        <v>6.5280000000000005</v>
      </c>
      <c r="H129" s="133">
        <v>6.7309999999999999</v>
      </c>
      <c r="I129" s="133">
        <v>8.7100000000000009</v>
      </c>
      <c r="J129" s="133" t="s">
        <v>64</v>
      </c>
      <c r="K129" s="133" t="s">
        <v>64</v>
      </c>
      <c r="L129" s="133" t="s">
        <v>64</v>
      </c>
    </row>
    <row r="130" spans="1:12" x14ac:dyDescent="0.3">
      <c r="A130" s="134">
        <v>38496</v>
      </c>
      <c r="B130" s="133" t="s">
        <v>64</v>
      </c>
      <c r="C130" s="133">
        <v>1045.1500000000001</v>
      </c>
      <c r="D130" s="183" t="s">
        <v>64</v>
      </c>
      <c r="E130" s="133">
        <v>9472</v>
      </c>
      <c r="F130" s="133">
        <v>6.4870000000000001</v>
      </c>
      <c r="G130" s="133">
        <v>6.5280000000000005</v>
      </c>
      <c r="H130" s="133">
        <v>6.7309999999999999</v>
      </c>
      <c r="I130" s="133">
        <v>8.7100000000000009</v>
      </c>
      <c r="J130" s="133" t="s">
        <v>64</v>
      </c>
      <c r="K130" s="133" t="s">
        <v>64</v>
      </c>
      <c r="L130" s="133" t="s">
        <v>64</v>
      </c>
    </row>
    <row r="131" spans="1:12" x14ac:dyDescent="0.3">
      <c r="A131" s="134">
        <v>38497</v>
      </c>
      <c r="B131" s="133" t="s">
        <v>64</v>
      </c>
      <c r="C131" s="133">
        <v>1049.056</v>
      </c>
      <c r="D131" s="183" t="s">
        <v>64</v>
      </c>
      <c r="E131" s="133">
        <v>9477</v>
      </c>
      <c r="F131" s="133">
        <v>6.5190000000000001</v>
      </c>
      <c r="G131" s="133">
        <v>6.5519999999999996</v>
      </c>
      <c r="H131" s="133">
        <v>6.6909999999999998</v>
      </c>
      <c r="I131" s="133">
        <v>8.44</v>
      </c>
      <c r="J131" s="133" t="s">
        <v>64</v>
      </c>
      <c r="K131" s="133" t="s">
        <v>64</v>
      </c>
      <c r="L131" s="133" t="s">
        <v>64</v>
      </c>
    </row>
    <row r="132" spans="1:12" x14ac:dyDescent="0.3">
      <c r="A132" s="134">
        <v>38498</v>
      </c>
      <c r="B132" s="133" t="s">
        <v>64</v>
      </c>
      <c r="C132" s="133">
        <v>1054.3610000000001</v>
      </c>
      <c r="D132" s="183" t="s">
        <v>64</v>
      </c>
      <c r="E132" s="133">
        <v>9489</v>
      </c>
      <c r="F132" s="133">
        <v>6.391</v>
      </c>
      <c r="G132" s="133">
        <v>6.4260000000000002</v>
      </c>
      <c r="H132" s="133">
        <v>6.6150000000000002</v>
      </c>
      <c r="I132" s="133">
        <v>8.59</v>
      </c>
      <c r="J132" s="133" t="s">
        <v>64</v>
      </c>
      <c r="K132" s="133" t="s">
        <v>64</v>
      </c>
      <c r="L132" s="133" t="s">
        <v>64</v>
      </c>
    </row>
    <row r="133" spans="1:12" x14ac:dyDescent="0.3">
      <c r="A133" s="134">
        <v>38499</v>
      </c>
      <c r="B133" s="133" t="s">
        <v>64</v>
      </c>
      <c r="C133" s="133">
        <v>1061.4949999999999</v>
      </c>
      <c r="D133" s="183" t="s">
        <v>64</v>
      </c>
      <c r="E133" s="133">
        <v>9486</v>
      </c>
      <c r="F133" s="133">
        <v>6.391</v>
      </c>
      <c r="G133" s="133">
        <v>6.4260000000000002</v>
      </c>
      <c r="H133" s="133">
        <v>6.6210000000000004</v>
      </c>
      <c r="I133" s="133">
        <v>8.6300000000000008</v>
      </c>
      <c r="J133" s="133" t="s">
        <v>64</v>
      </c>
      <c r="K133" s="133" t="s">
        <v>64</v>
      </c>
      <c r="L133" s="133" t="s">
        <v>64</v>
      </c>
    </row>
    <row r="134" spans="1:12" x14ac:dyDescent="0.3">
      <c r="A134" s="134">
        <v>38500</v>
      </c>
      <c r="B134" s="133" t="s">
        <v>64</v>
      </c>
      <c r="C134" s="133">
        <v>1061.4949999999999</v>
      </c>
      <c r="D134" s="183" t="s">
        <v>64</v>
      </c>
      <c r="E134" s="133">
        <v>9486</v>
      </c>
      <c r="F134" s="133">
        <v>6.391</v>
      </c>
      <c r="G134" s="133">
        <v>6.4260000000000002</v>
      </c>
      <c r="H134" s="133">
        <v>6.6210000000000004</v>
      </c>
      <c r="I134" s="133">
        <v>8.6300000000000008</v>
      </c>
      <c r="J134" s="133" t="s">
        <v>64</v>
      </c>
      <c r="K134" s="133" t="s">
        <v>64</v>
      </c>
      <c r="L134" s="133" t="s">
        <v>64</v>
      </c>
    </row>
    <row r="135" spans="1:12" x14ac:dyDescent="0.3">
      <c r="A135" s="134">
        <v>38501</v>
      </c>
      <c r="B135" s="133" t="s">
        <v>64</v>
      </c>
      <c r="C135" s="133">
        <v>1061.4949999999999</v>
      </c>
      <c r="D135" s="183" t="s">
        <v>64</v>
      </c>
      <c r="E135" s="133">
        <v>9486</v>
      </c>
      <c r="F135" s="133">
        <v>6.391</v>
      </c>
      <c r="G135" s="133">
        <v>6.4260000000000002</v>
      </c>
      <c r="H135" s="133">
        <v>6.6210000000000004</v>
      </c>
      <c r="I135" s="133">
        <v>8.6300000000000008</v>
      </c>
      <c r="J135" s="133" t="s">
        <v>64</v>
      </c>
      <c r="K135" s="133" t="s">
        <v>64</v>
      </c>
      <c r="L135" s="133" t="s">
        <v>64</v>
      </c>
    </row>
    <row r="136" spans="1:12" x14ac:dyDescent="0.3">
      <c r="A136" s="134">
        <v>38502</v>
      </c>
      <c r="B136" s="133" t="s">
        <v>64</v>
      </c>
      <c r="C136" s="133">
        <v>1062.9559999999999</v>
      </c>
      <c r="D136" s="183" t="s">
        <v>64</v>
      </c>
      <c r="E136" s="133">
        <v>9486</v>
      </c>
      <c r="F136" s="133">
        <v>6.39</v>
      </c>
      <c r="G136" s="133">
        <v>6.4249999999999998</v>
      </c>
      <c r="H136" s="133">
        <v>6.62</v>
      </c>
      <c r="I136" s="133">
        <v>8.64</v>
      </c>
      <c r="J136" s="133" t="s">
        <v>64</v>
      </c>
      <c r="K136" s="133" t="s">
        <v>64</v>
      </c>
      <c r="L136" s="133" t="s">
        <v>64</v>
      </c>
    </row>
    <row r="137" spans="1:12" x14ac:dyDescent="0.3">
      <c r="A137" s="134">
        <v>38503</v>
      </c>
      <c r="B137" s="133" t="s">
        <v>64</v>
      </c>
      <c r="C137" s="133">
        <v>1088.1690000000001</v>
      </c>
      <c r="D137" s="183" t="s">
        <v>64</v>
      </c>
      <c r="E137" s="133">
        <v>9518</v>
      </c>
      <c r="F137" s="133">
        <v>6.391</v>
      </c>
      <c r="G137" s="133">
        <v>6.4260000000000002</v>
      </c>
      <c r="H137" s="133">
        <v>6.6210000000000004</v>
      </c>
      <c r="I137" s="133">
        <v>8.8699999999999992</v>
      </c>
      <c r="J137" s="133" t="s">
        <v>64</v>
      </c>
      <c r="K137" s="133" t="s">
        <v>64</v>
      </c>
      <c r="L137" s="133" t="s">
        <v>64</v>
      </c>
    </row>
    <row r="138" spans="1:12" x14ac:dyDescent="0.3">
      <c r="A138" s="134">
        <v>38504</v>
      </c>
      <c r="B138" s="133" t="s">
        <v>64</v>
      </c>
      <c r="C138" s="133">
        <v>1082.941</v>
      </c>
      <c r="D138" s="183" t="s">
        <v>64</v>
      </c>
      <c r="E138" s="133">
        <v>9575</v>
      </c>
      <c r="F138" s="133">
        <v>6.4470000000000001</v>
      </c>
      <c r="G138" s="133">
        <v>6.4829999999999997</v>
      </c>
      <c r="H138" s="133">
        <v>6.6909999999999998</v>
      </c>
      <c r="I138" s="133">
        <v>8.89</v>
      </c>
      <c r="J138" s="133" t="s">
        <v>64</v>
      </c>
      <c r="K138" s="133" t="s">
        <v>64</v>
      </c>
      <c r="L138" s="133" t="s">
        <v>64</v>
      </c>
    </row>
    <row r="139" spans="1:12" x14ac:dyDescent="0.3">
      <c r="A139" s="134">
        <v>38505</v>
      </c>
      <c r="B139" s="133" t="s">
        <v>64</v>
      </c>
      <c r="C139" s="133">
        <v>1091.4649999999999</v>
      </c>
      <c r="D139" s="183" t="s">
        <v>64</v>
      </c>
      <c r="E139" s="133">
        <v>9573</v>
      </c>
      <c r="F139" s="133">
        <v>6.4569999999999999</v>
      </c>
      <c r="G139" s="133">
        <v>6.5010000000000003</v>
      </c>
      <c r="H139" s="133">
        <v>6.7009999999999996</v>
      </c>
      <c r="I139" s="133">
        <v>8.81</v>
      </c>
      <c r="J139" s="133" t="s">
        <v>64</v>
      </c>
      <c r="K139" s="133" t="s">
        <v>64</v>
      </c>
      <c r="L139" s="133" t="s">
        <v>64</v>
      </c>
    </row>
    <row r="140" spans="1:12" x14ac:dyDescent="0.3">
      <c r="A140" s="134">
        <v>38506</v>
      </c>
      <c r="B140" s="133" t="s">
        <v>64</v>
      </c>
      <c r="C140" s="133">
        <v>1092.502</v>
      </c>
      <c r="D140" s="183" t="s">
        <v>64</v>
      </c>
      <c r="E140" s="133">
        <v>9588</v>
      </c>
      <c r="F140" s="133">
        <v>6.5270000000000001</v>
      </c>
      <c r="G140" s="133">
        <v>6.5679999999999996</v>
      </c>
      <c r="H140" s="133">
        <v>6.78</v>
      </c>
      <c r="I140" s="133">
        <v>8.98</v>
      </c>
      <c r="J140" s="133" t="s">
        <v>64</v>
      </c>
      <c r="K140" s="133" t="s">
        <v>64</v>
      </c>
      <c r="L140" s="133" t="s">
        <v>64</v>
      </c>
    </row>
    <row r="141" spans="1:12" x14ac:dyDescent="0.3">
      <c r="A141" s="134">
        <v>38507</v>
      </c>
      <c r="B141" s="133" t="s">
        <v>64</v>
      </c>
      <c r="C141" s="133">
        <v>1092.502</v>
      </c>
      <c r="D141" s="183" t="s">
        <v>64</v>
      </c>
      <c r="E141" s="133">
        <v>9588</v>
      </c>
      <c r="F141" s="133">
        <v>6.5270000000000001</v>
      </c>
      <c r="G141" s="133">
        <v>6.5679999999999996</v>
      </c>
      <c r="H141" s="133">
        <v>6.78</v>
      </c>
      <c r="I141" s="133">
        <v>8.98</v>
      </c>
      <c r="J141" s="133" t="s">
        <v>64</v>
      </c>
      <c r="K141" s="133" t="s">
        <v>64</v>
      </c>
      <c r="L141" s="133" t="s">
        <v>64</v>
      </c>
    </row>
    <row r="142" spans="1:12" x14ac:dyDescent="0.3">
      <c r="A142" s="134">
        <v>38508</v>
      </c>
      <c r="B142" s="133" t="s">
        <v>64</v>
      </c>
      <c r="C142" s="133">
        <v>1092.502</v>
      </c>
      <c r="D142" s="183" t="s">
        <v>64</v>
      </c>
      <c r="E142" s="133">
        <v>9588</v>
      </c>
      <c r="F142" s="133">
        <v>6.5270000000000001</v>
      </c>
      <c r="G142" s="133">
        <v>6.5679999999999996</v>
      </c>
      <c r="H142" s="133">
        <v>6.78</v>
      </c>
      <c r="I142" s="133">
        <v>8.98</v>
      </c>
      <c r="J142" s="133" t="s">
        <v>64</v>
      </c>
      <c r="K142" s="133" t="s">
        <v>64</v>
      </c>
      <c r="L142" s="133" t="s">
        <v>64</v>
      </c>
    </row>
    <row r="143" spans="1:12" x14ac:dyDescent="0.3">
      <c r="A143" s="134">
        <v>38509</v>
      </c>
      <c r="B143" s="133" t="s">
        <v>64</v>
      </c>
      <c r="C143" s="133">
        <v>1096.8330000000001</v>
      </c>
      <c r="D143" s="183" t="s">
        <v>64</v>
      </c>
      <c r="E143" s="133">
        <v>9590</v>
      </c>
      <c r="F143" s="133">
        <v>6.4770000000000003</v>
      </c>
      <c r="G143" s="133">
        <v>6.52</v>
      </c>
      <c r="H143" s="133">
        <v>6.7229999999999999</v>
      </c>
      <c r="I143" s="133">
        <v>9.14</v>
      </c>
      <c r="J143" s="133" t="s">
        <v>64</v>
      </c>
      <c r="K143" s="133" t="s">
        <v>64</v>
      </c>
      <c r="L143" s="133" t="s">
        <v>64</v>
      </c>
    </row>
    <row r="144" spans="1:12" x14ac:dyDescent="0.3">
      <c r="A144" s="134">
        <v>38510</v>
      </c>
      <c r="B144" s="133" t="s">
        <v>64</v>
      </c>
      <c r="C144" s="133">
        <v>1092.8140000000001</v>
      </c>
      <c r="D144" s="183" t="s">
        <v>64</v>
      </c>
      <c r="E144" s="133">
        <v>9545</v>
      </c>
      <c r="F144" s="133">
        <v>6.4580000000000002</v>
      </c>
      <c r="G144" s="133">
        <v>6.4989999999999997</v>
      </c>
      <c r="H144" s="133">
        <v>6.7</v>
      </c>
      <c r="I144" s="133">
        <v>9.2100000000000009</v>
      </c>
      <c r="J144" s="133" t="s">
        <v>64</v>
      </c>
      <c r="K144" s="133" t="s">
        <v>64</v>
      </c>
      <c r="L144" s="133" t="s">
        <v>64</v>
      </c>
    </row>
    <row r="145" spans="1:12" x14ac:dyDescent="0.3">
      <c r="A145" s="134">
        <v>38511</v>
      </c>
      <c r="B145" s="133" t="s">
        <v>64</v>
      </c>
      <c r="C145" s="133">
        <v>1095.51</v>
      </c>
      <c r="D145" s="183" t="s">
        <v>64</v>
      </c>
      <c r="E145" s="133">
        <v>9595</v>
      </c>
      <c r="F145" s="133">
        <v>6.4569999999999999</v>
      </c>
      <c r="G145" s="133">
        <v>6.4989999999999997</v>
      </c>
      <c r="H145" s="133">
        <v>6.702</v>
      </c>
      <c r="I145" s="133">
        <v>9.06</v>
      </c>
      <c r="J145" s="133" t="s">
        <v>64</v>
      </c>
      <c r="K145" s="133" t="s">
        <v>64</v>
      </c>
      <c r="L145" s="133" t="s">
        <v>64</v>
      </c>
    </row>
    <row r="146" spans="1:12" x14ac:dyDescent="0.3">
      <c r="A146" s="134">
        <v>38512</v>
      </c>
      <c r="B146" s="133" t="s">
        <v>64</v>
      </c>
      <c r="C146" s="133">
        <v>1094.1890000000001</v>
      </c>
      <c r="D146" s="183" t="s">
        <v>64</v>
      </c>
      <c r="E146" s="133">
        <v>9625</v>
      </c>
      <c r="F146" s="133">
        <v>6.4619999999999997</v>
      </c>
      <c r="G146" s="133">
        <v>6.5049999999999999</v>
      </c>
      <c r="H146" s="133">
        <v>6.7119999999999997</v>
      </c>
      <c r="I146" s="133">
        <v>9.09</v>
      </c>
      <c r="J146" s="133" t="s">
        <v>64</v>
      </c>
      <c r="K146" s="133" t="s">
        <v>64</v>
      </c>
      <c r="L146" s="133" t="s">
        <v>64</v>
      </c>
    </row>
    <row r="147" spans="1:12" x14ac:dyDescent="0.3">
      <c r="A147" s="134">
        <v>38513</v>
      </c>
      <c r="B147" s="133" t="s">
        <v>64</v>
      </c>
      <c r="C147" s="133">
        <v>1096.932</v>
      </c>
      <c r="D147" s="183" t="s">
        <v>64</v>
      </c>
      <c r="E147" s="133">
        <v>9620</v>
      </c>
      <c r="F147" s="133">
        <v>6.609</v>
      </c>
      <c r="G147" s="133">
        <v>6.6530000000000005</v>
      </c>
      <c r="H147" s="133">
        <v>6.8369999999999997</v>
      </c>
      <c r="I147" s="133">
        <v>9.11</v>
      </c>
      <c r="J147" s="133" t="s">
        <v>64</v>
      </c>
      <c r="K147" s="133" t="s">
        <v>64</v>
      </c>
      <c r="L147" s="133" t="s">
        <v>64</v>
      </c>
    </row>
    <row r="148" spans="1:12" x14ac:dyDescent="0.3">
      <c r="A148" s="134">
        <v>38514</v>
      </c>
      <c r="B148" s="133" t="s">
        <v>64</v>
      </c>
      <c r="C148" s="133">
        <v>1096.932</v>
      </c>
      <c r="D148" s="183" t="s">
        <v>64</v>
      </c>
      <c r="E148" s="133">
        <v>9620</v>
      </c>
      <c r="F148" s="133">
        <v>6.609</v>
      </c>
      <c r="G148" s="133">
        <v>6.6530000000000005</v>
      </c>
      <c r="H148" s="133">
        <v>6.8369999999999997</v>
      </c>
      <c r="I148" s="133">
        <v>9.11</v>
      </c>
      <c r="J148" s="133" t="s">
        <v>64</v>
      </c>
      <c r="K148" s="133" t="s">
        <v>64</v>
      </c>
      <c r="L148" s="133" t="s">
        <v>64</v>
      </c>
    </row>
    <row r="149" spans="1:12" x14ac:dyDescent="0.3">
      <c r="A149" s="134">
        <v>38515</v>
      </c>
      <c r="B149" s="133" t="s">
        <v>64</v>
      </c>
      <c r="C149" s="133">
        <v>1096.932</v>
      </c>
      <c r="D149" s="183" t="s">
        <v>64</v>
      </c>
      <c r="E149" s="133">
        <v>9620</v>
      </c>
      <c r="F149" s="133">
        <v>6.609</v>
      </c>
      <c r="G149" s="133">
        <v>6.6530000000000005</v>
      </c>
      <c r="H149" s="133">
        <v>6.8369999999999997</v>
      </c>
      <c r="I149" s="133">
        <v>9.11</v>
      </c>
      <c r="J149" s="133" t="s">
        <v>64</v>
      </c>
      <c r="K149" s="133" t="s">
        <v>64</v>
      </c>
      <c r="L149" s="133" t="s">
        <v>64</v>
      </c>
    </row>
    <row r="150" spans="1:12" x14ac:dyDescent="0.3">
      <c r="A150" s="134">
        <v>38516</v>
      </c>
      <c r="B150" s="133" t="s">
        <v>64</v>
      </c>
      <c r="C150" s="133">
        <v>1100.8779999999999</v>
      </c>
      <c r="D150" s="183" t="s">
        <v>64</v>
      </c>
      <c r="E150" s="133">
        <v>9611</v>
      </c>
      <c r="F150" s="133">
        <v>6.5739999999999998</v>
      </c>
      <c r="G150" s="133">
        <v>6.6150000000000002</v>
      </c>
      <c r="H150" s="133">
        <v>6.7930000000000001</v>
      </c>
      <c r="I150" s="133">
        <v>9.1300000000000008</v>
      </c>
      <c r="J150" s="133" t="s">
        <v>64</v>
      </c>
      <c r="K150" s="133" t="s">
        <v>64</v>
      </c>
      <c r="L150" s="133" t="s">
        <v>64</v>
      </c>
    </row>
    <row r="151" spans="1:12" x14ac:dyDescent="0.3">
      <c r="A151" s="134">
        <v>38517</v>
      </c>
      <c r="B151" s="133" t="s">
        <v>64</v>
      </c>
      <c r="C151" s="133">
        <v>1105.8900000000001</v>
      </c>
      <c r="D151" s="183" t="s">
        <v>64</v>
      </c>
      <c r="E151" s="133">
        <v>9610</v>
      </c>
      <c r="F151" s="133">
        <v>6.4770000000000003</v>
      </c>
      <c r="G151" s="133">
        <v>6.524</v>
      </c>
      <c r="H151" s="133">
        <v>6.7190000000000003</v>
      </c>
      <c r="I151" s="133">
        <v>9.1199999999999992</v>
      </c>
      <c r="J151" s="133" t="s">
        <v>64</v>
      </c>
      <c r="K151" s="133" t="s">
        <v>64</v>
      </c>
      <c r="L151" s="133" t="s">
        <v>64</v>
      </c>
    </row>
    <row r="152" spans="1:12" x14ac:dyDescent="0.3">
      <c r="A152" s="134">
        <v>38518</v>
      </c>
      <c r="B152" s="133" t="s">
        <v>64</v>
      </c>
      <c r="C152" s="133">
        <v>1119.579</v>
      </c>
      <c r="D152" s="183" t="s">
        <v>64</v>
      </c>
      <c r="E152" s="133">
        <v>9598</v>
      </c>
      <c r="F152" s="133">
        <v>6.4870000000000001</v>
      </c>
      <c r="G152" s="133">
        <v>6.5330000000000004</v>
      </c>
      <c r="H152" s="133">
        <v>6.7240000000000002</v>
      </c>
      <c r="I152" s="133">
        <v>9.09</v>
      </c>
      <c r="J152" s="133" t="s">
        <v>64</v>
      </c>
      <c r="K152" s="133" t="s">
        <v>64</v>
      </c>
      <c r="L152" s="133" t="s">
        <v>64</v>
      </c>
    </row>
    <row r="153" spans="1:12" x14ac:dyDescent="0.3">
      <c r="A153" s="134">
        <v>38519</v>
      </c>
      <c r="B153" s="133" t="s">
        <v>64</v>
      </c>
      <c r="C153" s="133">
        <v>1125.759</v>
      </c>
      <c r="D153" s="183" t="s">
        <v>64</v>
      </c>
      <c r="E153" s="133">
        <v>9632</v>
      </c>
      <c r="F153" s="133">
        <v>6.4870000000000001</v>
      </c>
      <c r="G153" s="133">
        <v>6.532</v>
      </c>
      <c r="H153" s="133">
        <v>6.73</v>
      </c>
      <c r="I153" s="133">
        <v>9.07</v>
      </c>
      <c r="J153" s="133" t="s">
        <v>64</v>
      </c>
      <c r="K153" s="133" t="s">
        <v>64</v>
      </c>
      <c r="L153" s="133" t="s">
        <v>64</v>
      </c>
    </row>
    <row r="154" spans="1:12" x14ac:dyDescent="0.3">
      <c r="A154" s="134">
        <v>38520</v>
      </c>
      <c r="B154" s="133" t="s">
        <v>64</v>
      </c>
      <c r="C154" s="133">
        <v>1141.818</v>
      </c>
      <c r="D154" s="183" t="s">
        <v>64</v>
      </c>
      <c r="E154" s="133">
        <v>9598</v>
      </c>
      <c r="F154" s="133">
        <v>6.48</v>
      </c>
      <c r="G154" s="133">
        <v>6.5339999999999998</v>
      </c>
      <c r="H154" s="133">
        <v>6.7270000000000003</v>
      </c>
      <c r="I154" s="133">
        <v>9.08</v>
      </c>
      <c r="J154" s="133" t="s">
        <v>64</v>
      </c>
      <c r="K154" s="133" t="s">
        <v>64</v>
      </c>
      <c r="L154" s="133" t="s">
        <v>64</v>
      </c>
    </row>
    <row r="155" spans="1:12" x14ac:dyDescent="0.3">
      <c r="A155" s="134">
        <v>38521</v>
      </c>
      <c r="B155" s="133" t="s">
        <v>64</v>
      </c>
      <c r="C155" s="133">
        <v>1141.818</v>
      </c>
      <c r="D155" s="183" t="s">
        <v>64</v>
      </c>
      <c r="E155" s="133">
        <v>9598</v>
      </c>
      <c r="F155" s="133">
        <v>6.48</v>
      </c>
      <c r="G155" s="133">
        <v>6.5339999999999998</v>
      </c>
      <c r="H155" s="133">
        <v>6.7270000000000003</v>
      </c>
      <c r="I155" s="133">
        <v>9.08</v>
      </c>
      <c r="J155" s="133" t="s">
        <v>64</v>
      </c>
      <c r="K155" s="133" t="s">
        <v>64</v>
      </c>
      <c r="L155" s="133" t="s">
        <v>64</v>
      </c>
    </row>
    <row r="156" spans="1:12" x14ac:dyDescent="0.3">
      <c r="A156" s="134">
        <v>38522</v>
      </c>
      <c r="B156" s="133" t="s">
        <v>64</v>
      </c>
      <c r="C156" s="133">
        <v>1141.818</v>
      </c>
      <c r="D156" s="183" t="s">
        <v>64</v>
      </c>
      <c r="E156" s="133">
        <v>9598</v>
      </c>
      <c r="F156" s="133">
        <v>6.48</v>
      </c>
      <c r="G156" s="133">
        <v>6.5339999999999998</v>
      </c>
      <c r="H156" s="133">
        <v>6.7270000000000003</v>
      </c>
      <c r="I156" s="133">
        <v>9.08</v>
      </c>
      <c r="J156" s="133" t="s">
        <v>64</v>
      </c>
      <c r="K156" s="133" t="s">
        <v>64</v>
      </c>
      <c r="L156" s="133" t="s">
        <v>64</v>
      </c>
    </row>
    <row r="157" spans="1:12" x14ac:dyDescent="0.3">
      <c r="A157" s="134">
        <v>38523</v>
      </c>
      <c r="B157" s="133" t="s">
        <v>64</v>
      </c>
      <c r="C157" s="133">
        <v>1147.71</v>
      </c>
      <c r="D157" s="183" t="s">
        <v>64</v>
      </c>
      <c r="E157" s="133">
        <v>9670</v>
      </c>
      <c r="F157" s="133">
        <v>6.72</v>
      </c>
      <c r="G157" s="133">
        <v>6.7590000000000003</v>
      </c>
      <c r="H157" s="133">
        <v>6.9569999999999999</v>
      </c>
      <c r="I157" s="133">
        <v>9.01</v>
      </c>
      <c r="J157" s="133" t="s">
        <v>64</v>
      </c>
      <c r="K157" s="133" t="s">
        <v>64</v>
      </c>
      <c r="L157" s="133" t="s">
        <v>64</v>
      </c>
    </row>
    <row r="158" spans="1:12" x14ac:dyDescent="0.3">
      <c r="A158" s="134">
        <v>38524</v>
      </c>
      <c r="B158" s="133" t="s">
        <v>64</v>
      </c>
      <c r="C158" s="133">
        <v>1133.326</v>
      </c>
      <c r="D158" s="183" t="s">
        <v>64</v>
      </c>
      <c r="E158" s="133">
        <v>9657</v>
      </c>
      <c r="F158" s="133">
        <v>6.4969999999999999</v>
      </c>
      <c r="G158" s="133">
        <v>6.548</v>
      </c>
      <c r="H158" s="133">
        <v>6.7480000000000002</v>
      </c>
      <c r="I158" s="133">
        <v>9.09</v>
      </c>
      <c r="J158" s="133" t="s">
        <v>64</v>
      </c>
      <c r="K158" s="133" t="s">
        <v>64</v>
      </c>
      <c r="L158" s="133" t="s">
        <v>64</v>
      </c>
    </row>
    <row r="159" spans="1:12" x14ac:dyDescent="0.3">
      <c r="A159" s="134">
        <v>38525</v>
      </c>
      <c r="B159" s="133" t="s">
        <v>64</v>
      </c>
      <c r="C159" s="133">
        <v>1134.6949999999999</v>
      </c>
      <c r="D159" s="183" t="s">
        <v>64</v>
      </c>
      <c r="E159" s="133">
        <v>9650</v>
      </c>
      <c r="F159" s="133">
        <v>6.4889999999999999</v>
      </c>
      <c r="G159" s="133">
        <v>6.5440000000000005</v>
      </c>
      <c r="H159" s="133">
        <v>6.7329999999999997</v>
      </c>
      <c r="I159" s="133">
        <v>9.16</v>
      </c>
      <c r="J159" s="133" t="s">
        <v>64</v>
      </c>
      <c r="K159" s="133" t="s">
        <v>64</v>
      </c>
      <c r="L159" s="133" t="s">
        <v>64</v>
      </c>
    </row>
    <row r="160" spans="1:12" x14ac:dyDescent="0.3">
      <c r="A160" s="134">
        <v>38526</v>
      </c>
      <c r="B160" s="133" t="s">
        <v>64</v>
      </c>
      <c r="C160" s="133">
        <v>1137.424</v>
      </c>
      <c r="D160" s="183" t="s">
        <v>64</v>
      </c>
      <c r="E160" s="133">
        <v>9645</v>
      </c>
      <c r="F160" s="133">
        <v>6.5170000000000003</v>
      </c>
      <c r="G160" s="133">
        <v>6.5659999999999998</v>
      </c>
      <c r="H160" s="133">
        <v>6.7610000000000001</v>
      </c>
      <c r="I160" s="133">
        <v>9.19</v>
      </c>
      <c r="J160" s="133" t="s">
        <v>64</v>
      </c>
      <c r="K160" s="133" t="s">
        <v>64</v>
      </c>
      <c r="L160" s="133" t="s">
        <v>64</v>
      </c>
    </row>
    <row r="161" spans="1:12" x14ac:dyDescent="0.3">
      <c r="A161" s="134">
        <v>38527</v>
      </c>
      <c r="B161" s="133" t="s">
        <v>64</v>
      </c>
      <c r="C161" s="133">
        <v>1135.6669999999999</v>
      </c>
      <c r="D161" s="183" t="s">
        <v>64</v>
      </c>
      <c r="E161" s="133">
        <v>9648</v>
      </c>
      <c r="F161" s="133">
        <v>6.51</v>
      </c>
      <c r="G161" s="133">
        <v>6.5629999999999997</v>
      </c>
      <c r="H161" s="133">
        <v>6.7510000000000003</v>
      </c>
      <c r="I161" s="133">
        <v>9.2100000000000009</v>
      </c>
      <c r="J161" s="133" t="s">
        <v>64</v>
      </c>
      <c r="K161" s="133" t="s">
        <v>64</v>
      </c>
      <c r="L161" s="133" t="s">
        <v>64</v>
      </c>
    </row>
    <row r="162" spans="1:12" x14ac:dyDescent="0.3">
      <c r="A162" s="134">
        <v>38528</v>
      </c>
      <c r="B162" s="133" t="s">
        <v>64</v>
      </c>
      <c r="C162" s="133">
        <v>1135.6669999999999</v>
      </c>
      <c r="D162" s="183" t="s">
        <v>64</v>
      </c>
      <c r="E162" s="133">
        <v>9648</v>
      </c>
      <c r="F162" s="133">
        <v>6.51</v>
      </c>
      <c r="G162" s="133">
        <v>6.5629999999999997</v>
      </c>
      <c r="H162" s="133">
        <v>6.7510000000000003</v>
      </c>
      <c r="I162" s="133">
        <v>9.2100000000000009</v>
      </c>
      <c r="J162" s="133" t="s">
        <v>64</v>
      </c>
      <c r="K162" s="133" t="s">
        <v>64</v>
      </c>
      <c r="L162" s="133" t="s">
        <v>64</v>
      </c>
    </row>
    <row r="163" spans="1:12" x14ac:dyDescent="0.3">
      <c r="A163" s="134">
        <v>38529</v>
      </c>
      <c r="B163" s="133" t="s">
        <v>64</v>
      </c>
      <c r="C163" s="133">
        <v>1135.6669999999999</v>
      </c>
      <c r="D163" s="183" t="s">
        <v>64</v>
      </c>
      <c r="E163" s="133">
        <v>9648</v>
      </c>
      <c r="F163" s="133">
        <v>6.51</v>
      </c>
      <c r="G163" s="133">
        <v>6.5629999999999997</v>
      </c>
      <c r="H163" s="133">
        <v>6.7510000000000003</v>
      </c>
      <c r="I163" s="133">
        <v>9.2100000000000009</v>
      </c>
      <c r="J163" s="133" t="s">
        <v>64</v>
      </c>
      <c r="K163" s="133" t="s">
        <v>64</v>
      </c>
      <c r="L163" s="133" t="s">
        <v>64</v>
      </c>
    </row>
    <row r="164" spans="1:12" x14ac:dyDescent="0.3">
      <c r="A164" s="134">
        <v>38530</v>
      </c>
      <c r="B164" s="133" t="s">
        <v>64</v>
      </c>
      <c r="C164" s="133">
        <v>1119.8979999999999</v>
      </c>
      <c r="D164" s="183" t="s">
        <v>64</v>
      </c>
      <c r="E164" s="133">
        <v>9660</v>
      </c>
      <c r="F164" s="133">
        <v>6.5069999999999997</v>
      </c>
      <c r="G164" s="133">
        <v>6.5590000000000002</v>
      </c>
      <c r="H164" s="133">
        <v>6.7460000000000004</v>
      </c>
      <c r="I164" s="133">
        <v>9.34</v>
      </c>
      <c r="J164" s="133" t="s">
        <v>64</v>
      </c>
      <c r="K164" s="133" t="s">
        <v>64</v>
      </c>
      <c r="L164" s="133" t="s">
        <v>64</v>
      </c>
    </row>
    <row r="165" spans="1:12" x14ac:dyDescent="0.3">
      <c r="A165" s="134">
        <v>38531</v>
      </c>
      <c r="B165" s="133" t="s">
        <v>64</v>
      </c>
      <c r="C165" s="133">
        <v>1127.817</v>
      </c>
      <c r="D165" s="183" t="s">
        <v>64</v>
      </c>
      <c r="E165" s="133">
        <v>9680</v>
      </c>
      <c r="F165" s="133">
        <v>6.5289999999999999</v>
      </c>
      <c r="G165" s="133">
        <v>6.5830000000000002</v>
      </c>
      <c r="H165" s="133">
        <v>6.7690000000000001</v>
      </c>
      <c r="I165" s="133">
        <v>9.3800000000000008</v>
      </c>
      <c r="J165" s="133" t="s">
        <v>64</v>
      </c>
      <c r="K165" s="133" t="s">
        <v>64</v>
      </c>
      <c r="L165" s="133" t="s">
        <v>64</v>
      </c>
    </row>
    <row r="166" spans="1:12" x14ac:dyDescent="0.3">
      <c r="A166" s="134">
        <v>38532</v>
      </c>
      <c r="B166" s="133" t="s">
        <v>64</v>
      </c>
      <c r="C166" s="133">
        <v>1126.857</v>
      </c>
      <c r="D166" s="183" t="s">
        <v>64</v>
      </c>
      <c r="E166" s="133">
        <v>9710</v>
      </c>
      <c r="F166" s="133">
        <v>6.5010000000000003</v>
      </c>
      <c r="G166" s="133">
        <v>6.5529999999999999</v>
      </c>
      <c r="H166" s="133">
        <v>6.75</v>
      </c>
      <c r="I166" s="133">
        <v>9.43</v>
      </c>
      <c r="J166" s="133" t="s">
        <v>64</v>
      </c>
      <c r="K166" s="133" t="s">
        <v>64</v>
      </c>
      <c r="L166" s="133" t="s">
        <v>64</v>
      </c>
    </row>
    <row r="167" spans="1:12" x14ac:dyDescent="0.3">
      <c r="A167" s="134">
        <v>38533</v>
      </c>
      <c r="B167" s="133" t="s">
        <v>64</v>
      </c>
      <c r="C167" s="133">
        <v>1122.376</v>
      </c>
      <c r="D167" s="183" t="s">
        <v>64</v>
      </c>
      <c r="E167" s="133">
        <v>9760</v>
      </c>
      <c r="F167" s="133">
        <v>6.5149999999999997</v>
      </c>
      <c r="G167" s="133">
        <v>6.5679999999999996</v>
      </c>
      <c r="H167" s="133">
        <v>6.7560000000000002</v>
      </c>
      <c r="I167" s="133">
        <v>9.2799999999999994</v>
      </c>
      <c r="J167" s="133" t="s">
        <v>64</v>
      </c>
      <c r="K167" s="133" t="s">
        <v>64</v>
      </c>
      <c r="L167" s="133" t="s">
        <v>64</v>
      </c>
    </row>
    <row r="168" spans="1:12" x14ac:dyDescent="0.3">
      <c r="A168" s="134">
        <v>38534</v>
      </c>
      <c r="B168" s="133" t="s">
        <v>64</v>
      </c>
      <c r="C168" s="133">
        <v>1138.9880000000001</v>
      </c>
      <c r="D168" s="183" t="s">
        <v>64</v>
      </c>
      <c r="E168" s="133">
        <v>9796</v>
      </c>
      <c r="F168" s="133">
        <v>6.6180000000000003</v>
      </c>
      <c r="G168" s="133">
        <v>6.6669999999999998</v>
      </c>
      <c r="H168" s="133">
        <v>6.8780000000000001</v>
      </c>
      <c r="I168" s="133">
        <v>9.24</v>
      </c>
      <c r="J168" s="133" t="s">
        <v>64</v>
      </c>
      <c r="K168" s="133" t="s">
        <v>64</v>
      </c>
      <c r="L168" s="133" t="s">
        <v>64</v>
      </c>
    </row>
    <row r="169" spans="1:12" x14ac:dyDescent="0.3">
      <c r="A169" s="134">
        <v>38535</v>
      </c>
      <c r="B169" s="133" t="s">
        <v>64</v>
      </c>
      <c r="C169" s="133">
        <v>1138.9880000000001</v>
      </c>
      <c r="D169" s="183" t="s">
        <v>64</v>
      </c>
      <c r="E169" s="133">
        <v>9796</v>
      </c>
      <c r="F169" s="133">
        <v>6.6180000000000003</v>
      </c>
      <c r="G169" s="133">
        <v>6.6669999999999998</v>
      </c>
      <c r="H169" s="133">
        <v>6.8780000000000001</v>
      </c>
      <c r="I169" s="133">
        <v>9.24</v>
      </c>
      <c r="J169" s="133" t="s">
        <v>64</v>
      </c>
      <c r="K169" s="133" t="s">
        <v>64</v>
      </c>
      <c r="L169" s="133" t="s">
        <v>64</v>
      </c>
    </row>
    <row r="170" spans="1:12" x14ac:dyDescent="0.3">
      <c r="A170" s="134">
        <v>38536</v>
      </c>
      <c r="B170" s="133" t="s">
        <v>64</v>
      </c>
      <c r="C170" s="133">
        <v>1138.9880000000001</v>
      </c>
      <c r="D170" s="183" t="s">
        <v>64</v>
      </c>
      <c r="E170" s="133">
        <v>9796</v>
      </c>
      <c r="F170" s="133">
        <v>6.6180000000000003</v>
      </c>
      <c r="G170" s="133">
        <v>6.6669999999999998</v>
      </c>
      <c r="H170" s="133">
        <v>6.8780000000000001</v>
      </c>
      <c r="I170" s="133">
        <v>9.24</v>
      </c>
      <c r="J170" s="133" t="s">
        <v>64</v>
      </c>
      <c r="K170" s="133" t="s">
        <v>64</v>
      </c>
      <c r="L170" s="133" t="s">
        <v>64</v>
      </c>
    </row>
    <row r="171" spans="1:12" x14ac:dyDescent="0.3">
      <c r="A171" s="134">
        <v>38537</v>
      </c>
      <c r="B171" s="133" t="s">
        <v>64</v>
      </c>
      <c r="C171" s="133">
        <v>1138.8820000000001</v>
      </c>
      <c r="D171" s="183" t="s">
        <v>64</v>
      </c>
      <c r="E171" s="133">
        <v>9865</v>
      </c>
      <c r="F171" s="133">
        <v>6.57</v>
      </c>
      <c r="G171" s="133">
        <v>6.6260000000000003</v>
      </c>
      <c r="H171" s="133">
        <v>6.8319999999999999</v>
      </c>
      <c r="I171" s="133">
        <v>9.2799999999999994</v>
      </c>
      <c r="J171" s="133" t="s">
        <v>64</v>
      </c>
      <c r="K171" s="133" t="s">
        <v>64</v>
      </c>
      <c r="L171" s="133" t="s">
        <v>64</v>
      </c>
    </row>
    <row r="172" spans="1:12" x14ac:dyDescent="0.3">
      <c r="A172" s="134">
        <v>38538</v>
      </c>
      <c r="B172" s="133" t="s">
        <v>64</v>
      </c>
      <c r="C172" s="133">
        <v>1131.1679999999999</v>
      </c>
      <c r="D172" s="183" t="s">
        <v>64</v>
      </c>
      <c r="E172" s="133">
        <v>9882</v>
      </c>
      <c r="F172" s="133">
        <v>6.58</v>
      </c>
      <c r="G172" s="133">
        <v>6.6349999999999998</v>
      </c>
      <c r="H172" s="133">
        <v>6.8419999999999996</v>
      </c>
      <c r="I172" s="133">
        <v>9.27</v>
      </c>
      <c r="J172" s="133" t="s">
        <v>64</v>
      </c>
      <c r="K172" s="133" t="s">
        <v>64</v>
      </c>
      <c r="L172" s="133" t="s">
        <v>64</v>
      </c>
    </row>
    <row r="173" spans="1:12" x14ac:dyDescent="0.3">
      <c r="A173" s="134">
        <v>38539</v>
      </c>
      <c r="B173" s="133" t="s">
        <v>64</v>
      </c>
      <c r="C173" s="133">
        <v>1117.8119999999999</v>
      </c>
      <c r="D173" s="183" t="s">
        <v>64</v>
      </c>
      <c r="E173" s="133">
        <v>9780</v>
      </c>
      <c r="F173" s="133">
        <v>6.5809999999999995</v>
      </c>
      <c r="G173" s="133">
        <v>6.6360000000000001</v>
      </c>
      <c r="H173" s="133">
        <v>6.8449999999999998</v>
      </c>
      <c r="I173" s="133">
        <v>9.69</v>
      </c>
      <c r="J173" s="133" t="s">
        <v>64</v>
      </c>
      <c r="K173" s="133" t="s">
        <v>64</v>
      </c>
      <c r="L173" s="133" t="s">
        <v>64</v>
      </c>
    </row>
    <row r="174" spans="1:12" x14ac:dyDescent="0.3">
      <c r="A174" s="134">
        <v>38540</v>
      </c>
      <c r="B174" s="133" t="s">
        <v>64</v>
      </c>
      <c r="C174" s="133">
        <v>1108.403</v>
      </c>
      <c r="D174" s="183" t="s">
        <v>64</v>
      </c>
      <c r="E174" s="133">
        <v>9796</v>
      </c>
      <c r="F174" s="133">
        <v>6.59</v>
      </c>
      <c r="G174" s="133">
        <v>6.6440000000000001</v>
      </c>
      <c r="H174" s="133">
        <v>6.859</v>
      </c>
      <c r="I174" s="133">
        <v>9.77</v>
      </c>
      <c r="J174" s="133" t="s">
        <v>64</v>
      </c>
      <c r="K174" s="133" t="s">
        <v>64</v>
      </c>
      <c r="L174" s="133" t="s">
        <v>64</v>
      </c>
    </row>
    <row r="175" spans="1:12" x14ac:dyDescent="0.3">
      <c r="A175" s="134">
        <v>38541</v>
      </c>
      <c r="B175" s="133" t="s">
        <v>64</v>
      </c>
      <c r="C175" s="133">
        <v>1110.557</v>
      </c>
      <c r="D175" s="183" t="s">
        <v>64</v>
      </c>
      <c r="E175" s="133">
        <v>9805</v>
      </c>
      <c r="F175" s="133">
        <v>6.6029999999999998</v>
      </c>
      <c r="G175" s="133">
        <v>6.6509999999999998</v>
      </c>
      <c r="H175" s="133">
        <v>6.8629999999999995</v>
      </c>
      <c r="I175" s="133">
        <v>9.81</v>
      </c>
      <c r="J175" s="133" t="s">
        <v>64</v>
      </c>
      <c r="K175" s="133" t="s">
        <v>64</v>
      </c>
      <c r="L175" s="133" t="s">
        <v>64</v>
      </c>
    </row>
    <row r="176" spans="1:12" x14ac:dyDescent="0.3">
      <c r="A176" s="134">
        <v>38542</v>
      </c>
      <c r="B176" s="133" t="s">
        <v>64</v>
      </c>
      <c r="C176" s="133">
        <v>1110.557</v>
      </c>
      <c r="D176" s="183" t="s">
        <v>64</v>
      </c>
      <c r="E176" s="133">
        <v>9805</v>
      </c>
      <c r="F176" s="133">
        <v>6.6029999999999998</v>
      </c>
      <c r="G176" s="133">
        <v>6.6509999999999998</v>
      </c>
      <c r="H176" s="133">
        <v>6.8629999999999995</v>
      </c>
      <c r="I176" s="133">
        <v>9.81</v>
      </c>
      <c r="J176" s="133" t="s">
        <v>64</v>
      </c>
      <c r="K176" s="133" t="s">
        <v>64</v>
      </c>
      <c r="L176" s="133" t="s">
        <v>64</v>
      </c>
    </row>
    <row r="177" spans="1:12" x14ac:dyDescent="0.3">
      <c r="A177" s="134">
        <v>38543</v>
      </c>
      <c r="B177" s="133" t="s">
        <v>64</v>
      </c>
      <c r="C177" s="133">
        <v>1110.557</v>
      </c>
      <c r="D177" s="183" t="s">
        <v>64</v>
      </c>
      <c r="E177" s="133">
        <v>9805</v>
      </c>
      <c r="F177" s="133">
        <v>6.6029999999999998</v>
      </c>
      <c r="G177" s="133">
        <v>6.6509999999999998</v>
      </c>
      <c r="H177" s="133">
        <v>6.8629999999999995</v>
      </c>
      <c r="I177" s="133">
        <v>9.81</v>
      </c>
      <c r="J177" s="133" t="s">
        <v>64</v>
      </c>
      <c r="K177" s="133" t="s">
        <v>64</v>
      </c>
      <c r="L177" s="133" t="s">
        <v>64</v>
      </c>
    </row>
    <row r="178" spans="1:12" x14ac:dyDescent="0.3">
      <c r="A178" s="134">
        <v>38544</v>
      </c>
      <c r="B178" s="133" t="s">
        <v>64</v>
      </c>
      <c r="C178" s="133">
        <v>1123.462</v>
      </c>
      <c r="D178" s="183" t="s">
        <v>64</v>
      </c>
      <c r="E178" s="133">
        <v>9753</v>
      </c>
      <c r="F178" s="133">
        <v>6.5860000000000003</v>
      </c>
      <c r="G178" s="133">
        <v>6.641</v>
      </c>
      <c r="H178" s="133">
        <v>6.8540000000000001</v>
      </c>
      <c r="I178" s="133">
        <v>10.18</v>
      </c>
      <c r="J178" s="133" t="s">
        <v>64</v>
      </c>
      <c r="K178" s="133" t="s">
        <v>64</v>
      </c>
      <c r="L178" s="133" t="s">
        <v>64</v>
      </c>
    </row>
    <row r="179" spans="1:12" x14ac:dyDescent="0.3">
      <c r="A179" s="134">
        <v>38545</v>
      </c>
      <c r="B179" s="133" t="s">
        <v>64</v>
      </c>
      <c r="C179" s="133">
        <v>1129.115</v>
      </c>
      <c r="D179" s="183" t="s">
        <v>64</v>
      </c>
      <c r="E179" s="133">
        <v>9765</v>
      </c>
      <c r="F179" s="133">
        <v>6.59</v>
      </c>
      <c r="G179" s="133">
        <v>6.6479999999999997</v>
      </c>
      <c r="H179" s="133">
        <v>6.8609999999999998</v>
      </c>
      <c r="I179" s="133">
        <v>10</v>
      </c>
      <c r="J179" s="133" t="s">
        <v>64</v>
      </c>
      <c r="K179" s="133" t="s">
        <v>64</v>
      </c>
      <c r="L179" s="133" t="s">
        <v>64</v>
      </c>
    </row>
    <row r="180" spans="1:12" x14ac:dyDescent="0.3">
      <c r="A180" s="134">
        <v>38546</v>
      </c>
      <c r="B180" s="133" t="s">
        <v>64</v>
      </c>
      <c r="C180" s="133">
        <v>1132.7940000000001</v>
      </c>
      <c r="D180" s="183" t="s">
        <v>64</v>
      </c>
      <c r="E180" s="133">
        <v>9798</v>
      </c>
      <c r="F180" s="133">
        <v>6.6059999999999999</v>
      </c>
      <c r="G180" s="133">
        <v>6.6630000000000003</v>
      </c>
      <c r="H180" s="133">
        <v>6.883</v>
      </c>
      <c r="I180" s="133">
        <v>10.09</v>
      </c>
      <c r="J180" s="133" t="s">
        <v>64</v>
      </c>
      <c r="K180" s="133" t="s">
        <v>64</v>
      </c>
      <c r="L180" s="133" t="s">
        <v>64</v>
      </c>
    </row>
    <row r="181" spans="1:12" x14ac:dyDescent="0.3">
      <c r="A181" s="134">
        <v>38547</v>
      </c>
      <c r="B181" s="133" t="s">
        <v>64</v>
      </c>
      <c r="C181" s="133">
        <v>1136.569</v>
      </c>
      <c r="D181" s="183" t="s">
        <v>64</v>
      </c>
      <c r="E181" s="133">
        <v>9800</v>
      </c>
      <c r="F181" s="133">
        <v>6.6520000000000001</v>
      </c>
      <c r="G181" s="133">
        <v>6.7039999999999997</v>
      </c>
      <c r="H181" s="133">
        <v>6.931</v>
      </c>
      <c r="I181" s="133">
        <v>9.76</v>
      </c>
      <c r="J181" s="133" t="s">
        <v>64</v>
      </c>
      <c r="K181" s="133" t="s">
        <v>64</v>
      </c>
      <c r="L181" s="133" t="s">
        <v>64</v>
      </c>
    </row>
    <row r="182" spans="1:12" x14ac:dyDescent="0.3">
      <c r="A182" s="134">
        <v>38548</v>
      </c>
      <c r="B182" s="133" t="s">
        <v>64</v>
      </c>
      <c r="C182" s="133">
        <v>1131.461</v>
      </c>
      <c r="D182" s="183" t="s">
        <v>64</v>
      </c>
      <c r="E182" s="133">
        <v>9782</v>
      </c>
      <c r="F182" s="133">
        <v>6.6139999999999999</v>
      </c>
      <c r="G182" s="133">
        <v>6.673</v>
      </c>
      <c r="H182" s="133">
        <v>6.8929999999999998</v>
      </c>
      <c r="I182" s="133">
        <v>9.77</v>
      </c>
      <c r="J182" s="133" t="s">
        <v>64</v>
      </c>
      <c r="K182" s="133" t="s">
        <v>64</v>
      </c>
      <c r="L182" s="133" t="s">
        <v>64</v>
      </c>
    </row>
    <row r="183" spans="1:12" x14ac:dyDescent="0.3">
      <c r="A183" s="134">
        <v>38549</v>
      </c>
      <c r="B183" s="133" t="s">
        <v>64</v>
      </c>
      <c r="C183" s="133">
        <v>1131.461</v>
      </c>
      <c r="D183" s="183" t="s">
        <v>64</v>
      </c>
      <c r="E183" s="133">
        <v>9782</v>
      </c>
      <c r="F183" s="133">
        <v>6.6139999999999999</v>
      </c>
      <c r="G183" s="133">
        <v>6.673</v>
      </c>
      <c r="H183" s="133">
        <v>6.8929999999999998</v>
      </c>
      <c r="I183" s="133">
        <v>9.77</v>
      </c>
      <c r="J183" s="133" t="s">
        <v>64</v>
      </c>
      <c r="K183" s="133" t="s">
        <v>64</v>
      </c>
      <c r="L183" s="133" t="s">
        <v>64</v>
      </c>
    </row>
    <row r="184" spans="1:12" x14ac:dyDescent="0.3">
      <c r="A184" s="134">
        <v>38550</v>
      </c>
      <c r="B184" s="133" t="s">
        <v>64</v>
      </c>
      <c r="C184" s="133">
        <v>1131.461</v>
      </c>
      <c r="D184" s="183" t="s">
        <v>64</v>
      </c>
      <c r="E184" s="133">
        <v>9782</v>
      </c>
      <c r="F184" s="133">
        <v>6.6139999999999999</v>
      </c>
      <c r="G184" s="133">
        <v>6.673</v>
      </c>
      <c r="H184" s="133">
        <v>6.8929999999999998</v>
      </c>
      <c r="I184" s="133">
        <v>9.77</v>
      </c>
      <c r="J184" s="133" t="s">
        <v>64</v>
      </c>
      <c r="K184" s="133" t="s">
        <v>64</v>
      </c>
      <c r="L184" s="133" t="s">
        <v>64</v>
      </c>
    </row>
    <row r="185" spans="1:12" x14ac:dyDescent="0.3">
      <c r="A185" s="134">
        <v>38551</v>
      </c>
      <c r="B185" s="133" t="s">
        <v>64</v>
      </c>
      <c r="C185" s="133">
        <v>1128.44</v>
      </c>
      <c r="D185" s="183" t="s">
        <v>64</v>
      </c>
      <c r="E185" s="133">
        <v>9800</v>
      </c>
      <c r="F185" s="133">
        <v>6.5919999999999996</v>
      </c>
      <c r="G185" s="133">
        <v>6.65</v>
      </c>
      <c r="H185" s="133">
        <v>6.8629999999999995</v>
      </c>
      <c r="I185" s="133">
        <v>9.67</v>
      </c>
      <c r="J185" s="133" t="s">
        <v>64</v>
      </c>
      <c r="K185" s="133" t="s">
        <v>64</v>
      </c>
      <c r="L185" s="133" t="s">
        <v>64</v>
      </c>
    </row>
    <row r="186" spans="1:12" x14ac:dyDescent="0.3">
      <c r="A186" s="134">
        <v>38552</v>
      </c>
      <c r="B186" s="133" t="s">
        <v>64</v>
      </c>
      <c r="C186" s="133">
        <v>1132.0170000000001</v>
      </c>
      <c r="D186" s="183" t="s">
        <v>64</v>
      </c>
      <c r="E186" s="133">
        <v>9792</v>
      </c>
      <c r="F186" s="133">
        <v>6.6079999999999997</v>
      </c>
      <c r="G186" s="133">
        <v>6.6660000000000004</v>
      </c>
      <c r="H186" s="133">
        <v>6.8920000000000003</v>
      </c>
      <c r="I186" s="133">
        <v>9.34</v>
      </c>
      <c r="J186" s="133" t="s">
        <v>64</v>
      </c>
      <c r="K186" s="133" t="s">
        <v>64</v>
      </c>
      <c r="L186" s="133" t="s">
        <v>64</v>
      </c>
    </row>
    <row r="187" spans="1:12" x14ac:dyDescent="0.3">
      <c r="A187" s="134">
        <v>38553</v>
      </c>
      <c r="B187" s="133" t="s">
        <v>64</v>
      </c>
      <c r="C187" s="133">
        <v>1140.6559999999999</v>
      </c>
      <c r="D187" s="183" t="s">
        <v>64</v>
      </c>
      <c r="E187" s="133">
        <v>9828</v>
      </c>
      <c r="F187" s="133">
        <v>6.609</v>
      </c>
      <c r="G187" s="133">
        <v>6.6669999999999998</v>
      </c>
      <c r="H187" s="133">
        <v>6.8840000000000003</v>
      </c>
      <c r="I187" s="133">
        <v>8.93</v>
      </c>
      <c r="J187" s="133" t="s">
        <v>64</v>
      </c>
      <c r="K187" s="133" t="s">
        <v>64</v>
      </c>
      <c r="L187" s="133" t="s">
        <v>64</v>
      </c>
    </row>
    <row r="188" spans="1:12" x14ac:dyDescent="0.3">
      <c r="A188" s="134">
        <v>38554</v>
      </c>
      <c r="B188" s="133" t="s">
        <v>64</v>
      </c>
      <c r="C188" s="133">
        <v>1157.5139999999999</v>
      </c>
      <c r="D188" s="183" t="s">
        <v>64</v>
      </c>
      <c r="E188" s="133">
        <v>9783</v>
      </c>
      <c r="F188" s="133">
        <v>6.6340000000000003</v>
      </c>
      <c r="G188" s="133">
        <v>6.694</v>
      </c>
      <c r="H188" s="133">
        <v>6.9320000000000004</v>
      </c>
      <c r="I188" s="133">
        <v>8.9700000000000006</v>
      </c>
      <c r="J188" s="133" t="s">
        <v>64</v>
      </c>
      <c r="K188" s="133" t="s">
        <v>64</v>
      </c>
      <c r="L188" s="133" t="s">
        <v>64</v>
      </c>
    </row>
    <row r="189" spans="1:12" x14ac:dyDescent="0.3">
      <c r="A189" s="134">
        <v>38555</v>
      </c>
      <c r="B189" s="133" t="s">
        <v>64</v>
      </c>
      <c r="C189" s="133">
        <v>1172.2439999999999</v>
      </c>
      <c r="D189" s="183" t="s">
        <v>64</v>
      </c>
      <c r="E189" s="133">
        <v>9795</v>
      </c>
      <c r="F189" s="133">
        <v>6.6129999999999995</v>
      </c>
      <c r="G189" s="133">
        <v>6.6710000000000003</v>
      </c>
      <c r="H189" s="133">
        <v>6.8890000000000002</v>
      </c>
      <c r="I189" s="133">
        <v>9.2200000000000006</v>
      </c>
      <c r="J189" s="133" t="s">
        <v>64</v>
      </c>
      <c r="K189" s="133" t="s">
        <v>64</v>
      </c>
      <c r="L189" s="133" t="s">
        <v>64</v>
      </c>
    </row>
    <row r="190" spans="1:12" x14ac:dyDescent="0.3">
      <c r="A190" s="134">
        <v>38556</v>
      </c>
      <c r="B190" s="133" t="s">
        <v>64</v>
      </c>
      <c r="C190" s="133">
        <v>1172.2439999999999</v>
      </c>
      <c r="D190" s="183" t="s">
        <v>64</v>
      </c>
      <c r="E190" s="133">
        <v>9795</v>
      </c>
      <c r="F190" s="133">
        <v>6.6129999999999995</v>
      </c>
      <c r="G190" s="133">
        <v>6.6710000000000003</v>
      </c>
      <c r="H190" s="133">
        <v>6.8890000000000002</v>
      </c>
      <c r="I190" s="133">
        <v>9.2200000000000006</v>
      </c>
      <c r="J190" s="133" t="s">
        <v>64</v>
      </c>
      <c r="K190" s="133" t="s">
        <v>64</v>
      </c>
      <c r="L190" s="133" t="s">
        <v>64</v>
      </c>
    </row>
    <row r="191" spans="1:12" x14ac:dyDescent="0.3">
      <c r="A191" s="134">
        <v>38557</v>
      </c>
      <c r="B191" s="133" t="s">
        <v>64</v>
      </c>
      <c r="C191" s="133">
        <v>1172.2439999999999</v>
      </c>
      <c r="D191" s="183" t="s">
        <v>64</v>
      </c>
      <c r="E191" s="133">
        <v>9795</v>
      </c>
      <c r="F191" s="133">
        <v>6.6129999999999995</v>
      </c>
      <c r="G191" s="133">
        <v>6.6710000000000003</v>
      </c>
      <c r="H191" s="133">
        <v>6.8890000000000002</v>
      </c>
      <c r="I191" s="133">
        <v>9.2200000000000006</v>
      </c>
      <c r="J191" s="133" t="s">
        <v>64</v>
      </c>
      <c r="K191" s="133" t="s">
        <v>64</v>
      </c>
      <c r="L191" s="133" t="s">
        <v>64</v>
      </c>
    </row>
    <row r="192" spans="1:12" x14ac:dyDescent="0.3">
      <c r="A192" s="134">
        <v>38558</v>
      </c>
      <c r="B192" s="133" t="s">
        <v>64</v>
      </c>
      <c r="C192" s="133">
        <v>1169.75</v>
      </c>
      <c r="D192" s="183" t="s">
        <v>64</v>
      </c>
      <c r="E192" s="133">
        <v>9815</v>
      </c>
      <c r="F192" s="133">
        <v>6.5949999999999998</v>
      </c>
      <c r="G192" s="133">
        <v>6.6619999999999999</v>
      </c>
      <c r="H192" s="133">
        <v>6.8849999999999998</v>
      </c>
      <c r="I192" s="133">
        <v>8.9499999999999993</v>
      </c>
      <c r="J192" s="133" t="s">
        <v>64</v>
      </c>
      <c r="K192" s="133" t="s">
        <v>64</v>
      </c>
      <c r="L192" s="133" t="s">
        <v>64</v>
      </c>
    </row>
    <row r="193" spans="1:12" x14ac:dyDescent="0.3">
      <c r="A193" s="134">
        <v>38559</v>
      </c>
      <c r="B193" s="133" t="s">
        <v>64</v>
      </c>
      <c r="C193" s="133">
        <v>1178.0029999999999</v>
      </c>
      <c r="D193" s="183" t="s">
        <v>64</v>
      </c>
      <c r="E193" s="133">
        <v>9828</v>
      </c>
      <c r="F193" s="133">
        <v>6.7709999999999999</v>
      </c>
      <c r="G193" s="133">
        <v>6.8289999999999997</v>
      </c>
      <c r="H193" s="133">
        <v>6.9729999999999999</v>
      </c>
      <c r="I193" s="133">
        <v>8.98</v>
      </c>
      <c r="J193" s="133" t="s">
        <v>64</v>
      </c>
      <c r="K193" s="133" t="s">
        <v>64</v>
      </c>
      <c r="L193" s="133" t="s">
        <v>64</v>
      </c>
    </row>
    <row r="194" spans="1:12" x14ac:dyDescent="0.3">
      <c r="A194" s="134">
        <v>38560</v>
      </c>
      <c r="B194" s="133" t="s">
        <v>64</v>
      </c>
      <c r="C194" s="133">
        <v>1178.1120000000001</v>
      </c>
      <c r="D194" s="183" t="s">
        <v>64</v>
      </c>
      <c r="E194" s="133">
        <v>9840</v>
      </c>
      <c r="F194" s="133">
        <v>6.601</v>
      </c>
      <c r="G194" s="133">
        <v>6.6619999999999999</v>
      </c>
      <c r="H194" s="133">
        <v>6.883</v>
      </c>
      <c r="I194" s="133">
        <v>8.99</v>
      </c>
      <c r="J194" s="133" t="s">
        <v>64</v>
      </c>
      <c r="K194" s="133" t="s">
        <v>64</v>
      </c>
      <c r="L194" s="133" t="s">
        <v>64</v>
      </c>
    </row>
    <row r="195" spans="1:12" x14ac:dyDescent="0.3">
      <c r="A195" s="134">
        <v>38561</v>
      </c>
      <c r="B195" s="133" t="s">
        <v>64</v>
      </c>
      <c r="C195" s="133">
        <v>1186.614</v>
      </c>
      <c r="D195" s="183" t="s">
        <v>64</v>
      </c>
      <c r="E195" s="133">
        <v>9835</v>
      </c>
      <c r="F195" s="133">
        <v>6.6139999999999999</v>
      </c>
      <c r="G195" s="133">
        <v>6.673</v>
      </c>
      <c r="H195" s="133">
        <v>6.891</v>
      </c>
      <c r="I195" s="133">
        <v>9.16</v>
      </c>
      <c r="J195" s="133" t="s">
        <v>64</v>
      </c>
      <c r="K195" s="133" t="s">
        <v>64</v>
      </c>
      <c r="L195" s="133" t="s">
        <v>64</v>
      </c>
    </row>
    <row r="196" spans="1:12" x14ac:dyDescent="0.3">
      <c r="A196" s="134">
        <v>38562</v>
      </c>
      <c r="B196" s="133" t="s">
        <v>64</v>
      </c>
      <c r="C196" s="133">
        <v>1182.3009999999999</v>
      </c>
      <c r="D196" s="183" t="s">
        <v>64</v>
      </c>
      <c r="E196" s="133">
        <v>9805</v>
      </c>
      <c r="F196" s="133">
        <v>6.6219999999999999</v>
      </c>
      <c r="G196" s="133">
        <v>6.6829999999999998</v>
      </c>
      <c r="H196" s="133">
        <v>6.9059999999999997</v>
      </c>
      <c r="I196" s="133">
        <v>9.15</v>
      </c>
      <c r="J196" s="133" t="s">
        <v>64</v>
      </c>
      <c r="K196" s="133" t="s">
        <v>64</v>
      </c>
      <c r="L196" s="133" t="s">
        <v>64</v>
      </c>
    </row>
    <row r="197" spans="1:12" x14ac:dyDescent="0.3">
      <c r="A197" s="134">
        <v>38563</v>
      </c>
      <c r="B197" s="133" t="s">
        <v>64</v>
      </c>
      <c r="C197" s="133">
        <v>1182.3009999999999</v>
      </c>
      <c r="D197" s="183" t="s">
        <v>64</v>
      </c>
      <c r="E197" s="133">
        <v>9805</v>
      </c>
      <c r="F197" s="133">
        <v>6.6219999999999999</v>
      </c>
      <c r="G197" s="133">
        <v>6.6829999999999998</v>
      </c>
      <c r="H197" s="133">
        <v>6.9059999999999997</v>
      </c>
      <c r="I197" s="133">
        <v>9.15</v>
      </c>
      <c r="J197" s="133" t="s">
        <v>64</v>
      </c>
      <c r="K197" s="133" t="s">
        <v>64</v>
      </c>
      <c r="L197" s="133" t="s">
        <v>64</v>
      </c>
    </row>
    <row r="198" spans="1:12" x14ac:dyDescent="0.3">
      <c r="A198" s="134">
        <v>38564</v>
      </c>
      <c r="B198" s="133" t="s">
        <v>64</v>
      </c>
      <c r="C198" s="133">
        <v>1182.3009999999999</v>
      </c>
      <c r="D198" s="183" t="s">
        <v>64</v>
      </c>
      <c r="E198" s="133">
        <v>9805</v>
      </c>
      <c r="F198" s="133">
        <v>6.6219999999999999</v>
      </c>
      <c r="G198" s="133">
        <v>6.6829999999999998</v>
      </c>
      <c r="H198" s="133">
        <v>6.9059999999999997</v>
      </c>
      <c r="I198" s="133">
        <v>9.15</v>
      </c>
      <c r="J198" s="133" t="s">
        <v>64</v>
      </c>
      <c r="K198" s="133" t="s">
        <v>64</v>
      </c>
      <c r="L198" s="133" t="s">
        <v>64</v>
      </c>
    </row>
    <row r="199" spans="1:12" x14ac:dyDescent="0.3">
      <c r="A199" s="134">
        <v>38565</v>
      </c>
      <c r="B199" s="133" t="s">
        <v>64</v>
      </c>
      <c r="C199" s="133">
        <v>1178.223</v>
      </c>
      <c r="D199" s="183" t="s">
        <v>64</v>
      </c>
      <c r="E199" s="133">
        <v>9784</v>
      </c>
      <c r="F199" s="133">
        <v>6.6820000000000004</v>
      </c>
      <c r="G199" s="133">
        <v>6.7439999999999998</v>
      </c>
      <c r="H199" s="133">
        <v>6.9619999999999997</v>
      </c>
      <c r="I199" s="133">
        <v>9.57</v>
      </c>
      <c r="J199" s="133" t="s">
        <v>64</v>
      </c>
      <c r="K199" s="133" t="s">
        <v>64</v>
      </c>
      <c r="L199" s="133" t="s">
        <v>64</v>
      </c>
    </row>
    <row r="200" spans="1:12" x14ac:dyDescent="0.3">
      <c r="A200" s="134">
        <v>38566</v>
      </c>
      <c r="B200" s="133" t="s">
        <v>64</v>
      </c>
      <c r="C200" s="133">
        <v>1189.327</v>
      </c>
      <c r="D200" s="183" t="s">
        <v>64</v>
      </c>
      <c r="E200" s="133">
        <v>9755</v>
      </c>
      <c r="F200" s="133">
        <v>6.9169999999999998</v>
      </c>
      <c r="G200" s="133">
        <v>6.9850000000000003</v>
      </c>
      <c r="H200" s="133">
        <v>7.19</v>
      </c>
      <c r="I200" s="133">
        <v>9.83</v>
      </c>
      <c r="J200" s="133" t="s">
        <v>64</v>
      </c>
      <c r="K200" s="133" t="s">
        <v>64</v>
      </c>
      <c r="L200" s="133" t="s">
        <v>64</v>
      </c>
    </row>
    <row r="201" spans="1:12" x14ac:dyDescent="0.3">
      <c r="A201" s="134">
        <v>38567</v>
      </c>
      <c r="B201" s="133" t="s">
        <v>64</v>
      </c>
      <c r="C201" s="133">
        <v>1192.203</v>
      </c>
      <c r="D201" s="183" t="s">
        <v>64</v>
      </c>
      <c r="E201" s="133">
        <v>9755</v>
      </c>
      <c r="F201" s="133">
        <v>6.76</v>
      </c>
      <c r="G201" s="133">
        <v>6.82</v>
      </c>
      <c r="H201" s="133">
        <v>7.0419999999999998</v>
      </c>
      <c r="I201" s="133">
        <v>9.77</v>
      </c>
      <c r="J201" s="133" t="s">
        <v>64</v>
      </c>
      <c r="K201" s="133" t="s">
        <v>64</v>
      </c>
      <c r="L201" s="133" t="s">
        <v>64</v>
      </c>
    </row>
    <row r="202" spans="1:12" x14ac:dyDescent="0.3">
      <c r="A202" s="134">
        <v>38568</v>
      </c>
      <c r="B202" s="133" t="s">
        <v>64</v>
      </c>
      <c r="C202" s="133">
        <v>1185.327</v>
      </c>
      <c r="D202" s="183" t="s">
        <v>64</v>
      </c>
      <c r="E202" s="133">
        <v>9725</v>
      </c>
      <c r="F202" s="133">
        <v>6.7679999999999998</v>
      </c>
      <c r="G202" s="133">
        <v>6.827</v>
      </c>
      <c r="H202" s="133">
        <v>7.0570000000000004</v>
      </c>
      <c r="I202" s="133">
        <v>9.83</v>
      </c>
      <c r="J202" s="133" t="s">
        <v>64</v>
      </c>
      <c r="K202" s="133" t="s">
        <v>64</v>
      </c>
      <c r="L202" s="133" t="s">
        <v>64</v>
      </c>
    </row>
    <row r="203" spans="1:12" x14ac:dyDescent="0.3">
      <c r="A203" s="134">
        <v>38569</v>
      </c>
      <c r="B203" s="133" t="s">
        <v>64</v>
      </c>
      <c r="C203" s="133">
        <v>1174.0899999999999</v>
      </c>
      <c r="D203" s="183" t="s">
        <v>64</v>
      </c>
      <c r="E203" s="133">
        <v>9755</v>
      </c>
      <c r="F203" s="133">
        <v>6.7969999999999997</v>
      </c>
      <c r="G203" s="133">
        <v>6.8550000000000004</v>
      </c>
      <c r="H203" s="133">
        <v>7.0880000000000001</v>
      </c>
      <c r="I203" s="133">
        <v>9.27</v>
      </c>
      <c r="J203" s="133" t="s">
        <v>64</v>
      </c>
      <c r="K203" s="133" t="s">
        <v>64</v>
      </c>
      <c r="L203" s="133" t="s">
        <v>64</v>
      </c>
    </row>
    <row r="204" spans="1:12" x14ac:dyDescent="0.3">
      <c r="A204" s="134">
        <v>38570</v>
      </c>
      <c r="B204" s="133" t="s">
        <v>64</v>
      </c>
      <c r="C204" s="133">
        <v>1174.0899999999999</v>
      </c>
      <c r="D204" s="183" t="s">
        <v>64</v>
      </c>
      <c r="E204" s="133">
        <v>9755</v>
      </c>
      <c r="F204" s="133">
        <v>6.7969999999999997</v>
      </c>
      <c r="G204" s="133">
        <v>6.8550000000000004</v>
      </c>
      <c r="H204" s="133">
        <v>7.0880000000000001</v>
      </c>
      <c r="I204" s="133">
        <v>9.27</v>
      </c>
      <c r="J204" s="133" t="s">
        <v>64</v>
      </c>
      <c r="K204" s="133" t="s">
        <v>64</v>
      </c>
      <c r="L204" s="133" t="s">
        <v>64</v>
      </c>
    </row>
    <row r="205" spans="1:12" x14ac:dyDescent="0.3">
      <c r="A205" s="134">
        <v>38571</v>
      </c>
      <c r="B205" s="133" t="s">
        <v>64</v>
      </c>
      <c r="C205" s="133">
        <v>1174.0899999999999</v>
      </c>
      <c r="D205" s="183" t="s">
        <v>64</v>
      </c>
      <c r="E205" s="133">
        <v>9755</v>
      </c>
      <c r="F205" s="133">
        <v>6.7969999999999997</v>
      </c>
      <c r="G205" s="133">
        <v>6.8550000000000004</v>
      </c>
      <c r="H205" s="133">
        <v>7.0880000000000001</v>
      </c>
      <c r="I205" s="133">
        <v>9.27</v>
      </c>
      <c r="J205" s="133" t="s">
        <v>64</v>
      </c>
      <c r="K205" s="133" t="s">
        <v>64</v>
      </c>
      <c r="L205" s="133" t="s">
        <v>64</v>
      </c>
    </row>
    <row r="206" spans="1:12" x14ac:dyDescent="0.3">
      <c r="A206" s="134">
        <v>38572</v>
      </c>
      <c r="B206" s="133" t="s">
        <v>64</v>
      </c>
      <c r="C206" s="133">
        <v>1158.586</v>
      </c>
      <c r="D206" s="183" t="s">
        <v>64</v>
      </c>
      <c r="E206" s="133">
        <v>9775</v>
      </c>
      <c r="F206" s="133">
        <v>6.7850000000000001</v>
      </c>
      <c r="G206" s="133">
        <v>6.8440000000000003</v>
      </c>
      <c r="H206" s="133">
        <v>7.0759999999999996</v>
      </c>
      <c r="I206" s="133">
        <v>9.51</v>
      </c>
      <c r="J206" s="133" t="s">
        <v>64</v>
      </c>
      <c r="K206" s="133" t="s">
        <v>64</v>
      </c>
      <c r="L206" s="133" t="s">
        <v>64</v>
      </c>
    </row>
    <row r="207" spans="1:12" x14ac:dyDescent="0.3">
      <c r="A207" s="134">
        <v>38573</v>
      </c>
      <c r="B207" s="133" t="s">
        <v>64</v>
      </c>
      <c r="C207" s="133">
        <v>1162.799</v>
      </c>
      <c r="D207" s="183" t="s">
        <v>64</v>
      </c>
      <c r="E207" s="133">
        <v>9792</v>
      </c>
      <c r="F207" s="133">
        <v>6.7990000000000004</v>
      </c>
      <c r="G207" s="133">
        <v>6.859</v>
      </c>
      <c r="H207" s="133">
        <v>7.0960000000000001</v>
      </c>
      <c r="I207" s="133">
        <v>9.41</v>
      </c>
      <c r="J207" s="133" t="s">
        <v>64</v>
      </c>
      <c r="K207" s="133" t="s">
        <v>64</v>
      </c>
      <c r="L207" s="133" t="s">
        <v>64</v>
      </c>
    </row>
    <row r="208" spans="1:12" x14ac:dyDescent="0.3">
      <c r="A208" s="134">
        <v>38574</v>
      </c>
      <c r="B208" s="133" t="s">
        <v>64</v>
      </c>
      <c r="C208" s="133">
        <v>1176.838</v>
      </c>
      <c r="D208" s="183" t="s">
        <v>64</v>
      </c>
      <c r="E208" s="133">
        <v>9770</v>
      </c>
      <c r="F208" s="133">
        <v>7.1550000000000002</v>
      </c>
      <c r="G208" s="133">
        <v>7.2110000000000003</v>
      </c>
      <c r="H208" s="133">
        <v>7.3970000000000002</v>
      </c>
      <c r="I208" s="133">
        <v>9.64</v>
      </c>
      <c r="J208" s="133" t="s">
        <v>64</v>
      </c>
      <c r="K208" s="133" t="s">
        <v>64</v>
      </c>
      <c r="L208" s="133" t="s">
        <v>64</v>
      </c>
    </row>
    <row r="209" spans="1:12" x14ac:dyDescent="0.3">
      <c r="A209" s="134">
        <v>38575</v>
      </c>
      <c r="B209" s="133" t="s">
        <v>64</v>
      </c>
      <c r="C209" s="133">
        <v>1167.972</v>
      </c>
      <c r="D209" s="183" t="s">
        <v>64</v>
      </c>
      <c r="E209" s="133">
        <v>9795</v>
      </c>
      <c r="F209" s="133">
        <v>6.7850000000000001</v>
      </c>
      <c r="G209" s="133">
        <v>6.8449999999999998</v>
      </c>
      <c r="H209" s="133">
        <v>7.08</v>
      </c>
      <c r="I209" s="133">
        <v>9.66</v>
      </c>
      <c r="J209" s="133" t="s">
        <v>64</v>
      </c>
      <c r="K209" s="133" t="s">
        <v>64</v>
      </c>
      <c r="L209" s="133" t="s">
        <v>64</v>
      </c>
    </row>
    <row r="210" spans="1:12" x14ac:dyDescent="0.3">
      <c r="A210" s="134">
        <v>38576</v>
      </c>
      <c r="B210" s="133" t="s">
        <v>64</v>
      </c>
      <c r="C210" s="133">
        <v>1153.9690000000001</v>
      </c>
      <c r="D210" s="183" t="s">
        <v>64</v>
      </c>
      <c r="E210" s="133">
        <v>9795</v>
      </c>
      <c r="F210" s="133">
        <v>7.18</v>
      </c>
      <c r="G210" s="133">
        <v>7.2450000000000001</v>
      </c>
      <c r="H210" s="133">
        <v>7.4560000000000004</v>
      </c>
      <c r="I210" s="133">
        <v>9.76</v>
      </c>
      <c r="J210" s="133" t="s">
        <v>64</v>
      </c>
      <c r="K210" s="133" t="s">
        <v>64</v>
      </c>
      <c r="L210" s="133" t="s">
        <v>64</v>
      </c>
    </row>
    <row r="211" spans="1:12" x14ac:dyDescent="0.3">
      <c r="A211" s="134">
        <v>38577</v>
      </c>
      <c r="B211" s="133" t="s">
        <v>64</v>
      </c>
      <c r="C211" s="133">
        <v>1153.9690000000001</v>
      </c>
      <c r="D211" s="183" t="s">
        <v>64</v>
      </c>
      <c r="E211" s="133">
        <v>9795</v>
      </c>
      <c r="F211" s="133">
        <v>7.18</v>
      </c>
      <c r="G211" s="133">
        <v>7.2450000000000001</v>
      </c>
      <c r="H211" s="133">
        <v>7.4560000000000004</v>
      </c>
      <c r="I211" s="133">
        <v>9.76</v>
      </c>
      <c r="J211" s="133" t="s">
        <v>64</v>
      </c>
      <c r="K211" s="133" t="s">
        <v>64</v>
      </c>
      <c r="L211" s="133" t="s">
        <v>64</v>
      </c>
    </row>
    <row r="212" spans="1:12" x14ac:dyDescent="0.3">
      <c r="A212" s="134">
        <v>38578</v>
      </c>
      <c r="B212" s="133" t="s">
        <v>64</v>
      </c>
      <c r="C212" s="133">
        <v>1153.9690000000001</v>
      </c>
      <c r="D212" s="183" t="s">
        <v>64</v>
      </c>
      <c r="E212" s="133">
        <v>9795</v>
      </c>
      <c r="F212" s="133">
        <v>7.18</v>
      </c>
      <c r="G212" s="133">
        <v>7.2450000000000001</v>
      </c>
      <c r="H212" s="133">
        <v>7.4560000000000004</v>
      </c>
      <c r="I212" s="133">
        <v>9.76</v>
      </c>
      <c r="J212" s="133" t="s">
        <v>64</v>
      </c>
      <c r="K212" s="133" t="s">
        <v>64</v>
      </c>
      <c r="L212" s="133" t="s">
        <v>64</v>
      </c>
    </row>
    <row r="213" spans="1:12" x14ac:dyDescent="0.3">
      <c r="A213" s="134">
        <v>38579</v>
      </c>
      <c r="B213" s="133" t="s">
        <v>64</v>
      </c>
      <c r="C213" s="133">
        <v>1118.2739999999999</v>
      </c>
      <c r="D213" s="183" t="s">
        <v>64</v>
      </c>
      <c r="E213" s="133">
        <v>9886</v>
      </c>
      <c r="F213" s="133">
        <v>6.8140000000000001</v>
      </c>
      <c r="G213" s="133">
        <v>6.8730000000000002</v>
      </c>
      <c r="H213" s="133">
        <v>7.0979999999999999</v>
      </c>
      <c r="I213" s="133">
        <v>10.27</v>
      </c>
      <c r="J213" s="133" t="s">
        <v>64</v>
      </c>
      <c r="K213" s="133" t="s">
        <v>64</v>
      </c>
      <c r="L213" s="133" t="s">
        <v>64</v>
      </c>
    </row>
    <row r="214" spans="1:12" x14ac:dyDescent="0.3">
      <c r="A214" s="134">
        <v>38580</v>
      </c>
      <c r="B214" s="133" t="s">
        <v>64</v>
      </c>
      <c r="C214" s="133">
        <v>1113.825</v>
      </c>
      <c r="D214" s="183" t="s">
        <v>64</v>
      </c>
      <c r="E214" s="133">
        <v>9911</v>
      </c>
      <c r="F214" s="133">
        <v>6.8179999999999996</v>
      </c>
      <c r="G214" s="133">
        <v>6.8769999999999998</v>
      </c>
      <c r="H214" s="133">
        <v>7.101</v>
      </c>
      <c r="I214" s="133">
        <v>10.16</v>
      </c>
      <c r="J214" s="133" t="s">
        <v>64</v>
      </c>
      <c r="K214" s="133" t="s">
        <v>64</v>
      </c>
      <c r="L214" s="133" t="s">
        <v>64</v>
      </c>
    </row>
    <row r="215" spans="1:12" x14ac:dyDescent="0.3">
      <c r="A215" s="134">
        <v>38581</v>
      </c>
      <c r="B215" s="133" t="s">
        <v>64</v>
      </c>
      <c r="C215" s="133">
        <v>1113.825</v>
      </c>
      <c r="D215" s="183" t="s">
        <v>64</v>
      </c>
      <c r="E215" s="133">
        <v>9908</v>
      </c>
      <c r="F215" s="133">
        <v>6.8179999999999996</v>
      </c>
      <c r="G215" s="133">
        <v>6.8769999999999998</v>
      </c>
      <c r="H215" s="133">
        <v>7.101</v>
      </c>
      <c r="I215" s="133">
        <v>10.16</v>
      </c>
      <c r="J215" s="133" t="s">
        <v>64</v>
      </c>
      <c r="K215" s="133" t="s">
        <v>64</v>
      </c>
      <c r="L215" s="133" t="s">
        <v>64</v>
      </c>
    </row>
    <row r="216" spans="1:12" x14ac:dyDescent="0.3">
      <c r="A216" s="134">
        <v>38582</v>
      </c>
      <c r="B216" s="133" t="s">
        <v>64</v>
      </c>
      <c r="C216" s="133">
        <v>1100.299</v>
      </c>
      <c r="D216" s="183" t="s">
        <v>64</v>
      </c>
      <c r="E216" s="133">
        <v>9978</v>
      </c>
      <c r="F216" s="133">
        <v>6.827</v>
      </c>
      <c r="G216" s="133">
        <v>6.8819999999999997</v>
      </c>
      <c r="H216" s="133">
        <v>7.1070000000000002</v>
      </c>
      <c r="I216" s="133">
        <v>10.15</v>
      </c>
      <c r="J216" s="133" t="s">
        <v>64</v>
      </c>
      <c r="K216" s="133" t="s">
        <v>64</v>
      </c>
      <c r="L216" s="133" t="s">
        <v>64</v>
      </c>
    </row>
    <row r="217" spans="1:12" x14ac:dyDescent="0.3">
      <c r="A217" s="134">
        <v>38583</v>
      </c>
      <c r="B217" s="133" t="s">
        <v>64</v>
      </c>
      <c r="C217" s="133">
        <v>1087.953</v>
      </c>
      <c r="D217" s="183" t="s">
        <v>64</v>
      </c>
      <c r="E217" s="133">
        <v>9987</v>
      </c>
      <c r="F217" s="133">
        <v>6.8319999999999999</v>
      </c>
      <c r="G217" s="133">
        <v>6.8879999999999999</v>
      </c>
      <c r="H217" s="133">
        <v>7.1130000000000004</v>
      </c>
      <c r="I217" s="133">
        <v>10.039999999999999</v>
      </c>
      <c r="J217" s="133" t="s">
        <v>64</v>
      </c>
      <c r="K217" s="133" t="s">
        <v>64</v>
      </c>
      <c r="L217" s="133" t="s">
        <v>64</v>
      </c>
    </row>
    <row r="218" spans="1:12" x14ac:dyDescent="0.3">
      <c r="A218" s="134">
        <v>38584</v>
      </c>
      <c r="B218" s="133" t="s">
        <v>64</v>
      </c>
      <c r="C218" s="133">
        <v>1087.953</v>
      </c>
      <c r="D218" s="183" t="s">
        <v>64</v>
      </c>
      <c r="E218" s="133">
        <v>9987</v>
      </c>
      <c r="F218" s="133">
        <v>6.8319999999999999</v>
      </c>
      <c r="G218" s="133">
        <v>6.8879999999999999</v>
      </c>
      <c r="H218" s="133">
        <v>7.1130000000000004</v>
      </c>
      <c r="I218" s="133">
        <v>10.039999999999999</v>
      </c>
      <c r="J218" s="133" t="s">
        <v>64</v>
      </c>
      <c r="K218" s="133" t="s">
        <v>64</v>
      </c>
      <c r="L218" s="133" t="s">
        <v>64</v>
      </c>
    </row>
    <row r="219" spans="1:12" x14ac:dyDescent="0.3">
      <c r="A219" s="134">
        <v>38585</v>
      </c>
      <c r="B219" s="133" t="s">
        <v>64</v>
      </c>
      <c r="C219" s="133">
        <v>1087.953</v>
      </c>
      <c r="D219" s="183" t="s">
        <v>64</v>
      </c>
      <c r="E219" s="133">
        <v>9987</v>
      </c>
      <c r="F219" s="133">
        <v>6.8319999999999999</v>
      </c>
      <c r="G219" s="133">
        <v>6.8879999999999999</v>
      </c>
      <c r="H219" s="133">
        <v>7.1130000000000004</v>
      </c>
      <c r="I219" s="133">
        <v>10.039999999999999</v>
      </c>
      <c r="J219" s="133" t="s">
        <v>64</v>
      </c>
      <c r="K219" s="133" t="s">
        <v>64</v>
      </c>
      <c r="L219" s="133" t="s">
        <v>64</v>
      </c>
    </row>
    <row r="220" spans="1:12" x14ac:dyDescent="0.3">
      <c r="A220" s="134">
        <v>38586</v>
      </c>
      <c r="B220" s="133" t="s">
        <v>64</v>
      </c>
      <c r="C220" s="133">
        <v>1076.3530000000001</v>
      </c>
      <c r="D220" s="183" t="s">
        <v>64</v>
      </c>
      <c r="E220" s="133">
        <v>10005</v>
      </c>
      <c r="F220" s="133">
        <v>6.8280000000000003</v>
      </c>
      <c r="G220" s="133">
        <v>6.8849999999999998</v>
      </c>
      <c r="H220" s="133">
        <v>7.1109999999999998</v>
      </c>
      <c r="I220" s="133">
        <v>10.039999999999999</v>
      </c>
      <c r="J220" s="133" t="s">
        <v>64</v>
      </c>
      <c r="K220" s="133" t="s">
        <v>64</v>
      </c>
      <c r="L220" s="133" t="s">
        <v>64</v>
      </c>
    </row>
    <row r="221" spans="1:12" x14ac:dyDescent="0.3">
      <c r="A221" s="134">
        <v>38587</v>
      </c>
      <c r="B221" s="133" t="s">
        <v>64</v>
      </c>
      <c r="C221" s="133">
        <v>1066.0920000000001</v>
      </c>
      <c r="D221" s="183" t="s">
        <v>64</v>
      </c>
      <c r="E221" s="133">
        <v>10070</v>
      </c>
      <c r="F221" s="133">
        <v>6.8410000000000002</v>
      </c>
      <c r="G221" s="133">
        <v>6.8979999999999997</v>
      </c>
      <c r="H221" s="133">
        <v>7.1289999999999996</v>
      </c>
      <c r="I221" s="133">
        <v>10.039999999999999</v>
      </c>
      <c r="J221" s="133" t="s">
        <v>64</v>
      </c>
      <c r="K221" s="133" t="s">
        <v>64</v>
      </c>
      <c r="L221" s="133" t="s">
        <v>64</v>
      </c>
    </row>
    <row r="222" spans="1:12" x14ac:dyDescent="0.3">
      <c r="A222" s="134">
        <v>38588</v>
      </c>
      <c r="B222" s="133" t="s">
        <v>64</v>
      </c>
      <c r="C222" s="133">
        <v>1035.4449999999999</v>
      </c>
      <c r="D222" s="183" t="s">
        <v>64</v>
      </c>
      <c r="E222" s="133">
        <v>10275</v>
      </c>
      <c r="F222" s="133">
        <v>6.8369999999999997</v>
      </c>
      <c r="G222" s="133">
        <v>6.89</v>
      </c>
      <c r="H222" s="133">
        <v>7.1349999999999998</v>
      </c>
      <c r="I222" s="133">
        <v>10.039999999999999</v>
      </c>
      <c r="J222" s="133" t="s">
        <v>64</v>
      </c>
      <c r="K222" s="133" t="s">
        <v>64</v>
      </c>
      <c r="L222" s="133" t="s">
        <v>64</v>
      </c>
    </row>
    <row r="223" spans="1:12" x14ac:dyDescent="0.3">
      <c r="A223" s="134">
        <v>38589</v>
      </c>
      <c r="B223" s="133" t="s">
        <v>64</v>
      </c>
      <c r="C223" s="133">
        <v>1061.847</v>
      </c>
      <c r="D223" s="183" t="s">
        <v>64</v>
      </c>
      <c r="E223" s="133">
        <v>10325</v>
      </c>
      <c r="F223" s="133">
        <v>6.8289999999999997</v>
      </c>
      <c r="G223" s="133">
        <v>6.8860000000000001</v>
      </c>
      <c r="H223" s="133">
        <v>7.117</v>
      </c>
      <c r="I223" s="133">
        <v>10.039999999999999</v>
      </c>
      <c r="J223" s="133" t="s">
        <v>64</v>
      </c>
      <c r="K223" s="133" t="s">
        <v>64</v>
      </c>
      <c r="L223" s="133" t="s">
        <v>64</v>
      </c>
    </row>
    <row r="224" spans="1:12" x14ac:dyDescent="0.3">
      <c r="A224" s="134">
        <v>38590</v>
      </c>
      <c r="B224" s="133" t="s">
        <v>64</v>
      </c>
      <c r="C224" s="133">
        <v>1048.874</v>
      </c>
      <c r="D224" s="183" t="s">
        <v>64</v>
      </c>
      <c r="E224" s="133">
        <v>10385</v>
      </c>
      <c r="F224" s="133">
        <v>7.0350000000000001</v>
      </c>
      <c r="G224" s="133">
        <v>7.1040000000000001</v>
      </c>
      <c r="H224" s="133">
        <v>7.2709999999999999</v>
      </c>
      <c r="I224" s="133">
        <v>10.039999999999999</v>
      </c>
      <c r="J224" s="133" t="s">
        <v>64</v>
      </c>
      <c r="K224" s="133" t="s">
        <v>64</v>
      </c>
      <c r="L224" s="133" t="s">
        <v>64</v>
      </c>
    </row>
    <row r="225" spans="1:12" x14ac:dyDescent="0.3">
      <c r="A225" s="134">
        <v>38591</v>
      </c>
      <c r="B225" s="133" t="s">
        <v>64</v>
      </c>
      <c r="C225" s="133">
        <v>1048.874</v>
      </c>
      <c r="D225" s="183" t="s">
        <v>64</v>
      </c>
      <c r="E225" s="133">
        <v>10385</v>
      </c>
      <c r="F225" s="133">
        <v>7.0350000000000001</v>
      </c>
      <c r="G225" s="133">
        <v>7.1040000000000001</v>
      </c>
      <c r="H225" s="133">
        <v>7.2709999999999999</v>
      </c>
      <c r="I225" s="133">
        <v>10.039999999999999</v>
      </c>
      <c r="J225" s="133" t="s">
        <v>64</v>
      </c>
      <c r="K225" s="133" t="s">
        <v>64</v>
      </c>
      <c r="L225" s="133" t="s">
        <v>64</v>
      </c>
    </row>
    <row r="226" spans="1:12" x14ac:dyDescent="0.3">
      <c r="A226" s="134">
        <v>38592</v>
      </c>
      <c r="B226" s="133" t="s">
        <v>64</v>
      </c>
      <c r="C226" s="133">
        <v>1048.874</v>
      </c>
      <c r="D226" s="183" t="s">
        <v>64</v>
      </c>
      <c r="E226" s="133">
        <v>10385</v>
      </c>
      <c r="F226" s="133">
        <v>7.0350000000000001</v>
      </c>
      <c r="G226" s="133">
        <v>7.1040000000000001</v>
      </c>
      <c r="H226" s="133">
        <v>7.2709999999999999</v>
      </c>
      <c r="I226" s="133">
        <v>10.039999999999999</v>
      </c>
      <c r="J226" s="133" t="s">
        <v>64</v>
      </c>
      <c r="K226" s="133" t="s">
        <v>64</v>
      </c>
      <c r="L226" s="133" t="s">
        <v>64</v>
      </c>
    </row>
    <row r="227" spans="1:12" x14ac:dyDescent="0.3">
      <c r="A227" s="134">
        <v>38593</v>
      </c>
      <c r="B227" s="133" t="s">
        <v>64</v>
      </c>
      <c r="C227" s="133">
        <v>994.77</v>
      </c>
      <c r="D227" s="183" t="s">
        <v>64</v>
      </c>
      <c r="E227" s="133">
        <v>10775</v>
      </c>
      <c r="F227" s="133">
        <v>7.9009999999999998</v>
      </c>
      <c r="G227" s="133">
        <v>7.6589999999999998</v>
      </c>
      <c r="H227" s="133">
        <v>7.3209999999999997</v>
      </c>
      <c r="I227" s="133">
        <v>10.039999999999999</v>
      </c>
      <c r="J227" s="133" t="s">
        <v>64</v>
      </c>
      <c r="K227" s="133" t="s">
        <v>64</v>
      </c>
      <c r="L227" s="133" t="s">
        <v>64</v>
      </c>
    </row>
    <row r="228" spans="1:12" x14ac:dyDescent="0.3">
      <c r="A228" s="134">
        <v>38594</v>
      </c>
      <c r="B228" s="133" t="s">
        <v>64</v>
      </c>
      <c r="C228" s="133">
        <v>1039.82</v>
      </c>
      <c r="D228" s="183" t="s">
        <v>64</v>
      </c>
      <c r="E228" s="133">
        <v>10550</v>
      </c>
      <c r="F228" s="133">
        <v>7.2489999999999997</v>
      </c>
      <c r="G228" s="133">
        <v>7.1420000000000003</v>
      </c>
      <c r="H228" s="133">
        <v>7.66</v>
      </c>
      <c r="I228" s="133">
        <v>10.039999999999999</v>
      </c>
      <c r="J228" s="133" t="s">
        <v>64</v>
      </c>
      <c r="K228" s="133" t="s">
        <v>64</v>
      </c>
      <c r="L228" s="133" t="s">
        <v>64</v>
      </c>
    </row>
    <row r="229" spans="1:12" x14ac:dyDescent="0.3">
      <c r="A229" s="134">
        <v>38595</v>
      </c>
      <c r="B229" s="133" t="s">
        <v>64</v>
      </c>
      <c r="C229" s="133">
        <v>1050.0899999999999</v>
      </c>
      <c r="D229" s="183" t="s">
        <v>64</v>
      </c>
      <c r="E229" s="133">
        <v>10300</v>
      </c>
      <c r="F229" s="133">
        <v>7.14</v>
      </c>
      <c r="G229" s="133">
        <v>7.1719999999999997</v>
      </c>
      <c r="H229" s="133">
        <v>7.3380000000000001</v>
      </c>
      <c r="I229" s="133">
        <v>10.039999999999999</v>
      </c>
      <c r="J229" s="133" t="s">
        <v>64</v>
      </c>
      <c r="K229" s="133" t="s">
        <v>64</v>
      </c>
      <c r="L229" s="133" t="s">
        <v>64</v>
      </c>
    </row>
    <row r="230" spans="1:12" x14ac:dyDescent="0.3">
      <c r="A230" s="134">
        <v>38596</v>
      </c>
      <c r="B230" s="133" t="s">
        <v>64</v>
      </c>
      <c r="C230" s="133">
        <v>1039.23</v>
      </c>
      <c r="D230" s="183" t="s">
        <v>64</v>
      </c>
      <c r="E230" s="133">
        <v>10280</v>
      </c>
      <c r="F230" s="133">
        <v>7.681</v>
      </c>
      <c r="G230" s="133">
        <v>7.6899999999999995</v>
      </c>
      <c r="H230" s="133">
        <v>7.8870000000000005</v>
      </c>
      <c r="I230" s="133">
        <v>10.039999999999999</v>
      </c>
      <c r="J230" s="133" t="s">
        <v>64</v>
      </c>
      <c r="K230" s="133" t="s">
        <v>64</v>
      </c>
      <c r="L230" s="133" t="s">
        <v>64</v>
      </c>
    </row>
    <row r="231" spans="1:12" x14ac:dyDescent="0.3">
      <c r="A231" s="134">
        <v>38597</v>
      </c>
      <c r="B231" s="133" t="s">
        <v>64</v>
      </c>
      <c r="C231" s="133">
        <v>1039.23</v>
      </c>
      <c r="D231" s="183" t="s">
        <v>64</v>
      </c>
      <c r="E231" s="133">
        <v>10345</v>
      </c>
      <c r="F231" s="133">
        <v>7.681</v>
      </c>
      <c r="G231" s="133">
        <v>7.6899999999999995</v>
      </c>
      <c r="H231" s="133">
        <v>7.8870000000000005</v>
      </c>
      <c r="I231" s="133">
        <v>10.039999999999999</v>
      </c>
      <c r="J231" s="133" t="s">
        <v>64</v>
      </c>
      <c r="K231" s="133" t="s">
        <v>64</v>
      </c>
      <c r="L231" s="133" t="s">
        <v>64</v>
      </c>
    </row>
    <row r="232" spans="1:12" x14ac:dyDescent="0.3">
      <c r="A232" s="134">
        <v>38598</v>
      </c>
      <c r="B232" s="133" t="s">
        <v>64</v>
      </c>
      <c r="C232" s="133">
        <v>1039.23</v>
      </c>
      <c r="D232" s="183" t="s">
        <v>64</v>
      </c>
      <c r="E232" s="133">
        <v>10345</v>
      </c>
      <c r="F232" s="133">
        <v>7.681</v>
      </c>
      <c r="G232" s="133">
        <v>7.6899999999999995</v>
      </c>
      <c r="H232" s="133">
        <v>7.8870000000000005</v>
      </c>
      <c r="I232" s="133">
        <v>10.039999999999999</v>
      </c>
      <c r="J232" s="133" t="s">
        <v>64</v>
      </c>
      <c r="K232" s="133" t="s">
        <v>64</v>
      </c>
      <c r="L232" s="133" t="s">
        <v>64</v>
      </c>
    </row>
    <row r="233" spans="1:12" x14ac:dyDescent="0.3">
      <c r="A233" s="134">
        <v>38599</v>
      </c>
      <c r="B233" s="133" t="s">
        <v>64</v>
      </c>
      <c r="C233" s="133">
        <v>1039.23</v>
      </c>
      <c r="D233" s="183" t="s">
        <v>64</v>
      </c>
      <c r="E233" s="133">
        <v>10345</v>
      </c>
      <c r="F233" s="133">
        <v>7.681</v>
      </c>
      <c r="G233" s="133">
        <v>7.6899999999999995</v>
      </c>
      <c r="H233" s="133">
        <v>7.8870000000000005</v>
      </c>
      <c r="I233" s="133">
        <v>10.039999999999999</v>
      </c>
      <c r="J233" s="133" t="s">
        <v>64</v>
      </c>
      <c r="K233" s="133" t="s">
        <v>64</v>
      </c>
      <c r="L233" s="133" t="s">
        <v>64</v>
      </c>
    </row>
    <row r="234" spans="1:12" x14ac:dyDescent="0.3">
      <c r="A234" s="134">
        <v>38600</v>
      </c>
      <c r="B234" s="133" t="s">
        <v>64</v>
      </c>
      <c r="C234" s="133">
        <v>1035.8910000000001</v>
      </c>
      <c r="D234" s="183" t="s">
        <v>64</v>
      </c>
      <c r="E234" s="133">
        <v>10300</v>
      </c>
      <c r="F234" s="133">
        <v>7.7590000000000003</v>
      </c>
      <c r="G234" s="133">
        <v>7.718</v>
      </c>
      <c r="H234" s="133">
        <v>7.91</v>
      </c>
      <c r="I234" s="133">
        <v>10.039999999999999</v>
      </c>
      <c r="J234" s="133" t="s">
        <v>64</v>
      </c>
      <c r="K234" s="133" t="s">
        <v>64</v>
      </c>
      <c r="L234" s="133" t="s">
        <v>64</v>
      </c>
    </row>
    <row r="235" spans="1:12" x14ac:dyDescent="0.3">
      <c r="A235" s="134">
        <v>38601</v>
      </c>
      <c r="B235" s="133" t="s">
        <v>64</v>
      </c>
      <c r="C235" s="133">
        <v>1051.5940000000001</v>
      </c>
      <c r="D235" s="183" t="s">
        <v>64</v>
      </c>
      <c r="E235" s="133">
        <v>10355</v>
      </c>
      <c r="F235" s="133">
        <v>7.8380000000000001</v>
      </c>
      <c r="G235" s="133">
        <v>7.8440000000000003</v>
      </c>
      <c r="H235" s="133">
        <v>7.9820000000000002</v>
      </c>
      <c r="I235" s="133">
        <v>10.039999999999999</v>
      </c>
      <c r="J235" s="133" t="s">
        <v>64</v>
      </c>
      <c r="K235" s="133" t="s">
        <v>64</v>
      </c>
      <c r="L235" s="133" t="s">
        <v>64</v>
      </c>
    </row>
    <row r="236" spans="1:12" x14ac:dyDescent="0.3">
      <c r="A236" s="134">
        <v>38602</v>
      </c>
      <c r="B236" s="133" t="s">
        <v>64</v>
      </c>
      <c r="C236" s="133">
        <v>1059.3800000000001</v>
      </c>
      <c r="D236" s="183" t="s">
        <v>64</v>
      </c>
      <c r="E236" s="133">
        <v>10410</v>
      </c>
      <c r="F236" s="133">
        <v>7.9779999999999998</v>
      </c>
      <c r="G236" s="133">
        <v>7.9020000000000001</v>
      </c>
      <c r="H236" s="133">
        <v>8.0950000000000006</v>
      </c>
      <c r="I236" s="133">
        <v>10.039999999999999</v>
      </c>
      <c r="J236" s="133" t="s">
        <v>64</v>
      </c>
      <c r="K236" s="133" t="s">
        <v>64</v>
      </c>
      <c r="L236" s="133" t="s">
        <v>64</v>
      </c>
    </row>
    <row r="237" spans="1:12" x14ac:dyDescent="0.3">
      <c r="A237" s="134">
        <v>38603</v>
      </c>
      <c r="B237" s="133" t="s">
        <v>64</v>
      </c>
      <c r="C237" s="133">
        <v>1080.45</v>
      </c>
      <c r="D237" s="183" t="s">
        <v>64</v>
      </c>
      <c r="E237" s="133">
        <v>10365</v>
      </c>
      <c r="F237" s="133">
        <v>7.9190000000000005</v>
      </c>
      <c r="G237" s="133">
        <v>7.9219999999999997</v>
      </c>
      <c r="H237" s="133">
        <v>8.0559999999999992</v>
      </c>
      <c r="I237" s="133">
        <v>10.039999999999999</v>
      </c>
      <c r="J237" s="133" t="s">
        <v>64</v>
      </c>
      <c r="K237" s="133" t="s">
        <v>64</v>
      </c>
      <c r="L237" s="133" t="s">
        <v>64</v>
      </c>
    </row>
    <row r="238" spans="1:12" x14ac:dyDescent="0.3">
      <c r="A238" s="134">
        <v>38604</v>
      </c>
      <c r="B238" s="133" t="s">
        <v>64</v>
      </c>
      <c r="C238" s="133">
        <v>1098.4559999999999</v>
      </c>
      <c r="D238" s="183" t="s">
        <v>64</v>
      </c>
      <c r="E238" s="133">
        <v>10215</v>
      </c>
      <c r="F238" s="133">
        <v>8.0340000000000007</v>
      </c>
      <c r="G238" s="133">
        <v>8.0009999999999994</v>
      </c>
      <c r="H238" s="133">
        <v>8.1859999999999999</v>
      </c>
      <c r="I238" s="133">
        <v>10.039999999999999</v>
      </c>
      <c r="J238" s="133" t="s">
        <v>64</v>
      </c>
      <c r="K238" s="133" t="s">
        <v>64</v>
      </c>
      <c r="L238" s="133" t="s">
        <v>64</v>
      </c>
    </row>
    <row r="239" spans="1:12" x14ac:dyDescent="0.3">
      <c r="A239" s="134">
        <v>38605</v>
      </c>
      <c r="B239" s="133" t="s">
        <v>64</v>
      </c>
      <c r="C239" s="133">
        <v>1098.4559999999999</v>
      </c>
      <c r="D239" s="183" t="s">
        <v>64</v>
      </c>
      <c r="E239" s="133">
        <v>10215</v>
      </c>
      <c r="F239" s="133">
        <v>8.0340000000000007</v>
      </c>
      <c r="G239" s="133">
        <v>8.0009999999999994</v>
      </c>
      <c r="H239" s="133">
        <v>8.1859999999999999</v>
      </c>
      <c r="I239" s="133">
        <v>10.039999999999999</v>
      </c>
      <c r="J239" s="133" t="s">
        <v>64</v>
      </c>
      <c r="K239" s="133" t="s">
        <v>64</v>
      </c>
      <c r="L239" s="133" t="s">
        <v>64</v>
      </c>
    </row>
    <row r="240" spans="1:12" x14ac:dyDescent="0.3">
      <c r="A240" s="134">
        <v>38606</v>
      </c>
      <c r="B240" s="133" t="s">
        <v>64</v>
      </c>
      <c r="C240" s="133">
        <v>1098.4559999999999</v>
      </c>
      <c r="D240" s="183" t="s">
        <v>64</v>
      </c>
      <c r="E240" s="133">
        <v>10215</v>
      </c>
      <c r="F240" s="133">
        <v>8.0340000000000007</v>
      </c>
      <c r="G240" s="133">
        <v>8.0009999999999994</v>
      </c>
      <c r="H240" s="133">
        <v>8.1859999999999999</v>
      </c>
      <c r="I240" s="133">
        <v>10.039999999999999</v>
      </c>
      <c r="J240" s="133" t="s">
        <v>64</v>
      </c>
      <c r="K240" s="133" t="s">
        <v>64</v>
      </c>
      <c r="L240" s="133" t="s">
        <v>64</v>
      </c>
    </row>
    <row r="241" spans="1:12" x14ac:dyDescent="0.3">
      <c r="A241" s="134">
        <v>38607</v>
      </c>
      <c r="B241" s="133" t="s">
        <v>64</v>
      </c>
      <c r="C241" s="133">
        <v>1105.6569999999999</v>
      </c>
      <c r="D241" s="183" t="s">
        <v>64</v>
      </c>
      <c r="E241" s="133">
        <v>10105</v>
      </c>
      <c r="F241" s="133">
        <v>8.1219999999999999</v>
      </c>
      <c r="G241" s="133">
        <v>8.0960000000000001</v>
      </c>
      <c r="H241" s="133">
        <v>8.2899999999999991</v>
      </c>
      <c r="I241" s="133">
        <v>10.039999999999999</v>
      </c>
      <c r="J241" s="133" t="s">
        <v>64</v>
      </c>
      <c r="K241" s="133" t="s">
        <v>64</v>
      </c>
      <c r="L241" s="133" t="s">
        <v>64</v>
      </c>
    </row>
    <row r="242" spans="1:12" x14ac:dyDescent="0.3">
      <c r="A242" s="134">
        <v>38608</v>
      </c>
      <c r="B242" s="133" t="s">
        <v>64</v>
      </c>
      <c r="C242" s="133">
        <v>1085.7439999999999</v>
      </c>
      <c r="D242" s="183" t="s">
        <v>64</v>
      </c>
      <c r="E242" s="133">
        <v>10075</v>
      </c>
      <c r="F242" s="133">
        <v>8.1449999999999996</v>
      </c>
      <c r="G242" s="133">
        <v>8.1329999999999991</v>
      </c>
      <c r="H242" s="133">
        <v>8.2799999999999994</v>
      </c>
      <c r="I242" s="133">
        <v>10.039999999999999</v>
      </c>
      <c r="J242" s="133" t="s">
        <v>64</v>
      </c>
      <c r="K242" s="133" t="s">
        <v>64</v>
      </c>
      <c r="L242" s="133" t="s">
        <v>64</v>
      </c>
    </row>
    <row r="243" spans="1:12" x14ac:dyDescent="0.3">
      <c r="A243" s="134">
        <v>38609</v>
      </c>
      <c r="B243" s="133" t="s">
        <v>64</v>
      </c>
      <c r="C243" s="133">
        <v>1058.627</v>
      </c>
      <c r="D243" s="183" t="s">
        <v>64</v>
      </c>
      <c r="E243" s="133">
        <v>10000</v>
      </c>
      <c r="F243" s="133">
        <v>8.1560000000000006</v>
      </c>
      <c r="G243" s="133">
        <v>8.1980000000000004</v>
      </c>
      <c r="H243" s="133">
        <v>8.3460000000000001</v>
      </c>
      <c r="I243" s="133">
        <v>10.039999999999999</v>
      </c>
      <c r="J243" s="133" t="s">
        <v>64</v>
      </c>
      <c r="K243" s="133" t="s">
        <v>64</v>
      </c>
      <c r="L243" s="133" t="s">
        <v>64</v>
      </c>
    </row>
    <row r="244" spans="1:12" x14ac:dyDescent="0.3">
      <c r="A244" s="134">
        <v>38610</v>
      </c>
      <c r="B244" s="133" t="s">
        <v>64</v>
      </c>
      <c r="C244" s="133">
        <v>1050.9059999999999</v>
      </c>
      <c r="D244" s="183" t="s">
        <v>64</v>
      </c>
      <c r="E244" s="133">
        <v>10075</v>
      </c>
      <c r="F244" s="133">
        <v>8.1440000000000001</v>
      </c>
      <c r="G244" s="133">
        <v>8.1999999999999993</v>
      </c>
      <c r="H244" s="133">
        <v>8.33</v>
      </c>
      <c r="I244" s="133">
        <v>10.039999999999999</v>
      </c>
      <c r="J244" s="133" t="s">
        <v>64</v>
      </c>
      <c r="K244" s="133" t="s">
        <v>64</v>
      </c>
      <c r="L244" s="133" t="s">
        <v>64</v>
      </c>
    </row>
    <row r="245" spans="1:12" x14ac:dyDescent="0.3">
      <c r="A245" s="134">
        <v>38611</v>
      </c>
      <c r="B245" s="133" t="s">
        <v>64</v>
      </c>
      <c r="C245" s="133">
        <v>1056.7260000000001</v>
      </c>
      <c r="D245" s="183" t="s">
        <v>64</v>
      </c>
      <c r="E245" s="133">
        <v>10150</v>
      </c>
      <c r="F245" s="133">
        <v>8.2710000000000008</v>
      </c>
      <c r="G245" s="133">
        <v>8.3219999999999992</v>
      </c>
      <c r="H245" s="133">
        <v>8.4339999999999993</v>
      </c>
      <c r="I245" s="133">
        <v>10.039999999999999</v>
      </c>
      <c r="J245" s="133" t="s">
        <v>64</v>
      </c>
      <c r="K245" s="133" t="s">
        <v>64</v>
      </c>
      <c r="L245" s="133" t="s">
        <v>64</v>
      </c>
    </row>
    <row r="246" spans="1:12" x14ac:dyDescent="0.3">
      <c r="A246" s="134">
        <v>38612</v>
      </c>
      <c r="B246" s="133" t="s">
        <v>64</v>
      </c>
      <c r="C246" s="133">
        <v>1056.7260000000001</v>
      </c>
      <c r="D246" s="183" t="s">
        <v>64</v>
      </c>
      <c r="E246" s="133">
        <v>10150</v>
      </c>
      <c r="F246" s="133">
        <v>8.2710000000000008</v>
      </c>
      <c r="G246" s="133">
        <v>8.3219999999999992</v>
      </c>
      <c r="H246" s="133">
        <v>8.4339999999999993</v>
      </c>
      <c r="I246" s="133">
        <v>10.039999999999999</v>
      </c>
      <c r="J246" s="133" t="s">
        <v>64</v>
      </c>
      <c r="K246" s="133" t="s">
        <v>64</v>
      </c>
      <c r="L246" s="133" t="s">
        <v>64</v>
      </c>
    </row>
    <row r="247" spans="1:12" x14ac:dyDescent="0.3">
      <c r="A247" s="134">
        <v>38613</v>
      </c>
      <c r="B247" s="133" t="s">
        <v>64</v>
      </c>
      <c r="C247" s="133">
        <v>1056.7260000000001</v>
      </c>
      <c r="D247" s="183" t="s">
        <v>64</v>
      </c>
      <c r="E247" s="133">
        <v>10150</v>
      </c>
      <c r="F247" s="133">
        <v>8.2710000000000008</v>
      </c>
      <c r="G247" s="133">
        <v>8.3219999999999992</v>
      </c>
      <c r="H247" s="133">
        <v>8.4339999999999993</v>
      </c>
      <c r="I247" s="133">
        <v>10.039999999999999</v>
      </c>
      <c r="J247" s="133" t="s">
        <v>64</v>
      </c>
      <c r="K247" s="133" t="s">
        <v>64</v>
      </c>
      <c r="L247" s="133" t="s">
        <v>64</v>
      </c>
    </row>
    <row r="248" spans="1:12" x14ac:dyDescent="0.3">
      <c r="A248" s="134">
        <v>38614</v>
      </c>
      <c r="B248" s="133" t="s">
        <v>64</v>
      </c>
      <c r="C248" s="133">
        <v>1066.5909999999999</v>
      </c>
      <c r="D248" s="183" t="s">
        <v>64</v>
      </c>
      <c r="E248" s="133">
        <v>10140</v>
      </c>
      <c r="F248" s="133">
        <v>8.1199999999999992</v>
      </c>
      <c r="G248" s="133">
        <v>8.2270000000000003</v>
      </c>
      <c r="H248" s="133">
        <v>8.3260000000000005</v>
      </c>
      <c r="I248" s="133">
        <v>10.039999999999999</v>
      </c>
      <c r="J248" s="133" t="s">
        <v>64</v>
      </c>
      <c r="K248" s="133" t="s">
        <v>64</v>
      </c>
      <c r="L248" s="133" t="s">
        <v>64</v>
      </c>
    </row>
    <row r="249" spans="1:12" x14ac:dyDescent="0.3">
      <c r="A249" s="134">
        <v>38615</v>
      </c>
      <c r="B249" s="133" t="s">
        <v>64</v>
      </c>
      <c r="C249" s="133">
        <v>1055.5909999999999</v>
      </c>
      <c r="D249" s="183" t="s">
        <v>64</v>
      </c>
      <c r="E249" s="133">
        <v>10185</v>
      </c>
      <c r="F249" s="133">
        <v>8.1959999999999997</v>
      </c>
      <c r="G249" s="133">
        <v>8.234</v>
      </c>
      <c r="H249" s="133">
        <v>8.359</v>
      </c>
      <c r="I249" s="133">
        <v>10.039999999999999</v>
      </c>
      <c r="J249" s="133" t="s">
        <v>64</v>
      </c>
      <c r="K249" s="133" t="s">
        <v>64</v>
      </c>
      <c r="L249" s="133" t="s">
        <v>64</v>
      </c>
    </row>
    <row r="250" spans="1:12" x14ac:dyDescent="0.3">
      <c r="A250" s="134">
        <v>38616</v>
      </c>
      <c r="B250" s="133" t="s">
        <v>64</v>
      </c>
      <c r="C250" s="133">
        <v>1044.056</v>
      </c>
      <c r="D250" s="183" t="s">
        <v>64</v>
      </c>
      <c r="E250" s="133">
        <v>10215</v>
      </c>
      <c r="F250" s="133">
        <v>8.2170000000000005</v>
      </c>
      <c r="G250" s="133">
        <v>8.25</v>
      </c>
      <c r="H250" s="133">
        <v>8.4160000000000004</v>
      </c>
      <c r="I250" s="133">
        <v>10.039999999999999</v>
      </c>
      <c r="J250" s="133" t="s">
        <v>64</v>
      </c>
      <c r="K250" s="133" t="s">
        <v>64</v>
      </c>
      <c r="L250" s="133" t="s">
        <v>64</v>
      </c>
    </row>
    <row r="251" spans="1:12" x14ac:dyDescent="0.3">
      <c r="A251" s="134">
        <v>38617</v>
      </c>
      <c r="B251" s="133" t="s">
        <v>64</v>
      </c>
      <c r="C251" s="133">
        <v>1016.758</v>
      </c>
      <c r="D251" s="183" t="s">
        <v>64</v>
      </c>
      <c r="E251" s="133">
        <v>10230</v>
      </c>
      <c r="F251" s="133">
        <v>8.2189999999999994</v>
      </c>
      <c r="G251" s="133">
        <v>8.2710000000000008</v>
      </c>
      <c r="H251" s="133">
        <v>8.4440000000000008</v>
      </c>
      <c r="I251" s="133">
        <v>10.039999999999999</v>
      </c>
      <c r="J251" s="133" t="s">
        <v>64</v>
      </c>
      <c r="K251" s="133" t="s">
        <v>64</v>
      </c>
      <c r="L251" s="133" t="s">
        <v>64</v>
      </c>
    </row>
    <row r="252" spans="1:12" x14ac:dyDescent="0.3">
      <c r="A252" s="134">
        <v>38618</v>
      </c>
      <c r="B252" s="133" t="s">
        <v>64</v>
      </c>
      <c r="C252" s="133">
        <v>1012.851</v>
      </c>
      <c r="D252" s="183" t="s">
        <v>64</v>
      </c>
      <c r="E252" s="133">
        <v>10223</v>
      </c>
      <c r="F252" s="133">
        <v>8.1300000000000008</v>
      </c>
      <c r="G252" s="133">
        <v>8.1920000000000002</v>
      </c>
      <c r="H252" s="133">
        <v>8.3539999999999992</v>
      </c>
      <c r="I252" s="133">
        <v>10.039999999999999</v>
      </c>
      <c r="J252" s="133" t="s">
        <v>64</v>
      </c>
      <c r="K252" s="133" t="s">
        <v>64</v>
      </c>
      <c r="L252" s="133" t="s">
        <v>64</v>
      </c>
    </row>
    <row r="253" spans="1:12" x14ac:dyDescent="0.3">
      <c r="A253" s="134">
        <v>38619</v>
      </c>
      <c r="B253" s="133" t="s">
        <v>64</v>
      </c>
      <c r="C253" s="133">
        <v>1012.851</v>
      </c>
      <c r="D253" s="183" t="s">
        <v>64</v>
      </c>
      <c r="E253" s="133">
        <v>10223</v>
      </c>
      <c r="F253" s="133">
        <v>8.1300000000000008</v>
      </c>
      <c r="G253" s="133">
        <v>8.1920000000000002</v>
      </c>
      <c r="H253" s="133">
        <v>8.3539999999999992</v>
      </c>
      <c r="I253" s="133">
        <v>10.039999999999999</v>
      </c>
      <c r="J253" s="133" t="s">
        <v>64</v>
      </c>
      <c r="K253" s="133" t="s">
        <v>64</v>
      </c>
      <c r="L253" s="133" t="s">
        <v>64</v>
      </c>
    </row>
    <row r="254" spans="1:12" x14ac:dyDescent="0.3">
      <c r="A254" s="134">
        <v>38620</v>
      </c>
      <c r="B254" s="133" t="s">
        <v>64</v>
      </c>
      <c r="C254" s="133">
        <v>1012.851</v>
      </c>
      <c r="D254" s="183" t="s">
        <v>64</v>
      </c>
      <c r="E254" s="133">
        <v>10223</v>
      </c>
      <c r="F254" s="133">
        <v>8.1300000000000008</v>
      </c>
      <c r="G254" s="133">
        <v>8.1920000000000002</v>
      </c>
      <c r="H254" s="133">
        <v>8.3539999999999992</v>
      </c>
      <c r="I254" s="133">
        <v>10.039999999999999</v>
      </c>
      <c r="J254" s="133" t="s">
        <v>64</v>
      </c>
      <c r="K254" s="133" t="s">
        <v>64</v>
      </c>
      <c r="L254" s="133" t="s">
        <v>64</v>
      </c>
    </row>
    <row r="255" spans="1:12" x14ac:dyDescent="0.3">
      <c r="A255" s="134">
        <v>38621</v>
      </c>
      <c r="B255" s="133" t="s">
        <v>64</v>
      </c>
      <c r="C255" s="133">
        <v>1034.585</v>
      </c>
      <c r="D255" s="183" t="s">
        <v>64</v>
      </c>
      <c r="E255" s="133">
        <v>10225</v>
      </c>
      <c r="F255" s="133">
        <v>8.2059999999999995</v>
      </c>
      <c r="G255" s="133">
        <v>8.2810000000000006</v>
      </c>
      <c r="H255" s="133">
        <v>8.4489999999999998</v>
      </c>
      <c r="I255" s="133">
        <v>10.039999999999999</v>
      </c>
      <c r="J255" s="133" t="s">
        <v>64</v>
      </c>
      <c r="K255" s="133" t="s">
        <v>64</v>
      </c>
      <c r="L255" s="133" t="s">
        <v>64</v>
      </c>
    </row>
    <row r="256" spans="1:12" x14ac:dyDescent="0.3">
      <c r="A256" s="134">
        <v>38622</v>
      </c>
      <c r="B256" s="133" t="s">
        <v>64</v>
      </c>
      <c r="C256" s="133">
        <v>1037.634</v>
      </c>
      <c r="D256" s="183" t="s">
        <v>64</v>
      </c>
      <c r="E256" s="133">
        <v>10275</v>
      </c>
      <c r="F256" s="133">
        <v>8.1859999999999999</v>
      </c>
      <c r="G256" s="133">
        <v>8.2530000000000001</v>
      </c>
      <c r="H256" s="133">
        <v>8.4380000000000006</v>
      </c>
      <c r="I256" s="133">
        <v>10.039999999999999</v>
      </c>
      <c r="J256" s="133" t="s">
        <v>64</v>
      </c>
      <c r="K256" s="133" t="s">
        <v>64</v>
      </c>
      <c r="L256" s="133" t="s">
        <v>64</v>
      </c>
    </row>
    <row r="257" spans="1:12" x14ac:dyDescent="0.3">
      <c r="A257" s="134">
        <v>38623</v>
      </c>
      <c r="B257" s="133" t="s">
        <v>64</v>
      </c>
      <c r="C257" s="133">
        <v>1027.8879999999999</v>
      </c>
      <c r="D257" s="183" t="s">
        <v>64</v>
      </c>
      <c r="E257" s="133">
        <v>10410</v>
      </c>
      <c r="F257" s="133">
        <v>8.1829999999999998</v>
      </c>
      <c r="G257" s="133">
        <v>8.24</v>
      </c>
      <c r="H257" s="133">
        <v>8.3990000000000009</v>
      </c>
      <c r="I257" s="133">
        <v>10.039999999999999</v>
      </c>
      <c r="J257" s="133" t="s">
        <v>64</v>
      </c>
      <c r="K257" s="133" t="s">
        <v>64</v>
      </c>
      <c r="L257" s="133" t="s">
        <v>64</v>
      </c>
    </row>
    <row r="258" spans="1:12" x14ac:dyDescent="0.3">
      <c r="A258" s="134">
        <v>38624</v>
      </c>
      <c r="B258" s="133" t="s">
        <v>64</v>
      </c>
      <c r="C258" s="133">
        <v>1048.3019999999999</v>
      </c>
      <c r="D258" s="183" t="s">
        <v>64</v>
      </c>
      <c r="E258" s="133">
        <v>10290</v>
      </c>
      <c r="F258" s="133">
        <v>8.2249999999999996</v>
      </c>
      <c r="G258" s="133">
        <v>8.2880000000000003</v>
      </c>
      <c r="H258" s="133">
        <v>8.4890000000000008</v>
      </c>
      <c r="I258" s="133">
        <v>10.039999999999999</v>
      </c>
      <c r="J258" s="133" t="s">
        <v>64</v>
      </c>
      <c r="K258" s="133" t="s">
        <v>64</v>
      </c>
      <c r="L258" s="133" t="s">
        <v>64</v>
      </c>
    </row>
    <row r="259" spans="1:12" x14ac:dyDescent="0.3">
      <c r="A259" s="134">
        <v>38625</v>
      </c>
      <c r="B259" s="133" t="s">
        <v>64</v>
      </c>
      <c r="C259" s="133">
        <v>1079.2750000000001</v>
      </c>
      <c r="D259" s="183" t="s">
        <v>64</v>
      </c>
      <c r="E259" s="133">
        <v>10300</v>
      </c>
      <c r="F259" s="133">
        <v>8.2460000000000004</v>
      </c>
      <c r="G259" s="133">
        <v>8.3140000000000001</v>
      </c>
      <c r="H259" s="133">
        <v>8.5150000000000006</v>
      </c>
      <c r="I259" s="133">
        <v>10.039999999999999</v>
      </c>
      <c r="J259" s="133" t="s">
        <v>64</v>
      </c>
      <c r="K259" s="133" t="s">
        <v>64</v>
      </c>
      <c r="L259" s="133" t="s">
        <v>64</v>
      </c>
    </row>
    <row r="260" spans="1:12" x14ac:dyDescent="0.3">
      <c r="A260" s="134">
        <v>38626</v>
      </c>
      <c r="B260" s="133" t="s">
        <v>64</v>
      </c>
      <c r="C260" s="133">
        <v>1079.2750000000001</v>
      </c>
      <c r="D260" s="183" t="s">
        <v>64</v>
      </c>
      <c r="E260" s="133">
        <v>10300</v>
      </c>
      <c r="F260" s="133">
        <v>8.2460000000000004</v>
      </c>
      <c r="G260" s="133">
        <v>8.3140000000000001</v>
      </c>
      <c r="H260" s="133">
        <v>8.5150000000000006</v>
      </c>
      <c r="I260" s="133">
        <v>10.039999999999999</v>
      </c>
      <c r="J260" s="133" t="s">
        <v>64</v>
      </c>
      <c r="K260" s="133" t="s">
        <v>64</v>
      </c>
      <c r="L260" s="133" t="s">
        <v>64</v>
      </c>
    </row>
    <row r="261" spans="1:12" x14ac:dyDescent="0.3">
      <c r="A261" s="134">
        <v>38627</v>
      </c>
      <c r="B261" s="133" t="s">
        <v>64</v>
      </c>
      <c r="C261" s="133">
        <v>1079.2750000000001</v>
      </c>
      <c r="D261" s="183" t="s">
        <v>64</v>
      </c>
      <c r="E261" s="133">
        <v>10300</v>
      </c>
      <c r="F261" s="133">
        <v>8.2460000000000004</v>
      </c>
      <c r="G261" s="133">
        <v>8.3140000000000001</v>
      </c>
      <c r="H261" s="133">
        <v>8.5150000000000006</v>
      </c>
      <c r="I261" s="133">
        <v>10.039999999999999</v>
      </c>
      <c r="J261" s="133" t="s">
        <v>64</v>
      </c>
      <c r="K261" s="133" t="s">
        <v>64</v>
      </c>
      <c r="L261" s="133" t="s">
        <v>64</v>
      </c>
    </row>
    <row r="262" spans="1:12" x14ac:dyDescent="0.3">
      <c r="A262" s="134">
        <v>38628</v>
      </c>
      <c r="B262" s="133" t="s">
        <v>64</v>
      </c>
      <c r="C262" s="133">
        <v>1083.414</v>
      </c>
      <c r="D262" s="183" t="s">
        <v>64</v>
      </c>
      <c r="E262" s="133">
        <v>10303</v>
      </c>
      <c r="F262" s="133">
        <v>8.3629999999999995</v>
      </c>
      <c r="G262" s="133">
        <v>8.4489999999999998</v>
      </c>
      <c r="H262" s="133">
        <v>9.016</v>
      </c>
      <c r="I262" s="133">
        <v>10.039999999999999</v>
      </c>
      <c r="J262" s="133" t="s">
        <v>64</v>
      </c>
      <c r="K262" s="133" t="s">
        <v>64</v>
      </c>
      <c r="L262" s="133" t="s">
        <v>64</v>
      </c>
    </row>
    <row r="263" spans="1:12" x14ac:dyDescent="0.3">
      <c r="A263" s="134">
        <v>38629</v>
      </c>
      <c r="B263" s="133" t="s">
        <v>64</v>
      </c>
      <c r="C263" s="133">
        <v>1101.1659999999999</v>
      </c>
      <c r="D263" s="183" t="s">
        <v>64</v>
      </c>
      <c r="E263" s="133">
        <v>10195</v>
      </c>
      <c r="F263" s="133">
        <v>8.3040000000000003</v>
      </c>
      <c r="G263" s="133">
        <v>8.3729999999999993</v>
      </c>
      <c r="H263" s="133">
        <v>8.5039999999999996</v>
      </c>
      <c r="I263" s="133">
        <v>10.039999999999999</v>
      </c>
      <c r="J263" s="133" t="s">
        <v>64</v>
      </c>
      <c r="K263" s="133" t="s">
        <v>64</v>
      </c>
      <c r="L263" s="133" t="s">
        <v>64</v>
      </c>
    </row>
    <row r="264" spans="1:12" x14ac:dyDescent="0.3">
      <c r="A264" s="134">
        <v>38630</v>
      </c>
      <c r="B264" s="133" t="s">
        <v>64</v>
      </c>
      <c r="C264" s="133">
        <v>1104.0550000000001</v>
      </c>
      <c r="D264" s="183" t="s">
        <v>64</v>
      </c>
      <c r="E264" s="133">
        <v>10030</v>
      </c>
      <c r="F264" s="133">
        <v>8.3369999999999997</v>
      </c>
      <c r="G264" s="133">
        <v>8.4109999999999996</v>
      </c>
      <c r="H264" s="133">
        <v>8.577</v>
      </c>
      <c r="I264" s="133">
        <v>10.039999999999999</v>
      </c>
      <c r="J264" s="133" t="s">
        <v>64</v>
      </c>
      <c r="K264" s="133" t="s">
        <v>64</v>
      </c>
      <c r="L264" s="133" t="s">
        <v>64</v>
      </c>
    </row>
    <row r="265" spans="1:12" x14ac:dyDescent="0.3">
      <c r="A265" s="134">
        <v>38631</v>
      </c>
      <c r="B265" s="133" t="s">
        <v>64</v>
      </c>
      <c r="C265" s="133">
        <v>1096.376</v>
      </c>
      <c r="D265" s="183" t="s">
        <v>64</v>
      </c>
      <c r="E265" s="133">
        <v>10045</v>
      </c>
      <c r="F265" s="133">
        <v>8.4969999999999999</v>
      </c>
      <c r="G265" s="133">
        <v>8.5960000000000001</v>
      </c>
      <c r="H265" s="133">
        <v>8.702</v>
      </c>
      <c r="I265" s="133">
        <v>10.039999999999999</v>
      </c>
      <c r="J265" s="133" t="s">
        <v>64</v>
      </c>
      <c r="K265" s="133" t="s">
        <v>64</v>
      </c>
      <c r="L265" s="133" t="s">
        <v>64</v>
      </c>
    </row>
    <row r="266" spans="1:12" x14ac:dyDescent="0.3">
      <c r="A266" s="134">
        <v>38632</v>
      </c>
      <c r="B266" s="133" t="s">
        <v>64</v>
      </c>
      <c r="C266" s="133">
        <v>1094.652</v>
      </c>
      <c r="D266" s="183" t="s">
        <v>64</v>
      </c>
      <c r="E266" s="133">
        <v>10048</v>
      </c>
      <c r="F266" s="133">
        <v>8.7149999999999999</v>
      </c>
      <c r="G266" s="133">
        <v>8.7469999999999999</v>
      </c>
      <c r="H266" s="133">
        <v>8.923</v>
      </c>
      <c r="I266" s="133">
        <v>10.039999999999999</v>
      </c>
      <c r="J266" s="133" t="s">
        <v>64</v>
      </c>
      <c r="K266" s="133" t="s">
        <v>64</v>
      </c>
      <c r="L266" s="133" t="s">
        <v>64</v>
      </c>
    </row>
    <row r="267" spans="1:12" x14ac:dyDescent="0.3">
      <c r="A267" s="134">
        <v>38633</v>
      </c>
      <c r="B267" s="133" t="s">
        <v>64</v>
      </c>
      <c r="C267" s="133">
        <v>1094.652</v>
      </c>
      <c r="D267" s="183" t="s">
        <v>64</v>
      </c>
      <c r="E267" s="133">
        <v>10048</v>
      </c>
      <c r="F267" s="133">
        <v>8.7149999999999999</v>
      </c>
      <c r="G267" s="133">
        <v>8.7469999999999999</v>
      </c>
      <c r="H267" s="133">
        <v>8.923</v>
      </c>
      <c r="I267" s="133">
        <v>10.039999999999999</v>
      </c>
      <c r="J267" s="133" t="s">
        <v>64</v>
      </c>
      <c r="K267" s="133" t="s">
        <v>64</v>
      </c>
      <c r="L267" s="133" t="s">
        <v>64</v>
      </c>
    </row>
    <row r="268" spans="1:12" x14ac:dyDescent="0.3">
      <c r="A268" s="134">
        <v>38634</v>
      </c>
      <c r="B268" s="133" t="s">
        <v>64</v>
      </c>
      <c r="C268" s="133">
        <v>1094.652</v>
      </c>
      <c r="D268" s="183" t="s">
        <v>64</v>
      </c>
      <c r="E268" s="133">
        <v>10048</v>
      </c>
      <c r="F268" s="133">
        <v>8.7149999999999999</v>
      </c>
      <c r="G268" s="133">
        <v>8.7469999999999999</v>
      </c>
      <c r="H268" s="133">
        <v>8.923</v>
      </c>
      <c r="I268" s="133">
        <v>10.039999999999999</v>
      </c>
      <c r="J268" s="133" t="s">
        <v>64</v>
      </c>
      <c r="K268" s="133" t="s">
        <v>64</v>
      </c>
      <c r="L268" s="133" t="s">
        <v>64</v>
      </c>
    </row>
    <row r="269" spans="1:12" x14ac:dyDescent="0.3">
      <c r="A269" s="134">
        <v>38635</v>
      </c>
      <c r="B269" s="133" t="s">
        <v>64</v>
      </c>
      <c r="C269" s="133">
        <v>1102.78</v>
      </c>
      <c r="D269" s="183" t="s">
        <v>64</v>
      </c>
      <c r="E269" s="133">
        <v>10073</v>
      </c>
      <c r="F269" s="133">
        <v>8.8249999999999993</v>
      </c>
      <c r="G269" s="133">
        <v>8.8699999999999992</v>
      </c>
      <c r="H269" s="133">
        <v>9.0519999999999996</v>
      </c>
      <c r="I269" s="133">
        <v>10.039999999999999</v>
      </c>
      <c r="J269" s="133" t="s">
        <v>64</v>
      </c>
      <c r="K269" s="133" t="s">
        <v>64</v>
      </c>
      <c r="L269" s="133" t="s">
        <v>64</v>
      </c>
    </row>
    <row r="270" spans="1:12" x14ac:dyDescent="0.3">
      <c r="A270" s="134">
        <v>38636</v>
      </c>
      <c r="B270" s="133" t="s">
        <v>64</v>
      </c>
      <c r="C270" s="133">
        <v>1105.6289999999999</v>
      </c>
      <c r="D270" s="183" t="s">
        <v>64</v>
      </c>
      <c r="E270" s="133">
        <v>10063</v>
      </c>
      <c r="F270" s="133">
        <v>8.7940000000000005</v>
      </c>
      <c r="G270" s="133">
        <v>8.8390000000000004</v>
      </c>
      <c r="H270" s="133">
        <v>9.0579999999999998</v>
      </c>
      <c r="I270" s="133">
        <v>10.039999999999999</v>
      </c>
      <c r="J270" s="133" t="s">
        <v>64</v>
      </c>
      <c r="K270" s="133" t="s">
        <v>64</v>
      </c>
      <c r="L270" s="133" t="s">
        <v>64</v>
      </c>
    </row>
    <row r="271" spans="1:12" x14ac:dyDescent="0.3">
      <c r="A271" s="134">
        <v>38637</v>
      </c>
      <c r="B271" s="133" t="s">
        <v>64</v>
      </c>
      <c r="C271" s="133">
        <v>1102.98</v>
      </c>
      <c r="D271" s="183" t="s">
        <v>64</v>
      </c>
      <c r="E271" s="133">
        <v>10110</v>
      </c>
      <c r="F271" s="133">
        <v>8.8689999999999998</v>
      </c>
      <c r="G271" s="133">
        <v>8.9120000000000008</v>
      </c>
      <c r="H271" s="133">
        <v>9.15</v>
      </c>
      <c r="I271" s="133">
        <v>10.039999999999999</v>
      </c>
      <c r="J271" s="133" t="s">
        <v>64</v>
      </c>
      <c r="K271" s="133" t="s">
        <v>64</v>
      </c>
      <c r="L271" s="133" t="s">
        <v>64</v>
      </c>
    </row>
    <row r="272" spans="1:12" x14ac:dyDescent="0.3">
      <c r="A272" s="134">
        <v>38638</v>
      </c>
      <c r="B272" s="133" t="s">
        <v>64</v>
      </c>
      <c r="C272" s="133">
        <v>1090.5350000000001</v>
      </c>
      <c r="D272" s="183" t="s">
        <v>64</v>
      </c>
      <c r="E272" s="133">
        <v>10110</v>
      </c>
      <c r="F272" s="133">
        <v>9.02</v>
      </c>
      <c r="G272" s="133">
        <v>9.0440000000000005</v>
      </c>
      <c r="H272" s="133">
        <v>9.202</v>
      </c>
      <c r="I272" s="133">
        <v>10.039999999999999</v>
      </c>
      <c r="J272" s="133" t="s">
        <v>64</v>
      </c>
      <c r="K272" s="133" t="s">
        <v>64</v>
      </c>
      <c r="L272" s="133" t="s">
        <v>64</v>
      </c>
    </row>
    <row r="273" spans="1:12" x14ac:dyDescent="0.3">
      <c r="A273" s="134">
        <v>38639</v>
      </c>
      <c r="B273" s="133" t="s">
        <v>64</v>
      </c>
      <c r="C273" s="133">
        <v>1096.704</v>
      </c>
      <c r="D273" s="183" t="s">
        <v>64</v>
      </c>
      <c r="E273" s="133">
        <v>10113</v>
      </c>
      <c r="F273" s="133">
        <v>8.9930000000000003</v>
      </c>
      <c r="G273" s="133">
        <v>9.0079999999999991</v>
      </c>
      <c r="H273" s="133">
        <v>9.1389999999999993</v>
      </c>
      <c r="I273" s="133">
        <v>10.039999999999999</v>
      </c>
      <c r="J273" s="133" t="s">
        <v>64</v>
      </c>
      <c r="K273" s="133" t="s">
        <v>64</v>
      </c>
      <c r="L273" s="133" t="s">
        <v>64</v>
      </c>
    </row>
    <row r="274" spans="1:12" x14ac:dyDescent="0.3">
      <c r="A274" s="134">
        <v>38640</v>
      </c>
      <c r="B274" s="133" t="s">
        <v>64</v>
      </c>
      <c r="C274" s="133">
        <v>1096.704</v>
      </c>
      <c r="D274" s="183" t="s">
        <v>64</v>
      </c>
      <c r="E274" s="133">
        <v>10113</v>
      </c>
      <c r="F274" s="133">
        <v>8.9930000000000003</v>
      </c>
      <c r="G274" s="133">
        <v>9.0079999999999991</v>
      </c>
      <c r="H274" s="133">
        <v>9.1389999999999993</v>
      </c>
      <c r="I274" s="133">
        <v>10.039999999999999</v>
      </c>
      <c r="J274" s="133" t="s">
        <v>64</v>
      </c>
      <c r="K274" s="133" t="s">
        <v>64</v>
      </c>
      <c r="L274" s="133" t="s">
        <v>64</v>
      </c>
    </row>
    <row r="275" spans="1:12" x14ac:dyDescent="0.3">
      <c r="A275" s="134">
        <v>38641</v>
      </c>
      <c r="B275" s="133" t="s">
        <v>64</v>
      </c>
      <c r="C275" s="133">
        <v>1096.704</v>
      </c>
      <c r="D275" s="183" t="s">
        <v>64</v>
      </c>
      <c r="E275" s="133">
        <v>10113</v>
      </c>
      <c r="F275" s="133">
        <v>8.9930000000000003</v>
      </c>
      <c r="G275" s="133">
        <v>9.0079999999999991</v>
      </c>
      <c r="H275" s="133">
        <v>9.1389999999999993</v>
      </c>
      <c r="I275" s="133">
        <v>10.039999999999999</v>
      </c>
      <c r="J275" s="133" t="s">
        <v>64</v>
      </c>
      <c r="K275" s="133" t="s">
        <v>64</v>
      </c>
      <c r="L275" s="133" t="s">
        <v>64</v>
      </c>
    </row>
    <row r="276" spans="1:12" x14ac:dyDescent="0.3">
      <c r="A276" s="134">
        <v>38642</v>
      </c>
      <c r="B276" s="133" t="s">
        <v>64</v>
      </c>
      <c r="C276" s="133">
        <v>1090.0909999999999</v>
      </c>
      <c r="D276" s="183" t="s">
        <v>64</v>
      </c>
      <c r="E276" s="133">
        <v>10108</v>
      </c>
      <c r="F276" s="133">
        <v>9.0109999999999992</v>
      </c>
      <c r="G276" s="133">
        <v>9.0709999999999997</v>
      </c>
      <c r="H276" s="133">
        <v>9.2240000000000002</v>
      </c>
      <c r="I276" s="133">
        <v>10.039999999999999</v>
      </c>
      <c r="J276" s="133" t="s">
        <v>64</v>
      </c>
      <c r="K276" s="133" t="s">
        <v>64</v>
      </c>
      <c r="L276" s="133" t="s">
        <v>64</v>
      </c>
    </row>
    <row r="277" spans="1:12" x14ac:dyDescent="0.3">
      <c r="A277" s="134">
        <v>38643</v>
      </c>
      <c r="B277" s="133" t="s">
        <v>64</v>
      </c>
      <c r="C277" s="133">
        <v>1095.873</v>
      </c>
      <c r="D277" s="183" t="s">
        <v>64</v>
      </c>
      <c r="E277" s="133">
        <v>10098</v>
      </c>
      <c r="F277" s="133">
        <v>9.0350000000000001</v>
      </c>
      <c r="G277" s="133">
        <v>9.0860000000000003</v>
      </c>
      <c r="H277" s="133">
        <v>9.1790000000000003</v>
      </c>
      <c r="I277" s="133">
        <v>10.039999999999999</v>
      </c>
      <c r="J277" s="133" t="s">
        <v>64</v>
      </c>
      <c r="K277" s="133" t="s">
        <v>64</v>
      </c>
      <c r="L277" s="133" t="s">
        <v>64</v>
      </c>
    </row>
    <row r="278" spans="1:12" x14ac:dyDescent="0.3">
      <c r="A278" s="134">
        <v>38644</v>
      </c>
      <c r="B278" s="133" t="s">
        <v>64</v>
      </c>
      <c r="C278" s="133">
        <v>1075.912</v>
      </c>
      <c r="D278" s="183" t="s">
        <v>64</v>
      </c>
      <c r="E278" s="133">
        <v>10090</v>
      </c>
      <c r="F278" s="133">
        <v>9.0920000000000005</v>
      </c>
      <c r="G278" s="133">
        <v>9.1210000000000004</v>
      </c>
      <c r="H278" s="133">
        <v>9.2530000000000001</v>
      </c>
      <c r="I278" s="133">
        <v>10.039999999999999</v>
      </c>
      <c r="J278" s="133" t="s">
        <v>64</v>
      </c>
      <c r="K278" s="133" t="s">
        <v>64</v>
      </c>
      <c r="L278" s="133" t="s">
        <v>64</v>
      </c>
    </row>
    <row r="279" spans="1:12" x14ac:dyDescent="0.3">
      <c r="A279" s="134">
        <v>38645</v>
      </c>
      <c r="B279" s="133" t="s">
        <v>64</v>
      </c>
      <c r="C279" s="133">
        <v>1075.4010000000001</v>
      </c>
      <c r="D279" s="183" t="s">
        <v>64</v>
      </c>
      <c r="E279" s="133">
        <v>10078</v>
      </c>
      <c r="F279" s="133">
        <v>9.0860000000000003</v>
      </c>
      <c r="G279" s="133">
        <v>9.1430000000000007</v>
      </c>
      <c r="H279" s="133">
        <v>9.2929999999999993</v>
      </c>
      <c r="I279" s="133">
        <v>10.039999999999999</v>
      </c>
      <c r="J279" s="133" t="s">
        <v>64</v>
      </c>
      <c r="K279" s="133" t="s">
        <v>64</v>
      </c>
      <c r="L279" s="133" t="s">
        <v>64</v>
      </c>
    </row>
    <row r="280" spans="1:12" x14ac:dyDescent="0.3">
      <c r="A280" s="134">
        <v>38646</v>
      </c>
      <c r="B280" s="133" t="s">
        <v>64</v>
      </c>
      <c r="C280" s="133">
        <v>1075.962</v>
      </c>
      <c r="D280" s="183" t="s">
        <v>64</v>
      </c>
      <c r="E280" s="133">
        <v>10100</v>
      </c>
      <c r="F280" s="133">
        <v>9.109</v>
      </c>
      <c r="G280" s="133">
        <v>9.157</v>
      </c>
      <c r="H280" s="133">
        <v>9.2620000000000005</v>
      </c>
      <c r="I280" s="133">
        <v>10.039999999999999</v>
      </c>
      <c r="J280" s="133" t="s">
        <v>64</v>
      </c>
      <c r="K280" s="133" t="s">
        <v>64</v>
      </c>
      <c r="L280" s="133" t="s">
        <v>64</v>
      </c>
    </row>
    <row r="281" spans="1:12" x14ac:dyDescent="0.3">
      <c r="A281" s="134">
        <v>38647</v>
      </c>
      <c r="B281" s="133" t="s">
        <v>64</v>
      </c>
      <c r="C281" s="133">
        <v>1075.962</v>
      </c>
      <c r="D281" s="183" t="s">
        <v>64</v>
      </c>
      <c r="E281" s="133">
        <v>10100</v>
      </c>
      <c r="F281" s="133">
        <v>9.109</v>
      </c>
      <c r="G281" s="133">
        <v>9.157</v>
      </c>
      <c r="H281" s="133">
        <v>9.2620000000000005</v>
      </c>
      <c r="I281" s="133">
        <v>10.039999999999999</v>
      </c>
      <c r="J281" s="133" t="s">
        <v>64</v>
      </c>
      <c r="K281" s="133" t="s">
        <v>64</v>
      </c>
      <c r="L281" s="133" t="s">
        <v>64</v>
      </c>
    </row>
    <row r="282" spans="1:12" x14ac:dyDescent="0.3">
      <c r="A282" s="134">
        <v>38648</v>
      </c>
      <c r="B282" s="133" t="s">
        <v>64</v>
      </c>
      <c r="C282" s="133">
        <v>1075.962</v>
      </c>
      <c r="D282" s="183" t="s">
        <v>64</v>
      </c>
      <c r="E282" s="133">
        <v>10100</v>
      </c>
      <c r="F282" s="133">
        <v>9.109</v>
      </c>
      <c r="G282" s="133">
        <v>9.157</v>
      </c>
      <c r="H282" s="133">
        <v>9.2620000000000005</v>
      </c>
      <c r="I282" s="133">
        <v>10.039999999999999</v>
      </c>
      <c r="J282" s="133" t="s">
        <v>64</v>
      </c>
      <c r="K282" s="133" t="s">
        <v>64</v>
      </c>
      <c r="L282" s="133" t="s">
        <v>64</v>
      </c>
    </row>
    <row r="283" spans="1:12" x14ac:dyDescent="0.3">
      <c r="A283" s="134">
        <v>38649</v>
      </c>
      <c r="B283" s="133" t="s">
        <v>64</v>
      </c>
      <c r="C283" s="133">
        <v>1073.0820000000001</v>
      </c>
      <c r="D283" s="183" t="s">
        <v>64</v>
      </c>
      <c r="E283" s="133">
        <v>10065</v>
      </c>
      <c r="F283" s="133">
        <v>9.0879999999999992</v>
      </c>
      <c r="G283" s="133">
        <v>9.1349999999999998</v>
      </c>
      <c r="H283" s="133">
        <v>9.2919999999999998</v>
      </c>
      <c r="I283" s="133">
        <v>10.039999999999999</v>
      </c>
      <c r="J283" s="133" t="s">
        <v>64</v>
      </c>
      <c r="K283" s="133" t="s">
        <v>64</v>
      </c>
      <c r="L283" s="133" t="s">
        <v>64</v>
      </c>
    </row>
    <row r="284" spans="1:12" x14ac:dyDescent="0.3">
      <c r="A284" s="134">
        <v>38650</v>
      </c>
      <c r="B284" s="133" t="s">
        <v>64</v>
      </c>
      <c r="C284" s="133">
        <v>1062.172</v>
      </c>
      <c r="D284" s="183" t="s">
        <v>64</v>
      </c>
      <c r="E284" s="133">
        <v>9982</v>
      </c>
      <c r="F284" s="133">
        <v>9.0719999999999992</v>
      </c>
      <c r="G284" s="133">
        <v>9.1319999999999997</v>
      </c>
      <c r="H284" s="133">
        <v>9.2780000000000005</v>
      </c>
      <c r="I284" s="133">
        <v>10.039999999999999</v>
      </c>
      <c r="J284" s="133" t="s">
        <v>64</v>
      </c>
      <c r="K284" s="133" t="s">
        <v>64</v>
      </c>
      <c r="L284" s="133" t="s">
        <v>64</v>
      </c>
    </row>
    <row r="285" spans="1:12" x14ac:dyDescent="0.3">
      <c r="A285" s="134">
        <v>38651</v>
      </c>
      <c r="B285" s="133" t="s">
        <v>64</v>
      </c>
      <c r="C285" s="133">
        <v>1062.175</v>
      </c>
      <c r="D285" s="183" t="s">
        <v>64</v>
      </c>
      <c r="E285" s="133">
        <v>9986</v>
      </c>
      <c r="F285" s="133">
        <v>9.0719999999999992</v>
      </c>
      <c r="G285" s="133">
        <v>9.1319999999999997</v>
      </c>
      <c r="H285" s="133">
        <v>9.2780000000000005</v>
      </c>
      <c r="I285" s="133">
        <v>10.039999999999999</v>
      </c>
      <c r="J285" s="133" t="s">
        <v>64</v>
      </c>
      <c r="K285" s="133" t="s">
        <v>64</v>
      </c>
      <c r="L285" s="133" t="s">
        <v>64</v>
      </c>
    </row>
    <row r="286" spans="1:12" x14ac:dyDescent="0.3">
      <c r="A286" s="134">
        <v>38652</v>
      </c>
      <c r="B286" s="133" t="s">
        <v>64</v>
      </c>
      <c r="C286" s="133">
        <v>1063.6969999999999</v>
      </c>
      <c r="D286" s="183" t="s">
        <v>64</v>
      </c>
      <c r="E286" s="133">
        <v>10015</v>
      </c>
      <c r="F286" s="133">
        <v>9.0920000000000005</v>
      </c>
      <c r="G286" s="133">
        <v>9.1910000000000007</v>
      </c>
      <c r="H286" s="133">
        <v>9.2780000000000005</v>
      </c>
      <c r="I286" s="133">
        <v>10.039999999999999</v>
      </c>
      <c r="J286" s="133" t="s">
        <v>64</v>
      </c>
      <c r="K286" s="133" t="s">
        <v>64</v>
      </c>
      <c r="L286" s="133" t="s">
        <v>64</v>
      </c>
    </row>
    <row r="287" spans="1:12" x14ac:dyDescent="0.3">
      <c r="A287" s="134">
        <v>38653</v>
      </c>
      <c r="B287" s="133" t="s">
        <v>64</v>
      </c>
      <c r="C287" s="133">
        <v>1058.2560000000001</v>
      </c>
      <c r="D287" s="183" t="s">
        <v>64</v>
      </c>
      <c r="E287" s="133">
        <v>10040</v>
      </c>
      <c r="F287" s="133">
        <v>9.1489999999999991</v>
      </c>
      <c r="G287" s="133">
        <v>9.2170000000000005</v>
      </c>
      <c r="H287" s="133">
        <v>9.3379999999999992</v>
      </c>
      <c r="I287" s="133">
        <v>10.039999999999999</v>
      </c>
      <c r="J287" s="133" t="s">
        <v>64</v>
      </c>
      <c r="K287" s="133" t="s">
        <v>64</v>
      </c>
      <c r="L287" s="133" t="s">
        <v>64</v>
      </c>
    </row>
    <row r="288" spans="1:12" x14ac:dyDescent="0.3">
      <c r="A288" s="134">
        <v>38654</v>
      </c>
      <c r="B288" s="133" t="s">
        <v>64</v>
      </c>
      <c r="C288" s="133">
        <v>1058.2560000000001</v>
      </c>
      <c r="D288" s="183" t="s">
        <v>64</v>
      </c>
      <c r="E288" s="133">
        <v>10040</v>
      </c>
      <c r="F288" s="133">
        <v>9.1489999999999991</v>
      </c>
      <c r="G288" s="133">
        <v>9.2170000000000005</v>
      </c>
      <c r="H288" s="133">
        <v>9.3379999999999992</v>
      </c>
      <c r="I288" s="133">
        <v>10.039999999999999</v>
      </c>
      <c r="J288" s="133" t="s">
        <v>64</v>
      </c>
      <c r="K288" s="133" t="s">
        <v>64</v>
      </c>
      <c r="L288" s="133" t="s">
        <v>64</v>
      </c>
    </row>
    <row r="289" spans="1:12" x14ac:dyDescent="0.3">
      <c r="A289" s="134">
        <v>38655</v>
      </c>
      <c r="B289" s="133" t="s">
        <v>64</v>
      </c>
      <c r="C289" s="133">
        <v>1058.2560000000001</v>
      </c>
      <c r="D289" s="183" t="s">
        <v>64</v>
      </c>
      <c r="E289" s="133">
        <v>10040</v>
      </c>
      <c r="F289" s="133">
        <v>9.1489999999999991</v>
      </c>
      <c r="G289" s="133">
        <v>9.2170000000000005</v>
      </c>
      <c r="H289" s="133">
        <v>9.3379999999999992</v>
      </c>
      <c r="I289" s="133">
        <v>10.039999999999999</v>
      </c>
      <c r="J289" s="133" t="s">
        <v>64</v>
      </c>
      <c r="K289" s="133" t="s">
        <v>64</v>
      </c>
      <c r="L289" s="133" t="s">
        <v>64</v>
      </c>
    </row>
    <row r="290" spans="1:12" x14ac:dyDescent="0.3">
      <c r="A290" s="134">
        <v>38656</v>
      </c>
      <c r="B290" s="133" t="s">
        <v>64</v>
      </c>
      <c r="C290" s="133">
        <v>1066.2239999999999</v>
      </c>
      <c r="D290" s="183" t="s">
        <v>64</v>
      </c>
      <c r="E290" s="133">
        <v>10123</v>
      </c>
      <c r="F290" s="133">
        <v>9.0709999999999997</v>
      </c>
      <c r="G290" s="133">
        <v>9.1219999999999999</v>
      </c>
      <c r="H290" s="133">
        <v>9.2650000000000006</v>
      </c>
      <c r="I290" s="133">
        <v>10.039999999999999</v>
      </c>
      <c r="J290" s="133" t="s">
        <v>64</v>
      </c>
      <c r="K290" s="133" t="s">
        <v>64</v>
      </c>
      <c r="L290" s="133" t="s">
        <v>64</v>
      </c>
    </row>
    <row r="291" spans="1:12" x14ac:dyDescent="0.3">
      <c r="A291" s="134">
        <v>38657</v>
      </c>
      <c r="B291" s="133" t="s">
        <v>64</v>
      </c>
      <c r="C291" s="133">
        <v>1064.953</v>
      </c>
      <c r="D291" s="183" t="s">
        <v>64</v>
      </c>
      <c r="E291" s="133">
        <v>10030</v>
      </c>
      <c r="F291" s="133">
        <v>9.0709999999999997</v>
      </c>
      <c r="G291" s="133">
        <v>9.1219999999999999</v>
      </c>
      <c r="H291" s="133">
        <v>9.2650000000000006</v>
      </c>
      <c r="I291" s="133">
        <v>10.039999999999999</v>
      </c>
      <c r="J291" s="133" t="s">
        <v>64</v>
      </c>
      <c r="K291" s="133" t="s">
        <v>64</v>
      </c>
      <c r="L291" s="133" t="s">
        <v>64</v>
      </c>
    </row>
    <row r="292" spans="1:12" x14ac:dyDescent="0.3">
      <c r="A292" s="134">
        <v>38658</v>
      </c>
      <c r="B292" s="133" t="s">
        <v>64</v>
      </c>
      <c r="C292" s="133">
        <v>1064.953</v>
      </c>
      <c r="D292" s="183" t="s">
        <v>64</v>
      </c>
      <c r="E292" s="133">
        <v>10051</v>
      </c>
      <c r="F292" s="133">
        <v>9.0709999999999997</v>
      </c>
      <c r="G292" s="133">
        <v>9.1219999999999999</v>
      </c>
      <c r="H292" s="133">
        <v>9.2650000000000006</v>
      </c>
      <c r="I292" s="133">
        <v>10.039999999999999</v>
      </c>
      <c r="J292" s="133" t="s">
        <v>64</v>
      </c>
      <c r="K292" s="133" t="s">
        <v>64</v>
      </c>
      <c r="L292" s="133" t="s">
        <v>64</v>
      </c>
    </row>
    <row r="293" spans="1:12" x14ac:dyDescent="0.3">
      <c r="A293" s="134">
        <v>38659</v>
      </c>
      <c r="B293" s="133" t="s">
        <v>64</v>
      </c>
      <c r="C293" s="133">
        <v>1064.953</v>
      </c>
      <c r="D293" s="183" t="s">
        <v>64</v>
      </c>
      <c r="E293" s="133">
        <v>10055</v>
      </c>
      <c r="F293" s="133">
        <v>9.0709999999999997</v>
      </c>
      <c r="G293" s="133">
        <v>9.1219999999999999</v>
      </c>
      <c r="H293" s="133">
        <v>9.2650000000000006</v>
      </c>
      <c r="I293" s="133">
        <v>10.039999999999999</v>
      </c>
      <c r="J293" s="133" t="s">
        <v>64</v>
      </c>
      <c r="K293" s="133" t="s">
        <v>64</v>
      </c>
      <c r="L293" s="133" t="s">
        <v>64</v>
      </c>
    </row>
    <row r="294" spans="1:12" x14ac:dyDescent="0.3">
      <c r="A294" s="134">
        <v>38660</v>
      </c>
      <c r="B294" s="133" t="s">
        <v>64</v>
      </c>
      <c r="C294" s="133">
        <v>1064.953</v>
      </c>
      <c r="D294" s="183" t="s">
        <v>64</v>
      </c>
      <c r="E294" s="133">
        <v>10070</v>
      </c>
      <c r="F294" s="133">
        <v>9.0709999999999997</v>
      </c>
      <c r="G294" s="133">
        <v>9.1219999999999999</v>
      </c>
      <c r="H294" s="133">
        <v>9.2650000000000006</v>
      </c>
      <c r="I294" s="133">
        <v>10.039999999999999</v>
      </c>
      <c r="J294" s="133" t="s">
        <v>64</v>
      </c>
      <c r="K294" s="133" t="s">
        <v>64</v>
      </c>
      <c r="L294" s="133" t="s">
        <v>64</v>
      </c>
    </row>
    <row r="295" spans="1:12" x14ac:dyDescent="0.3">
      <c r="A295" s="134">
        <v>38661</v>
      </c>
      <c r="B295" s="133" t="s">
        <v>64</v>
      </c>
      <c r="C295" s="133">
        <v>1064.953</v>
      </c>
      <c r="D295" s="183" t="s">
        <v>64</v>
      </c>
      <c r="E295" s="133">
        <v>10070</v>
      </c>
      <c r="F295" s="133">
        <v>9.0709999999999997</v>
      </c>
      <c r="G295" s="133">
        <v>9.1219999999999999</v>
      </c>
      <c r="H295" s="133">
        <v>9.2650000000000006</v>
      </c>
      <c r="I295" s="133">
        <v>10.039999999999999</v>
      </c>
      <c r="J295" s="133" t="s">
        <v>64</v>
      </c>
      <c r="K295" s="133" t="s">
        <v>64</v>
      </c>
      <c r="L295" s="133" t="s">
        <v>64</v>
      </c>
    </row>
    <row r="296" spans="1:12" x14ac:dyDescent="0.3">
      <c r="A296" s="134">
        <v>38662</v>
      </c>
      <c r="B296" s="133" t="s">
        <v>64</v>
      </c>
      <c r="C296" s="133">
        <v>1064.953</v>
      </c>
      <c r="D296" s="183" t="s">
        <v>64</v>
      </c>
      <c r="E296" s="133">
        <v>10070</v>
      </c>
      <c r="F296" s="133">
        <v>9.0709999999999997</v>
      </c>
      <c r="G296" s="133">
        <v>9.1219999999999999</v>
      </c>
      <c r="H296" s="133">
        <v>9.2650000000000006</v>
      </c>
      <c r="I296" s="133">
        <v>10.039999999999999</v>
      </c>
      <c r="J296" s="133" t="s">
        <v>64</v>
      </c>
      <c r="K296" s="133" t="s">
        <v>64</v>
      </c>
      <c r="L296" s="133" t="s">
        <v>64</v>
      </c>
    </row>
    <row r="297" spans="1:12" x14ac:dyDescent="0.3">
      <c r="A297" s="134">
        <v>38663</v>
      </c>
      <c r="B297" s="133" t="s">
        <v>64</v>
      </c>
      <c r="C297" s="133">
        <v>1064.953</v>
      </c>
      <c r="D297" s="183" t="s">
        <v>64</v>
      </c>
      <c r="E297" s="133">
        <v>10093</v>
      </c>
      <c r="F297" s="133">
        <v>9.0709999999999997</v>
      </c>
      <c r="G297" s="133">
        <v>9.1219999999999999</v>
      </c>
      <c r="H297" s="133">
        <v>9.2650000000000006</v>
      </c>
      <c r="I297" s="133">
        <v>10.039999999999999</v>
      </c>
      <c r="J297" s="133" t="s">
        <v>64</v>
      </c>
      <c r="K297" s="133" t="s">
        <v>64</v>
      </c>
      <c r="L297" s="133" t="s">
        <v>64</v>
      </c>
    </row>
    <row r="298" spans="1:12" x14ac:dyDescent="0.3">
      <c r="A298" s="134">
        <v>38664</v>
      </c>
      <c r="B298" s="133" t="s">
        <v>64</v>
      </c>
      <c r="C298" s="133">
        <v>1064.953</v>
      </c>
      <c r="D298" s="183" t="s">
        <v>64</v>
      </c>
      <c r="E298" s="133">
        <v>10103</v>
      </c>
      <c r="F298" s="133">
        <v>9.0709999999999997</v>
      </c>
      <c r="G298" s="133">
        <v>9.1219999999999999</v>
      </c>
      <c r="H298" s="133">
        <v>9.2650000000000006</v>
      </c>
      <c r="I298" s="133">
        <v>10.039999999999999</v>
      </c>
      <c r="J298" s="133" t="s">
        <v>64</v>
      </c>
      <c r="K298" s="133" t="s">
        <v>64</v>
      </c>
      <c r="L298" s="133" t="s">
        <v>64</v>
      </c>
    </row>
    <row r="299" spans="1:12" x14ac:dyDescent="0.3">
      <c r="A299" s="134">
        <v>38665</v>
      </c>
      <c r="B299" s="133" t="s">
        <v>64</v>
      </c>
      <c r="C299" s="133">
        <v>1052.8209999999999</v>
      </c>
      <c r="D299" s="183" t="s">
        <v>64</v>
      </c>
      <c r="E299" s="133">
        <v>9920</v>
      </c>
      <c r="F299" s="133">
        <v>9.0709999999999997</v>
      </c>
      <c r="G299" s="133">
        <v>9.1219999999999999</v>
      </c>
      <c r="H299" s="133">
        <v>9.2650000000000006</v>
      </c>
      <c r="I299" s="133">
        <v>10.039999999999999</v>
      </c>
      <c r="J299" s="133" t="s">
        <v>64</v>
      </c>
      <c r="K299" s="133" t="s">
        <v>64</v>
      </c>
      <c r="L299" s="133" t="s">
        <v>64</v>
      </c>
    </row>
    <row r="300" spans="1:12" x14ac:dyDescent="0.3">
      <c r="A300" s="134">
        <v>38666</v>
      </c>
      <c r="B300" s="133" t="s">
        <v>64</v>
      </c>
      <c r="C300" s="133">
        <v>1043.6969999999999</v>
      </c>
      <c r="D300" s="183" t="s">
        <v>64</v>
      </c>
      <c r="E300" s="133">
        <v>9975</v>
      </c>
      <c r="F300" s="133">
        <v>9.0709999999999997</v>
      </c>
      <c r="G300" s="133">
        <v>9.1219999999999999</v>
      </c>
      <c r="H300" s="133">
        <v>9.2650000000000006</v>
      </c>
      <c r="I300" s="133">
        <v>10.039999999999999</v>
      </c>
      <c r="J300" s="133" t="s">
        <v>64</v>
      </c>
      <c r="K300" s="133" t="s">
        <v>64</v>
      </c>
      <c r="L300" s="133" t="s">
        <v>64</v>
      </c>
    </row>
    <row r="301" spans="1:12" x14ac:dyDescent="0.3">
      <c r="A301" s="134">
        <v>38667</v>
      </c>
      <c r="B301" s="133" t="s">
        <v>64</v>
      </c>
      <c r="C301" s="133">
        <v>1028.9839999999999</v>
      </c>
      <c r="D301" s="183" t="s">
        <v>64</v>
      </c>
      <c r="E301" s="133">
        <v>9987</v>
      </c>
      <c r="F301" s="133">
        <v>9.2469999999999999</v>
      </c>
      <c r="G301" s="133">
        <v>9.3350000000000009</v>
      </c>
      <c r="H301" s="133">
        <v>9.468</v>
      </c>
      <c r="I301" s="133">
        <v>10.039999999999999</v>
      </c>
      <c r="J301" s="133" t="s">
        <v>64</v>
      </c>
      <c r="K301" s="133" t="s">
        <v>64</v>
      </c>
      <c r="L301" s="133" t="s">
        <v>64</v>
      </c>
    </row>
    <row r="302" spans="1:12" x14ac:dyDescent="0.3">
      <c r="A302" s="134">
        <v>38668</v>
      </c>
      <c r="B302" s="133" t="s">
        <v>64</v>
      </c>
      <c r="C302" s="133">
        <v>1028.9839999999999</v>
      </c>
      <c r="D302" s="183" t="s">
        <v>64</v>
      </c>
      <c r="E302" s="133">
        <v>9987</v>
      </c>
      <c r="F302" s="133">
        <v>9.2469999999999999</v>
      </c>
      <c r="G302" s="133">
        <v>9.3350000000000009</v>
      </c>
      <c r="H302" s="133">
        <v>9.468</v>
      </c>
      <c r="I302" s="133">
        <v>10.039999999999999</v>
      </c>
      <c r="J302" s="133" t="s">
        <v>64</v>
      </c>
      <c r="K302" s="133" t="s">
        <v>64</v>
      </c>
      <c r="L302" s="133" t="s">
        <v>64</v>
      </c>
    </row>
    <row r="303" spans="1:12" x14ac:dyDescent="0.3">
      <c r="A303" s="134">
        <v>38669</v>
      </c>
      <c r="B303" s="133" t="s">
        <v>64</v>
      </c>
      <c r="C303" s="133">
        <v>1028.9839999999999</v>
      </c>
      <c r="D303" s="183" t="s">
        <v>64</v>
      </c>
      <c r="E303" s="133">
        <v>9987</v>
      </c>
      <c r="F303" s="133">
        <v>9.2469999999999999</v>
      </c>
      <c r="G303" s="133">
        <v>9.3350000000000009</v>
      </c>
      <c r="H303" s="133">
        <v>9.468</v>
      </c>
      <c r="I303" s="133">
        <v>10.039999999999999</v>
      </c>
      <c r="J303" s="133" t="s">
        <v>64</v>
      </c>
      <c r="K303" s="133" t="s">
        <v>64</v>
      </c>
      <c r="L303" s="133" t="s">
        <v>64</v>
      </c>
    </row>
    <row r="304" spans="1:12" x14ac:dyDescent="0.3">
      <c r="A304" s="134">
        <v>38670</v>
      </c>
      <c r="B304" s="133" t="s">
        <v>64</v>
      </c>
      <c r="C304" s="133">
        <v>1017.7329999999999</v>
      </c>
      <c r="D304" s="183" t="s">
        <v>64</v>
      </c>
      <c r="E304" s="133">
        <v>9972</v>
      </c>
      <c r="F304" s="133">
        <v>9.2330000000000005</v>
      </c>
      <c r="G304" s="133">
        <v>9.3290000000000006</v>
      </c>
      <c r="H304" s="133">
        <v>9.4550000000000001</v>
      </c>
      <c r="I304" s="133">
        <v>10.039999999999999</v>
      </c>
      <c r="J304" s="133" t="s">
        <v>64</v>
      </c>
      <c r="K304" s="133" t="s">
        <v>64</v>
      </c>
      <c r="L304" s="133" t="s">
        <v>64</v>
      </c>
    </row>
    <row r="305" spans="1:12" x14ac:dyDescent="0.3">
      <c r="A305" s="134">
        <v>38671</v>
      </c>
      <c r="B305" s="133" t="s">
        <v>64</v>
      </c>
      <c r="C305" s="133">
        <v>1022.076</v>
      </c>
      <c r="D305" s="183" t="s">
        <v>64</v>
      </c>
      <c r="E305" s="133">
        <v>10010</v>
      </c>
      <c r="F305" s="133">
        <v>9.6790000000000003</v>
      </c>
      <c r="G305" s="133">
        <v>9.75</v>
      </c>
      <c r="H305" s="133">
        <v>9.8290000000000006</v>
      </c>
      <c r="I305" s="133">
        <v>10.039999999999999</v>
      </c>
      <c r="J305" s="133" t="s">
        <v>64</v>
      </c>
      <c r="K305" s="133" t="s">
        <v>64</v>
      </c>
      <c r="L305" s="133" t="s">
        <v>64</v>
      </c>
    </row>
    <row r="306" spans="1:12" x14ac:dyDescent="0.3">
      <c r="A306" s="134">
        <v>38672</v>
      </c>
      <c r="B306" s="133" t="s">
        <v>64</v>
      </c>
      <c r="C306" s="133">
        <v>1025.829</v>
      </c>
      <c r="D306" s="183" t="s">
        <v>64</v>
      </c>
      <c r="E306" s="133">
        <v>10010</v>
      </c>
      <c r="F306" s="133">
        <v>10.000999999999999</v>
      </c>
      <c r="G306" s="133">
        <v>10.052</v>
      </c>
      <c r="H306" s="133">
        <v>10.058999999999999</v>
      </c>
      <c r="I306" s="133">
        <v>10.039999999999999</v>
      </c>
      <c r="J306" s="133" t="s">
        <v>64</v>
      </c>
      <c r="K306" s="133" t="s">
        <v>64</v>
      </c>
      <c r="L306" s="133" t="s">
        <v>64</v>
      </c>
    </row>
    <row r="307" spans="1:12" x14ac:dyDescent="0.3">
      <c r="A307" s="134">
        <v>38673</v>
      </c>
      <c r="B307" s="133" t="s">
        <v>64</v>
      </c>
      <c r="C307" s="133">
        <v>1033.2809999999999</v>
      </c>
      <c r="D307" s="183" t="s">
        <v>64</v>
      </c>
      <c r="E307" s="133">
        <v>10020</v>
      </c>
      <c r="F307" s="133">
        <v>10.071</v>
      </c>
      <c r="G307" s="133">
        <v>10.211</v>
      </c>
      <c r="H307" s="133">
        <v>10.226000000000001</v>
      </c>
      <c r="I307" s="133">
        <v>10.039999999999999</v>
      </c>
      <c r="J307" s="133" t="s">
        <v>64</v>
      </c>
      <c r="K307" s="133" t="s">
        <v>64</v>
      </c>
      <c r="L307" s="133" t="s">
        <v>64</v>
      </c>
    </row>
    <row r="308" spans="1:12" x14ac:dyDescent="0.3">
      <c r="A308" s="134">
        <v>38674</v>
      </c>
      <c r="B308" s="133" t="s">
        <v>64</v>
      </c>
      <c r="C308" s="133">
        <v>1054.9849999999999</v>
      </c>
      <c r="D308" s="183" t="s">
        <v>64</v>
      </c>
      <c r="E308" s="133">
        <v>10078</v>
      </c>
      <c r="F308" s="133">
        <v>10.048</v>
      </c>
      <c r="G308" s="133">
        <v>10.112</v>
      </c>
      <c r="H308" s="133">
        <v>10.202999999999999</v>
      </c>
      <c r="I308" s="133">
        <v>10.039999999999999</v>
      </c>
      <c r="J308" s="133" t="s">
        <v>64</v>
      </c>
      <c r="K308" s="133" t="s">
        <v>64</v>
      </c>
      <c r="L308" s="133" t="s">
        <v>64</v>
      </c>
    </row>
    <row r="309" spans="1:12" x14ac:dyDescent="0.3">
      <c r="A309" s="134">
        <v>38675</v>
      </c>
      <c r="B309" s="133" t="s">
        <v>64</v>
      </c>
      <c r="C309" s="133">
        <v>1054.9849999999999</v>
      </c>
      <c r="D309" s="183" t="s">
        <v>64</v>
      </c>
      <c r="E309" s="133">
        <v>10078</v>
      </c>
      <c r="F309" s="133">
        <v>10.048</v>
      </c>
      <c r="G309" s="133">
        <v>10.112</v>
      </c>
      <c r="H309" s="133">
        <v>10.202999999999999</v>
      </c>
      <c r="I309" s="133">
        <v>10.039999999999999</v>
      </c>
      <c r="J309" s="133" t="s">
        <v>64</v>
      </c>
      <c r="K309" s="133" t="s">
        <v>64</v>
      </c>
      <c r="L309" s="133" t="s">
        <v>64</v>
      </c>
    </row>
    <row r="310" spans="1:12" x14ac:dyDescent="0.3">
      <c r="A310" s="134">
        <v>38676</v>
      </c>
      <c r="B310" s="133" t="s">
        <v>64</v>
      </c>
      <c r="C310" s="133">
        <v>1054.9849999999999</v>
      </c>
      <c r="D310" s="183" t="s">
        <v>64</v>
      </c>
      <c r="E310" s="133">
        <v>10078</v>
      </c>
      <c r="F310" s="133">
        <v>10.048</v>
      </c>
      <c r="G310" s="133">
        <v>10.112</v>
      </c>
      <c r="H310" s="133">
        <v>10.202999999999999</v>
      </c>
      <c r="I310" s="133">
        <v>10.039999999999999</v>
      </c>
      <c r="J310" s="133" t="s">
        <v>64</v>
      </c>
      <c r="K310" s="133" t="s">
        <v>64</v>
      </c>
      <c r="L310" s="133" t="s">
        <v>64</v>
      </c>
    </row>
    <row r="311" spans="1:12" x14ac:dyDescent="0.3">
      <c r="A311" s="134">
        <v>38677</v>
      </c>
      <c r="B311" s="133" t="s">
        <v>64</v>
      </c>
      <c r="C311" s="133">
        <v>1062.4570000000001</v>
      </c>
      <c r="D311" s="183" t="s">
        <v>64</v>
      </c>
      <c r="E311" s="133">
        <v>10055</v>
      </c>
      <c r="F311" s="133">
        <v>9.9290000000000003</v>
      </c>
      <c r="G311" s="133">
        <v>9.9670000000000005</v>
      </c>
      <c r="H311" s="133">
        <v>9.9890000000000008</v>
      </c>
      <c r="I311" s="133">
        <v>10.039999999999999</v>
      </c>
      <c r="J311" s="133" t="s">
        <v>64</v>
      </c>
      <c r="K311" s="133" t="s">
        <v>64</v>
      </c>
      <c r="L311" s="133" t="s">
        <v>64</v>
      </c>
    </row>
    <row r="312" spans="1:12" x14ac:dyDescent="0.3">
      <c r="A312" s="134">
        <v>38678</v>
      </c>
      <c r="B312" s="133" t="s">
        <v>64</v>
      </c>
      <c r="C312" s="133">
        <v>1066.2940000000001</v>
      </c>
      <c r="D312" s="183" t="s">
        <v>64</v>
      </c>
      <c r="E312" s="133">
        <v>10040</v>
      </c>
      <c r="F312" s="133">
        <v>10.063000000000001</v>
      </c>
      <c r="G312" s="133">
        <v>10.180999999999999</v>
      </c>
      <c r="H312" s="133">
        <v>10.209</v>
      </c>
      <c r="I312" s="133">
        <v>10.039999999999999</v>
      </c>
      <c r="J312" s="133" t="s">
        <v>64</v>
      </c>
      <c r="K312" s="133" t="s">
        <v>64</v>
      </c>
      <c r="L312" s="133" t="s">
        <v>64</v>
      </c>
    </row>
    <row r="313" spans="1:12" x14ac:dyDescent="0.3">
      <c r="A313" s="134">
        <v>38679</v>
      </c>
      <c r="B313" s="133" t="s">
        <v>64</v>
      </c>
      <c r="C313" s="133">
        <v>1061.08</v>
      </c>
      <c r="D313" s="183" t="s">
        <v>64</v>
      </c>
      <c r="E313" s="133">
        <v>10048</v>
      </c>
      <c r="F313" s="133">
        <v>10.045</v>
      </c>
      <c r="G313" s="133">
        <v>10.16</v>
      </c>
      <c r="H313" s="133">
        <v>10.141999999999999</v>
      </c>
      <c r="I313" s="133">
        <v>10.039999999999999</v>
      </c>
      <c r="J313" s="133" t="s">
        <v>64</v>
      </c>
      <c r="K313" s="133" t="s">
        <v>64</v>
      </c>
      <c r="L313" s="133" t="s">
        <v>64</v>
      </c>
    </row>
    <row r="314" spans="1:12" x14ac:dyDescent="0.3">
      <c r="A314" s="134">
        <v>38680</v>
      </c>
      <c r="B314" s="133" t="s">
        <v>64</v>
      </c>
      <c r="C314" s="133">
        <v>1078.1790000000001</v>
      </c>
      <c r="D314" s="183" t="s">
        <v>64</v>
      </c>
      <c r="E314" s="133">
        <v>10055</v>
      </c>
      <c r="F314" s="133">
        <v>10.131</v>
      </c>
      <c r="G314" s="133">
        <v>10.199</v>
      </c>
      <c r="H314" s="133">
        <v>10.263999999999999</v>
      </c>
      <c r="I314" s="133">
        <v>10.039999999999999</v>
      </c>
      <c r="J314" s="133" t="s">
        <v>64</v>
      </c>
      <c r="K314" s="133" t="s">
        <v>64</v>
      </c>
      <c r="L314" s="133" t="s">
        <v>64</v>
      </c>
    </row>
    <row r="315" spans="1:12" x14ac:dyDescent="0.3">
      <c r="A315" s="134">
        <v>38681</v>
      </c>
      <c r="B315" s="133" t="s">
        <v>64</v>
      </c>
      <c r="C315" s="133">
        <v>1074.4000000000001</v>
      </c>
      <c r="D315" s="183" t="s">
        <v>64</v>
      </c>
      <c r="E315" s="133">
        <v>10060</v>
      </c>
      <c r="F315" s="133">
        <v>10.166</v>
      </c>
      <c r="G315" s="133">
        <v>10.246</v>
      </c>
      <c r="H315" s="133">
        <v>10.315</v>
      </c>
      <c r="I315" s="133">
        <v>10.039999999999999</v>
      </c>
      <c r="J315" s="133" t="s">
        <v>64</v>
      </c>
      <c r="K315" s="133" t="s">
        <v>64</v>
      </c>
      <c r="L315" s="133" t="s">
        <v>64</v>
      </c>
    </row>
    <row r="316" spans="1:12" x14ac:dyDescent="0.3">
      <c r="A316" s="134">
        <v>38682</v>
      </c>
      <c r="B316" s="133" t="s">
        <v>64</v>
      </c>
      <c r="C316" s="133">
        <v>1074.4000000000001</v>
      </c>
      <c r="D316" s="183" t="s">
        <v>64</v>
      </c>
      <c r="E316" s="133">
        <v>10060</v>
      </c>
      <c r="F316" s="133">
        <v>10.166</v>
      </c>
      <c r="G316" s="133">
        <v>10.246</v>
      </c>
      <c r="H316" s="133">
        <v>10.315</v>
      </c>
      <c r="I316" s="133">
        <v>10.039999999999999</v>
      </c>
      <c r="J316" s="133" t="s">
        <v>64</v>
      </c>
      <c r="K316" s="133" t="s">
        <v>64</v>
      </c>
      <c r="L316" s="133" t="s">
        <v>64</v>
      </c>
    </row>
    <row r="317" spans="1:12" x14ac:dyDescent="0.3">
      <c r="A317" s="134">
        <v>38683</v>
      </c>
      <c r="B317" s="133" t="s">
        <v>64</v>
      </c>
      <c r="C317" s="133">
        <v>1074.4000000000001</v>
      </c>
      <c r="D317" s="183" t="s">
        <v>64</v>
      </c>
      <c r="E317" s="133">
        <v>10060</v>
      </c>
      <c r="F317" s="133">
        <v>10.166</v>
      </c>
      <c r="G317" s="133">
        <v>10.246</v>
      </c>
      <c r="H317" s="133">
        <v>10.315</v>
      </c>
      <c r="I317" s="133">
        <v>10.039999999999999</v>
      </c>
      <c r="J317" s="133" t="s">
        <v>64</v>
      </c>
      <c r="K317" s="133" t="s">
        <v>64</v>
      </c>
      <c r="L317" s="133" t="s">
        <v>64</v>
      </c>
    </row>
    <row r="318" spans="1:12" x14ac:dyDescent="0.3">
      <c r="A318" s="134">
        <v>38684</v>
      </c>
      <c r="B318" s="133" t="s">
        <v>64</v>
      </c>
      <c r="C318" s="133">
        <v>1081.06</v>
      </c>
      <c r="D318" s="183" t="s">
        <v>64</v>
      </c>
      <c r="E318" s="133">
        <v>10045</v>
      </c>
      <c r="F318" s="133">
        <v>10.25</v>
      </c>
      <c r="G318" s="133">
        <v>10.301</v>
      </c>
      <c r="H318" s="133">
        <v>10.358000000000001</v>
      </c>
      <c r="I318" s="133">
        <v>10.039999999999999</v>
      </c>
      <c r="J318" s="133" t="s">
        <v>64</v>
      </c>
      <c r="K318" s="133" t="s">
        <v>64</v>
      </c>
      <c r="L318" s="133" t="s">
        <v>64</v>
      </c>
    </row>
    <row r="319" spans="1:12" x14ac:dyDescent="0.3">
      <c r="A319" s="134">
        <v>38685</v>
      </c>
      <c r="B319" s="133" t="s">
        <v>64</v>
      </c>
      <c r="C319" s="133">
        <v>1082.278</v>
      </c>
      <c r="D319" s="183" t="s">
        <v>64</v>
      </c>
      <c r="E319" s="133">
        <v>10040</v>
      </c>
      <c r="F319" s="133">
        <v>10.180999999999999</v>
      </c>
      <c r="G319" s="133">
        <v>10.242000000000001</v>
      </c>
      <c r="H319" s="133">
        <v>10.318</v>
      </c>
      <c r="I319" s="133">
        <v>10.039999999999999</v>
      </c>
      <c r="J319" s="133" t="s">
        <v>64</v>
      </c>
      <c r="K319" s="133" t="s">
        <v>64</v>
      </c>
      <c r="L319" s="133" t="s">
        <v>64</v>
      </c>
    </row>
    <row r="320" spans="1:12" x14ac:dyDescent="0.3">
      <c r="A320" s="134">
        <v>38686</v>
      </c>
      <c r="B320" s="133" t="s">
        <v>64</v>
      </c>
      <c r="C320" s="133">
        <v>1096.6410000000001</v>
      </c>
      <c r="D320" s="183" t="s">
        <v>64</v>
      </c>
      <c r="E320" s="133">
        <v>10025</v>
      </c>
      <c r="F320" s="133">
        <v>10.225</v>
      </c>
      <c r="G320" s="133">
        <v>10.284000000000001</v>
      </c>
      <c r="H320" s="133">
        <v>10.324</v>
      </c>
      <c r="I320" s="133">
        <v>10.039999999999999</v>
      </c>
      <c r="J320" s="133" t="s">
        <v>64</v>
      </c>
      <c r="K320" s="133" t="s">
        <v>64</v>
      </c>
      <c r="L320" s="133" t="s">
        <v>64</v>
      </c>
    </row>
    <row r="321" spans="1:12" x14ac:dyDescent="0.3">
      <c r="A321" s="134">
        <v>38687</v>
      </c>
      <c r="B321" s="133" t="s">
        <v>64</v>
      </c>
      <c r="C321" s="133">
        <v>1096.3710000000001</v>
      </c>
      <c r="D321" s="183" t="s">
        <v>64</v>
      </c>
      <c r="E321" s="133">
        <v>10025</v>
      </c>
      <c r="F321" s="133">
        <v>10.523</v>
      </c>
      <c r="G321" s="133">
        <v>10.624000000000001</v>
      </c>
      <c r="H321" s="133">
        <v>10.319000000000001</v>
      </c>
      <c r="I321" s="133">
        <v>10.039999999999999</v>
      </c>
      <c r="J321" s="133" t="s">
        <v>64</v>
      </c>
      <c r="K321" s="133" t="s">
        <v>64</v>
      </c>
      <c r="L321" s="133" t="s">
        <v>64</v>
      </c>
    </row>
    <row r="322" spans="1:12" x14ac:dyDescent="0.3">
      <c r="A322" s="134">
        <v>38688</v>
      </c>
      <c r="B322" s="133" t="s">
        <v>64</v>
      </c>
      <c r="C322" s="133">
        <v>1119.4169999999999</v>
      </c>
      <c r="D322" s="183" t="s">
        <v>64</v>
      </c>
      <c r="E322" s="133">
        <v>9995</v>
      </c>
      <c r="F322" s="133">
        <v>10.324</v>
      </c>
      <c r="G322" s="133">
        <v>10.432</v>
      </c>
      <c r="H322" s="133">
        <v>10.487</v>
      </c>
      <c r="I322" s="133">
        <v>10.039999999999999</v>
      </c>
      <c r="J322" s="133" t="s">
        <v>64</v>
      </c>
      <c r="K322" s="133" t="s">
        <v>64</v>
      </c>
      <c r="L322" s="133" t="s">
        <v>64</v>
      </c>
    </row>
    <row r="323" spans="1:12" x14ac:dyDescent="0.3">
      <c r="A323" s="134">
        <v>38689</v>
      </c>
      <c r="B323" s="133" t="s">
        <v>64</v>
      </c>
      <c r="C323" s="133">
        <v>1119.4169999999999</v>
      </c>
      <c r="D323" s="183" t="s">
        <v>64</v>
      </c>
      <c r="E323" s="133">
        <v>9995</v>
      </c>
      <c r="F323" s="133">
        <v>10.324</v>
      </c>
      <c r="G323" s="133">
        <v>10.432</v>
      </c>
      <c r="H323" s="133">
        <v>10.487</v>
      </c>
      <c r="I323" s="133">
        <v>10.039999999999999</v>
      </c>
      <c r="J323" s="133" t="s">
        <v>64</v>
      </c>
      <c r="K323" s="133" t="s">
        <v>64</v>
      </c>
      <c r="L323" s="133" t="s">
        <v>64</v>
      </c>
    </row>
    <row r="324" spans="1:12" x14ac:dyDescent="0.3">
      <c r="A324" s="134">
        <v>38690</v>
      </c>
      <c r="B324" s="133" t="s">
        <v>64</v>
      </c>
      <c r="C324" s="133">
        <v>1119.4169999999999</v>
      </c>
      <c r="D324" s="183" t="s">
        <v>64</v>
      </c>
      <c r="E324" s="133">
        <v>9995</v>
      </c>
      <c r="F324" s="133">
        <v>10.324</v>
      </c>
      <c r="G324" s="133">
        <v>10.432</v>
      </c>
      <c r="H324" s="133">
        <v>10.487</v>
      </c>
      <c r="I324" s="133">
        <v>10.039999999999999</v>
      </c>
      <c r="J324" s="133" t="s">
        <v>64</v>
      </c>
      <c r="K324" s="133" t="s">
        <v>64</v>
      </c>
      <c r="L324" s="133" t="s">
        <v>64</v>
      </c>
    </row>
    <row r="325" spans="1:12" x14ac:dyDescent="0.3">
      <c r="A325" s="134">
        <v>38691</v>
      </c>
      <c r="B325" s="133" t="s">
        <v>64</v>
      </c>
      <c r="C325" s="133">
        <v>1120.578</v>
      </c>
      <c r="D325" s="183" t="s">
        <v>64</v>
      </c>
      <c r="E325" s="133">
        <v>9960</v>
      </c>
      <c r="F325" s="133">
        <v>10.324</v>
      </c>
      <c r="G325" s="133">
        <v>10.432</v>
      </c>
      <c r="H325" s="133">
        <v>10.487</v>
      </c>
      <c r="I325" s="133">
        <v>10.039999999999999</v>
      </c>
      <c r="J325" s="133" t="s">
        <v>64</v>
      </c>
      <c r="K325" s="133" t="s">
        <v>64</v>
      </c>
      <c r="L325" s="133" t="s">
        <v>64</v>
      </c>
    </row>
    <row r="326" spans="1:12" x14ac:dyDescent="0.3">
      <c r="A326" s="134">
        <v>38692</v>
      </c>
      <c r="B326" s="133" t="s">
        <v>64</v>
      </c>
      <c r="C326" s="133">
        <v>1123.4349999999999</v>
      </c>
      <c r="D326" s="183" t="s">
        <v>64</v>
      </c>
      <c r="E326" s="133">
        <v>9920</v>
      </c>
      <c r="F326" s="133">
        <v>10.334</v>
      </c>
      <c r="G326" s="133">
        <v>10.45</v>
      </c>
      <c r="H326" s="133">
        <v>10.38</v>
      </c>
      <c r="I326" s="133">
        <v>10.039999999999999</v>
      </c>
      <c r="J326" s="133" t="s">
        <v>64</v>
      </c>
      <c r="K326" s="133" t="s">
        <v>64</v>
      </c>
      <c r="L326" s="133" t="s">
        <v>64</v>
      </c>
    </row>
    <row r="327" spans="1:12" x14ac:dyDescent="0.3">
      <c r="A327" s="134">
        <v>38693</v>
      </c>
      <c r="B327" s="133" t="s">
        <v>64</v>
      </c>
      <c r="C327" s="133">
        <v>1151.365</v>
      </c>
      <c r="D327" s="183" t="s">
        <v>64</v>
      </c>
      <c r="E327" s="133">
        <v>9835</v>
      </c>
      <c r="F327" s="133">
        <v>10.349</v>
      </c>
      <c r="G327" s="133">
        <v>10.435</v>
      </c>
      <c r="H327" s="133">
        <v>10.433</v>
      </c>
      <c r="I327" s="133">
        <v>10.039999999999999</v>
      </c>
      <c r="J327" s="133" t="s">
        <v>64</v>
      </c>
      <c r="K327" s="133" t="s">
        <v>64</v>
      </c>
      <c r="L327" s="133" t="s">
        <v>64</v>
      </c>
    </row>
    <row r="328" spans="1:12" x14ac:dyDescent="0.3">
      <c r="A328" s="134">
        <v>38694</v>
      </c>
      <c r="B328" s="133" t="s">
        <v>64</v>
      </c>
      <c r="C328" s="133">
        <v>1158.319</v>
      </c>
      <c r="D328" s="183" t="s">
        <v>64</v>
      </c>
      <c r="E328" s="133">
        <v>9788</v>
      </c>
      <c r="F328" s="133">
        <v>10.356</v>
      </c>
      <c r="G328" s="133">
        <v>10.436</v>
      </c>
      <c r="H328" s="133">
        <v>10.425000000000001</v>
      </c>
      <c r="I328" s="133">
        <v>10.039999999999999</v>
      </c>
      <c r="J328" s="133" t="s">
        <v>64</v>
      </c>
      <c r="K328" s="133" t="s">
        <v>64</v>
      </c>
      <c r="L328" s="133" t="s">
        <v>64</v>
      </c>
    </row>
    <row r="329" spans="1:12" x14ac:dyDescent="0.3">
      <c r="A329" s="134">
        <v>38695</v>
      </c>
      <c r="B329" s="133" t="s">
        <v>64</v>
      </c>
      <c r="C329" s="133">
        <v>1160.068</v>
      </c>
      <c r="D329" s="183" t="s">
        <v>64</v>
      </c>
      <c r="E329" s="133">
        <v>9685</v>
      </c>
      <c r="F329" s="133">
        <v>10.509</v>
      </c>
      <c r="G329" s="133">
        <v>10.586</v>
      </c>
      <c r="H329" s="133">
        <v>10.561</v>
      </c>
      <c r="I329" s="133">
        <v>10.039999999999999</v>
      </c>
      <c r="J329" s="133" t="s">
        <v>64</v>
      </c>
      <c r="K329" s="133" t="s">
        <v>64</v>
      </c>
      <c r="L329" s="133" t="s">
        <v>64</v>
      </c>
    </row>
    <row r="330" spans="1:12" x14ac:dyDescent="0.3">
      <c r="A330" s="134">
        <v>38696</v>
      </c>
      <c r="B330" s="133" t="s">
        <v>64</v>
      </c>
      <c r="C330" s="133">
        <v>1160.068</v>
      </c>
      <c r="D330" s="183" t="s">
        <v>64</v>
      </c>
      <c r="E330" s="133">
        <v>9685</v>
      </c>
      <c r="F330" s="133">
        <v>10.509</v>
      </c>
      <c r="G330" s="133">
        <v>10.586</v>
      </c>
      <c r="H330" s="133">
        <v>10.561</v>
      </c>
      <c r="I330" s="133">
        <v>10.039999999999999</v>
      </c>
      <c r="J330" s="133" t="s">
        <v>64</v>
      </c>
      <c r="K330" s="133" t="s">
        <v>64</v>
      </c>
      <c r="L330" s="133" t="s">
        <v>64</v>
      </c>
    </row>
    <row r="331" spans="1:12" x14ac:dyDescent="0.3">
      <c r="A331" s="134">
        <v>38697</v>
      </c>
      <c r="B331" s="133" t="s">
        <v>64</v>
      </c>
      <c r="C331" s="133">
        <v>1160.068</v>
      </c>
      <c r="D331" s="183" t="s">
        <v>64</v>
      </c>
      <c r="E331" s="133">
        <v>9685</v>
      </c>
      <c r="F331" s="133">
        <v>10.509</v>
      </c>
      <c r="G331" s="133">
        <v>10.586</v>
      </c>
      <c r="H331" s="133">
        <v>10.561</v>
      </c>
      <c r="I331" s="133">
        <v>10.039999999999999</v>
      </c>
      <c r="J331" s="133" t="s">
        <v>64</v>
      </c>
      <c r="K331" s="133" t="s">
        <v>64</v>
      </c>
      <c r="L331" s="133" t="s">
        <v>64</v>
      </c>
    </row>
    <row r="332" spans="1:12" x14ac:dyDescent="0.3">
      <c r="A332" s="134">
        <v>38698</v>
      </c>
      <c r="B332" s="133" t="s">
        <v>64</v>
      </c>
      <c r="C332" s="133">
        <v>1175.0070000000001</v>
      </c>
      <c r="D332" s="183" t="s">
        <v>64</v>
      </c>
      <c r="E332" s="133">
        <v>9765</v>
      </c>
      <c r="F332" s="133">
        <v>10.45</v>
      </c>
      <c r="G332" s="133">
        <v>10.528</v>
      </c>
      <c r="H332" s="133">
        <v>10.496</v>
      </c>
      <c r="I332" s="133">
        <v>10.039999999999999</v>
      </c>
      <c r="J332" s="133" t="s">
        <v>64</v>
      </c>
      <c r="K332" s="133" t="s">
        <v>64</v>
      </c>
      <c r="L332" s="133" t="s">
        <v>64</v>
      </c>
    </row>
    <row r="333" spans="1:12" x14ac:dyDescent="0.3">
      <c r="A333" s="134">
        <v>38699</v>
      </c>
      <c r="B333" s="133" t="s">
        <v>64</v>
      </c>
      <c r="C333" s="133">
        <v>1182.028</v>
      </c>
      <c r="D333" s="183" t="s">
        <v>64</v>
      </c>
      <c r="E333" s="133">
        <v>9771</v>
      </c>
      <c r="F333" s="133">
        <v>10.465</v>
      </c>
      <c r="G333" s="133">
        <v>10.573</v>
      </c>
      <c r="H333" s="133">
        <v>10.512</v>
      </c>
      <c r="I333" s="133">
        <v>10.039999999999999</v>
      </c>
      <c r="J333" s="133" t="s">
        <v>64</v>
      </c>
      <c r="K333" s="133" t="s">
        <v>64</v>
      </c>
      <c r="L333" s="133" t="s">
        <v>64</v>
      </c>
    </row>
    <row r="334" spans="1:12" x14ac:dyDescent="0.3">
      <c r="A334" s="134">
        <v>38700</v>
      </c>
      <c r="B334" s="133" t="s">
        <v>64</v>
      </c>
      <c r="C334" s="133">
        <v>1173.7180000000001</v>
      </c>
      <c r="D334" s="183" t="s">
        <v>64</v>
      </c>
      <c r="E334" s="133">
        <v>9795</v>
      </c>
      <c r="F334" s="133">
        <v>10.526</v>
      </c>
      <c r="G334" s="133">
        <v>10.574999999999999</v>
      </c>
      <c r="H334" s="133">
        <v>10.503</v>
      </c>
      <c r="I334" s="133">
        <v>10.039999999999999</v>
      </c>
      <c r="J334" s="133" t="s">
        <v>64</v>
      </c>
      <c r="K334" s="133" t="s">
        <v>64</v>
      </c>
      <c r="L334" s="133" t="s">
        <v>64</v>
      </c>
    </row>
    <row r="335" spans="1:12" x14ac:dyDescent="0.3">
      <c r="A335" s="134">
        <v>38701</v>
      </c>
      <c r="B335" s="133" t="s">
        <v>64</v>
      </c>
      <c r="C335" s="133">
        <v>1155.9639999999999</v>
      </c>
      <c r="D335" s="183" t="s">
        <v>64</v>
      </c>
      <c r="E335" s="133">
        <v>9835</v>
      </c>
      <c r="F335" s="133">
        <v>10.423999999999999</v>
      </c>
      <c r="G335" s="133">
        <v>10.515000000000001</v>
      </c>
      <c r="H335" s="133">
        <v>10.486000000000001</v>
      </c>
      <c r="I335" s="133">
        <v>10.039999999999999</v>
      </c>
      <c r="J335" s="133" t="s">
        <v>64</v>
      </c>
      <c r="K335" s="133" t="s">
        <v>64</v>
      </c>
      <c r="L335" s="133" t="s">
        <v>64</v>
      </c>
    </row>
    <row r="336" spans="1:12" x14ac:dyDescent="0.3">
      <c r="A336" s="134">
        <v>38702</v>
      </c>
      <c r="B336" s="133" t="s">
        <v>64</v>
      </c>
      <c r="C336" s="133">
        <v>1143.4259999999999</v>
      </c>
      <c r="D336" s="183" t="s">
        <v>64</v>
      </c>
      <c r="E336" s="133">
        <v>9880</v>
      </c>
      <c r="F336" s="133">
        <v>10.433999999999999</v>
      </c>
      <c r="G336" s="133">
        <v>10.516</v>
      </c>
      <c r="H336" s="133">
        <v>10.420999999999999</v>
      </c>
      <c r="I336" s="133">
        <v>10.039999999999999</v>
      </c>
      <c r="J336" s="133" t="s">
        <v>64</v>
      </c>
      <c r="K336" s="133" t="s">
        <v>64</v>
      </c>
      <c r="L336" s="133" t="s">
        <v>64</v>
      </c>
    </row>
    <row r="337" spans="1:12" x14ac:dyDescent="0.3">
      <c r="A337" s="134">
        <v>38703</v>
      </c>
      <c r="B337" s="133" t="s">
        <v>64</v>
      </c>
      <c r="C337" s="133">
        <v>1143.4259999999999</v>
      </c>
      <c r="D337" s="183" t="s">
        <v>64</v>
      </c>
      <c r="E337" s="133">
        <v>9880</v>
      </c>
      <c r="F337" s="133">
        <v>10.433999999999999</v>
      </c>
      <c r="G337" s="133">
        <v>10.516</v>
      </c>
      <c r="H337" s="133">
        <v>10.420999999999999</v>
      </c>
      <c r="I337" s="133">
        <v>10.039999999999999</v>
      </c>
      <c r="J337" s="133" t="s">
        <v>64</v>
      </c>
      <c r="K337" s="133" t="s">
        <v>64</v>
      </c>
      <c r="L337" s="133" t="s">
        <v>64</v>
      </c>
    </row>
    <row r="338" spans="1:12" x14ac:dyDescent="0.3">
      <c r="A338" s="134">
        <v>38704</v>
      </c>
      <c r="B338" s="133" t="s">
        <v>64</v>
      </c>
      <c r="C338" s="133">
        <v>1143.4259999999999</v>
      </c>
      <c r="D338" s="183" t="s">
        <v>64</v>
      </c>
      <c r="E338" s="133">
        <v>9880</v>
      </c>
      <c r="F338" s="133">
        <v>10.433999999999999</v>
      </c>
      <c r="G338" s="133">
        <v>10.516</v>
      </c>
      <c r="H338" s="133">
        <v>10.420999999999999</v>
      </c>
      <c r="I338" s="133">
        <v>10.039999999999999</v>
      </c>
      <c r="J338" s="133" t="s">
        <v>64</v>
      </c>
      <c r="K338" s="133" t="s">
        <v>64</v>
      </c>
      <c r="L338" s="133" t="s">
        <v>64</v>
      </c>
    </row>
    <row r="339" spans="1:12" x14ac:dyDescent="0.3">
      <c r="A339" s="134">
        <v>38705</v>
      </c>
      <c r="B339" s="133" t="s">
        <v>64</v>
      </c>
      <c r="C339" s="133">
        <v>1162.328</v>
      </c>
      <c r="D339" s="183" t="s">
        <v>64</v>
      </c>
      <c r="E339" s="133">
        <v>9860</v>
      </c>
      <c r="F339" s="133">
        <v>10.409000000000001</v>
      </c>
      <c r="G339" s="133">
        <v>10.553000000000001</v>
      </c>
      <c r="H339" s="133">
        <v>10.524000000000001</v>
      </c>
      <c r="I339" s="133">
        <v>10.039999999999999</v>
      </c>
      <c r="J339" s="133" t="s">
        <v>64</v>
      </c>
      <c r="K339" s="133" t="s">
        <v>64</v>
      </c>
      <c r="L339" s="133" t="s">
        <v>64</v>
      </c>
    </row>
    <row r="340" spans="1:12" x14ac:dyDescent="0.3">
      <c r="A340" s="134">
        <v>38706</v>
      </c>
      <c r="B340" s="133" t="s">
        <v>64</v>
      </c>
      <c r="C340" s="133">
        <v>1163.0340000000001</v>
      </c>
      <c r="D340" s="183" t="s">
        <v>64</v>
      </c>
      <c r="E340" s="133">
        <v>9855</v>
      </c>
      <c r="F340" s="133">
        <v>10.41</v>
      </c>
      <c r="G340" s="133">
        <v>10.53</v>
      </c>
      <c r="H340" s="133">
        <v>10.554</v>
      </c>
      <c r="I340" s="133">
        <v>10.039999999999999</v>
      </c>
      <c r="J340" s="133" t="s">
        <v>64</v>
      </c>
      <c r="K340" s="133" t="s">
        <v>64</v>
      </c>
      <c r="L340" s="133" t="s">
        <v>64</v>
      </c>
    </row>
    <row r="341" spans="1:12" x14ac:dyDescent="0.3">
      <c r="A341" s="134">
        <v>38707</v>
      </c>
      <c r="B341" s="133" t="s">
        <v>64</v>
      </c>
      <c r="C341" s="133">
        <v>1160.559</v>
      </c>
      <c r="D341" s="183" t="s">
        <v>64</v>
      </c>
      <c r="E341" s="133">
        <v>9825</v>
      </c>
      <c r="F341" s="133">
        <v>10.454000000000001</v>
      </c>
      <c r="G341" s="133">
        <v>10.561999999999999</v>
      </c>
      <c r="H341" s="133">
        <v>10.592000000000001</v>
      </c>
      <c r="I341" s="133">
        <v>10.039999999999999</v>
      </c>
      <c r="J341" s="133" t="s">
        <v>64</v>
      </c>
      <c r="K341" s="133" t="s">
        <v>64</v>
      </c>
      <c r="L341" s="133" t="s">
        <v>64</v>
      </c>
    </row>
    <row r="342" spans="1:12" x14ac:dyDescent="0.3">
      <c r="A342" s="134">
        <v>38708</v>
      </c>
      <c r="B342" s="133" t="s">
        <v>64</v>
      </c>
      <c r="C342" s="133">
        <v>1164.0170000000001</v>
      </c>
      <c r="D342" s="183" t="s">
        <v>64</v>
      </c>
      <c r="E342" s="133">
        <v>9840</v>
      </c>
      <c r="F342" s="133">
        <v>10.438000000000001</v>
      </c>
      <c r="G342" s="133">
        <v>10.548</v>
      </c>
      <c r="H342" s="133">
        <v>10.516</v>
      </c>
      <c r="I342" s="133">
        <v>10.039999999999999</v>
      </c>
      <c r="J342" s="133" t="s">
        <v>64</v>
      </c>
      <c r="K342" s="133" t="s">
        <v>64</v>
      </c>
      <c r="L342" s="133" t="s">
        <v>64</v>
      </c>
    </row>
    <row r="343" spans="1:12" x14ac:dyDescent="0.3">
      <c r="A343" s="134">
        <v>38709</v>
      </c>
      <c r="B343" s="133" t="s">
        <v>64</v>
      </c>
      <c r="C343" s="133">
        <v>1158.338</v>
      </c>
      <c r="D343" s="183" t="s">
        <v>64</v>
      </c>
      <c r="E343" s="133">
        <v>9860</v>
      </c>
      <c r="F343" s="133">
        <v>10.451000000000001</v>
      </c>
      <c r="G343" s="133">
        <v>10.551</v>
      </c>
      <c r="H343" s="133">
        <v>10.554</v>
      </c>
      <c r="I343" s="133">
        <v>10.039999999999999</v>
      </c>
      <c r="J343" s="133" t="s">
        <v>64</v>
      </c>
      <c r="K343" s="133" t="s">
        <v>64</v>
      </c>
      <c r="L343" s="133" t="s">
        <v>64</v>
      </c>
    </row>
    <row r="344" spans="1:12" x14ac:dyDescent="0.3">
      <c r="A344" s="134">
        <v>38710</v>
      </c>
      <c r="B344" s="133" t="s">
        <v>64</v>
      </c>
      <c r="C344" s="133">
        <v>1158.338</v>
      </c>
      <c r="D344" s="183" t="s">
        <v>64</v>
      </c>
      <c r="E344" s="133">
        <v>9860</v>
      </c>
      <c r="F344" s="133">
        <v>10.451000000000001</v>
      </c>
      <c r="G344" s="133">
        <v>10.551</v>
      </c>
      <c r="H344" s="133">
        <v>10.554</v>
      </c>
      <c r="I344" s="133">
        <v>10.039999999999999</v>
      </c>
      <c r="J344" s="133" t="s">
        <v>64</v>
      </c>
      <c r="K344" s="133" t="s">
        <v>64</v>
      </c>
      <c r="L344" s="133" t="s">
        <v>64</v>
      </c>
    </row>
    <row r="345" spans="1:12" x14ac:dyDescent="0.3">
      <c r="A345" s="134">
        <v>38711</v>
      </c>
      <c r="B345" s="133" t="s">
        <v>64</v>
      </c>
      <c r="C345" s="133">
        <v>1158.338</v>
      </c>
      <c r="D345" s="183" t="s">
        <v>64</v>
      </c>
      <c r="E345" s="133">
        <v>9860</v>
      </c>
      <c r="F345" s="133">
        <v>10.451000000000001</v>
      </c>
      <c r="G345" s="133">
        <v>10.551</v>
      </c>
      <c r="H345" s="133">
        <v>10.554</v>
      </c>
      <c r="I345" s="133">
        <v>10.039999999999999</v>
      </c>
      <c r="J345" s="133" t="s">
        <v>64</v>
      </c>
      <c r="K345" s="133" t="s">
        <v>64</v>
      </c>
      <c r="L345" s="133" t="s">
        <v>64</v>
      </c>
    </row>
    <row r="346" spans="1:12" x14ac:dyDescent="0.3">
      <c r="A346" s="134">
        <v>38712</v>
      </c>
      <c r="B346" s="133" t="s">
        <v>64</v>
      </c>
      <c r="C346" s="133">
        <v>1158.338</v>
      </c>
      <c r="D346" s="183" t="s">
        <v>64</v>
      </c>
      <c r="E346" s="133">
        <v>9835</v>
      </c>
      <c r="F346" s="133">
        <v>10.484</v>
      </c>
      <c r="G346" s="133">
        <v>10.563000000000001</v>
      </c>
      <c r="H346" s="133">
        <v>10.587999999999999</v>
      </c>
      <c r="I346" s="133">
        <v>10.039999999999999</v>
      </c>
      <c r="J346" s="133" t="s">
        <v>64</v>
      </c>
      <c r="K346" s="133" t="s">
        <v>64</v>
      </c>
      <c r="L346" s="133" t="s">
        <v>64</v>
      </c>
    </row>
    <row r="347" spans="1:12" x14ac:dyDescent="0.3">
      <c r="A347" s="134">
        <v>38713</v>
      </c>
      <c r="B347" s="133" t="s">
        <v>64</v>
      </c>
      <c r="C347" s="133">
        <v>1161.7070000000001</v>
      </c>
      <c r="D347" s="183" t="s">
        <v>64</v>
      </c>
      <c r="E347" s="133">
        <v>9855</v>
      </c>
      <c r="F347" s="133">
        <v>10.47</v>
      </c>
      <c r="G347" s="133">
        <v>10.566000000000001</v>
      </c>
      <c r="H347" s="133">
        <v>10.561</v>
      </c>
      <c r="I347" s="133">
        <v>10.039999999999999</v>
      </c>
      <c r="J347" s="133" t="s">
        <v>64</v>
      </c>
      <c r="K347" s="133" t="s">
        <v>64</v>
      </c>
      <c r="L347" s="133" t="s">
        <v>64</v>
      </c>
    </row>
    <row r="348" spans="1:12" x14ac:dyDescent="0.3">
      <c r="A348" s="134">
        <v>38714</v>
      </c>
      <c r="B348" s="133" t="s">
        <v>64</v>
      </c>
      <c r="C348" s="133">
        <v>1164.143</v>
      </c>
      <c r="D348" s="183" t="s">
        <v>64</v>
      </c>
      <c r="E348" s="133">
        <v>9830</v>
      </c>
      <c r="F348" s="133">
        <v>10.497999999999999</v>
      </c>
      <c r="G348" s="133">
        <v>10.600999999999999</v>
      </c>
      <c r="H348" s="133">
        <v>10.625</v>
      </c>
      <c r="I348" s="133">
        <v>10.039999999999999</v>
      </c>
      <c r="J348" s="133" t="s">
        <v>64</v>
      </c>
      <c r="K348" s="133" t="s">
        <v>64</v>
      </c>
      <c r="L348" s="133" t="s">
        <v>64</v>
      </c>
    </row>
    <row r="349" spans="1:12" x14ac:dyDescent="0.3">
      <c r="A349" s="134">
        <v>38715</v>
      </c>
      <c r="B349" s="133" t="s">
        <v>64</v>
      </c>
      <c r="C349" s="133">
        <v>1162.635</v>
      </c>
      <c r="D349" s="183" t="s">
        <v>64</v>
      </c>
      <c r="E349" s="133">
        <v>9835</v>
      </c>
      <c r="F349" s="133">
        <v>10.657</v>
      </c>
      <c r="G349" s="133">
        <v>10.705</v>
      </c>
      <c r="H349" s="133">
        <v>10.677</v>
      </c>
      <c r="I349" s="133">
        <v>10.039999999999999</v>
      </c>
      <c r="J349" s="133" t="s">
        <v>64</v>
      </c>
      <c r="K349" s="133" t="s">
        <v>64</v>
      </c>
      <c r="L349" s="133" t="s">
        <v>64</v>
      </c>
    </row>
    <row r="350" spans="1:12" x14ac:dyDescent="0.3">
      <c r="A350" s="134">
        <v>38716</v>
      </c>
      <c r="B350" s="133" t="s">
        <v>64</v>
      </c>
      <c r="C350" s="133">
        <v>1162.635</v>
      </c>
      <c r="D350" s="183" t="s">
        <v>64</v>
      </c>
      <c r="E350" s="133">
        <v>9830</v>
      </c>
      <c r="F350" s="133">
        <v>10.657</v>
      </c>
      <c r="G350" s="133">
        <v>10.705</v>
      </c>
      <c r="H350" s="133">
        <v>10.677</v>
      </c>
      <c r="I350" s="133">
        <v>10.039999999999999</v>
      </c>
      <c r="J350" s="133" t="s">
        <v>64</v>
      </c>
      <c r="K350" s="133" t="s">
        <v>64</v>
      </c>
      <c r="L350" s="133" t="s">
        <v>64</v>
      </c>
    </row>
    <row r="351" spans="1:12" x14ac:dyDescent="0.3">
      <c r="A351" s="134">
        <v>38717</v>
      </c>
      <c r="B351" s="133" t="s">
        <v>64</v>
      </c>
      <c r="C351" s="133">
        <v>1162.635</v>
      </c>
      <c r="D351" s="183" t="s">
        <v>64</v>
      </c>
      <c r="E351" s="133">
        <v>9830</v>
      </c>
      <c r="F351" s="133">
        <v>10.657</v>
      </c>
      <c r="G351" s="133">
        <v>10.705</v>
      </c>
      <c r="H351" s="133">
        <v>10.677</v>
      </c>
      <c r="I351" s="133">
        <v>10.039999999999999</v>
      </c>
      <c r="J351" s="133" t="s">
        <v>64</v>
      </c>
      <c r="K351" s="133" t="s">
        <v>64</v>
      </c>
      <c r="L351" s="133" t="s">
        <v>64</v>
      </c>
    </row>
    <row r="352" spans="1:12" x14ac:dyDescent="0.3">
      <c r="A352" s="134">
        <v>38718</v>
      </c>
      <c r="B352" s="133" t="s">
        <v>64</v>
      </c>
      <c r="C352" s="133">
        <v>1162.635</v>
      </c>
      <c r="D352" s="183" t="s">
        <v>64</v>
      </c>
      <c r="E352" s="133">
        <v>9830</v>
      </c>
      <c r="F352" s="133">
        <v>10.657</v>
      </c>
      <c r="G352" s="133">
        <v>10.705</v>
      </c>
      <c r="H352" s="133">
        <v>10.677</v>
      </c>
      <c r="I352" s="133">
        <v>10.039999999999999</v>
      </c>
      <c r="J352" s="133" t="s">
        <v>64</v>
      </c>
      <c r="K352" s="133" t="s">
        <v>64</v>
      </c>
      <c r="L352" s="133" t="s">
        <v>64</v>
      </c>
    </row>
    <row r="353" spans="1:12" x14ac:dyDescent="0.3">
      <c r="A353" s="134">
        <v>38719</v>
      </c>
      <c r="B353" s="133" t="s">
        <v>64</v>
      </c>
      <c r="C353" s="133">
        <v>1171.7090000000001</v>
      </c>
      <c r="D353" s="183" t="s">
        <v>64</v>
      </c>
      <c r="E353" s="133">
        <v>9815</v>
      </c>
      <c r="F353" s="133">
        <v>10.545999999999999</v>
      </c>
      <c r="G353" s="133">
        <v>10.61</v>
      </c>
      <c r="H353" s="133">
        <v>10.573</v>
      </c>
      <c r="I353" s="133">
        <v>10.039999999999999</v>
      </c>
      <c r="J353" s="133" t="s">
        <v>64</v>
      </c>
      <c r="K353" s="133" t="s">
        <v>64</v>
      </c>
      <c r="L353" s="133" t="s">
        <v>64</v>
      </c>
    </row>
    <row r="354" spans="1:12" x14ac:dyDescent="0.3">
      <c r="A354" s="134">
        <v>38720</v>
      </c>
      <c r="B354" s="133" t="s">
        <v>64</v>
      </c>
      <c r="C354" s="133">
        <v>1184.69</v>
      </c>
      <c r="D354" s="183" t="s">
        <v>64</v>
      </c>
      <c r="E354" s="133">
        <v>9700</v>
      </c>
      <c r="F354" s="133">
        <v>10.589</v>
      </c>
      <c r="G354" s="133">
        <v>10.64</v>
      </c>
      <c r="H354" s="133">
        <v>10.590999999999999</v>
      </c>
      <c r="I354" s="133">
        <v>10.039999999999999</v>
      </c>
      <c r="J354" s="133" t="s">
        <v>64</v>
      </c>
      <c r="K354" s="133" t="s">
        <v>64</v>
      </c>
      <c r="L354" s="133" t="s">
        <v>64</v>
      </c>
    </row>
    <row r="355" spans="1:12" x14ac:dyDescent="0.3">
      <c r="A355" s="134">
        <v>38721</v>
      </c>
      <c r="B355" s="133" t="s">
        <v>64</v>
      </c>
      <c r="C355" s="133">
        <v>1211.6990000000001</v>
      </c>
      <c r="D355" s="183" t="s">
        <v>64</v>
      </c>
      <c r="E355" s="133">
        <v>9636</v>
      </c>
      <c r="F355" s="133">
        <v>10.489000000000001</v>
      </c>
      <c r="G355" s="133">
        <v>10.557</v>
      </c>
      <c r="H355" s="133">
        <v>10.496</v>
      </c>
      <c r="I355" s="133">
        <v>10.039999999999999</v>
      </c>
      <c r="J355" s="133" t="s">
        <v>64</v>
      </c>
      <c r="K355" s="133" t="s">
        <v>64</v>
      </c>
      <c r="L355" s="133" t="s">
        <v>64</v>
      </c>
    </row>
    <row r="356" spans="1:12" x14ac:dyDescent="0.3">
      <c r="A356" s="134">
        <v>38722</v>
      </c>
      <c r="B356" s="133" t="s">
        <v>64</v>
      </c>
      <c r="C356" s="133">
        <v>1211</v>
      </c>
      <c r="D356" s="183" t="s">
        <v>64</v>
      </c>
      <c r="E356" s="133">
        <v>9590</v>
      </c>
      <c r="F356" s="133">
        <v>10.518000000000001</v>
      </c>
      <c r="G356" s="133">
        <v>10.554</v>
      </c>
      <c r="H356" s="133">
        <v>10.548999999999999</v>
      </c>
      <c r="I356" s="133">
        <v>10.039999999999999</v>
      </c>
      <c r="J356" s="133" t="s">
        <v>64</v>
      </c>
      <c r="K356" s="133" t="s">
        <v>64</v>
      </c>
      <c r="L356" s="133" t="s">
        <v>64</v>
      </c>
    </row>
    <row r="357" spans="1:12" x14ac:dyDescent="0.3">
      <c r="A357" s="134">
        <v>38723</v>
      </c>
      <c r="B357" s="133" t="s">
        <v>64</v>
      </c>
      <c r="C357" s="133">
        <v>1222.249</v>
      </c>
      <c r="D357" s="183" t="s">
        <v>64</v>
      </c>
      <c r="E357" s="133">
        <v>9550</v>
      </c>
      <c r="F357" s="133">
        <v>10.542999999999999</v>
      </c>
      <c r="G357" s="133">
        <v>10.557</v>
      </c>
      <c r="H357" s="133">
        <v>10.497999999999999</v>
      </c>
      <c r="I357" s="133">
        <v>10.039999999999999</v>
      </c>
      <c r="J357" s="133" t="s">
        <v>64</v>
      </c>
      <c r="K357" s="133" t="s">
        <v>64</v>
      </c>
      <c r="L357" s="133" t="s">
        <v>64</v>
      </c>
    </row>
    <row r="358" spans="1:12" x14ac:dyDescent="0.3">
      <c r="A358" s="134">
        <v>38724</v>
      </c>
      <c r="B358" s="133" t="s">
        <v>64</v>
      </c>
      <c r="C358" s="133">
        <v>1222.249</v>
      </c>
      <c r="D358" s="183" t="s">
        <v>64</v>
      </c>
      <c r="E358" s="133">
        <v>9550</v>
      </c>
      <c r="F358" s="133">
        <v>10.542999999999999</v>
      </c>
      <c r="G358" s="133">
        <v>10.557</v>
      </c>
      <c r="H358" s="133">
        <v>10.497999999999999</v>
      </c>
      <c r="I358" s="133">
        <v>10.039999999999999</v>
      </c>
      <c r="J358" s="133" t="s">
        <v>64</v>
      </c>
      <c r="K358" s="133" t="s">
        <v>64</v>
      </c>
      <c r="L358" s="133" t="s">
        <v>64</v>
      </c>
    </row>
    <row r="359" spans="1:12" x14ac:dyDescent="0.3">
      <c r="A359" s="134">
        <v>38725</v>
      </c>
      <c r="B359" s="133" t="s">
        <v>64</v>
      </c>
      <c r="C359" s="133">
        <v>1222.249</v>
      </c>
      <c r="D359" s="183" t="s">
        <v>64</v>
      </c>
      <c r="E359" s="133">
        <v>9550</v>
      </c>
      <c r="F359" s="133">
        <v>10.542999999999999</v>
      </c>
      <c r="G359" s="133">
        <v>10.557</v>
      </c>
      <c r="H359" s="133">
        <v>10.497999999999999</v>
      </c>
      <c r="I359" s="133">
        <v>10.039999999999999</v>
      </c>
      <c r="J359" s="133" t="s">
        <v>64</v>
      </c>
      <c r="K359" s="133" t="s">
        <v>64</v>
      </c>
      <c r="L359" s="133" t="s">
        <v>64</v>
      </c>
    </row>
    <row r="360" spans="1:12" x14ac:dyDescent="0.3">
      <c r="A360" s="134">
        <v>38726</v>
      </c>
      <c r="B360" s="133" t="s">
        <v>64</v>
      </c>
      <c r="C360" s="133">
        <v>1245.0540000000001</v>
      </c>
      <c r="D360" s="183" t="s">
        <v>64</v>
      </c>
      <c r="E360" s="133">
        <v>9460</v>
      </c>
      <c r="F360" s="133">
        <v>10.585000000000001</v>
      </c>
      <c r="G360" s="133">
        <v>10.608000000000001</v>
      </c>
      <c r="H360" s="133">
        <v>10.553000000000001</v>
      </c>
      <c r="I360" s="133">
        <v>10.039999999999999</v>
      </c>
      <c r="J360" s="133" t="s">
        <v>64</v>
      </c>
      <c r="K360" s="133" t="s">
        <v>64</v>
      </c>
      <c r="L360" s="133" t="s">
        <v>64</v>
      </c>
    </row>
    <row r="361" spans="1:12" x14ac:dyDescent="0.3">
      <c r="A361" s="134">
        <v>38727</v>
      </c>
      <c r="B361" s="133" t="s">
        <v>64</v>
      </c>
      <c r="C361" s="133">
        <v>1245.0540000000001</v>
      </c>
      <c r="D361" s="183" t="s">
        <v>64</v>
      </c>
      <c r="E361" s="133">
        <v>9452</v>
      </c>
      <c r="F361" s="133">
        <v>10.585000000000001</v>
      </c>
      <c r="G361" s="133">
        <v>10.608000000000001</v>
      </c>
      <c r="H361" s="133">
        <v>10.553000000000001</v>
      </c>
      <c r="I361" s="133">
        <v>10.039999999999999</v>
      </c>
      <c r="J361" s="133" t="s">
        <v>64</v>
      </c>
      <c r="K361" s="133" t="s">
        <v>64</v>
      </c>
      <c r="L361" s="133" t="s">
        <v>64</v>
      </c>
    </row>
    <row r="362" spans="1:12" x14ac:dyDescent="0.3">
      <c r="A362" s="134">
        <v>38728</v>
      </c>
      <c r="B362" s="133" t="s">
        <v>64</v>
      </c>
      <c r="C362" s="133">
        <v>1261.2829999999999</v>
      </c>
      <c r="D362" s="183" t="s">
        <v>64</v>
      </c>
      <c r="E362" s="133">
        <v>9465</v>
      </c>
      <c r="F362" s="133">
        <v>10.616</v>
      </c>
      <c r="G362" s="133">
        <v>10.637</v>
      </c>
      <c r="H362" s="133">
        <v>10.568999999999999</v>
      </c>
      <c r="I362" s="133">
        <v>10.039999999999999</v>
      </c>
      <c r="J362" s="133" t="s">
        <v>64</v>
      </c>
      <c r="K362" s="133" t="s">
        <v>64</v>
      </c>
      <c r="L362" s="133" t="s">
        <v>64</v>
      </c>
    </row>
    <row r="363" spans="1:12" x14ac:dyDescent="0.3">
      <c r="A363" s="134">
        <v>38729</v>
      </c>
      <c r="B363" s="133" t="s">
        <v>64</v>
      </c>
      <c r="C363" s="133">
        <v>1256.2529999999999</v>
      </c>
      <c r="D363" s="183" t="s">
        <v>64</v>
      </c>
      <c r="E363" s="133">
        <v>9345</v>
      </c>
      <c r="F363" s="133">
        <v>10.55</v>
      </c>
      <c r="G363" s="133">
        <v>10.587999999999999</v>
      </c>
      <c r="H363" s="133">
        <v>10.593999999999999</v>
      </c>
      <c r="I363" s="133">
        <v>10.039999999999999</v>
      </c>
      <c r="J363" s="133" t="s">
        <v>64</v>
      </c>
      <c r="K363" s="133" t="s">
        <v>64</v>
      </c>
      <c r="L363" s="133" t="s">
        <v>64</v>
      </c>
    </row>
    <row r="364" spans="1:12" x14ac:dyDescent="0.3">
      <c r="A364" s="134">
        <v>38730</v>
      </c>
      <c r="B364" s="133" t="s">
        <v>64</v>
      </c>
      <c r="C364" s="133">
        <v>1250.4280000000001</v>
      </c>
      <c r="D364" s="183" t="s">
        <v>64</v>
      </c>
      <c r="E364" s="133">
        <v>9355</v>
      </c>
      <c r="F364" s="133">
        <v>10.596</v>
      </c>
      <c r="G364" s="133">
        <v>10.603999999999999</v>
      </c>
      <c r="H364" s="133">
        <v>10.561</v>
      </c>
      <c r="I364" s="133">
        <v>10.039999999999999</v>
      </c>
      <c r="J364" s="133" t="s">
        <v>64</v>
      </c>
      <c r="K364" s="133" t="s">
        <v>64</v>
      </c>
      <c r="L364" s="133" t="s">
        <v>64</v>
      </c>
    </row>
    <row r="365" spans="1:12" x14ac:dyDescent="0.3">
      <c r="A365" s="134">
        <v>38731</v>
      </c>
      <c r="B365" s="133" t="s">
        <v>64</v>
      </c>
      <c r="C365" s="133">
        <v>1250.4280000000001</v>
      </c>
      <c r="D365" s="183" t="s">
        <v>64</v>
      </c>
      <c r="E365" s="133">
        <v>9355</v>
      </c>
      <c r="F365" s="133">
        <v>10.596</v>
      </c>
      <c r="G365" s="133">
        <v>10.603999999999999</v>
      </c>
      <c r="H365" s="133">
        <v>10.561</v>
      </c>
      <c r="I365" s="133">
        <v>10.039999999999999</v>
      </c>
      <c r="J365" s="133" t="s">
        <v>64</v>
      </c>
      <c r="K365" s="133" t="s">
        <v>64</v>
      </c>
      <c r="L365" s="133" t="s">
        <v>64</v>
      </c>
    </row>
    <row r="366" spans="1:12" x14ac:dyDescent="0.3">
      <c r="A366" s="134">
        <v>38732</v>
      </c>
      <c r="B366" s="133" t="s">
        <v>64</v>
      </c>
      <c r="C366" s="133">
        <v>1250.4280000000001</v>
      </c>
      <c r="D366" s="183" t="s">
        <v>64</v>
      </c>
      <c r="E366" s="133">
        <v>9355</v>
      </c>
      <c r="F366" s="133">
        <v>10.596</v>
      </c>
      <c r="G366" s="133">
        <v>10.603999999999999</v>
      </c>
      <c r="H366" s="133">
        <v>10.561</v>
      </c>
      <c r="I366" s="133">
        <v>10.039999999999999</v>
      </c>
      <c r="J366" s="133" t="s">
        <v>64</v>
      </c>
      <c r="K366" s="133" t="s">
        <v>64</v>
      </c>
      <c r="L366" s="133" t="s">
        <v>64</v>
      </c>
    </row>
    <row r="367" spans="1:12" x14ac:dyDescent="0.3">
      <c r="A367" s="134">
        <v>38733</v>
      </c>
      <c r="B367" s="133" t="s">
        <v>64</v>
      </c>
      <c r="C367" s="133">
        <v>1235.2560000000001</v>
      </c>
      <c r="D367" s="183" t="s">
        <v>64</v>
      </c>
      <c r="E367" s="133">
        <v>9475</v>
      </c>
      <c r="F367" s="133">
        <v>10.574999999999999</v>
      </c>
      <c r="G367" s="133">
        <v>10.545999999999999</v>
      </c>
      <c r="H367" s="133">
        <v>10.521000000000001</v>
      </c>
      <c r="I367" s="133">
        <v>10.039999999999999</v>
      </c>
      <c r="J367" s="133" t="s">
        <v>64</v>
      </c>
      <c r="K367" s="133" t="s">
        <v>64</v>
      </c>
      <c r="L367" s="133" t="s">
        <v>64</v>
      </c>
    </row>
    <row r="368" spans="1:12" x14ac:dyDescent="0.3">
      <c r="A368" s="134">
        <v>38734</v>
      </c>
      <c r="B368" s="133" t="s">
        <v>64</v>
      </c>
      <c r="C368" s="133">
        <v>1212.8699999999999</v>
      </c>
      <c r="D368" s="183" t="s">
        <v>64</v>
      </c>
      <c r="E368" s="133">
        <v>9468</v>
      </c>
      <c r="F368" s="133">
        <v>10.513999999999999</v>
      </c>
      <c r="G368" s="133">
        <v>10.525</v>
      </c>
      <c r="H368" s="133">
        <v>10.503</v>
      </c>
      <c r="I368" s="133">
        <v>10.039999999999999</v>
      </c>
      <c r="J368" s="133" t="s">
        <v>64</v>
      </c>
      <c r="K368" s="133" t="s">
        <v>64</v>
      </c>
      <c r="L368" s="133" t="s">
        <v>64</v>
      </c>
    </row>
    <row r="369" spans="1:12" x14ac:dyDescent="0.3">
      <c r="A369" s="134">
        <v>38735</v>
      </c>
      <c r="B369" s="133" t="s">
        <v>64</v>
      </c>
      <c r="C369" s="133">
        <v>1193.1959999999999</v>
      </c>
      <c r="D369" s="183" t="s">
        <v>64</v>
      </c>
      <c r="E369" s="133">
        <v>9491</v>
      </c>
      <c r="F369" s="133">
        <v>10.558999999999999</v>
      </c>
      <c r="G369" s="133">
        <v>10.587</v>
      </c>
      <c r="H369" s="133">
        <v>10.586</v>
      </c>
      <c r="I369" s="133">
        <v>10.039999999999999</v>
      </c>
      <c r="J369" s="133" t="s">
        <v>64</v>
      </c>
      <c r="K369" s="133" t="s">
        <v>64</v>
      </c>
      <c r="L369" s="133" t="s">
        <v>64</v>
      </c>
    </row>
    <row r="370" spans="1:12" x14ac:dyDescent="0.3">
      <c r="A370" s="134">
        <v>38736</v>
      </c>
      <c r="B370" s="133" t="s">
        <v>64</v>
      </c>
      <c r="C370" s="133">
        <v>1230.059</v>
      </c>
      <c r="D370" s="183" t="s">
        <v>64</v>
      </c>
      <c r="E370" s="133">
        <v>9401</v>
      </c>
      <c r="F370" s="133">
        <v>10.609</v>
      </c>
      <c r="G370" s="133">
        <v>10.647</v>
      </c>
      <c r="H370" s="133">
        <v>10.664</v>
      </c>
      <c r="I370" s="133">
        <v>10.039999999999999</v>
      </c>
      <c r="J370" s="133" t="s">
        <v>64</v>
      </c>
      <c r="K370" s="133" t="s">
        <v>64</v>
      </c>
      <c r="L370" s="133" t="s">
        <v>64</v>
      </c>
    </row>
    <row r="371" spans="1:12" x14ac:dyDescent="0.3">
      <c r="A371" s="134">
        <v>38737</v>
      </c>
      <c r="B371" s="133" t="s">
        <v>64</v>
      </c>
      <c r="C371" s="133">
        <v>1222.8879999999999</v>
      </c>
      <c r="D371" s="183" t="s">
        <v>64</v>
      </c>
      <c r="E371" s="133">
        <v>9435</v>
      </c>
      <c r="F371" s="133">
        <v>10.651</v>
      </c>
      <c r="G371" s="133">
        <v>10.66</v>
      </c>
      <c r="H371" s="133">
        <v>10.637</v>
      </c>
      <c r="I371" s="133">
        <v>10.039999999999999</v>
      </c>
      <c r="J371" s="133" t="s">
        <v>64</v>
      </c>
      <c r="K371" s="133" t="s">
        <v>64</v>
      </c>
      <c r="L371" s="133" t="s">
        <v>64</v>
      </c>
    </row>
    <row r="372" spans="1:12" x14ac:dyDescent="0.3">
      <c r="A372" s="134">
        <v>38738</v>
      </c>
      <c r="B372" s="133" t="s">
        <v>64</v>
      </c>
      <c r="C372" s="133">
        <v>1222.8879999999999</v>
      </c>
      <c r="D372" s="183" t="s">
        <v>64</v>
      </c>
      <c r="E372" s="133">
        <v>9435</v>
      </c>
      <c r="F372" s="133">
        <v>10.651</v>
      </c>
      <c r="G372" s="133">
        <v>10.66</v>
      </c>
      <c r="H372" s="133">
        <v>10.637</v>
      </c>
      <c r="I372" s="133">
        <v>10.039999999999999</v>
      </c>
      <c r="J372" s="133" t="s">
        <v>64</v>
      </c>
      <c r="K372" s="133" t="s">
        <v>64</v>
      </c>
      <c r="L372" s="133" t="s">
        <v>64</v>
      </c>
    </row>
    <row r="373" spans="1:12" x14ac:dyDescent="0.3">
      <c r="A373" s="134">
        <v>38739</v>
      </c>
      <c r="B373" s="133" t="s">
        <v>64</v>
      </c>
      <c r="C373" s="133">
        <v>1222.8879999999999</v>
      </c>
      <c r="D373" s="183" t="s">
        <v>64</v>
      </c>
      <c r="E373" s="133">
        <v>9435</v>
      </c>
      <c r="F373" s="133">
        <v>10.651</v>
      </c>
      <c r="G373" s="133">
        <v>10.66</v>
      </c>
      <c r="H373" s="133">
        <v>10.637</v>
      </c>
      <c r="I373" s="133">
        <v>10.039999999999999</v>
      </c>
      <c r="J373" s="133" t="s">
        <v>64</v>
      </c>
      <c r="K373" s="133" t="s">
        <v>64</v>
      </c>
      <c r="L373" s="133" t="s">
        <v>64</v>
      </c>
    </row>
    <row r="374" spans="1:12" x14ac:dyDescent="0.3">
      <c r="A374" s="134">
        <v>38740</v>
      </c>
      <c r="B374" s="133" t="s">
        <v>64</v>
      </c>
      <c r="C374" s="133">
        <v>1200.127</v>
      </c>
      <c r="D374" s="183" t="s">
        <v>64</v>
      </c>
      <c r="E374" s="133">
        <v>9448</v>
      </c>
      <c r="F374" s="133">
        <v>10.651</v>
      </c>
      <c r="G374" s="133">
        <v>10.657</v>
      </c>
      <c r="H374" s="133">
        <v>10.653</v>
      </c>
      <c r="I374" s="133">
        <v>10.039999999999999</v>
      </c>
      <c r="J374" s="133" t="s">
        <v>64</v>
      </c>
      <c r="K374" s="133" t="s">
        <v>64</v>
      </c>
      <c r="L374" s="133" t="s">
        <v>64</v>
      </c>
    </row>
    <row r="375" spans="1:12" x14ac:dyDescent="0.3">
      <c r="A375" s="134">
        <v>38741</v>
      </c>
      <c r="B375" s="133" t="s">
        <v>64</v>
      </c>
      <c r="C375" s="133">
        <v>1207.22</v>
      </c>
      <c r="D375" s="183" t="s">
        <v>64</v>
      </c>
      <c r="E375" s="133">
        <v>9488</v>
      </c>
      <c r="F375" s="133">
        <v>10.451000000000001</v>
      </c>
      <c r="G375" s="133">
        <v>10.404</v>
      </c>
      <c r="H375" s="133">
        <v>10.449</v>
      </c>
      <c r="I375" s="133">
        <v>10.039999999999999</v>
      </c>
      <c r="J375" s="133" t="s">
        <v>64</v>
      </c>
      <c r="K375" s="133" t="s">
        <v>64</v>
      </c>
      <c r="L375" s="133" t="s">
        <v>64</v>
      </c>
    </row>
    <row r="376" spans="1:12" x14ac:dyDescent="0.3">
      <c r="A376" s="134">
        <v>38742</v>
      </c>
      <c r="B376" s="133" t="s">
        <v>64</v>
      </c>
      <c r="C376" s="133">
        <v>1230.117</v>
      </c>
      <c r="D376" s="183" t="s">
        <v>64</v>
      </c>
      <c r="E376" s="133">
        <v>9349</v>
      </c>
      <c r="F376" s="133">
        <v>10.603</v>
      </c>
      <c r="G376" s="133">
        <v>10.622</v>
      </c>
      <c r="H376" s="133">
        <v>10.587999999999999</v>
      </c>
      <c r="I376" s="133">
        <v>10.039999999999999</v>
      </c>
      <c r="J376" s="133" t="s">
        <v>64</v>
      </c>
      <c r="K376" s="133" t="s">
        <v>64</v>
      </c>
      <c r="L376" s="133" t="s">
        <v>64</v>
      </c>
    </row>
    <row r="377" spans="1:12" x14ac:dyDescent="0.3">
      <c r="A377" s="134">
        <v>38743</v>
      </c>
      <c r="B377" s="133" t="s">
        <v>64</v>
      </c>
      <c r="C377" s="133">
        <v>1226.653</v>
      </c>
      <c r="D377" s="183" t="s">
        <v>64</v>
      </c>
      <c r="E377" s="133">
        <v>9368</v>
      </c>
      <c r="F377" s="133">
        <v>10.548</v>
      </c>
      <c r="G377" s="133">
        <v>10.571</v>
      </c>
      <c r="H377" s="133">
        <v>10.582000000000001</v>
      </c>
      <c r="I377" s="133">
        <v>10.039999999999999</v>
      </c>
      <c r="J377" s="133" t="s">
        <v>64</v>
      </c>
      <c r="K377" s="133" t="s">
        <v>64</v>
      </c>
      <c r="L377" s="133" t="s">
        <v>64</v>
      </c>
    </row>
    <row r="378" spans="1:12" x14ac:dyDescent="0.3">
      <c r="A378" s="134">
        <v>38744</v>
      </c>
      <c r="B378" s="133" t="s">
        <v>64</v>
      </c>
      <c r="C378" s="133">
        <v>1229.7090000000001</v>
      </c>
      <c r="D378" s="183" t="s">
        <v>64</v>
      </c>
      <c r="E378" s="133">
        <v>9389</v>
      </c>
      <c r="F378" s="133">
        <v>10.597</v>
      </c>
      <c r="G378" s="133">
        <v>10.624000000000001</v>
      </c>
      <c r="H378" s="133">
        <v>10.631</v>
      </c>
      <c r="I378" s="133">
        <v>10.039999999999999</v>
      </c>
      <c r="J378" s="133" t="s">
        <v>64</v>
      </c>
      <c r="K378" s="133" t="s">
        <v>64</v>
      </c>
      <c r="L378" s="133" t="s">
        <v>64</v>
      </c>
    </row>
    <row r="379" spans="1:12" x14ac:dyDescent="0.3">
      <c r="A379" s="134">
        <v>38745</v>
      </c>
      <c r="B379" s="133" t="s">
        <v>64</v>
      </c>
      <c r="C379" s="133">
        <v>1229.7090000000001</v>
      </c>
      <c r="D379" s="183" t="s">
        <v>64</v>
      </c>
      <c r="E379" s="133">
        <v>9389</v>
      </c>
      <c r="F379" s="133">
        <v>10.597</v>
      </c>
      <c r="G379" s="133">
        <v>10.624000000000001</v>
      </c>
      <c r="H379" s="133">
        <v>10.631</v>
      </c>
      <c r="I379" s="133">
        <v>10.039999999999999</v>
      </c>
      <c r="J379" s="133" t="s">
        <v>64</v>
      </c>
      <c r="K379" s="133" t="s">
        <v>64</v>
      </c>
      <c r="L379" s="133" t="s">
        <v>64</v>
      </c>
    </row>
    <row r="380" spans="1:12" x14ac:dyDescent="0.3">
      <c r="A380" s="134">
        <v>38746</v>
      </c>
      <c r="B380" s="133" t="s">
        <v>64</v>
      </c>
      <c r="C380" s="133">
        <v>1229.7090000000001</v>
      </c>
      <c r="D380" s="183" t="s">
        <v>64</v>
      </c>
      <c r="E380" s="133">
        <v>9389</v>
      </c>
      <c r="F380" s="133">
        <v>10.597</v>
      </c>
      <c r="G380" s="133">
        <v>10.624000000000001</v>
      </c>
      <c r="H380" s="133">
        <v>10.631</v>
      </c>
      <c r="I380" s="133">
        <v>10.039999999999999</v>
      </c>
      <c r="J380" s="133" t="s">
        <v>64</v>
      </c>
      <c r="K380" s="133" t="s">
        <v>64</v>
      </c>
      <c r="L380" s="133" t="s">
        <v>64</v>
      </c>
    </row>
    <row r="381" spans="1:12" x14ac:dyDescent="0.3">
      <c r="A381" s="134">
        <v>38747</v>
      </c>
      <c r="B381" s="133" t="s">
        <v>64</v>
      </c>
      <c r="C381" s="133">
        <v>1232.3209999999999</v>
      </c>
      <c r="D381" s="183" t="s">
        <v>64</v>
      </c>
      <c r="E381" s="133">
        <v>9387</v>
      </c>
      <c r="F381" s="133">
        <v>10.621</v>
      </c>
      <c r="G381" s="133">
        <v>10.632</v>
      </c>
      <c r="H381" s="133">
        <v>10.600999999999999</v>
      </c>
      <c r="I381" s="133">
        <v>10.039999999999999</v>
      </c>
      <c r="J381" s="133" t="s">
        <v>64</v>
      </c>
      <c r="K381" s="133" t="s">
        <v>64</v>
      </c>
      <c r="L381" s="133" t="s">
        <v>64</v>
      </c>
    </row>
    <row r="382" spans="1:12" x14ac:dyDescent="0.3">
      <c r="A382" s="134">
        <v>38748</v>
      </c>
      <c r="B382" s="133" t="s">
        <v>64</v>
      </c>
      <c r="C382" s="133">
        <v>1232.3209999999999</v>
      </c>
      <c r="D382" s="183" t="s">
        <v>64</v>
      </c>
      <c r="E382" s="133">
        <v>9370</v>
      </c>
      <c r="F382" s="133">
        <v>10.621</v>
      </c>
      <c r="G382" s="133">
        <v>10.632</v>
      </c>
      <c r="H382" s="133">
        <v>10.600999999999999</v>
      </c>
      <c r="I382" s="133">
        <v>10.039999999999999</v>
      </c>
      <c r="J382" s="133" t="s">
        <v>64</v>
      </c>
      <c r="K382" s="133" t="s">
        <v>64</v>
      </c>
      <c r="L382" s="133" t="s">
        <v>64</v>
      </c>
    </row>
    <row r="383" spans="1:12" x14ac:dyDescent="0.3">
      <c r="A383" s="134">
        <v>38749</v>
      </c>
      <c r="B383" s="133" t="s">
        <v>64</v>
      </c>
      <c r="C383" s="133">
        <v>1240.6949999999999</v>
      </c>
      <c r="D383" s="183" t="s">
        <v>64</v>
      </c>
      <c r="E383" s="133">
        <v>9330</v>
      </c>
      <c r="F383" s="133">
        <v>10.609</v>
      </c>
      <c r="G383" s="133">
        <v>10.651999999999999</v>
      </c>
      <c r="H383" s="133">
        <v>10.582000000000001</v>
      </c>
      <c r="I383" s="133">
        <v>10.039999999999999</v>
      </c>
      <c r="J383" s="133" t="s">
        <v>64</v>
      </c>
      <c r="K383" s="133" t="s">
        <v>64</v>
      </c>
      <c r="L383" s="133" t="s">
        <v>64</v>
      </c>
    </row>
    <row r="384" spans="1:12" x14ac:dyDescent="0.3">
      <c r="A384" s="134">
        <v>38750</v>
      </c>
      <c r="B384" s="133" t="s">
        <v>64</v>
      </c>
      <c r="C384" s="133">
        <v>1243.393</v>
      </c>
      <c r="D384" s="183" t="s">
        <v>64</v>
      </c>
      <c r="E384" s="133">
        <v>9346</v>
      </c>
      <c r="F384" s="133">
        <v>10.712999999999999</v>
      </c>
      <c r="G384" s="133">
        <v>10.672000000000001</v>
      </c>
      <c r="H384" s="133">
        <v>10.645</v>
      </c>
      <c r="I384" s="133">
        <v>10.039999999999999</v>
      </c>
      <c r="J384" s="133" t="s">
        <v>64</v>
      </c>
      <c r="K384" s="133" t="s">
        <v>64</v>
      </c>
      <c r="L384" s="133" t="s">
        <v>64</v>
      </c>
    </row>
    <row r="385" spans="1:12" x14ac:dyDescent="0.3">
      <c r="A385" s="134">
        <v>38751</v>
      </c>
      <c r="B385" s="133" t="s">
        <v>64</v>
      </c>
      <c r="C385" s="133">
        <v>1244.126</v>
      </c>
      <c r="D385" s="183" t="s">
        <v>64</v>
      </c>
      <c r="E385" s="133">
        <v>9300</v>
      </c>
      <c r="F385" s="133">
        <v>10.567</v>
      </c>
      <c r="G385" s="133">
        <v>10.553000000000001</v>
      </c>
      <c r="H385" s="133">
        <v>10.564</v>
      </c>
      <c r="I385" s="133">
        <v>10.039999999999999</v>
      </c>
      <c r="J385" s="133" t="s">
        <v>64</v>
      </c>
      <c r="K385" s="133" t="s">
        <v>64</v>
      </c>
      <c r="L385" s="133" t="s">
        <v>64</v>
      </c>
    </row>
    <row r="386" spans="1:12" x14ac:dyDescent="0.3">
      <c r="A386" s="134">
        <v>38752</v>
      </c>
      <c r="B386" s="133" t="s">
        <v>64</v>
      </c>
      <c r="C386" s="133">
        <v>1244.126</v>
      </c>
      <c r="D386" s="183" t="s">
        <v>64</v>
      </c>
      <c r="E386" s="133">
        <v>9300</v>
      </c>
      <c r="F386" s="133">
        <v>10.567</v>
      </c>
      <c r="G386" s="133">
        <v>10.553000000000001</v>
      </c>
      <c r="H386" s="133">
        <v>10.564</v>
      </c>
      <c r="I386" s="133">
        <v>10.039999999999999</v>
      </c>
      <c r="J386" s="133" t="s">
        <v>64</v>
      </c>
      <c r="K386" s="133" t="s">
        <v>64</v>
      </c>
      <c r="L386" s="133" t="s">
        <v>64</v>
      </c>
    </row>
    <row r="387" spans="1:12" x14ac:dyDescent="0.3">
      <c r="A387" s="134">
        <v>38753</v>
      </c>
      <c r="B387" s="133" t="s">
        <v>64</v>
      </c>
      <c r="C387" s="133">
        <v>1244.126</v>
      </c>
      <c r="D387" s="183" t="s">
        <v>64</v>
      </c>
      <c r="E387" s="133">
        <v>9300</v>
      </c>
      <c r="F387" s="133">
        <v>10.567</v>
      </c>
      <c r="G387" s="133">
        <v>10.553000000000001</v>
      </c>
      <c r="H387" s="133">
        <v>10.564</v>
      </c>
      <c r="I387" s="133">
        <v>10.039999999999999</v>
      </c>
      <c r="J387" s="133" t="s">
        <v>64</v>
      </c>
      <c r="K387" s="133" t="s">
        <v>64</v>
      </c>
      <c r="L387" s="133" t="s">
        <v>64</v>
      </c>
    </row>
    <row r="388" spans="1:12" x14ac:dyDescent="0.3">
      <c r="A388" s="134">
        <v>38754</v>
      </c>
      <c r="B388" s="133" t="s">
        <v>64</v>
      </c>
      <c r="C388" s="133">
        <v>1245.6489999999999</v>
      </c>
      <c r="D388" s="183" t="s">
        <v>64</v>
      </c>
      <c r="E388" s="133">
        <v>9218</v>
      </c>
      <c r="F388" s="133">
        <v>10.699</v>
      </c>
      <c r="G388" s="133">
        <v>10.675000000000001</v>
      </c>
      <c r="H388" s="133">
        <v>10.596</v>
      </c>
      <c r="I388" s="133">
        <v>10.039999999999999</v>
      </c>
      <c r="J388" s="133" t="s">
        <v>64</v>
      </c>
      <c r="K388" s="133" t="s">
        <v>64</v>
      </c>
      <c r="L388" s="133" t="s">
        <v>64</v>
      </c>
    </row>
    <row r="389" spans="1:12" x14ac:dyDescent="0.3">
      <c r="A389" s="134">
        <v>38755</v>
      </c>
      <c r="B389" s="133" t="s">
        <v>64</v>
      </c>
      <c r="C389" s="133">
        <v>1259.3620000000001</v>
      </c>
      <c r="D389" s="183" t="s">
        <v>64</v>
      </c>
      <c r="E389" s="133">
        <v>9190</v>
      </c>
      <c r="F389" s="133">
        <v>10.699</v>
      </c>
      <c r="G389" s="133">
        <v>10.675000000000001</v>
      </c>
      <c r="H389" s="133">
        <v>10.596</v>
      </c>
      <c r="I389" s="133">
        <v>10.039999999999999</v>
      </c>
      <c r="J389" s="133" t="s">
        <v>64</v>
      </c>
      <c r="K389" s="133" t="s">
        <v>64</v>
      </c>
      <c r="L389" s="133" t="s">
        <v>64</v>
      </c>
    </row>
    <row r="390" spans="1:12" x14ac:dyDescent="0.3">
      <c r="A390" s="134">
        <v>38756</v>
      </c>
      <c r="B390" s="133" t="s">
        <v>64</v>
      </c>
      <c r="C390" s="133">
        <v>1238.17</v>
      </c>
      <c r="D390" s="183" t="s">
        <v>64</v>
      </c>
      <c r="E390" s="133">
        <v>9272</v>
      </c>
      <c r="F390" s="133">
        <v>10.669</v>
      </c>
      <c r="G390" s="133">
        <v>10.659000000000001</v>
      </c>
      <c r="H390" s="133">
        <v>10.583</v>
      </c>
      <c r="I390" s="133">
        <v>10.039999999999999</v>
      </c>
      <c r="J390" s="133" t="s">
        <v>64</v>
      </c>
      <c r="K390" s="133" t="s">
        <v>64</v>
      </c>
      <c r="L390" s="133" t="s">
        <v>64</v>
      </c>
    </row>
    <row r="391" spans="1:12" x14ac:dyDescent="0.3">
      <c r="A391" s="134">
        <v>38757</v>
      </c>
      <c r="B391" s="133" t="s">
        <v>64</v>
      </c>
      <c r="C391" s="133">
        <v>1246.6400000000001</v>
      </c>
      <c r="D391" s="183" t="s">
        <v>64</v>
      </c>
      <c r="E391" s="133">
        <v>9235</v>
      </c>
      <c r="F391" s="133">
        <v>10.675000000000001</v>
      </c>
      <c r="G391" s="133">
        <v>10.632999999999999</v>
      </c>
      <c r="H391" s="133">
        <v>10.577</v>
      </c>
      <c r="I391" s="133">
        <v>10.039999999999999</v>
      </c>
      <c r="J391" s="133" t="s">
        <v>64</v>
      </c>
      <c r="K391" s="133" t="s">
        <v>64</v>
      </c>
      <c r="L391" s="133" t="s">
        <v>64</v>
      </c>
    </row>
    <row r="392" spans="1:12" x14ac:dyDescent="0.3">
      <c r="A392" s="134">
        <v>38758</v>
      </c>
      <c r="B392" s="133" t="s">
        <v>64</v>
      </c>
      <c r="C392" s="133">
        <v>1253.105</v>
      </c>
      <c r="D392" s="183" t="s">
        <v>64</v>
      </c>
      <c r="E392" s="133">
        <v>9233</v>
      </c>
      <c r="F392" s="133">
        <v>10.675000000000001</v>
      </c>
      <c r="G392" s="133">
        <v>10.632999999999999</v>
      </c>
      <c r="H392" s="133">
        <v>10.577</v>
      </c>
      <c r="I392" s="133">
        <v>10.039999999999999</v>
      </c>
      <c r="J392" s="133" t="s">
        <v>64</v>
      </c>
      <c r="K392" s="133" t="s">
        <v>64</v>
      </c>
      <c r="L392" s="133" t="s">
        <v>64</v>
      </c>
    </row>
    <row r="393" spans="1:12" x14ac:dyDescent="0.3">
      <c r="A393" s="134">
        <v>38759</v>
      </c>
      <c r="B393" s="133" t="s">
        <v>64</v>
      </c>
      <c r="C393" s="133">
        <v>1253.105</v>
      </c>
      <c r="D393" s="183" t="s">
        <v>64</v>
      </c>
      <c r="E393" s="133">
        <v>9233</v>
      </c>
      <c r="F393" s="133">
        <v>10.675000000000001</v>
      </c>
      <c r="G393" s="133">
        <v>10.632999999999999</v>
      </c>
      <c r="H393" s="133">
        <v>10.577</v>
      </c>
      <c r="I393" s="133">
        <v>10.039999999999999</v>
      </c>
      <c r="J393" s="133" t="s">
        <v>64</v>
      </c>
      <c r="K393" s="133" t="s">
        <v>64</v>
      </c>
      <c r="L393" s="133" t="s">
        <v>64</v>
      </c>
    </row>
    <row r="394" spans="1:12" x14ac:dyDescent="0.3">
      <c r="A394" s="134">
        <v>38760</v>
      </c>
      <c r="B394" s="133" t="s">
        <v>64</v>
      </c>
      <c r="C394" s="133">
        <v>1253.105</v>
      </c>
      <c r="D394" s="183" t="s">
        <v>64</v>
      </c>
      <c r="E394" s="133">
        <v>9233</v>
      </c>
      <c r="F394" s="133">
        <v>10.675000000000001</v>
      </c>
      <c r="G394" s="133">
        <v>10.632999999999999</v>
      </c>
      <c r="H394" s="133">
        <v>10.577</v>
      </c>
      <c r="I394" s="133">
        <v>10.039999999999999</v>
      </c>
      <c r="J394" s="133" t="s">
        <v>64</v>
      </c>
      <c r="K394" s="133" t="s">
        <v>64</v>
      </c>
      <c r="L394" s="133" t="s">
        <v>64</v>
      </c>
    </row>
    <row r="395" spans="1:12" x14ac:dyDescent="0.3">
      <c r="A395" s="134">
        <v>38761</v>
      </c>
      <c r="B395" s="133" t="s">
        <v>64</v>
      </c>
      <c r="C395" s="133">
        <v>1252.404</v>
      </c>
      <c r="D395" s="183" t="s">
        <v>64</v>
      </c>
      <c r="E395" s="133">
        <v>9236</v>
      </c>
      <c r="F395" s="133">
        <v>10.715</v>
      </c>
      <c r="G395" s="133">
        <v>10.712</v>
      </c>
      <c r="H395" s="133">
        <v>10.589</v>
      </c>
      <c r="I395" s="133">
        <v>10.039999999999999</v>
      </c>
      <c r="J395" s="133" t="s">
        <v>64</v>
      </c>
      <c r="K395" s="133" t="s">
        <v>64</v>
      </c>
      <c r="L395" s="133" t="s">
        <v>64</v>
      </c>
    </row>
    <row r="396" spans="1:12" x14ac:dyDescent="0.3">
      <c r="A396" s="134">
        <v>38762</v>
      </c>
      <c r="B396" s="133" t="s">
        <v>64</v>
      </c>
      <c r="C396" s="133">
        <v>1230.3779999999999</v>
      </c>
      <c r="D396" s="183" t="s">
        <v>64</v>
      </c>
      <c r="E396" s="133">
        <v>9230</v>
      </c>
      <c r="F396" s="133">
        <v>10.666</v>
      </c>
      <c r="G396" s="133">
        <v>10.701000000000001</v>
      </c>
      <c r="H396" s="133">
        <v>10.592000000000001</v>
      </c>
      <c r="I396" s="133">
        <v>12.244999999999999</v>
      </c>
      <c r="J396" s="133">
        <v>12.31</v>
      </c>
      <c r="K396" s="133" t="s">
        <v>64</v>
      </c>
      <c r="L396" s="133" t="s">
        <v>64</v>
      </c>
    </row>
    <row r="397" spans="1:12" x14ac:dyDescent="0.3">
      <c r="A397" s="134">
        <v>38763</v>
      </c>
      <c r="B397" s="133" t="s">
        <v>64</v>
      </c>
      <c r="C397" s="133">
        <v>1236.943</v>
      </c>
      <c r="D397" s="183" t="s">
        <v>64</v>
      </c>
      <c r="E397" s="133">
        <v>9229</v>
      </c>
      <c r="F397" s="133">
        <v>10.63</v>
      </c>
      <c r="G397" s="133">
        <v>10.708</v>
      </c>
      <c r="H397" s="133">
        <v>10.629</v>
      </c>
      <c r="I397" s="133">
        <v>12.244999999999999</v>
      </c>
      <c r="J397" s="133">
        <v>12.31</v>
      </c>
      <c r="K397" s="133" t="s">
        <v>64</v>
      </c>
      <c r="L397" s="133" t="s">
        <v>64</v>
      </c>
    </row>
    <row r="398" spans="1:12" x14ac:dyDescent="0.3">
      <c r="A398" s="134">
        <v>38764</v>
      </c>
      <c r="B398" s="133" t="s">
        <v>64</v>
      </c>
      <c r="C398" s="133">
        <v>1237.874</v>
      </c>
      <c r="D398" s="183" t="s">
        <v>64</v>
      </c>
      <c r="E398" s="133">
        <v>9219</v>
      </c>
      <c r="F398" s="133">
        <v>10.557</v>
      </c>
      <c r="G398" s="133">
        <v>10.584</v>
      </c>
      <c r="H398" s="133">
        <v>10.519</v>
      </c>
      <c r="I398" s="133">
        <v>12.244999999999999</v>
      </c>
      <c r="J398" s="133">
        <v>12.31</v>
      </c>
      <c r="K398" s="133" t="s">
        <v>64</v>
      </c>
      <c r="L398" s="133" t="s">
        <v>64</v>
      </c>
    </row>
    <row r="399" spans="1:12" x14ac:dyDescent="0.3">
      <c r="A399" s="134">
        <v>38765</v>
      </c>
      <c r="B399" s="133" t="s">
        <v>64</v>
      </c>
      <c r="C399" s="133">
        <v>1243.4749999999999</v>
      </c>
      <c r="D399" s="183" t="s">
        <v>64</v>
      </c>
      <c r="E399" s="133">
        <v>9230</v>
      </c>
      <c r="F399" s="133">
        <v>10.557</v>
      </c>
      <c r="G399" s="133">
        <v>10.584</v>
      </c>
      <c r="H399" s="133">
        <v>10.519</v>
      </c>
      <c r="I399" s="133">
        <v>12.244999999999999</v>
      </c>
      <c r="J399" s="133">
        <v>12.31</v>
      </c>
      <c r="K399" s="133" t="s">
        <v>64</v>
      </c>
      <c r="L399" s="133" t="s">
        <v>64</v>
      </c>
    </row>
    <row r="400" spans="1:12" x14ac:dyDescent="0.3">
      <c r="A400" s="134">
        <v>38766</v>
      </c>
      <c r="B400" s="133" t="s">
        <v>64</v>
      </c>
      <c r="C400" s="133">
        <v>1243.4749999999999</v>
      </c>
      <c r="D400" s="183" t="s">
        <v>64</v>
      </c>
      <c r="E400" s="133">
        <v>9230</v>
      </c>
      <c r="F400" s="133">
        <v>10.557</v>
      </c>
      <c r="G400" s="133">
        <v>10.584</v>
      </c>
      <c r="H400" s="133">
        <v>10.519</v>
      </c>
      <c r="I400" s="133">
        <v>12.244999999999999</v>
      </c>
      <c r="J400" s="133">
        <v>12.31</v>
      </c>
      <c r="K400" s="133" t="s">
        <v>64</v>
      </c>
      <c r="L400" s="133" t="s">
        <v>64</v>
      </c>
    </row>
    <row r="401" spans="1:12" x14ac:dyDescent="0.3">
      <c r="A401" s="134">
        <v>38767</v>
      </c>
      <c r="B401" s="133" t="s">
        <v>64</v>
      </c>
      <c r="C401" s="133">
        <v>1243.4749999999999</v>
      </c>
      <c r="D401" s="183" t="s">
        <v>64</v>
      </c>
      <c r="E401" s="133">
        <v>9230</v>
      </c>
      <c r="F401" s="133">
        <v>10.557</v>
      </c>
      <c r="G401" s="133">
        <v>10.584</v>
      </c>
      <c r="H401" s="133">
        <v>10.519</v>
      </c>
      <c r="I401" s="133">
        <v>12.244999999999999</v>
      </c>
      <c r="J401" s="133">
        <v>12.31</v>
      </c>
      <c r="K401" s="133" t="s">
        <v>64</v>
      </c>
      <c r="L401" s="133" t="s">
        <v>64</v>
      </c>
    </row>
    <row r="402" spans="1:12" x14ac:dyDescent="0.3">
      <c r="A402" s="134">
        <v>38768</v>
      </c>
      <c r="B402" s="133" t="s">
        <v>64</v>
      </c>
      <c r="C402" s="133">
        <v>1247.414</v>
      </c>
      <c r="D402" s="183" t="s">
        <v>64</v>
      </c>
      <c r="E402" s="133">
        <v>9231</v>
      </c>
      <c r="F402" s="133">
        <v>10.557</v>
      </c>
      <c r="G402" s="133">
        <v>10.57</v>
      </c>
      <c r="H402" s="133">
        <v>10.573</v>
      </c>
      <c r="I402" s="133">
        <v>12.128</v>
      </c>
      <c r="J402" s="133">
        <v>12.22</v>
      </c>
      <c r="K402" s="133" t="s">
        <v>64</v>
      </c>
      <c r="L402" s="133" t="s">
        <v>64</v>
      </c>
    </row>
    <row r="403" spans="1:12" x14ac:dyDescent="0.3">
      <c r="A403" s="134">
        <v>38769</v>
      </c>
      <c r="B403" s="133" t="s">
        <v>64</v>
      </c>
      <c r="C403" s="133">
        <v>1236.0889999999999</v>
      </c>
      <c r="D403" s="183" t="s">
        <v>64</v>
      </c>
      <c r="E403" s="133">
        <v>9263</v>
      </c>
      <c r="F403" s="133">
        <v>10.561</v>
      </c>
      <c r="G403" s="133">
        <v>10.574</v>
      </c>
      <c r="H403" s="133">
        <v>10.574999999999999</v>
      </c>
      <c r="I403" s="133">
        <v>12.128</v>
      </c>
      <c r="J403" s="133">
        <v>12.22</v>
      </c>
      <c r="K403" s="133" t="s">
        <v>64</v>
      </c>
      <c r="L403" s="133" t="s">
        <v>64</v>
      </c>
    </row>
    <row r="404" spans="1:12" x14ac:dyDescent="0.3">
      <c r="A404" s="134">
        <v>38770</v>
      </c>
      <c r="B404" s="133" t="s">
        <v>64</v>
      </c>
      <c r="C404" s="133">
        <v>1231.25</v>
      </c>
      <c r="D404" s="183" t="s">
        <v>64</v>
      </c>
      <c r="E404" s="133">
        <v>9355</v>
      </c>
      <c r="F404" s="133">
        <v>10.561</v>
      </c>
      <c r="G404" s="133">
        <v>10.574</v>
      </c>
      <c r="H404" s="133">
        <v>10.574999999999999</v>
      </c>
      <c r="I404" s="133">
        <v>12.128</v>
      </c>
      <c r="J404" s="133">
        <v>12.22</v>
      </c>
      <c r="K404" s="133" t="s">
        <v>64</v>
      </c>
      <c r="L404" s="133" t="s">
        <v>64</v>
      </c>
    </row>
    <row r="405" spans="1:12" x14ac:dyDescent="0.3">
      <c r="A405" s="134">
        <v>38771</v>
      </c>
      <c r="B405" s="133" t="s">
        <v>64</v>
      </c>
      <c r="C405" s="133">
        <v>1224.164</v>
      </c>
      <c r="D405" s="183" t="s">
        <v>64</v>
      </c>
      <c r="E405" s="133">
        <v>9265</v>
      </c>
      <c r="F405" s="133">
        <v>10.653</v>
      </c>
      <c r="G405" s="133">
        <v>10.63</v>
      </c>
      <c r="H405" s="133">
        <v>10.598000000000001</v>
      </c>
      <c r="I405" s="133">
        <v>12.128</v>
      </c>
      <c r="J405" s="133">
        <v>12.22</v>
      </c>
      <c r="K405" s="133" t="s">
        <v>64</v>
      </c>
      <c r="L405" s="133" t="s">
        <v>64</v>
      </c>
    </row>
    <row r="406" spans="1:12" x14ac:dyDescent="0.3">
      <c r="A406" s="134">
        <v>38772</v>
      </c>
      <c r="B406" s="133" t="s">
        <v>64</v>
      </c>
      <c r="C406" s="133">
        <v>1216.1400000000001</v>
      </c>
      <c r="D406" s="183" t="s">
        <v>64</v>
      </c>
      <c r="E406" s="133">
        <v>9293</v>
      </c>
      <c r="F406" s="133">
        <v>10.599</v>
      </c>
      <c r="G406" s="133">
        <v>10.615</v>
      </c>
      <c r="H406" s="133">
        <v>10.596</v>
      </c>
      <c r="I406" s="133">
        <v>12.128</v>
      </c>
      <c r="J406" s="133">
        <v>12.22</v>
      </c>
      <c r="K406" s="133" t="s">
        <v>64</v>
      </c>
      <c r="L406" s="133" t="s">
        <v>64</v>
      </c>
    </row>
    <row r="407" spans="1:12" x14ac:dyDescent="0.3">
      <c r="A407" s="134">
        <v>38773</v>
      </c>
      <c r="B407" s="133" t="s">
        <v>64</v>
      </c>
      <c r="C407" s="133">
        <v>1216.1400000000001</v>
      </c>
      <c r="D407" s="183" t="s">
        <v>64</v>
      </c>
      <c r="E407" s="133">
        <v>9293</v>
      </c>
      <c r="F407" s="133">
        <v>10.599</v>
      </c>
      <c r="G407" s="133">
        <v>10.615</v>
      </c>
      <c r="H407" s="133">
        <v>10.596</v>
      </c>
      <c r="I407" s="133">
        <v>12.128</v>
      </c>
      <c r="J407" s="133">
        <v>12.22</v>
      </c>
      <c r="K407" s="133" t="s">
        <v>64</v>
      </c>
      <c r="L407" s="133" t="s">
        <v>64</v>
      </c>
    </row>
    <row r="408" spans="1:12" x14ac:dyDescent="0.3">
      <c r="A408" s="134">
        <v>38774</v>
      </c>
      <c r="B408" s="133" t="s">
        <v>64</v>
      </c>
      <c r="C408" s="133">
        <v>1216.1400000000001</v>
      </c>
      <c r="D408" s="183" t="s">
        <v>64</v>
      </c>
      <c r="E408" s="133">
        <v>9293</v>
      </c>
      <c r="F408" s="133">
        <v>10.599</v>
      </c>
      <c r="G408" s="133">
        <v>10.615</v>
      </c>
      <c r="H408" s="133">
        <v>10.596</v>
      </c>
      <c r="I408" s="133">
        <v>12.128</v>
      </c>
      <c r="J408" s="133">
        <v>12.22</v>
      </c>
      <c r="K408" s="133" t="s">
        <v>64</v>
      </c>
      <c r="L408" s="133" t="s">
        <v>64</v>
      </c>
    </row>
    <row r="409" spans="1:12" x14ac:dyDescent="0.3">
      <c r="A409" s="134">
        <v>38775</v>
      </c>
      <c r="B409" s="133" t="s">
        <v>64</v>
      </c>
      <c r="C409" s="133">
        <v>1235.423</v>
      </c>
      <c r="D409" s="183" t="s">
        <v>64</v>
      </c>
      <c r="E409" s="133">
        <v>9235</v>
      </c>
      <c r="F409" s="133">
        <v>10.563000000000001</v>
      </c>
      <c r="G409" s="133">
        <v>10.576000000000001</v>
      </c>
      <c r="H409" s="133">
        <v>10.565</v>
      </c>
      <c r="I409" s="133">
        <v>12.128</v>
      </c>
      <c r="J409" s="133">
        <v>12.22</v>
      </c>
      <c r="K409" s="133" t="s">
        <v>64</v>
      </c>
      <c r="L409" s="133" t="s">
        <v>64</v>
      </c>
    </row>
    <row r="410" spans="1:12" x14ac:dyDescent="0.3">
      <c r="A410" s="134">
        <v>38776</v>
      </c>
      <c r="B410" s="133" t="s">
        <v>64</v>
      </c>
      <c r="C410" s="133">
        <v>1230.664</v>
      </c>
      <c r="D410" s="183" t="s">
        <v>64</v>
      </c>
      <c r="E410" s="133">
        <v>9183</v>
      </c>
      <c r="F410" s="133">
        <v>10.554</v>
      </c>
      <c r="G410" s="133">
        <v>10.57</v>
      </c>
      <c r="H410" s="133">
        <v>10.577999999999999</v>
      </c>
      <c r="I410" s="133">
        <v>12.128</v>
      </c>
      <c r="J410" s="133">
        <v>12.22</v>
      </c>
      <c r="K410" s="133" t="s">
        <v>64</v>
      </c>
      <c r="L410" s="133" t="s">
        <v>64</v>
      </c>
    </row>
    <row r="411" spans="1:12" x14ac:dyDescent="0.3">
      <c r="A411" s="134">
        <v>38777</v>
      </c>
      <c r="B411" s="133" t="s">
        <v>64</v>
      </c>
      <c r="C411" s="133">
        <v>1239.27</v>
      </c>
      <c r="D411" s="183" t="s">
        <v>64</v>
      </c>
      <c r="E411" s="133">
        <v>9183</v>
      </c>
      <c r="F411" s="133">
        <v>10.673</v>
      </c>
      <c r="G411" s="133">
        <v>10.664</v>
      </c>
      <c r="H411" s="133">
        <v>10.67</v>
      </c>
      <c r="I411" s="133">
        <v>12.128</v>
      </c>
      <c r="J411" s="133">
        <v>12.22</v>
      </c>
      <c r="K411" s="133" t="s">
        <v>64</v>
      </c>
      <c r="L411" s="133" t="s">
        <v>64</v>
      </c>
    </row>
    <row r="412" spans="1:12" x14ac:dyDescent="0.3">
      <c r="A412" s="134">
        <v>38778</v>
      </c>
      <c r="B412" s="133" t="s">
        <v>64</v>
      </c>
      <c r="C412" s="133">
        <v>1249.6780000000001</v>
      </c>
      <c r="D412" s="183" t="s">
        <v>64</v>
      </c>
      <c r="E412" s="133">
        <v>9185</v>
      </c>
      <c r="F412" s="133">
        <v>10.614000000000001</v>
      </c>
      <c r="G412" s="133">
        <v>10.619</v>
      </c>
      <c r="H412" s="133">
        <v>10.614000000000001</v>
      </c>
      <c r="I412" s="133">
        <v>12.128</v>
      </c>
      <c r="J412" s="133">
        <v>12.22</v>
      </c>
      <c r="K412" s="133" t="s">
        <v>64</v>
      </c>
      <c r="L412" s="133" t="s">
        <v>64</v>
      </c>
    </row>
    <row r="413" spans="1:12" x14ac:dyDescent="0.3">
      <c r="A413" s="134">
        <v>38779</v>
      </c>
      <c r="B413" s="133" t="s">
        <v>64</v>
      </c>
      <c r="C413" s="133">
        <v>1261.2650000000001</v>
      </c>
      <c r="D413" s="183" t="s">
        <v>64</v>
      </c>
      <c r="E413" s="133">
        <v>9185</v>
      </c>
      <c r="F413" s="133">
        <v>10.561999999999999</v>
      </c>
      <c r="G413" s="133">
        <v>10.573</v>
      </c>
      <c r="H413" s="133">
        <v>10.615</v>
      </c>
      <c r="I413" s="133">
        <v>12.128</v>
      </c>
      <c r="J413" s="133">
        <v>12.22</v>
      </c>
      <c r="K413" s="133" t="s">
        <v>64</v>
      </c>
      <c r="L413" s="133" t="s">
        <v>64</v>
      </c>
    </row>
    <row r="414" spans="1:12" x14ac:dyDescent="0.3">
      <c r="A414" s="134">
        <v>38780</v>
      </c>
      <c r="B414" s="133" t="s">
        <v>64</v>
      </c>
      <c r="C414" s="133">
        <v>1261.2650000000001</v>
      </c>
      <c r="D414" s="183" t="s">
        <v>64</v>
      </c>
      <c r="E414" s="133">
        <v>9185</v>
      </c>
      <c r="F414" s="133">
        <v>10.561999999999999</v>
      </c>
      <c r="G414" s="133">
        <v>10.573</v>
      </c>
      <c r="H414" s="133">
        <v>10.615</v>
      </c>
      <c r="I414" s="133">
        <v>12.128</v>
      </c>
      <c r="J414" s="133">
        <v>12.22</v>
      </c>
      <c r="K414" s="133" t="s">
        <v>64</v>
      </c>
      <c r="L414" s="133" t="s">
        <v>64</v>
      </c>
    </row>
    <row r="415" spans="1:12" x14ac:dyDescent="0.3">
      <c r="A415" s="134">
        <v>38781</v>
      </c>
      <c r="B415" s="133" t="s">
        <v>64</v>
      </c>
      <c r="C415" s="133">
        <v>1261.2650000000001</v>
      </c>
      <c r="D415" s="183" t="s">
        <v>64</v>
      </c>
      <c r="E415" s="133">
        <v>9185</v>
      </c>
      <c r="F415" s="133">
        <v>10.561999999999999</v>
      </c>
      <c r="G415" s="133">
        <v>10.573</v>
      </c>
      <c r="H415" s="133">
        <v>10.615</v>
      </c>
      <c r="I415" s="133">
        <v>12.128</v>
      </c>
      <c r="J415" s="133">
        <v>12.22</v>
      </c>
      <c r="K415" s="133" t="s">
        <v>64</v>
      </c>
      <c r="L415" s="133" t="s">
        <v>64</v>
      </c>
    </row>
    <row r="416" spans="1:12" x14ac:dyDescent="0.3">
      <c r="A416" s="134">
        <v>38782</v>
      </c>
      <c r="B416" s="133" t="s">
        <v>64</v>
      </c>
      <c r="C416" s="133">
        <v>1262.69</v>
      </c>
      <c r="D416" s="183" t="s">
        <v>64</v>
      </c>
      <c r="E416" s="133">
        <v>9187</v>
      </c>
      <c r="F416" s="133">
        <v>10.656000000000001</v>
      </c>
      <c r="G416" s="133">
        <v>10.64</v>
      </c>
      <c r="H416" s="133">
        <v>10.657</v>
      </c>
      <c r="I416" s="133">
        <v>12.128</v>
      </c>
      <c r="J416" s="133">
        <v>12.22</v>
      </c>
      <c r="K416" s="133" t="s">
        <v>64</v>
      </c>
      <c r="L416" s="133" t="s">
        <v>64</v>
      </c>
    </row>
    <row r="417" spans="1:12" x14ac:dyDescent="0.3">
      <c r="A417" s="134">
        <v>38783</v>
      </c>
      <c r="B417" s="133" t="s">
        <v>64</v>
      </c>
      <c r="C417" s="133">
        <v>1246.251</v>
      </c>
      <c r="D417" s="183" t="s">
        <v>64</v>
      </c>
      <c r="E417" s="133">
        <v>9250</v>
      </c>
      <c r="F417" s="133">
        <v>10.657999999999999</v>
      </c>
      <c r="G417" s="133">
        <v>10.664999999999999</v>
      </c>
      <c r="H417" s="133">
        <v>10.632999999999999</v>
      </c>
      <c r="I417" s="133">
        <v>11.375999999999999</v>
      </c>
      <c r="J417" s="133">
        <v>11.57</v>
      </c>
      <c r="K417" s="133" t="s">
        <v>64</v>
      </c>
      <c r="L417" s="133" t="s">
        <v>64</v>
      </c>
    </row>
    <row r="418" spans="1:12" x14ac:dyDescent="0.3">
      <c r="A418" s="134">
        <v>38784</v>
      </c>
      <c r="B418" s="133" t="s">
        <v>64</v>
      </c>
      <c r="C418" s="133">
        <v>1233.596</v>
      </c>
      <c r="D418" s="183" t="s">
        <v>64</v>
      </c>
      <c r="E418" s="133">
        <v>9317</v>
      </c>
      <c r="F418" s="133">
        <v>10.568999999999999</v>
      </c>
      <c r="G418" s="133">
        <v>10.606</v>
      </c>
      <c r="H418" s="133">
        <v>10.628</v>
      </c>
      <c r="I418" s="133">
        <v>11.375999999999999</v>
      </c>
      <c r="J418" s="133">
        <v>11.57</v>
      </c>
      <c r="K418" s="133" t="s">
        <v>64</v>
      </c>
      <c r="L418" s="133" t="s">
        <v>64</v>
      </c>
    </row>
    <row r="419" spans="1:12" x14ac:dyDescent="0.3">
      <c r="A419" s="134">
        <v>38785</v>
      </c>
      <c r="B419" s="133" t="s">
        <v>64</v>
      </c>
      <c r="C419" s="133">
        <v>1239.577</v>
      </c>
      <c r="D419" s="183" t="s">
        <v>64</v>
      </c>
      <c r="E419" s="133">
        <v>9310</v>
      </c>
      <c r="F419" s="133">
        <v>10.602</v>
      </c>
      <c r="G419" s="133">
        <v>10.622</v>
      </c>
      <c r="H419" s="133">
        <v>10.612</v>
      </c>
      <c r="I419" s="133">
        <v>11.375999999999999</v>
      </c>
      <c r="J419" s="133">
        <v>11.57</v>
      </c>
      <c r="K419" s="133" t="s">
        <v>64</v>
      </c>
      <c r="L419" s="133" t="s">
        <v>64</v>
      </c>
    </row>
    <row r="420" spans="1:12" x14ac:dyDescent="0.3">
      <c r="A420" s="134">
        <v>38786</v>
      </c>
      <c r="B420" s="133" t="s">
        <v>64</v>
      </c>
      <c r="C420" s="133">
        <v>1247.422</v>
      </c>
      <c r="D420" s="183" t="s">
        <v>64</v>
      </c>
      <c r="E420" s="133">
        <v>9240</v>
      </c>
      <c r="F420" s="133">
        <v>10.595000000000001</v>
      </c>
      <c r="G420" s="133">
        <v>10.637</v>
      </c>
      <c r="H420" s="133">
        <v>10.654</v>
      </c>
      <c r="I420" s="133">
        <v>11.920999999999999</v>
      </c>
      <c r="J420" s="133">
        <v>12.04</v>
      </c>
      <c r="K420" s="133" t="s">
        <v>64</v>
      </c>
      <c r="L420" s="133" t="s">
        <v>64</v>
      </c>
    </row>
    <row r="421" spans="1:12" x14ac:dyDescent="0.3">
      <c r="A421" s="134">
        <v>38787</v>
      </c>
      <c r="B421" s="133" t="s">
        <v>64</v>
      </c>
      <c r="C421" s="133">
        <v>1247.422</v>
      </c>
      <c r="D421" s="183" t="s">
        <v>64</v>
      </c>
      <c r="E421" s="133">
        <v>9240</v>
      </c>
      <c r="F421" s="133">
        <v>10.595000000000001</v>
      </c>
      <c r="G421" s="133">
        <v>10.637</v>
      </c>
      <c r="H421" s="133">
        <v>10.654</v>
      </c>
      <c r="I421" s="133">
        <v>11.920999999999999</v>
      </c>
      <c r="J421" s="133">
        <v>12.04</v>
      </c>
      <c r="K421" s="133" t="s">
        <v>64</v>
      </c>
      <c r="L421" s="133" t="s">
        <v>64</v>
      </c>
    </row>
    <row r="422" spans="1:12" x14ac:dyDescent="0.3">
      <c r="A422" s="134">
        <v>38788</v>
      </c>
      <c r="B422" s="133" t="s">
        <v>64</v>
      </c>
      <c r="C422" s="133">
        <v>1247.422</v>
      </c>
      <c r="D422" s="183" t="s">
        <v>64</v>
      </c>
      <c r="E422" s="133">
        <v>9240</v>
      </c>
      <c r="F422" s="133">
        <v>10.595000000000001</v>
      </c>
      <c r="G422" s="133">
        <v>10.637</v>
      </c>
      <c r="H422" s="133">
        <v>10.654</v>
      </c>
      <c r="I422" s="133">
        <v>11.920999999999999</v>
      </c>
      <c r="J422" s="133">
        <v>12.04</v>
      </c>
      <c r="K422" s="133" t="s">
        <v>64</v>
      </c>
      <c r="L422" s="133" t="s">
        <v>64</v>
      </c>
    </row>
    <row r="423" spans="1:12" x14ac:dyDescent="0.3">
      <c r="A423" s="134">
        <v>38789</v>
      </c>
      <c r="B423" s="133" t="s">
        <v>64</v>
      </c>
      <c r="C423" s="133">
        <v>1243.6610000000001</v>
      </c>
      <c r="D423" s="183" t="s">
        <v>64</v>
      </c>
      <c r="E423" s="133">
        <v>9239</v>
      </c>
      <c r="F423" s="133">
        <v>10.691000000000001</v>
      </c>
      <c r="G423" s="133">
        <v>10.714</v>
      </c>
      <c r="H423" s="133">
        <v>10.7</v>
      </c>
      <c r="I423" s="133">
        <v>11.920999999999999</v>
      </c>
      <c r="J423" s="133">
        <v>12.04</v>
      </c>
      <c r="K423" s="133" t="s">
        <v>64</v>
      </c>
      <c r="L423" s="133" t="s">
        <v>64</v>
      </c>
    </row>
    <row r="424" spans="1:12" x14ac:dyDescent="0.3">
      <c r="A424" s="134">
        <v>38790</v>
      </c>
      <c r="B424" s="133" t="s">
        <v>64</v>
      </c>
      <c r="C424" s="133">
        <v>1245.3789999999999</v>
      </c>
      <c r="D424" s="183" t="s">
        <v>64</v>
      </c>
      <c r="E424" s="133">
        <v>9168</v>
      </c>
      <c r="F424" s="133">
        <v>10.521000000000001</v>
      </c>
      <c r="G424" s="133">
        <v>10.571999999999999</v>
      </c>
      <c r="H424" s="133">
        <v>10.6</v>
      </c>
      <c r="I424" s="133">
        <v>11.865</v>
      </c>
      <c r="J424" s="133">
        <v>11.91</v>
      </c>
      <c r="K424" s="133" t="s">
        <v>64</v>
      </c>
      <c r="L424" s="133" t="s">
        <v>64</v>
      </c>
    </row>
    <row r="425" spans="1:12" x14ac:dyDescent="0.3">
      <c r="A425" s="134">
        <v>38791</v>
      </c>
      <c r="B425" s="133" t="s">
        <v>64</v>
      </c>
      <c r="C425" s="133">
        <v>1244.441</v>
      </c>
      <c r="D425" s="183" t="s">
        <v>64</v>
      </c>
      <c r="E425" s="133">
        <v>9125</v>
      </c>
      <c r="F425" s="133">
        <v>10.551</v>
      </c>
      <c r="G425" s="133">
        <v>10.587</v>
      </c>
      <c r="H425" s="133">
        <v>10.563000000000001</v>
      </c>
      <c r="I425" s="133">
        <v>11.865</v>
      </c>
      <c r="J425" s="133">
        <v>11.91</v>
      </c>
      <c r="K425" s="133" t="s">
        <v>64</v>
      </c>
      <c r="L425" s="133" t="s">
        <v>64</v>
      </c>
    </row>
    <row r="426" spans="1:12" x14ac:dyDescent="0.3">
      <c r="A426" s="134">
        <v>38792</v>
      </c>
      <c r="B426" s="133" t="s">
        <v>64</v>
      </c>
      <c r="C426" s="133">
        <v>1273.797</v>
      </c>
      <c r="D426" s="183" t="s">
        <v>64</v>
      </c>
      <c r="E426" s="133">
        <v>9140</v>
      </c>
      <c r="F426" s="133">
        <v>10.587</v>
      </c>
      <c r="G426" s="133">
        <v>10.638</v>
      </c>
      <c r="H426" s="133">
        <v>10.592000000000001</v>
      </c>
      <c r="I426" s="133">
        <v>12.108000000000001</v>
      </c>
      <c r="J426" s="133">
        <v>12.05</v>
      </c>
      <c r="K426" s="133" t="s">
        <v>64</v>
      </c>
      <c r="L426" s="133" t="s">
        <v>64</v>
      </c>
    </row>
    <row r="427" spans="1:12" x14ac:dyDescent="0.3">
      <c r="A427" s="134">
        <v>38793</v>
      </c>
      <c r="B427" s="133" t="s">
        <v>64</v>
      </c>
      <c r="C427" s="133">
        <v>1305.1780000000001</v>
      </c>
      <c r="D427" s="183" t="s">
        <v>64</v>
      </c>
      <c r="E427" s="133">
        <v>9135</v>
      </c>
      <c r="F427" s="133">
        <v>10.535</v>
      </c>
      <c r="G427" s="133">
        <v>10.564</v>
      </c>
      <c r="H427" s="133">
        <v>10.596</v>
      </c>
      <c r="I427" s="133">
        <v>12.108000000000001</v>
      </c>
      <c r="J427" s="133">
        <v>12.05</v>
      </c>
      <c r="K427" s="133" t="s">
        <v>64</v>
      </c>
      <c r="L427" s="133" t="s">
        <v>64</v>
      </c>
    </row>
    <row r="428" spans="1:12" x14ac:dyDescent="0.3">
      <c r="A428" s="134">
        <v>38794</v>
      </c>
      <c r="B428" s="133" t="s">
        <v>64</v>
      </c>
      <c r="C428" s="133">
        <v>1305.1780000000001</v>
      </c>
      <c r="D428" s="183" t="s">
        <v>64</v>
      </c>
      <c r="E428" s="133">
        <v>9135</v>
      </c>
      <c r="F428" s="133">
        <v>10.535</v>
      </c>
      <c r="G428" s="133">
        <v>10.564</v>
      </c>
      <c r="H428" s="133">
        <v>10.596</v>
      </c>
      <c r="I428" s="133">
        <v>12.108000000000001</v>
      </c>
      <c r="J428" s="133">
        <v>12.05</v>
      </c>
      <c r="K428" s="133" t="s">
        <v>64</v>
      </c>
      <c r="L428" s="133" t="s">
        <v>64</v>
      </c>
    </row>
    <row r="429" spans="1:12" x14ac:dyDescent="0.3">
      <c r="A429" s="134">
        <v>38795</v>
      </c>
      <c r="B429" s="133" t="s">
        <v>64</v>
      </c>
      <c r="C429" s="133">
        <v>1305.1780000000001</v>
      </c>
      <c r="D429" s="183" t="s">
        <v>64</v>
      </c>
      <c r="E429" s="133">
        <v>9135</v>
      </c>
      <c r="F429" s="133">
        <v>10.535</v>
      </c>
      <c r="G429" s="133">
        <v>10.564</v>
      </c>
      <c r="H429" s="133">
        <v>10.596</v>
      </c>
      <c r="I429" s="133">
        <v>12.108000000000001</v>
      </c>
      <c r="J429" s="133">
        <v>12.05</v>
      </c>
      <c r="K429" s="133" t="s">
        <v>64</v>
      </c>
      <c r="L429" s="133" t="s">
        <v>64</v>
      </c>
    </row>
    <row r="430" spans="1:12" x14ac:dyDescent="0.3">
      <c r="A430" s="134">
        <v>38796</v>
      </c>
      <c r="B430" s="133" t="s">
        <v>64</v>
      </c>
      <c r="C430" s="133">
        <v>1330.1130000000001</v>
      </c>
      <c r="D430" s="183" t="s">
        <v>64</v>
      </c>
      <c r="E430" s="133">
        <v>9140</v>
      </c>
      <c r="F430" s="133">
        <v>10.574</v>
      </c>
      <c r="G430" s="133">
        <v>10.590999999999999</v>
      </c>
      <c r="H430" s="133">
        <v>10.574999999999999</v>
      </c>
      <c r="I430" s="133">
        <v>12.108000000000001</v>
      </c>
      <c r="J430" s="133">
        <v>12.05</v>
      </c>
      <c r="K430" s="133" t="s">
        <v>64</v>
      </c>
      <c r="L430" s="133" t="s">
        <v>64</v>
      </c>
    </row>
    <row r="431" spans="1:12" x14ac:dyDescent="0.3">
      <c r="A431" s="134">
        <v>38797</v>
      </c>
      <c r="B431" s="133" t="s">
        <v>64</v>
      </c>
      <c r="C431" s="133">
        <v>1327.1420000000001</v>
      </c>
      <c r="D431" s="183" t="s">
        <v>64</v>
      </c>
      <c r="E431" s="133">
        <v>9115</v>
      </c>
      <c r="F431" s="133">
        <v>10.522</v>
      </c>
      <c r="G431" s="133">
        <v>10.558</v>
      </c>
      <c r="H431" s="133">
        <v>10.577</v>
      </c>
      <c r="I431" s="133">
        <v>12.108000000000001</v>
      </c>
      <c r="J431" s="133">
        <v>12.05</v>
      </c>
      <c r="K431" s="133" t="s">
        <v>64</v>
      </c>
      <c r="L431" s="133" t="s">
        <v>64</v>
      </c>
    </row>
    <row r="432" spans="1:12" x14ac:dyDescent="0.3">
      <c r="A432" s="134">
        <v>38798</v>
      </c>
      <c r="B432" s="133" t="s">
        <v>64</v>
      </c>
      <c r="C432" s="133">
        <v>1302.328</v>
      </c>
      <c r="D432" s="183" t="s">
        <v>64</v>
      </c>
      <c r="E432" s="133">
        <v>9093</v>
      </c>
      <c r="F432" s="133">
        <v>10.471</v>
      </c>
      <c r="G432" s="133">
        <v>10.519</v>
      </c>
      <c r="H432" s="133">
        <v>10.519</v>
      </c>
      <c r="I432" s="133">
        <v>11.795999999999999</v>
      </c>
      <c r="J432" s="133">
        <v>11.77</v>
      </c>
      <c r="K432" s="133" t="s">
        <v>64</v>
      </c>
      <c r="L432" s="133" t="s">
        <v>64</v>
      </c>
    </row>
    <row r="433" spans="1:12" x14ac:dyDescent="0.3">
      <c r="A433" s="134">
        <v>38799</v>
      </c>
      <c r="B433" s="133" t="s">
        <v>64</v>
      </c>
      <c r="C433" s="133">
        <v>1305.623</v>
      </c>
      <c r="D433" s="183" t="s">
        <v>64</v>
      </c>
      <c r="E433" s="133">
        <v>9088</v>
      </c>
      <c r="F433" s="133">
        <v>10.583</v>
      </c>
      <c r="G433" s="133">
        <v>10.624000000000001</v>
      </c>
      <c r="H433" s="133">
        <v>10.582000000000001</v>
      </c>
      <c r="I433" s="133">
        <v>11.795999999999999</v>
      </c>
      <c r="J433" s="133">
        <v>11.77</v>
      </c>
      <c r="K433" s="133" t="s">
        <v>64</v>
      </c>
      <c r="L433" s="133" t="s">
        <v>64</v>
      </c>
    </row>
    <row r="434" spans="1:12" x14ac:dyDescent="0.3">
      <c r="A434" s="134">
        <v>38800</v>
      </c>
      <c r="B434" s="133" t="s">
        <v>64</v>
      </c>
      <c r="C434" s="133">
        <v>1311.374</v>
      </c>
      <c r="D434" s="183" t="s">
        <v>64</v>
      </c>
      <c r="E434" s="133">
        <v>9122</v>
      </c>
      <c r="F434" s="133">
        <v>10.474</v>
      </c>
      <c r="G434" s="133">
        <v>10.494</v>
      </c>
      <c r="H434" s="133">
        <v>10.499000000000001</v>
      </c>
      <c r="I434" s="133">
        <v>11.795999999999999</v>
      </c>
      <c r="J434" s="133">
        <v>11.77</v>
      </c>
      <c r="K434" s="133" t="s">
        <v>64</v>
      </c>
      <c r="L434" s="133" t="s">
        <v>64</v>
      </c>
    </row>
    <row r="435" spans="1:12" x14ac:dyDescent="0.3">
      <c r="A435" s="134">
        <v>38801</v>
      </c>
      <c r="B435" s="133" t="s">
        <v>64</v>
      </c>
      <c r="C435" s="133">
        <v>1311.374</v>
      </c>
      <c r="D435" s="183" t="s">
        <v>64</v>
      </c>
      <c r="E435" s="133">
        <v>9122</v>
      </c>
      <c r="F435" s="133">
        <v>10.474</v>
      </c>
      <c r="G435" s="133">
        <v>10.494</v>
      </c>
      <c r="H435" s="133">
        <v>10.499000000000001</v>
      </c>
      <c r="I435" s="133">
        <v>11.795999999999999</v>
      </c>
      <c r="J435" s="133">
        <v>11.77</v>
      </c>
      <c r="K435" s="133" t="s">
        <v>64</v>
      </c>
      <c r="L435" s="133" t="s">
        <v>64</v>
      </c>
    </row>
    <row r="436" spans="1:12" x14ac:dyDescent="0.3">
      <c r="A436" s="134">
        <v>38802</v>
      </c>
      <c r="B436" s="133" t="s">
        <v>64</v>
      </c>
      <c r="C436" s="133">
        <v>1311.374</v>
      </c>
      <c r="D436" s="183" t="s">
        <v>64</v>
      </c>
      <c r="E436" s="133">
        <v>9122</v>
      </c>
      <c r="F436" s="133">
        <v>10.474</v>
      </c>
      <c r="G436" s="133">
        <v>10.494</v>
      </c>
      <c r="H436" s="133">
        <v>10.499000000000001</v>
      </c>
      <c r="I436" s="133">
        <v>11.795999999999999</v>
      </c>
      <c r="J436" s="133">
        <v>11.77</v>
      </c>
      <c r="K436" s="133" t="s">
        <v>64</v>
      </c>
      <c r="L436" s="133" t="s">
        <v>64</v>
      </c>
    </row>
    <row r="437" spans="1:12" x14ac:dyDescent="0.3">
      <c r="A437" s="134">
        <v>38803</v>
      </c>
      <c r="B437" s="133" t="s">
        <v>64</v>
      </c>
      <c r="C437" s="133">
        <v>1311.95</v>
      </c>
      <c r="D437" s="183" t="s">
        <v>64</v>
      </c>
      <c r="E437" s="133">
        <v>9050</v>
      </c>
      <c r="F437" s="133">
        <v>10.532999999999999</v>
      </c>
      <c r="G437" s="133">
        <v>10.576000000000001</v>
      </c>
      <c r="H437" s="133">
        <v>10.56</v>
      </c>
      <c r="I437" s="133">
        <v>11.622</v>
      </c>
      <c r="J437" s="133">
        <v>11.75</v>
      </c>
      <c r="K437" s="133" t="s">
        <v>64</v>
      </c>
      <c r="L437" s="133" t="s">
        <v>64</v>
      </c>
    </row>
    <row r="438" spans="1:12" x14ac:dyDescent="0.3">
      <c r="A438" s="134">
        <v>38804</v>
      </c>
      <c r="B438" s="133" t="s">
        <v>64</v>
      </c>
      <c r="C438" s="133">
        <v>1325.2190000000001</v>
      </c>
      <c r="D438" s="183" t="s">
        <v>64</v>
      </c>
      <c r="E438" s="133">
        <v>9045</v>
      </c>
      <c r="F438" s="133">
        <v>10.492000000000001</v>
      </c>
      <c r="G438" s="133">
        <v>10.568999999999999</v>
      </c>
      <c r="H438" s="133">
        <v>10.589</v>
      </c>
      <c r="I438" s="133">
        <v>11.733000000000001</v>
      </c>
      <c r="J438" s="133">
        <v>11.72</v>
      </c>
      <c r="K438" s="133" t="s">
        <v>64</v>
      </c>
      <c r="L438" s="133" t="s">
        <v>64</v>
      </c>
    </row>
    <row r="439" spans="1:12" x14ac:dyDescent="0.3">
      <c r="A439" s="134">
        <v>38805</v>
      </c>
      <c r="B439" s="133" t="s">
        <v>64</v>
      </c>
      <c r="C439" s="133">
        <v>1322.9739999999999</v>
      </c>
      <c r="D439" s="183" t="s">
        <v>64</v>
      </c>
      <c r="E439" s="133">
        <v>9140</v>
      </c>
      <c r="F439" s="133">
        <v>10.413</v>
      </c>
      <c r="G439" s="133">
        <v>10.452999999999999</v>
      </c>
      <c r="H439" s="133">
        <v>10.414</v>
      </c>
      <c r="I439" s="133">
        <v>11.725999999999999</v>
      </c>
      <c r="J439" s="133">
        <v>11.89</v>
      </c>
      <c r="K439" s="133" t="s">
        <v>64</v>
      </c>
      <c r="L439" s="133" t="s">
        <v>64</v>
      </c>
    </row>
    <row r="440" spans="1:12" x14ac:dyDescent="0.3">
      <c r="A440" s="134">
        <v>38806</v>
      </c>
      <c r="B440" s="133" t="s">
        <v>64</v>
      </c>
      <c r="C440" s="133">
        <v>1322.9739999999999</v>
      </c>
      <c r="D440" s="183" t="s">
        <v>64</v>
      </c>
      <c r="E440" s="133">
        <v>9090</v>
      </c>
      <c r="F440" s="133">
        <v>10.413</v>
      </c>
      <c r="G440" s="133">
        <v>10.452999999999999</v>
      </c>
      <c r="H440" s="133">
        <v>10.414</v>
      </c>
      <c r="I440" s="133">
        <v>11.725999999999999</v>
      </c>
      <c r="J440" s="133">
        <v>11.89</v>
      </c>
      <c r="K440" s="133" t="s">
        <v>64</v>
      </c>
      <c r="L440" s="133" t="s">
        <v>64</v>
      </c>
    </row>
    <row r="441" spans="1:12" x14ac:dyDescent="0.3">
      <c r="A441" s="134">
        <v>38807</v>
      </c>
      <c r="B441" s="133" t="s">
        <v>64</v>
      </c>
      <c r="C441" s="133">
        <v>1322.9739999999999</v>
      </c>
      <c r="D441" s="183" t="s">
        <v>64</v>
      </c>
      <c r="E441" s="133">
        <v>9070</v>
      </c>
      <c r="F441" s="133">
        <v>10.406000000000001</v>
      </c>
      <c r="G441" s="133">
        <v>10.353999999999999</v>
      </c>
      <c r="H441" s="133">
        <v>10.379</v>
      </c>
      <c r="I441" s="133">
        <v>11.725999999999999</v>
      </c>
      <c r="J441" s="133">
        <v>11.89</v>
      </c>
      <c r="K441" s="133" t="s">
        <v>64</v>
      </c>
      <c r="L441" s="133" t="s">
        <v>64</v>
      </c>
    </row>
    <row r="442" spans="1:12" x14ac:dyDescent="0.3">
      <c r="A442" s="134">
        <v>38808</v>
      </c>
      <c r="B442" s="133" t="s">
        <v>64</v>
      </c>
      <c r="C442" s="133">
        <v>1322.9739999999999</v>
      </c>
      <c r="D442" s="183" t="s">
        <v>64</v>
      </c>
      <c r="E442" s="133">
        <v>9070</v>
      </c>
      <c r="F442" s="133">
        <v>10.406000000000001</v>
      </c>
      <c r="G442" s="133">
        <v>10.353999999999999</v>
      </c>
      <c r="H442" s="133">
        <v>10.379</v>
      </c>
      <c r="I442" s="133">
        <v>11.725999999999999</v>
      </c>
      <c r="J442" s="133">
        <v>11.89</v>
      </c>
      <c r="K442" s="133" t="s">
        <v>64</v>
      </c>
      <c r="L442" s="133" t="s">
        <v>64</v>
      </c>
    </row>
    <row r="443" spans="1:12" x14ac:dyDescent="0.3">
      <c r="A443" s="134">
        <v>38809</v>
      </c>
      <c r="B443" s="133" t="s">
        <v>64</v>
      </c>
      <c r="C443" s="133">
        <v>1322.9739999999999</v>
      </c>
      <c r="D443" s="183" t="s">
        <v>64</v>
      </c>
      <c r="E443" s="133">
        <v>9070</v>
      </c>
      <c r="F443" s="133">
        <v>10.406000000000001</v>
      </c>
      <c r="G443" s="133">
        <v>10.353999999999999</v>
      </c>
      <c r="H443" s="133">
        <v>10.379</v>
      </c>
      <c r="I443" s="133">
        <v>11.725999999999999</v>
      </c>
      <c r="J443" s="133">
        <v>11.89</v>
      </c>
      <c r="K443" s="133" t="s">
        <v>64</v>
      </c>
      <c r="L443" s="133" t="s">
        <v>64</v>
      </c>
    </row>
    <row r="444" spans="1:12" x14ac:dyDescent="0.3">
      <c r="A444" s="134">
        <v>38810</v>
      </c>
      <c r="B444" s="133" t="s">
        <v>64</v>
      </c>
      <c r="C444" s="133">
        <v>1329.3130000000001</v>
      </c>
      <c r="D444" s="183" t="s">
        <v>64</v>
      </c>
      <c r="E444" s="133">
        <v>9023</v>
      </c>
      <c r="F444" s="133">
        <v>10.350999999999999</v>
      </c>
      <c r="G444" s="133">
        <v>10.374000000000001</v>
      </c>
      <c r="H444" s="133">
        <v>10.404</v>
      </c>
      <c r="I444" s="133">
        <v>11.725999999999999</v>
      </c>
      <c r="J444" s="133">
        <v>11.89</v>
      </c>
      <c r="K444" s="133" t="s">
        <v>64</v>
      </c>
      <c r="L444" s="133" t="s">
        <v>64</v>
      </c>
    </row>
    <row r="445" spans="1:12" x14ac:dyDescent="0.3">
      <c r="A445" s="134">
        <v>38811</v>
      </c>
      <c r="B445" s="133" t="s">
        <v>64</v>
      </c>
      <c r="C445" s="133">
        <v>1326.4480000000001</v>
      </c>
      <c r="D445" s="183" t="s">
        <v>64</v>
      </c>
      <c r="E445" s="133">
        <v>8983</v>
      </c>
      <c r="F445" s="133">
        <v>10.471</v>
      </c>
      <c r="G445" s="133">
        <v>10.49</v>
      </c>
      <c r="H445" s="133">
        <v>10.468</v>
      </c>
      <c r="I445" s="133">
        <v>11.834</v>
      </c>
      <c r="J445" s="133">
        <v>11.8</v>
      </c>
      <c r="K445" s="133" t="s">
        <v>64</v>
      </c>
      <c r="L445" s="133" t="s">
        <v>64</v>
      </c>
    </row>
    <row r="446" spans="1:12" x14ac:dyDescent="0.3">
      <c r="A446" s="134">
        <v>38812</v>
      </c>
      <c r="B446" s="133" t="s">
        <v>64</v>
      </c>
      <c r="C446" s="133">
        <v>1344.6</v>
      </c>
      <c r="D446" s="183" t="s">
        <v>64</v>
      </c>
      <c r="E446" s="133">
        <v>9000</v>
      </c>
      <c r="F446" s="133">
        <v>10.493</v>
      </c>
      <c r="G446" s="133">
        <v>10.557</v>
      </c>
      <c r="H446" s="133">
        <v>10.518000000000001</v>
      </c>
      <c r="I446" s="133">
        <v>11.834</v>
      </c>
      <c r="J446" s="133">
        <v>11.8</v>
      </c>
      <c r="K446" s="133" t="s">
        <v>64</v>
      </c>
      <c r="L446" s="133" t="s">
        <v>64</v>
      </c>
    </row>
    <row r="447" spans="1:12" x14ac:dyDescent="0.3">
      <c r="A447" s="134">
        <v>38813</v>
      </c>
      <c r="B447" s="133" t="s">
        <v>64</v>
      </c>
      <c r="C447" s="133">
        <v>1355.0129999999999</v>
      </c>
      <c r="D447" s="183" t="s">
        <v>64</v>
      </c>
      <c r="E447" s="133">
        <v>9018</v>
      </c>
      <c r="F447" s="133">
        <v>10.446</v>
      </c>
      <c r="G447" s="133">
        <v>10.541</v>
      </c>
      <c r="H447" s="133">
        <v>10.478</v>
      </c>
      <c r="I447" s="133">
        <v>11.834</v>
      </c>
      <c r="J447" s="133">
        <v>11.8</v>
      </c>
      <c r="K447" s="133" t="s">
        <v>64</v>
      </c>
      <c r="L447" s="133" t="s">
        <v>64</v>
      </c>
    </row>
    <row r="448" spans="1:12" x14ac:dyDescent="0.3">
      <c r="A448" s="134">
        <v>38814</v>
      </c>
      <c r="B448" s="133" t="s">
        <v>64</v>
      </c>
      <c r="C448" s="133">
        <v>1363.298</v>
      </c>
      <c r="D448" s="183" t="s">
        <v>64</v>
      </c>
      <c r="E448" s="133">
        <v>8983</v>
      </c>
      <c r="F448" s="133">
        <v>10.566000000000001</v>
      </c>
      <c r="G448" s="133">
        <v>10.662000000000001</v>
      </c>
      <c r="H448" s="133">
        <v>10.608000000000001</v>
      </c>
      <c r="I448" s="133">
        <v>11.834</v>
      </c>
      <c r="J448" s="133">
        <v>11.8</v>
      </c>
      <c r="K448" s="133" t="s">
        <v>64</v>
      </c>
      <c r="L448" s="133" t="s">
        <v>64</v>
      </c>
    </row>
    <row r="449" spans="1:12" x14ac:dyDescent="0.3">
      <c r="A449" s="134">
        <v>38815</v>
      </c>
      <c r="B449" s="133" t="s">
        <v>64</v>
      </c>
      <c r="C449" s="133">
        <v>1363.298</v>
      </c>
      <c r="D449" s="183" t="s">
        <v>64</v>
      </c>
      <c r="E449" s="133">
        <v>8983</v>
      </c>
      <c r="F449" s="133">
        <v>10.566000000000001</v>
      </c>
      <c r="G449" s="133">
        <v>10.662000000000001</v>
      </c>
      <c r="H449" s="133">
        <v>10.608000000000001</v>
      </c>
      <c r="I449" s="133">
        <v>11.834</v>
      </c>
      <c r="J449" s="133">
        <v>11.8</v>
      </c>
      <c r="K449" s="133" t="s">
        <v>64</v>
      </c>
      <c r="L449" s="133" t="s">
        <v>64</v>
      </c>
    </row>
    <row r="450" spans="1:12" x14ac:dyDescent="0.3">
      <c r="A450" s="134">
        <v>38816</v>
      </c>
      <c r="B450" s="133" t="s">
        <v>64</v>
      </c>
      <c r="C450" s="133">
        <v>1363.298</v>
      </c>
      <c r="D450" s="183" t="s">
        <v>64</v>
      </c>
      <c r="E450" s="133">
        <v>8983</v>
      </c>
      <c r="F450" s="133">
        <v>10.566000000000001</v>
      </c>
      <c r="G450" s="133">
        <v>10.662000000000001</v>
      </c>
      <c r="H450" s="133">
        <v>10.608000000000001</v>
      </c>
      <c r="I450" s="133">
        <v>11.834</v>
      </c>
      <c r="J450" s="133">
        <v>11.8</v>
      </c>
      <c r="K450" s="133" t="s">
        <v>64</v>
      </c>
      <c r="L450" s="133" t="s">
        <v>64</v>
      </c>
    </row>
    <row r="451" spans="1:12" x14ac:dyDescent="0.3">
      <c r="A451" s="134">
        <v>38817</v>
      </c>
      <c r="B451" s="133" t="s">
        <v>64</v>
      </c>
      <c r="C451" s="133">
        <v>1363.298</v>
      </c>
      <c r="D451" s="183" t="s">
        <v>64</v>
      </c>
      <c r="E451" s="133">
        <v>8980</v>
      </c>
      <c r="F451" s="133">
        <v>10.566000000000001</v>
      </c>
      <c r="G451" s="133">
        <v>10.662000000000001</v>
      </c>
      <c r="H451" s="133">
        <v>10.608000000000001</v>
      </c>
      <c r="I451" s="133">
        <v>11.834</v>
      </c>
      <c r="J451" s="133">
        <v>11.8</v>
      </c>
      <c r="K451" s="133" t="s">
        <v>64</v>
      </c>
      <c r="L451" s="133" t="s">
        <v>64</v>
      </c>
    </row>
    <row r="452" spans="1:12" x14ac:dyDescent="0.3">
      <c r="A452" s="134">
        <v>38818</v>
      </c>
      <c r="B452" s="133" t="s">
        <v>64</v>
      </c>
      <c r="C452" s="133">
        <v>1360.127</v>
      </c>
      <c r="D452" s="183" t="s">
        <v>64</v>
      </c>
      <c r="E452" s="133">
        <v>8993</v>
      </c>
      <c r="F452" s="133">
        <v>10.622</v>
      </c>
      <c r="G452" s="133">
        <v>10.702</v>
      </c>
      <c r="H452" s="133">
        <v>10.712999999999999</v>
      </c>
      <c r="I452" s="133">
        <v>11.834</v>
      </c>
      <c r="J452" s="133">
        <v>11.8</v>
      </c>
      <c r="K452" s="133" t="s">
        <v>64</v>
      </c>
      <c r="L452" s="133" t="s">
        <v>64</v>
      </c>
    </row>
    <row r="453" spans="1:12" x14ac:dyDescent="0.3">
      <c r="A453" s="134">
        <v>38819</v>
      </c>
      <c r="B453" s="133" t="s">
        <v>64</v>
      </c>
      <c r="C453" s="133">
        <v>1372.394</v>
      </c>
      <c r="D453" s="183" t="s">
        <v>64</v>
      </c>
      <c r="E453" s="133">
        <v>8995</v>
      </c>
      <c r="F453" s="133">
        <v>10.67</v>
      </c>
      <c r="G453" s="133">
        <v>10.743</v>
      </c>
      <c r="H453" s="133">
        <v>10.717000000000001</v>
      </c>
      <c r="I453" s="133">
        <v>11.741</v>
      </c>
      <c r="J453" s="133">
        <v>11.71</v>
      </c>
      <c r="K453" s="133" t="s">
        <v>64</v>
      </c>
      <c r="L453" s="133" t="s">
        <v>64</v>
      </c>
    </row>
    <row r="454" spans="1:12" x14ac:dyDescent="0.3">
      <c r="A454" s="134">
        <v>38820</v>
      </c>
      <c r="B454" s="133" t="s">
        <v>64</v>
      </c>
      <c r="C454" s="133">
        <v>1382.1220000000001</v>
      </c>
      <c r="D454" s="183" t="s">
        <v>64</v>
      </c>
      <c r="E454" s="133">
        <v>8988</v>
      </c>
      <c r="F454" s="133">
        <v>10.585000000000001</v>
      </c>
      <c r="G454" s="133">
        <v>10.669</v>
      </c>
      <c r="H454" s="133">
        <v>10.618</v>
      </c>
      <c r="I454" s="133">
        <v>11.787000000000001</v>
      </c>
      <c r="J454" s="133">
        <v>11.68</v>
      </c>
      <c r="K454" s="133" t="s">
        <v>64</v>
      </c>
      <c r="L454" s="133" t="s">
        <v>64</v>
      </c>
    </row>
    <row r="455" spans="1:12" x14ac:dyDescent="0.3">
      <c r="A455" s="134">
        <v>38821</v>
      </c>
      <c r="B455" s="133" t="s">
        <v>64</v>
      </c>
      <c r="C455" s="133">
        <v>1382.1220000000001</v>
      </c>
      <c r="D455" s="183" t="s">
        <v>64</v>
      </c>
      <c r="E455" s="133">
        <v>8988</v>
      </c>
      <c r="F455" s="133">
        <v>10.585000000000001</v>
      </c>
      <c r="G455" s="133">
        <v>10.669</v>
      </c>
      <c r="H455" s="133">
        <v>10.618</v>
      </c>
      <c r="I455" s="133">
        <v>11.787000000000001</v>
      </c>
      <c r="J455" s="133">
        <v>11.68</v>
      </c>
      <c r="K455" s="133" t="s">
        <v>64</v>
      </c>
      <c r="L455" s="133" t="s">
        <v>64</v>
      </c>
    </row>
    <row r="456" spans="1:12" x14ac:dyDescent="0.3">
      <c r="A456" s="134">
        <v>38822</v>
      </c>
      <c r="B456" s="133" t="s">
        <v>64</v>
      </c>
      <c r="C456" s="133">
        <v>1382.1220000000001</v>
      </c>
      <c r="D456" s="183" t="s">
        <v>64</v>
      </c>
      <c r="E456" s="133">
        <v>8988</v>
      </c>
      <c r="F456" s="133">
        <v>10.585000000000001</v>
      </c>
      <c r="G456" s="133">
        <v>10.669</v>
      </c>
      <c r="H456" s="133">
        <v>10.618</v>
      </c>
      <c r="I456" s="133">
        <v>11.787000000000001</v>
      </c>
      <c r="J456" s="133">
        <v>11.68</v>
      </c>
      <c r="K456" s="133" t="s">
        <v>64</v>
      </c>
      <c r="L456" s="133" t="s">
        <v>64</v>
      </c>
    </row>
    <row r="457" spans="1:12" x14ac:dyDescent="0.3">
      <c r="A457" s="134">
        <v>38823</v>
      </c>
      <c r="B457" s="133" t="s">
        <v>64</v>
      </c>
      <c r="C457" s="133">
        <v>1382.1220000000001</v>
      </c>
      <c r="D457" s="183" t="s">
        <v>64</v>
      </c>
      <c r="E457" s="133">
        <v>8988</v>
      </c>
      <c r="F457" s="133">
        <v>10.585000000000001</v>
      </c>
      <c r="G457" s="133">
        <v>10.669</v>
      </c>
      <c r="H457" s="133">
        <v>10.618</v>
      </c>
      <c r="I457" s="133">
        <v>11.787000000000001</v>
      </c>
      <c r="J457" s="133">
        <v>11.68</v>
      </c>
      <c r="K457" s="133" t="s">
        <v>64</v>
      </c>
      <c r="L457" s="133" t="s">
        <v>64</v>
      </c>
    </row>
    <row r="458" spans="1:12" x14ac:dyDescent="0.3">
      <c r="A458" s="134">
        <v>38824</v>
      </c>
      <c r="B458" s="133" t="s">
        <v>64</v>
      </c>
      <c r="C458" s="133">
        <v>1386.7850000000001</v>
      </c>
      <c r="D458" s="183" t="s">
        <v>64</v>
      </c>
      <c r="E458" s="133">
        <v>8985</v>
      </c>
      <c r="F458" s="133">
        <v>10.542999999999999</v>
      </c>
      <c r="G458" s="133">
        <v>10.6</v>
      </c>
      <c r="H458" s="133">
        <v>10.584</v>
      </c>
      <c r="I458" s="133">
        <v>11.725</v>
      </c>
      <c r="J458" s="133">
        <v>11.7</v>
      </c>
      <c r="K458" s="133" t="s">
        <v>64</v>
      </c>
      <c r="L458" s="133" t="s">
        <v>64</v>
      </c>
    </row>
    <row r="459" spans="1:12" x14ac:dyDescent="0.3">
      <c r="A459" s="134">
        <v>38825</v>
      </c>
      <c r="B459" s="133" t="s">
        <v>64</v>
      </c>
      <c r="C459" s="133">
        <v>1417.375</v>
      </c>
      <c r="D459" s="183" t="s">
        <v>64</v>
      </c>
      <c r="E459" s="133">
        <v>8983</v>
      </c>
      <c r="F459" s="133">
        <v>10.504</v>
      </c>
      <c r="G459" s="133">
        <v>10.564</v>
      </c>
      <c r="H459" s="133">
        <v>10.564</v>
      </c>
      <c r="I459" s="133">
        <v>11.705</v>
      </c>
      <c r="J459" s="133">
        <v>11.62</v>
      </c>
      <c r="K459" s="133" t="s">
        <v>64</v>
      </c>
      <c r="L459" s="133" t="s">
        <v>64</v>
      </c>
    </row>
    <row r="460" spans="1:12" x14ac:dyDescent="0.3">
      <c r="A460" s="134">
        <v>38826</v>
      </c>
      <c r="B460" s="133" t="s">
        <v>64</v>
      </c>
      <c r="C460" s="133">
        <v>1453.2270000000001</v>
      </c>
      <c r="D460" s="183" t="s">
        <v>64</v>
      </c>
      <c r="E460" s="133">
        <v>8883</v>
      </c>
      <c r="F460" s="133">
        <v>10.568</v>
      </c>
      <c r="G460" s="133">
        <v>10.667999999999999</v>
      </c>
      <c r="H460" s="133">
        <v>10.65</v>
      </c>
      <c r="I460" s="133">
        <v>11.686</v>
      </c>
      <c r="J460" s="133">
        <v>11.66</v>
      </c>
      <c r="K460" s="133" t="s">
        <v>64</v>
      </c>
      <c r="L460" s="133" t="s">
        <v>64</v>
      </c>
    </row>
    <row r="461" spans="1:12" x14ac:dyDescent="0.3">
      <c r="A461" s="134">
        <v>38827</v>
      </c>
      <c r="B461" s="133" t="s">
        <v>64</v>
      </c>
      <c r="C461" s="133">
        <v>1464.528</v>
      </c>
      <c r="D461" s="183" t="s">
        <v>64</v>
      </c>
      <c r="E461" s="133">
        <v>8885</v>
      </c>
      <c r="F461" s="133">
        <v>10.481999999999999</v>
      </c>
      <c r="G461" s="133">
        <v>10.457000000000001</v>
      </c>
      <c r="H461" s="133">
        <v>10.451000000000001</v>
      </c>
      <c r="I461" s="133">
        <v>11.677</v>
      </c>
      <c r="J461" s="133">
        <v>11.57</v>
      </c>
      <c r="K461" s="133" t="s">
        <v>64</v>
      </c>
      <c r="L461" s="133" t="s">
        <v>64</v>
      </c>
    </row>
    <row r="462" spans="1:12" x14ac:dyDescent="0.3">
      <c r="A462" s="134">
        <v>38828</v>
      </c>
      <c r="B462" s="133" t="s">
        <v>64</v>
      </c>
      <c r="C462" s="133">
        <v>1459.288</v>
      </c>
      <c r="D462" s="183" t="s">
        <v>64</v>
      </c>
      <c r="E462" s="133">
        <v>8884</v>
      </c>
      <c r="F462" s="133">
        <v>10.429</v>
      </c>
      <c r="G462" s="133">
        <v>10.524000000000001</v>
      </c>
      <c r="H462" s="133">
        <v>10.489000000000001</v>
      </c>
      <c r="I462" s="133">
        <v>11.659000000000001</v>
      </c>
      <c r="J462" s="133">
        <v>11.42</v>
      </c>
      <c r="K462" s="133" t="s">
        <v>64</v>
      </c>
      <c r="L462" s="133" t="s">
        <v>64</v>
      </c>
    </row>
    <row r="463" spans="1:12" x14ac:dyDescent="0.3">
      <c r="A463" s="134">
        <v>38829</v>
      </c>
      <c r="B463" s="133" t="s">
        <v>64</v>
      </c>
      <c r="C463" s="133">
        <v>1459.288</v>
      </c>
      <c r="D463" s="183" t="s">
        <v>64</v>
      </c>
      <c r="E463" s="133">
        <v>8884</v>
      </c>
      <c r="F463" s="133">
        <v>10.429</v>
      </c>
      <c r="G463" s="133">
        <v>10.524000000000001</v>
      </c>
      <c r="H463" s="133">
        <v>10.489000000000001</v>
      </c>
      <c r="I463" s="133">
        <v>11.659000000000001</v>
      </c>
      <c r="J463" s="133">
        <v>11.42</v>
      </c>
      <c r="K463" s="133" t="s">
        <v>64</v>
      </c>
      <c r="L463" s="133" t="s">
        <v>64</v>
      </c>
    </row>
    <row r="464" spans="1:12" x14ac:dyDescent="0.3">
      <c r="A464" s="134">
        <v>38830</v>
      </c>
      <c r="B464" s="133" t="s">
        <v>64</v>
      </c>
      <c r="C464" s="133">
        <v>1459.288</v>
      </c>
      <c r="D464" s="183" t="s">
        <v>64</v>
      </c>
      <c r="E464" s="133">
        <v>8884</v>
      </c>
      <c r="F464" s="133">
        <v>10.429</v>
      </c>
      <c r="G464" s="133">
        <v>10.524000000000001</v>
      </c>
      <c r="H464" s="133">
        <v>10.489000000000001</v>
      </c>
      <c r="I464" s="133">
        <v>11.659000000000001</v>
      </c>
      <c r="J464" s="133">
        <v>11.42</v>
      </c>
      <c r="K464" s="133" t="s">
        <v>64</v>
      </c>
      <c r="L464" s="133" t="s">
        <v>64</v>
      </c>
    </row>
    <row r="465" spans="1:12" x14ac:dyDescent="0.3">
      <c r="A465" s="134">
        <v>38831</v>
      </c>
      <c r="B465" s="133" t="s">
        <v>64</v>
      </c>
      <c r="C465" s="133">
        <v>1442.865</v>
      </c>
      <c r="D465" s="183" t="s">
        <v>64</v>
      </c>
      <c r="E465" s="133">
        <v>8822</v>
      </c>
      <c r="F465" s="133">
        <v>10.510999999999999</v>
      </c>
      <c r="G465" s="133">
        <v>10.600999999999999</v>
      </c>
      <c r="H465" s="133">
        <v>10.539</v>
      </c>
      <c r="I465" s="133">
        <v>11.659000000000001</v>
      </c>
      <c r="J465" s="133">
        <v>11.42</v>
      </c>
      <c r="K465" s="133" t="s">
        <v>64</v>
      </c>
      <c r="L465" s="133" t="s">
        <v>64</v>
      </c>
    </row>
    <row r="466" spans="1:12" x14ac:dyDescent="0.3">
      <c r="A466" s="134">
        <v>38832</v>
      </c>
      <c r="B466" s="133" t="s">
        <v>64</v>
      </c>
      <c r="C466" s="133">
        <v>1458.7840000000001</v>
      </c>
      <c r="D466" s="183" t="s">
        <v>64</v>
      </c>
      <c r="E466" s="133">
        <v>8818</v>
      </c>
      <c r="F466" s="133">
        <v>10.441000000000001</v>
      </c>
      <c r="G466" s="133">
        <v>10.544</v>
      </c>
      <c r="H466" s="133">
        <v>10.525</v>
      </c>
      <c r="I466" s="133">
        <v>11.659000000000001</v>
      </c>
      <c r="J466" s="133">
        <v>11.42</v>
      </c>
      <c r="K466" s="133" t="s">
        <v>64</v>
      </c>
      <c r="L466" s="133" t="s">
        <v>64</v>
      </c>
    </row>
    <row r="467" spans="1:12" x14ac:dyDescent="0.3">
      <c r="A467" s="134">
        <v>38833</v>
      </c>
      <c r="B467" s="133" t="s">
        <v>64</v>
      </c>
      <c r="C467" s="133">
        <v>1481.7190000000001</v>
      </c>
      <c r="D467" s="183" t="s">
        <v>64</v>
      </c>
      <c r="E467" s="133">
        <v>8795</v>
      </c>
      <c r="F467" s="133">
        <v>10.494</v>
      </c>
      <c r="G467" s="133">
        <v>10.608000000000001</v>
      </c>
      <c r="H467" s="133">
        <v>10.577</v>
      </c>
      <c r="I467" s="133">
        <v>11.51</v>
      </c>
      <c r="J467" s="133">
        <v>11.52</v>
      </c>
      <c r="K467" s="133" t="s">
        <v>64</v>
      </c>
      <c r="L467" s="133" t="s">
        <v>64</v>
      </c>
    </row>
    <row r="468" spans="1:12" x14ac:dyDescent="0.3">
      <c r="A468" s="134">
        <v>38834</v>
      </c>
      <c r="B468" s="133" t="s">
        <v>64</v>
      </c>
      <c r="C468" s="133">
        <v>1474.6089999999999</v>
      </c>
      <c r="D468" s="183" t="s">
        <v>64</v>
      </c>
      <c r="E468" s="133">
        <v>8780</v>
      </c>
      <c r="F468" s="133">
        <v>10.525</v>
      </c>
      <c r="G468" s="133">
        <v>10.581</v>
      </c>
      <c r="H468" s="133">
        <v>10.516999999999999</v>
      </c>
      <c r="I468" s="133">
        <v>11.537000000000001</v>
      </c>
      <c r="J468" s="133">
        <v>11.54</v>
      </c>
      <c r="K468" s="133" t="s">
        <v>64</v>
      </c>
      <c r="L468" s="133" t="s">
        <v>64</v>
      </c>
    </row>
    <row r="469" spans="1:12" x14ac:dyDescent="0.3">
      <c r="A469" s="134">
        <v>38835</v>
      </c>
      <c r="B469" s="133" t="s">
        <v>64</v>
      </c>
      <c r="C469" s="133">
        <v>1464.4059999999999</v>
      </c>
      <c r="D469" s="183" t="s">
        <v>64</v>
      </c>
      <c r="E469" s="133">
        <v>8785</v>
      </c>
      <c r="F469" s="133">
        <v>10.561999999999999</v>
      </c>
      <c r="G469" s="133">
        <v>10.651999999999999</v>
      </c>
      <c r="H469" s="133">
        <v>10.603</v>
      </c>
      <c r="I469" s="133">
        <v>11.537000000000001</v>
      </c>
      <c r="J469" s="133">
        <v>11.54</v>
      </c>
      <c r="K469" s="133" t="s">
        <v>64</v>
      </c>
      <c r="L469" s="133" t="s">
        <v>64</v>
      </c>
    </row>
    <row r="470" spans="1:12" x14ac:dyDescent="0.3">
      <c r="A470" s="134">
        <v>38836</v>
      </c>
      <c r="B470" s="133" t="s">
        <v>64</v>
      </c>
      <c r="C470" s="133">
        <v>1464.4059999999999</v>
      </c>
      <c r="D470" s="183" t="s">
        <v>64</v>
      </c>
      <c r="E470" s="133">
        <v>8785</v>
      </c>
      <c r="F470" s="133">
        <v>10.561999999999999</v>
      </c>
      <c r="G470" s="133">
        <v>10.651999999999999</v>
      </c>
      <c r="H470" s="133">
        <v>10.603</v>
      </c>
      <c r="I470" s="133">
        <v>11.537000000000001</v>
      </c>
      <c r="J470" s="133">
        <v>11.54</v>
      </c>
      <c r="K470" s="133" t="s">
        <v>64</v>
      </c>
      <c r="L470" s="133" t="s">
        <v>64</v>
      </c>
    </row>
    <row r="471" spans="1:12" x14ac:dyDescent="0.3">
      <c r="A471" s="134">
        <v>38837</v>
      </c>
      <c r="B471" s="133" t="s">
        <v>64</v>
      </c>
      <c r="C471" s="133">
        <v>1464.4059999999999</v>
      </c>
      <c r="D471" s="183" t="s">
        <v>64</v>
      </c>
      <c r="E471" s="133">
        <v>8785</v>
      </c>
      <c r="F471" s="133">
        <v>10.561999999999999</v>
      </c>
      <c r="G471" s="133">
        <v>10.651999999999999</v>
      </c>
      <c r="H471" s="133">
        <v>10.603</v>
      </c>
      <c r="I471" s="133">
        <v>11.537000000000001</v>
      </c>
      <c r="J471" s="133">
        <v>11.54</v>
      </c>
      <c r="K471" s="133" t="s">
        <v>64</v>
      </c>
      <c r="L471" s="133" t="s">
        <v>64</v>
      </c>
    </row>
    <row r="472" spans="1:12" x14ac:dyDescent="0.3">
      <c r="A472" s="134">
        <v>38838</v>
      </c>
      <c r="B472" s="133" t="s">
        <v>64</v>
      </c>
      <c r="C472" s="133">
        <v>1476.4549999999999</v>
      </c>
      <c r="D472" s="183" t="s">
        <v>64</v>
      </c>
      <c r="E472" s="133">
        <v>8770</v>
      </c>
      <c r="F472" s="133">
        <v>10.522</v>
      </c>
      <c r="G472" s="133">
        <v>10.622</v>
      </c>
      <c r="H472" s="133">
        <v>10.537000000000001</v>
      </c>
      <c r="I472" s="133">
        <v>11.537000000000001</v>
      </c>
      <c r="J472" s="133">
        <v>11.54</v>
      </c>
      <c r="K472" s="133" t="s">
        <v>64</v>
      </c>
      <c r="L472" s="133" t="s">
        <v>64</v>
      </c>
    </row>
    <row r="473" spans="1:12" x14ac:dyDescent="0.3">
      <c r="A473" s="134">
        <v>38839</v>
      </c>
      <c r="B473" s="133" t="s">
        <v>64</v>
      </c>
      <c r="C473" s="133">
        <v>1475.893</v>
      </c>
      <c r="D473" s="183" t="s">
        <v>64</v>
      </c>
      <c r="E473" s="133">
        <v>8775</v>
      </c>
      <c r="F473" s="133">
        <v>10.859</v>
      </c>
      <c r="G473" s="133">
        <v>10.913</v>
      </c>
      <c r="H473" s="133">
        <v>10.788</v>
      </c>
      <c r="I473" s="133">
        <v>11.537000000000001</v>
      </c>
      <c r="J473" s="133">
        <v>11.54</v>
      </c>
      <c r="K473" s="133" t="s">
        <v>64</v>
      </c>
      <c r="L473" s="133" t="s">
        <v>64</v>
      </c>
    </row>
    <row r="474" spans="1:12" x14ac:dyDescent="0.3">
      <c r="A474" s="134">
        <v>38840</v>
      </c>
      <c r="B474" s="133" t="s">
        <v>64</v>
      </c>
      <c r="C474" s="133">
        <v>1499.0709999999999</v>
      </c>
      <c r="D474" s="183" t="s">
        <v>64</v>
      </c>
      <c r="E474" s="133">
        <v>8775</v>
      </c>
      <c r="F474" s="133">
        <v>10.496</v>
      </c>
      <c r="G474" s="133">
        <v>10.592000000000001</v>
      </c>
      <c r="H474" s="133">
        <v>10.504</v>
      </c>
      <c r="I474" s="133">
        <v>11.537000000000001</v>
      </c>
      <c r="J474" s="133">
        <v>11.54</v>
      </c>
      <c r="K474" s="133" t="s">
        <v>64</v>
      </c>
      <c r="L474" s="133" t="s">
        <v>64</v>
      </c>
    </row>
    <row r="475" spans="1:12" x14ac:dyDescent="0.3">
      <c r="A475" s="134">
        <v>38841</v>
      </c>
      <c r="B475" s="133" t="s">
        <v>64</v>
      </c>
      <c r="C475" s="133">
        <v>1484.3320000000001</v>
      </c>
      <c r="D475" s="183" t="s">
        <v>64</v>
      </c>
      <c r="E475" s="133">
        <v>8775</v>
      </c>
      <c r="F475" s="133">
        <v>10.484</v>
      </c>
      <c r="G475" s="133">
        <v>10.603999999999999</v>
      </c>
      <c r="H475" s="133">
        <v>10.535</v>
      </c>
      <c r="I475" s="133">
        <v>11.537000000000001</v>
      </c>
      <c r="J475" s="133">
        <v>11.54</v>
      </c>
      <c r="K475" s="133" t="s">
        <v>64</v>
      </c>
      <c r="L475" s="133" t="s">
        <v>64</v>
      </c>
    </row>
    <row r="476" spans="1:12" x14ac:dyDescent="0.3">
      <c r="A476" s="134">
        <v>38842</v>
      </c>
      <c r="B476" s="133" t="s">
        <v>64</v>
      </c>
      <c r="C476" s="133">
        <v>1483.0609999999999</v>
      </c>
      <c r="D476" s="183" t="s">
        <v>64</v>
      </c>
      <c r="E476" s="133">
        <v>8780</v>
      </c>
      <c r="F476" s="133">
        <v>10.670999999999999</v>
      </c>
      <c r="G476" s="133">
        <v>10.757</v>
      </c>
      <c r="H476" s="133">
        <v>10.728999999999999</v>
      </c>
      <c r="I476" s="133">
        <v>11.537000000000001</v>
      </c>
      <c r="J476" s="133">
        <v>11.54</v>
      </c>
      <c r="K476" s="133" t="s">
        <v>64</v>
      </c>
      <c r="L476" s="133" t="s">
        <v>64</v>
      </c>
    </row>
    <row r="477" spans="1:12" x14ac:dyDescent="0.3">
      <c r="A477" s="134">
        <v>38843</v>
      </c>
      <c r="B477" s="133" t="s">
        <v>64</v>
      </c>
      <c r="C477" s="133">
        <v>1483.0609999999999</v>
      </c>
      <c r="D477" s="183" t="s">
        <v>64</v>
      </c>
      <c r="E477" s="133">
        <v>8780</v>
      </c>
      <c r="F477" s="133">
        <v>10.670999999999999</v>
      </c>
      <c r="G477" s="133">
        <v>10.757</v>
      </c>
      <c r="H477" s="133">
        <v>10.728999999999999</v>
      </c>
      <c r="I477" s="133">
        <v>11.537000000000001</v>
      </c>
      <c r="J477" s="133">
        <v>11.54</v>
      </c>
      <c r="K477" s="133" t="s">
        <v>64</v>
      </c>
      <c r="L477" s="133" t="s">
        <v>64</v>
      </c>
    </row>
    <row r="478" spans="1:12" x14ac:dyDescent="0.3">
      <c r="A478" s="134">
        <v>38844</v>
      </c>
      <c r="B478" s="133" t="s">
        <v>64</v>
      </c>
      <c r="C478" s="133">
        <v>1483.0609999999999</v>
      </c>
      <c r="D478" s="183" t="s">
        <v>64</v>
      </c>
      <c r="E478" s="133">
        <v>8780</v>
      </c>
      <c r="F478" s="133">
        <v>10.670999999999999</v>
      </c>
      <c r="G478" s="133">
        <v>10.757</v>
      </c>
      <c r="H478" s="133">
        <v>10.728999999999999</v>
      </c>
      <c r="I478" s="133">
        <v>11.537000000000001</v>
      </c>
      <c r="J478" s="133">
        <v>11.54</v>
      </c>
      <c r="K478" s="133" t="s">
        <v>64</v>
      </c>
      <c r="L478" s="133" t="s">
        <v>64</v>
      </c>
    </row>
    <row r="479" spans="1:12" x14ac:dyDescent="0.3">
      <c r="A479" s="134">
        <v>38845</v>
      </c>
      <c r="B479" s="133" t="s">
        <v>64</v>
      </c>
      <c r="C479" s="133">
        <v>1507.9259999999999</v>
      </c>
      <c r="D479" s="183" t="s">
        <v>64</v>
      </c>
      <c r="E479" s="133">
        <v>8730</v>
      </c>
      <c r="F479" s="133">
        <v>10.429</v>
      </c>
      <c r="G479" s="133">
        <v>10.513999999999999</v>
      </c>
      <c r="H479" s="133">
        <v>10.499000000000001</v>
      </c>
      <c r="I479" s="133">
        <v>11.537000000000001</v>
      </c>
      <c r="J479" s="133">
        <v>11.54</v>
      </c>
      <c r="K479" s="133" t="s">
        <v>64</v>
      </c>
      <c r="L479" s="133" t="s">
        <v>64</v>
      </c>
    </row>
    <row r="480" spans="1:12" x14ac:dyDescent="0.3">
      <c r="A480" s="134">
        <v>38846</v>
      </c>
      <c r="B480" s="133" t="s">
        <v>64</v>
      </c>
      <c r="C480" s="133">
        <v>1532.624</v>
      </c>
      <c r="D480" s="183" t="s">
        <v>64</v>
      </c>
      <c r="E480" s="133">
        <v>8738</v>
      </c>
      <c r="F480" s="133">
        <v>10.505000000000001</v>
      </c>
      <c r="G480" s="133">
        <v>10.657999999999999</v>
      </c>
      <c r="H480" s="133">
        <v>10.59</v>
      </c>
      <c r="I480" s="133">
        <v>11.537000000000001</v>
      </c>
      <c r="J480" s="133">
        <v>11.54</v>
      </c>
      <c r="K480" s="133" t="s">
        <v>64</v>
      </c>
      <c r="L480" s="133" t="s">
        <v>64</v>
      </c>
    </row>
    <row r="481" spans="1:12" x14ac:dyDescent="0.3">
      <c r="A481" s="134">
        <v>38847</v>
      </c>
      <c r="B481" s="133" t="s">
        <v>64</v>
      </c>
      <c r="C481" s="133">
        <v>1539.4010000000001</v>
      </c>
      <c r="D481" s="183" t="s">
        <v>64</v>
      </c>
      <c r="E481" s="133">
        <v>8722</v>
      </c>
      <c r="F481" s="133">
        <v>10.505000000000001</v>
      </c>
      <c r="G481" s="133">
        <v>10.654</v>
      </c>
      <c r="H481" s="133">
        <v>10.596</v>
      </c>
      <c r="I481" s="133">
        <v>11.537000000000001</v>
      </c>
      <c r="J481" s="133">
        <v>11.54</v>
      </c>
      <c r="K481" s="133" t="s">
        <v>64</v>
      </c>
      <c r="L481" s="133" t="s">
        <v>64</v>
      </c>
    </row>
    <row r="482" spans="1:12" x14ac:dyDescent="0.3">
      <c r="A482" s="134">
        <v>38848</v>
      </c>
      <c r="B482" s="133" t="s">
        <v>64</v>
      </c>
      <c r="C482" s="133">
        <v>1553.0619999999999</v>
      </c>
      <c r="D482" s="183" t="s">
        <v>64</v>
      </c>
      <c r="E482" s="133">
        <v>8703</v>
      </c>
      <c r="F482" s="133">
        <v>10.563000000000001</v>
      </c>
      <c r="G482" s="133">
        <v>10.666</v>
      </c>
      <c r="H482" s="133">
        <v>10.61</v>
      </c>
      <c r="I482" s="133">
        <v>11.537000000000001</v>
      </c>
      <c r="J482" s="133">
        <v>11.54</v>
      </c>
      <c r="K482" s="133" t="s">
        <v>64</v>
      </c>
      <c r="L482" s="133" t="s">
        <v>64</v>
      </c>
    </row>
    <row r="483" spans="1:12" x14ac:dyDescent="0.3">
      <c r="A483" s="134">
        <v>38849</v>
      </c>
      <c r="B483" s="133" t="s">
        <v>64</v>
      </c>
      <c r="C483" s="133">
        <v>1525.78</v>
      </c>
      <c r="D483" s="183" t="s">
        <v>64</v>
      </c>
      <c r="E483" s="133">
        <v>8765</v>
      </c>
      <c r="F483" s="133">
        <v>10.52</v>
      </c>
      <c r="G483" s="133">
        <v>10.653</v>
      </c>
      <c r="H483" s="133">
        <v>10.582000000000001</v>
      </c>
      <c r="I483" s="133">
        <v>11.537000000000001</v>
      </c>
      <c r="J483" s="133">
        <v>11.54</v>
      </c>
      <c r="K483" s="133" t="s">
        <v>64</v>
      </c>
      <c r="L483" s="133" t="s">
        <v>64</v>
      </c>
    </row>
    <row r="484" spans="1:12" x14ac:dyDescent="0.3">
      <c r="A484" s="134">
        <v>38850</v>
      </c>
      <c r="B484" s="133" t="s">
        <v>64</v>
      </c>
      <c r="C484" s="133">
        <v>1525.78</v>
      </c>
      <c r="D484" s="183" t="s">
        <v>64</v>
      </c>
      <c r="E484" s="133">
        <v>8765</v>
      </c>
      <c r="F484" s="133">
        <v>10.52</v>
      </c>
      <c r="G484" s="133">
        <v>10.653</v>
      </c>
      <c r="H484" s="133">
        <v>10.582000000000001</v>
      </c>
      <c r="I484" s="133">
        <v>11.537000000000001</v>
      </c>
      <c r="J484" s="133">
        <v>11.54</v>
      </c>
      <c r="K484" s="133" t="s">
        <v>64</v>
      </c>
      <c r="L484" s="133" t="s">
        <v>64</v>
      </c>
    </row>
    <row r="485" spans="1:12" x14ac:dyDescent="0.3">
      <c r="A485" s="134">
        <v>38851</v>
      </c>
      <c r="B485" s="133" t="s">
        <v>64</v>
      </c>
      <c r="C485" s="133">
        <v>1525.78</v>
      </c>
      <c r="D485" s="183" t="s">
        <v>64</v>
      </c>
      <c r="E485" s="133">
        <v>8765</v>
      </c>
      <c r="F485" s="133">
        <v>10.52</v>
      </c>
      <c r="G485" s="133">
        <v>10.653</v>
      </c>
      <c r="H485" s="133">
        <v>10.582000000000001</v>
      </c>
      <c r="I485" s="133">
        <v>11.537000000000001</v>
      </c>
      <c r="J485" s="133">
        <v>11.54</v>
      </c>
      <c r="K485" s="133" t="s">
        <v>64</v>
      </c>
      <c r="L485" s="133" t="s">
        <v>64</v>
      </c>
    </row>
    <row r="486" spans="1:12" x14ac:dyDescent="0.3">
      <c r="A486" s="134">
        <v>38852</v>
      </c>
      <c r="B486" s="133" t="s">
        <v>64</v>
      </c>
      <c r="C486" s="133">
        <v>1429.5419999999999</v>
      </c>
      <c r="D486" s="183" t="s">
        <v>64</v>
      </c>
      <c r="E486" s="133">
        <v>9118</v>
      </c>
      <c r="F486" s="133">
        <v>10.446999999999999</v>
      </c>
      <c r="G486" s="133">
        <v>10.57</v>
      </c>
      <c r="H486" s="133">
        <v>10.536</v>
      </c>
      <c r="I486" s="133">
        <v>11.537000000000001</v>
      </c>
      <c r="J486" s="133">
        <v>11.54</v>
      </c>
      <c r="K486" s="133" t="s">
        <v>64</v>
      </c>
      <c r="L486" s="133" t="s">
        <v>64</v>
      </c>
    </row>
    <row r="487" spans="1:12" x14ac:dyDescent="0.3">
      <c r="A487" s="134">
        <v>38853</v>
      </c>
      <c r="B487" s="133" t="s">
        <v>64</v>
      </c>
      <c r="C487" s="133">
        <v>1427.8140000000001</v>
      </c>
      <c r="D487" s="183" t="s">
        <v>64</v>
      </c>
      <c r="E487" s="133">
        <v>9195</v>
      </c>
      <c r="F487" s="133">
        <v>10.457000000000001</v>
      </c>
      <c r="G487" s="133">
        <v>10.571999999999999</v>
      </c>
      <c r="H487" s="133">
        <v>10.563000000000001</v>
      </c>
      <c r="I487" s="133">
        <v>11.537000000000001</v>
      </c>
      <c r="J487" s="133">
        <v>11.54</v>
      </c>
      <c r="K487" s="133" t="s">
        <v>64</v>
      </c>
      <c r="L487" s="133" t="s">
        <v>64</v>
      </c>
    </row>
    <row r="488" spans="1:12" x14ac:dyDescent="0.3">
      <c r="A488" s="134">
        <v>38854</v>
      </c>
      <c r="B488" s="133" t="s">
        <v>64</v>
      </c>
      <c r="C488" s="133">
        <v>1462.1579999999999</v>
      </c>
      <c r="D488" s="183" t="s">
        <v>64</v>
      </c>
      <c r="E488" s="133">
        <v>8998</v>
      </c>
      <c r="F488" s="133">
        <v>10.499000000000001</v>
      </c>
      <c r="G488" s="133">
        <v>10.616</v>
      </c>
      <c r="H488" s="133">
        <v>10.541</v>
      </c>
      <c r="I488" s="133">
        <v>11.955</v>
      </c>
      <c r="J488" s="133">
        <v>11.79</v>
      </c>
      <c r="K488" s="133" t="s">
        <v>64</v>
      </c>
      <c r="L488" s="133" t="s">
        <v>64</v>
      </c>
    </row>
    <row r="489" spans="1:12" x14ac:dyDescent="0.3">
      <c r="A489" s="134">
        <v>38855</v>
      </c>
      <c r="B489" s="133" t="s">
        <v>64</v>
      </c>
      <c r="C489" s="133">
        <v>1400.847</v>
      </c>
      <c r="D489" s="183" t="s">
        <v>64</v>
      </c>
      <c r="E489" s="133">
        <v>9176</v>
      </c>
      <c r="F489" s="133">
        <v>11.148</v>
      </c>
      <c r="G489" s="133">
        <v>11.141</v>
      </c>
      <c r="H489" s="133">
        <v>11.058999999999999</v>
      </c>
      <c r="I489" s="133">
        <v>11.955</v>
      </c>
      <c r="J489" s="133">
        <v>11.79</v>
      </c>
      <c r="K489" s="133" t="s">
        <v>64</v>
      </c>
      <c r="L489" s="133" t="s">
        <v>64</v>
      </c>
    </row>
    <row r="490" spans="1:12" x14ac:dyDescent="0.3">
      <c r="A490" s="134">
        <v>38856</v>
      </c>
      <c r="B490" s="133" t="s">
        <v>64</v>
      </c>
      <c r="C490" s="133">
        <v>1392.99</v>
      </c>
      <c r="D490" s="183" t="s">
        <v>64</v>
      </c>
      <c r="E490" s="133">
        <v>9198</v>
      </c>
      <c r="F490" s="133">
        <v>10.343</v>
      </c>
      <c r="G490" s="133">
        <v>10.435</v>
      </c>
      <c r="H490" s="133">
        <v>10.41</v>
      </c>
      <c r="I490" s="133">
        <v>11.955</v>
      </c>
      <c r="J490" s="133">
        <v>11.79</v>
      </c>
      <c r="K490" s="133" t="s">
        <v>64</v>
      </c>
      <c r="L490" s="133" t="s">
        <v>64</v>
      </c>
    </row>
    <row r="491" spans="1:12" x14ac:dyDescent="0.3">
      <c r="A491" s="134">
        <v>38857</v>
      </c>
      <c r="B491" s="133" t="s">
        <v>64</v>
      </c>
      <c r="C491" s="133">
        <v>1392.99</v>
      </c>
      <c r="D491" s="183" t="s">
        <v>64</v>
      </c>
      <c r="E491" s="133">
        <v>9198</v>
      </c>
      <c r="F491" s="133">
        <v>10.343</v>
      </c>
      <c r="G491" s="133">
        <v>10.435</v>
      </c>
      <c r="H491" s="133">
        <v>10.41</v>
      </c>
      <c r="I491" s="133">
        <v>11.955</v>
      </c>
      <c r="J491" s="133">
        <v>11.79</v>
      </c>
      <c r="K491" s="133" t="s">
        <v>64</v>
      </c>
      <c r="L491" s="133" t="s">
        <v>64</v>
      </c>
    </row>
    <row r="492" spans="1:12" x14ac:dyDescent="0.3">
      <c r="A492" s="134">
        <v>38858</v>
      </c>
      <c r="B492" s="133" t="s">
        <v>64</v>
      </c>
      <c r="C492" s="133">
        <v>1392.99</v>
      </c>
      <c r="D492" s="183" t="s">
        <v>64</v>
      </c>
      <c r="E492" s="133">
        <v>9198</v>
      </c>
      <c r="F492" s="133">
        <v>10.343</v>
      </c>
      <c r="G492" s="133">
        <v>10.435</v>
      </c>
      <c r="H492" s="133">
        <v>10.41</v>
      </c>
      <c r="I492" s="133">
        <v>11.955</v>
      </c>
      <c r="J492" s="133">
        <v>11.79</v>
      </c>
      <c r="K492" s="133" t="s">
        <v>64</v>
      </c>
      <c r="L492" s="133" t="s">
        <v>64</v>
      </c>
    </row>
    <row r="493" spans="1:12" x14ac:dyDescent="0.3">
      <c r="A493" s="134">
        <v>38859</v>
      </c>
      <c r="B493" s="133" t="s">
        <v>64</v>
      </c>
      <c r="C493" s="133">
        <v>1309.0450000000001</v>
      </c>
      <c r="D493" s="183" t="s">
        <v>64</v>
      </c>
      <c r="E493" s="133">
        <v>9325</v>
      </c>
      <c r="F493" s="133">
        <v>10.486000000000001</v>
      </c>
      <c r="G493" s="133">
        <v>10.621</v>
      </c>
      <c r="H493" s="133">
        <v>10.598000000000001</v>
      </c>
      <c r="I493" s="133">
        <v>11.955</v>
      </c>
      <c r="J493" s="133">
        <v>11.79</v>
      </c>
      <c r="K493" s="133" t="s">
        <v>64</v>
      </c>
      <c r="L493" s="133" t="s">
        <v>64</v>
      </c>
    </row>
    <row r="494" spans="1:12" x14ac:dyDescent="0.3">
      <c r="A494" s="134">
        <v>38860</v>
      </c>
      <c r="B494" s="133" t="s">
        <v>64</v>
      </c>
      <c r="C494" s="133">
        <v>1326.26</v>
      </c>
      <c r="D494" s="183" t="s">
        <v>64</v>
      </c>
      <c r="E494" s="133">
        <v>9245</v>
      </c>
      <c r="F494" s="133">
        <v>10.461</v>
      </c>
      <c r="G494" s="133">
        <v>10.59</v>
      </c>
      <c r="H494" s="133">
        <v>10.563000000000001</v>
      </c>
      <c r="I494" s="133">
        <v>11.955</v>
      </c>
      <c r="J494" s="133">
        <v>11.79</v>
      </c>
      <c r="K494" s="133" t="s">
        <v>64</v>
      </c>
      <c r="L494" s="133" t="s">
        <v>64</v>
      </c>
    </row>
    <row r="495" spans="1:12" x14ac:dyDescent="0.3">
      <c r="A495" s="134">
        <v>38861</v>
      </c>
      <c r="B495" s="133" t="s">
        <v>64</v>
      </c>
      <c r="C495" s="133">
        <v>1323.1469999999999</v>
      </c>
      <c r="D495" s="183" t="s">
        <v>64</v>
      </c>
      <c r="E495" s="133">
        <v>9375</v>
      </c>
      <c r="F495" s="133">
        <v>10.483000000000001</v>
      </c>
      <c r="G495" s="133">
        <v>10.558</v>
      </c>
      <c r="H495" s="133">
        <v>10.529</v>
      </c>
      <c r="I495" s="133">
        <v>11.955</v>
      </c>
      <c r="J495" s="133">
        <v>11.79</v>
      </c>
      <c r="K495" s="133" t="s">
        <v>64</v>
      </c>
      <c r="L495" s="133" t="s">
        <v>64</v>
      </c>
    </row>
    <row r="496" spans="1:12" x14ac:dyDescent="0.3">
      <c r="A496" s="134">
        <v>38862</v>
      </c>
      <c r="B496" s="133" t="s">
        <v>64</v>
      </c>
      <c r="C496" s="133">
        <v>1323.1469999999999</v>
      </c>
      <c r="D496" s="183" t="s">
        <v>64</v>
      </c>
      <c r="E496" s="133">
        <v>9345</v>
      </c>
      <c r="F496" s="133">
        <v>10.483000000000001</v>
      </c>
      <c r="G496" s="133">
        <v>10.558</v>
      </c>
      <c r="H496" s="133">
        <v>10.529</v>
      </c>
      <c r="I496" s="133">
        <v>11.955</v>
      </c>
      <c r="J496" s="133">
        <v>11.79</v>
      </c>
      <c r="K496" s="133" t="s">
        <v>64</v>
      </c>
      <c r="L496" s="133" t="s">
        <v>64</v>
      </c>
    </row>
    <row r="497" spans="1:12" x14ac:dyDescent="0.3">
      <c r="A497" s="134">
        <v>38863</v>
      </c>
      <c r="B497" s="133" t="s">
        <v>64</v>
      </c>
      <c r="C497" s="133">
        <v>1323.1469999999999</v>
      </c>
      <c r="D497" s="183" t="s">
        <v>64</v>
      </c>
      <c r="E497" s="133">
        <v>9260</v>
      </c>
      <c r="F497" s="133">
        <v>10.462</v>
      </c>
      <c r="G497" s="133">
        <v>10.582000000000001</v>
      </c>
      <c r="H497" s="133">
        <v>10.538</v>
      </c>
      <c r="I497" s="133">
        <v>11.955</v>
      </c>
      <c r="J497" s="133">
        <v>11.79</v>
      </c>
      <c r="K497" s="133" t="s">
        <v>64</v>
      </c>
      <c r="L497" s="133" t="s">
        <v>64</v>
      </c>
    </row>
    <row r="498" spans="1:12" x14ac:dyDescent="0.3">
      <c r="A498" s="134">
        <v>38864</v>
      </c>
      <c r="B498" s="133" t="s">
        <v>64</v>
      </c>
      <c r="C498" s="133">
        <v>1323.1469999999999</v>
      </c>
      <c r="D498" s="183" t="s">
        <v>64</v>
      </c>
      <c r="E498" s="133">
        <v>9260</v>
      </c>
      <c r="F498" s="133">
        <v>10.462</v>
      </c>
      <c r="G498" s="133">
        <v>10.582000000000001</v>
      </c>
      <c r="H498" s="133">
        <v>10.538</v>
      </c>
      <c r="I498" s="133">
        <v>11.955</v>
      </c>
      <c r="J498" s="133">
        <v>11.79</v>
      </c>
      <c r="K498" s="133" t="s">
        <v>64</v>
      </c>
      <c r="L498" s="133" t="s">
        <v>64</v>
      </c>
    </row>
    <row r="499" spans="1:12" x14ac:dyDescent="0.3">
      <c r="A499" s="134">
        <v>38865</v>
      </c>
      <c r="B499" s="133" t="s">
        <v>64</v>
      </c>
      <c r="C499" s="133">
        <v>1323.1469999999999</v>
      </c>
      <c r="D499" s="183" t="s">
        <v>64</v>
      </c>
      <c r="E499" s="133">
        <v>9260</v>
      </c>
      <c r="F499" s="133">
        <v>10.462</v>
      </c>
      <c r="G499" s="133">
        <v>10.582000000000001</v>
      </c>
      <c r="H499" s="133">
        <v>10.538</v>
      </c>
      <c r="I499" s="133">
        <v>11.955</v>
      </c>
      <c r="J499" s="133">
        <v>11.79</v>
      </c>
      <c r="K499" s="133" t="s">
        <v>64</v>
      </c>
      <c r="L499" s="133" t="s">
        <v>64</v>
      </c>
    </row>
    <row r="500" spans="1:12" x14ac:dyDescent="0.3">
      <c r="A500" s="134">
        <v>38866</v>
      </c>
      <c r="B500" s="133" t="s">
        <v>64</v>
      </c>
      <c r="C500" s="133">
        <v>1333.884</v>
      </c>
      <c r="D500" s="183" t="s">
        <v>64</v>
      </c>
      <c r="E500" s="133">
        <v>9218</v>
      </c>
      <c r="F500" s="133">
        <v>10.43</v>
      </c>
      <c r="G500" s="133">
        <v>10.548</v>
      </c>
      <c r="H500" s="133">
        <v>10.58</v>
      </c>
      <c r="I500" s="133">
        <v>11.955</v>
      </c>
      <c r="J500" s="133">
        <v>11.79</v>
      </c>
      <c r="K500" s="133" t="s">
        <v>64</v>
      </c>
      <c r="L500" s="133" t="s">
        <v>64</v>
      </c>
    </row>
    <row r="501" spans="1:12" x14ac:dyDescent="0.3">
      <c r="A501" s="134">
        <v>38867</v>
      </c>
      <c r="B501" s="133" t="s">
        <v>64</v>
      </c>
      <c r="C501" s="133">
        <v>1366.17</v>
      </c>
      <c r="D501" s="183" t="s">
        <v>64</v>
      </c>
      <c r="E501" s="133">
        <v>9180</v>
      </c>
      <c r="F501" s="133">
        <v>10.335000000000001</v>
      </c>
      <c r="G501" s="133">
        <v>10.414</v>
      </c>
      <c r="H501" s="133">
        <v>10.429</v>
      </c>
      <c r="I501" s="133">
        <v>11.757</v>
      </c>
      <c r="J501" s="133">
        <v>12.07</v>
      </c>
      <c r="K501" s="133" t="s">
        <v>64</v>
      </c>
      <c r="L501" s="133" t="s">
        <v>64</v>
      </c>
    </row>
    <row r="502" spans="1:12" x14ac:dyDescent="0.3">
      <c r="A502" s="134">
        <v>38868</v>
      </c>
      <c r="B502" s="133" t="s">
        <v>64</v>
      </c>
      <c r="C502" s="133">
        <v>1329.9960000000001</v>
      </c>
      <c r="D502" s="183" t="s">
        <v>64</v>
      </c>
      <c r="E502" s="133">
        <v>9255</v>
      </c>
      <c r="F502" s="133">
        <v>10.484999999999999</v>
      </c>
      <c r="G502" s="133">
        <v>10.599</v>
      </c>
      <c r="H502" s="133">
        <v>10.576000000000001</v>
      </c>
      <c r="I502" s="133">
        <v>11.757</v>
      </c>
      <c r="J502" s="133">
        <v>12.07</v>
      </c>
      <c r="K502" s="133" t="s">
        <v>64</v>
      </c>
      <c r="L502" s="133" t="s">
        <v>64</v>
      </c>
    </row>
    <row r="503" spans="1:12" x14ac:dyDescent="0.3">
      <c r="A503" s="134">
        <v>38869</v>
      </c>
      <c r="B503" s="133" t="s">
        <v>64</v>
      </c>
      <c r="C503" s="133">
        <v>1321.56</v>
      </c>
      <c r="D503" s="183" t="s">
        <v>64</v>
      </c>
      <c r="E503" s="133">
        <v>9340</v>
      </c>
      <c r="F503" s="133">
        <v>10.457000000000001</v>
      </c>
      <c r="G503" s="133">
        <v>10.558</v>
      </c>
      <c r="H503" s="133">
        <v>10.531000000000001</v>
      </c>
      <c r="I503" s="133">
        <v>11.757</v>
      </c>
      <c r="J503" s="133">
        <v>12.07</v>
      </c>
      <c r="K503" s="133" t="s">
        <v>64</v>
      </c>
      <c r="L503" s="133" t="s">
        <v>64</v>
      </c>
    </row>
    <row r="504" spans="1:12" x14ac:dyDescent="0.3">
      <c r="A504" s="134">
        <v>38870</v>
      </c>
      <c r="B504" s="133" t="s">
        <v>64</v>
      </c>
      <c r="C504" s="133">
        <v>1347.6859999999999</v>
      </c>
      <c r="D504" s="183" t="s">
        <v>64</v>
      </c>
      <c r="E504" s="133">
        <v>9258</v>
      </c>
      <c r="F504" s="133">
        <v>10.444000000000001</v>
      </c>
      <c r="G504" s="133">
        <v>10.55</v>
      </c>
      <c r="H504" s="133">
        <v>10.523</v>
      </c>
      <c r="I504" s="133">
        <v>11.757</v>
      </c>
      <c r="J504" s="133">
        <v>12.07</v>
      </c>
      <c r="K504" s="133" t="s">
        <v>64</v>
      </c>
      <c r="L504" s="133" t="s">
        <v>64</v>
      </c>
    </row>
    <row r="505" spans="1:12" x14ac:dyDescent="0.3">
      <c r="A505" s="134">
        <v>38871</v>
      </c>
      <c r="B505" s="133" t="s">
        <v>64</v>
      </c>
      <c r="C505" s="133">
        <v>1347.6859999999999</v>
      </c>
      <c r="D505" s="183" t="s">
        <v>64</v>
      </c>
      <c r="E505" s="133">
        <v>9258</v>
      </c>
      <c r="F505" s="133">
        <v>10.444000000000001</v>
      </c>
      <c r="G505" s="133">
        <v>10.55</v>
      </c>
      <c r="H505" s="133">
        <v>10.523</v>
      </c>
      <c r="I505" s="133">
        <v>11.757</v>
      </c>
      <c r="J505" s="133">
        <v>12.07</v>
      </c>
      <c r="K505" s="133" t="s">
        <v>64</v>
      </c>
      <c r="L505" s="133" t="s">
        <v>64</v>
      </c>
    </row>
    <row r="506" spans="1:12" x14ac:dyDescent="0.3">
      <c r="A506" s="134">
        <v>38872</v>
      </c>
      <c r="B506" s="133" t="s">
        <v>64</v>
      </c>
      <c r="C506" s="133">
        <v>1347.6859999999999</v>
      </c>
      <c r="D506" s="183" t="s">
        <v>64</v>
      </c>
      <c r="E506" s="133">
        <v>9258</v>
      </c>
      <c r="F506" s="133">
        <v>10.444000000000001</v>
      </c>
      <c r="G506" s="133">
        <v>10.55</v>
      </c>
      <c r="H506" s="133">
        <v>10.523</v>
      </c>
      <c r="I506" s="133">
        <v>11.757</v>
      </c>
      <c r="J506" s="133">
        <v>12.07</v>
      </c>
      <c r="K506" s="133" t="s">
        <v>64</v>
      </c>
      <c r="L506" s="133" t="s">
        <v>64</v>
      </c>
    </row>
    <row r="507" spans="1:12" x14ac:dyDescent="0.3">
      <c r="A507" s="134">
        <v>38873</v>
      </c>
      <c r="B507" s="133" t="s">
        <v>64</v>
      </c>
      <c r="C507" s="133">
        <v>1349.038</v>
      </c>
      <c r="D507" s="183" t="s">
        <v>64</v>
      </c>
      <c r="E507" s="133">
        <v>9285</v>
      </c>
      <c r="F507" s="133">
        <v>10.47</v>
      </c>
      <c r="G507" s="133">
        <v>10.558999999999999</v>
      </c>
      <c r="H507" s="133">
        <v>10.585000000000001</v>
      </c>
      <c r="I507" s="133">
        <v>11.757</v>
      </c>
      <c r="J507" s="133">
        <v>12.07</v>
      </c>
      <c r="K507" s="133" t="s">
        <v>64</v>
      </c>
      <c r="L507" s="133" t="s">
        <v>64</v>
      </c>
    </row>
    <row r="508" spans="1:12" x14ac:dyDescent="0.3">
      <c r="A508" s="134">
        <v>38874</v>
      </c>
      <c r="B508" s="133" t="s">
        <v>64</v>
      </c>
      <c r="C508" s="133">
        <v>1316.9449999999999</v>
      </c>
      <c r="D508" s="183" t="s">
        <v>64</v>
      </c>
      <c r="E508" s="133">
        <v>9345</v>
      </c>
      <c r="F508" s="133">
        <v>10.448</v>
      </c>
      <c r="G508" s="133">
        <v>10.542</v>
      </c>
      <c r="H508" s="133">
        <v>10.581</v>
      </c>
      <c r="I508" s="133">
        <v>11.757</v>
      </c>
      <c r="J508" s="133">
        <v>12.07</v>
      </c>
      <c r="K508" s="133" t="s">
        <v>64</v>
      </c>
      <c r="L508" s="133" t="s">
        <v>64</v>
      </c>
    </row>
    <row r="509" spans="1:12" x14ac:dyDescent="0.3">
      <c r="A509" s="134">
        <v>38875</v>
      </c>
      <c r="B509" s="133" t="s">
        <v>64</v>
      </c>
      <c r="C509" s="133">
        <v>1287.1780000000001</v>
      </c>
      <c r="D509" s="183" t="s">
        <v>64</v>
      </c>
      <c r="E509" s="133">
        <v>9380</v>
      </c>
      <c r="F509" s="133">
        <v>10.419</v>
      </c>
      <c r="G509" s="133">
        <v>10.516</v>
      </c>
      <c r="H509" s="133">
        <v>10.536</v>
      </c>
      <c r="I509" s="133">
        <v>11.757</v>
      </c>
      <c r="J509" s="133">
        <v>12.07</v>
      </c>
      <c r="K509" s="133" t="s">
        <v>64</v>
      </c>
      <c r="L509" s="133" t="s">
        <v>64</v>
      </c>
    </row>
    <row r="510" spans="1:12" x14ac:dyDescent="0.3">
      <c r="A510" s="134">
        <v>38876</v>
      </c>
      <c r="B510" s="133" t="s">
        <v>64</v>
      </c>
      <c r="C510" s="133">
        <v>1241.326</v>
      </c>
      <c r="D510" s="183" t="s">
        <v>64</v>
      </c>
      <c r="E510" s="133">
        <v>9425</v>
      </c>
      <c r="F510" s="133">
        <v>10.423</v>
      </c>
      <c r="G510" s="133">
        <v>10.462</v>
      </c>
      <c r="H510" s="133">
        <v>10.545</v>
      </c>
      <c r="I510" s="133">
        <v>11.757</v>
      </c>
      <c r="J510" s="133">
        <v>12.07</v>
      </c>
      <c r="K510" s="133" t="s">
        <v>64</v>
      </c>
      <c r="L510" s="133" t="s">
        <v>64</v>
      </c>
    </row>
    <row r="511" spans="1:12" x14ac:dyDescent="0.3">
      <c r="A511" s="134">
        <v>38877</v>
      </c>
      <c r="B511" s="133" t="s">
        <v>64</v>
      </c>
      <c r="C511" s="133">
        <v>1274.7529999999999</v>
      </c>
      <c r="D511" s="183" t="s">
        <v>64</v>
      </c>
      <c r="E511" s="133">
        <v>9395</v>
      </c>
      <c r="F511" s="133">
        <v>10.467000000000001</v>
      </c>
      <c r="G511" s="133">
        <v>10.552</v>
      </c>
      <c r="H511" s="133">
        <v>10.571999999999999</v>
      </c>
      <c r="I511" s="133">
        <v>11.757</v>
      </c>
      <c r="J511" s="133">
        <v>12.07</v>
      </c>
      <c r="K511" s="133" t="s">
        <v>64</v>
      </c>
      <c r="L511" s="133" t="s">
        <v>64</v>
      </c>
    </row>
    <row r="512" spans="1:12" x14ac:dyDescent="0.3">
      <c r="A512" s="134">
        <v>38878</v>
      </c>
      <c r="B512" s="133" t="s">
        <v>64</v>
      </c>
      <c r="C512" s="133">
        <v>1274.7529999999999</v>
      </c>
      <c r="D512" s="183" t="s">
        <v>64</v>
      </c>
      <c r="E512" s="133">
        <v>9395</v>
      </c>
      <c r="F512" s="133">
        <v>10.467000000000001</v>
      </c>
      <c r="G512" s="133">
        <v>10.552</v>
      </c>
      <c r="H512" s="133">
        <v>10.571999999999999</v>
      </c>
      <c r="I512" s="133">
        <v>11.757</v>
      </c>
      <c r="J512" s="133">
        <v>12.07</v>
      </c>
      <c r="K512" s="133" t="s">
        <v>64</v>
      </c>
      <c r="L512" s="133" t="s">
        <v>64</v>
      </c>
    </row>
    <row r="513" spans="1:12" x14ac:dyDescent="0.3">
      <c r="A513" s="134">
        <v>38879</v>
      </c>
      <c r="B513" s="133" t="s">
        <v>64</v>
      </c>
      <c r="C513" s="133">
        <v>1274.7529999999999</v>
      </c>
      <c r="D513" s="183" t="s">
        <v>64</v>
      </c>
      <c r="E513" s="133">
        <v>9395</v>
      </c>
      <c r="F513" s="133">
        <v>10.467000000000001</v>
      </c>
      <c r="G513" s="133">
        <v>10.552</v>
      </c>
      <c r="H513" s="133">
        <v>10.571999999999999</v>
      </c>
      <c r="I513" s="133">
        <v>11.757</v>
      </c>
      <c r="J513" s="133">
        <v>12.07</v>
      </c>
      <c r="K513" s="133" t="s">
        <v>64</v>
      </c>
      <c r="L513" s="133" t="s">
        <v>64</v>
      </c>
    </row>
    <row r="514" spans="1:12" x14ac:dyDescent="0.3">
      <c r="A514" s="134">
        <v>38880</v>
      </c>
      <c r="B514" s="133" t="s">
        <v>64</v>
      </c>
      <c r="C514" s="133">
        <v>1273.1099999999999</v>
      </c>
      <c r="D514" s="183" t="s">
        <v>64</v>
      </c>
      <c r="E514" s="133">
        <v>9416</v>
      </c>
      <c r="F514" s="133">
        <v>10.456</v>
      </c>
      <c r="G514" s="133">
        <v>10.538</v>
      </c>
      <c r="H514" s="133">
        <v>10.587999999999999</v>
      </c>
      <c r="I514" s="133">
        <v>11.757</v>
      </c>
      <c r="J514" s="133">
        <v>12.07</v>
      </c>
      <c r="K514" s="133" t="s">
        <v>64</v>
      </c>
      <c r="L514" s="133" t="s">
        <v>64</v>
      </c>
    </row>
    <row r="515" spans="1:12" x14ac:dyDescent="0.3">
      <c r="A515" s="134">
        <v>38881</v>
      </c>
      <c r="B515" s="133" t="s">
        <v>64</v>
      </c>
      <c r="C515" s="133">
        <v>1236.568</v>
      </c>
      <c r="D515" s="183" t="s">
        <v>64</v>
      </c>
      <c r="E515" s="133">
        <v>9495</v>
      </c>
      <c r="F515" s="133">
        <v>10.44</v>
      </c>
      <c r="G515" s="133">
        <v>10.539</v>
      </c>
      <c r="H515" s="133">
        <v>10.558</v>
      </c>
      <c r="I515" s="133">
        <v>11.757</v>
      </c>
      <c r="J515" s="133">
        <v>12.07</v>
      </c>
      <c r="K515" s="133" t="s">
        <v>64</v>
      </c>
      <c r="L515" s="133" t="s">
        <v>64</v>
      </c>
    </row>
    <row r="516" spans="1:12" x14ac:dyDescent="0.3">
      <c r="A516" s="134">
        <v>38882</v>
      </c>
      <c r="B516" s="133" t="s">
        <v>64</v>
      </c>
      <c r="C516" s="133">
        <v>1234.1980000000001</v>
      </c>
      <c r="D516" s="183" t="s">
        <v>64</v>
      </c>
      <c r="E516" s="133">
        <v>9475</v>
      </c>
      <c r="F516" s="133">
        <v>10.426</v>
      </c>
      <c r="G516" s="133">
        <v>10.518000000000001</v>
      </c>
      <c r="H516" s="133">
        <v>10.54</v>
      </c>
      <c r="I516" s="133">
        <v>11.757</v>
      </c>
      <c r="J516" s="133">
        <v>12.07</v>
      </c>
      <c r="K516" s="133" t="s">
        <v>64</v>
      </c>
      <c r="L516" s="133" t="s">
        <v>64</v>
      </c>
    </row>
    <row r="517" spans="1:12" x14ac:dyDescent="0.3">
      <c r="A517" s="134">
        <v>38883</v>
      </c>
      <c r="B517" s="133" t="s">
        <v>64</v>
      </c>
      <c r="C517" s="133">
        <v>1241.6500000000001</v>
      </c>
      <c r="D517" s="183" t="s">
        <v>64</v>
      </c>
      <c r="E517" s="133">
        <v>9387</v>
      </c>
      <c r="F517" s="133">
        <v>10.452999999999999</v>
      </c>
      <c r="G517" s="133">
        <v>10.507999999999999</v>
      </c>
      <c r="H517" s="133">
        <v>10.534000000000001</v>
      </c>
      <c r="I517" s="133">
        <v>11.757</v>
      </c>
      <c r="J517" s="133">
        <v>12.07</v>
      </c>
      <c r="K517" s="133" t="s">
        <v>64</v>
      </c>
      <c r="L517" s="133" t="s">
        <v>64</v>
      </c>
    </row>
    <row r="518" spans="1:12" x14ac:dyDescent="0.3">
      <c r="A518" s="134">
        <v>38884</v>
      </c>
      <c r="B518" s="133" t="s">
        <v>64</v>
      </c>
      <c r="C518" s="133">
        <v>1309.5250000000001</v>
      </c>
      <c r="D518" s="183" t="s">
        <v>64</v>
      </c>
      <c r="E518" s="133">
        <v>9293</v>
      </c>
      <c r="F518" s="133">
        <v>10.462</v>
      </c>
      <c r="G518" s="133">
        <v>10.541</v>
      </c>
      <c r="H518" s="133">
        <v>10.583</v>
      </c>
      <c r="I518" s="133">
        <v>11.757</v>
      </c>
      <c r="J518" s="133">
        <v>12.07</v>
      </c>
      <c r="K518" s="133" t="s">
        <v>64</v>
      </c>
      <c r="L518" s="133" t="s">
        <v>64</v>
      </c>
    </row>
    <row r="519" spans="1:12" x14ac:dyDescent="0.3">
      <c r="A519" s="134">
        <v>38885</v>
      </c>
      <c r="B519" s="133" t="s">
        <v>64</v>
      </c>
      <c r="C519" s="133">
        <v>1309.5250000000001</v>
      </c>
      <c r="D519" s="183" t="s">
        <v>64</v>
      </c>
      <c r="E519" s="133">
        <v>9293</v>
      </c>
      <c r="F519" s="133">
        <v>10.462</v>
      </c>
      <c r="G519" s="133">
        <v>10.541</v>
      </c>
      <c r="H519" s="133">
        <v>10.583</v>
      </c>
      <c r="I519" s="133">
        <v>11.757</v>
      </c>
      <c r="J519" s="133">
        <v>12.07</v>
      </c>
      <c r="K519" s="133" t="s">
        <v>64</v>
      </c>
      <c r="L519" s="133" t="s">
        <v>64</v>
      </c>
    </row>
    <row r="520" spans="1:12" x14ac:dyDescent="0.3">
      <c r="A520" s="134">
        <v>38886</v>
      </c>
      <c r="B520" s="133" t="s">
        <v>64</v>
      </c>
      <c r="C520" s="133">
        <v>1309.5250000000001</v>
      </c>
      <c r="D520" s="183" t="s">
        <v>64</v>
      </c>
      <c r="E520" s="133">
        <v>9293</v>
      </c>
      <c r="F520" s="133">
        <v>10.462</v>
      </c>
      <c r="G520" s="133">
        <v>10.541</v>
      </c>
      <c r="H520" s="133">
        <v>10.583</v>
      </c>
      <c r="I520" s="133">
        <v>11.757</v>
      </c>
      <c r="J520" s="133">
        <v>12.07</v>
      </c>
      <c r="K520" s="133" t="s">
        <v>64</v>
      </c>
      <c r="L520" s="133" t="s">
        <v>64</v>
      </c>
    </row>
    <row r="521" spans="1:12" x14ac:dyDescent="0.3">
      <c r="A521" s="134">
        <v>38887</v>
      </c>
      <c r="B521" s="133" t="s">
        <v>64</v>
      </c>
      <c r="C521" s="133">
        <v>1295.0509999999999</v>
      </c>
      <c r="D521" s="183" t="s">
        <v>64</v>
      </c>
      <c r="E521" s="133">
        <v>9380</v>
      </c>
      <c r="F521" s="133">
        <v>10.487</v>
      </c>
      <c r="G521" s="133">
        <v>10.565</v>
      </c>
      <c r="H521" s="133">
        <v>10.581</v>
      </c>
      <c r="I521" s="133">
        <v>11.965</v>
      </c>
      <c r="J521" s="133">
        <v>12.33</v>
      </c>
      <c r="K521" s="133" t="s">
        <v>64</v>
      </c>
      <c r="L521" s="133" t="s">
        <v>64</v>
      </c>
    </row>
    <row r="522" spans="1:12" x14ac:dyDescent="0.3">
      <c r="A522" s="134">
        <v>38888</v>
      </c>
      <c r="B522" s="133" t="s">
        <v>64</v>
      </c>
      <c r="C522" s="133">
        <v>1294.97</v>
      </c>
      <c r="D522" s="183" t="s">
        <v>64</v>
      </c>
      <c r="E522" s="133">
        <v>9380</v>
      </c>
      <c r="F522" s="133">
        <v>10.481</v>
      </c>
      <c r="G522" s="133">
        <v>10.532999999999999</v>
      </c>
      <c r="H522" s="133">
        <v>10.551</v>
      </c>
      <c r="I522" s="133">
        <v>11.965</v>
      </c>
      <c r="J522" s="133">
        <v>12.33</v>
      </c>
      <c r="K522" s="133" t="s">
        <v>64</v>
      </c>
      <c r="L522" s="133" t="s">
        <v>64</v>
      </c>
    </row>
    <row r="523" spans="1:12" x14ac:dyDescent="0.3">
      <c r="A523" s="134">
        <v>38889</v>
      </c>
      <c r="B523" s="133" t="s">
        <v>64</v>
      </c>
      <c r="C523" s="133">
        <v>1293.287</v>
      </c>
      <c r="D523" s="183" t="s">
        <v>64</v>
      </c>
      <c r="E523" s="133">
        <v>9363</v>
      </c>
      <c r="F523" s="133">
        <v>10.407999999999999</v>
      </c>
      <c r="G523" s="133">
        <v>10.487</v>
      </c>
      <c r="H523" s="133">
        <v>10.534000000000001</v>
      </c>
      <c r="I523" s="133">
        <v>11.965</v>
      </c>
      <c r="J523" s="133">
        <v>12.33</v>
      </c>
      <c r="K523" s="133" t="s">
        <v>64</v>
      </c>
      <c r="L523" s="133" t="s">
        <v>64</v>
      </c>
    </row>
    <row r="524" spans="1:12" x14ac:dyDescent="0.3">
      <c r="A524" s="134">
        <v>38890</v>
      </c>
      <c r="B524" s="133" t="s">
        <v>64</v>
      </c>
      <c r="C524" s="133">
        <v>1303.45</v>
      </c>
      <c r="D524" s="183" t="s">
        <v>64</v>
      </c>
      <c r="E524" s="133">
        <v>9358</v>
      </c>
      <c r="F524" s="133">
        <v>10.465</v>
      </c>
      <c r="G524" s="133">
        <v>10.499000000000001</v>
      </c>
      <c r="H524" s="133">
        <v>10.526999999999999</v>
      </c>
      <c r="I524" s="133">
        <v>11.965</v>
      </c>
      <c r="J524" s="133">
        <v>12.33</v>
      </c>
      <c r="K524" s="133" t="s">
        <v>64</v>
      </c>
      <c r="L524" s="133" t="s">
        <v>64</v>
      </c>
    </row>
    <row r="525" spans="1:12" x14ac:dyDescent="0.3">
      <c r="A525" s="134">
        <v>38891</v>
      </c>
      <c r="B525" s="133" t="s">
        <v>64</v>
      </c>
      <c r="C525" s="133">
        <v>1290.164</v>
      </c>
      <c r="D525" s="183" t="s">
        <v>64</v>
      </c>
      <c r="E525" s="133">
        <v>9403</v>
      </c>
      <c r="F525" s="133">
        <v>10.457000000000001</v>
      </c>
      <c r="G525" s="133">
        <v>10.521000000000001</v>
      </c>
      <c r="H525" s="133">
        <v>10.503</v>
      </c>
      <c r="I525" s="133">
        <v>11.965</v>
      </c>
      <c r="J525" s="133">
        <v>12.33</v>
      </c>
      <c r="K525" s="133" t="s">
        <v>64</v>
      </c>
      <c r="L525" s="133" t="s">
        <v>64</v>
      </c>
    </row>
    <row r="526" spans="1:12" x14ac:dyDescent="0.3">
      <c r="A526" s="134">
        <v>38892</v>
      </c>
      <c r="B526" s="133" t="s">
        <v>64</v>
      </c>
      <c r="C526" s="133">
        <v>1290.164</v>
      </c>
      <c r="D526" s="183" t="s">
        <v>64</v>
      </c>
      <c r="E526" s="133">
        <v>9403</v>
      </c>
      <c r="F526" s="133">
        <v>10.457000000000001</v>
      </c>
      <c r="G526" s="133">
        <v>10.521000000000001</v>
      </c>
      <c r="H526" s="133">
        <v>10.503</v>
      </c>
      <c r="I526" s="133">
        <v>11.965</v>
      </c>
      <c r="J526" s="133">
        <v>12.33</v>
      </c>
      <c r="K526" s="133" t="s">
        <v>64</v>
      </c>
      <c r="L526" s="133" t="s">
        <v>64</v>
      </c>
    </row>
    <row r="527" spans="1:12" x14ac:dyDescent="0.3">
      <c r="A527" s="134">
        <v>38893</v>
      </c>
      <c r="B527" s="133" t="s">
        <v>64</v>
      </c>
      <c r="C527" s="133">
        <v>1290.164</v>
      </c>
      <c r="D527" s="183" t="s">
        <v>64</v>
      </c>
      <c r="E527" s="133">
        <v>9403</v>
      </c>
      <c r="F527" s="133">
        <v>10.457000000000001</v>
      </c>
      <c r="G527" s="133">
        <v>10.521000000000001</v>
      </c>
      <c r="H527" s="133">
        <v>10.503</v>
      </c>
      <c r="I527" s="133">
        <v>11.965</v>
      </c>
      <c r="J527" s="133">
        <v>12.33</v>
      </c>
      <c r="K527" s="133" t="s">
        <v>64</v>
      </c>
      <c r="L527" s="133" t="s">
        <v>64</v>
      </c>
    </row>
    <row r="528" spans="1:12" x14ac:dyDescent="0.3">
      <c r="A528" s="134">
        <v>38894</v>
      </c>
      <c r="B528" s="133" t="s">
        <v>64</v>
      </c>
      <c r="C528" s="133">
        <v>1283.8530000000001</v>
      </c>
      <c r="D528" s="183" t="s">
        <v>64</v>
      </c>
      <c r="E528" s="133">
        <v>9400</v>
      </c>
      <c r="F528" s="133">
        <v>10.398</v>
      </c>
      <c r="G528" s="133">
        <v>10.458</v>
      </c>
      <c r="H528" s="133">
        <v>10.45</v>
      </c>
      <c r="I528" s="133">
        <v>12.195</v>
      </c>
      <c r="J528" s="133">
        <v>12.1</v>
      </c>
      <c r="K528" s="133" t="s">
        <v>64</v>
      </c>
      <c r="L528" s="133" t="s">
        <v>64</v>
      </c>
    </row>
    <row r="529" spans="1:12" x14ac:dyDescent="0.3">
      <c r="A529" s="134">
        <v>38895</v>
      </c>
      <c r="B529" s="133" t="s">
        <v>64</v>
      </c>
      <c r="C529" s="133">
        <v>1285.627</v>
      </c>
      <c r="D529" s="183" t="s">
        <v>64</v>
      </c>
      <c r="E529" s="133">
        <v>9295</v>
      </c>
      <c r="F529" s="133">
        <v>10.391</v>
      </c>
      <c r="G529" s="133">
        <v>10.5</v>
      </c>
      <c r="H529" s="133">
        <v>10.486000000000001</v>
      </c>
      <c r="I529" s="133">
        <v>12.183</v>
      </c>
      <c r="J529" s="133">
        <v>12.1</v>
      </c>
      <c r="K529" s="133" t="s">
        <v>64</v>
      </c>
      <c r="L529" s="133" t="s">
        <v>64</v>
      </c>
    </row>
    <row r="530" spans="1:12" x14ac:dyDescent="0.3">
      <c r="A530" s="134">
        <v>38896</v>
      </c>
      <c r="B530" s="133" t="s">
        <v>64</v>
      </c>
      <c r="C530" s="133">
        <v>1272.0530000000001</v>
      </c>
      <c r="D530" s="183" t="s">
        <v>64</v>
      </c>
      <c r="E530" s="133">
        <v>9341</v>
      </c>
      <c r="F530" s="133">
        <v>10.46</v>
      </c>
      <c r="G530" s="133">
        <v>10.573</v>
      </c>
      <c r="H530" s="133">
        <v>10.57</v>
      </c>
      <c r="I530" s="133">
        <v>12.151</v>
      </c>
      <c r="J530" s="133">
        <v>12.1</v>
      </c>
      <c r="K530" s="133" t="s">
        <v>64</v>
      </c>
      <c r="L530" s="133" t="s">
        <v>64</v>
      </c>
    </row>
    <row r="531" spans="1:12" x14ac:dyDescent="0.3">
      <c r="A531" s="134">
        <v>38897</v>
      </c>
      <c r="B531" s="133" t="s">
        <v>64</v>
      </c>
      <c r="C531" s="133">
        <v>1274.7439999999999</v>
      </c>
      <c r="D531" s="183" t="s">
        <v>64</v>
      </c>
      <c r="E531" s="133">
        <v>9366</v>
      </c>
      <c r="F531" s="133">
        <v>10.444000000000001</v>
      </c>
      <c r="G531" s="133">
        <v>10.532</v>
      </c>
      <c r="H531" s="133">
        <v>10.55</v>
      </c>
      <c r="I531" s="133">
        <v>12.148</v>
      </c>
      <c r="J531" s="133">
        <v>12.09</v>
      </c>
      <c r="K531" s="133" t="s">
        <v>64</v>
      </c>
      <c r="L531" s="133" t="s">
        <v>64</v>
      </c>
    </row>
    <row r="532" spans="1:12" x14ac:dyDescent="0.3">
      <c r="A532" s="134">
        <v>38898</v>
      </c>
      <c r="B532" s="133" t="s">
        <v>64</v>
      </c>
      <c r="C532" s="133">
        <v>1310.2629999999999</v>
      </c>
      <c r="D532" s="183" t="s">
        <v>64</v>
      </c>
      <c r="E532" s="133">
        <v>9263</v>
      </c>
      <c r="F532" s="133">
        <v>10.377000000000001</v>
      </c>
      <c r="G532" s="133">
        <v>10.404</v>
      </c>
      <c r="H532" s="133">
        <v>10.411</v>
      </c>
      <c r="I532" s="133">
        <v>12.170999999999999</v>
      </c>
      <c r="J532" s="133">
        <v>12.09</v>
      </c>
      <c r="K532" s="133" t="s">
        <v>64</v>
      </c>
      <c r="L532" s="133" t="s">
        <v>64</v>
      </c>
    </row>
    <row r="533" spans="1:12" x14ac:dyDescent="0.3">
      <c r="A533" s="134">
        <v>38899</v>
      </c>
      <c r="B533" s="133" t="s">
        <v>64</v>
      </c>
      <c r="C533" s="133">
        <v>1310.2629999999999</v>
      </c>
      <c r="D533" s="183" t="s">
        <v>64</v>
      </c>
      <c r="E533" s="133">
        <v>9263</v>
      </c>
      <c r="F533" s="133">
        <v>10.377000000000001</v>
      </c>
      <c r="G533" s="133">
        <v>10.404</v>
      </c>
      <c r="H533" s="133">
        <v>10.411</v>
      </c>
      <c r="I533" s="133">
        <v>12.170999999999999</v>
      </c>
      <c r="J533" s="133">
        <v>12.09</v>
      </c>
      <c r="K533" s="133" t="s">
        <v>64</v>
      </c>
      <c r="L533" s="133" t="s">
        <v>64</v>
      </c>
    </row>
    <row r="534" spans="1:12" x14ac:dyDescent="0.3">
      <c r="A534" s="134">
        <v>38900</v>
      </c>
      <c r="B534" s="133" t="s">
        <v>64</v>
      </c>
      <c r="C534" s="133">
        <v>1310.2629999999999</v>
      </c>
      <c r="D534" s="183" t="s">
        <v>64</v>
      </c>
      <c r="E534" s="133">
        <v>9263</v>
      </c>
      <c r="F534" s="133">
        <v>10.377000000000001</v>
      </c>
      <c r="G534" s="133">
        <v>10.404</v>
      </c>
      <c r="H534" s="133">
        <v>10.411</v>
      </c>
      <c r="I534" s="133">
        <v>12.170999999999999</v>
      </c>
      <c r="J534" s="133">
        <v>12.09</v>
      </c>
      <c r="K534" s="133" t="s">
        <v>64</v>
      </c>
      <c r="L534" s="133" t="s">
        <v>64</v>
      </c>
    </row>
    <row r="535" spans="1:12" x14ac:dyDescent="0.3">
      <c r="A535" s="134">
        <v>38901</v>
      </c>
      <c r="B535" s="133" t="s">
        <v>64</v>
      </c>
      <c r="C535" s="133">
        <v>1327.7550000000001</v>
      </c>
      <c r="D535" s="183" t="s">
        <v>64</v>
      </c>
      <c r="E535" s="133">
        <v>9145</v>
      </c>
      <c r="F535" s="133">
        <v>10.397</v>
      </c>
      <c r="G535" s="133">
        <v>10.488</v>
      </c>
      <c r="H535" s="133">
        <v>10.487</v>
      </c>
      <c r="I535" s="133">
        <v>12.1</v>
      </c>
      <c r="J535" s="133">
        <v>12.09</v>
      </c>
      <c r="K535" s="133" t="s">
        <v>64</v>
      </c>
      <c r="L535" s="133" t="s">
        <v>64</v>
      </c>
    </row>
    <row r="536" spans="1:12" x14ac:dyDescent="0.3">
      <c r="A536" s="134">
        <v>38902</v>
      </c>
      <c r="B536" s="133" t="s">
        <v>64</v>
      </c>
      <c r="C536" s="133">
        <v>1337.8679999999999</v>
      </c>
      <c r="D536" s="183" t="s">
        <v>64</v>
      </c>
      <c r="E536" s="133">
        <v>9070</v>
      </c>
      <c r="F536" s="133">
        <v>10.449</v>
      </c>
      <c r="G536" s="133">
        <v>10.55</v>
      </c>
      <c r="H536" s="133">
        <v>10.581</v>
      </c>
      <c r="I536" s="133">
        <v>12.023</v>
      </c>
      <c r="J536" s="133">
        <v>12.09</v>
      </c>
      <c r="K536" s="133" t="s">
        <v>64</v>
      </c>
      <c r="L536" s="133" t="s">
        <v>64</v>
      </c>
    </row>
    <row r="537" spans="1:12" x14ac:dyDescent="0.3">
      <c r="A537" s="134">
        <v>38903</v>
      </c>
      <c r="B537" s="133" t="s">
        <v>64</v>
      </c>
      <c r="C537" s="133">
        <v>1338.3230000000001</v>
      </c>
      <c r="D537" s="183" t="s">
        <v>64</v>
      </c>
      <c r="E537" s="133">
        <v>9115</v>
      </c>
      <c r="F537" s="133">
        <v>10.484999999999999</v>
      </c>
      <c r="G537" s="133">
        <v>10.556000000000001</v>
      </c>
      <c r="H537" s="133">
        <v>10.548999999999999</v>
      </c>
      <c r="I537" s="133">
        <v>11.941000000000001</v>
      </c>
      <c r="J537" s="133">
        <v>11.98</v>
      </c>
      <c r="K537" s="133" t="s">
        <v>64</v>
      </c>
      <c r="L537" s="133" t="s">
        <v>64</v>
      </c>
    </row>
    <row r="538" spans="1:12" x14ac:dyDescent="0.3">
      <c r="A538" s="134">
        <v>38904</v>
      </c>
      <c r="B538" s="133" t="s">
        <v>64</v>
      </c>
      <c r="C538" s="133">
        <v>1340.021</v>
      </c>
      <c r="D538" s="183" t="s">
        <v>64</v>
      </c>
      <c r="E538" s="133">
        <v>9115</v>
      </c>
      <c r="F538" s="133">
        <v>10.487</v>
      </c>
      <c r="G538" s="133">
        <v>10.587</v>
      </c>
      <c r="H538" s="133">
        <v>10.554</v>
      </c>
      <c r="I538" s="133">
        <v>11.771000000000001</v>
      </c>
      <c r="J538" s="133">
        <v>11.98</v>
      </c>
      <c r="K538" s="133" t="s">
        <v>64</v>
      </c>
      <c r="L538" s="133" t="s">
        <v>64</v>
      </c>
    </row>
    <row r="539" spans="1:12" x14ac:dyDescent="0.3">
      <c r="A539" s="134">
        <v>38905</v>
      </c>
      <c r="B539" s="133" t="s">
        <v>64</v>
      </c>
      <c r="C539" s="133">
        <v>1347.905</v>
      </c>
      <c r="D539" s="183" t="s">
        <v>64</v>
      </c>
      <c r="E539" s="133">
        <v>9065</v>
      </c>
      <c r="F539" s="133">
        <v>10.49</v>
      </c>
      <c r="G539" s="133">
        <v>10.568</v>
      </c>
      <c r="H539" s="133">
        <v>10.552</v>
      </c>
      <c r="I539" s="133">
        <v>11.734999999999999</v>
      </c>
      <c r="J539" s="133">
        <v>11.98</v>
      </c>
      <c r="K539" s="133" t="s">
        <v>64</v>
      </c>
      <c r="L539" s="133" t="s">
        <v>64</v>
      </c>
    </row>
    <row r="540" spans="1:12" x14ac:dyDescent="0.3">
      <c r="A540" s="134">
        <v>38906</v>
      </c>
      <c r="B540" s="133" t="s">
        <v>64</v>
      </c>
      <c r="C540" s="133">
        <v>1347.905</v>
      </c>
      <c r="D540" s="183" t="s">
        <v>64</v>
      </c>
      <c r="E540" s="133">
        <v>9065</v>
      </c>
      <c r="F540" s="133">
        <v>10.49</v>
      </c>
      <c r="G540" s="133">
        <v>10.568</v>
      </c>
      <c r="H540" s="133">
        <v>10.552</v>
      </c>
      <c r="I540" s="133">
        <v>11.734999999999999</v>
      </c>
      <c r="J540" s="133">
        <v>11.98</v>
      </c>
      <c r="K540" s="133" t="s">
        <v>64</v>
      </c>
      <c r="L540" s="133" t="s">
        <v>64</v>
      </c>
    </row>
    <row r="541" spans="1:12" x14ac:dyDescent="0.3">
      <c r="A541" s="134">
        <v>38907</v>
      </c>
      <c r="B541" s="133" t="s">
        <v>64</v>
      </c>
      <c r="C541" s="133">
        <v>1347.905</v>
      </c>
      <c r="D541" s="183" t="s">
        <v>64</v>
      </c>
      <c r="E541" s="133">
        <v>9065</v>
      </c>
      <c r="F541" s="133">
        <v>10.49</v>
      </c>
      <c r="G541" s="133">
        <v>10.568</v>
      </c>
      <c r="H541" s="133">
        <v>10.552</v>
      </c>
      <c r="I541" s="133">
        <v>11.734999999999999</v>
      </c>
      <c r="J541" s="133">
        <v>11.98</v>
      </c>
      <c r="K541" s="133" t="s">
        <v>64</v>
      </c>
      <c r="L541" s="133" t="s">
        <v>64</v>
      </c>
    </row>
    <row r="542" spans="1:12" x14ac:dyDescent="0.3">
      <c r="A542" s="134">
        <v>38908</v>
      </c>
      <c r="B542" s="133" t="s">
        <v>64</v>
      </c>
      <c r="C542" s="133">
        <v>1339.83</v>
      </c>
      <c r="D542" s="183" t="s">
        <v>64</v>
      </c>
      <c r="E542" s="133">
        <v>9050</v>
      </c>
      <c r="F542" s="133">
        <v>10.59</v>
      </c>
      <c r="G542" s="133">
        <v>10.657</v>
      </c>
      <c r="H542" s="133">
        <v>10.654</v>
      </c>
      <c r="I542" s="133">
        <v>11.776</v>
      </c>
      <c r="J542" s="133">
        <v>11.98</v>
      </c>
      <c r="K542" s="133" t="s">
        <v>64</v>
      </c>
      <c r="L542" s="133" t="s">
        <v>64</v>
      </c>
    </row>
    <row r="543" spans="1:12" x14ac:dyDescent="0.3">
      <c r="A543" s="134">
        <v>38909</v>
      </c>
      <c r="B543" s="133" t="s">
        <v>64</v>
      </c>
      <c r="C543" s="133">
        <v>1343.9449999999999</v>
      </c>
      <c r="D543" s="183" t="s">
        <v>64</v>
      </c>
      <c r="E543" s="133">
        <v>9045</v>
      </c>
      <c r="F543" s="133">
        <v>10.387</v>
      </c>
      <c r="G543" s="133">
        <v>10.475</v>
      </c>
      <c r="H543" s="133">
        <v>10.449</v>
      </c>
      <c r="I543" s="133">
        <v>11.757999999999999</v>
      </c>
      <c r="J543" s="133">
        <v>11.98</v>
      </c>
      <c r="K543" s="133" t="s">
        <v>64</v>
      </c>
      <c r="L543" s="133" t="s">
        <v>64</v>
      </c>
    </row>
    <row r="544" spans="1:12" x14ac:dyDescent="0.3">
      <c r="A544" s="134">
        <v>38910</v>
      </c>
      <c r="B544" s="133" t="s">
        <v>64</v>
      </c>
      <c r="C544" s="133">
        <v>1345.867</v>
      </c>
      <c r="D544" s="183" t="s">
        <v>64</v>
      </c>
      <c r="E544" s="133">
        <v>9105</v>
      </c>
      <c r="F544" s="133">
        <v>10.452999999999999</v>
      </c>
      <c r="G544" s="133">
        <v>10.531000000000001</v>
      </c>
      <c r="H544" s="133">
        <v>10.532999999999999</v>
      </c>
      <c r="I544" s="133">
        <v>11.727</v>
      </c>
      <c r="J544" s="133">
        <v>11.98</v>
      </c>
      <c r="K544" s="133" t="s">
        <v>64</v>
      </c>
      <c r="L544" s="133" t="s">
        <v>64</v>
      </c>
    </row>
    <row r="545" spans="1:12" x14ac:dyDescent="0.3">
      <c r="A545" s="134">
        <v>38911</v>
      </c>
      <c r="B545" s="133" t="s">
        <v>64</v>
      </c>
      <c r="C545" s="133">
        <v>1334.029</v>
      </c>
      <c r="D545" s="183" t="s">
        <v>64</v>
      </c>
      <c r="E545" s="133">
        <v>9105</v>
      </c>
      <c r="F545" s="133">
        <v>10.425000000000001</v>
      </c>
      <c r="G545" s="133">
        <v>10.499000000000001</v>
      </c>
      <c r="H545" s="133">
        <v>10.465</v>
      </c>
      <c r="I545" s="133">
        <v>11.714</v>
      </c>
      <c r="J545" s="133">
        <v>11.98</v>
      </c>
      <c r="K545" s="133" t="s">
        <v>64</v>
      </c>
      <c r="L545" s="133" t="s">
        <v>64</v>
      </c>
    </row>
    <row r="546" spans="1:12" x14ac:dyDescent="0.3">
      <c r="A546" s="134">
        <v>38912</v>
      </c>
      <c r="B546" s="133" t="s">
        <v>64</v>
      </c>
      <c r="C546" s="133">
        <v>1303.585</v>
      </c>
      <c r="D546" s="183" t="s">
        <v>64</v>
      </c>
      <c r="E546" s="133">
        <v>9175</v>
      </c>
      <c r="F546" s="133">
        <v>10.39</v>
      </c>
      <c r="G546" s="133">
        <v>10.477</v>
      </c>
      <c r="H546" s="133">
        <v>10.475</v>
      </c>
      <c r="I546" s="133">
        <v>11.757</v>
      </c>
      <c r="J546" s="133">
        <v>11.98</v>
      </c>
      <c r="K546" s="133" t="s">
        <v>64</v>
      </c>
      <c r="L546" s="133" t="s">
        <v>64</v>
      </c>
    </row>
    <row r="547" spans="1:12" x14ac:dyDescent="0.3">
      <c r="A547" s="134">
        <v>38913</v>
      </c>
      <c r="B547" s="133" t="s">
        <v>64</v>
      </c>
      <c r="C547" s="133">
        <v>1303.585</v>
      </c>
      <c r="D547" s="183" t="s">
        <v>64</v>
      </c>
      <c r="E547" s="133">
        <v>9175</v>
      </c>
      <c r="F547" s="133">
        <v>10.39</v>
      </c>
      <c r="G547" s="133">
        <v>10.477</v>
      </c>
      <c r="H547" s="133">
        <v>10.475</v>
      </c>
      <c r="I547" s="133">
        <v>11.757</v>
      </c>
      <c r="J547" s="133">
        <v>11.98</v>
      </c>
      <c r="K547" s="133" t="s">
        <v>64</v>
      </c>
      <c r="L547" s="133" t="s">
        <v>64</v>
      </c>
    </row>
    <row r="548" spans="1:12" x14ac:dyDescent="0.3">
      <c r="A548" s="134">
        <v>38914</v>
      </c>
      <c r="B548" s="133" t="s">
        <v>64</v>
      </c>
      <c r="C548" s="133">
        <v>1303.585</v>
      </c>
      <c r="D548" s="183" t="s">
        <v>64</v>
      </c>
      <c r="E548" s="133">
        <v>9175</v>
      </c>
      <c r="F548" s="133">
        <v>10.39</v>
      </c>
      <c r="G548" s="133">
        <v>10.477</v>
      </c>
      <c r="H548" s="133">
        <v>10.475</v>
      </c>
      <c r="I548" s="133">
        <v>11.757</v>
      </c>
      <c r="J548" s="133">
        <v>11.98</v>
      </c>
      <c r="K548" s="133" t="s">
        <v>64</v>
      </c>
      <c r="L548" s="133" t="s">
        <v>64</v>
      </c>
    </row>
    <row r="549" spans="1:12" x14ac:dyDescent="0.3">
      <c r="A549" s="134">
        <v>38915</v>
      </c>
      <c r="B549" s="133" t="s">
        <v>64</v>
      </c>
      <c r="C549" s="133">
        <v>1283.9490000000001</v>
      </c>
      <c r="D549" s="183" t="s">
        <v>64</v>
      </c>
      <c r="E549" s="133">
        <v>9295</v>
      </c>
      <c r="F549" s="133">
        <v>10.278</v>
      </c>
      <c r="G549" s="133">
        <v>10.363</v>
      </c>
      <c r="H549" s="133">
        <v>10.388</v>
      </c>
      <c r="I549" s="133">
        <v>11.776</v>
      </c>
      <c r="J549" s="133">
        <v>11.98</v>
      </c>
      <c r="K549" s="133" t="s">
        <v>64</v>
      </c>
      <c r="L549" s="133" t="s">
        <v>64</v>
      </c>
    </row>
    <row r="550" spans="1:12" x14ac:dyDescent="0.3">
      <c r="A550" s="134">
        <v>38916</v>
      </c>
      <c r="B550" s="133" t="s">
        <v>64</v>
      </c>
      <c r="C550" s="133">
        <v>1286.05</v>
      </c>
      <c r="D550" s="183" t="s">
        <v>64</v>
      </c>
      <c r="E550" s="133">
        <v>9250</v>
      </c>
      <c r="F550" s="133">
        <v>10.250999999999999</v>
      </c>
      <c r="G550" s="133">
        <v>10.356999999999999</v>
      </c>
      <c r="H550" s="133">
        <v>10.35</v>
      </c>
      <c r="I550" s="133">
        <v>11.792999999999999</v>
      </c>
      <c r="J550" s="133">
        <v>11.98</v>
      </c>
      <c r="K550" s="133" t="s">
        <v>64</v>
      </c>
      <c r="L550" s="133" t="s">
        <v>64</v>
      </c>
    </row>
    <row r="551" spans="1:12" x14ac:dyDescent="0.3">
      <c r="A551" s="134">
        <v>38917</v>
      </c>
      <c r="B551" s="133" t="s">
        <v>64</v>
      </c>
      <c r="C551" s="133">
        <v>1280.4960000000001</v>
      </c>
      <c r="D551" s="183" t="s">
        <v>64</v>
      </c>
      <c r="E551" s="133">
        <v>9255</v>
      </c>
      <c r="F551" s="133">
        <v>10.34</v>
      </c>
      <c r="G551" s="133">
        <v>10.429</v>
      </c>
      <c r="H551" s="133">
        <v>10.387</v>
      </c>
      <c r="I551" s="133">
        <v>11.75</v>
      </c>
      <c r="J551" s="133">
        <v>11.98</v>
      </c>
      <c r="K551" s="133" t="s">
        <v>64</v>
      </c>
      <c r="L551" s="133" t="s">
        <v>64</v>
      </c>
    </row>
    <row r="552" spans="1:12" x14ac:dyDescent="0.3">
      <c r="A552" s="134">
        <v>38918</v>
      </c>
      <c r="B552" s="133" t="s">
        <v>64</v>
      </c>
      <c r="C552" s="133">
        <v>1315.59</v>
      </c>
      <c r="D552" s="183" t="s">
        <v>64</v>
      </c>
      <c r="E552" s="133">
        <v>9148</v>
      </c>
      <c r="F552" s="133">
        <v>10.318</v>
      </c>
      <c r="G552" s="133">
        <v>10.427</v>
      </c>
      <c r="H552" s="133">
        <v>10.391999999999999</v>
      </c>
      <c r="I552" s="133">
        <v>11.749000000000001</v>
      </c>
      <c r="J552" s="133">
        <v>11.98</v>
      </c>
      <c r="K552" s="133" t="s">
        <v>64</v>
      </c>
      <c r="L552" s="133" t="s">
        <v>64</v>
      </c>
    </row>
    <row r="553" spans="1:12" x14ac:dyDescent="0.3">
      <c r="A553" s="134">
        <v>38919</v>
      </c>
      <c r="B553" s="133" t="s">
        <v>64</v>
      </c>
      <c r="C553" s="133">
        <v>1314.577</v>
      </c>
      <c r="D553" s="183" t="s">
        <v>64</v>
      </c>
      <c r="E553" s="133">
        <v>9142</v>
      </c>
      <c r="F553" s="133">
        <v>10.318</v>
      </c>
      <c r="G553" s="133">
        <v>10.427</v>
      </c>
      <c r="H553" s="133">
        <v>10.391999999999999</v>
      </c>
      <c r="I553" s="133">
        <v>11.715</v>
      </c>
      <c r="J553" s="133">
        <v>11.98</v>
      </c>
      <c r="K553" s="133" t="s">
        <v>64</v>
      </c>
      <c r="L553" s="133" t="s">
        <v>64</v>
      </c>
    </row>
    <row r="554" spans="1:12" x14ac:dyDescent="0.3">
      <c r="A554" s="134">
        <v>38920</v>
      </c>
      <c r="B554" s="133" t="s">
        <v>64</v>
      </c>
      <c r="C554" s="133">
        <v>1314.577</v>
      </c>
      <c r="D554" s="183" t="s">
        <v>64</v>
      </c>
      <c r="E554" s="133">
        <v>9142</v>
      </c>
      <c r="F554" s="133">
        <v>10.318</v>
      </c>
      <c r="G554" s="133">
        <v>10.427</v>
      </c>
      <c r="H554" s="133">
        <v>10.391999999999999</v>
      </c>
      <c r="I554" s="133">
        <v>11.715</v>
      </c>
      <c r="J554" s="133">
        <v>11.98</v>
      </c>
      <c r="K554" s="133" t="s">
        <v>64</v>
      </c>
      <c r="L554" s="133" t="s">
        <v>64</v>
      </c>
    </row>
    <row r="555" spans="1:12" x14ac:dyDescent="0.3">
      <c r="A555" s="134">
        <v>38921</v>
      </c>
      <c r="B555" s="133" t="s">
        <v>64</v>
      </c>
      <c r="C555" s="133">
        <v>1314.577</v>
      </c>
      <c r="D555" s="183" t="s">
        <v>64</v>
      </c>
      <c r="E555" s="133">
        <v>9142</v>
      </c>
      <c r="F555" s="133">
        <v>10.318</v>
      </c>
      <c r="G555" s="133">
        <v>10.427</v>
      </c>
      <c r="H555" s="133">
        <v>10.391999999999999</v>
      </c>
      <c r="I555" s="133">
        <v>11.715</v>
      </c>
      <c r="J555" s="133">
        <v>11.98</v>
      </c>
      <c r="K555" s="133" t="s">
        <v>64</v>
      </c>
      <c r="L555" s="133" t="s">
        <v>64</v>
      </c>
    </row>
    <row r="556" spans="1:12" x14ac:dyDescent="0.3">
      <c r="A556" s="134">
        <v>38922</v>
      </c>
      <c r="B556" s="133" t="s">
        <v>64</v>
      </c>
      <c r="C556" s="133">
        <v>1303.1500000000001</v>
      </c>
      <c r="D556" s="183" t="s">
        <v>64</v>
      </c>
      <c r="E556" s="133">
        <v>9165</v>
      </c>
      <c r="F556" s="133">
        <v>10.276</v>
      </c>
      <c r="G556" s="133">
        <v>10.361000000000001</v>
      </c>
      <c r="H556" s="133">
        <v>10.314</v>
      </c>
      <c r="I556" s="133">
        <v>11.526999999999999</v>
      </c>
      <c r="J556" s="133">
        <v>11.98</v>
      </c>
      <c r="K556" s="133" t="s">
        <v>64</v>
      </c>
      <c r="L556" s="133" t="s">
        <v>64</v>
      </c>
    </row>
    <row r="557" spans="1:12" x14ac:dyDescent="0.3">
      <c r="A557" s="134">
        <v>38923</v>
      </c>
      <c r="B557" s="133" t="s">
        <v>64</v>
      </c>
      <c r="C557" s="133">
        <v>1307.7750000000001</v>
      </c>
      <c r="D557" s="183" t="s">
        <v>64</v>
      </c>
      <c r="E557" s="133">
        <v>9120</v>
      </c>
      <c r="F557" s="133">
        <v>10.256</v>
      </c>
      <c r="G557" s="133">
        <v>10.349</v>
      </c>
      <c r="H557" s="133">
        <v>10.311</v>
      </c>
      <c r="I557" s="133">
        <v>11.506</v>
      </c>
      <c r="J557" s="133">
        <v>11.98</v>
      </c>
      <c r="K557" s="133" t="s">
        <v>64</v>
      </c>
      <c r="L557" s="133" t="s">
        <v>64</v>
      </c>
    </row>
    <row r="558" spans="1:12" x14ac:dyDescent="0.3">
      <c r="A558" s="134">
        <v>38924</v>
      </c>
      <c r="B558" s="133" t="s">
        <v>64</v>
      </c>
      <c r="C558" s="133">
        <v>1312.83</v>
      </c>
      <c r="D558" s="183" t="s">
        <v>64</v>
      </c>
      <c r="E558" s="133">
        <v>9120</v>
      </c>
      <c r="F558" s="133">
        <v>10.289</v>
      </c>
      <c r="G558" s="133">
        <v>10.345000000000001</v>
      </c>
      <c r="H558" s="133">
        <v>10.372</v>
      </c>
      <c r="I558" s="133">
        <v>11.531000000000001</v>
      </c>
      <c r="J558" s="133">
        <v>11.98</v>
      </c>
      <c r="K558" s="133" t="s">
        <v>64</v>
      </c>
      <c r="L558" s="133" t="s">
        <v>64</v>
      </c>
    </row>
    <row r="559" spans="1:12" x14ac:dyDescent="0.3">
      <c r="A559" s="134">
        <v>38925</v>
      </c>
      <c r="B559" s="133" t="s">
        <v>64</v>
      </c>
      <c r="C559" s="133">
        <v>1330.5920000000001</v>
      </c>
      <c r="D559" s="183" t="s">
        <v>64</v>
      </c>
      <c r="E559" s="133">
        <v>9065</v>
      </c>
      <c r="F559" s="133">
        <v>10.241</v>
      </c>
      <c r="G559" s="133">
        <v>10.318</v>
      </c>
      <c r="H559" s="133">
        <v>10.323</v>
      </c>
      <c r="I559" s="133">
        <v>11.535</v>
      </c>
      <c r="J559" s="133">
        <v>11.98</v>
      </c>
      <c r="K559" s="133" t="s">
        <v>64</v>
      </c>
      <c r="L559" s="133" t="s">
        <v>64</v>
      </c>
    </row>
    <row r="560" spans="1:12" x14ac:dyDescent="0.3">
      <c r="A560" s="134">
        <v>38926</v>
      </c>
      <c r="B560" s="133" t="s">
        <v>64</v>
      </c>
      <c r="C560" s="133">
        <v>1337.41</v>
      </c>
      <c r="D560" s="183" t="s">
        <v>64</v>
      </c>
      <c r="E560" s="133">
        <v>9070</v>
      </c>
      <c r="F560" s="133">
        <v>10.257</v>
      </c>
      <c r="G560" s="133">
        <v>10.324</v>
      </c>
      <c r="H560" s="133">
        <v>10.361000000000001</v>
      </c>
      <c r="I560" s="133">
        <v>11.44</v>
      </c>
      <c r="J560" s="133">
        <v>11.98</v>
      </c>
      <c r="K560" s="133" t="s">
        <v>64</v>
      </c>
      <c r="L560" s="133" t="s">
        <v>64</v>
      </c>
    </row>
    <row r="561" spans="1:12" x14ac:dyDescent="0.3">
      <c r="A561" s="134">
        <v>38927</v>
      </c>
      <c r="B561" s="133" t="s">
        <v>64</v>
      </c>
      <c r="C561" s="133">
        <v>1337.41</v>
      </c>
      <c r="D561" s="183" t="s">
        <v>64</v>
      </c>
      <c r="E561" s="133">
        <v>9070</v>
      </c>
      <c r="F561" s="133">
        <v>10.257</v>
      </c>
      <c r="G561" s="133">
        <v>10.324</v>
      </c>
      <c r="H561" s="133">
        <v>10.361000000000001</v>
      </c>
      <c r="I561" s="133">
        <v>11.44</v>
      </c>
      <c r="J561" s="133">
        <v>11.98</v>
      </c>
      <c r="K561" s="133" t="s">
        <v>64</v>
      </c>
      <c r="L561" s="133" t="s">
        <v>64</v>
      </c>
    </row>
    <row r="562" spans="1:12" x14ac:dyDescent="0.3">
      <c r="A562" s="134">
        <v>38928</v>
      </c>
      <c r="B562" s="133" t="s">
        <v>64</v>
      </c>
      <c r="C562" s="133">
        <v>1337.41</v>
      </c>
      <c r="D562" s="183" t="s">
        <v>64</v>
      </c>
      <c r="E562" s="133">
        <v>9070</v>
      </c>
      <c r="F562" s="133">
        <v>10.257</v>
      </c>
      <c r="G562" s="133">
        <v>10.324</v>
      </c>
      <c r="H562" s="133">
        <v>10.361000000000001</v>
      </c>
      <c r="I562" s="133">
        <v>11.44</v>
      </c>
      <c r="J562" s="133">
        <v>11.98</v>
      </c>
      <c r="K562" s="133" t="s">
        <v>64</v>
      </c>
      <c r="L562" s="133" t="s">
        <v>64</v>
      </c>
    </row>
    <row r="563" spans="1:12" x14ac:dyDescent="0.3">
      <c r="A563" s="134">
        <v>38929</v>
      </c>
      <c r="B563" s="133" t="s">
        <v>64</v>
      </c>
      <c r="C563" s="133">
        <v>1351.6489999999999</v>
      </c>
      <c r="D563" s="183" t="s">
        <v>64</v>
      </c>
      <c r="E563" s="133">
        <v>9070</v>
      </c>
      <c r="F563" s="133">
        <v>10.262</v>
      </c>
      <c r="G563" s="133">
        <v>10.295999999999999</v>
      </c>
      <c r="H563" s="133">
        <v>10.326000000000001</v>
      </c>
      <c r="I563" s="133">
        <v>11.426</v>
      </c>
      <c r="J563" s="133">
        <v>11.98</v>
      </c>
      <c r="K563" s="133" t="s">
        <v>64</v>
      </c>
      <c r="L563" s="133" t="s">
        <v>64</v>
      </c>
    </row>
    <row r="564" spans="1:12" x14ac:dyDescent="0.3">
      <c r="A564" s="134">
        <v>38930</v>
      </c>
      <c r="B564" s="133" t="s">
        <v>64</v>
      </c>
      <c r="C564" s="133">
        <v>1371.693</v>
      </c>
      <c r="D564" s="183" t="s">
        <v>64</v>
      </c>
      <c r="E564" s="133">
        <v>9095</v>
      </c>
      <c r="F564" s="133">
        <v>10.272</v>
      </c>
      <c r="G564" s="133">
        <v>10.329000000000001</v>
      </c>
      <c r="H564" s="133">
        <v>10.337</v>
      </c>
      <c r="I564" s="133">
        <v>11.432</v>
      </c>
      <c r="J564" s="133">
        <v>11.98</v>
      </c>
      <c r="K564" s="133" t="s">
        <v>64</v>
      </c>
      <c r="L564" s="133" t="s">
        <v>64</v>
      </c>
    </row>
    <row r="565" spans="1:12" x14ac:dyDescent="0.3">
      <c r="A565" s="134">
        <v>38931</v>
      </c>
      <c r="B565" s="133" t="s">
        <v>64</v>
      </c>
      <c r="C565" s="133">
        <v>1394.364</v>
      </c>
      <c r="D565" s="183" t="s">
        <v>64</v>
      </c>
      <c r="E565" s="133">
        <v>9110</v>
      </c>
      <c r="F565" s="133">
        <v>10.314</v>
      </c>
      <c r="G565" s="133">
        <v>10.356999999999999</v>
      </c>
      <c r="H565" s="133">
        <v>10.359</v>
      </c>
      <c r="I565" s="133">
        <v>11.417</v>
      </c>
      <c r="J565" s="133">
        <v>11.98</v>
      </c>
      <c r="K565" s="133" t="s">
        <v>64</v>
      </c>
      <c r="L565" s="133" t="s">
        <v>64</v>
      </c>
    </row>
    <row r="566" spans="1:12" x14ac:dyDescent="0.3">
      <c r="A566" s="134">
        <v>38932</v>
      </c>
      <c r="B566" s="133" t="s">
        <v>64</v>
      </c>
      <c r="C566" s="133">
        <v>1379.7149999999999</v>
      </c>
      <c r="D566" s="183" t="s">
        <v>64</v>
      </c>
      <c r="E566" s="133">
        <v>9108</v>
      </c>
      <c r="F566" s="133">
        <v>10.439</v>
      </c>
      <c r="G566" s="133">
        <v>10.505000000000001</v>
      </c>
      <c r="H566" s="133">
        <v>10.553000000000001</v>
      </c>
      <c r="I566" s="133">
        <v>11.457000000000001</v>
      </c>
      <c r="J566" s="133">
        <v>11.98</v>
      </c>
      <c r="K566" s="133" t="s">
        <v>64</v>
      </c>
      <c r="L566" s="133" t="s">
        <v>64</v>
      </c>
    </row>
    <row r="567" spans="1:12" x14ac:dyDescent="0.3">
      <c r="A567" s="134">
        <v>38933</v>
      </c>
      <c r="B567" s="133" t="s">
        <v>64</v>
      </c>
      <c r="C567" s="133">
        <v>1389.3530000000001</v>
      </c>
      <c r="D567" s="183" t="s">
        <v>64</v>
      </c>
      <c r="E567" s="133">
        <v>9085</v>
      </c>
      <c r="F567" s="133">
        <v>10.278</v>
      </c>
      <c r="G567" s="133">
        <v>10.353999999999999</v>
      </c>
      <c r="H567" s="133">
        <v>10.377000000000001</v>
      </c>
      <c r="I567" s="133">
        <v>11.468999999999999</v>
      </c>
      <c r="J567" s="133">
        <v>11.98</v>
      </c>
      <c r="K567" s="133" t="s">
        <v>64</v>
      </c>
      <c r="L567" s="133" t="s">
        <v>64</v>
      </c>
    </row>
    <row r="568" spans="1:12" x14ac:dyDescent="0.3">
      <c r="A568" s="134">
        <v>38934</v>
      </c>
      <c r="B568" s="133" t="s">
        <v>64</v>
      </c>
      <c r="C568" s="133">
        <v>1389.3530000000001</v>
      </c>
      <c r="D568" s="183" t="s">
        <v>64</v>
      </c>
      <c r="E568" s="133">
        <v>9085</v>
      </c>
      <c r="F568" s="133">
        <v>10.278</v>
      </c>
      <c r="G568" s="133">
        <v>10.353999999999999</v>
      </c>
      <c r="H568" s="133">
        <v>10.377000000000001</v>
      </c>
      <c r="I568" s="133">
        <v>11.468999999999999</v>
      </c>
      <c r="J568" s="133">
        <v>11.98</v>
      </c>
      <c r="K568" s="133" t="s">
        <v>64</v>
      </c>
      <c r="L568" s="133" t="s">
        <v>64</v>
      </c>
    </row>
    <row r="569" spans="1:12" x14ac:dyDescent="0.3">
      <c r="A569" s="134">
        <v>38935</v>
      </c>
      <c r="B569" s="133" t="s">
        <v>64</v>
      </c>
      <c r="C569" s="133">
        <v>1389.3530000000001</v>
      </c>
      <c r="D569" s="183" t="s">
        <v>64</v>
      </c>
      <c r="E569" s="133">
        <v>9085</v>
      </c>
      <c r="F569" s="133">
        <v>10.278</v>
      </c>
      <c r="G569" s="133">
        <v>10.353999999999999</v>
      </c>
      <c r="H569" s="133">
        <v>10.377000000000001</v>
      </c>
      <c r="I569" s="133">
        <v>11.468999999999999</v>
      </c>
      <c r="J569" s="133">
        <v>11.98</v>
      </c>
      <c r="K569" s="133" t="s">
        <v>64</v>
      </c>
      <c r="L569" s="133" t="s">
        <v>64</v>
      </c>
    </row>
    <row r="570" spans="1:12" x14ac:dyDescent="0.3">
      <c r="A570" s="134">
        <v>38936</v>
      </c>
      <c r="B570" s="133" t="s">
        <v>64</v>
      </c>
      <c r="C570" s="133">
        <v>1403.49</v>
      </c>
      <c r="D570" s="183" t="s">
        <v>64</v>
      </c>
      <c r="E570" s="133">
        <v>9070</v>
      </c>
      <c r="F570" s="133">
        <v>10.281000000000001</v>
      </c>
      <c r="G570" s="133">
        <v>10.329000000000001</v>
      </c>
      <c r="H570" s="133">
        <v>10.31</v>
      </c>
      <c r="I570" s="133">
        <v>11.385999999999999</v>
      </c>
      <c r="J570" s="133">
        <v>11.98</v>
      </c>
      <c r="K570" s="133" t="s">
        <v>64</v>
      </c>
      <c r="L570" s="133" t="s">
        <v>64</v>
      </c>
    </row>
    <row r="571" spans="1:12" x14ac:dyDescent="0.3">
      <c r="A571" s="134">
        <v>38937</v>
      </c>
      <c r="B571" s="133" t="s">
        <v>64</v>
      </c>
      <c r="C571" s="133">
        <v>1396.0830000000001</v>
      </c>
      <c r="D571" s="183" t="s">
        <v>64</v>
      </c>
      <c r="E571" s="133">
        <v>9090</v>
      </c>
      <c r="F571" s="133">
        <v>10.253</v>
      </c>
      <c r="G571" s="133">
        <v>10.313000000000001</v>
      </c>
      <c r="H571" s="133">
        <v>10.331</v>
      </c>
      <c r="I571" s="133">
        <v>11.32</v>
      </c>
      <c r="J571" s="133">
        <v>11.98</v>
      </c>
      <c r="K571" s="133" t="s">
        <v>64</v>
      </c>
      <c r="L571" s="133" t="s">
        <v>64</v>
      </c>
    </row>
    <row r="572" spans="1:12" x14ac:dyDescent="0.3">
      <c r="A572" s="134">
        <v>38938</v>
      </c>
      <c r="B572" s="133" t="s">
        <v>64</v>
      </c>
      <c r="C572" s="133">
        <v>1413.1</v>
      </c>
      <c r="D572" s="183" t="s">
        <v>64</v>
      </c>
      <c r="E572" s="133">
        <v>9090</v>
      </c>
      <c r="F572" s="133">
        <v>10.17</v>
      </c>
      <c r="G572" s="133">
        <v>10.252000000000001</v>
      </c>
      <c r="H572" s="133">
        <v>10.27</v>
      </c>
      <c r="I572" s="133">
        <v>11.117000000000001</v>
      </c>
      <c r="J572" s="133">
        <v>11.98</v>
      </c>
      <c r="K572" s="133" t="s">
        <v>64</v>
      </c>
      <c r="L572" s="133" t="s">
        <v>64</v>
      </c>
    </row>
    <row r="573" spans="1:12" x14ac:dyDescent="0.3">
      <c r="A573" s="134">
        <v>38939</v>
      </c>
      <c r="B573" s="133" t="s">
        <v>64</v>
      </c>
      <c r="C573" s="133">
        <v>1384.856</v>
      </c>
      <c r="D573" s="183" t="s">
        <v>64</v>
      </c>
      <c r="E573" s="133">
        <v>9048</v>
      </c>
      <c r="F573" s="133">
        <v>10.238</v>
      </c>
      <c r="G573" s="133">
        <v>10.276999999999999</v>
      </c>
      <c r="H573" s="133">
        <v>10.291</v>
      </c>
      <c r="I573" s="133">
        <v>11.279</v>
      </c>
      <c r="J573" s="133">
        <v>11.98</v>
      </c>
      <c r="K573" s="133" t="s">
        <v>64</v>
      </c>
      <c r="L573" s="133" t="s">
        <v>64</v>
      </c>
    </row>
    <row r="574" spans="1:12" x14ac:dyDescent="0.3">
      <c r="A574" s="134">
        <v>38940</v>
      </c>
      <c r="B574" s="133" t="s">
        <v>64</v>
      </c>
      <c r="C574" s="133">
        <v>1402.191</v>
      </c>
      <c r="D574" s="183" t="s">
        <v>64</v>
      </c>
      <c r="E574" s="133">
        <v>9074</v>
      </c>
      <c r="F574" s="133">
        <v>10.276999999999999</v>
      </c>
      <c r="G574" s="133">
        <v>10.361000000000001</v>
      </c>
      <c r="H574" s="133">
        <v>10.355</v>
      </c>
      <c r="I574" s="133">
        <v>11.288</v>
      </c>
      <c r="J574" s="133">
        <v>11.98</v>
      </c>
      <c r="K574" s="133" t="s">
        <v>64</v>
      </c>
      <c r="L574" s="133" t="s">
        <v>64</v>
      </c>
    </row>
    <row r="575" spans="1:12" x14ac:dyDescent="0.3">
      <c r="A575" s="134">
        <v>38941</v>
      </c>
      <c r="B575" s="133" t="s">
        <v>64</v>
      </c>
      <c r="C575" s="133">
        <v>1402.191</v>
      </c>
      <c r="D575" s="183" t="s">
        <v>64</v>
      </c>
      <c r="E575" s="133">
        <v>9074</v>
      </c>
      <c r="F575" s="133">
        <v>10.276999999999999</v>
      </c>
      <c r="G575" s="133">
        <v>10.361000000000001</v>
      </c>
      <c r="H575" s="133">
        <v>10.355</v>
      </c>
      <c r="I575" s="133">
        <v>11.288</v>
      </c>
      <c r="J575" s="133">
        <v>11.98</v>
      </c>
      <c r="K575" s="133" t="s">
        <v>64</v>
      </c>
      <c r="L575" s="133" t="s">
        <v>64</v>
      </c>
    </row>
    <row r="576" spans="1:12" x14ac:dyDescent="0.3">
      <c r="A576" s="134">
        <v>38942</v>
      </c>
      <c r="B576" s="133" t="s">
        <v>64</v>
      </c>
      <c r="C576" s="133">
        <v>1402.191</v>
      </c>
      <c r="D576" s="183" t="s">
        <v>64</v>
      </c>
      <c r="E576" s="133">
        <v>9074</v>
      </c>
      <c r="F576" s="133">
        <v>10.276999999999999</v>
      </c>
      <c r="G576" s="133">
        <v>10.361000000000001</v>
      </c>
      <c r="H576" s="133">
        <v>10.355</v>
      </c>
      <c r="I576" s="133">
        <v>11.288</v>
      </c>
      <c r="J576" s="133">
        <v>11.98</v>
      </c>
      <c r="K576" s="133" t="s">
        <v>64</v>
      </c>
      <c r="L576" s="133" t="s">
        <v>64</v>
      </c>
    </row>
    <row r="577" spans="1:12" x14ac:dyDescent="0.3">
      <c r="A577" s="134">
        <v>38943</v>
      </c>
      <c r="B577" s="133" t="s">
        <v>64</v>
      </c>
      <c r="C577" s="133">
        <v>1415.2239999999999</v>
      </c>
      <c r="D577" s="183" t="s">
        <v>64</v>
      </c>
      <c r="E577" s="133">
        <v>9094</v>
      </c>
      <c r="F577" s="133">
        <v>10.276999999999999</v>
      </c>
      <c r="G577" s="133">
        <v>10.361000000000001</v>
      </c>
      <c r="H577" s="133">
        <v>10.349</v>
      </c>
      <c r="I577" s="133">
        <v>11.215</v>
      </c>
      <c r="J577" s="133">
        <v>11.98</v>
      </c>
      <c r="K577" s="133" t="s">
        <v>64</v>
      </c>
      <c r="L577" s="133" t="s">
        <v>64</v>
      </c>
    </row>
    <row r="578" spans="1:12" x14ac:dyDescent="0.3">
      <c r="A578" s="134">
        <v>38944</v>
      </c>
      <c r="B578" s="133" t="s">
        <v>64</v>
      </c>
      <c r="C578" s="133">
        <v>1424.239</v>
      </c>
      <c r="D578" s="183" t="s">
        <v>64</v>
      </c>
      <c r="E578" s="133">
        <v>9096</v>
      </c>
      <c r="F578" s="133">
        <v>10.114000000000001</v>
      </c>
      <c r="G578" s="133">
        <v>10.228999999999999</v>
      </c>
      <c r="H578" s="133">
        <v>10.218</v>
      </c>
      <c r="I578" s="133">
        <v>11.33</v>
      </c>
      <c r="J578" s="133">
        <v>11.98</v>
      </c>
      <c r="K578" s="133" t="s">
        <v>64</v>
      </c>
      <c r="L578" s="133" t="s">
        <v>64</v>
      </c>
    </row>
    <row r="579" spans="1:12" x14ac:dyDescent="0.3">
      <c r="A579" s="134">
        <v>38945</v>
      </c>
      <c r="B579" s="133" t="s">
        <v>64</v>
      </c>
      <c r="C579" s="133">
        <v>1437.768</v>
      </c>
      <c r="D579" s="183" t="s">
        <v>64</v>
      </c>
      <c r="E579" s="133">
        <v>9090</v>
      </c>
      <c r="F579" s="133">
        <v>10.260999999999999</v>
      </c>
      <c r="G579" s="133">
        <v>10.369</v>
      </c>
      <c r="H579" s="133">
        <v>10.37</v>
      </c>
      <c r="I579" s="133">
        <v>11.336</v>
      </c>
      <c r="J579" s="133">
        <v>11.98</v>
      </c>
      <c r="K579" s="133" t="s">
        <v>64</v>
      </c>
      <c r="L579" s="133" t="s">
        <v>64</v>
      </c>
    </row>
    <row r="580" spans="1:12" x14ac:dyDescent="0.3">
      <c r="A580" s="134">
        <v>38946</v>
      </c>
      <c r="B580" s="133" t="s">
        <v>64</v>
      </c>
      <c r="C580" s="133">
        <v>1437.768</v>
      </c>
      <c r="D580" s="183" t="s">
        <v>64</v>
      </c>
      <c r="E580" s="133">
        <v>9090</v>
      </c>
      <c r="F580" s="133">
        <v>10.260999999999999</v>
      </c>
      <c r="G580" s="133">
        <v>10.369</v>
      </c>
      <c r="H580" s="133">
        <v>10.37</v>
      </c>
      <c r="I580" s="133">
        <v>11.255000000000001</v>
      </c>
      <c r="J580" s="133">
        <v>11.98</v>
      </c>
      <c r="K580" s="133" t="s">
        <v>64</v>
      </c>
      <c r="L580" s="133" t="s">
        <v>64</v>
      </c>
    </row>
    <row r="581" spans="1:12" x14ac:dyDescent="0.3">
      <c r="A581" s="134">
        <v>38947</v>
      </c>
      <c r="B581" s="133" t="s">
        <v>64</v>
      </c>
      <c r="C581" s="133">
        <v>1437.768</v>
      </c>
      <c r="D581" s="183" t="s">
        <v>64</v>
      </c>
      <c r="E581" s="133">
        <v>9066</v>
      </c>
      <c r="F581" s="133">
        <v>10.137</v>
      </c>
      <c r="G581" s="133">
        <v>10.210000000000001</v>
      </c>
      <c r="H581" s="133">
        <v>10.141</v>
      </c>
      <c r="I581" s="133">
        <v>11.189</v>
      </c>
      <c r="J581" s="133">
        <v>11.98</v>
      </c>
      <c r="K581" s="133" t="s">
        <v>64</v>
      </c>
      <c r="L581" s="133" t="s">
        <v>64</v>
      </c>
    </row>
    <row r="582" spans="1:12" x14ac:dyDescent="0.3">
      <c r="A582" s="134">
        <v>38948</v>
      </c>
      <c r="B582" s="133" t="s">
        <v>64</v>
      </c>
      <c r="C582" s="133">
        <v>1437.768</v>
      </c>
      <c r="D582" s="183" t="s">
        <v>64</v>
      </c>
      <c r="E582" s="133">
        <v>9066</v>
      </c>
      <c r="F582" s="133">
        <v>10.137</v>
      </c>
      <c r="G582" s="133">
        <v>10.210000000000001</v>
      </c>
      <c r="H582" s="133">
        <v>10.141</v>
      </c>
      <c r="I582" s="133">
        <v>11.189</v>
      </c>
      <c r="J582" s="133">
        <v>11.98</v>
      </c>
      <c r="K582" s="133" t="s">
        <v>64</v>
      </c>
      <c r="L582" s="133" t="s">
        <v>64</v>
      </c>
    </row>
    <row r="583" spans="1:12" x14ac:dyDescent="0.3">
      <c r="A583" s="134">
        <v>38949</v>
      </c>
      <c r="B583" s="133" t="s">
        <v>64</v>
      </c>
      <c r="C583" s="133">
        <v>1437.768</v>
      </c>
      <c r="D583" s="183" t="s">
        <v>64</v>
      </c>
      <c r="E583" s="133">
        <v>9066</v>
      </c>
      <c r="F583" s="133">
        <v>10.137</v>
      </c>
      <c r="G583" s="133">
        <v>10.210000000000001</v>
      </c>
      <c r="H583" s="133">
        <v>10.141</v>
      </c>
      <c r="I583" s="133">
        <v>11.189</v>
      </c>
      <c r="J583" s="133">
        <v>11.98</v>
      </c>
      <c r="K583" s="133" t="s">
        <v>64</v>
      </c>
      <c r="L583" s="133" t="s">
        <v>64</v>
      </c>
    </row>
    <row r="584" spans="1:12" x14ac:dyDescent="0.3">
      <c r="A584" s="134">
        <v>38950</v>
      </c>
      <c r="B584" s="133" t="s">
        <v>64</v>
      </c>
      <c r="C584" s="133">
        <v>1437.768</v>
      </c>
      <c r="D584" s="183" t="s">
        <v>64</v>
      </c>
      <c r="E584" s="133">
        <v>9066</v>
      </c>
      <c r="F584" s="133">
        <v>10.137</v>
      </c>
      <c r="G584" s="133">
        <v>10.210000000000001</v>
      </c>
      <c r="H584" s="133">
        <v>10.141</v>
      </c>
      <c r="I584" s="133">
        <v>11.147</v>
      </c>
      <c r="J584" s="133">
        <v>11.98</v>
      </c>
      <c r="K584" s="133" t="s">
        <v>64</v>
      </c>
      <c r="L584" s="133" t="s">
        <v>64</v>
      </c>
    </row>
    <row r="585" spans="1:12" x14ac:dyDescent="0.3">
      <c r="A585" s="134">
        <v>38951</v>
      </c>
      <c r="B585" s="133" t="s">
        <v>64</v>
      </c>
      <c r="C585" s="133">
        <v>1435.029</v>
      </c>
      <c r="D585" s="183" t="s">
        <v>64</v>
      </c>
      <c r="E585" s="133">
        <v>9071</v>
      </c>
      <c r="F585" s="133">
        <v>10.156000000000001</v>
      </c>
      <c r="G585" s="133">
        <v>10.239000000000001</v>
      </c>
      <c r="H585" s="133">
        <v>10.291</v>
      </c>
      <c r="I585" s="133">
        <v>11.166</v>
      </c>
      <c r="J585" s="133">
        <v>11.98</v>
      </c>
      <c r="K585" s="133" t="s">
        <v>64</v>
      </c>
      <c r="L585" s="133" t="s">
        <v>64</v>
      </c>
    </row>
    <row r="586" spans="1:12" x14ac:dyDescent="0.3">
      <c r="A586" s="134">
        <v>38952</v>
      </c>
      <c r="B586" s="133" t="s">
        <v>64</v>
      </c>
      <c r="C586" s="133">
        <v>1438.6310000000001</v>
      </c>
      <c r="D586" s="183" t="s">
        <v>64</v>
      </c>
      <c r="E586" s="133">
        <v>9100</v>
      </c>
      <c r="F586" s="133">
        <v>10.128</v>
      </c>
      <c r="G586" s="133">
        <v>10.199</v>
      </c>
      <c r="H586" s="133">
        <v>10.186999999999999</v>
      </c>
      <c r="I586" s="133">
        <v>11.044</v>
      </c>
      <c r="J586" s="133">
        <v>11.98</v>
      </c>
      <c r="K586" s="133" t="s">
        <v>64</v>
      </c>
      <c r="L586" s="133" t="s">
        <v>64</v>
      </c>
    </row>
    <row r="587" spans="1:12" x14ac:dyDescent="0.3">
      <c r="A587" s="134">
        <v>38953</v>
      </c>
      <c r="B587" s="133" t="s">
        <v>64</v>
      </c>
      <c r="C587" s="133">
        <v>1429.4839999999999</v>
      </c>
      <c r="D587" s="183" t="s">
        <v>64</v>
      </c>
      <c r="E587" s="133">
        <v>9140</v>
      </c>
      <c r="F587" s="133">
        <v>10.210000000000001</v>
      </c>
      <c r="G587" s="133">
        <v>10.285</v>
      </c>
      <c r="H587" s="133">
        <v>10.329000000000001</v>
      </c>
      <c r="I587" s="133">
        <v>11.112</v>
      </c>
      <c r="J587" s="133">
        <v>11.98</v>
      </c>
      <c r="K587" s="133" t="s">
        <v>64</v>
      </c>
      <c r="L587" s="133" t="s">
        <v>64</v>
      </c>
    </row>
    <row r="588" spans="1:12" x14ac:dyDescent="0.3">
      <c r="A588" s="134">
        <v>38954</v>
      </c>
      <c r="B588" s="133" t="s">
        <v>64</v>
      </c>
      <c r="C588" s="133">
        <v>1416.93</v>
      </c>
      <c r="D588" s="183" t="s">
        <v>64</v>
      </c>
      <c r="E588" s="133">
        <v>9133</v>
      </c>
      <c r="F588" s="133">
        <v>10.128</v>
      </c>
      <c r="G588" s="133">
        <v>10.222</v>
      </c>
      <c r="H588" s="133">
        <v>10.231999999999999</v>
      </c>
      <c r="I588" s="133">
        <v>11.162000000000001</v>
      </c>
      <c r="J588" s="133">
        <v>11.25</v>
      </c>
      <c r="K588" s="133" t="s">
        <v>64</v>
      </c>
      <c r="L588" s="133" t="s">
        <v>64</v>
      </c>
    </row>
    <row r="589" spans="1:12" x14ac:dyDescent="0.3">
      <c r="A589" s="134">
        <v>38955</v>
      </c>
      <c r="B589" s="133" t="s">
        <v>64</v>
      </c>
      <c r="C589" s="133">
        <v>1416.93</v>
      </c>
      <c r="D589" s="183" t="s">
        <v>64</v>
      </c>
      <c r="E589" s="133">
        <v>9133</v>
      </c>
      <c r="F589" s="133">
        <v>10.128</v>
      </c>
      <c r="G589" s="133">
        <v>10.222</v>
      </c>
      <c r="H589" s="133">
        <v>10.231999999999999</v>
      </c>
      <c r="I589" s="133">
        <v>11.162000000000001</v>
      </c>
      <c r="J589" s="133">
        <v>11.25</v>
      </c>
      <c r="K589" s="133" t="s">
        <v>64</v>
      </c>
      <c r="L589" s="133" t="s">
        <v>64</v>
      </c>
    </row>
    <row r="590" spans="1:12" x14ac:dyDescent="0.3">
      <c r="A590" s="134">
        <v>38956</v>
      </c>
      <c r="B590" s="133" t="s">
        <v>64</v>
      </c>
      <c r="C590" s="133">
        <v>1416.93</v>
      </c>
      <c r="D590" s="183" t="s">
        <v>64</v>
      </c>
      <c r="E590" s="133">
        <v>9133</v>
      </c>
      <c r="F590" s="133">
        <v>10.128</v>
      </c>
      <c r="G590" s="133">
        <v>10.222</v>
      </c>
      <c r="H590" s="133">
        <v>10.231999999999999</v>
      </c>
      <c r="I590" s="133">
        <v>11.162000000000001</v>
      </c>
      <c r="J590" s="133">
        <v>11.25</v>
      </c>
      <c r="K590" s="133" t="s">
        <v>64</v>
      </c>
      <c r="L590" s="133" t="s">
        <v>64</v>
      </c>
    </row>
    <row r="591" spans="1:12" x14ac:dyDescent="0.3">
      <c r="A591" s="134">
        <v>38957</v>
      </c>
      <c r="B591" s="133" t="s">
        <v>64</v>
      </c>
      <c r="C591" s="133">
        <v>1418.0039999999999</v>
      </c>
      <c r="D591" s="183" t="s">
        <v>64</v>
      </c>
      <c r="E591" s="133">
        <v>9124</v>
      </c>
      <c r="F591" s="133">
        <v>10.167</v>
      </c>
      <c r="G591" s="133">
        <v>10.218</v>
      </c>
      <c r="H591" s="133">
        <v>10.252000000000001</v>
      </c>
      <c r="I591" s="133">
        <v>11.151</v>
      </c>
      <c r="J591" s="133">
        <v>11.99</v>
      </c>
      <c r="K591" s="133" t="s">
        <v>64</v>
      </c>
      <c r="L591" s="133" t="s">
        <v>64</v>
      </c>
    </row>
    <row r="592" spans="1:12" x14ac:dyDescent="0.3">
      <c r="A592" s="134">
        <v>38958</v>
      </c>
      <c r="B592" s="133" t="s">
        <v>64</v>
      </c>
      <c r="C592" s="133">
        <v>1432.931</v>
      </c>
      <c r="D592" s="183" t="s">
        <v>64</v>
      </c>
      <c r="E592" s="133">
        <v>9090</v>
      </c>
      <c r="F592" s="133">
        <v>10.096</v>
      </c>
      <c r="G592" s="133">
        <v>10.173999999999999</v>
      </c>
      <c r="H592" s="133">
        <v>10.191000000000001</v>
      </c>
      <c r="I592" s="133">
        <v>11.086</v>
      </c>
      <c r="J592" s="133">
        <v>11.99</v>
      </c>
      <c r="K592" s="133" t="s">
        <v>64</v>
      </c>
      <c r="L592" s="133" t="s">
        <v>64</v>
      </c>
    </row>
    <row r="593" spans="1:12" x14ac:dyDescent="0.3">
      <c r="A593" s="134">
        <v>38959</v>
      </c>
      <c r="B593" s="133" t="s">
        <v>64</v>
      </c>
      <c r="C593" s="133">
        <v>1425.2249999999999</v>
      </c>
      <c r="D593" s="183" t="s">
        <v>64</v>
      </c>
      <c r="E593" s="133">
        <v>9120</v>
      </c>
      <c r="F593" s="133">
        <v>10.028</v>
      </c>
      <c r="G593" s="133">
        <v>10.095000000000001</v>
      </c>
      <c r="H593" s="133">
        <v>10.090999999999999</v>
      </c>
      <c r="I593" s="133">
        <v>11.069000000000001</v>
      </c>
      <c r="J593" s="133">
        <v>11.99</v>
      </c>
      <c r="K593" s="133" t="s">
        <v>64</v>
      </c>
      <c r="L593" s="133" t="s">
        <v>64</v>
      </c>
    </row>
    <row r="594" spans="1:12" x14ac:dyDescent="0.3">
      <c r="A594" s="134">
        <v>38960</v>
      </c>
      <c r="B594" s="133" t="s">
        <v>64</v>
      </c>
      <c r="C594" s="133">
        <v>1431.2619999999999</v>
      </c>
      <c r="D594" s="183" t="s">
        <v>64</v>
      </c>
      <c r="E594" s="133">
        <v>9079</v>
      </c>
      <c r="F594" s="133">
        <v>10.16</v>
      </c>
      <c r="G594" s="133">
        <v>10.231</v>
      </c>
      <c r="H594" s="133">
        <v>10.238</v>
      </c>
      <c r="I594" s="133">
        <v>11.016</v>
      </c>
      <c r="J594" s="133">
        <v>11.98</v>
      </c>
      <c r="K594" s="133" t="s">
        <v>64</v>
      </c>
      <c r="L594" s="133" t="s">
        <v>64</v>
      </c>
    </row>
    <row r="595" spans="1:12" x14ac:dyDescent="0.3">
      <c r="A595" s="134">
        <v>38961</v>
      </c>
      <c r="B595" s="133" t="s">
        <v>64</v>
      </c>
      <c r="C595" s="133">
        <v>1444.49</v>
      </c>
      <c r="D595" s="183" t="s">
        <v>64</v>
      </c>
      <c r="E595" s="133">
        <v>9096</v>
      </c>
      <c r="F595" s="133">
        <v>10.065</v>
      </c>
      <c r="G595" s="133">
        <v>10.157999999999999</v>
      </c>
      <c r="H595" s="133">
        <v>10.17</v>
      </c>
      <c r="I595" s="133">
        <v>11.016</v>
      </c>
      <c r="J595" s="133">
        <v>11.98</v>
      </c>
      <c r="K595" s="133" t="s">
        <v>64</v>
      </c>
      <c r="L595" s="133" t="s">
        <v>64</v>
      </c>
    </row>
    <row r="596" spans="1:12" x14ac:dyDescent="0.3">
      <c r="A596" s="134">
        <v>38962</v>
      </c>
      <c r="B596" s="133" t="s">
        <v>64</v>
      </c>
      <c r="C596" s="133">
        <v>1444.49</v>
      </c>
      <c r="D596" s="183" t="s">
        <v>64</v>
      </c>
      <c r="E596" s="133">
        <v>9096</v>
      </c>
      <c r="F596" s="133">
        <v>10.065</v>
      </c>
      <c r="G596" s="133">
        <v>10.157999999999999</v>
      </c>
      <c r="H596" s="133">
        <v>10.17</v>
      </c>
      <c r="I596" s="133">
        <v>11.016</v>
      </c>
      <c r="J596" s="133">
        <v>11.98</v>
      </c>
      <c r="K596" s="133" t="s">
        <v>64</v>
      </c>
      <c r="L596" s="133" t="s">
        <v>64</v>
      </c>
    </row>
    <row r="597" spans="1:12" x14ac:dyDescent="0.3">
      <c r="A597" s="134">
        <v>38963</v>
      </c>
      <c r="B597" s="133" t="s">
        <v>64</v>
      </c>
      <c r="C597" s="133">
        <v>1444.49</v>
      </c>
      <c r="D597" s="183" t="s">
        <v>64</v>
      </c>
      <c r="E597" s="133">
        <v>9096</v>
      </c>
      <c r="F597" s="133">
        <v>10.065</v>
      </c>
      <c r="G597" s="133">
        <v>10.157999999999999</v>
      </c>
      <c r="H597" s="133">
        <v>10.17</v>
      </c>
      <c r="I597" s="133">
        <v>11.016</v>
      </c>
      <c r="J597" s="133">
        <v>11.98</v>
      </c>
      <c r="K597" s="133" t="s">
        <v>64</v>
      </c>
      <c r="L597" s="133" t="s">
        <v>64</v>
      </c>
    </row>
    <row r="598" spans="1:12" x14ac:dyDescent="0.3">
      <c r="A598" s="134">
        <v>38964</v>
      </c>
      <c r="B598" s="133" t="s">
        <v>64</v>
      </c>
      <c r="C598" s="133">
        <v>1469.559</v>
      </c>
      <c r="D598" s="183" t="s">
        <v>64</v>
      </c>
      <c r="E598" s="133">
        <v>9083</v>
      </c>
      <c r="F598" s="133">
        <v>10.045</v>
      </c>
      <c r="G598" s="133">
        <v>10.119999999999999</v>
      </c>
      <c r="H598" s="133">
        <v>10.192</v>
      </c>
      <c r="I598" s="133">
        <v>10.952</v>
      </c>
      <c r="J598" s="133">
        <v>11.98</v>
      </c>
      <c r="K598" s="133" t="s">
        <v>64</v>
      </c>
      <c r="L598" s="133" t="s">
        <v>64</v>
      </c>
    </row>
    <row r="599" spans="1:12" x14ac:dyDescent="0.3">
      <c r="A599" s="134">
        <v>38965</v>
      </c>
      <c r="B599" s="133" t="s">
        <v>64</v>
      </c>
      <c r="C599" s="133">
        <v>1468.2380000000001</v>
      </c>
      <c r="D599" s="183" t="s">
        <v>64</v>
      </c>
      <c r="E599" s="133">
        <v>9120</v>
      </c>
      <c r="F599" s="133">
        <v>10.018000000000001</v>
      </c>
      <c r="G599" s="133">
        <v>10.115</v>
      </c>
      <c r="H599" s="133">
        <v>10.14</v>
      </c>
      <c r="I599" s="133">
        <v>10.932</v>
      </c>
      <c r="J599" s="133">
        <v>11.98</v>
      </c>
      <c r="K599" s="133" t="s">
        <v>64</v>
      </c>
      <c r="L599" s="133" t="s">
        <v>64</v>
      </c>
    </row>
    <row r="600" spans="1:12" x14ac:dyDescent="0.3">
      <c r="A600" s="134">
        <v>38966</v>
      </c>
      <c r="B600" s="133" t="s">
        <v>64</v>
      </c>
      <c r="C600" s="133">
        <v>1472.5630000000001</v>
      </c>
      <c r="D600" s="183" t="s">
        <v>64</v>
      </c>
      <c r="E600" s="133">
        <v>9100</v>
      </c>
      <c r="F600" s="133">
        <v>10.025</v>
      </c>
      <c r="G600" s="133">
        <v>10.101000000000001</v>
      </c>
      <c r="H600" s="133">
        <v>10.182</v>
      </c>
      <c r="I600" s="133">
        <v>10.932</v>
      </c>
      <c r="J600" s="133">
        <v>11.98</v>
      </c>
      <c r="K600" s="133" t="s">
        <v>64</v>
      </c>
      <c r="L600" s="133" t="s">
        <v>64</v>
      </c>
    </row>
    <row r="601" spans="1:12" x14ac:dyDescent="0.3">
      <c r="A601" s="134">
        <v>38967</v>
      </c>
      <c r="B601" s="133" t="s">
        <v>64</v>
      </c>
      <c r="C601" s="133">
        <v>1470.4659999999999</v>
      </c>
      <c r="D601" s="183" t="s">
        <v>64</v>
      </c>
      <c r="E601" s="133">
        <v>9105</v>
      </c>
      <c r="F601" s="133">
        <v>10.082000000000001</v>
      </c>
      <c r="G601" s="133">
        <v>10.145</v>
      </c>
      <c r="H601" s="133">
        <v>10.19</v>
      </c>
      <c r="I601" s="133">
        <v>10.922000000000001</v>
      </c>
      <c r="J601" s="133">
        <v>11.97</v>
      </c>
      <c r="K601" s="133" t="s">
        <v>64</v>
      </c>
      <c r="L601" s="133" t="s">
        <v>64</v>
      </c>
    </row>
    <row r="602" spans="1:12" x14ac:dyDescent="0.3">
      <c r="A602" s="134">
        <v>38968</v>
      </c>
      <c r="B602" s="133" t="s">
        <v>64</v>
      </c>
      <c r="C602" s="133">
        <v>1466.576</v>
      </c>
      <c r="D602" s="183" t="s">
        <v>64</v>
      </c>
      <c r="E602" s="133">
        <v>9155</v>
      </c>
      <c r="F602" s="133">
        <v>10.021000000000001</v>
      </c>
      <c r="G602" s="133">
        <v>10.090999999999999</v>
      </c>
      <c r="H602" s="133">
        <v>10.129</v>
      </c>
      <c r="I602" s="133">
        <v>10.917</v>
      </c>
      <c r="J602" s="133">
        <v>11.97</v>
      </c>
      <c r="K602" s="133" t="s">
        <v>64</v>
      </c>
      <c r="L602" s="133" t="s">
        <v>64</v>
      </c>
    </row>
    <row r="603" spans="1:12" x14ac:dyDescent="0.3">
      <c r="A603" s="134">
        <v>38969</v>
      </c>
      <c r="B603" s="133" t="s">
        <v>64</v>
      </c>
      <c r="C603" s="133">
        <v>1466.576</v>
      </c>
      <c r="D603" s="183" t="s">
        <v>64</v>
      </c>
      <c r="E603" s="133">
        <v>9155</v>
      </c>
      <c r="F603" s="133">
        <v>10.021000000000001</v>
      </c>
      <c r="G603" s="133">
        <v>10.090999999999999</v>
      </c>
      <c r="H603" s="133">
        <v>10.129</v>
      </c>
      <c r="I603" s="133">
        <v>10.917</v>
      </c>
      <c r="J603" s="133">
        <v>11.97</v>
      </c>
      <c r="K603" s="133" t="s">
        <v>64</v>
      </c>
      <c r="L603" s="133" t="s">
        <v>64</v>
      </c>
    </row>
    <row r="604" spans="1:12" x14ac:dyDescent="0.3">
      <c r="A604" s="134">
        <v>38970</v>
      </c>
      <c r="B604" s="133" t="s">
        <v>64</v>
      </c>
      <c r="C604" s="133">
        <v>1466.576</v>
      </c>
      <c r="D604" s="183" t="s">
        <v>64</v>
      </c>
      <c r="E604" s="133">
        <v>9155</v>
      </c>
      <c r="F604" s="133">
        <v>10.021000000000001</v>
      </c>
      <c r="G604" s="133">
        <v>10.090999999999999</v>
      </c>
      <c r="H604" s="133">
        <v>10.129</v>
      </c>
      <c r="I604" s="133">
        <v>10.917</v>
      </c>
      <c r="J604" s="133">
        <v>11.97</v>
      </c>
      <c r="K604" s="133" t="s">
        <v>64</v>
      </c>
      <c r="L604" s="133" t="s">
        <v>64</v>
      </c>
    </row>
    <row r="605" spans="1:12" x14ac:dyDescent="0.3">
      <c r="A605" s="134">
        <v>38971</v>
      </c>
      <c r="B605" s="133" t="s">
        <v>64</v>
      </c>
      <c r="C605" s="133">
        <v>1447.2539999999999</v>
      </c>
      <c r="D605" s="183" t="s">
        <v>64</v>
      </c>
      <c r="E605" s="133">
        <v>9130</v>
      </c>
      <c r="F605" s="133">
        <v>10.105</v>
      </c>
      <c r="G605" s="133">
        <v>10.167999999999999</v>
      </c>
      <c r="H605" s="133">
        <v>10.234999999999999</v>
      </c>
      <c r="I605" s="133">
        <v>10.917</v>
      </c>
      <c r="J605" s="133">
        <v>11.97</v>
      </c>
      <c r="K605" s="133" t="s">
        <v>64</v>
      </c>
      <c r="L605" s="133" t="s">
        <v>64</v>
      </c>
    </row>
    <row r="606" spans="1:12" x14ac:dyDescent="0.3">
      <c r="A606" s="134">
        <v>38972</v>
      </c>
      <c r="B606" s="133" t="s">
        <v>64</v>
      </c>
      <c r="C606" s="133">
        <v>1435.2070000000001</v>
      </c>
      <c r="D606" s="183" t="s">
        <v>64</v>
      </c>
      <c r="E606" s="133">
        <v>9165</v>
      </c>
      <c r="F606" s="133">
        <v>10.057</v>
      </c>
      <c r="G606" s="133">
        <v>10.128</v>
      </c>
      <c r="H606" s="133">
        <v>10.173</v>
      </c>
      <c r="I606" s="133">
        <v>10.917</v>
      </c>
      <c r="J606" s="133">
        <v>11.97</v>
      </c>
      <c r="K606" s="133" t="s">
        <v>64</v>
      </c>
      <c r="L606" s="133" t="s">
        <v>64</v>
      </c>
    </row>
    <row r="607" spans="1:12" x14ac:dyDescent="0.3">
      <c r="A607" s="134">
        <v>38973</v>
      </c>
      <c r="B607" s="133" t="s">
        <v>64</v>
      </c>
      <c r="C607" s="133">
        <v>1451.08</v>
      </c>
      <c r="D607" s="183" t="s">
        <v>64</v>
      </c>
      <c r="E607" s="133">
        <v>9155</v>
      </c>
      <c r="F607" s="133">
        <v>10.063000000000001</v>
      </c>
      <c r="G607" s="133">
        <v>10.138999999999999</v>
      </c>
      <c r="H607" s="133">
        <v>10.195</v>
      </c>
      <c r="I607" s="133">
        <v>10.917</v>
      </c>
      <c r="J607" s="133">
        <v>11.97</v>
      </c>
      <c r="K607" s="133" t="s">
        <v>64</v>
      </c>
      <c r="L607" s="133" t="s">
        <v>64</v>
      </c>
    </row>
    <row r="608" spans="1:12" x14ac:dyDescent="0.3">
      <c r="A608" s="134">
        <v>38974</v>
      </c>
      <c r="B608" s="133" t="s">
        <v>64</v>
      </c>
      <c r="C608" s="133">
        <v>1461.2919999999999</v>
      </c>
      <c r="D608" s="183" t="s">
        <v>64</v>
      </c>
      <c r="E608" s="133">
        <v>9130</v>
      </c>
      <c r="F608" s="133">
        <v>10.112</v>
      </c>
      <c r="G608" s="133">
        <v>10.176</v>
      </c>
      <c r="H608" s="133">
        <v>10.215999999999999</v>
      </c>
      <c r="I608" s="133">
        <v>10.795</v>
      </c>
      <c r="J608" s="133">
        <v>10.94</v>
      </c>
      <c r="K608" s="133" t="s">
        <v>64</v>
      </c>
      <c r="L608" s="133" t="s">
        <v>64</v>
      </c>
    </row>
    <row r="609" spans="1:12" x14ac:dyDescent="0.3">
      <c r="A609" s="134">
        <v>38975</v>
      </c>
      <c r="B609" s="133" t="s">
        <v>64</v>
      </c>
      <c r="C609" s="133">
        <v>1465.701</v>
      </c>
      <c r="D609" s="183" t="s">
        <v>64</v>
      </c>
      <c r="E609" s="133">
        <v>9120</v>
      </c>
      <c r="F609" s="133">
        <v>9.9570000000000007</v>
      </c>
      <c r="G609" s="133">
        <v>10.032999999999999</v>
      </c>
      <c r="H609" s="133">
        <v>10.068</v>
      </c>
      <c r="I609" s="133">
        <v>10.795</v>
      </c>
      <c r="J609" s="133">
        <v>10.94</v>
      </c>
      <c r="K609" s="133" t="s">
        <v>64</v>
      </c>
      <c r="L609" s="133" t="s">
        <v>64</v>
      </c>
    </row>
    <row r="610" spans="1:12" x14ac:dyDescent="0.3">
      <c r="A610" s="134">
        <v>38976</v>
      </c>
      <c r="B610" s="133" t="s">
        <v>64</v>
      </c>
      <c r="C610" s="133">
        <v>1465.701</v>
      </c>
      <c r="D610" s="183" t="s">
        <v>64</v>
      </c>
      <c r="E610" s="133">
        <v>9120</v>
      </c>
      <c r="F610" s="133">
        <v>9.9570000000000007</v>
      </c>
      <c r="G610" s="133">
        <v>10.032999999999999</v>
      </c>
      <c r="H610" s="133">
        <v>10.068</v>
      </c>
      <c r="I610" s="133">
        <v>10.795</v>
      </c>
      <c r="J610" s="133">
        <v>10.94</v>
      </c>
      <c r="K610" s="133" t="s">
        <v>64</v>
      </c>
      <c r="L610" s="133" t="s">
        <v>64</v>
      </c>
    </row>
    <row r="611" spans="1:12" x14ac:dyDescent="0.3">
      <c r="A611" s="134">
        <v>38977</v>
      </c>
      <c r="B611" s="133" t="s">
        <v>64</v>
      </c>
      <c r="C611" s="133">
        <v>1465.701</v>
      </c>
      <c r="D611" s="183" t="s">
        <v>64</v>
      </c>
      <c r="E611" s="133">
        <v>9120</v>
      </c>
      <c r="F611" s="133">
        <v>9.9570000000000007</v>
      </c>
      <c r="G611" s="133">
        <v>10.032999999999999</v>
      </c>
      <c r="H611" s="133">
        <v>10.068</v>
      </c>
      <c r="I611" s="133">
        <v>10.795</v>
      </c>
      <c r="J611" s="133">
        <v>10.94</v>
      </c>
      <c r="K611" s="133" t="s">
        <v>64</v>
      </c>
      <c r="L611" s="133" t="s">
        <v>64</v>
      </c>
    </row>
    <row r="612" spans="1:12" x14ac:dyDescent="0.3">
      <c r="A612" s="134">
        <v>38978</v>
      </c>
      <c r="B612" s="133" t="s">
        <v>64</v>
      </c>
      <c r="C612" s="133">
        <v>1474.258</v>
      </c>
      <c r="D612" s="183" t="s">
        <v>64</v>
      </c>
      <c r="E612" s="133">
        <v>9105</v>
      </c>
      <c r="F612" s="133">
        <v>9.8699999999999992</v>
      </c>
      <c r="G612" s="133">
        <v>9.9139999999999997</v>
      </c>
      <c r="H612" s="133">
        <v>10.016999999999999</v>
      </c>
      <c r="I612" s="133">
        <v>10.659000000000001</v>
      </c>
      <c r="J612" s="133">
        <v>10.82</v>
      </c>
      <c r="K612" s="133" t="s">
        <v>64</v>
      </c>
      <c r="L612" s="133" t="s">
        <v>64</v>
      </c>
    </row>
    <row r="613" spans="1:12" x14ac:dyDescent="0.3">
      <c r="A613" s="134">
        <v>38979</v>
      </c>
      <c r="B613" s="133" t="s">
        <v>64</v>
      </c>
      <c r="C613" s="133">
        <v>1485.3489999999999</v>
      </c>
      <c r="D613" s="183" t="s">
        <v>64</v>
      </c>
      <c r="E613" s="133">
        <v>9160</v>
      </c>
      <c r="F613" s="133">
        <v>9.8509999999999991</v>
      </c>
      <c r="G613" s="133">
        <v>9.9149999999999991</v>
      </c>
      <c r="H613" s="133">
        <v>9.9559999999999995</v>
      </c>
      <c r="I613" s="133">
        <v>10.659000000000001</v>
      </c>
      <c r="J613" s="133">
        <v>10.82</v>
      </c>
      <c r="K613" s="133" t="s">
        <v>64</v>
      </c>
      <c r="L613" s="133" t="s">
        <v>64</v>
      </c>
    </row>
    <row r="614" spans="1:12" x14ac:dyDescent="0.3">
      <c r="A614" s="134">
        <v>38980</v>
      </c>
      <c r="B614" s="133" t="s">
        <v>64</v>
      </c>
      <c r="C614" s="133">
        <v>1479.307</v>
      </c>
      <c r="D614" s="183" t="s">
        <v>64</v>
      </c>
      <c r="E614" s="133">
        <v>9160</v>
      </c>
      <c r="F614" s="133">
        <v>9.702</v>
      </c>
      <c r="G614" s="133">
        <v>9.7710000000000008</v>
      </c>
      <c r="H614" s="133">
        <v>9.8369999999999997</v>
      </c>
      <c r="I614" s="133">
        <v>10.584</v>
      </c>
      <c r="J614" s="133">
        <v>10.69</v>
      </c>
      <c r="K614" s="133" t="s">
        <v>64</v>
      </c>
      <c r="L614" s="133" t="s">
        <v>64</v>
      </c>
    </row>
    <row r="615" spans="1:12" x14ac:dyDescent="0.3">
      <c r="A615" s="134">
        <v>38981</v>
      </c>
      <c r="B615" s="133" t="s">
        <v>64</v>
      </c>
      <c r="C615" s="133">
        <v>1507.365</v>
      </c>
      <c r="D615" s="183" t="s">
        <v>64</v>
      </c>
      <c r="E615" s="133">
        <v>9140</v>
      </c>
      <c r="F615" s="133">
        <v>9.7740000000000009</v>
      </c>
      <c r="G615" s="133">
        <v>9.8460000000000001</v>
      </c>
      <c r="H615" s="133">
        <v>9.8369999999999997</v>
      </c>
      <c r="I615" s="133">
        <v>10.584</v>
      </c>
      <c r="J615" s="133">
        <v>10.63</v>
      </c>
      <c r="K615" s="133" t="s">
        <v>64</v>
      </c>
      <c r="L615" s="133" t="s">
        <v>64</v>
      </c>
    </row>
    <row r="616" spans="1:12" x14ac:dyDescent="0.3">
      <c r="A616" s="134">
        <v>38982</v>
      </c>
      <c r="B616" s="133" t="s">
        <v>64</v>
      </c>
      <c r="C616" s="133">
        <v>1510.825</v>
      </c>
      <c r="D616" s="183" t="s">
        <v>64</v>
      </c>
      <c r="E616" s="133">
        <v>9200</v>
      </c>
      <c r="F616" s="133">
        <v>9.8610000000000007</v>
      </c>
      <c r="G616" s="133">
        <v>9.8789999999999996</v>
      </c>
      <c r="H616" s="133">
        <v>9.9329999999999998</v>
      </c>
      <c r="I616" s="133">
        <v>10.432</v>
      </c>
      <c r="J616" s="133">
        <v>10.63</v>
      </c>
      <c r="K616" s="133" t="s">
        <v>64</v>
      </c>
      <c r="L616" s="133" t="s">
        <v>64</v>
      </c>
    </row>
    <row r="617" spans="1:12" x14ac:dyDescent="0.3">
      <c r="A617" s="134">
        <v>38983</v>
      </c>
      <c r="B617" s="133" t="s">
        <v>64</v>
      </c>
      <c r="C617" s="133">
        <v>1510.825</v>
      </c>
      <c r="D617" s="183" t="s">
        <v>64</v>
      </c>
      <c r="E617" s="133">
        <v>9200</v>
      </c>
      <c r="F617" s="133">
        <v>9.8610000000000007</v>
      </c>
      <c r="G617" s="133">
        <v>9.8789999999999996</v>
      </c>
      <c r="H617" s="133">
        <v>9.9329999999999998</v>
      </c>
      <c r="I617" s="133">
        <v>10.432</v>
      </c>
      <c r="J617" s="133">
        <v>10.63</v>
      </c>
      <c r="K617" s="133" t="s">
        <v>64</v>
      </c>
      <c r="L617" s="133" t="s">
        <v>64</v>
      </c>
    </row>
    <row r="618" spans="1:12" x14ac:dyDescent="0.3">
      <c r="A618" s="134">
        <v>38984</v>
      </c>
      <c r="B618" s="133" t="s">
        <v>64</v>
      </c>
      <c r="C618" s="133">
        <v>1510.825</v>
      </c>
      <c r="D618" s="183" t="s">
        <v>64</v>
      </c>
      <c r="E618" s="133">
        <v>9200</v>
      </c>
      <c r="F618" s="133">
        <v>9.8610000000000007</v>
      </c>
      <c r="G618" s="133">
        <v>9.8789999999999996</v>
      </c>
      <c r="H618" s="133">
        <v>9.9329999999999998</v>
      </c>
      <c r="I618" s="133">
        <v>10.432</v>
      </c>
      <c r="J618" s="133">
        <v>10.63</v>
      </c>
      <c r="K618" s="133" t="s">
        <v>64</v>
      </c>
      <c r="L618" s="133" t="s">
        <v>64</v>
      </c>
    </row>
    <row r="619" spans="1:12" x14ac:dyDescent="0.3">
      <c r="A619" s="134">
        <v>38985</v>
      </c>
      <c r="B619" s="133" t="s">
        <v>64</v>
      </c>
      <c r="C619" s="133">
        <v>1506.7560000000001</v>
      </c>
      <c r="D619" s="183" t="s">
        <v>64</v>
      </c>
      <c r="E619" s="133">
        <v>9245</v>
      </c>
      <c r="F619" s="133">
        <v>9.827</v>
      </c>
      <c r="G619" s="133">
        <v>9.8680000000000003</v>
      </c>
      <c r="H619" s="133">
        <v>9.9320000000000004</v>
      </c>
      <c r="I619" s="133">
        <v>10.567</v>
      </c>
      <c r="J619" s="133">
        <v>10.68</v>
      </c>
      <c r="K619" s="133" t="s">
        <v>64</v>
      </c>
      <c r="L619" s="133" t="s">
        <v>64</v>
      </c>
    </row>
    <row r="620" spans="1:12" x14ac:dyDescent="0.3">
      <c r="A620" s="134">
        <v>38986</v>
      </c>
      <c r="B620" s="133" t="s">
        <v>64</v>
      </c>
      <c r="C620" s="133">
        <v>1500.105</v>
      </c>
      <c r="D620" s="183" t="s">
        <v>64</v>
      </c>
      <c r="E620" s="133">
        <v>9230</v>
      </c>
      <c r="F620" s="133">
        <v>9.8260000000000005</v>
      </c>
      <c r="G620" s="133">
        <v>9.8650000000000002</v>
      </c>
      <c r="H620" s="133">
        <v>9.9160000000000004</v>
      </c>
      <c r="I620" s="133">
        <v>10.56</v>
      </c>
      <c r="J620" s="133">
        <v>10.64</v>
      </c>
      <c r="K620" s="133" t="s">
        <v>64</v>
      </c>
      <c r="L620" s="133" t="s">
        <v>64</v>
      </c>
    </row>
    <row r="621" spans="1:12" x14ac:dyDescent="0.3">
      <c r="A621" s="134">
        <v>38987</v>
      </c>
      <c r="B621" s="133" t="s">
        <v>64</v>
      </c>
      <c r="C621" s="133">
        <v>1523.059</v>
      </c>
      <c r="D621" s="183" t="s">
        <v>64</v>
      </c>
      <c r="E621" s="133">
        <v>9206</v>
      </c>
      <c r="F621" s="133">
        <v>9.82</v>
      </c>
      <c r="G621" s="133">
        <v>9.8460000000000001</v>
      </c>
      <c r="H621" s="133">
        <v>9.9149999999999991</v>
      </c>
      <c r="I621" s="133">
        <v>10.429</v>
      </c>
      <c r="J621" s="133">
        <v>10.61</v>
      </c>
      <c r="K621" s="133" t="s">
        <v>64</v>
      </c>
      <c r="L621" s="133" t="s">
        <v>64</v>
      </c>
    </row>
    <row r="622" spans="1:12" x14ac:dyDescent="0.3">
      <c r="A622" s="134">
        <v>38988</v>
      </c>
      <c r="B622" s="133" t="s">
        <v>64</v>
      </c>
      <c r="C622" s="133">
        <v>1533.8</v>
      </c>
      <c r="D622" s="183" t="s">
        <v>64</v>
      </c>
      <c r="E622" s="133">
        <v>9230</v>
      </c>
      <c r="F622" s="133">
        <v>9.7379999999999995</v>
      </c>
      <c r="G622" s="133">
        <v>9.7970000000000006</v>
      </c>
      <c r="H622" s="133">
        <v>9.8130000000000006</v>
      </c>
      <c r="I622" s="133">
        <v>10.677</v>
      </c>
      <c r="J622" s="133">
        <v>10.5</v>
      </c>
      <c r="K622" s="133" t="s">
        <v>64</v>
      </c>
      <c r="L622" s="133" t="s">
        <v>64</v>
      </c>
    </row>
    <row r="623" spans="1:12" x14ac:dyDescent="0.3">
      <c r="A623" s="134">
        <v>38989</v>
      </c>
      <c r="B623" s="133" t="s">
        <v>64</v>
      </c>
      <c r="C623" s="133">
        <v>1534.615</v>
      </c>
      <c r="D623" s="183" t="s">
        <v>64</v>
      </c>
      <c r="E623" s="133">
        <v>9223</v>
      </c>
      <c r="F623" s="133">
        <v>9.7959999999999994</v>
      </c>
      <c r="G623" s="133">
        <v>9.8559999999999999</v>
      </c>
      <c r="H623" s="133">
        <v>9.8620000000000001</v>
      </c>
      <c r="I623" s="133">
        <v>10.711</v>
      </c>
      <c r="J623" s="133">
        <v>10.39</v>
      </c>
      <c r="K623" s="133" t="s">
        <v>64</v>
      </c>
      <c r="L623" s="133" t="s">
        <v>64</v>
      </c>
    </row>
    <row r="624" spans="1:12" x14ac:dyDescent="0.3">
      <c r="A624" s="134">
        <v>38990</v>
      </c>
      <c r="B624" s="133" t="s">
        <v>64</v>
      </c>
      <c r="C624" s="133">
        <v>1534.615</v>
      </c>
      <c r="D624" s="183" t="s">
        <v>64</v>
      </c>
      <c r="E624" s="133">
        <v>9223</v>
      </c>
      <c r="F624" s="133">
        <v>9.7959999999999994</v>
      </c>
      <c r="G624" s="133">
        <v>9.8559999999999999</v>
      </c>
      <c r="H624" s="133">
        <v>9.8620000000000001</v>
      </c>
      <c r="I624" s="133">
        <v>10.711</v>
      </c>
      <c r="J624" s="133">
        <v>10.39</v>
      </c>
      <c r="K624" s="133" t="s">
        <v>64</v>
      </c>
      <c r="L624" s="133" t="s">
        <v>64</v>
      </c>
    </row>
    <row r="625" spans="1:12" x14ac:dyDescent="0.3">
      <c r="A625" s="134">
        <v>38991</v>
      </c>
      <c r="B625" s="133" t="s">
        <v>64</v>
      </c>
      <c r="C625" s="133">
        <v>1534.615</v>
      </c>
      <c r="D625" s="183" t="s">
        <v>64</v>
      </c>
      <c r="E625" s="133">
        <v>9223</v>
      </c>
      <c r="F625" s="133">
        <v>9.7959999999999994</v>
      </c>
      <c r="G625" s="133">
        <v>9.8559999999999999</v>
      </c>
      <c r="H625" s="133">
        <v>9.8620000000000001</v>
      </c>
      <c r="I625" s="133">
        <v>10.711</v>
      </c>
      <c r="J625" s="133">
        <v>10.39</v>
      </c>
      <c r="K625" s="133" t="s">
        <v>64</v>
      </c>
      <c r="L625" s="133" t="s">
        <v>64</v>
      </c>
    </row>
    <row r="626" spans="1:12" x14ac:dyDescent="0.3">
      <c r="A626" s="134">
        <v>38992</v>
      </c>
      <c r="B626" s="133" t="s">
        <v>64</v>
      </c>
      <c r="C626" s="133">
        <v>1528.9069999999999</v>
      </c>
      <c r="D626" s="183" t="s">
        <v>64</v>
      </c>
      <c r="E626" s="133">
        <v>9206</v>
      </c>
      <c r="F626" s="133">
        <v>10.363</v>
      </c>
      <c r="G626" s="133">
        <v>9.8409999999999993</v>
      </c>
      <c r="H626" s="133">
        <v>9.8949999999999996</v>
      </c>
      <c r="I626" s="133">
        <v>10.218999999999999</v>
      </c>
      <c r="J626" s="133">
        <v>10.31</v>
      </c>
      <c r="K626" s="133" t="s">
        <v>64</v>
      </c>
      <c r="L626" s="133" t="s">
        <v>64</v>
      </c>
    </row>
    <row r="627" spans="1:12" x14ac:dyDescent="0.3">
      <c r="A627" s="134">
        <v>38993</v>
      </c>
      <c r="B627" s="133" t="s">
        <v>64</v>
      </c>
      <c r="C627" s="133">
        <v>1537.71</v>
      </c>
      <c r="D627" s="183" t="s">
        <v>64</v>
      </c>
      <c r="E627" s="133">
        <v>9210</v>
      </c>
      <c r="F627" s="133">
        <v>9.8529999999999998</v>
      </c>
      <c r="G627" s="133">
        <v>9.8859999999999992</v>
      </c>
      <c r="H627" s="133">
        <v>9.93</v>
      </c>
      <c r="I627" s="133">
        <v>10.282</v>
      </c>
      <c r="J627" s="133">
        <v>10.28</v>
      </c>
      <c r="K627" s="133" t="s">
        <v>64</v>
      </c>
      <c r="L627" s="133" t="s">
        <v>64</v>
      </c>
    </row>
    <row r="628" spans="1:12" x14ac:dyDescent="0.3">
      <c r="A628" s="134">
        <v>38994</v>
      </c>
      <c r="B628" s="133" t="s">
        <v>64</v>
      </c>
      <c r="C628" s="133">
        <v>1537.085</v>
      </c>
      <c r="D628" s="183" t="s">
        <v>64</v>
      </c>
      <c r="E628" s="133">
        <v>9217</v>
      </c>
      <c r="F628" s="133">
        <v>9.8130000000000006</v>
      </c>
      <c r="G628" s="133">
        <v>9.8409999999999993</v>
      </c>
      <c r="H628" s="133">
        <v>9.9160000000000004</v>
      </c>
      <c r="I628" s="133">
        <v>9.9779999999999998</v>
      </c>
      <c r="J628" s="133">
        <v>10.23</v>
      </c>
      <c r="K628" s="133" t="s">
        <v>64</v>
      </c>
      <c r="L628" s="133" t="s">
        <v>64</v>
      </c>
    </row>
    <row r="629" spans="1:12" x14ac:dyDescent="0.3">
      <c r="A629" s="134">
        <v>38995</v>
      </c>
      <c r="B629" s="133" t="s">
        <v>64</v>
      </c>
      <c r="C629" s="133">
        <v>1544.9780000000001</v>
      </c>
      <c r="D629" s="183" t="s">
        <v>64</v>
      </c>
      <c r="E629" s="133">
        <v>9213</v>
      </c>
      <c r="F629" s="133">
        <v>9.8279999999999994</v>
      </c>
      <c r="G629" s="133">
        <v>9.8689999999999998</v>
      </c>
      <c r="H629" s="133">
        <v>9.93</v>
      </c>
      <c r="I629" s="133">
        <v>9.9390000000000001</v>
      </c>
      <c r="J629" s="133">
        <v>10.220000000000001</v>
      </c>
      <c r="K629" s="133" t="s">
        <v>64</v>
      </c>
      <c r="L629" s="133" t="s">
        <v>64</v>
      </c>
    </row>
    <row r="630" spans="1:12" x14ac:dyDescent="0.3">
      <c r="A630" s="134">
        <v>38996</v>
      </c>
      <c r="B630" s="133" t="s">
        <v>64</v>
      </c>
      <c r="C630" s="133">
        <v>1549.6289999999999</v>
      </c>
      <c r="D630" s="183" t="s">
        <v>64</v>
      </c>
      <c r="E630" s="133">
        <v>9206</v>
      </c>
      <c r="F630" s="133">
        <v>9.7840000000000007</v>
      </c>
      <c r="G630" s="133">
        <v>9.8189999999999991</v>
      </c>
      <c r="H630" s="133">
        <v>9.8650000000000002</v>
      </c>
      <c r="I630" s="133">
        <v>9.9410000000000007</v>
      </c>
      <c r="J630" s="133">
        <v>9.9600000000000009</v>
      </c>
      <c r="K630" s="133" t="s">
        <v>64</v>
      </c>
      <c r="L630" s="133" t="s">
        <v>64</v>
      </c>
    </row>
    <row r="631" spans="1:12" x14ac:dyDescent="0.3">
      <c r="A631" s="134">
        <v>38997</v>
      </c>
      <c r="B631" s="133" t="s">
        <v>64</v>
      </c>
      <c r="C631" s="133">
        <v>1549.6289999999999</v>
      </c>
      <c r="D631" s="183" t="s">
        <v>64</v>
      </c>
      <c r="E631" s="133">
        <v>9206</v>
      </c>
      <c r="F631" s="133">
        <v>9.7840000000000007</v>
      </c>
      <c r="G631" s="133">
        <v>9.8189999999999991</v>
      </c>
      <c r="H631" s="133">
        <v>9.8650000000000002</v>
      </c>
      <c r="I631" s="133">
        <v>9.9410000000000007</v>
      </c>
      <c r="J631" s="133">
        <v>9.9600000000000009</v>
      </c>
      <c r="K631" s="133" t="s">
        <v>64</v>
      </c>
      <c r="L631" s="133" t="s">
        <v>64</v>
      </c>
    </row>
    <row r="632" spans="1:12" x14ac:dyDescent="0.3">
      <c r="A632" s="134">
        <v>38998</v>
      </c>
      <c r="B632" s="133" t="s">
        <v>64</v>
      </c>
      <c r="C632" s="133">
        <v>1549.6289999999999</v>
      </c>
      <c r="D632" s="183" t="s">
        <v>64</v>
      </c>
      <c r="E632" s="133">
        <v>9206</v>
      </c>
      <c r="F632" s="133">
        <v>9.7840000000000007</v>
      </c>
      <c r="G632" s="133">
        <v>9.8189999999999991</v>
      </c>
      <c r="H632" s="133">
        <v>9.8650000000000002</v>
      </c>
      <c r="I632" s="133">
        <v>9.9410000000000007</v>
      </c>
      <c r="J632" s="133">
        <v>9.9600000000000009</v>
      </c>
      <c r="K632" s="133" t="s">
        <v>64</v>
      </c>
      <c r="L632" s="133" t="s">
        <v>64</v>
      </c>
    </row>
    <row r="633" spans="1:12" x14ac:dyDescent="0.3">
      <c r="A633" s="134">
        <v>38999</v>
      </c>
      <c r="B633" s="133" t="s">
        <v>64</v>
      </c>
      <c r="C633" s="133">
        <v>1543.424</v>
      </c>
      <c r="D633" s="183" t="s">
        <v>64</v>
      </c>
      <c r="E633" s="133">
        <v>9228</v>
      </c>
      <c r="F633" s="133">
        <v>9.859</v>
      </c>
      <c r="G633" s="133">
        <v>9.8480000000000008</v>
      </c>
      <c r="H633" s="133">
        <v>9.9359999999999999</v>
      </c>
      <c r="I633" s="133">
        <v>9.9480000000000004</v>
      </c>
      <c r="J633" s="133">
        <v>9.94</v>
      </c>
      <c r="K633" s="133" t="s">
        <v>64</v>
      </c>
      <c r="L633" s="133" t="s">
        <v>64</v>
      </c>
    </row>
    <row r="634" spans="1:12" x14ac:dyDescent="0.3">
      <c r="A634" s="134">
        <v>39000</v>
      </c>
      <c r="B634" s="133" t="s">
        <v>64</v>
      </c>
      <c r="C634" s="133">
        <v>1554.9169999999999</v>
      </c>
      <c r="D634" s="183" t="s">
        <v>64</v>
      </c>
      <c r="E634" s="133">
        <v>9218</v>
      </c>
      <c r="F634" s="133">
        <v>9.7729999999999997</v>
      </c>
      <c r="G634" s="133">
        <v>9.7949999999999999</v>
      </c>
      <c r="H634" s="133">
        <v>9.8659999999999997</v>
      </c>
      <c r="I634" s="133">
        <v>9.7959999999999994</v>
      </c>
      <c r="J634" s="133">
        <v>9.8699999999999992</v>
      </c>
      <c r="K634" s="133" t="s">
        <v>64</v>
      </c>
      <c r="L634" s="133" t="s">
        <v>64</v>
      </c>
    </row>
    <row r="635" spans="1:12" x14ac:dyDescent="0.3">
      <c r="A635" s="134">
        <v>39001</v>
      </c>
      <c r="B635" s="133" t="s">
        <v>64</v>
      </c>
      <c r="C635" s="133">
        <v>1553.1189999999999</v>
      </c>
      <c r="D635" s="183" t="s">
        <v>64</v>
      </c>
      <c r="E635" s="133">
        <v>9222</v>
      </c>
      <c r="F635" s="133">
        <v>9.7469999999999999</v>
      </c>
      <c r="G635" s="133">
        <v>9.7560000000000002</v>
      </c>
      <c r="H635" s="133">
        <v>9.8040000000000003</v>
      </c>
      <c r="I635" s="133">
        <v>9.9890000000000008</v>
      </c>
      <c r="J635" s="133">
        <v>9.7799999999999994</v>
      </c>
      <c r="K635" s="133" t="s">
        <v>64</v>
      </c>
      <c r="L635" s="133" t="s">
        <v>64</v>
      </c>
    </row>
    <row r="636" spans="1:12" x14ac:dyDescent="0.3">
      <c r="A636" s="134">
        <v>39002</v>
      </c>
      <c r="B636" s="133" t="s">
        <v>64</v>
      </c>
      <c r="C636" s="133">
        <v>1549.5350000000001</v>
      </c>
      <c r="D636" s="183" t="s">
        <v>64</v>
      </c>
      <c r="E636" s="133">
        <v>9223</v>
      </c>
      <c r="F636" s="133">
        <v>9.8040000000000003</v>
      </c>
      <c r="G636" s="133">
        <v>9.8330000000000002</v>
      </c>
      <c r="H636" s="133">
        <v>9.9030000000000005</v>
      </c>
      <c r="I636" s="133">
        <v>9.7439999999999998</v>
      </c>
      <c r="J636" s="133">
        <v>9.73</v>
      </c>
      <c r="K636" s="133" t="s">
        <v>64</v>
      </c>
      <c r="L636" s="133" t="s">
        <v>64</v>
      </c>
    </row>
    <row r="637" spans="1:12" x14ac:dyDescent="0.3">
      <c r="A637" s="134">
        <v>39003</v>
      </c>
      <c r="B637" s="133" t="s">
        <v>64</v>
      </c>
      <c r="C637" s="133">
        <v>1572.1980000000001</v>
      </c>
      <c r="D637" s="183" t="s">
        <v>64</v>
      </c>
      <c r="E637" s="133">
        <v>9205</v>
      </c>
      <c r="F637" s="133">
        <v>9.7249999999999996</v>
      </c>
      <c r="G637" s="133">
        <v>9.734</v>
      </c>
      <c r="H637" s="133">
        <v>9.8170000000000002</v>
      </c>
      <c r="I637" s="133">
        <v>9.7449999999999992</v>
      </c>
      <c r="J637" s="133">
        <v>9.7200000000000006</v>
      </c>
      <c r="K637" s="133" t="s">
        <v>64</v>
      </c>
      <c r="L637" s="133" t="s">
        <v>64</v>
      </c>
    </row>
    <row r="638" spans="1:12" x14ac:dyDescent="0.3">
      <c r="A638" s="134">
        <v>39004</v>
      </c>
      <c r="B638" s="133" t="s">
        <v>64</v>
      </c>
      <c r="C638" s="133">
        <v>1572.1980000000001</v>
      </c>
      <c r="D638" s="183" t="s">
        <v>64</v>
      </c>
      <c r="E638" s="133">
        <v>9205</v>
      </c>
      <c r="F638" s="133">
        <v>9.7249999999999996</v>
      </c>
      <c r="G638" s="133">
        <v>9.734</v>
      </c>
      <c r="H638" s="133">
        <v>9.8170000000000002</v>
      </c>
      <c r="I638" s="133">
        <v>9.7449999999999992</v>
      </c>
      <c r="J638" s="133">
        <v>9.7200000000000006</v>
      </c>
      <c r="K638" s="133" t="s">
        <v>64</v>
      </c>
      <c r="L638" s="133" t="s">
        <v>64</v>
      </c>
    </row>
    <row r="639" spans="1:12" x14ac:dyDescent="0.3">
      <c r="A639" s="134">
        <v>39005</v>
      </c>
      <c r="B639" s="133" t="s">
        <v>64</v>
      </c>
      <c r="C639" s="133">
        <v>1572.1980000000001</v>
      </c>
      <c r="D639" s="183" t="s">
        <v>64</v>
      </c>
      <c r="E639" s="133">
        <v>9205</v>
      </c>
      <c r="F639" s="133">
        <v>9.7249999999999996</v>
      </c>
      <c r="G639" s="133">
        <v>9.734</v>
      </c>
      <c r="H639" s="133">
        <v>9.8170000000000002</v>
      </c>
      <c r="I639" s="133">
        <v>9.7449999999999992</v>
      </c>
      <c r="J639" s="133">
        <v>9.7200000000000006</v>
      </c>
      <c r="K639" s="133" t="s">
        <v>64</v>
      </c>
      <c r="L639" s="133" t="s">
        <v>64</v>
      </c>
    </row>
    <row r="640" spans="1:12" x14ac:dyDescent="0.3">
      <c r="A640" s="134">
        <v>39006</v>
      </c>
      <c r="B640" s="133" t="s">
        <v>64</v>
      </c>
      <c r="C640" s="133">
        <v>1561.7860000000001</v>
      </c>
      <c r="D640" s="183" t="s">
        <v>64</v>
      </c>
      <c r="E640" s="133">
        <v>9165</v>
      </c>
      <c r="F640" s="133">
        <v>9.6180000000000003</v>
      </c>
      <c r="G640" s="133">
        <v>9.6009999999999991</v>
      </c>
      <c r="H640" s="133">
        <v>9.7140000000000004</v>
      </c>
      <c r="I640" s="133">
        <v>9.5760000000000005</v>
      </c>
      <c r="J640" s="133">
        <v>9.73</v>
      </c>
      <c r="K640" s="133" t="s">
        <v>64</v>
      </c>
      <c r="L640" s="133" t="s">
        <v>64</v>
      </c>
    </row>
    <row r="641" spans="1:12" x14ac:dyDescent="0.3">
      <c r="A641" s="134">
        <v>39007</v>
      </c>
      <c r="B641" s="133" t="s">
        <v>64</v>
      </c>
      <c r="C641" s="133">
        <v>1566.8240000000001</v>
      </c>
      <c r="D641" s="183" t="s">
        <v>64</v>
      </c>
      <c r="E641" s="133">
        <v>9156</v>
      </c>
      <c r="F641" s="133">
        <v>9.58</v>
      </c>
      <c r="G641" s="133">
        <v>9.5660000000000007</v>
      </c>
      <c r="H641" s="133">
        <v>9.6829999999999998</v>
      </c>
      <c r="I641" s="133">
        <v>9.6359999999999992</v>
      </c>
      <c r="J641" s="133">
        <v>9.69</v>
      </c>
      <c r="K641" s="133" t="s">
        <v>64</v>
      </c>
      <c r="L641" s="133" t="s">
        <v>64</v>
      </c>
    </row>
    <row r="642" spans="1:12" x14ac:dyDescent="0.3">
      <c r="A642" s="134">
        <v>39008</v>
      </c>
      <c r="B642" s="133" t="s">
        <v>64</v>
      </c>
      <c r="C642" s="133">
        <v>1564.549</v>
      </c>
      <c r="D642" s="183" t="s">
        <v>64</v>
      </c>
      <c r="E642" s="133">
        <v>9156</v>
      </c>
      <c r="F642" s="133">
        <v>9.5670000000000002</v>
      </c>
      <c r="G642" s="133">
        <v>9.5749999999999993</v>
      </c>
      <c r="H642" s="133">
        <v>9.6660000000000004</v>
      </c>
      <c r="I642" s="133">
        <v>9.3640000000000008</v>
      </c>
      <c r="J642" s="133">
        <v>9.69</v>
      </c>
      <c r="K642" s="133" t="s">
        <v>64</v>
      </c>
      <c r="L642" s="133" t="s">
        <v>64</v>
      </c>
    </row>
    <row r="643" spans="1:12" x14ac:dyDescent="0.3">
      <c r="A643" s="134">
        <v>39009</v>
      </c>
      <c r="B643" s="133" t="s">
        <v>64</v>
      </c>
      <c r="C643" s="133">
        <v>1568.595</v>
      </c>
      <c r="D643" s="183" t="s">
        <v>64</v>
      </c>
      <c r="E643" s="133">
        <v>9163</v>
      </c>
      <c r="F643" s="133">
        <v>9.5630000000000006</v>
      </c>
      <c r="G643" s="133">
        <v>9.5730000000000004</v>
      </c>
      <c r="H643" s="133">
        <v>9.6110000000000007</v>
      </c>
      <c r="I643" s="133">
        <v>9.2590000000000003</v>
      </c>
      <c r="J643" s="133">
        <v>9.64</v>
      </c>
      <c r="K643" s="133" t="s">
        <v>64</v>
      </c>
      <c r="L643" s="133" t="s">
        <v>64</v>
      </c>
    </row>
    <row r="644" spans="1:12" x14ac:dyDescent="0.3">
      <c r="A644" s="134">
        <v>39010</v>
      </c>
      <c r="B644" s="133" t="s">
        <v>64</v>
      </c>
      <c r="C644" s="133">
        <v>1572.846</v>
      </c>
      <c r="D644" s="183" t="s">
        <v>64</v>
      </c>
      <c r="E644" s="133">
        <v>9160</v>
      </c>
      <c r="F644" s="133">
        <v>9.4879999999999995</v>
      </c>
      <c r="G644" s="133">
        <v>9.4149999999999991</v>
      </c>
      <c r="H644" s="133">
        <v>9.5050000000000008</v>
      </c>
      <c r="I644" s="133">
        <v>9.1989999999999998</v>
      </c>
      <c r="J644" s="133">
        <v>9.6199999999999992</v>
      </c>
      <c r="K644" s="133" t="s">
        <v>64</v>
      </c>
      <c r="L644" s="133" t="s">
        <v>64</v>
      </c>
    </row>
    <row r="645" spans="1:12" x14ac:dyDescent="0.3">
      <c r="A645" s="134">
        <v>39011</v>
      </c>
      <c r="B645" s="133" t="s">
        <v>64</v>
      </c>
      <c r="C645" s="133">
        <v>1572.846</v>
      </c>
      <c r="D645" s="183" t="s">
        <v>64</v>
      </c>
      <c r="E645" s="133">
        <v>9160</v>
      </c>
      <c r="F645" s="133">
        <v>9.4879999999999995</v>
      </c>
      <c r="G645" s="133">
        <v>9.4149999999999991</v>
      </c>
      <c r="H645" s="133">
        <v>9.5050000000000008</v>
      </c>
      <c r="I645" s="133">
        <v>9.1989999999999998</v>
      </c>
      <c r="J645" s="133">
        <v>9.6199999999999992</v>
      </c>
      <c r="K645" s="133" t="s">
        <v>64</v>
      </c>
      <c r="L645" s="133" t="s">
        <v>64</v>
      </c>
    </row>
    <row r="646" spans="1:12" x14ac:dyDescent="0.3">
      <c r="A646" s="134">
        <v>39012</v>
      </c>
      <c r="B646" s="133" t="s">
        <v>64</v>
      </c>
      <c r="C646" s="133">
        <v>1572.846</v>
      </c>
      <c r="D646" s="183" t="s">
        <v>64</v>
      </c>
      <c r="E646" s="133">
        <v>9160</v>
      </c>
      <c r="F646" s="133">
        <v>9.4879999999999995</v>
      </c>
      <c r="G646" s="133">
        <v>9.4149999999999991</v>
      </c>
      <c r="H646" s="133">
        <v>9.5050000000000008</v>
      </c>
      <c r="I646" s="133">
        <v>9.1989999999999998</v>
      </c>
      <c r="J646" s="133">
        <v>9.6199999999999992</v>
      </c>
      <c r="K646" s="133" t="s">
        <v>64</v>
      </c>
      <c r="L646" s="133" t="s">
        <v>64</v>
      </c>
    </row>
    <row r="647" spans="1:12" x14ac:dyDescent="0.3">
      <c r="A647" s="134">
        <v>39013</v>
      </c>
      <c r="B647" s="133" t="s">
        <v>64</v>
      </c>
      <c r="C647" s="133">
        <v>1572.846</v>
      </c>
      <c r="D647" s="183" t="s">
        <v>64</v>
      </c>
      <c r="E647" s="133">
        <v>9160</v>
      </c>
      <c r="F647" s="133">
        <v>9.4879999999999995</v>
      </c>
      <c r="G647" s="133">
        <v>9.4149999999999991</v>
      </c>
      <c r="H647" s="133">
        <v>9.5050000000000008</v>
      </c>
      <c r="I647" s="133">
        <v>9.1869999999999994</v>
      </c>
      <c r="J647" s="133">
        <v>9.57</v>
      </c>
      <c r="K647" s="133" t="s">
        <v>64</v>
      </c>
      <c r="L647" s="133" t="s">
        <v>64</v>
      </c>
    </row>
    <row r="648" spans="1:12" x14ac:dyDescent="0.3">
      <c r="A648" s="134">
        <v>39014</v>
      </c>
      <c r="B648" s="133" t="s">
        <v>64</v>
      </c>
      <c r="C648" s="133">
        <v>1572.846</v>
      </c>
      <c r="D648" s="183" t="s">
        <v>64</v>
      </c>
      <c r="E648" s="133">
        <v>9155</v>
      </c>
      <c r="F648" s="133">
        <v>9.4879999999999995</v>
      </c>
      <c r="G648" s="133">
        <v>9.4149999999999991</v>
      </c>
      <c r="H648" s="133">
        <v>9.5050000000000008</v>
      </c>
      <c r="I648" s="133">
        <v>9.1869999999999994</v>
      </c>
      <c r="J648" s="133">
        <v>9.52</v>
      </c>
      <c r="K648" s="133" t="s">
        <v>64</v>
      </c>
      <c r="L648" s="133" t="s">
        <v>64</v>
      </c>
    </row>
    <row r="649" spans="1:12" x14ac:dyDescent="0.3">
      <c r="A649" s="134">
        <v>39015</v>
      </c>
      <c r="B649" s="133" t="s">
        <v>64</v>
      </c>
      <c r="C649" s="133">
        <v>1572.846</v>
      </c>
      <c r="D649" s="183" t="s">
        <v>64</v>
      </c>
      <c r="E649" s="133">
        <v>9160</v>
      </c>
      <c r="F649" s="133">
        <v>9.4879999999999995</v>
      </c>
      <c r="G649" s="133">
        <v>9.4149999999999991</v>
      </c>
      <c r="H649" s="133">
        <v>9.5050000000000008</v>
      </c>
      <c r="I649" s="133">
        <v>9.1980000000000004</v>
      </c>
      <c r="J649" s="133">
        <v>9.58</v>
      </c>
      <c r="K649" s="133" t="s">
        <v>64</v>
      </c>
      <c r="L649" s="133" t="s">
        <v>64</v>
      </c>
    </row>
    <row r="650" spans="1:12" x14ac:dyDescent="0.3">
      <c r="A650" s="134">
        <v>39016</v>
      </c>
      <c r="B650" s="133" t="s">
        <v>64</v>
      </c>
      <c r="C650" s="133">
        <v>1572.846</v>
      </c>
      <c r="D650" s="183" t="s">
        <v>64</v>
      </c>
      <c r="E650" s="133">
        <v>9105</v>
      </c>
      <c r="F650" s="133">
        <v>9.4879999999999995</v>
      </c>
      <c r="G650" s="133">
        <v>9.4149999999999991</v>
      </c>
      <c r="H650" s="133">
        <v>9.5050000000000008</v>
      </c>
      <c r="I650" s="133">
        <v>9.1989999999999998</v>
      </c>
      <c r="J650" s="133">
        <v>9.57</v>
      </c>
      <c r="K650" s="133" t="s">
        <v>64</v>
      </c>
      <c r="L650" s="133" t="s">
        <v>64</v>
      </c>
    </row>
    <row r="651" spans="1:12" x14ac:dyDescent="0.3">
      <c r="A651" s="134">
        <v>39017</v>
      </c>
      <c r="B651" s="133" t="s">
        <v>64</v>
      </c>
      <c r="C651" s="133">
        <v>1572.846</v>
      </c>
      <c r="D651" s="183" t="s">
        <v>64</v>
      </c>
      <c r="E651" s="133">
        <v>9105</v>
      </c>
      <c r="F651" s="133">
        <v>9.4879999999999995</v>
      </c>
      <c r="G651" s="133">
        <v>9.4149999999999991</v>
      </c>
      <c r="H651" s="133">
        <v>9.5050000000000008</v>
      </c>
      <c r="I651" s="133">
        <v>9.1660000000000004</v>
      </c>
      <c r="J651" s="133">
        <v>9.5399999999999991</v>
      </c>
      <c r="K651" s="133" t="s">
        <v>64</v>
      </c>
      <c r="L651" s="133" t="s">
        <v>64</v>
      </c>
    </row>
    <row r="652" spans="1:12" x14ac:dyDescent="0.3">
      <c r="A652" s="134">
        <v>39018</v>
      </c>
      <c r="B652" s="133" t="s">
        <v>64</v>
      </c>
      <c r="C652" s="133">
        <v>1572.846</v>
      </c>
      <c r="D652" s="183" t="s">
        <v>64</v>
      </c>
      <c r="E652" s="133">
        <v>9105</v>
      </c>
      <c r="F652" s="133">
        <v>9.4879999999999995</v>
      </c>
      <c r="G652" s="133">
        <v>9.4149999999999991</v>
      </c>
      <c r="H652" s="133">
        <v>9.5050000000000008</v>
      </c>
      <c r="I652" s="133">
        <v>9.1660000000000004</v>
      </c>
      <c r="J652" s="133">
        <v>9.5399999999999991</v>
      </c>
      <c r="K652" s="133" t="s">
        <v>64</v>
      </c>
      <c r="L652" s="133" t="s">
        <v>64</v>
      </c>
    </row>
    <row r="653" spans="1:12" x14ac:dyDescent="0.3">
      <c r="A653" s="134">
        <v>39019</v>
      </c>
      <c r="B653" s="133" t="s">
        <v>64</v>
      </c>
      <c r="C653" s="133">
        <v>1572.846</v>
      </c>
      <c r="D653" s="183" t="s">
        <v>64</v>
      </c>
      <c r="E653" s="133">
        <v>9105</v>
      </c>
      <c r="F653" s="133">
        <v>9.4879999999999995</v>
      </c>
      <c r="G653" s="133">
        <v>9.4149999999999991</v>
      </c>
      <c r="H653" s="133">
        <v>9.5050000000000008</v>
      </c>
      <c r="I653" s="133">
        <v>9.1660000000000004</v>
      </c>
      <c r="J653" s="133">
        <v>9.5399999999999991</v>
      </c>
      <c r="K653" s="133" t="s">
        <v>64</v>
      </c>
      <c r="L653" s="133" t="s">
        <v>64</v>
      </c>
    </row>
    <row r="654" spans="1:12" x14ac:dyDescent="0.3">
      <c r="A654" s="134">
        <v>39020</v>
      </c>
      <c r="B654" s="133" t="s">
        <v>64</v>
      </c>
      <c r="C654" s="133">
        <v>1580.1890000000001</v>
      </c>
      <c r="D654" s="183" t="s">
        <v>64</v>
      </c>
      <c r="E654" s="133">
        <v>9103</v>
      </c>
      <c r="F654" s="133">
        <v>9.5410000000000004</v>
      </c>
      <c r="G654" s="133">
        <v>9.5609999999999999</v>
      </c>
      <c r="H654" s="133">
        <v>9.6189999999999998</v>
      </c>
      <c r="I654" s="133">
        <v>9.2110000000000003</v>
      </c>
      <c r="J654" s="133">
        <v>9.56</v>
      </c>
      <c r="K654" s="133" t="s">
        <v>64</v>
      </c>
      <c r="L654" s="133" t="s">
        <v>64</v>
      </c>
    </row>
    <row r="655" spans="1:12" x14ac:dyDescent="0.3">
      <c r="A655" s="134">
        <v>39021</v>
      </c>
      <c r="B655" s="133" t="s">
        <v>64</v>
      </c>
      <c r="C655" s="133">
        <v>1582.626</v>
      </c>
      <c r="D655" s="183" t="s">
        <v>64</v>
      </c>
      <c r="E655" s="133">
        <v>9094</v>
      </c>
      <c r="F655" s="133">
        <v>9.5220000000000002</v>
      </c>
      <c r="G655" s="133">
        <v>9.5380000000000003</v>
      </c>
      <c r="H655" s="133">
        <v>9.6229999999999993</v>
      </c>
      <c r="I655" s="133">
        <v>9.2149999999999999</v>
      </c>
      <c r="J655" s="133">
        <v>9.59</v>
      </c>
      <c r="K655" s="133" t="s">
        <v>64</v>
      </c>
      <c r="L655" s="133" t="s">
        <v>64</v>
      </c>
    </row>
    <row r="656" spans="1:12" x14ac:dyDescent="0.3">
      <c r="A656" s="134">
        <v>39022</v>
      </c>
      <c r="B656" s="133" t="s">
        <v>64</v>
      </c>
      <c r="C656" s="133">
        <v>1589.8679999999999</v>
      </c>
      <c r="D656" s="183" t="s">
        <v>64</v>
      </c>
      <c r="E656" s="133">
        <v>9091</v>
      </c>
      <c r="F656" s="133">
        <v>9.4909999999999997</v>
      </c>
      <c r="G656" s="133">
        <v>9.5329999999999995</v>
      </c>
      <c r="H656" s="133">
        <v>9.5809999999999995</v>
      </c>
      <c r="I656" s="133">
        <v>9.2110000000000003</v>
      </c>
      <c r="J656" s="133">
        <v>9.56</v>
      </c>
      <c r="K656" s="133" t="s">
        <v>64</v>
      </c>
      <c r="L656" s="133" t="s">
        <v>64</v>
      </c>
    </row>
    <row r="657" spans="1:12" x14ac:dyDescent="0.3">
      <c r="A657" s="134">
        <v>39023</v>
      </c>
      <c r="B657" s="133" t="s">
        <v>64</v>
      </c>
      <c r="C657" s="133">
        <v>1607.6959999999999</v>
      </c>
      <c r="D657" s="183" t="s">
        <v>64</v>
      </c>
      <c r="E657" s="133">
        <v>9113</v>
      </c>
      <c r="F657" s="133">
        <v>9.5310000000000006</v>
      </c>
      <c r="G657" s="133">
        <v>9.5449999999999999</v>
      </c>
      <c r="H657" s="133">
        <v>9.61</v>
      </c>
      <c r="I657" s="133">
        <v>9.19</v>
      </c>
      <c r="J657" s="133">
        <v>9.57</v>
      </c>
      <c r="K657" s="133" t="s">
        <v>64</v>
      </c>
      <c r="L657" s="133" t="s">
        <v>64</v>
      </c>
    </row>
    <row r="658" spans="1:12" x14ac:dyDescent="0.3">
      <c r="A658" s="134">
        <v>39024</v>
      </c>
      <c r="B658" s="133" t="s">
        <v>64</v>
      </c>
      <c r="C658" s="133">
        <v>1612.923</v>
      </c>
      <c r="D658" s="183" t="s">
        <v>64</v>
      </c>
      <c r="E658" s="133">
        <v>9116</v>
      </c>
      <c r="F658" s="133">
        <v>9.4969999999999999</v>
      </c>
      <c r="G658" s="133">
        <v>9.5310000000000006</v>
      </c>
      <c r="H658" s="133">
        <v>9.5739999999999998</v>
      </c>
      <c r="I658" s="133">
        <v>9.2149999999999999</v>
      </c>
      <c r="J658" s="133">
        <v>9.5500000000000007</v>
      </c>
      <c r="K658" s="133" t="s">
        <v>64</v>
      </c>
      <c r="L658" s="133" t="s">
        <v>64</v>
      </c>
    </row>
    <row r="659" spans="1:12" x14ac:dyDescent="0.3">
      <c r="A659" s="134">
        <v>39025</v>
      </c>
      <c r="B659" s="133" t="s">
        <v>64</v>
      </c>
      <c r="C659" s="133">
        <v>1612.923</v>
      </c>
      <c r="D659" s="183" t="s">
        <v>64</v>
      </c>
      <c r="E659" s="133">
        <v>9116</v>
      </c>
      <c r="F659" s="133">
        <v>9.4969999999999999</v>
      </c>
      <c r="G659" s="133">
        <v>9.5310000000000006</v>
      </c>
      <c r="H659" s="133">
        <v>9.5739999999999998</v>
      </c>
      <c r="I659" s="133">
        <v>9.2149999999999999</v>
      </c>
      <c r="J659" s="133">
        <v>9.5500000000000007</v>
      </c>
      <c r="K659" s="133" t="s">
        <v>64</v>
      </c>
      <c r="L659" s="133" t="s">
        <v>64</v>
      </c>
    </row>
    <row r="660" spans="1:12" x14ac:dyDescent="0.3">
      <c r="A660" s="134">
        <v>39026</v>
      </c>
      <c r="B660" s="133" t="s">
        <v>64</v>
      </c>
      <c r="C660" s="133">
        <v>1612.923</v>
      </c>
      <c r="D660" s="183" t="s">
        <v>64</v>
      </c>
      <c r="E660" s="133">
        <v>9116</v>
      </c>
      <c r="F660" s="133">
        <v>9.4969999999999999</v>
      </c>
      <c r="G660" s="133">
        <v>9.5310000000000006</v>
      </c>
      <c r="H660" s="133">
        <v>9.5739999999999998</v>
      </c>
      <c r="I660" s="133">
        <v>9.2149999999999999</v>
      </c>
      <c r="J660" s="133">
        <v>9.5500000000000007</v>
      </c>
      <c r="K660" s="133" t="s">
        <v>64</v>
      </c>
      <c r="L660" s="133" t="s">
        <v>64</v>
      </c>
    </row>
    <row r="661" spans="1:12" x14ac:dyDescent="0.3">
      <c r="A661" s="134">
        <v>39027</v>
      </c>
      <c r="B661" s="133" t="s">
        <v>64</v>
      </c>
      <c r="C661" s="133">
        <v>1640.848</v>
      </c>
      <c r="D661" s="183" t="s">
        <v>64</v>
      </c>
      <c r="E661" s="133">
        <v>9133</v>
      </c>
      <c r="F661" s="133">
        <v>9.4139999999999997</v>
      </c>
      <c r="G661" s="133">
        <v>9.4320000000000004</v>
      </c>
      <c r="H661" s="133">
        <v>9.5</v>
      </c>
      <c r="I661" s="133">
        <v>9.1910000000000007</v>
      </c>
      <c r="J661" s="133">
        <v>9.5299999999999994</v>
      </c>
      <c r="K661" s="133" t="s">
        <v>64</v>
      </c>
      <c r="L661" s="133" t="s">
        <v>64</v>
      </c>
    </row>
    <row r="662" spans="1:12" x14ac:dyDescent="0.3">
      <c r="A662" s="134">
        <v>39028</v>
      </c>
      <c r="B662" s="133" t="s">
        <v>64</v>
      </c>
      <c r="C662" s="133">
        <v>1654.152</v>
      </c>
      <c r="D662" s="183" t="s">
        <v>64</v>
      </c>
      <c r="E662" s="133">
        <v>9125</v>
      </c>
      <c r="F662" s="133">
        <v>9.3849999999999998</v>
      </c>
      <c r="G662" s="133">
        <v>9.4410000000000007</v>
      </c>
      <c r="H662" s="133">
        <v>9.4789999999999992</v>
      </c>
      <c r="I662" s="133">
        <v>9.1950000000000003</v>
      </c>
      <c r="J662" s="133">
        <v>9.52</v>
      </c>
      <c r="K662" s="133" t="s">
        <v>64</v>
      </c>
      <c r="L662" s="133" t="s">
        <v>64</v>
      </c>
    </row>
    <row r="663" spans="1:12" x14ac:dyDescent="0.3">
      <c r="A663" s="134">
        <v>39029</v>
      </c>
      <c r="B663" s="133" t="s">
        <v>64</v>
      </c>
      <c r="C663" s="133">
        <v>1646.066</v>
      </c>
      <c r="D663" s="183" t="s">
        <v>64</v>
      </c>
      <c r="E663" s="133">
        <v>9108</v>
      </c>
      <c r="F663" s="133">
        <v>9.4320000000000004</v>
      </c>
      <c r="G663" s="133">
        <v>9.4390000000000001</v>
      </c>
      <c r="H663" s="133">
        <v>9.4759999999999991</v>
      </c>
      <c r="I663" s="133">
        <v>9.1760000000000002</v>
      </c>
      <c r="J663" s="133">
        <v>9.51</v>
      </c>
      <c r="K663" s="133" t="s">
        <v>64</v>
      </c>
      <c r="L663" s="133" t="s">
        <v>64</v>
      </c>
    </row>
    <row r="664" spans="1:12" x14ac:dyDescent="0.3">
      <c r="A664" s="134">
        <v>39030</v>
      </c>
      <c r="B664" s="133" t="s">
        <v>64</v>
      </c>
      <c r="C664" s="133">
        <v>1660.2639999999999</v>
      </c>
      <c r="D664" s="183" t="s">
        <v>64</v>
      </c>
      <c r="E664" s="133">
        <v>9120</v>
      </c>
      <c r="F664" s="133">
        <v>9.4410000000000007</v>
      </c>
      <c r="G664" s="133">
        <v>9.4290000000000003</v>
      </c>
      <c r="H664" s="133">
        <v>9.5</v>
      </c>
      <c r="I664" s="133">
        <v>8.7780000000000005</v>
      </c>
      <c r="J664" s="133">
        <v>9.4600000000000009</v>
      </c>
      <c r="K664" s="133" t="s">
        <v>64</v>
      </c>
      <c r="L664" s="133" t="s">
        <v>64</v>
      </c>
    </row>
    <row r="665" spans="1:12" x14ac:dyDescent="0.3">
      <c r="A665" s="134">
        <v>39031</v>
      </c>
      <c r="B665" s="133" t="s">
        <v>64</v>
      </c>
      <c r="C665" s="133">
        <v>1664.837</v>
      </c>
      <c r="D665" s="183" t="s">
        <v>64</v>
      </c>
      <c r="E665" s="133">
        <v>9115</v>
      </c>
      <c r="F665" s="133">
        <v>9.4090000000000007</v>
      </c>
      <c r="G665" s="133">
        <v>9.4090000000000007</v>
      </c>
      <c r="H665" s="133">
        <v>9.5009999999999994</v>
      </c>
      <c r="I665" s="133">
        <v>9.1159999999999997</v>
      </c>
      <c r="J665" s="133">
        <v>9.44</v>
      </c>
      <c r="K665" s="133" t="s">
        <v>64</v>
      </c>
      <c r="L665" s="133" t="s">
        <v>64</v>
      </c>
    </row>
    <row r="666" spans="1:12" x14ac:dyDescent="0.3">
      <c r="A666" s="134">
        <v>39032</v>
      </c>
      <c r="B666" s="133" t="s">
        <v>64</v>
      </c>
      <c r="C666" s="133">
        <v>1664.837</v>
      </c>
      <c r="D666" s="183" t="s">
        <v>64</v>
      </c>
      <c r="E666" s="133">
        <v>9115</v>
      </c>
      <c r="F666" s="133">
        <v>9.4090000000000007</v>
      </c>
      <c r="G666" s="133">
        <v>9.4090000000000007</v>
      </c>
      <c r="H666" s="133">
        <v>9.5009999999999994</v>
      </c>
      <c r="I666" s="133">
        <v>9.1159999999999997</v>
      </c>
      <c r="J666" s="133">
        <v>9.44</v>
      </c>
      <c r="K666" s="133" t="s">
        <v>64</v>
      </c>
      <c r="L666" s="133" t="s">
        <v>64</v>
      </c>
    </row>
    <row r="667" spans="1:12" x14ac:dyDescent="0.3">
      <c r="A667" s="134">
        <v>39033</v>
      </c>
      <c r="B667" s="133" t="s">
        <v>64</v>
      </c>
      <c r="C667" s="133">
        <v>1664.837</v>
      </c>
      <c r="D667" s="183" t="s">
        <v>64</v>
      </c>
      <c r="E667" s="133">
        <v>9115</v>
      </c>
      <c r="F667" s="133">
        <v>9.4090000000000007</v>
      </c>
      <c r="G667" s="133">
        <v>9.4090000000000007</v>
      </c>
      <c r="H667" s="133">
        <v>9.5009999999999994</v>
      </c>
      <c r="I667" s="133">
        <v>9.1159999999999997</v>
      </c>
      <c r="J667" s="133">
        <v>9.44</v>
      </c>
      <c r="K667" s="133" t="s">
        <v>64</v>
      </c>
      <c r="L667" s="133" t="s">
        <v>64</v>
      </c>
    </row>
    <row r="668" spans="1:12" x14ac:dyDescent="0.3">
      <c r="A668" s="134">
        <v>39034</v>
      </c>
      <c r="B668" s="133" t="s">
        <v>64</v>
      </c>
      <c r="C668" s="133">
        <v>1639.27</v>
      </c>
      <c r="D668" s="183" t="s">
        <v>64</v>
      </c>
      <c r="E668" s="133">
        <v>9128</v>
      </c>
      <c r="F668" s="133">
        <v>9.4090000000000007</v>
      </c>
      <c r="G668" s="133">
        <v>9.4090000000000007</v>
      </c>
      <c r="H668" s="133">
        <v>9.5009999999999994</v>
      </c>
      <c r="I668" s="133">
        <v>8.9990000000000006</v>
      </c>
      <c r="J668" s="133">
        <v>9.4499999999999993</v>
      </c>
      <c r="K668" s="133" t="s">
        <v>64</v>
      </c>
      <c r="L668" s="133" t="s">
        <v>64</v>
      </c>
    </row>
    <row r="669" spans="1:12" x14ac:dyDescent="0.3">
      <c r="A669" s="134">
        <v>39035</v>
      </c>
      <c r="B669" s="133" t="s">
        <v>64</v>
      </c>
      <c r="C669" s="133">
        <v>1672.0709999999999</v>
      </c>
      <c r="D669" s="183" t="s">
        <v>64</v>
      </c>
      <c r="E669" s="133">
        <v>9128</v>
      </c>
      <c r="F669" s="133">
        <v>9.375</v>
      </c>
      <c r="G669" s="133">
        <v>9.3970000000000002</v>
      </c>
      <c r="H669" s="133">
        <v>9.4649999999999999</v>
      </c>
      <c r="I669" s="133">
        <v>9.1029999999999998</v>
      </c>
      <c r="J669" s="133">
        <v>9.44</v>
      </c>
      <c r="K669" s="133" t="s">
        <v>64</v>
      </c>
      <c r="L669" s="133" t="s">
        <v>64</v>
      </c>
    </row>
    <row r="670" spans="1:12" x14ac:dyDescent="0.3">
      <c r="A670" s="134">
        <v>39036</v>
      </c>
      <c r="B670" s="133" t="s">
        <v>64</v>
      </c>
      <c r="C670" s="133">
        <v>1670.11</v>
      </c>
      <c r="D670" s="183" t="s">
        <v>64</v>
      </c>
      <c r="E670" s="133">
        <v>9183</v>
      </c>
      <c r="F670" s="133">
        <v>9.1739999999999995</v>
      </c>
      <c r="G670" s="133">
        <v>9.1959999999999997</v>
      </c>
      <c r="H670" s="133">
        <v>9.2810000000000006</v>
      </c>
      <c r="I670" s="133">
        <v>8.5440000000000005</v>
      </c>
      <c r="J670" s="133">
        <v>9.42</v>
      </c>
      <c r="K670" s="133" t="s">
        <v>64</v>
      </c>
      <c r="L670" s="133" t="s">
        <v>64</v>
      </c>
    </row>
    <row r="671" spans="1:12" x14ac:dyDescent="0.3">
      <c r="A671" s="134">
        <v>39037</v>
      </c>
      <c r="B671" s="133" t="s">
        <v>64</v>
      </c>
      <c r="C671" s="133">
        <v>1668.8240000000001</v>
      </c>
      <c r="D671" s="183" t="s">
        <v>64</v>
      </c>
      <c r="E671" s="133">
        <v>9153</v>
      </c>
      <c r="F671" s="133">
        <v>9.1329999999999991</v>
      </c>
      <c r="G671" s="133">
        <v>9.1259999999999994</v>
      </c>
      <c r="H671" s="133">
        <v>9.2070000000000007</v>
      </c>
      <c r="I671" s="133">
        <v>8.83</v>
      </c>
      <c r="J671" s="133">
        <v>9.4</v>
      </c>
      <c r="K671" s="133" t="s">
        <v>64</v>
      </c>
      <c r="L671" s="133" t="s">
        <v>64</v>
      </c>
    </row>
    <row r="672" spans="1:12" x14ac:dyDescent="0.3">
      <c r="A672" s="134">
        <v>39038</v>
      </c>
      <c r="B672" s="133" t="s">
        <v>64</v>
      </c>
      <c r="C672" s="133">
        <v>1672.1079999999999</v>
      </c>
      <c r="D672" s="183" t="s">
        <v>64</v>
      </c>
      <c r="E672" s="133">
        <v>9175</v>
      </c>
      <c r="F672" s="133">
        <v>9.1539999999999999</v>
      </c>
      <c r="G672" s="133">
        <v>9.1530000000000005</v>
      </c>
      <c r="H672" s="133">
        <v>9.2629999999999999</v>
      </c>
      <c r="I672" s="133">
        <v>8.7360000000000007</v>
      </c>
      <c r="J672" s="133">
        <v>9.3699999999999992</v>
      </c>
      <c r="K672" s="133" t="s">
        <v>64</v>
      </c>
      <c r="L672" s="133" t="s">
        <v>64</v>
      </c>
    </row>
    <row r="673" spans="1:12" x14ac:dyDescent="0.3">
      <c r="A673" s="134">
        <v>39039</v>
      </c>
      <c r="B673" s="133" t="s">
        <v>64</v>
      </c>
      <c r="C673" s="133">
        <v>1672.1079999999999</v>
      </c>
      <c r="D673" s="183" t="s">
        <v>64</v>
      </c>
      <c r="E673" s="133">
        <v>9175</v>
      </c>
      <c r="F673" s="133">
        <v>9.1539999999999999</v>
      </c>
      <c r="G673" s="133">
        <v>9.1530000000000005</v>
      </c>
      <c r="H673" s="133">
        <v>9.2629999999999999</v>
      </c>
      <c r="I673" s="133">
        <v>8.7360000000000007</v>
      </c>
      <c r="J673" s="133">
        <v>9.3699999999999992</v>
      </c>
      <c r="K673" s="133" t="s">
        <v>64</v>
      </c>
      <c r="L673" s="133" t="s">
        <v>64</v>
      </c>
    </row>
    <row r="674" spans="1:12" x14ac:dyDescent="0.3">
      <c r="A674" s="134">
        <v>39040</v>
      </c>
      <c r="B674" s="133" t="s">
        <v>64</v>
      </c>
      <c r="C674" s="133">
        <v>1672.1079999999999</v>
      </c>
      <c r="D674" s="183" t="s">
        <v>64</v>
      </c>
      <c r="E674" s="133">
        <v>9175</v>
      </c>
      <c r="F674" s="133">
        <v>9.1539999999999999</v>
      </c>
      <c r="G674" s="133">
        <v>9.1530000000000005</v>
      </c>
      <c r="H674" s="133">
        <v>9.2629999999999999</v>
      </c>
      <c r="I674" s="133">
        <v>8.7360000000000007</v>
      </c>
      <c r="J674" s="133">
        <v>9.3699999999999992</v>
      </c>
      <c r="K674" s="133" t="s">
        <v>64</v>
      </c>
      <c r="L674" s="133" t="s">
        <v>64</v>
      </c>
    </row>
    <row r="675" spans="1:12" x14ac:dyDescent="0.3">
      <c r="A675" s="134">
        <v>39041</v>
      </c>
      <c r="B675" s="133" t="s">
        <v>64</v>
      </c>
      <c r="C675" s="133">
        <v>1684.0060000000001</v>
      </c>
      <c r="D675" s="183" t="s">
        <v>64</v>
      </c>
      <c r="E675" s="133">
        <v>9161</v>
      </c>
      <c r="F675" s="133">
        <v>9.1359999999999992</v>
      </c>
      <c r="G675" s="133">
        <v>9.1630000000000003</v>
      </c>
      <c r="H675" s="133">
        <v>9.2170000000000005</v>
      </c>
      <c r="I675" s="133">
        <v>8.7289999999999992</v>
      </c>
      <c r="J675" s="133">
        <v>9.3800000000000008</v>
      </c>
      <c r="K675" s="133" t="s">
        <v>64</v>
      </c>
      <c r="L675" s="133" t="s">
        <v>64</v>
      </c>
    </row>
    <row r="676" spans="1:12" x14ac:dyDescent="0.3">
      <c r="A676" s="134">
        <v>39042</v>
      </c>
      <c r="B676" s="133" t="s">
        <v>64</v>
      </c>
      <c r="C676" s="133">
        <v>1681.34</v>
      </c>
      <c r="D676" s="183" t="s">
        <v>64</v>
      </c>
      <c r="E676" s="133">
        <v>9138</v>
      </c>
      <c r="F676" s="133">
        <v>9.1329999999999991</v>
      </c>
      <c r="G676" s="133">
        <v>9.1189999999999998</v>
      </c>
      <c r="H676" s="133">
        <v>9.1999999999999993</v>
      </c>
      <c r="I676" s="133">
        <v>8.7010000000000005</v>
      </c>
      <c r="J676" s="133">
        <v>9.36</v>
      </c>
      <c r="K676" s="133" t="s">
        <v>64</v>
      </c>
      <c r="L676" s="133" t="s">
        <v>64</v>
      </c>
    </row>
    <row r="677" spans="1:12" x14ac:dyDescent="0.3">
      <c r="A677" s="134">
        <v>39043</v>
      </c>
      <c r="B677" s="133" t="s">
        <v>64</v>
      </c>
      <c r="C677" s="133">
        <v>1705.441</v>
      </c>
      <c r="D677" s="183" t="s">
        <v>64</v>
      </c>
      <c r="E677" s="133">
        <v>9137</v>
      </c>
      <c r="F677" s="133">
        <v>9.1289999999999996</v>
      </c>
      <c r="G677" s="133">
        <v>9.1240000000000006</v>
      </c>
      <c r="H677" s="133">
        <v>9.2349999999999994</v>
      </c>
      <c r="I677" s="133">
        <v>8.6259999999999994</v>
      </c>
      <c r="J677" s="133">
        <v>9.35</v>
      </c>
      <c r="K677" s="133" t="s">
        <v>64</v>
      </c>
      <c r="L677" s="133" t="s">
        <v>64</v>
      </c>
    </row>
    <row r="678" spans="1:12" x14ac:dyDescent="0.3">
      <c r="A678" s="134">
        <v>39044</v>
      </c>
      <c r="B678" s="133" t="s">
        <v>64</v>
      </c>
      <c r="C678" s="133">
        <v>1704.13</v>
      </c>
      <c r="D678" s="183" t="s">
        <v>64</v>
      </c>
      <c r="E678" s="133">
        <v>9131</v>
      </c>
      <c r="F678" s="133">
        <v>9.1880000000000006</v>
      </c>
      <c r="G678" s="133">
        <v>9.1720000000000006</v>
      </c>
      <c r="H678" s="133">
        <v>9.2620000000000005</v>
      </c>
      <c r="I678" s="133">
        <v>8.6449999999999996</v>
      </c>
      <c r="J678" s="133">
        <v>9.32</v>
      </c>
      <c r="K678" s="133" t="s">
        <v>64</v>
      </c>
      <c r="L678" s="133" t="s">
        <v>64</v>
      </c>
    </row>
    <row r="679" spans="1:12" x14ac:dyDescent="0.3">
      <c r="A679" s="134">
        <v>39045</v>
      </c>
      <c r="B679" s="133" t="s">
        <v>64</v>
      </c>
      <c r="C679" s="133">
        <v>1717.73</v>
      </c>
      <c r="D679" s="183" t="s">
        <v>64</v>
      </c>
      <c r="E679" s="133">
        <v>9142</v>
      </c>
      <c r="F679" s="133">
        <v>9.1229999999999993</v>
      </c>
      <c r="G679" s="133">
        <v>9.1080000000000005</v>
      </c>
      <c r="H679" s="133">
        <v>9.2050000000000001</v>
      </c>
      <c r="I679" s="133">
        <v>8.4329999999999998</v>
      </c>
      <c r="J679" s="133">
        <v>9.33</v>
      </c>
      <c r="K679" s="133" t="s">
        <v>64</v>
      </c>
      <c r="L679" s="133" t="s">
        <v>64</v>
      </c>
    </row>
    <row r="680" spans="1:12" x14ac:dyDescent="0.3">
      <c r="A680" s="134">
        <v>39046</v>
      </c>
      <c r="B680" s="133" t="s">
        <v>64</v>
      </c>
      <c r="C680" s="133">
        <v>1717.73</v>
      </c>
      <c r="D680" s="183" t="s">
        <v>64</v>
      </c>
      <c r="E680" s="133">
        <v>9142</v>
      </c>
      <c r="F680" s="133">
        <v>9.1229999999999993</v>
      </c>
      <c r="G680" s="133">
        <v>9.1080000000000005</v>
      </c>
      <c r="H680" s="133">
        <v>9.2050000000000001</v>
      </c>
      <c r="I680" s="133">
        <v>8.4329999999999998</v>
      </c>
      <c r="J680" s="133">
        <v>9.33</v>
      </c>
      <c r="K680" s="133" t="s">
        <v>64</v>
      </c>
      <c r="L680" s="133" t="s">
        <v>64</v>
      </c>
    </row>
    <row r="681" spans="1:12" x14ac:dyDescent="0.3">
      <c r="A681" s="134">
        <v>39047</v>
      </c>
      <c r="B681" s="133" t="s">
        <v>64</v>
      </c>
      <c r="C681" s="133">
        <v>1717.73</v>
      </c>
      <c r="D681" s="183" t="s">
        <v>64</v>
      </c>
      <c r="E681" s="133">
        <v>9142</v>
      </c>
      <c r="F681" s="133">
        <v>9.1229999999999993</v>
      </c>
      <c r="G681" s="133">
        <v>9.1080000000000005</v>
      </c>
      <c r="H681" s="133">
        <v>9.2050000000000001</v>
      </c>
      <c r="I681" s="133">
        <v>8.4329999999999998</v>
      </c>
      <c r="J681" s="133">
        <v>9.33</v>
      </c>
      <c r="K681" s="133" t="s">
        <v>64</v>
      </c>
      <c r="L681" s="133" t="s">
        <v>64</v>
      </c>
    </row>
    <row r="682" spans="1:12" x14ac:dyDescent="0.3">
      <c r="A682" s="134">
        <v>39048</v>
      </c>
      <c r="B682" s="133" t="s">
        <v>64</v>
      </c>
      <c r="C682" s="133">
        <v>1728.933</v>
      </c>
      <c r="D682" s="183" t="s">
        <v>64</v>
      </c>
      <c r="E682" s="133">
        <v>9140</v>
      </c>
      <c r="F682" s="133">
        <v>9.0749999999999993</v>
      </c>
      <c r="G682" s="133">
        <v>9.1329999999999991</v>
      </c>
      <c r="H682" s="133">
        <v>9.1769999999999996</v>
      </c>
      <c r="I682" s="133">
        <v>8.4239999999999995</v>
      </c>
      <c r="J682" s="133">
        <v>9.32</v>
      </c>
      <c r="K682" s="133" t="s">
        <v>64</v>
      </c>
      <c r="L682" s="133" t="s">
        <v>64</v>
      </c>
    </row>
    <row r="683" spans="1:12" x14ac:dyDescent="0.3">
      <c r="A683" s="134">
        <v>39049</v>
      </c>
      <c r="B683" s="133" t="s">
        <v>64</v>
      </c>
      <c r="C683" s="133">
        <v>1691.0840000000001</v>
      </c>
      <c r="D683" s="183" t="s">
        <v>64</v>
      </c>
      <c r="E683" s="133">
        <v>9179</v>
      </c>
      <c r="F683" s="133">
        <v>9.0749999999999993</v>
      </c>
      <c r="G683" s="133">
        <v>9.0950000000000006</v>
      </c>
      <c r="H683" s="133">
        <v>9.1709999999999994</v>
      </c>
      <c r="I683" s="133">
        <v>8.3290000000000006</v>
      </c>
      <c r="J683" s="133">
        <v>9.32</v>
      </c>
      <c r="K683" s="133" t="s">
        <v>64</v>
      </c>
      <c r="L683" s="133" t="s">
        <v>64</v>
      </c>
    </row>
    <row r="684" spans="1:12" x14ac:dyDescent="0.3">
      <c r="A684" s="134">
        <v>39050</v>
      </c>
      <c r="B684" s="133" t="s">
        <v>64</v>
      </c>
      <c r="C684" s="133">
        <v>1713.3969999999999</v>
      </c>
      <c r="D684" s="183" t="s">
        <v>64</v>
      </c>
      <c r="E684" s="133">
        <v>9163</v>
      </c>
      <c r="F684" s="133">
        <v>9.0860000000000003</v>
      </c>
      <c r="G684" s="133">
        <v>9.0879999999999992</v>
      </c>
      <c r="H684" s="133">
        <v>9.1560000000000006</v>
      </c>
      <c r="I684" s="133">
        <v>8.3339999999999996</v>
      </c>
      <c r="J684" s="133">
        <v>9.33</v>
      </c>
      <c r="K684" s="133" t="s">
        <v>64</v>
      </c>
      <c r="L684" s="133" t="s">
        <v>64</v>
      </c>
    </row>
    <row r="685" spans="1:12" x14ac:dyDescent="0.3">
      <c r="A685" s="134">
        <v>39051</v>
      </c>
      <c r="B685" s="133" t="s">
        <v>64</v>
      </c>
      <c r="C685" s="133">
        <v>1718.961</v>
      </c>
      <c r="D685" s="183" t="s">
        <v>64</v>
      </c>
      <c r="E685" s="133">
        <v>9165</v>
      </c>
      <c r="F685" s="133">
        <v>9.0809999999999995</v>
      </c>
      <c r="G685" s="133">
        <v>9.0779999999999994</v>
      </c>
      <c r="H685" s="133">
        <v>9.1790000000000003</v>
      </c>
      <c r="I685" s="133">
        <v>8.5890000000000004</v>
      </c>
      <c r="J685" s="133">
        <v>9.34</v>
      </c>
      <c r="K685" s="133" t="s">
        <v>64</v>
      </c>
      <c r="L685" s="133" t="s">
        <v>64</v>
      </c>
    </row>
    <row r="686" spans="1:12" x14ac:dyDescent="0.3">
      <c r="A686" s="134">
        <v>39052</v>
      </c>
      <c r="B686" s="133" t="s">
        <v>64</v>
      </c>
      <c r="C686" s="133">
        <v>1734.75</v>
      </c>
      <c r="D686" s="183" t="s">
        <v>64</v>
      </c>
      <c r="E686" s="133">
        <v>9178</v>
      </c>
      <c r="F686" s="133">
        <v>9.0850000000000009</v>
      </c>
      <c r="G686" s="133">
        <v>9.1039999999999992</v>
      </c>
      <c r="H686" s="133">
        <v>9.1880000000000006</v>
      </c>
      <c r="I686" s="133">
        <v>8.5459999999999994</v>
      </c>
      <c r="J686" s="133">
        <v>9.23</v>
      </c>
      <c r="K686" s="133" t="s">
        <v>64</v>
      </c>
      <c r="L686" s="133" t="s">
        <v>64</v>
      </c>
    </row>
    <row r="687" spans="1:12" x14ac:dyDescent="0.3">
      <c r="A687" s="134">
        <v>39053</v>
      </c>
      <c r="B687" s="133" t="s">
        <v>64</v>
      </c>
      <c r="C687" s="133">
        <v>1734.75</v>
      </c>
      <c r="D687" s="183" t="s">
        <v>64</v>
      </c>
      <c r="E687" s="133">
        <v>9178</v>
      </c>
      <c r="F687" s="133">
        <v>9.0850000000000009</v>
      </c>
      <c r="G687" s="133">
        <v>9.1039999999999992</v>
      </c>
      <c r="H687" s="133">
        <v>9.1880000000000006</v>
      </c>
      <c r="I687" s="133">
        <v>8.5459999999999994</v>
      </c>
      <c r="J687" s="133">
        <v>9.23</v>
      </c>
      <c r="K687" s="133" t="s">
        <v>64</v>
      </c>
      <c r="L687" s="133" t="s">
        <v>64</v>
      </c>
    </row>
    <row r="688" spans="1:12" x14ac:dyDescent="0.3">
      <c r="A688" s="134">
        <v>39054</v>
      </c>
      <c r="B688" s="133" t="s">
        <v>64</v>
      </c>
      <c r="C688" s="133">
        <v>1734.75</v>
      </c>
      <c r="D688" s="183" t="s">
        <v>64</v>
      </c>
      <c r="E688" s="133">
        <v>9178</v>
      </c>
      <c r="F688" s="133">
        <v>9.0850000000000009</v>
      </c>
      <c r="G688" s="133">
        <v>9.1039999999999992</v>
      </c>
      <c r="H688" s="133">
        <v>9.1880000000000006</v>
      </c>
      <c r="I688" s="133">
        <v>8.5459999999999994</v>
      </c>
      <c r="J688" s="133">
        <v>9.23</v>
      </c>
      <c r="K688" s="133" t="s">
        <v>64</v>
      </c>
      <c r="L688" s="133" t="s">
        <v>64</v>
      </c>
    </row>
    <row r="689" spans="1:12" x14ac:dyDescent="0.3">
      <c r="A689" s="134">
        <v>39055</v>
      </c>
      <c r="B689" s="133" t="s">
        <v>64</v>
      </c>
      <c r="C689" s="133">
        <v>1731.2349999999999</v>
      </c>
      <c r="D689" s="183" t="s">
        <v>64</v>
      </c>
      <c r="E689" s="133">
        <v>9148</v>
      </c>
      <c r="F689" s="133">
        <v>9.0589999999999993</v>
      </c>
      <c r="G689" s="133">
        <v>9.0679999999999996</v>
      </c>
      <c r="H689" s="133">
        <v>9.1560000000000006</v>
      </c>
      <c r="I689" s="133">
        <v>8.5459999999999994</v>
      </c>
      <c r="J689" s="133">
        <v>9.44</v>
      </c>
      <c r="K689" s="133" t="s">
        <v>64</v>
      </c>
      <c r="L689" s="133" t="s">
        <v>64</v>
      </c>
    </row>
    <row r="690" spans="1:12" x14ac:dyDescent="0.3">
      <c r="A690" s="134">
        <v>39056</v>
      </c>
      <c r="B690" s="133" t="s">
        <v>64</v>
      </c>
      <c r="C690" s="133">
        <v>1776.758</v>
      </c>
      <c r="D690" s="183" t="s">
        <v>64</v>
      </c>
      <c r="E690" s="133">
        <v>9123</v>
      </c>
      <c r="F690" s="133">
        <v>9.0869999999999997</v>
      </c>
      <c r="G690" s="133">
        <v>9.08</v>
      </c>
      <c r="H690" s="133">
        <v>9.1649999999999991</v>
      </c>
      <c r="I690" s="133">
        <v>8.5459999999999994</v>
      </c>
      <c r="J690" s="133">
        <v>9.48</v>
      </c>
      <c r="K690" s="133" t="s">
        <v>64</v>
      </c>
      <c r="L690" s="133" t="s">
        <v>64</v>
      </c>
    </row>
    <row r="691" spans="1:12" x14ac:dyDescent="0.3">
      <c r="A691" s="134">
        <v>39057</v>
      </c>
      <c r="B691" s="133" t="s">
        <v>64</v>
      </c>
      <c r="C691" s="133">
        <v>1784.4280000000001</v>
      </c>
      <c r="D691" s="183" t="s">
        <v>64</v>
      </c>
      <c r="E691" s="133">
        <v>9110</v>
      </c>
      <c r="F691" s="133">
        <v>9.1059999999999999</v>
      </c>
      <c r="G691" s="133">
        <v>9.0779999999999994</v>
      </c>
      <c r="H691" s="133">
        <v>9.1790000000000003</v>
      </c>
      <c r="I691" s="133">
        <v>8.5459999999999994</v>
      </c>
      <c r="J691" s="133">
        <v>9.44</v>
      </c>
      <c r="K691" s="133" t="s">
        <v>64</v>
      </c>
      <c r="L691" s="133" t="s">
        <v>64</v>
      </c>
    </row>
    <row r="692" spans="1:12" x14ac:dyDescent="0.3">
      <c r="A692" s="134">
        <v>39058</v>
      </c>
      <c r="B692" s="133" t="s">
        <v>64</v>
      </c>
      <c r="C692" s="133">
        <v>1782.116</v>
      </c>
      <c r="D692" s="183" t="s">
        <v>64</v>
      </c>
      <c r="E692" s="133">
        <v>9084</v>
      </c>
      <c r="F692" s="133">
        <v>9.0920000000000005</v>
      </c>
      <c r="G692" s="133">
        <v>9.0960000000000001</v>
      </c>
      <c r="H692" s="133">
        <v>9.1869999999999994</v>
      </c>
      <c r="I692" s="133">
        <v>8.5459999999999994</v>
      </c>
      <c r="J692" s="133">
        <v>9.44</v>
      </c>
      <c r="K692" s="133" t="s">
        <v>64</v>
      </c>
      <c r="L692" s="133" t="s">
        <v>64</v>
      </c>
    </row>
    <row r="693" spans="1:12" x14ac:dyDescent="0.3">
      <c r="A693" s="134">
        <v>39059</v>
      </c>
      <c r="B693" s="133" t="s">
        <v>64</v>
      </c>
      <c r="C693" s="133">
        <v>1775.2850000000001</v>
      </c>
      <c r="D693" s="183" t="s">
        <v>64</v>
      </c>
      <c r="E693" s="133">
        <v>9068</v>
      </c>
      <c r="F693" s="133">
        <v>9.0340000000000007</v>
      </c>
      <c r="G693" s="133">
        <v>9.0109999999999992</v>
      </c>
      <c r="H693" s="133">
        <v>9.11</v>
      </c>
      <c r="I693" s="133">
        <v>8.5459999999999994</v>
      </c>
      <c r="J693" s="133">
        <v>9.3699999999999992</v>
      </c>
      <c r="K693" s="133" t="s">
        <v>64</v>
      </c>
      <c r="L693" s="133" t="s">
        <v>64</v>
      </c>
    </row>
    <row r="694" spans="1:12" x14ac:dyDescent="0.3">
      <c r="A694" s="134">
        <v>39060</v>
      </c>
      <c r="B694" s="133" t="s">
        <v>64</v>
      </c>
      <c r="C694" s="133">
        <v>1775.2850000000001</v>
      </c>
      <c r="D694" s="183" t="s">
        <v>64</v>
      </c>
      <c r="E694" s="133">
        <v>9068</v>
      </c>
      <c r="F694" s="133">
        <v>9.0340000000000007</v>
      </c>
      <c r="G694" s="133">
        <v>9.0109999999999992</v>
      </c>
      <c r="H694" s="133">
        <v>9.11</v>
      </c>
      <c r="I694" s="133">
        <v>8.5459999999999994</v>
      </c>
      <c r="J694" s="133">
        <v>9.3699999999999992</v>
      </c>
      <c r="K694" s="133" t="s">
        <v>64</v>
      </c>
      <c r="L694" s="133" t="s">
        <v>64</v>
      </c>
    </row>
    <row r="695" spans="1:12" x14ac:dyDescent="0.3">
      <c r="A695" s="134">
        <v>39061</v>
      </c>
      <c r="B695" s="133" t="s">
        <v>64</v>
      </c>
      <c r="C695" s="133">
        <v>1775.2850000000001</v>
      </c>
      <c r="D695" s="183" t="s">
        <v>64</v>
      </c>
      <c r="E695" s="133">
        <v>9068</v>
      </c>
      <c r="F695" s="133">
        <v>9.0340000000000007</v>
      </c>
      <c r="G695" s="133">
        <v>9.0109999999999992</v>
      </c>
      <c r="H695" s="133">
        <v>9.11</v>
      </c>
      <c r="I695" s="133">
        <v>8.5459999999999994</v>
      </c>
      <c r="J695" s="133">
        <v>9.3699999999999992</v>
      </c>
      <c r="K695" s="133" t="s">
        <v>64</v>
      </c>
      <c r="L695" s="133" t="s">
        <v>64</v>
      </c>
    </row>
    <row r="696" spans="1:12" x14ac:dyDescent="0.3">
      <c r="A696" s="134">
        <v>39062</v>
      </c>
      <c r="B696" s="133" t="s">
        <v>64</v>
      </c>
      <c r="C696" s="133">
        <v>1759.673</v>
      </c>
      <c r="D696" s="183" t="s">
        <v>64</v>
      </c>
      <c r="E696" s="133">
        <v>9091</v>
      </c>
      <c r="F696" s="133">
        <v>9.0950000000000006</v>
      </c>
      <c r="G696" s="133">
        <v>9.0969999999999995</v>
      </c>
      <c r="H696" s="133">
        <v>9.1750000000000007</v>
      </c>
      <c r="I696" s="133">
        <v>8.5459999999999994</v>
      </c>
      <c r="J696" s="133">
        <v>9.24</v>
      </c>
      <c r="K696" s="133" t="s">
        <v>64</v>
      </c>
      <c r="L696" s="133" t="s">
        <v>64</v>
      </c>
    </row>
    <row r="697" spans="1:12" x14ac:dyDescent="0.3">
      <c r="A697" s="134">
        <v>39063</v>
      </c>
      <c r="B697" s="133" t="s">
        <v>64</v>
      </c>
      <c r="C697" s="133">
        <v>1754.578</v>
      </c>
      <c r="D697" s="183" t="s">
        <v>64</v>
      </c>
      <c r="E697" s="133">
        <v>9070</v>
      </c>
      <c r="F697" s="133">
        <v>8.8949999999999996</v>
      </c>
      <c r="G697" s="133">
        <v>8.9429999999999996</v>
      </c>
      <c r="H697" s="133">
        <v>9.0120000000000005</v>
      </c>
      <c r="I697" s="133">
        <v>8.5459999999999994</v>
      </c>
      <c r="J697" s="133">
        <v>9.23</v>
      </c>
      <c r="K697" s="133" t="s">
        <v>64</v>
      </c>
      <c r="L697" s="133" t="s">
        <v>64</v>
      </c>
    </row>
    <row r="698" spans="1:12" x14ac:dyDescent="0.3">
      <c r="A698" s="134">
        <v>39064</v>
      </c>
      <c r="B698" s="133" t="s">
        <v>64</v>
      </c>
      <c r="C698" s="133">
        <v>1753.798</v>
      </c>
      <c r="D698" s="183" t="s">
        <v>64</v>
      </c>
      <c r="E698" s="133">
        <v>9078</v>
      </c>
      <c r="F698" s="133">
        <v>8.9049999999999994</v>
      </c>
      <c r="G698" s="133">
        <v>8.9499999999999993</v>
      </c>
      <c r="H698" s="133">
        <v>8.9860000000000007</v>
      </c>
      <c r="I698" s="133">
        <v>8.5459999999999994</v>
      </c>
      <c r="J698" s="133">
        <v>9.16</v>
      </c>
      <c r="K698" s="133" t="s">
        <v>64</v>
      </c>
      <c r="L698" s="133" t="s">
        <v>64</v>
      </c>
    </row>
    <row r="699" spans="1:12" x14ac:dyDescent="0.3">
      <c r="A699" s="134">
        <v>39065</v>
      </c>
      <c r="B699" s="133" t="s">
        <v>64</v>
      </c>
      <c r="C699" s="133">
        <v>1767.8019999999999</v>
      </c>
      <c r="D699" s="183" t="s">
        <v>64</v>
      </c>
      <c r="E699" s="133">
        <v>9070</v>
      </c>
      <c r="F699" s="133">
        <v>8.9049999999999994</v>
      </c>
      <c r="G699" s="133">
        <v>8.9499999999999993</v>
      </c>
      <c r="H699" s="133">
        <v>8.9860000000000007</v>
      </c>
      <c r="I699" s="133">
        <v>8.5459999999999994</v>
      </c>
      <c r="J699" s="133">
        <v>9.1199999999999992</v>
      </c>
      <c r="K699" s="133" t="s">
        <v>64</v>
      </c>
      <c r="L699" s="133" t="s">
        <v>64</v>
      </c>
    </row>
    <row r="700" spans="1:12" x14ac:dyDescent="0.3">
      <c r="A700" s="134">
        <v>39066</v>
      </c>
      <c r="B700" s="133" t="s">
        <v>64</v>
      </c>
      <c r="C700" s="133">
        <v>1792.164</v>
      </c>
      <c r="D700" s="183" t="s">
        <v>64</v>
      </c>
      <c r="E700" s="133">
        <v>9085</v>
      </c>
      <c r="F700" s="133">
        <v>8.7409999999999997</v>
      </c>
      <c r="G700" s="133">
        <v>8.7390000000000008</v>
      </c>
      <c r="H700" s="133">
        <v>8.8320000000000007</v>
      </c>
      <c r="I700" s="133">
        <v>8.5459999999999994</v>
      </c>
      <c r="J700" s="133">
        <v>9.17</v>
      </c>
      <c r="K700" s="133" t="s">
        <v>64</v>
      </c>
      <c r="L700" s="133" t="s">
        <v>64</v>
      </c>
    </row>
    <row r="701" spans="1:12" x14ac:dyDescent="0.3">
      <c r="A701" s="134">
        <v>39067</v>
      </c>
      <c r="B701" s="133" t="s">
        <v>64</v>
      </c>
      <c r="C701" s="133">
        <v>1792.164</v>
      </c>
      <c r="D701" s="183" t="s">
        <v>64</v>
      </c>
      <c r="E701" s="133">
        <v>9085</v>
      </c>
      <c r="F701" s="133">
        <v>8.7409999999999997</v>
      </c>
      <c r="G701" s="133">
        <v>8.7390000000000008</v>
      </c>
      <c r="H701" s="133">
        <v>8.8320000000000007</v>
      </c>
      <c r="I701" s="133">
        <v>8.5459999999999994</v>
      </c>
      <c r="J701" s="133">
        <v>9.17</v>
      </c>
      <c r="K701" s="133" t="s">
        <v>64</v>
      </c>
      <c r="L701" s="133" t="s">
        <v>64</v>
      </c>
    </row>
    <row r="702" spans="1:12" x14ac:dyDescent="0.3">
      <c r="A702" s="134">
        <v>39068</v>
      </c>
      <c r="B702" s="133" t="s">
        <v>64</v>
      </c>
      <c r="C702" s="133">
        <v>1792.164</v>
      </c>
      <c r="D702" s="183" t="s">
        <v>64</v>
      </c>
      <c r="E702" s="133">
        <v>9085</v>
      </c>
      <c r="F702" s="133">
        <v>8.7409999999999997</v>
      </c>
      <c r="G702" s="133">
        <v>8.7390000000000008</v>
      </c>
      <c r="H702" s="133">
        <v>8.8320000000000007</v>
      </c>
      <c r="I702" s="133">
        <v>8.5459999999999994</v>
      </c>
      <c r="J702" s="133">
        <v>9.17</v>
      </c>
      <c r="K702" s="133" t="s">
        <v>64</v>
      </c>
      <c r="L702" s="133" t="s">
        <v>64</v>
      </c>
    </row>
    <row r="703" spans="1:12" x14ac:dyDescent="0.3">
      <c r="A703" s="134">
        <v>39069</v>
      </c>
      <c r="B703" s="133" t="s">
        <v>64</v>
      </c>
      <c r="C703" s="133">
        <v>1787.62</v>
      </c>
      <c r="D703" s="183" t="s">
        <v>64</v>
      </c>
      <c r="E703" s="133">
        <v>9085</v>
      </c>
      <c r="F703" s="133">
        <v>8.8019999999999996</v>
      </c>
      <c r="G703" s="133">
        <v>8.8119999999999994</v>
      </c>
      <c r="H703" s="133">
        <v>8.8520000000000003</v>
      </c>
      <c r="I703" s="133">
        <v>8.5459999999999994</v>
      </c>
      <c r="J703" s="133">
        <v>9.1300000000000008</v>
      </c>
      <c r="K703" s="133" t="s">
        <v>64</v>
      </c>
      <c r="L703" s="133" t="s">
        <v>64</v>
      </c>
    </row>
    <row r="704" spans="1:12" x14ac:dyDescent="0.3">
      <c r="A704" s="134">
        <v>39070</v>
      </c>
      <c r="B704" s="133" t="s">
        <v>64</v>
      </c>
      <c r="C704" s="133">
        <v>1736.67</v>
      </c>
      <c r="D704" s="183" t="s">
        <v>64</v>
      </c>
      <c r="E704" s="133">
        <v>9180</v>
      </c>
      <c r="F704" s="133">
        <v>8.74</v>
      </c>
      <c r="G704" s="133">
        <v>8.8010000000000002</v>
      </c>
      <c r="H704" s="133">
        <v>8.8580000000000005</v>
      </c>
      <c r="I704" s="133">
        <v>8.5459999999999994</v>
      </c>
      <c r="J704" s="133">
        <v>9.1</v>
      </c>
      <c r="K704" s="133" t="s">
        <v>64</v>
      </c>
      <c r="L704" s="133" t="s">
        <v>64</v>
      </c>
    </row>
    <row r="705" spans="1:12" x14ac:dyDescent="0.3">
      <c r="A705" s="134">
        <v>39071</v>
      </c>
      <c r="B705" s="133" t="s">
        <v>64</v>
      </c>
      <c r="C705" s="133">
        <v>1766.799</v>
      </c>
      <c r="D705" s="183" t="s">
        <v>64</v>
      </c>
      <c r="E705" s="133">
        <v>9081</v>
      </c>
      <c r="F705" s="133">
        <v>8.7609999999999992</v>
      </c>
      <c r="G705" s="133">
        <v>8.74</v>
      </c>
      <c r="H705" s="133">
        <v>8.8079999999999998</v>
      </c>
      <c r="I705" s="133">
        <v>8.5459999999999994</v>
      </c>
      <c r="J705" s="133">
        <v>9.0500000000000007</v>
      </c>
      <c r="K705" s="133" t="s">
        <v>64</v>
      </c>
      <c r="L705" s="133" t="s">
        <v>64</v>
      </c>
    </row>
    <row r="706" spans="1:12" x14ac:dyDescent="0.3">
      <c r="A706" s="134">
        <v>39072</v>
      </c>
      <c r="B706" s="133" t="s">
        <v>64</v>
      </c>
      <c r="C706" s="133">
        <v>1789.086</v>
      </c>
      <c r="D706" s="183" t="s">
        <v>64</v>
      </c>
      <c r="E706" s="133">
        <v>9068</v>
      </c>
      <c r="F706" s="133">
        <v>8.7469999999999999</v>
      </c>
      <c r="G706" s="133">
        <v>8.7390000000000008</v>
      </c>
      <c r="H706" s="133">
        <v>8.8040000000000003</v>
      </c>
      <c r="I706" s="133">
        <v>8.5459999999999994</v>
      </c>
      <c r="J706" s="133">
        <v>9.0500000000000007</v>
      </c>
      <c r="K706" s="133" t="s">
        <v>64</v>
      </c>
      <c r="L706" s="133" t="s">
        <v>64</v>
      </c>
    </row>
    <row r="707" spans="1:12" x14ac:dyDescent="0.3">
      <c r="A707" s="134">
        <v>39073</v>
      </c>
      <c r="B707" s="133" t="s">
        <v>64</v>
      </c>
      <c r="C707" s="133">
        <v>1785.76</v>
      </c>
      <c r="D707" s="183" t="s">
        <v>64</v>
      </c>
      <c r="E707" s="133">
        <v>9080</v>
      </c>
      <c r="F707" s="133">
        <v>8.7710000000000008</v>
      </c>
      <c r="G707" s="133">
        <v>8.76</v>
      </c>
      <c r="H707" s="133">
        <v>8.8520000000000003</v>
      </c>
      <c r="I707" s="133">
        <v>8.5459999999999994</v>
      </c>
      <c r="J707" s="133">
        <v>9.0500000000000007</v>
      </c>
      <c r="K707" s="133" t="s">
        <v>64</v>
      </c>
      <c r="L707" s="133" t="s">
        <v>64</v>
      </c>
    </row>
    <row r="708" spans="1:12" x14ac:dyDescent="0.3">
      <c r="A708" s="134">
        <v>39074</v>
      </c>
      <c r="B708" s="133" t="s">
        <v>64</v>
      </c>
      <c r="C708" s="133">
        <v>1785.76</v>
      </c>
      <c r="D708" s="183" t="s">
        <v>64</v>
      </c>
      <c r="E708" s="133">
        <v>9080</v>
      </c>
      <c r="F708" s="133">
        <v>8.7710000000000008</v>
      </c>
      <c r="G708" s="133">
        <v>8.76</v>
      </c>
      <c r="H708" s="133">
        <v>8.8520000000000003</v>
      </c>
      <c r="I708" s="133">
        <v>8.5459999999999994</v>
      </c>
      <c r="J708" s="133">
        <v>9.0500000000000007</v>
      </c>
      <c r="K708" s="133" t="s">
        <v>64</v>
      </c>
      <c r="L708" s="133" t="s">
        <v>64</v>
      </c>
    </row>
    <row r="709" spans="1:12" x14ac:dyDescent="0.3">
      <c r="A709" s="134">
        <v>39075</v>
      </c>
      <c r="B709" s="133" t="s">
        <v>64</v>
      </c>
      <c r="C709" s="133">
        <v>1785.76</v>
      </c>
      <c r="D709" s="183" t="s">
        <v>64</v>
      </c>
      <c r="E709" s="133">
        <v>9080</v>
      </c>
      <c r="F709" s="133">
        <v>8.7710000000000008</v>
      </c>
      <c r="G709" s="133">
        <v>8.76</v>
      </c>
      <c r="H709" s="133">
        <v>8.8520000000000003</v>
      </c>
      <c r="I709" s="133">
        <v>8.5459999999999994</v>
      </c>
      <c r="J709" s="133">
        <v>9.0500000000000007</v>
      </c>
      <c r="K709" s="133" t="s">
        <v>64</v>
      </c>
      <c r="L709" s="133" t="s">
        <v>64</v>
      </c>
    </row>
    <row r="710" spans="1:12" x14ac:dyDescent="0.3">
      <c r="A710" s="134">
        <v>39076</v>
      </c>
      <c r="B710" s="133" t="s">
        <v>64</v>
      </c>
      <c r="C710" s="133">
        <v>1785.76</v>
      </c>
      <c r="D710" s="183" t="s">
        <v>64</v>
      </c>
      <c r="E710" s="133">
        <v>9080</v>
      </c>
      <c r="F710" s="133">
        <v>8.7710000000000008</v>
      </c>
      <c r="G710" s="133">
        <v>8.76</v>
      </c>
      <c r="H710" s="133">
        <v>8.8520000000000003</v>
      </c>
      <c r="I710" s="133">
        <v>8.5459999999999994</v>
      </c>
      <c r="J710" s="133">
        <v>9.0500000000000007</v>
      </c>
      <c r="K710" s="133" t="s">
        <v>64</v>
      </c>
      <c r="L710" s="133" t="s">
        <v>64</v>
      </c>
    </row>
    <row r="711" spans="1:12" x14ac:dyDescent="0.3">
      <c r="A711" s="134">
        <v>39077</v>
      </c>
      <c r="B711" s="133" t="s">
        <v>64</v>
      </c>
      <c r="C711" s="133">
        <v>1783.979</v>
      </c>
      <c r="D711" s="183" t="s">
        <v>64</v>
      </c>
      <c r="E711" s="133">
        <v>9080</v>
      </c>
      <c r="F711" s="133">
        <v>8.7390000000000008</v>
      </c>
      <c r="G711" s="133">
        <v>8.7240000000000002</v>
      </c>
      <c r="H711" s="133">
        <v>8.8249999999999993</v>
      </c>
      <c r="I711" s="133">
        <v>8.5459999999999994</v>
      </c>
      <c r="J711" s="133">
        <v>9.07</v>
      </c>
      <c r="K711" s="133" t="s">
        <v>64</v>
      </c>
      <c r="L711" s="133" t="s">
        <v>64</v>
      </c>
    </row>
    <row r="712" spans="1:12" x14ac:dyDescent="0.3">
      <c r="A712" s="134">
        <v>39078</v>
      </c>
      <c r="B712" s="133" t="s">
        <v>64</v>
      </c>
      <c r="C712" s="133">
        <v>1803.2639999999999</v>
      </c>
      <c r="D712" s="183" t="s">
        <v>64</v>
      </c>
      <c r="E712" s="133">
        <v>9045</v>
      </c>
      <c r="F712" s="133">
        <v>8.6329999999999991</v>
      </c>
      <c r="G712" s="133">
        <v>8.6379999999999999</v>
      </c>
      <c r="H712" s="133">
        <v>8.7449999999999992</v>
      </c>
      <c r="I712" s="133">
        <v>8.5459999999999994</v>
      </c>
      <c r="J712" s="133">
        <v>9.0500000000000007</v>
      </c>
      <c r="K712" s="133" t="s">
        <v>64</v>
      </c>
      <c r="L712" s="133" t="s">
        <v>64</v>
      </c>
    </row>
    <row r="713" spans="1:12" x14ac:dyDescent="0.3">
      <c r="A713" s="134">
        <v>39079</v>
      </c>
      <c r="B713" s="133" t="s">
        <v>64</v>
      </c>
      <c r="C713" s="133">
        <v>1805.5229999999999</v>
      </c>
      <c r="D713" s="183" t="s">
        <v>64</v>
      </c>
      <c r="E713" s="133">
        <v>9038</v>
      </c>
      <c r="F713" s="133">
        <v>8.7379999999999995</v>
      </c>
      <c r="G713" s="133">
        <v>8.7409999999999997</v>
      </c>
      <c r="H713" s="133">
        <v>8.8480000000000008</v>
      </c>
      <c r="I713" s="133">
        <v>8.5459999999999994</v>
      </c>
      <c r="J713" s="133">
        <v>9.0500000000000007</v>
      </c>
      <c r="K713" s="133" t="s">
        <v>64</v>
      </c>
      <c r="L713" s="133" t="s">
        <v>64</v>
      </c>
    </row>
    <row r="714" spans="1:12" x14ac:dyDescent="0.3">
      <c r="A714" s="134">
        <v>39080</v>
      </c>
      <c r="B714" s="133" t="s">
        <v>64</v>
      </c>
      <c r="C714" s="133">
        <v>1805.5229999999999</v>
      </c>
      <c r="D714" s="183" t="s">
        <v>64</v>
      </c>
      <c r="E714" s="133">
        <v>8994</v>
      </c>
      <c r="F714" s="133">
        <v>8.6959999999999997</v>
      </c>
      <c r="G714" s="133">
        <v>8.6880000000000006</v>
      </c>
      <c r="H714" s="133">
        <v>8.85</v>
      </c>
      <c r="I714" s="133">
        <v>8.5459999999999994</v>
      </c>
      <c r="J714" s="133">
        <v>9.02</v>
      </c>
      <c r="K714" s="133" t="s">
        <v>64</v>
      </c>
      <c r="L714" s="133" t="s">
        <v>64</v>
      </c>
    </row>
    <row r="715" spans="1:12" x14ac:dyDescent="0.3">
      <c r="A715" s="134">
        <v>39081</v>
      </c>
      <c r="B715" s="133" t="s">
        <v>64</v>
      </c>
      <c r="C715" s="133">
        <v>1805.5229999999999</v>
      </c>
      <c r="D715" s="183" t="s">
        <v>64</v>
      </c>
      <c r="E715" s="133">
        <v>8994</v>
      </c>
      <c r="F715" s="133">
        <v>8.6959999999999997</v>
      </c>
      <c r="G715" s="133">
        <v>8.6880000000000006</v>
      </c>
      <c r="H715" s="133">
        <v>8.85</v>
      </c>
      <c r="I715" s="133">
        <v>8.5459999999999994</v>
      </c>
      <c r="J715" s="133">
        <v>9.02</v>
      </c>
      <c r="K715" s="133" t="s">
        <v>64</v>
      </c>
      <c r="L715" s="133" t="s">
        <v>64</v>
      </c>
    </row>
    <row r="716" spans="1:12" x14ac:dyDescent="0.3">
      <c r="A716" s="134">
        <v>39082</v>
      </c>
      <c r="B716" s="133" t="s">
        <v>64</v>
      </c>
      <c r="C716" s="133">
        <v>1805.5229999999999</v>
      </c>
      <c r="D716" s="183" t="s">
        <v>64</v>
      </c>
      <c r="E716" s="133">
        <v>8994</v>
      </c>
      <c r="F716" s="133">
        <v>8.6959999999999997</v>
      </c>
      <c r="G716" s="133">
        <v>8.6880000000000006</v>
      </c>
      <c r="H716" s="133">
        <v>8.85</v>
      </c>
      <c r="I716" s="133">
        <v>8.5459999999999994</v>
      </c>
      <c r="J716" s="133">
        <v>9.02</v>
      </c>
      <c r="K716" s="133" t="s">
        <v>64</v>
      </c>
      <c r="L716" s="133" t="s">
        <v>64</v>
      </c>
    </row>
    <row r="717" spans="1:12" x14ac:dyDescent="0.3">
      <c r="A717" s="134">
        <v>39083</v>
      </c>
      <c r="B717" s="133" t="s">
        <v>64</v>
      </c>
      <c r="C717" s="133">
        <v>1805.5229999999999</v>
      </c>
      <c r="D717" s="183" t="s">
        <v>64</v>
      </c>
      <c r="E717" s="133">
        <v>8994</v>
      </c>
      <c r="F717" s="133">
        <v>8.6959999999999997</v>
      </c>
      <c r="G717" s="133">
        <v>8.6880000000000006</v>
      </c>
      <c r="H717" s="133">
        <v>8.85</v>
      </c>
      <c r="I717" s="133">
        <v>8.5459999999999994</v>
      </c>
      <c r="J717" s="133">
        <v>9.02</v>
      </c>
      <c r="K717" s="133" t="s">
        <v>64</v>
      </c>
      <c r="L717" s="133" t="s">
        <v>64</v>
      </c>
    </row>
    <row r="718" spans="1:12" x14ac:dyDescent="0.3">
      <c r="A718" s="134">
        <v>39084</v>
      </c>
      <c r="B718" s="133" t="s">
        <v>64</v>
      </c>
      <c r="C718" s="133">
        <v>1836.52</v>
      </c>
      <c r="D718" s="183" t="s">
        <v>64</v>
      </c>
      <c r="E718" s="133">
        <v>8985</v>
      </c>
      <c r="F718" s="133">
        <v>8.7609999999999992</v>
      </c>
      <c r="G718" s="133">
        <v>8.7430000000000003</v>
      </c>
      <c r="H718" s="133">
        <v>8.827</v>
      </c>
      <c r="I718" s="133">
        <v>8.5459999999999994</v>
      </c>
      <c r="J718" s="133">
        <v>9.35</v>
      </c>
      <c r="K718" s="133" t="s">
        <v>64</v>
      </c>
      <c r="L718" s="133" t="s">
        <v>64</v>
      </c>
    </row>
    <row r="719" spans="1:12" x14ac:dyDescent="0.3">
      <c r="A719" s="134">
        <v>39085</v>
      </c>
      <c r="B719" s="133" t="s">
        <v>64</v>
      </c>
      <c r="C719" s="133">
        <v>1834.7090000000001</v>
      </c>
      <c r="D719" s="183" t="s">
        <v>64</v>
      </c>
      <c r="E719" s="133">
        <v>8975</v>
      </c>
      <c r="F719" s="133">
        <v>8.76</v>
      </c>
      <c r="G719" s="133">
        <v>8.7799999999999994</v>
      </c>
      <c r="H719" s="133">
        <v>8.9130000000000003</v>
      </c>
      <c r="I719" s="133">
        <v>8.5459999999999994</v>
      </c>
      <c r="J719" s="133">
        <v>8.64</v>
      </c>
      <c r="K719" s="133" t="s">
        <v>64</v>
      </c>
      <c r="L719" s="133" t="s">
        <v>64</v>
      </c>
    </row>
    <row r="720" spans="1:12" x14ac:dyDescent="0.3">
      <c r="A720" s="134">
        <v>39086</v>
      </c>
      <c r="B720" s="133" t="s">
        <v>64</v>
      </c>
      <c r="C720" s="133">
        <v>1824.1030000000001</v>
      </c>
      <c r="D720" s="183" t="s">
        <v>64</v>
      </c>
      <c r="E720" s="133">
        <v>9058</v>
      </c>
      <c r="F720" s="133">
        <v>8.75</v>
      </c>
      <c r="G720" s="133">
        <v>8.74</v>
      </c>
      <c r="H720" s="133">
        <v>8.8509999999999991</v>
      </c>
      <c r="I720" s="133">
        <v>8.5459999999999994</v>
      </c>
      <c r="J720" s="133">
        <v>8.6300000000000008</v>
      </c>
      <c r="K720" s="133" t="s">
        <v>64</v>
      </c>
      <c r="L720" s="133" t="s">
        <v>64</v>
      </c>
    </row>
    <row r="721" spans="1:12" x14ac:dyDescent="0.3">
      <c r="A721" s="134">
        <v>39087</v>
      </c>
      <c r="B721" s="133" t="s">
        <v>64</v>
      </c>
      <c r="C721" s="133">
        <v>1832.55</v>
      </c>
      <c r="D721" s="183" t="s">
        <v>64</v>
      </c>
      <c r="E721" s="133">
        <v>9014</v>
      </c>
      <c r="F721" s="133">
        <v>8.7119999999999997</v>
      </c>
      <c r="G721" s="133">
        <v>8.7140000000000004</v>
      </c>
      <c r="H721" s="133">
        <v>8.85</v>
      </c>
      <c r="I721" s="133">
        <v>8.5459999999999994</v>
      </c>
      <c r="J721" s="133">
        <v>8.61</v>
      </c>
      <c r="K721" s="133" t="s">
        <v>64</v>
      </c>
      <c r="L721" s="133" t="s">
        <v>64</v>
      </c>
    </row>
    <row r="722" spans="1:12" x14ac:dyDescent="0.3">
      <c r="A722" s="134">
        <v>39088</v>
      </c>
      <c r="B722" s="133" t="s">
        <v>64</v>
      </c>
      <c r="C722" s="133">
        <v>1832.55</v>
      </c>
      <c r="D722" s="183" t="s">
        <v>64</v>
      </c>
      <c r="E722" s="133">
        <v>9014</v>
      </c>
      <c r="F722" s="133">
        <v>8.7119999999999997</v>
      </c>
      <c r="G722" s="133">
        <v>8.7140000000000004</v>
      </c>
      <c r="H722" s="133">
        <v>8.85</v>
      </c>
      <c r="I722" s="133">
        <v>8.5459999999999994</v>
      </c>
      <c r="J722" s="133">
        <v>8.61</v>
      </c>
      <c r="K722" s="133" t="s">
        <v>64</v>
      </c>
      <c r="L722" s="133" t="s">
        <v>64</v>
      </c>
    </row>
    <row r="723" spans="1:12" x14ac:dyDescent="0.3">
      <c r="A723" s="134">
        <v>39089</v>
      </c>
      <c r="B723" s="133" t="s">
        <v>64</v>
      </c>
      <c r="C723" s="133">
        <v>1832.55</v>
      </c>
      <c r="D723" s="183" t="s">
        <v>64</v>
      </c>
      <c r="E723" s="133">
        <v>9014</v>
      </c>
      <c r="F723" s="133">
        <v>8.7119999999999997</v>
      </c>
      <c r="G723" s="133">
        <v>8.7140000000000004</v>
      </c>
      <c r="H723" s="133">
        <v>8.85</v>
      </c>
      <c r="I723" s="133">
        <v>8.5459999999999994</v>
      </c>
      <c r="J723" s="133">
        <v>8.61</v>
      </c>
      <c r="K723" s="133" t="s">
        <v>64</v>
      </c>
      <c r="L723" s="133" t="s">
        <v>64</v>
      </c>
    </row>
    <row r="724" spans="1:12" x14ac:dyDescent="0.3">
      <c r="A724" s="134">
        <v>39090</v>
      </c>
      <c r="B724" s="133" t="s">
        <v>64</v>
      </c>
      <c r="C724" s="133">
        <v>1813.394</v>
      </c>
      <c r="D724" s="183" t="s">
        <v>64</v>
      </c>
      <c r="E724" s="133">
        <v>9040</v>
      </c>
      <c r="F724" s="133">
        <v>8.6769999999999996</v>
      </c>
      <c r="G724" s="133">
        <v>8.6939999999999991</v>
      </c>
      <c r="H724" s="133">
        <v>8.7769999999999992</v>
      </c>
      <c r="I724" s="133">
        <v>8.5459999999999994</v>
      </c>
      <c r="J724" s="133">
        <v>8.61</v>
      </c>
      <c r="K724" s="133" t="s">
        <v>64</v>
      </c>
      <c r="L724" s="133" t="s">
        <v>64</v>
      </c>
    </row>
    <row r="725" spans="1:12" x14ac:dyDescent="0.3">
      <c r="A725" s="134">
        <v>39091</v>
      </c>
      <c r="B725" s="133" t="s">
        <v>64</v>
      </c>
      <c r="C725" s="133">
        <v>1780.8810000000001</v>
      </c>
      <c r="D725" s="183" t="s">
        <v>64</v>
      </c>
      <c r="E725" s="133">
        <v>9030</v>
      </c>
      <c r="F725" s="133">
        <v>8.6530000000000005</v>
      </c>
      <c r="G725" s="133">
        <v>8.6890000000000001</v>
      </c>
      <c r="H725" s="133">
        <v>8.7650000000000006</v>
      </c>
      <c r="I725" s="133">
        <v>8.5459999999999994</v>
      </c>
      <c r="J725" s="133">
        <v>8.67</v>
      </c>
      <c r="K725" s="133" t="s">
        <v>64</v>
      </c>
      <c r="L725" s="133" t="s">
        <v>64</v>
      </c>
    </row>
    <row r="726" spans="1:12" x14ac:dyDescent="0.3">
      <c r="A726" s="134">
        <v>39092</v>
      </c>
      <c r="B726" s="133" t="s">
        <v>64</v>
      </c>
      <c r="C726" s="133">
        <v>1710.367</v>
      </c>
      <c r="D726" s="183" t="s">
        <v>64</v>
      </c>
      <c r="E726" s="133">
        <v>9082</v>
      </c>
      <c r="F726" s="133">
        <v>8.6530000000000005</v>
      </c>
      <c r="G726" s="133">
        <v>8.6890000000000001</v>
      </c>
      <c r="H726" s="133">
        <v>8.7650000000000006</v>
      </c>
      <c r="I726" s="133">
        <v>8.5459999999999994</v>
      </c>
      <c r="J726" s="133">
        <v>8.69</v>
      </c>
      <c r="K726" s="133" t="s">
        <v>64</v>
      </c>
      <c r="L726" s="133" t="s">
        <v>64</v>
      </c>
    </row>
    <row r="727" spans="1:12" x14ac:dyDescent="0.3">
      <c r="A727" s="134">
        <v>39093</v>
      </c>
      <c r="B727" s="133" t="s">
        <v>64</v>
      </c>
      <c r="C727" s="133">
        <v>1703.8440000000001</v>
      </c>
      <c r="D727" s="183" t="s">
        <v>64</v>
      </c>
      <c r="E727" s="133">
        <v>9121</v>
      </c>
      <c r="F727" s="133">
        <v>8.6769999999999996</v>
      </c>
      <c r="G727" s="133">
        <v>8.6679999999999993</v>
      </c>
      <c r="H727" s="133">
        <v>8.7949999999999999</v>
      </c>
      <c r="I727" s="133">
        <v>8.5459999999999994</v>
      </c>
      <c r="J727" s="133">
        <v>8.7799999999999994</v>
      </c>
      <c r="K727" s="133" t="s">
        <v>64</v>
      </c>
      <c r="L727" s="133" t="s">
        <v>64</v>
      </c>
    </row>
    <row r="728" spans="1:12" x14ac:dyDescent="0.3">
      <c r="A728" s="134">
        <v>39094</v>
      </c>
      <c r="B728" s="133" t="s">
        <v>64</v>
      </c>
      <c r="C728" s="133">
        <v>1678.0440000000001</v>
      </c>
      <c r="D728" s="183" t="s">
        <v>64</v>
      </c>
      <c r="E728" s="133">
        <v>9130</v>
      </c>
      <c r="F728" s="133">
        <v>8.6709999999999994</v>
      </c>
      <c r="G728" s="133">
        <v>8.6769999999999996</v>
      </c>
      <c r="H728" s="133">
        <v>8.798</v>
      </c>
      <c r="I728" s="133">
        <v>8.5459999999999994</v>
      </c>
      <c r="J728" s="133">
        <v>8.81</v>
      </c>
      <c r="K728" s="133" t="s">
        <v>64</v>
      </c>
      <c r="L728" s="133" t="s">
        <v>64</v>
      </c>
    </row>
    <row r="729" spans="1:12" x14ac:dyDescent="0.3">
      <c r="A729" s="134">
        <v>39095</v>
      </c>
      <c r="B729" s="133" t="s">
        <v>64</v>
      </c>
      <c r="C729" s="133">
        <v>1678.0440000000001</v>
      </c>
      <c r="D729" s="183" t="s">
        <v>64</v>
      </c>
      <c r="E729" s="133">
        <v>9130</v>
      </c>
      <c r="F729" s="133">
        <v>8.6709999999999994</v>
      </c>
      <c r="G729" s="133">
        <v>8.6769999999999996</v>
      </c>
      <c r="H729" s="133">
        <v>8.798</v>
      </c>
      <c r="I729" s="133">
        <v>8.5459999999999994</v>
      </c>
      <c r="J729" s="133">
        <v>8.81</v>
      </c>
      <c r="K729" s="133" t="s">
        <v>64</v>
      </c>
      <c r="L729" s="133" t="s">
        <v>64</v>
      </c>
    </row>
    <row r="730" spans="1:12" x14ac:dyDescent="0.3">
      <c r="A730" s="134">
        <v>39096</v>
      </c>
      <c r="B730" s="133" t="s">
        <v>64</v>
      </c>
      <c r="C730" s="133">
        <v>1678.0440000000001</v>
      </c>
      <c r="D730" s="183" t="s">
        <v>64</v>
      </c>
      <c r="E730" s="133">
        <v>9130</v>
      </c>
      <c r="F730" s="133">
        <v>8.6709999999999994</v>
      </c>
      <c r="G730" s="133">
        <v>8.6769999999999996</v>
      </c>
      <c r="H730" s="133">
        <v>8.798</v>
      </c>
      <c r="I730" s="133">
        <v>8.5459999999999994</v>
      </c>
      <c r="J730" s="133">
        <v>8.81</v>
      </c>
      <c r="K730" s="133" t="s">
        <v>64</v>
      </c>
      <c r="L730" s="133" t="s">
        <v>64</v>
      </c>
    </row>
    <row r="731" spans="1:12" x14ac:dyDescent="0.3">
      <c r="A731" s="134">
        <v>39097</v>
      </c>
      <c r="B731" s="133" t="s">
        <v>64</v>
      </c>
      <c r="C731" s="133">
        <v>1730.4749999999999</v>
      </c>
      <c r="D731" s="183" t="s">
        <v>64</v>
      </c>
      <c r="E731" s="133">
        <v>9114</v>
      </c>
      <c r="F731" s="133">
        <v>8.5839999999999996</v>
      </c>
      <c r="G731" s="133">
        <v>8.5549999999999997</v>
      </c>
      <c r="H731" s="133">
        <v>8.6669999999999998</v>
      </c>
      <c r="I731" s="133">
        <v>8.5459999999999994</v>
      </c>
      <c r="J731" s="133">
        <v>8.73</v>
      </c>
      <c r="K731" s="133" t="s">
        <v>64</v>
      </c>
      <c r="L731" s="133" t="s">
        <v>64</v>
      </c>
    </row>
    <row r="732" spans="1:12" x14ac:dyDescent="0.3">
      <c r="A732" s="134">
        <v>39098</v>
      </c>
      <c r="B732" s="133" t="s">
        <v>64</v>
      </c>
      <c r="C732" s="133">
        <v>1754.2940000000001</v>
      </c>
      <c r="D732" s="183" t="s">
        <v>64</v>
      </c>
      <c r="E732" s="133">
        <v>9080</v>
      </c>
      <c r="F732" s="133">
        <v>8.5120000000000005</v>
      </c>
      <c r="G732" s="133">
        <v>8.5180000000000007</v>
      </c>
      <c r="H732" s="133">
        <v>8.6120000000000001</v>
      </c>
      <c r="I732" s="133">
        <v>8.5459999999999994</v>
      </c>
      <c r="J732" s="133">
        <v>8.7100000000000009</v>
      </c>
      <c r="K732" s="133" t="s">
        <v>64</v>
      </c>
      <c r="L732" s="133" t="s">
        <v>64</v>
      </c>
    </row>
    <row r="733" spans="1:12" x14ac:dyDescent="0.3">
      <c r="A733" s="134">
        <v>39099</v>
      </c>
      <c r="B733" s="133" t="s">
        <v>64</v>
      </c>
      <c r="C733" s="133">
        <v>1758.4829999999999</v>
      </c>
      <c r="D733" s="183" t="s">
        <v>64</v>
      </c>
      <c r="E733" s="133">
        <v>9100</v>
      </c>
      <c r="F733" s="133">
        <v>8.4960000000000004</v>
      </c>
      <c r="G733" s="133">
        <v>8.4990000000000006</v>
      </c>
      <c r="H733" s="133">
        <v>8.6270000000000007</v>
      </c>
      <c r="I733" s="133">
        <v>8.5459999999999994</v>
      </c>
      <c r="J733" s="133">
        <v>8.6999999999999993</v>
      </c>
      <c r="K733" s="133" t="s">
        <v>64</v>
      </c>
      <c r="L733" s="133" t="s">
        <v>64</v>
      </c>
    </row>
    <row r="734" spans="1:12" x14ac:dyDescent="0.3">
      <c r="A734" s="134">
        <v>39100</v>
      </c>
      <c r="B734" s="133" t="s">
        <v>64</v>
      </c>
      <c r="C734" s="133">
        <v>1777.7080000000001</v>
      </c>
      <c r="D734" s="183" t="s">
        <v>64</v>
      </c>
      <c r="E734" s="133">
        <v>9100</v>
      </c>
      <c r="F734" s="133">
        <v>8.4670000000000005</v>
      </c>
      <c r="G734" s="133">
        <v>8.4459999999999997</v>
      </c>
      <c r="H734" s="133">
        <v>8.5749999999999993</v>
      </c>
      <c r="I734" s="133">
        <v>8.5459999999999994</v>
      </c>
      <c r="J734" s="133">
        <v>8.67</v>
      </c>
      <c r="K734" s="133" t="s">
        <v>64</v>
      </c>
      <c r="L734" s="133" t="s">
        <v>64</v>
      </c>
    </row>
    <row r="735" spans="1:12" x14ac:dyDescent="0.3">
      <c r="A735" s="134">
        <v>39101</v>
      </c>
      <c r="B735" s="133" t="s">
        <v>64</v>
      </c>
      <c r="C735" s="133">
        <v>1795.559</v>
      </c>
      <c r="D735" s="183" t="s">
        <v>64</v>
      </c>
      <c r="E735" s="133">
        <v>9080</v>
      </c>
      <c r="F735" s="133">
        <v>8.5389999999999997</v>
      </c>
      <c r="G735" s="133">
        <v>8.4870000000000001</v>
      </c>
      <c r="H735" s="133">
        <v>8.6359999999999992</v>
      </c>
      <c r="I735" s="133">
        <v>8.5459999999999994</v>
      </c>
      <c r="J735" s="133">
        <v>8.7200000000000006</v>
      </c>
      <c r="K735" s="133" t="s">
        <v>64</v>
      </c>
      <c r="L735" s="133" t="s">
        <v>64</v>
      </c>
    </row>
    <row r="736" spans="1:12" x14ac:dyDescent="0.3">
      <c r="A736" s="134">
        <v>39102</v>
      </c>
      <c r="B736" s="133" t="s">
        <v>64</v>
      </c>
      <c r="C736" s="133">
        <v>1795.559</v>
      </c>
      <c r="D736" s="183" t="s">
        <v>64</v>
      </c>
      <c r="E736" s="133">
        <v>9080</v>
      </c>
      <c r="F736" s="133">
        <v>8.5389999999999997</v>
      </c>
      <c r="G736" s="133">
        <v>8.4870000000000001</v>
      </c>
      <c r="H736" s="133">
        <v>8.6359999999999992</v>
      </c>
      <c r="I736" s="133">
        <v>8.5459999999999994</v>
      </c>
      <c r="J736" s="133">
        <v>8.7200000000000006</v>
      </c>
      <c r="K736" s="133" t="s">
        <v>64</v>
      </c>
      <c r="L736" s="133" t="s">
        <v>64</v>
      </c>
    </row>
    <row r="737" spans="1:12" x14ac:dyDescent="0.3">
      <c r="A737" s="134">
        <v>39103</v>
      </c>
      <c r="B737" s="133" t="s">
        <v>64</v>
      </c>
      <c r="C737" s="133">
        <v>1795.559</v>
      </c>
      <c r="D737" s="183" t="s">
        <v>64</v>
      </c>
      <c r="E737" s="133">
        <v>9080</v>
      </c>
      <c r="F737" s="133">
        <v>8.5389999999999997</v>
      </c>
      <c r="G737" s="133">
        <v>8.4870000000000001</v>
      </c>
      <c r="H737" s="133">
        <v>8.6359999999999992</v>
      </c>
      <c r="I737" s="133">
        <v>8.5459999999999994</v>
      </c>
      <c r="J737" s="133">
        <v>8.7200000000000006</v>
      </c>
      <c r="K737" s="133" t="s">
        <v>64</v>
      </c>
      <c r="L737" s="133" t="s">
        <v>64</v>
      </c>
    </row>
    <row r="738" spans="1:12" x14ac:dyDescent="0.3">
      <c r="A738" s="134">
        <v>39104</v>
      </c>
      <c r="B738" s="133" t="s">
        <v>64</v>
      </c>
      <c r="C738" s="133">
        <v>1817.4090000000001</v>
      </c>
      <c r="D738" s="183" t="s">
        <v>64</v>
      </c>
      <c r="E738" s="133">
        <v>9088</v>
      </c>
      <c r="F738" s="133">
        <v>8.5310000000000006</v>
      </c>
      <c r="G738" s="133">
        <v>8.4670000000000005</v>
      </c>
      <c r="H738" s="133">
        <v>8.6180000000000003</v>
      </c>
      <c r="I738" s="133">
        <v>8.5459999999999994</v>
      </c>
      <c r="J738" s="133">
        <v>8.67</v>
      </c>
      <c r="K738" s="133" t="s">
        <v>64</v>
      </c>
      <c r="L738" s="133" t="s">
        <v>64</v>
      </c>
    </row>
    <row r="739" spans="1:12" x14ac:dyDescent="0.3">
      <c r="A739" s="134">
        <v>39105</v>
      </c>
      <c r="B739" s="133" t="s">
        <v>64</v>
      </c>
      <c r="C739" s="133">
        <v>1808.575</v>
      </c>
      <c r="D739" s="183" t="s">
        <v>64</v>
      </c>
      <c r="E739" s="133">
        <v>9085</v>
      </c>
      <c r="F739" s="133">
        <v>8.4589999999999996</v>
      </c>
      <c r="G739" s="133">
        <v>8.4489999999999998</v>
      </c>
      <c r="H739" s="133">
        <v>8.6199999999999992</v>
      </c>
      <c r="I739" s="133">
        <v>8.5459999999999994</v>
      </c>
      <c r="J739" s="133">
        <v>8.65</v>
      </c>
      <c r="K739" s="133" t="s">
        <v>64</v>
      </c>
      <c r="L739" s="133" t="s">
        <v>64</v>
      </c>
    </row>
    <row r="740" spans="1:12" x14ac:dyDescent="0.3">
      <c r="A740" s="134">
        <v>39106</v>
      </c>
      <c r="B740" s="133" t="s">
        <v>64</v>
      </c>
      <c r="C740" s="133">
        <v>1805.692</v>
      </c>
      <c r="D740" s="183" t="s">
        <v>64</v>
      </c>
      <c r="E740" s="133">
        <v>9091</v>
      </c>
      <c r="F740" s="133">
        <v>8.4420000000000002</v>
      </c>
      <c r="G740" s="133">
        <v>8.4529999999999994</v>
      </c>
      <c r="H740" s="133">
        <v>8.6020000000000003</v>
      </c>
      <c r="I740" s="133">
        <v>8.5459999999999994</v>
      </c>
      <c r="J740" s="133">
        <v>8.59</v>
      </c>
      <c r="K740" s="133" t="s">
        <v>64</v>
      </c>
      <c r="L740" s="133" t="s">
        <v>64</v>
      </c>
    </row>
    <row r="741" spans="1:12" x14ac:dyDescent="0.3">
      <c r="A741" s="134">
        <v>39107</v>
      </c>
      <c r="B741" s="133" t="s">
        <v>64</v>
      </c>
      <c r="C741" s="133">
        <v>1773.9559999999999</v>
      </c>
      <c r="D741" s="183" t="s">
        <v>64</v>
      </c>
      <c r="E741" s="133">
        <v>9096</v>
      </c>
      <c r="F741" s="133">
        <v>8.4689999999999994</v>
      </c>
      <c r="G741" s="133">
        <v>8.4410000000000007</v>
      </c>
      <c r="H741" s="133">
        <v>8.6129999999999995</v>
      </c>
      <c r="I741" s="133">
        <v>8.5459999999999994</v>
      </c>
      <c r="J741" s="133">
        <v>8.58</v>
      </c>
      <c r="K741" s="133" t="s">
        <v>64</v>
      </c>
      <c r="L741" s="133" t="s">
        <v>64</v>
      </c>
    </row>
    <row r="742" spans="1:12" x14ac:dyDescent="0.3">
      <c r="A742" s="134">
        <v>39108</v>
      </c>
      <c r="B742" s="133" t="s">
        <v>64</v>
      </c>
      <c r="C742" s="133">
        <v>1759.2059999999999</v>
      </c>
      <c r="D742" s="183" t="s">
        <v>64</v>
      </c>
      <c r="E742" s="133">
        <v>9158</v>
      </c>
      <c r="F742" s="133">
        <v>8.4079999999999995</v>
      </c>
      <c r="G742" s="133">
        <v>8.4320000000000004</v>
      </c>
      <c r="H742" s="133">
        <v>8.5719999999999992</v>
      </c>
      <c r="I742" s="133">
        <v>8.5459999999999994</v>
      </c>
      <c r="J742" s="133">
        <v>8.52</v>
      </c>
      <c r="K742" s="133" t="s">
        <v>64</v>
      </c>
      <c r="L742" s="133" t="s">
        <v>64</v>
      </c>
    </row>
    <row r="743" spans="1:12" x14ac:dyDescent="0.3">
      <c r="A743" s="134">
        <v>39109</v>
      </c>
      <c r="B743" s="133" t="s">
        <v>64</v>
      </c>
      <c r="C743" s="133">
        <v>1759.2059999999999</v>
      </c>
      <c r="D743" s="183" t="s">
        <v>64</v>
      </c>
      <c r="E743" s="133">
        <v>9158</v>
      </c>
      <c r="F743" s="133">
        <v>8.4079999999999995</v>
      </c>
      <c r="G743" s="133">
        <v>8.4320000000000004</v>
      </c>
      <c r="H743" s="133">
        <v>8.5719999999999992</v>
      </c>
      <c r="I743" s="133">
        <v>8.5459999999999994</v>
      </c>
      <c r="J743" s="133">
        <v>8.52</v>
      </c>
      <c r="K743" s="133" t="s">
        <v>64</v>
      </c>
      <c r="L743" s="133" t="s">
        <v>64</v>
      </c>
    </row>
    <row r="744" spans="1:12" x14ac:dyDescent="0.3">
      <c r="A744" s="134">
        <v>39110</v>
      </c>
      <c r="B744" s="133" t="s">
        <v>64</v>
      </c>
      <c r="C744" s="133">
        <v>1759.2059999999999</v>
      </c>
      <c r="D744" s="183" t="s">
        <v>64</v>
      </c>
      <c r="E744" s="133">
        <v>9158</v>
      </c>
      <c r="F744" s="133">
        <v>8.4079999999999995</v>
      </c>
      <c r="G744" s="133">
        <v>8.4320000000000004</v>
      </c>
      <c r="H744" s="133">
        <v>8.5719999999999992</v>
      </c>
      <c r="I744" s="133">
        <v>8.5459999999999994</v>
      </c>
      <c r="J744" s="133">
        <v>8.52</v>
      </c>
      <c r="K744" s="133" t="s">
        <v>64</v>
      </c>
      <c r="L744" s="133" t="s">
        <v>64</v>
      </c>
    </row>
    <row r="745" spans="1:12" x14ac:dyDescent="0.3">
      <c r="A745" s="134">
        <v>39111</v>
      </c>
      <c r="B745" s="133" t="s">
        <v>64</v>
      </c>
      <c r="C745" s="133">
        <v>1764.9949999999999</v>
      </c>
      <c r="D745" s="183" t="s">
        <v>64</v>
      </c>
      <c r="E745" s="133">
        <v>9123</v>
      </c>
      <c r="F745" s="133">
        <v>8.407</v>
      </c>
      <c r="G745" s="133">
        <v>8.3829999999999991</v>
      </c>
      <c r="H745" s="133">
        <v>8.5359999999999996</v>
      </c>
      <c r="I745" s="133">
        <v>8.5459999999999994</v>
      </c>
      <c r="J745" s="133">
        <v>8.49</v>
      </c>
      <c r="K745" s="133" t="s">
        <v>64</v>
      </c>
      <c r="L745" s="133" t="s">
        <v>64</v>
      </c>
    </row>
    <row r="746" spans="1:12" x14ac:dyDescent="0.3">
      <c r="A746" s="134">
        <v>39112</v>
      </c>
      <c r="B746" s="133" t="s">
        <v>64</v>
      </c>
      <c r="C746" s="133">
        <v>1765.5219999999999</v>
      </c>
      <c r="D746" s="183" t="s">
        <v>64</v>
      </c>
      <c r="E746" s="133">
        <v>9095</v>
      </c>
      <c r="F746" s="133">
        <v>8.4179999999999993</v>
      </c>
      <c r="G746" s="133">
        <v>8.3960000000000008</v>
      </c>
      <c r="H746" s="133">
        <v>8.5630000000000006</v>
      </c>
      <c r="I746" s="133">
        <v>8.5459999999999994</v>
      </c>
      <c r="J746" s="133">
        <v>8.51</v>
      </c>
      <c r="K746" s="133" t="s">
        <v>64</v>
      </c>
      <c r="L746" s="133" t="s">
        <v>64</v>
      </c>
    </row>
    <row r="747" spans="1:12" x14ac:dyDescent="0.3">
      <c r="A747" s="134">
        <v>39113</v>
      </c>
      <c r="B747" s="133" t="s">
        <v>64</v>
      </c>
      <c r="C747" s="133">
        <v>1757.258</v>
      </c>
      <c r="D747" s="183" t="s">
        <v>64</v>
      </c>
      <c r="E747" s="133">
        <v>9099</v>
      </c>
      <c r="F747" s="133">
        <v>8.4540000000000006</v>
      </c>
      <c r="G747" s="133">
        <v>8.407</v>
      </c>
      <c r="H747" s="133">
        <v>8.577</v>
      </c>
      <c r="I747" s="133">
        <v>8.5459999999999994</v>
      </c>
      <c r="J747" s="133">
        <v>8.5299999999999994</v>
      </c>
      <c r="K747" s="133" t="s">
        <v>64</v>
      </c>
      <c r="L747" s="133" t="s">
        <v>64</v>
      </c>
    </row>
    <row r="748" spans="1:12" x14ac:dyDescent="0.3">
      <c r="A748" s="134">
        <v>39114</v>
      </c>
      <c r="B748" s="133" t="s">
        <v>64</v>
      </c>
      <c r="C748" s="133">
        <v>1771.326</v>
      </c>
      <c r="D748" s="183" t="s">
        <v>64</v>
      </c>
      <c r="E748" s="133">
        <v>9091</v>
      </c>
      <c r="F748" s="133">
        <v>8.3979999999999997</v>
      </c>
      <c r="G748" s="133">
        <v>8.3960000000000008</v>
      </c>
      <c r="H748" s="133">
        <v>8.5340000000000007</v>
      </c>
      <c r="I748" s="133">
        <v>8.5459999999999994</v>
      </c>
      <c r="J748" s="133">
        <v>8.48</v>
      </c>
      <c r="K748" s="133" t="s">
        <v>64</v>
      </c>
      <c r="L748" s="133" t="s">
        <v>64</v>
      </c>
    </row>
    <row r="749" spans="1:12" x14ac:dyDescent="0.3">
      <c r="A749" s="134">
        <v>39115</v>
      </c>
      <c r="B749" s="133" t="s">
        <v>64</v>
      </c>
      <c r="C749" s="133">
        <v>1780.3810000000001</v>
      </c>
      <c r="D749" s="183" t="s">
        <v>64</v>
      </c>
      <c r="E749" s="133">
        <v>9088</v>
      </c>
      <c r="F749" s="133">
        <v>8.3979999999999997</v>
      </c>
      <c r="G749" s="133">
        <v>8.3960000000000008</v>
      </c>
      <c r="H749" s="133">
        <v>8.5340000000000007</v>
      </c>
      <c r="I749" s="133">
        <v>8.5459999999999994</v>
      </c>
      <c r="J749" s="133">
        <v>8.51</v>
      </c>
      <c r="K749" s="133" t="s">
        <v>64</v>
      </c>
      <c r="L749" s="133" t="s">
        <v>64</v>
      </c>
    </row>
    <row r="750" spans="1:12" x14ac:dyDescent="0.3">
      <c r="A750" s="134">
        <v>39116</v>
      </c>
      <c r="B750" s="133" t="s">
        <v>64</v>
      </c>
      <c r="C750" s="133">
        <v>1780.3810000000001</v>
      </c>
      <c r="D750" s="183" t="s">
        <v>64</v>
      </c>
      <c r="E750" s="133">
        <v>9088</v>
      </c>
      <c r="F750" s="133">
        <v>8.3979999999999997</v>
      </c>
      <c r="G750" s="133">
        <v>8.3960000000000008</v>
      </c>
      <c r="H750" s="133">
        <v>8.5340000000000007</v>
      </c>
      <c r="I750" s="133">
        <v>8.5459999999999994</v>
      </c>
      <c r="J750" s="133">
        <v>8.51</v>
      </c>
      <c r="K750" s="133" t="s">
        <v>64</v>
      </c>
      <c r="L750" s="133" t="s">
        <v>64</v>
      </c>
    </row>
    <row r="751" spans="1:12" x14ac:dyDescent="0.3">
      <c r="A751" s="134">
        <v>39117</v>
      </c>
      <c r="B751" s="133" t="s">
        <v>64</v>
      </c>
      <c r="C751" s="133">
        <v>1780.3810000000001</v>
      </c>
      <c r="D751" s="183" t="s">
        <v>64</v>
      </c>
      <c r="E751" s="133">
        <v>9088</v>
      </c>
      <c r="F751" s="133">
        <v>8.3979999999999997</v>
      </c>
      <c r="G751" s="133">
        <v>8.3960000000000008</v>
      </c>
      <c r="H751" s="133">
        <v>8.5340000000000007</v>
      </c>
      <c r="I751" s="133">
        <v>8.5459999999999994</v>
      </c>
      <c r="J751" s="133">
        <v>8.51</v>
      </c>
      <c r="K751" s="133" t="s">
        <v>64</v>
      </c>
      <c r="L751" s="133" t="s">
        <v>64</v>
      </c>
    </row>
    <row r="752" spans="1:12" x14ac:dyDescent="0.3">
      <c r="A752" s="134">
        <v>39118</v>
      </c>
      <c r="B752" s="133" t="s">
        <v>64</v>
      </c>
      <c r="C752" s="133">
        <v>1768.539</v>
      </c>
      <c r="D752" s="183" t="s">
        <v>64</v>
      </c>
      <c r="E752" s="133">
        <v>9068</v>
      </c>
      <c r="F752" s="133">
        <v>8.3249999999999993</v>
      </c>
      <c r="G752" s="133">
        <v>8.3450000000000006</v>
      </c>
      <c r="H752" s="133">
        <v>8.4969999999999999</v>
      </c>
      <c r="I752" s="133">
        <v>8.5459999999999994</v>
      </c>
      <c r="J752" s="133">
        <v>8.58</v>
      </c>
      <c r="K752" s="133" t="s">
        <v>64</v>
      </c>
      <c r="L752" s="133" t="s">
        <v>64</v>
      </c>
    </row>
    <row r="753" spans="1:12" x14ac:dyDescent="0.3">
      <c r="A753" s="134">
        <v>39119</v>
      </c>
      <c r="B753" s="133" t="s">
        <v>64</v>
      </c>
      <c r="C753" s="133">
        <v>1761.2929999999999</v>
      </c>
      <c r="D753" s="183" t="s">
        <v>64</v>
      </c>
      <c r="E753" s="133">
        <v>9082</v>
      </c>
      <c r="F753" s="133">
        <v>8.4039999999999999</v>
      </c>
      <c r="G753" s="133">
        <v>8.4049999999999994</v>
      </c>
      <c r="H753" s="133">
        <v>8.5990000000000002</v>
      </c>
      <c r="I753" s="133">
        <v>8.5459999999999994</v>
      </c>
      <c r="J753" s="133">
        <v>8.5299999999999994</v>
      </c>
      <c r="K753" s="133" t="s">
        <v>64</v>
      </c>
      <c r="L753" s="133" t="s">
        <v>64</v>
      </c>
    </row>
    <row r="754" spans="1:12" x14ac:dyDescent="0.3">
      <c r="A754" s="134">
        <v>39120</v>
      </c>
      <c r="B754" s="133" t="s">
        <v>64</v>
      </c>
      <c r="C754" s="133">
        <v>1764.9090000000001</v>
      </c>
      <c r="D754" s="183" t="s">
        <v>64</v>
      </c>
      <c r="E754" s="133">
        <v>9068</v>
      </c>
      <c r="F754" s="133">
        <v>8.3610000000000007</v>
      </c>
      <c r="G754" s="133">
        <v>8.4120000000000008</v>
      </c>
      <c r="H754" s="133">
        <v>8.5679999999999996</v>
      </c>
      <c r="I754" s="133">
        <v>8.5459999999999994</v>
      </c>
      <c r="J754" s="133">
        <v>8.58</v>
      </c>
      <c r="K754" s="133" t="s">
        <v>64</v>
      </c>
      <c r="L754" s="133" t="s">
        <v>64</v>
      </c>
    </row>
    <row r="755" spans="1:12" x14ac:dyDescent="0.3">
      <c r="A755" s="134">
        <v>39121</v>
      </c>
      <c r="B755" s="133" t="s">
        <v>64</v>
      </c>
      <c r="C755" s="133">
        <v>1751.319</v>
      </c>
      <c r="D755" s="183" t="s">
        <v>64</v>
      </c>
      <c r="E755" s="133">
        <v>9078</v>
      </c>
      <c r="F755" s="133">
        <v>8.3610000000000007</v>
      </c>
      <c r="G755" s="133">
        <v>8.4120000000000008</v>
      </c>
      <c r="H755" s="133">
        <v>8.5679999999999996</v>
      </c>
      <c r="I755" s="133">
        <v>8.5459999999999994</v>
      </c>
      <c r="J755" s="133">
        <v>8.57</v>
      </c>
      <c r="K755" s="133" t="s">
        <v>64</v>
      </c>
      <c r="L755" s="133" t="s">
        <v>64</v>
      </c>
    </row>
    <row r="756" spans="1:12" x14ac:dyDescent="0.3">
      <c r="A756" s="134">
        <v>39122</v>
      </c>
      <c r="B756" s="133" t="s">
        <v>64</v>
      </c>
      <c r="C756" s="133">
        <v>1740.317</v>
      </c>
      <c r="D756" s="183" t="s">
        <v>64</v>
      </c>
      <c r="E756" s="133">
        <v>9053</v>
      </c>
      <c r="F756" s="133">
        <v>8.2539999999999996</v>
      </c>
      <c r="G756" s="133">
        <v>8.2609999999999992</v>
      </c>
      <c r="H756" s="133">
        <v>8.3819999999999997</v>
      </c>
      <c r="I756" s="133">
        <v>8.5459999999999994</v>
      </c>
      <c r="J756" s="133">
        <v>8.5500000000000007</v>
      </c>
      <c r="K756" s="133" t="s">
        <v>64</v>
      </c>
      <c r="L756" s="133" t="s">
        <v>64</v>
      </c>
    </row>
    <row r="757" spans="1:12" x14ac:dyDescent="0.3">
      <c r="A757" s="134">
        <v>39123</v>
      </c>
      <c r="B757" s="133" t="s">
        <v>64</v>
      </c>
      <c r="C757" s="133">
        <v>1740.317</v>
      </c>
      <c r="D757" s="183" t="s">
        <v>64</v>
      </c>
      <c r="E757" s="133">
        <v>9053</v>
      </c>
      <c r="F757" s="133">
        <v>8.2539999999999996</v>
      </c>
      <c r="G757" s="133">
        <v>8.2609999999999992</v>
      </c>
      <c r="H757" s="133">
        <v>8.3819999999999997</v>
      </c>
      <c r="I757" s="133">
        <v>8.5459999999999994</v>
      </c>
      <c r="J757" s="133">
        <v>8.5500000000000007</v>
      </c>
      <c r="K757" s="133" t="s">
        <v>64</v>
      </c>
      <c r="L757" s="133" t="s">
        <v>64</v>
      </c>
    </row>
    <row r="758" spans="1:12" x14ac:dyDescent="0.3">
      <c r="A758" s="134">
        <v>39124</v>
      </c>
      <c r="B758" s="133" t="s">
        <v>64</v>
      </c>
      <c r="C758" s="133">
        <v>1740.317</v>
      </c>
      <c r="D758" s="183" t="s">
        <v>64</v>
      </c>
      <c r="E758" s="133">
        <v>9053</v>
      </c>
      <c r="F758" s="133">
        <v>8.2539999999999996</v>
      </c>
      <c r="G758" s="133">
        <v>8.2609999999999992</v>
      </c>
      <c r="H758" s="133">
        <v>8.3819999999999997</v>
      </c>
      <c r="I758" s="133">
        <v>8.5459999999999994</v>
      </c>
      <c r="J758" s="133">
        <v>8.5500000000000007</v>
      </c>
      <c r="K758" s="133" t="s">
        <v>64</v>
      </c>
      <c r="L758" s="133" t="s">
        <v>64</v>
      </c>
    </row>
    <row r="759" spans="1:12" x14ac:dyDescent="0.3">
      <c r="A759" s="134">
        <v>39125</v>
      </c>
      <c r="B759" s="133" t="s">
        <v>64</v>
      </c>
      <c r="C759" s="133">
        <v>1734.462</v>
      </c>
      <c r="D759" s="183" t="s">
        <v>64</v>
      </c>
      <c r="E759" s="133">
        <v>9073</v>
      </c>
      <c r="F759" s="133">
        <v>8.3539999999999992</v>
      </c>
      <c r="G759" s="133">
        <v>8.3160000000000007</v>
      </c>
      <c r="H759" s="133">
        <v>8.4879999999999995</v>
      </c>
      <c r="I759" s="133">
        <v>8.5459999999999994</v>
      </c>
      <c r="J759" s="133">
        <v>8.5399999999999991</v>
      </c>
      <c r="K759" s="133" t="s">
        <v>64</v>
      </c>
      <c r="L759" s="133" t="s">
        <v>64</v>
      </c>
    </row>
    <row r="760" spans="1:12" x14ac:dyDescent="0.3">
      <c r="A760" s="134">
        <v>39126</v>
      </c>
      <c r="B760" s="133" t="s">
        <v>64</v>
      </c>
      <c r="C760" s="133">
        <v>1727.36</v>
      </c>
      <c r="D760" s="183" t="s">
        <v>64</v>
      </c>
      <c r="E760" s="133">
        <v>9075</v>
      </c>
      <c r="F760" s="133">
        <v>8.3580000000000005</v>
      </c>
      <c r="G760" s="133">
        <v>8.3330000000000002</v>
      </c>
      <c r="H760" s="133">
        <v>8.5079999999999991</v>
      </c>
      <c r="I760" s="133">
        <v>8.5459999999999994</v>
      </c>
      <c r="J760" s="133">
        <v>8.57</v>
      </c>
      <c r="K760" s="133" t="s">
        <v>64</v>
      </c>
      <c r="L760" s="133" t="s">
        <v>64</v>
      </c>
    </row>
    <row r="761" spans="1:12" x14ac:dyDescent="0.3">
      <c r="A761" s="134">
        <v>39127</v>
      </c>
      <c r="B761" s="133" t="s">
        <v>64</v>
      </c>
      <c r="C761" s="133">
        <v>1750.9860000000001</v>
      </c>
      <c r="D761" s="183" t="s">
        <v>64</v>
      </c>
      <c r="E761" s="133">
        <v>9083</v>
      </c>
      <c r="F761" s="133">
        <v>8.298</v>
      </c>
      <c r="G761" s="133">
        <v>8.2919999999999998</v>
      </c>
      <c r="H761" s="133">
        <v>8.41</v>
      </c>
      <c r="I761" s="133">
        <v>8.5459999999999994</v>
      </c>
      <c r="J761" s="133">
        <v>8.59</v>
      </c>
      <c r="K761" s="133" t="s">
        <v>64</v>
      </c>
      <c r="L761" s="133" t="s">
        <v>64</v>
      </c>
    </row>
    <row r="762" spans="1:12" x14ac:dyDescent="0.3">
      <c r="A762" s="134">
        <v>39128</v>
      </c>
      <c r="B762" s="133" t="s">
        <v>64</v>
      </c>
      <c r="C762" s="133">
        <v>1790.405</v>
      </c>
      <c r="D762" s="183" t="s">
        <v>64</v>
      </c>
      <c r="E762" s="133">
        <v>9074</v>
      </c>
      <c r="F762" s="133">
        <v>8.6490000000000009</v>
      </c>
      <c r="G762" s="133">
        <v>8.2119999999999997</v>
      </c>
      <c r="H762" s="133">
        <v>8.3439999999999994</v>
      </c>
      <c r="I762" s="133">
        <v>8.5459999999999994</v>
      </c>
      <c r="J762" s="133">
        <v>8.58</v>
      </c>
      <c r="K762" s="133" t="s">
        <v>64</v>
      </c>
      <c r="L762" s="133" t="s">
        <v>64</v>
      </c>
    </row>
    <row r="763" spans="1:12" x14ac:dyDescent="0.3">
      <c r="A763" s="134">
        <v>39129</v>
      </c>
      <c r="B763" s="133" t="s">
        <v>64</v>
      </c>
      <c r="C763" s="133">
        <v>1794.3630000000001</v>
      </c>
      <c r="D763" s="183" t="s">
        <v>64</v>
      </c>
      <c r="E763" s="133">
        <v>9048</v>
      </c>
      <c r="F763" s="133">
        <v>8.5229999999999997</v>
      </c>
      <c r="G763" s="133">
        <v>8.6349999999999998</v>
      </c>
      <c r="H763" s="133">
        <v>8.5939999999999994</v>
      </c>
      <c r="I763" s="133">
        <v>8.5459999999999994</v>
      </c>
      <c r="J763" s="133">
        <v>8.57</v>
      </c>
      <c r="K763" s="133" t="s">
        <v>64</v>
      </c>
      <c r="L763" s="133" t="s">
        <v>64</v>
      </c>
    </row>
    <row r="764" spans="1:12" x14ac:dyDescent="0.3">
      <c r="A764" s="134">
        <v>39130</v>
      </c>
      <c r="B764" s="133" t="s">
        <v>64</v>
      </c>
      <c r="C764" s="133">
        <v>1794.3630000000001</v>
      </c>
      <c r="D764" s="183" t="s">
        <v>64</v>
      </c>
      <c r="E764" s="133">
        <v>9048</v>
      </c>
      <c r="F764" s="133">
        <v>8.5229999999999997</v>
      </c>
      <c r="G764" s="133">
        <v>8.6349999999999998</v>
      </c>
      <c r="H764" s="133">
        <v>8.5939999999999994</v>
      </c>
      <c r="I764" s="133">
        <v>8.5459999999999994</v>
      </c>
      <c r="J764" s="133">
        <v>8.57</v>
      </c>
      <c r="K764" s="133" t="s">
        <v>64</v>
      </c>
      <c r="L764" s="133" t="s">
        <v>64</v>
      </c>
    </row>
    <row r="765" spans="1:12" x14ac:dyDescent="0.3">
      <c r="A765" s="134">
        <v>39131</v>
      </c>
      <c r="B765" s="133" t="s">
        <v>64</v>
      </c>
      <c r="C765" s="133">
        <v>1794.3630000000001</v>
      </c>
      <c r="D765" s="183" t="s">
        <v>64</v>
      </c>
      <c r="E765" s="133">
        <v>9048</v>
      </c>
      <c r="F765" s="133">
        <v>8.5229999999999997</v>
      </c>
      <c r="G765" s="133">
        <v>8.6349999999999998</v>
      </c>
      <c r="H765" s="133">
        <v>8.5939999999999994</v>
      </c>
      <c r="I765" s="133">
        <v>8.5459999999999994</v>
      </c>
      <c r="J765" s="133">
        <v>8.57</v>
      </c>
      <c r="K765" s="133" t="s">
        <v>64</v>
      </c>
      <c r="L765" s="133" t="s">
        <v>64</v>
      </c>
    </row>
    <row r="766" spans="1:12" x14ac:dyDescent="0.3">
      <c r="A766" s="134">
        <v>39132</v>
      </c>
      <c r="B766" s="133" t="s">
        <v>64</v>
      </c>
      <c r="C766" s="133">
        <v>1799.2929999999999</v>
      </c>
      <c r="D766" s="183" t="s">
        <v>64</v>
      </c>
      <c r="E766" s="133">
        <v>9074</v>
      </c>
      <c r="F766" s="133">
        <v>8.1709999999999994</v>
      </c>
      <c r="G766" s="133">
        <v>8.1609999999999996</v>
      </c>
      <c r="H766" s="133">
        <v>8.3059999999999992</v>
      </c>
      <c r="I766" s="133">
        <v>8.5459999999999994</v>
      </c>
      <c r="J766" s="133">
        <v>8.56</v>
      </c>
      <c r="K766" s="133" t="s">
        <v>64</v>
      </c>
      <c r="L766" s="133" t="s">
        <v>64</v>
      </c>
    </row>
    <row r="767" spans="1:12" x14ac:dyDescent="0.3">
      <c r="A767" s="134">
        <v>39133</v>
      </c>
      <c r="B767" s="133" t="s">
        <v>64</v>
      </c>
      <c r="C767" s="133">
        <v>1806.482</v>
      </c>
      <c r="D767" s="183" t="s">
        <v>64</v>
      </c>
      <c r="E767" s="133">
        <v>9060</v>
      </c>
      <c r="F767" s="133">
        <v>8.2070000000000007</v>
      </c>
      <c r="G767" s="133">
        <v>8.1809999999999992</v>
      </c>
      <c r="H767" s="133">
        <v>8.3070000000000004</v>
      </c>
      <c r="I767" s="133">
        <v>8.5459999999999994</v>
      </c>
      <c r="J767" s="133">
        <v>8.56</v>
      </c>
      <c r="K767" s="133" t="s">
        <v>64</v>
      </c>
      <c r="L767" s="133" t="s">
        <v>64</v>
      </c>
    </row>
    <row r="768" spans="1:12" x14ac:dyDescent="0.3">
      <c r="A768" s="134">
        <v>39134</v>
      </c>
      <c r="B768" s="133" t="s">
        <v>64</v>
      </c>
      <c r="C768" s="133">
        <v>1816.566</v>
      </c>
      <c r="D768" s="183" t="s">
        <v>64</v>
      </c>
      <c r="E768" s="133">
        <v>9069</v>
      </c>
      <c r="F768" s="133">
        <v>8.1639999999999997</v>
      </c>
      <c r="G768" s="133">
        <v>8.14</v>
      </c>
      <c r="H768" s="133">
        <v>8.2579999999999991</v>
      </c>
      <c r="I768" s="133">
        <v>8.5459999999999994</v>
      </c>
      <c r="J768" s="133">
        <v>8.56</v>
      </c>
      <c r="K768" s="133" t="s">
        <v>64</v>
      </c>
      <c r="L768" s="133" t="s">
        <v>64</v>
      </c>
    </row>
    <row r="769" spans="1:12" x14ac:dyDescent="0.3">
      <c r="A769" s="134">
        <v>39135</v>
      </c>
      <c r="B769" s="133" t="s">
        <v>64</v>
      </c>
      <c r="C769" s="133">
        <v>1808.441</v>
      </c>
      <c r="D769" s="183" t="s">
        <v>64</v>
      </c>
      <c r="E769" s="133">
        <v>9082</v>
      </c>
      <c r="F769" s="133">
        <v>8.1959999999999997</v>
      </c>
      <c r="G769" s="133">
        <v>8.1530000000000005</v>
      </c>
      <c r="H769" s="133">
        <v>8.2970000000000006</v>
      </c>
      <c r="I769" s="133">
        <v>8.5459999999999994</v>
      </c>
      <c r="J769" s="133">
        <v>8.58</v>
      </c>
      <c r="K769" s="133" t="s">
        <v>64</v>
      </c>
      <c r="L769" s="133" t="s">
        <v>64</v>
      </c>
    </row>
    <row r="770" spans="1:12" x14ac:dyDescent="0.3">
      <c r="A770" s="134">
        <v>39136</v>
      </c>
      <c r="B770" s="133" t="s">
        <v>64</v>
      </c>
      <c r="C770" s="133">
        <v>1791.5530000000001</v>
      </c>
      <c r="D770" s="183" t="s">
        <v>64</v>
      </c>
      <c r="E770" s="133">
        <v>9083</v>
      </c>
      <c r="F770" s="133">
        <v>8.1669999999999998</v>
      </c>
      <c r="G770" s="133">
        <v>8.1690000000000005</v>
      </c>
      <c r="H770" s="133">
        <v>8.2759999999999998</v>
      </c>
      <c r="I770" s="133">
        <v>8.5459999999999994</v>
      </c>
      <c r="J770" s="133">
        <v>8.5500000000000007</v>
      </c>
      <c r="K770" s="133" t="s">
        <v>64</v>
      </c>
      <c r="L770" s="133" t="s">
        <v>64</v>
      </c>
    </row>
    <row r="771" spans="1:12" x14ac:dyDescent="0.3">
      <c r="A771" s="134">
        <v>39137</v>
      </c>
      <c r="B771" s="133" t="s">
        <v>64</v>
      </c>
      <c r="C771" s="133">
        <v>1791.5530000000001</v>
      </c>
      <c r="D771" s="183" t="s">
        <v>64</v>
      </c>
      <c r="E771" s="133">
        <v>9083</v>
      </c>
      <c r="F771" s="133">
        <v>8.1669999999999998</v>
      </c>
      <c r="G771" s="133">
        <v>8.1690000000000005</v>
      </c>
      <c r="H771" s="133">
        <v>8.2759999999999998</v>
      </c>
      <c r="I771" s="133">
        <v>8.5459999999999994</v>
      </c>
      <c r="J771" s="133">
        <v>8.5500000000000007</v>
      </c>
      <c r="K771" s="133" t="s">
        <v>64</v>
      </c>
      <c r="L771" s="133" t="s">
        <v>64</v>
      </c>
    </row>
    <row r="772" spans="1:12" x14ac:dyDescent="0.3">
      <c r="A772" s="134">
        <v>39138</v>
      </c>
      <c r="B772" s="133" t="s">
        <v>64</v>
      </c>
      <c r="C772" s="133">
        <v>1791.5530000000001</v>
      </c>
      <c r="D772" s="183" t="s">
        <v>64</v>
      </c>
      <c r="E772" s="133">
        <v>9083</v>
      </c>
      <c r="F772" s="133">
        <v>8.1669999999999998</v>
      </c>
      <c r="G772" s="133">
        <v>8.1690000000000005</v>
      </c>
      <c r="H772" s="133">
        <v>8.2759999999999998</v>
      </c>
      <c r="I772" s="133">
        <v>8.5459999999999994</v>
      </c>
      <c r="J772" s="133">
        <v>8.5500000000000007</v>
      </c>
      <c r="K772" s="133" t="s">
        <v>64</v>
      </c>
      <c r="L772" s="133" t="s">
        <v>64</v>
      </c>
    </row>
    <row r="773" spans="1:12" x14ac:dyDescent="0.3">
      <c r="A773" s="134">
        <v>39139</v>
      </c>
      <c r="B773" s="133" t="s">
        <v>64</v>
      </c>
      <c r="C773" s="133">
        <v>1783.951</v>
      </c>
      <c r="D773" s="183" t="s">
        <v>64</v>
      </c>
      <c r="E773" s="133">
        <v>9067</v>
      </c>
      <c r="F773" s="133">
        <v>8.0960000000000001</v>
      </c>
      <c r="G773" s="133">
        <v>8.0640000000000001</v>
      </c>
      <c r="H773" s="133">
        <v>8.19</v>
      </c>
      <c r="I773" s="133">
        <v>8.5459999999999994</v>
      </c>
      <c r="J773" s="133">
        <v>8.5399999999999991</v>
      </c>
      <c r="K773" s="133" t="s">
        <v>64</v>
      </c>
      <c r="L773" s="133" t="s">
        <v>64</v>
      </c>
    </row>
    <row r="774" spans="1:12" x14ac:dyDescent="0.3">
      <c r="A774" s="134">
        <v>39140</v>
      </c>
      <c r="B774" s="133" t="s">
        <v>64</v>
      </c>
      <c r="C774" s="133">
        <v>1764.008</v>
      </c>
      <c r="D774" s="183" t="s">
        <v>64</v>
      </c>
      <c r="E774" s="133">
        <v>9095</v>
      </c>
      <c r="F774" s="133">
        <v>8.1050000000000004</v>
      </c>
      <c r="G774" s="133">
        <v>8.0570000000000004</v>
      </c>
      <c r="H774" s="133">
        <v>8.19</v>
      </c>
      <c r="I774" s="133">
        <v>8.5459999999999994</v>
      </c>
      <c r="J774" s="133">
        <v>8.5299999999999994</v>
      </c>
      <c r="K774" s="133" t="s">
        <v>64</v>
      </c>
      <c r="L774" s="133" t="s">
        <v>64</v>
      </c>
    </row>
    <row r="775" spans="1:12" x14ac:dyDescent="0.3">
      <c r="A775" s="134">
        <v>39141</v>
      </c>
      <c r="B775" s="133" t="s">
        <v>64</v>
      </c>
      <c r="C775" s="133">
        <v>1740.971</v>
      </c>
      <c r="D775" s="183" t="s">
        <v>64</v>
      </c>
      <c r="E775" s="133">
        <v>9133</v>
      </c>
      <c r="F775" s="133">
        <v>8.0830000000000002</v>
      </c>
      <c r="G775" s="133">
        <v>8.109</v>
      </c>
      <c r="H775" s="133">
        <v>8.1880000000000006</v>
      </c>
      <c r="I775" s="133">
        <v>8.5459999999999994</v>
      </c>
      <c r="J775" s="133">
        <v>8.5399999999999991</v>
      </c>
      <c r="K775" s="133" t="s">
        <v>64</v>
      </c>
      <c r="L775" s="133" t="s">
        <v>64</v>
      </c>
    </row>
    <row r="776" spans="1:12" x14ac:dyDescent="0.3">
      <c r="A776" s="134">
        <v>39142</v>
      </c>
      <c r="B776" s="133" t="s">
        <v>64</v>
      </c>
      <c r="C776" s="133">
        <v>1759.49</v>
      </c>
      <c r="D776" s="183" t="s">
        <v>64</v>
      </c>
      <c r="E776" s="133">
        <v>9150</v>
      </c>
      <c r="F776" s="133">
        <v>8.0239999999999991</v>
      </c>
      <c r="G776" s="133">
        <v>8.02</v>
      </c>
      <c r="H776" s="133">
        <v>8.1920000000000002</v>
      </c>
      <c r="I776" s="133">
        <v>8.5459999999999994</v>
      </c>
      <c r="J776" s="133">
        <v>8.56</v>
      </c>
      <c r="K776" s="133" t="s">
        <v>64</v>
      </c>
      <c r="L776" s="133" t="s">
        <v>64</v>
      </c>
    </row>
    <row r="777" spans="1:12" x14ac:dyDescent="0.3">
      <c r="A777" s="134">
        <v>39143</v>
      </c>
      <c r="B777" s="133" t="s">
        <v>64</v>
      </c>
      <c r="C777" s="133">
        <v>1760.019</v>
      </c>
      <c r="D777" s="183" t="s">
        <v>64</v>
      </c>
      <c r="E777" s="133">
        <v>9183</v>
      </c>
      <c r="F777" s="133">
        <v>8.0380000000000003</v>
      </c>
      <c r="G777" s="133">
        <v>8.0030000000000001</v>
      </c>
      <c r="H777" s="133">
        <v>8.1479999999999997</v>
      </c>
      <c r="I777" s="133">
        <v>8.5459999999999994</v>
      </c>
      <c r="J777" s="133">
        <v>8.56</v>
      </c>
      <c r="K777" s="133" t="s">
        <v>64</v>
      </c>
      <c r="L777" s="133" t="s">
        <v>64</v>
      </c>
    </row>
    <row r="778" spans="1:12" x14ac:dyDescent="0.3">
      <c r="A778" s="134">
        <v>39144</v>
      </c>
      <c r="B778" s="133" t="s">
        <v>64</v>
      </c>
      <c r="C778" s="133">
        <v>1760.019</v>
      </c>
      <c r="D778" s="183" t="s">
        <v>64</v>
      </c>
      <c r="E778" s="133">
        <v>9183</v>
      </c>
      <c r="F778" s="133">
        <v>8.0380000000000003</v>
      </c>
      <c r="G778" s="133">
        <v>8.0030000000000001</v>
      </c>
      <c r="H778" s="133">
        <v>8.1479999999999997</v>
      </c>
      <c r="I778" s="133">
        <v>8.5459999999999994</v>
      </c>
      <c r="J778" s="133">
        <v>8.56</v>
      </c>
      <c r="K778" s="133" t="s">
        <v>64</v>
      </c>
      <c r="L778" s="133" t="s">
        <v>64</v>
      </c>
    </row>
    <row r="779" spans="1:12" x14ac:dyDescent="0.3">
      <c r="A779" s="134">
        <v>39145</v>
      </c>
      <c r="B779" s="133" t="s">
        <v>64</v>
      </c>
      <c r="C779" s="133">
        <v>1760.019</v>
      </c>
      <c r="D779" s="183" t="s">
        <v>64</v>
      </c>
      <c r="E779" s="133">
        <v>9183</v>
      </c>
      <c r="F779" s="133">
        <v>8.0380000000000003</v>
      </c>
      <c r="G779" s="133">
        <v>8.0030000000000001</v>
      </c>
      <c r="H779" s="133">
        <v>8.1479999999999997</v>
      </c>
      <c r="I779" s="133">
        <v>8.5459999999999994</v>
      </c>
      <c r="J779" s="133">
        <v>8.56</v>
      </c>
      <c r="K779" s="133" t="s">
        <v>64</v>
      </c>
      <c r="L779" s="133" t="s">
        <v>64</v>
      </c>
    </row>
    <row r="780" spans="1:12" x14ac:dyDescent="0.3">
      <c r="A780" s="134">
        <v>39146</v>
      </c>
      <c r="B780" s="133" t="s">
        <v>64</v>
      </c>
      <c r="C780" s="133">
        <v>1698.82</v>
      </c>
      <c r="D780" s="183" t="s">
        <v>64</v>
      </c>
      <c r="E780" s="133">
        <v>9250</v>
      </c>
      <c r="F780" s="133">
        <v>8.0640000000000001</v>
      </c>
      <c r="G780" s="133">
        <v>8.08</v>
      </c>
      <c r="H780" s="133">
        <v>8.1880000000000006</v>
      </c>
      <c r="I780" s="133">
        <v>8.5459999999999994</v>
      </c>
      <c r="J780" s="133">
        <v>8.59</v>
      </c>
      <c r="K780" s="133" t="s">
        <v>64</v>
      </c>
      <c r="L780" s="133" t="s">
        <v>64</v>
      </c>
    </row>
    <row r="781" spans="1:12" x14ac:dyDescent="0.3">
      <c r="A781" s="134">
        <v>39147</v>
      </c>
      <c r="B781" s="133" t="s">
        <v>64</v>
      </c>
      <c r="C781" s="133">
        <v>1732.4380000000001</v>
      </c>
      <c r="D781" s="183" t="s">
        <v>64</v>
      </c>
      <c r="E781" s="133">
        <v>9215</v>
      </c>
      <c r="F781" s="133">
        <v>8.0640000000000001</v>
      </c>
      <c r="G781" s="133">
        <v>8.0609999999999999</v>
      </c>
      <c r="H781" s="133">
        <v>8.19</v>
      </c>
      <c r="I781" s="133">
        <v>8.5459999999999994</v>
      </c>
      <c r="J781" s="133">
        <v>8.6</v>
      </c>
      <c r="K781" s="133" t="s">
        <v>64</v>
      </c>
      <c r="L781" s="133" t="s">
        <v>64</v>
      </c>
    </row>
    <row r="782" spans="1:12" x14ac:dyDescent="0.3">
      <c r="A782" s="134">
        <v>39148</v>
      </c>
      <c r="B782" s="133" t="s">
        <v>64</v>
      </c>
      <c r="C782" s="133">
        <v>1743.1890000000001</v>
      </c>
      <c r="D782" s="183" t="s">
        <v>64</v>
      </c>
      <c r="E782" s="133">
        <v>9210</v>
      </c>
      <c r="F782" s="133">
        <v>7.99</v>
      </c>
      <c r="G782" s="133">
        <v>7.9879999999999995</v>
      </c>
      <c r="H782" s="133">
        <v>8.1120000000000001</v>
      </c>
      <c r="I782" s="133">
        <v>8.5459999999999994</v>
      </c>
      <c r="J782" s="133">
        <v>8.59</v>
      </c>
      <c r="K782" s="133" t="s">
        <v>64</v>
      </c>
      <c r="L782" s="133" t="s">
        <v>64</v>
      </c>
    </row>
    <row r="783" spans="1:12" x14ac:dyDescent="0.3">
      <c r="A783" s="134">
        <v>39149</v>
      </c>
      <c r="B783" s="133" t="s">
        <v>64</v>
      </c>
      <c r="C783" s="133">
        <v>1771.558</v>
      </c>
      <c r="D783" s="183" t="s">
        <v>64</v>
      </c>
      <c r="E783" s="133">
        <v>9173</v>
      </c>
      <c r="F783" s="133">
        <v>8.01</v>
      </c>
      <c r="G783" s="133">
        <v>7.9630000000000001</v>
      </c>
      <c r="H783" s="133">
        <v>8.1010000000000009</v>
      </c>
      <c r="I783" s="133">
        <v>8.5459999999999994</v>
      </c>
      <c r="J783" s="133">
        <v>8.57</v>
      </c>
      <c r="K783" s="133" t="s">
        <v>64</v>
      </c>
      <c r="L783" s="133" t="s">
        <v>64</v>
      </c>
    </row>
    <row r="784" spans="1:12" x14ac:dyDescent="0.3">
      <c r="A784" s="134">
        <v>39150</v>
      </c>
      <c r="B784" s="133" t="s">
        <v>64</v>
      </c>
      <c r="C784" s="133">
        <v>1764.5820000000001</v>
      </c>
      <c r="D784" s="183" t="s">
        <v>64</v>
      </c>
      <c r="E784" s="133">
        <v>9177</v>
      </c>
      <c r="F784" s="133">
        <v>7.9580000000000002</v>
      </c>
      <c r="G784" s="133">
        <v>7.9550000000000001</v>
      </c>
      <c r="H784" s="133">
        <v>8.093</v>
      </c>
      <c r="I784" s="133">
        <v>8.5459999999999994</v>
      </c>
      <c r="J784" s="133">
        <v>8.56</v>
      </c>
      <c r="K784" s="133" t="s">
        <v>64</v>
      </c>
      <c r="L784" s="133" t="s">
        <v>64</v>
      </c>
    </row>
    <row r="785" spans="1:12" x14ac:dyDescent="0.3">
      <c r="A785" s="134">
        <v>39151</v>
      </c>
      <c r="B785" s="133" t="s">
        <v>64</v>
      </c>
      <c r="C785" s="133">
        <v>1764.5820000000001</v>
      </c>
      <c r="D785" s="183" t="s">
        <v>64</v>
      </c>
      <c r="E785" s="133">
        <v>9177</v>
      </c>
      <c r="F785" s="133">
        <v>7.9580000000000002</v>
      </c>
      <c r="G785" s="133">
        <v>7.9550000000000001</v>
      </c>
      <c r="H785" s="133">
        <v>8.093</v>
      </c>
      <c r="I785" s="133">
        <v>8.5459999999999994</v>
      </c>
      <c r="J785" s="133">
        <v>8.56</v>
      </c>
      <c r="K785" s="133" t="s">
        <v>64</v>
      </c>
      <c r="L785" s="133" t="s">
        <v>64</v>
      </c>
    </row>
    <row r="786" spans="1:12" x14ac:dyDescent="0.3">
      <c r="A786" s="134">
        <v>39152</v>
      </c>
      <c r="B786" s="133" t="s">
        <v>64</v>
      </c>
      <c r="C786" s="133">
        <v>1764.5820000000001</v>
      </c>
      <c r="D786" s="183" t="s">
        <v>64</v>
      </c>
      <c r="E786" s="133">
        <v>9177</v>
      </c>
      <c r="F786" s="133">
        <v>7.9580000000000002</v>
      </c>
      <c r="G786" s="133">
        <v>7.9550000000000001</v>
      </c>
      <c r="H786" s="133">
        <v>8.093</v>
      </c>
      <c r="I786" s="133">
        <v>8.5459999999999994</v>
      </c>
      <c r="J786" s="133">
        <v>8.56</v>
      </c>
      <c r="K786" s="133" t="s">
        <v>64</v>
      </c>
      <c r="L786" s="133" t="s">
        <v>64</v>
      </c>
    </row>
    <row r="787" spans="1:12" x14ac:dyDescent="0.3">
      <c r="A787" s="134">
        <v>39153</v>
      </c>
      <c r="B787" s="133" t="s">
        <v>64</v>
      </c>
      <c r="C787" s="133">
        <v>1794.5219999999999</v>
      </c>
      <c r="D787" s="183" t="s">
        <v>64</v>
      </c>
      <c r="E787" s="133">
        <v>9173</v>
      </c>
      <c r="F787" s="133">
        <v>8.0779999999999994</v>
      </c>
      <c r="G787" s="133">
        <v>8.0329999999999995</v>
      </c>
      <c r="H787" s="133">
        <v>8.18</v>
      </c>
      <c r="I787" s="133">
        <v>8.5459999999999994</v>
      </c>
      <c r="J787" s="133">
        <v>8.51</v>
      </c>
      <c r="K787" s="133" t="s">
        <v>64</v>
      </c>
      <c r="L787" s="133" t="s">
        <v>64</v>
      </c>
    </row>
    <row r="788" spans="1:12" x14ac:dyDescent="0.3">
      <c r="A788" s="134">
        <v>39154</v>
      </c>
      <c r="B788" s="133" t="s">
        <v>64</v>
      </c>
      <c r="C788" s="133">
        <v>1797.402</v>
      </c>
      <c r="D788" s="183" t="s">
        <v>64</v>
      </c>
      <c r="E788" s="133">
        <v>9216</v>
      </c>
      <c r="F788" s="133">
        <v>8.0530000000000008</v>
      </c>
      <c r="G788" s="133">
        <v>8.0139999999999993</v>
      </c>
      <c r="H788" s="133">
        <v>8.1460000000000008</v>
      </c>
      <c r="I788" s="133">
        <v>8.5459999999999994</v>
      </c>
      <c r="J788" s="133">
        <v>8.4700000000000006</v>
      </c>
      <c r="K788" s="133" t="s">
        <v>64</v>
      </c>
      <c r="L788" s="133" t="s">
        <v>64</v>
      </c>
    </row>
    <row r="789" spans="1:12" x14ac:dyDescent="0.3">
      <c r="A789" s="134">
        <v>39155</v>
      </c>
      <c r="B789" s="133" t="s">
        <v>64</v>
      </c>
      <c r="C789" s="133">
        <v>1762.2840000000001</v>
      </c>
      <c r="D789" s="183" t="s">
        <v>64</v>
      </c>
      <c r="E789" s="133">
        <v>9223</v>
      </c>
      <c r="F789" s="133">
        <v>8.0440000000000005</v>
      </c>
      <c r="G789" s="133">
        <v>8.0009999999999994</v>
      </c>
      <c r="H789" s="133">
        <v>8.1170000000000009</v>
      </c>
      <c r="I789" s="133">
        <v>8.5459999999999994</v>
      </c>
      <c r="J789" s="133">
        <v>8.4499999999999993</v>
      </c>
      <c r="K789" s="133" t="s">
        <v>64</v>
      </c>
      <c r="L789" s="133" t="s">
        <v>64</v>
      </c>
    </row>
    <row r="790" spans="1:12" x14ac:dyDescent="0.3">
      <c r="A790" s="134">
        <v>39156</v>
      </c>
      <c r="B790" s="133" t="s">
        <v>64</v>
      </c>
      <c r="C790" s="133">
        <v>1776.3610000000001</v>
      </c>
      <c r="D790" s="183" t="s">
        <v>64</v>
      </c>
      <c r="E790" s="133">
        <v>9226</v>
      </c>
      <c r="F790" s="133">
        <v>8.0239999999999991</v>
      </c>
      <c r="G790" s="133">
        <v>7.9859999999999998</v>
      </c>
      <c r="H790" s="133">
        <v>8.1210000000000004</v>
      </c>
      <c r="I790" s="133">
        <v>8.5459999999999994</v>
      </c>
      <c r="J790" s="133">
        <v>8.4499999999999993</v>
      </c>
      <c r="K790" s="133" t="s">
        <v>64</v>
      </c>
      <c r="L790" s="133" t="s">
        <v>64</v>
      </c>
    </row>
    <row r="791" spans="1:12" x14ac:dyDescent="0.3">
      <c r="A791" s="134">
        <v>39157</v>
      </c>
      <c r="B791" s="133" t="s">
        <v>64</v>
      </c>
      <c r="C791" s="133">
        <v>1777.89</v>
      </c>
      <c r="D791" s="183" t="s">
        <v>64</v>
      </c>
      <c r="E791" s="133">
        <v>9223</v>
      </c>
      <c r="F791" s="133">
        <v>8.0269999999999992</v>
      </c>
      <c r="G791" s="133">
        <v>7.98</v>
      </c>
      <c r="H791" s="133">
        <v>8.0939999999999994</v>
      </c>
      <c r="I791" s="133">
        <v>8.5459999999999994</v>
      </c>
      <c r="J791" s="133">
        <v>8.43</v>
      </c>
      <c r="K791" s="133" t="s">
        <v>64</v>
      </c>
      <c r="L791" s="133" t="s">
        <v>64</v>
      </c>
    </row>
    <row r="792" spans="1:12" x14ac:dyDescent="0.3">
      <c r="A792" s="134">
        <v>39158</v>
      </c>
      <c r="B792" s="133" t="s">
        <v>64</v>
      </c>
      <c r="C792" s="133">
        <v>1777.89</v>
      </c>
      <c r="D792" s="183" t="s">
        <v>64</v>
      </c>
      <c r="E792" s="133">
        <v>9223</v>
      </c>
      <c r="F792" s="133">
        <v>8.0269999999999992</v>
      </c>
      <c r="G792" s="133">
        <v>7.98</v>
      </c>
      <c r="H792" s="133">
        <v>8.0939999999999994</v>
      </c>
      <c r="I792" s="133">
        <v>8.5459999999999994</v>
      </c>
      <c r="J792" s="133">
        <v>8.43</v>
      </c>
      <c r="K792" s="133" t="s">
        <v>64</v>
      </c>
      <c r="L792" s="133" t="s">
        <v>64</v>
      </c>
    </row>
    <row r="793" spans="1:12" x14ac:dyDescent="0.3">
      <c r="A793" s="134">
        <v>39159</v>
      </c>
      <c r="B793" s="133" t="s">
        <v>64</v>
      </c>
      <c r="C793" s="133">
        <v>1777.89</v>
      </c>
      <c r="D793" s="183" t="s">
        <v>64</v>
      </c>
      <c r="E793" s="133">
        <v>9223</v>
      </c>
      <c r="F793" s="133">
        <v>8.0269999999999992</v>
      </c>
      <c r="G793" s="133">
        <v>7.98</v>
      </c>
      <c r="H793" s="133">
        <v>8.0939999999999994</v>
      </c>
      <c r="I793" s="133">
        <v>8.5459999999999994</v>
      </c>
      <c r="J793" s="133">
        <v>8.43</v>
      </c>
      <c r="K793" s="133" t="s">
        <v>64</v>
      </c>
      <c r="L793" s="133" t="s">
        <v>64</v>
      </c>
    </row>
    <row r="794" spans="1:12" x14ac:dyDescent="0.3">
      <c r="A794" s="134">
        <v>39160</v>
      </c>
      <c r="B794" s="133" t="s">
        <v>64</v>
      </c>
      <c r="C794" s="133">
        <v>1777.89</v>
      </c>
      <c r="D794" s="183" t="s">
        <v>64</v>
      </c>
      <c r="E794" s="133">
        <v>9222</v>
      </c>
      <c r="F794" s="133">
        <v>8.0269999999999992</v>
      </c>
      <c r="G794" s="133">
        <v>7.98</v>
      </c>
      <c r="H794" s="133">
        <v>8.0939999999999994</v>
      </c>
      <c r="I794" s="133">
        <v>8.5459999999999994</v>
      </c>
      <c r="J794" s="133">
        <v>8.41</v>
      </c>
      <c r="K794" s="133" t="s">
        <v>64</v>
      </c>
      <c r="L794" s="133" t="s">
        <v>64</v>
      </c>
    </row>
    <row r="795" spans="1:12" x14ac:dyDescent="0.3">
      <c r="A795" s="134">
        <v>39161</v>
      </c>
      <c r="B795" s="133" t="s">
        <v>64</v>
      </c>
      <c r="C795" s="133">
        <v>1775.423</v>
      </c>
      <c r="D795" s="183" t="s">
        <v>64</v>
      </c>
      <c r="E795" s="133">
        <v>9155</v>
      </c>
      <c r="F795" s="133">
        <v>8.0269999999999992</v>
      </c>
      <c r="G795" s="133">
        <v>7.98</v>
      </c>
      <c r="H795" s="133">
        <v>8.0939999999999994</v>
      </c>
      <c r="I795" s="133">
        <v>8.5459999999999994</v>
      </c>
      <c r="J795" s="133">
        <v>8.3800000000000008</v>
      </c>
      <c r="K795" s="133" t="s">
        <v>64</v>
      </c>
      <c r="L795" s="133" t="s">
        <v>64</v>
      </c>
    </row>
    <row r="796" spans="1:12" x14ac:dyDescent="0.3">
      <c r="A796" s="134">
        <v>39162</v>
      </c>
      <c r="B796" s="133" t="s">
        <v>64</v>
      </c>
      <c r="C796" s="133">
        <v>1779.2370000000001</v>
      </c>
      <c r="D796" s="183" t="s">
        <v>64</v>
      </c>
      <c r="E796" s="133">
        <v>9132</v>
      </c>
      <c r="F796" s="133">
        <v>8.0269999999999992</v>
      </c>
      <c r="G796" s="133">
        <v>7.9909999999999997</v>
      </c>
      <c r="H796" s="133">
        <v>8.1310000000000002</v>
      </c>
      <c r="I796" s="133">
        <v>8.5459999999999994</v>
      </c>
      <c r="J796" s="133">
        <v>8.35</v>
      </c>
      <c r="K796" s="133" t="s">
        <v>64</v>
      </c>
      <c r="L796" s="133" t="s">
        <v>64</v>
      </c>
    </row>
    <row r="797" spans="1:12" x14ac:dyDescent="0.3">
      <c r="A797" s="134">
        <v>39163</v>
      </c>
      <c r="B797" s="133" t="s">
        <v>64</v>
      </c>
      <c r="C797" s="133">
        <v>1809.066</v>
      </c>
      <c r="D797" s="183" t="s">
        <v>64</v>
      </c>
      <c r="E797" s="133">
        <v>9112</v>
      </c>
      <c r="F797" s="133">
        <v>8.0389999999999997</v>
      </c>
      <c r="G797" s="133">
        <v>7.9790000000000001</v>
      </c>
      <c r="H797" s="133">
        <v>8.11</v>
      </c>
      <c r="I797" s="133">
        <v>8.5459999999999994</v>
      </c>
      <c r="J797" s="133">
        <v>8.35</v>
      </c>
      <c r="K797" s="133" t="s">
        <v>64</v>
      </c>
      <c r="L797" s="133" t="s">
        <v>64</v>
      </c>
    </row>
    <row r="798" spans="1:12" x14ac:dyDescent="0.3">
      <c r="A798" s="134">
        <v>39164</v>
      </c>
      <c r="B798" s="133" t="s">
        <v>64</v>
      </c>
      <c r="C798" s="133">
        <v>1805.961</v>
      </c>
      <c r="D798" s="183" t="s">
        <v>64</v>
      </c>
      <c r="E798" s="133">
        <v>9112</v>
      </c>
      <c r="F798" s="133">
        <v>7.9580000000000002</v>
      </c>
      <c r="G798" s="133">
        <v>7.9290000000000003</v>
      </c>
      <c r="H798" s="133">
        <v>8.0549999999999997</v>
      </c>
      <c r="I798" s="133">
        <v>8.5459999999999994</v>
      </c>
      <c r="J798" s="133">
        <v>8.33</v>
      </c>
      <c r="K798" s="133" t="s">
        <v>64</v>
      </c>
      <c r="L798" s="133" t="s">
        <v>64</v>
      </c>
    </row>
    <row r="799" spans="1:12" x14ac:dyDescent="0.3">
      <c r="A799" s="134">
        <v>39165</v>
      </c>
      <c r="B799" s="133" t="s">
        <v>64</v>
      </c>
      <c r="C799" s="133">
        <v>1805.961</v>
      </c>
      <c r="D799" s="183" t="s">
        <v>64</v>
      </c>
      <c r="E799" s="133">
        <v>9112</v>
      </c>
      <c r="F799" s="133">
        <v>7.9580000000000002</v>
      </c>
      <c r="G799" s="133">
        <v>7.9290000000000003</v>
      </c>
      <c r="H799" s="133">
        <v>8.0549999999999997</v>
      </c>
      <c r="I799" s="133">
        <v>8.5459999999999994</v>
      </c>
      <c r="J799" s="133">
        <v>8.33</v>
      </c>
      <c r="K799" s="133" t="s">
        <v>64</v>
      </c>
      <c r="L799" s="133" t="s">
        <v>64</v>
      </c>
    </row>
    <row r="800" spans="1:12" x14ac:dyDescent="0.3">
      <c r="A800" s="134">
        <v>39166</v>
      </c>
      <c r="B800" s="133" t="s">
        <v>64</v>
      </c>
      <c r="C800" s="133">
        <v>1805.961</v>
      </c>
      <c r="D800" s="183" t="s">
        <v>64</v>
      </c>
      <c r="E800" s="133">
        <v>9112</v>
      </c>
      <c r="F800" s="133">
        <v>7.9580000000000002</v>
      </c>
      <c r="G800" s="133">
        <v>7.9290000000000003</v>
      </c>
      <c r="H800" s="133">
        <v>8.0549999999999997</v>
      </c>
      <c r="I800" s="133">
        <v>8.5459999999999994</v>
      </c>
      <c r="J800" s="133">
        <v>8.33</v>
      </c>
      <c r="K800" s="133" t="s">
        <v>64</v>
      </c>
      <c r="L800" s="133" t="s">
        <v>64</v>
      </c>
    </row>
    <row r="801" spans="1:12" x14ac:dyDescent="0.3">
      <c r="A801" s="134">
        <v>39167</v>
      </c>
      <c r="B801" s="133" t="s">
        <v>64</v>
      </c>
      <c r="C801" s="133">
        <v>1813.7180000000001</v>
      </c>
      <c r="D801" s="183" t="s">
        <v>64</v>
      </c>
      <c r="E801" s="133">
        <v>9103</v>
      </c>
      <c r="F801" s="133">
        <v>8.0259999999999998</v>
      </c>
      <c r="G801" s="133">
        <v>7.9729999999999999</v>
      </c>
      <c r="H801" s="133">
        <v>8.1180000000000003</v>
      </c>
      <c r="I801" s="133">
        <v>8.5459999999999994</v>
      </c>
      <c r="J801" s="133">
        <v>8.33</v>
      </c>
      <c r="K801" s="133" t="s">
        <v>64</v>
      </c>
      <c r="L801" s="133" t="s">
        <v>64</v>
      </c>
    </row>
    <row r="802" spans="1:12" x14ac:dyDescent="0.3">
      <c r="A802" s="134">
        <v>39168</v>
      </c>
      <c r="B802" s="133" t="s">
        <v>64</v>
      </c>
      <c r="C802" s="133">
        <v>1819.66</v>
      </c>
      <c r="D802" s="183" t="s">
        <v>64</v>
      </c>
      <c r="E802" s="133">
        <v>9123</v>
      </c>
      <c r="F802" s="133">
        <v>8.032</v>
      </c>
      <c r="G802" s="133">
        <v>8.02</v>
      </c>
      <c r="H802" s="133">
        <v>8.14</v>
      </c>
      <c r="I802" s="133">
        <v>8.5459999999999994</v>
      </c>
      <c r="J802" s="133">
        <v>8.34</v>
      </c>
      <c r="K802" s="133" t="s">
        <v>64</v>
      </c>
      <c r="L802" s="133" t="s">
        <v>64</v>
      </c>
    </row>
    <row r="803" spans="1:12" x14ac:dyDescent="0.3">
      <c r="A803" s="134">
        <v>39169</v>
      </c>
      <c r="B803" s="133" t="s">
        <v>64</v>
      </c>
      <c r="C803" s="133">
        <v>1800.3920000000001</v>
      </c>
      <c r="D803" s="183" t="s">
        <v>64</v>
      </c>
      <c r="E803" s="133">
        <v>9158</v>
      </c>
      <c r="F803" s="133">
        <v>8.0559999999999992</v>
      </c>
      <c r="G803" s="133">
        <v>7.9770000000000003</v>
      </c>
      <c r="H803" s="133">
        <v>8.0809999999999995</v>
      </c>
      <c r="I803" s="133">
        <v>8.5459999999999994</v>
      </c>
      <c r="J803" s="133">
        <v>8.31</v>
      </c>
      <c r="K803" s="133" t="s">
        <v>64</v>
      </c>
      <c r="L803" s="133" t="s">
        <v>64</v>
      </c>
    </row>
    <row r="804" spans="1:12" x14ac:dyDescent="0.3">
      <c r="A804" s="134">
        <v>39170</v>
      </c>
      <c r="B804" s="133" t="s">
        <v>64</v>
      </c>
      <c r="C804" s="133">
        <v>1817.7190000000001</v>
      </c>
      <c r="D804" s="183" t="s">
        <v>64</v>
      </c>
      <c r="E804" s="133">
        <v>9128</v>
      </c>
      <c r="F804" s="133">
        <v>8.0190000000000001</v>
      </c>
      <c r="G804" s="133">
        <v>7.9589999999999996</v>
      </c>
      <c r="H804" s="133">
        <v>8.0540000000000003</v>
      </c>
      <c r="I804" s="133">
        <v>8.5459999999999994</v>
      </c>
      <c r="J804" s="133">
        <v>8.31</v>
      </c>
      <c r="K804" s="133" t="s">
        <v>64</v>
      </c>
      <c r="L804" s="133" t="s">
        <v>64</v>
      </c>
    </row>
    <row r="805" spans="1:12" x14ac:dyDescent="0.3">
      <c r="A805" s="134">
        <v>39171</v>
      </c>
      <c r="B805" s="133" t="s">
        <v>64</v>
      </c>
      <c r="C805" s="133">
        <v>1830.924</v>
      </c>
      <c r="D805" s="183" t="s">
        <v>64</v>
      </c>
      <c r="E805" s="133">
        <v>9121</v>
      </c>
      <c r="F805" s="133">
        <v>8.0449999999999999</v>
      </c>
      <c r="G805" s="133">
        <v>7.9690000000000003</v>
      </c>
      <c r="H805" s="133">
        <v>8.0779999999999994</v>
      </c>
      <c r="I805" s="133">
        <v>8.5459999999999994</v>
      </c>
      <c r="J805" s="133">
        <v>8.31</v>
      </c>
      <c r="K805" s="133" t="s">
        <v>64</v>
      </c>
      <c r="L805" s="133" t="s">
        <v>64</v>
      </c>
    </row>
    <row r="806" spans="1:12" x14ac:dyDescent="0.3">
      <c r="A806" s="134">
        <v>39172</v>
      </c>
      <c r="B806" s="133" t="s">
        <v>64</v>
      </c>
      <c r="C806" s="133">
        <v>1830.924</v>
      </c>
      <c r="D806" s="183" t="s">
        <v>64</v>
      </c>
      <c r="E806" s="133">
        <v>9121</v>
      </c>
      <c r="F806" s="133">
        <v>8.0449999999999999</v>
      </c>
      <c r="G806" s="133">
        <v>7.9690000000000003</v>
      </c>
      <c r="H806" s="133">
        <v>8.0779999999999994</v>
      </c>
      <c r="I806" s="133">
        <v>8.5459999999999994</v>
      </c>
      <c r="J806" s="133">
        <v>8.31</v>
      </c>
      <c r="K806" s="133" t="s">
        <v>64</v>
      </c>
      <c r="L806" s="133" t="s">
        <v>64</v>
      </c>
    </row>
    <row r="807" spans="1:12" x14ac:dyDescent="0.3">
      <c r="A807" s="134">
        <v>39173</v>
      </c>
      <c r="B807" s="133" t="s">
        <v>64</v>
      </c>
      <c r="C807" s="133">
        <v>1830.924</v>
      </c>
      <c r="D807" s="183" t="s">
        <v>64</v>
      </c>
      <c r="E807" s="133">
        <v>9121</v>
      </c>
      <c r="F807" s="133">
        <v>8.0449999999999999</v>
      </c>
      <c r="G807" s="133">
        <v>7.9690000000000003</v>
      </c>
      <c r="H807" s="133">
        <v>8.0779999999999994</v>
      </c>
      <c r="I807" s="133">
        <v>8.5459999999999994</v>
      </c>
      <c r="J807" s="133">
        <v>8.31</v>
      </c>
      <c r="K807" s="133" t="s">
        <v>64</v>
      </c>
      <c r="L807" s="133" t="s">
        <v>64</v>
      </c>
    </row>
    <row r="808" spans="1:12" x14ac:dyDescent="0.3">
      <c r="A808" s="134">
        <v>39174</v>
      </c>
      <c r="B808" s="133" t="s">
        <v>64</v>
      </c>
      <c r="C808" s="133">
        <v>1849.384</v>
      </c>
      <c r="D808" s="183" t="s">
        <v>64</v>
      </c>
      <c r="E808" s="133">
        <v>9115</v>
      </c>
      <c r="F808" s="133">
        <v>7.96</v>
      </c>
      <c r="G808" s="133">
        <v>7.899</v>
      </c>
      <c r="H808" s="133">
        <v>8.0259999999999998</v>
      </c>
      <c r="I808" s="133">
        <v>8.5459999999999994</v>
      </c>
      <c r="J808" s="133">
        <v>8.3000000000000007</v>
      </c>
      <c r="K808" s="133" t="s">
        <v>64</v>
      </c>
      <c r="L808" s="133" t="s">
        <v>64</v>
      </c>
    </row>
    <row r="809" spans="1:12" x14ac:dyDescent="0.3">
      <c r="A809" s="134">
        <v>39175</v>
      </c>
      <c r="B809" s="133" t="s">
        <v>64</v>
      </c>
      <c r="C809" s="133">
        <v>1894.576</v>
      </c>
      <c r="D809" s="183" t="s">
        <v>64</v>
      </c>
      <c r="E809" s="133">
        <v>9103</v>
      </c>
      <c r="F809" s="133">
        <v>7.992</v>
      </c>
      <c r="G809" s="133">
        <v>7.9790000000000001</v>
      </c>
      <c r="H809" s="133">
        <v>8.07</v>
      </c>
      <c r="I809" s="133">
        <v>8.5459999999999994</v>
      </c>
      <c r="J809" s="133">
        <v>8.2799999999999994</v>
      </c>
      <c r="K809" s="133" t="s">
        <v>64</v>
      </c>
      <c r="L809" s="133" t="s">
        <v>64</v>
      </c>
    </row>
    <row r="810" spans="1:12" x14ac:dyDescent="0.3">
      <c r="A810" s="134">
        <v>39176</v>
      </c>
      <c r="B810" s="133" t="s">
        <v>64</v>
      </c>
      <c r="C810" s="133">
        <v>1922.0509999999999</v>
      </c>
      <c r="D810" s="183" t="s">
        <v>64</v>
      </c>
      <c r="E810" s="133">
        <v>9158</v>
      </c>
      <c r="F810" s="133">
        <v>8.0329999999999995</v>
      </c>
      <c r="G810" s="133">
        <v>7.992</v>
      </c>
      <c r="H810" s="133">
        <v>8.0719999999999992</v>
      </c>
      <c r="I810" s="133">
        <v>8.5459999999999994</v>
      </c>
      <c r="J810" s="133">
        <v>8.27</v>
      </c>
      <c r="K810" s="133" t="s">
        <v>64</v>
      </c>
      <c r="L810" s="133" t="s">
        <v>64</v>
      </c>
    </row>
    <row r="811" spans="1:12" x14ac:dyDescent="0.3">
      <c r="A811" s="134">
        <v>39177</v>
      </c>
      <c r="B811" s="133" t="s">
        <v>64</v>
      </c>
      <c r="C811" s="133">
        <v>1895.6110000000001</v>
      </c>
      <c r="D811" s="183" t="s">
        <v>64</v>
      </c>
      <c r="E811" s="133">
        <v>9103</v>
      </c>
      <c r="F811" s="133">
        <v>8.01</v>
      </c>
      <c r="G811" s="133">
        <v>7.9660000000000002</v>
      </c>
      <c r="H811" s="133">
        <v>8.0709999999999997</v>
      </c>
      <c r="I811" s="133">
        <v>8.5459999999999994</v>
      </c>
      <c r="J811" s="133">
        <v>8.2799999999999994</v>
      </c>
      <c r="K811" s="133" t="s">
        <v>64</v>
      </c>
      <c r="L811" s="133" t="s">
        <v>64</v>
      </c>
    </row>
    <row r="812" spans="1:12" x14ac:dyDescent="0.3">
      <c r="A812" s="134">
        <v>39178</v>
      </c>
      <c r="B812" s="133" t="s">
        <v>64</v>
      </c>
      <c r="C812" s="133">
        <v>1895.6110000000001</v>
      </c>
      <c r="D812" s="183" t="s">
        <v>64</v>
      </c>
      <c r="E812" s="133">
        <v>9103</v>
      </c>
      <c r="F812" s="133">
        <v>8.01</v>
      </c>
      <c r="G812" s="133">
        <v>7.9660000000000002</v>
      </c>
      <c r="H812" s="133">
        <v>8.0709999999999997</v>
      </c>
      <c r="I812" s="133">
        <v>8.5459999999999994</v>
      </c>
      <c r="J812" s="133">
        <v>8.2799999999999994</v>
      </c>
      <c r="K812" s="133" t="s">
        <v>64</v>
      </c>
      <c r="L812" s="133" t="s">
        <v>64</v>
      </c>
    </row>
    <row r="813" spans="1:12" x14ac:dyDescent="0.3">
      <c r="A813" s="134">
        <v>39179</v>
      </c>
      <c r="B813" s="133" t="s">
        <v>64</v>
      </c>
      <c r="C813" s="133">
        <v>1895.6110000000001</v>
      </c>
      <c r="D813" s="183" t="s">
        <v>64</v>
      </c>
      <c r="E813" s="133">
        <v>9103</v>
      </c>
      <c r="F813" s="133">
        <v>8.01</v>
      </c>
      <c r="G813" s="133">
        <v>7.9660000000000002</v>
      </c>
      <c r="H813" s="133">
        <v>8.0709999999999997</v>
      </c>
      <c r="I813" s="133">
        <v>8.5459999999999994</v>
      </c>
      <c r="J813" s="133">
        <v>8.2799999999999994</v>
      </c>
      <c r="K813" s="133" t="s">
        <v>64</v>
      </c>
      <c r="L813" s="133" t="s">
        <v>64</v>
      </c>
    </row>
    <row r="814" spans="1:12" x14ac:dyDescent="0.3">
      <c r="A814" s="134">
        <v>39180</v>
      </c>
      <c r="B814" s="133" t="s">
        <v>64</v>
      </c>
      <c r="C814" s="133">
        <v>1895.6110000000001</v>
      </c>
      <c r="D814" s="183" t="s">
        <v>64</v>
      </c>
      <c r="E814" s="133">
        <v>9103</v>
      </c>
      <c r="F814" s="133">
        <v>8.01</v>
      </c>
      <c r="G814" s="133">
        <v>7.9660000000000002</v>
      </c>
      <c r="H814" s="133">
        <v>8.0709999999999997</v>
      </c>
      <c r="I814" s="133">
        <v>8.5459999999999994</v>
      </c>
      <c r="J814" s="133">
        <v>8.2799999999999994</v>
      </c>
      <c r="K814" s="133" t="s">
        <v>64</v>
      </c>
      <c r="L814" s="133" t="s">
        <v>64</v>
      </c>
    </row>
    <row r="815" spans="1:12" x14ac:dyDescent="0.3">
      <c r="A815" s="134">
        <v>39181</v>
      </c>
      <c r="B815" s="133" t="s">
        <v>64</v>
      </c>
      <c r="C815" s="133">
        <v>1913.7349999999999</v>
      </c>
      <c r="D815" s="183" t="s">
        <v>64</v>
      </c>
      <c r="E815" s="133">
        <v>9093</v>
      </c>
      <c r="F815" s="133">
        <v>8.0210000000000008</v>
      </c>
      <c r="G815" s="133">
        <v>7.9399999999999995</v>
      </c>
      <c r="H815" s="133">
        <v>8.0790000000000006</v>
      </c>
      <c r="I815" s="133">
        <v>8.5459999999999994</v>
      </c>
      <c r="J815" s="133">
        <v>8.2200000000000006</v>
      </c>
      <c r="K815" s="133" t="s">
        <v>64</v>
      </c>
      <c r="L815" s="133" t="s">
        <v>64</v>
      </c>
    </row>
    <row r="816" spans="1:12" x14ac:dyDescent="0.3">
      <c r="A816" s="134">
        <v>39182</v>
      </c>
      <c r="B816" s="133" t="s">
        <v>64</v>
      </c>
      <c r="C816" s="133">
        <v>1925.471</v>
      </c>
      <c r="D816" s="183" t="s">
        <v>64</v>
      </c>
      <c r="E816" s="133">
        <v>9100</v>
      </c>
      <c r="F816" s="133">
        <v>8.0350000000000001</v>
      </c>
      <c r="G816" s="133">
        <v>7.9719999999999995</v>
      </c>
      <c r="H816" s="133">
        <v>8.0879999999999992</v>
      </c>
      <c r="I816" s="133">
        <v>8.5459999999999994</v>
      </c>
      <c r="J816" s="133">
        <v>8.19</v>
      </c>
      <c r="K816" s="133" t="s">
        <v>64</v>
      </c>
      <c r="L816" s="133" t="s">
        <v>64</v>
      </c>
    </row>
    <row r="817" spans="1:12" x14ac:dyDescent="0.3">
      <c r="A817" s="134">
        <v>39183</v>
      </c>
      <c r="B817" s="133" t="s">
        <v>64</v>
      </c>
      <c r="C817" s="133">
        <v>1931.0440000000001</v>
      </c>
      <c r="D817" s="183" t="s">
        <v>64</v>
      </c>
      <c r="E817" s="133">
        <v>9090</v>
      </c>
      <c r="F817" s="133">
        <v>8.0329999999999995</v>
      </c>
      <c r="G817" s="133">
        <v>7.9640000000000004</v>
      </c>
      <c r="H817" s="133">
        <v>8.0749999999999993</v>
      </c>
      <c r="I817" s="133">
        <v>8.5459999999999994</v>
      </c>
      <c r="J817" s="133">
        <v>8.19</v>
      </c>
      <c r="K817" s="133" t="s">
        <v>64</v>
      </c>
      <c r="L817" s="133" t="s">
        <v>64</v>
      </c>
    </row>
    <row r="818" spans="1:12" x14ac:dyDescent="0.3">
      <c r="A818" s="134">
        <v>39184</v>
      </c>
      <c r="B818" s="133" t="s">
        <v>64</v>
      </c>
      <c r="C818" s="133">
        <v>1930.3969999999999</v>
      </c>
      <c r="D818" s="183" t="s">
        <v>64</v>
      </c>
      <c r="E818" s="133">
        <v>9102</v>
      </c>
      <c r="F818" s="133">
        <v>8.0229999999999997</v>
      </c>
      <c r="G818" s="133">
        <v>7.9589999999999996</v>
      </c>
      <c r="H818" s="133">
        <v>8.0690000000000008</v>
      </c>
      <c r="I818" s="133">
        <v>8.5459999999999994</v>
      </c>
      <c r="J818" s="133">
        <v>8.2100000000000009</v>
      </c>
      <c r="K818" s="133" t="s">
        <v>64</v>
      </c>
      <c r="L818" s="133" t="s">
        <v>64</v>
      </c>
    </row>
    <row r="819" spans="1:12" x14ac:dyDescent="0.3">
      <c r="A819" s="134">
        <v>39185</v>
      </c>
      <c r="B819" s="133" t="s">
        <v>64</v>
      </c>
      <c r="C819" s="133">
        <v>1941.152</v>
      </c>
      <c r="D819" s="183" t="s">
        <v>64</v>
      </c>
      <c r="E819" s="133">
        <v>9095</v>
      </c>
      <c r="F819" s="133">
        <v>8.02</v>
      </c>
      <c r="G819" s="133">
        <v>7.9399999999999995</v>
      </c>
      <c r="H819" s="133">
        <v>8.0630000000000006</v>
      </c>
      <c r="I819" s="133">
        <v>8.5459999999999994</v>
      </c>
      <c r="J819" s="133">
        <v>8.27</v>
      </c>
      <c r="K819" s="133" t="s">
        <v>64</v>
      </c>
      <c r="L819" s="133" t="s">
        <v>64</v>
      </c>
    </row>
    <row r="820" spans="1:12" x14ac:dyDescent="0.3">
      <c r="A820" s="134">
        <v>39186</v>
      </c>
      <c r="B820" s="133" t="s">
        <v>64</v>
      </c>
      <c r="C820" s="133">
        <v>1941.152</v>
      </c>
      <c r="D820" s="183" t="s">
        <v>64</v>
      </c>
      <c r="E820" s="133">
        <v>9095</v>
      </c>
      <c r="F820" s="133">
        <v>8.02</v>
      </c>
      <c r="G820" s="133">
        <v>7.9399999999999995</v>
      </c>
      <c r="H820" s="133">
        <v>8.0630000000000006</v>
      </c>
      <c r="I820" s="133">
        <v>8.5459999999999994</v>
      </c>
      <c r="J820" s="133">
        <v>8.27</v>
      </c>
      <c r="K820" s="133" t="s">
        <v>64</v>
      </c>
      <c r="L820" s="133" t="s">
        <v>64</v>
      </c>
    </row>
    <row r="821" spans="1:12" x14ac:dyDescent="0.3">
      <c r="A821" s="134">
        <v>39187</v>
      </c>
      <c r="B821" s="133" t="s">
        <v>64</v>
      </c>
      <c r="C821" s="133">
        <v>1941.152</v>
      </c>
      <c r="D821" s="183" t="s">
        <v>64</v>
      </c>
      <c r="E821" s="133">
        <v>9095</v>
      </c>
      <c r="F821" s="133">
        <v>8.02</v>
      </c>
      <c r="G821" s="133">
        <v>7.9399999999999995</v>
      </c>
      <c r="H821" s="133">
        <v>8.0630000000000006</v>
      </c>
      <c r="I821" s="133">
        <v>8.5459999999999994</v>
      </c>
      <c r="J821" s="133">
        <v>8.27</v>
      </c>
      <c r="K821" s="133" t="s">
        <v>64</v>
      </c>
      <c r="L821" s="133" t="s">
        <v>64</v>
      </c>
    </row>
    <row r="822" spans="1:12" x14ac:dyDescent="0.3">
      <c r="A822" s="134">
        <v>39188</v>
      </c>
      <c r="B822" s="133" t="s">
        <v>64</v>
      </c>
      <c r="C822" s="133">
        <v>1963.8219999999999</v>
      </c>
      <c r="D822" s="183" t="s">
        <v>64</v>
      </c>
      <c r="E822" s="133">
        <v>9092</v>
      </c>
      <c r="F822" s="133">
        <v>7.9240000000000004</v>
      </c>
      <c r="G822" s="133">
        <v>7.8109999999999999</v>
      </c>
      <c r="H822" s="133">
        <v>7.9249999999999998</v>
      </c>
      <c r="I822" s="133">
        <v>8.5459999999999994</v>
      </c>
      <c r="J822" s="133">
        <v>8.24</v>
      </c>
      <c r="K822" s="133" t="s">
        <v>64</v>
      </c>
      <c r="L822" s="133" t="s">
        <v>64</v>
      </c>
    </row>
    <row r="823" spans="1:12" x14ac:dyDescent="0.3">
      <c r="A823" s="134">
        <v>39189</v>
      </c>
      <c r="B823" s="133" t="s">
        <v>64</v>
      </c>
      <c r="C823" s="133">
        <v>1965.4380000000001</v>
      </c>
      <c r="D823" s="183" t="s">
        <v>64</v>
      </c>
      <c r="E823" s="133">
        <v>9088</v>
      </c>
      <c r="F823" s="133">
        <v>7.8849999999999998</v>
      </c>
      <c r="G823" s="133">
        <v>7.8289999999999997</v>
      </c>
      <c r="H823" s="133">
        <v>7.9660000000000002</v>
      </c>
      <c r="I823" s="133">
        <v>8.5459999999999994</v>
      </c>
      <c r="J823" s="133">
        <v>8.25</v>
      </c>
      <c r="K823" s="133" t="s">
        <v>64</v>
      </c>
      <c r="L823" s="133" t="s">
        <v>64</v>
      </c>
    </row>
    <row r="824" spans="1:12" x14ac:dyDescent="0.3">
      <c r="A824" s="134">
        <v>39190</v>
      </c>
      <c r="B824" s="133" t="s">
        <v>64</v>
      </c>
      <c r="C824" s="133">
        <v>1959.6769999999999</v>
      </c>
      <c r="D824" s="183" t="s">
        <v>64</v>
      </c>
      <c r="E824" s="133">
        <v>9074</v>
      </c>
      <c r="F824" s="133">
        <v>7.8879999999999999</v>
      </c>
      <c r="G824" s="133">
        <v>7.8719999999999999</v>
      </c>
      <c r="H824" s="133">
        <v>8.0419999999999998</v>
      </c>
      <c r="I824" s="133">
        <v>8.5459999999999994</v>
      </c>
      <c r="J824" s="133">
        <v>8.2799999999999994</v>
      </c>
      <c r="K824" s="133" t="s">
        <v>64</v>
      </c>
      <c r="L824" s="133" t="s">
        <v>64</v>
      </c>
    </row>
    <row r="825" spans="1:12" x14ac:dyDescent="0.3">
      <c r="A825" s="134">
        <v>39191</v>
      </c>
      <c r="B825" s="133" t="s">
        <v>64</v>
      </c>
      <c r="C825" s="133">
        <v>1918.3530000000001</v>
      </c>
      <c r="D825" s="183" t="s">
        <v>64</v>
      </c>
      <c r="E825" s="133">
        <v>9095</v>
      </c>
      <c r="F825" s="133">
        <v>7.9180000000000001</v>
      </c>
      <c r="G825" s="133">
        <v>7.84</v>
      </c>
      <c r="H825" s="133">
        <v>7.9710000000000001</v>
      </c>
      <c r="I825" s="133">
        <v>8.5459999999999994</v>
      </c>
      <c r="J825" s="133">
        <v>8.2100000000000009</v>
      </c>
      <c r="K825" s="133" t="s">
        <v>64</v>
      </c>
      <c r="L825" s="133" t="s">
        <v>64</v>
      </c>
    </row>
    <row r="826" spans="1:12" x14ac:dyDescent="0.3">
      <c r="A826" s="134">
        <v>39192</v>
      </c>
      <c r="B826" s="133" t="s">
        <v>64</v>
      </c>
      <c r="C826" s="133">
        <v>1968.731</v>
      </c>
      <c r="D826" s="183" t="s">
        <v>64</v>
      </c>
      <c r="E826" s="133">
        <v>9098</v>
      </c>
      <c r="F826" s="133">
        <v>7.9119999999999999</v>
      </c>
      <c r="G826" s="133">
        <v>7.8479999999999999</v>
      </c>
      <c r="H826" s="133">
        <v>7.98</v>
      </c>
      <c r="I826" s="133">
        <v>8.5459999999999994</v>
      </c>
      <c r="J826" s="133">
        <v>8.2100000000000009</v>
      </c>
      <c r="K826" s="133" t="s">
        <v>64</v>
      </c>
      <c r="L826" s="133" t="s">
        <v>64</v>
      </c>
    </row>
    <row r="827" spans="1:12" x14ac:dyDescent="0.3">
      <c r="A827" s="134">
        <v>39193</v>
      </c>
      <c r="B827" s="133" t="s">
        <v>64</v>
      </c>
      <c r="C827" s="133">
        <v>1968.731</v>
      </c>
      <c r="D827" s="183" t="s">
        <v>64</v>
      </c>
      <c r="E827" s="133">
        <v>9098</v>
      </c>
      <c r="F827" s="133">
        <v>7.9119999999999999</v>
      </c>
      <c r="G827" s="133">
        <v>7.8479999999999999</v>
      </c>
      <c r="H827" s="133">
        <v>7.98</v>
      </c>
      <c r="I827" s="133">
        <v>8.5459999999999994</v>
      </c>
      <c r="J827" s="133">
        <v>8.2100000000000009</v>
      </c>
      <c r="K827" s="133" t="s">
        <v>64</v>
      </c>
      <c r="L827" s="133" t="s">
        <v>64</v>
      </c>
    </row>
    <row r="828" spans="1:12" x14ac:dyDescent="0.3">
      <c r="A828" s="134">
        <v>39194</v>
      </c>
      <c r="B828" s="133" t="s">
        <v>64</v>
      </c>
      <c r="C828" s="133">
        <v>1968.731</v>
      </c>
      <c r="D828" s="183" t="s">
        <v>64</v>
      </c>
      <c r="E828" s="133">
        <v>9098</v>
      </c>
      <c r="F828" s="133">
        <v>7.9119999999999999</v>
      </c>
      <c r="G828" s="133">
        <v>7.8479999999999999</v>
      </c>
      <c r="H828" s="133">
        <v>7.98</v>
      </c>
      <c r="I828" s="133">
        <v>8.5459999999999994</v>
      </c>
      <c r="J828" s="133">
        <v>8.2100000000000009</v>
      </c>
      <c r="K828" s="133" t="s">
        <v>64</v>
      </c>
      <c r="L828" s="133" t="s">
        <v>64</v>
      </c>
    </row>
    <row r="829" spans="1:12" x14ac:dyDescent="0.3">
      <c r="A829" s="134">
        <v>39195</v>
      </c>
      <c r="B829" s="133" t="s">
        <v>64</v>
      </c>
      <c r="C829" s="133">
        <v>1986.7270000000001</v>
      </c>
      <c r="D829" s="183" t="s">
        <v>64</v>
      </c>
      <c r="E829" s="133">
        <v>9093</v>
      </c>
      <c r="F829" s="133">
        <v>7.8819999999999997</v>
      </c>
      <c r="G829" s="133">
        <v>7.8309999999999995</v>
      </c>
      <c r="H829" s="133">
        <v>7.9779999999999998</v>
      </c>
      <c r="I829" s="133">
        <v>8.5459999999999994</v>
      </c>
      <c r="J829" s="133">
        <v>8.2200000000000006</v>
      </c>
      <c r="K829" s="133" t="s">
        <v>64</v>
      </c>
      <c r="L829" s="133" t="s">
        <v>64</v>
      </c>
    </row>
    <row r="830" spans="1:12" x14ac:dyDescent="0.3">
      <c r="A830" s="134">
        <v>39196</v>
      </c>
      <c r="B830" s="133" t="s">
        <v>64</v>
      </c>
      <c r="C830" s="133">
        <v>1981.57</v>
      </c>
      <c r="D830" s="183" t="s">
        <v>64</v>
      </c>
      <c r="E830" s="133">
        <v>9086</v>
      </c>
      <c r="F830" s="133">
        <v>7.8680000000000003</v>
      </c>
      <c r="G830" s="133">
        <v>7.89</v>
      </c>
      <c r="H830" s="133">
        <v>8.0329999999999995</v>
      </c>
      <c r="I830" s="133">
        <v>8.5459999999999994</v>
      </c>
      <c r="J830" s="133">
        <v>8.23</v>
      </c>
      <c r="K830" s="133" t="s">
        <v>64</v>
      </c>
      <c r="L830" s="133" t="s">
        <v>64</v>
      </c>
    </row>
    <row r="831" spans="1:12" x14ac:dyDescent="0.3">
      <c r="A831" s="134">
        <v>39197</v>
      </c>
      <c r="B831" s="133" t="s">
        <v>64</v>
      </c>
      <c r="C831" s="133">
        <v>1986.671</v>
      </c>
      <c r="D831" s="183" t="s">
        <v>64</v>
      </c>
      <c r="E831" s="133">
        <v>9083</v>
      </c>
      <c r="F831" s="133">
        <v>7.8559999999999999</v>
      </c>
      <c r="G831" s="133">
        <v>7.8819999999999997</v>
      </c>
      <c r="H831" s="133">
        <v>8.0280000000000005</v>
      </c>
      <c r="I831" s="133">
        <v>8.5459999999999994</v>
      </c>
      <c r="J831" s="133">
        <v>8.24</v>
      </c>
      <c r="K831" s="133" t="s">
        <v>64</v>
      </c>
      <c r="L831" s="133" t="s">
        <v>64</v>
      </c>
    </row>
    <row r="832" spans="1:12" x14ac:dyDescent="0.3">
      <c r="A832" s="134">
        <v>39198</v>
      </c>
      <c r="B832" s="133" t="s">
        <v>64</v>
      </c>
      <c r="C832" s="133">
        <v>2016.0329999999999</v>
      </c>
      <c r="D832" s="183" t="s">
        <v>64</v>
      </c>
      <c r="E832" s="133">
        <v>9077</v>
      </c>
      <c r="F832" s="133">
        <v>7.9139999999999997</v>
      </c>
      <c r="G832" s="133">
        <v>7.8100000000000005</v>
      </c>
      <c r="H832" s="133">
        <v>7.9719999999999995</v>
      </c>
      <c r="I832" s="133">
        <v>8.5459999999999994</v>
      </c>
      <c r="J832" s="133">
        <v>8.23</v>
      </c>
      <c r="K832" s="133" t="s">
        <v>64</v>
      </c>
      <c r="L832" s="133" t="s">
        <v>64</v>
      </c>
    </row>
    <row r="833" spans="1:12" x14ac:dyDescent="0.3">
      <c r="A833" s="134">
        <v>39199</v>
      </c>
      <c r="B833" s="133" t="s">
        <v>64</v>
      </c>
      <c r="C833" s="133">
        <v>2019.6759999999999</v>
      </c>
      <c r="D833" s="183" t="s">
        <v>64</v>
      </c>
      <c r="E833" s="133">
        <v>9081</v>
      </c>
      <c r="F833" s="133">
        <v>7.9190000000000005</v>
      </c>
      <c r="G833" s="133">
        <v>7.8380000000000001</v>
      </c>
      <c r="H833" s="133">
        <v>7.9859999999999998</v>
      </c>
      <c r="I833" s="133">
        <v>8.5459999999999994</v>
      </c>
      <c r="J833" s="133">
        <v>8.25</v>
      </c>
      <c r="K833" s="133" t="s">
        <v>64</v>
      </c>
      <c r="L833" s="133" t="s">
        <v>64</v>
      </c>
    </row>
    <row r="834" spans="1:12" x14ac:dyDescent="0.3">
      <c r="A834" s="134">
        <v>39200</v>
      </c>
      <c r="B834" s="133" t="s">
        <v>64</v>
      </c>
      <c r="C834" s="133">
        <v>2019.6759999999999</v>
      </c>
      <c r="D834" s="183" t="s">
        <v>64</v>
      </c>
      <c r="E834" s="133">
        <v>9081</v>
      </c>
      <c r="F834" s="133">
        <v>7.9190000000000005</v>
      </c>
      <c r="G834" s="133">
        <v>7.8380000000000001</v>
      </c>
      <c r="H834" s="133">
        <v>7.9859999999999998</v>
      </c>
      <c r="I834" s="133">
        <v>8.5459999999999994</v>
      </c>
      <c r="J834" s="133">
        <v>8.25</v>
      </c>
      <c r="K834" s="133" t="s">
        <v>64</v>
      </c>
      <c r="L834" s="133" t="s">
        <v>64</v>
      </c>
    </row>
    <row r="835" spans="1:12" x14ac:dyDescent="0.3">
      <c r="A835" s="134">
        <v>39201</v>
      </c>
      <c r="B835" s="133" t="s">
        <v>64</v>
      </c>
      <c r="C835" s="133">
        <v>2019.6759999999999</v>
      </c>
      <c r="D835" s="183" t="s">
        <v>64</v>
      </c>
      <c r="E835" s="133">
        <v>9081</v>
      </c>
      <c r="F835" s="133">
        <v>7.9190000000000005</v>
      </c>
      <c r="G835" s="133">
        <v>7.8380000000000001</v>
      </c>
      <c r="H835" s="133">
        <v>7.9859999999999998</v>
      </c>
      <c r="I835" s="133">
        <v>8.5459999999999994</v>
      </c>
      <c r="J835" s="133">
        <v>8.25</v>
      </c>
      <c r="K835" s="133" t="s">
        <v>64</v>
      </c>
      <c r="L835" s="133" t="s">
        <v>64</v>
      </c>
    </row>
    <row r="836" spans="1:12" x14ac:dyDescent="0.3">
      <c r="A836" s="134">
        <v>39202</v>
      </c>
      <c r="B836" s="133" t="s">
        <v>64</v>
      </c>
      <c r="C836" s="133">
        <v>1999.1669999999999</v>
      </c>
      <c r="D836" s="183" t="s">
        <v>64</v>
      </c>
      <c r="E836" s="133">
        <v>9090</v>
      </c>
      <c r="F836" s="133">
        <v>7.9820000000000002</v>
      </c>
      <c r="G836" s="133">
        <v>7.8840000000000003</v>
      </c>
      <c r="H836" s="133">
        <v>8.0410000000000004</v>
      </c>
      <c r="I836" s="133">
        <v>8.5459999999999994</v>
      </c>
      <c r="J836" s="133">
        <v>8.24</v>
      </c>
      <c r="K836" s="133" t="s">
        <v>64</v>
      </c>
      <c r="L836" s="133" t="s">
        <v>64</v>
      </c>
    </row>
    <row r="837" spans="1:12" x14ac:dyDescent="0.3">
      <c r="A837" s="134">
        <v>39203</v>
      </c>
      <c r="B837" s="133" t="s">
        <v>64</v>
      </c>
      <c r="C837" s="133">
        <v>2001.1780000000001</v>
      </c>
      <c r="D837" s="183" t="s">
        <v>64</v>
      </c>
      <c r="E837" s="133">
        <v>9085</v>
      </c>
      <c r="F837" s="133">
        <v>7.8949999999999996</v>
      </c>
      <c r="G837" s="133">
        <v>7.87</v>
      </c>
      <c r="H837" s="133">
        <v>8.016</v>
      </c>
      <c r="I837" s="133">
        <v>8.5459999999999994</v>
      </c>
      <c r="J837" s="133">
        <v>8.1999999999999993</v>
      </c>
      <c r="K837" s="133" t="s">
        <v>64</v>
      </c>
      <c r="L837" s="133" t="s">
        <v>64</v>
      </c>
    </row>
    <row r="838" spans="1:12" x14ac:dyDescent="0.3">
      <c r="A838" s="134">
        <v>39204</v>
      </c>
      <c r="B838" s="133" t="s">
        <v>64</v>
      </c>
      <c r="C838" s="133">
        <v>2008.559</v>
      </c>
      <c r="D838" s="183" t="s">
        <v>64</v>
      </c>
      <c r="E838" s="133">
        <v>9074</v>
      </c>
      <c r="F838" s="133">
        <v>7.9279999999999999</v>
      </c>
      <c r="G838" s="133">
        <v>7.8209999999999997</v>
      </c>
      <c r="H838" s="133">
        <v>7.992</v>
      </c>
      <c r="I838" s="133">
        <v>8.5459999999999994</v>
      </c>
      <c r="J838" s="133">
        <v>8.25</v>
      </c>
      <c r="K838" s="133" t="s">
        <v>64</v>
      </c>
      <c r="L838" s="133" t="s">
        <v>64</v>
      </c>
    </row>
    <row r="839" spans="1:12" x14ac:dyDescent="0.3">
      <c r="A839" s="134">
        <v>39205</v>
      </c>
      <c r="B839" s="133" t="s">
        <v>64</v>
      </c>
      <c r="C839" s="133">
        <v>2025.644</v>
      </c>
      <c r="D839" s="183" t="s">
        <v>64</v>
      </c>
      <c r="E839" s="133">
        <v>9043</v>
      </c>
      <c r="F839" s="133">
        <v>7.9059999999999997</v>
      </c>
      <c r="G839" s="133">
        <v>7.806</v>
      </c>
      <c r="H839" s="133">
        <v>7.9420000000000002</v>
      </c>
      <c r="I839" s="133">
        <v>8.5459999999999994</v>
      </c>
      <c r="J839" s="133">
        <v>8.23</v>
      </c>
      <c r="K839" s="133" t="s">
        <v>64</v>
      </c>
      <c r="L839" s="133" t="s">
        <v>64</v>
      </c>
    </row>
    <row r="840" spans="1:12" x14ac:dyDescent="0.3">
      <c r="A840" s="134">
        <v>39206</v>
      </c>
      <c r="B840" s="133" t="s">
        <v>64</v>
      </c>
      <c r="C840" s="133">
        <v>2033.3679999999999</v>
      </c>
      <c r="D840" s="183" t="s">
        <v>64</v>
      </c>
      <c r="E840" s="133">
        <v>8970</v>
      </c>
      <c r="F840" s="133">
        <v>7.92</v>
      </c>
      <c r="G840" s="133">
        <v>7.8449999999999998</v>
      </c>
      <c r="H840" s="133">
        <v>7.9939999999999998</v>
      </c>
      <c r="I840" s="133">
        <v>8.5459999999999994</v>
      </c>
      <c r="J840" s="133">
        <v>8.25</v>
      </c>
      <c r="K840" s="133" t="s">
        <v>64</v>
      </c>
      <c r="L840" s="133" t="s">
        <v>64</v>
      </c>
    </row>
    <row r="841" spans="1:12" x14ac:dyDescent="0.3">
      <c r="A841" s="134">
        <v>39207</v>
      </c>
      <c r="B841" s="133" t="s">
        <v>64</v>
      </c>
      <c r="C841" s="133">
        <v>2033.3679999999999</v>
      </c>
      <c r="D841" s="183" t="s">
        <v>64</v>
      </c>
      <c r="E841" s="133">
        <v>8970</v>
      </c>
      <c r="F841" s="133">
        <v>7.92</v>
      </c>
      <c r="G841" s="133">
        <v>7.8449999999999998</v>
      </c>
      <c r="H841" s="133">
        <v>7.9939999999999998</v>
      </c>
      <c r="I841" s="133">
        <v>8.5459999999999994</v>
      </c>
      <c r="J841" s="133">
        <v>8.25</v>
      </c>
      <c r="K841" s="133" t="s">
        <v>64</v>
      </c>
      <c r="L841" s="133" t="s">
        <v>64</v>
      </c>
    </row>
    <row r="842" spans="1:12" x14ac:dyDescent="0.3">
      <c r="A842" s="134">
        <v>39208</v>
      </c>
      <c r="B842" s="133" t="s">
        <v>64</v>
      </c>
      <c r="C842" s="133">
        <v>2033.3679999999999</v>
      </c>
      <c r="D842" s="183" t="s">
        <v>64</v>
      </c>
      <c r="E842" s="133">
        <v>8970</v>
      </c>
      <c r="F842" s="133">
        <v>7.92</v>
      </c>
      <c r="G842" s="133">
        <v>7.8449999999999998</v>
      </c>
      <c r="H842" s="133">
        <v>7.9939999999999998</v>
      </c>
      <c r="I842" s="133">
        <v>8.5459999999999994</v>
      </c>
      <c r="J842" s="133">
        <v>8.25</v>
      </c>
      <c r="K842" s="133" t="s">
        <v>64</v>
      </c>
      <c r="L842" s="133" t="s">
        <v>64</v>
      </c>
    </row>
    <row r="843" spans="1:12" x14ac:dyDescent="0.3">
      <c r="A843" s="134">
        <v>39209</v>
      </c>
      <c r="B843" s="133" t="s">
        <v>64</v>
      </c>
      <c r="C843" s="133">
        <v>2037.0409999999999</v>
      </c>
      <c r="D843" s="183" t="s">
        <v>64</v>
      </c>
      <c r="E843" s="133">
        <v>8890</v>
      </c>
      <c r="F843" s="133">
        <v>7.8239999999999998</v>
      </c>
      <c r="G843" s="133">
        <v>7.7519999999999998</v>
      </c>
      <c r="H843" s="133">
        <v>7.9210000000000003</v>
      </c>
      <c r="I843" s="133">
        <v>8.5459999999999994</v>
      </c>
      <c r="J843" s="133">
        <v>8.24</v>
      </c>
      <c r="K843" s="133" t="s">
        <v>64</v>
      </c>
      <c r="L843" s="133" t="s">
        <v>64</v>
      </c>
    </row>
    <row r="844" spans="1:12" x14ac:dyDescent="0.3">
      <c r="A844" s="134">
        <v>39210</v>
      </c>
      <c r="B844" s="133" t="s">
        <v>64</v>
      </c>
      <c r="C844" s="133">
        <v>2022.79</v>
      </c>
      <c r="D844" s="183" t="s">
        <v>64</v>
      </c>
      <c r="E844" s="133">
        <v>8880</v>
      </c>
      <c r="F844" s="133">
        <v>7.9169999999999998</v>
      </c>
      <c r="G844" s="133">
        <v>7.7940000000000005</v>
      </c>
      <c r="H844" s="133">
        <v>7.9530000000000003</v>
      </c>
      <c r="I844" s="133">
        <v>8.5459999999999994</v>
      </c>
      <c r="J844" s="133">
        <v>8.26</v>
      </c>
      <c r="K844" s="133" t="s">
        <v>64</v>
      </c>
      <c r="L844" s="133" t="s">
        <v>64</v>
      </c>
    </row>
    <row r="845" spans="1:12" x14ac:dyDescent="0.3">
      <c r="A845" s="134">
        <v>39211</v>
      </c>
      <c r="B845" s="133" t="s">
        <v>64</v>
      </c>
      <c r="C845" s="133">
        <v>2037.9780000000001</v>
      </c>
      <c r="D845" s="183" t="s">
        <v>64</v>
      </c>
      <c r="E845" s="133">
        <v>8825</v>
      </c>
      <c r="F845" s="133">
        <v>7.8949999999999996</v>
      </c>
      <c r="G845" s="133">
        <v>7.8</v>
      </c>
      <c r="H845" s="133">
        <v>7.9870000000000001</v>
      </c>
      <c r="I845" s="133">
        <v>8.5459999999999994</v>
      </c>
      <c r="J845" s="133">
        <v>8.24</v>
      </c>
      <c r="K845" s="133" t="s">
        <v>64</v>
      </c>
      <c r="L845" s="133" t="s">
        <v>64</v>
      </c>
    </row>
    <row r="846" spans="1:12" x14ac:dyDescent="0.3">
      <c r="A846" s="134">
        <v>39212</v>
      </c>
      <c r="B846" s="133" t="s">
        <v>64</v>
      </c>
      <c r="C846" s="133">
        <v>2047.0309999999999</v>
      </c>
      <c r="D846" s="183" t="s">
        <v>64</v>
      </c>
      <c r="E846" s="133">
        <v>8750</v>
      </c>
      <c r="F846" s="133">
        <v>7.875</v>
      </c>
      <c r="G846" s="133">
        <v>7.7759999999999998</v>
      </c>
      <c r="H846" s="133">
        <v>7.9429999999999996</v>
      </c>
      <c r="I846" s="133">
        <v>8.5459999999999994</v>
      </c>
      <c r="J846" s="133">
        <v>8.27</v>
      </c>
      <c r="K846" s="133" t="s">
        <v>64</v>
      </c>
      <c r="L846" s="133" t="s">
        <v>64</v>
      </c>
    </row>
    <row r="847" spans="1:12" x14ac:dyDescent="0.3">
      <c r="A847" s="134">
        <v>39213</v>
      </c>
      <c r="B847" s="133" t="s">
        <v>64</v>
      </c>
      <c r="C847" s="133">
        <v>2022.297</v>
      </c>
      <c r="D847" s="183" t="s">
        <v>64</v>
      </c>
      <c r="E847" s="133">
        <v>8870</v>
      </c>
      <c r="F847" s="133">
        <v>7.875</v>
      </c>
      <c r="G847" s="133">
        <v>7.7759999999999998</v>
      </c>
      <c r="H847" s="133">
        <v>7.9429999999999996</v>
      </c>
      <c r="I847" s="133">
        <v>8.5459999999999994</v>
      </c>
      <c r="J847" s="133">
        <v>8.23</v>
      </c>
      <c r="K847" s="133" t="s">
        <v>64</v>
      </c>
      <c r="L847" s="133" t="s">
        <v>64</v>
      </c>
    </row>
    <row r="848" spans="1:12" x14ac:dyDescent="0.3">
      <c r="A848" s="134">
        <v>39214</v>
      </c>
      <c r="B848" s="133" t="s">
        <v>64</v>
      </c>
      <c r="C848" s="133">
        <v>2022.297</v>
      </c>
      <c r="D848" s="183" t="s">
        <v>64</v>
      </c>
      <c r="E848" s="133">
        <v>8870</v>
      </c>
      <c r="F848" s="133">
        <v>7.875</v>
      </c>
      <c r="G848" s="133">
        <v>7.7759999999999998</v>
      </c>
      <c r="H848" s="133">
        <v>7.9429999999999996</v>
      </c>
      <c r="I848" s="133">
        <v>8.5459999999999994</v>
      </c>
      <c r="J848" s="133">
        <v>8.23</v>
      </c>
      <c r="K848" s="133" t="s">
        <v>64</v>
      </c>
      <c r="L848" s="133" t="s">
        <v>64</v>
      </c>
    </row>
    <row r="849" spans="1:12" x14ac:dyDescent="0.3">
      <c r="A849" s="134">
        <v>39215</v>
      </c>
      <c r="B849" s="133" t="s">
        <v>64</v>
      </c>
      <c r="C849" s="133">
        <v>2022.297</v>
      </c>
      <c r="D849" s="183" t="s">
        <v>64</v>
      </c>
      <c r="E849" s="133">
        <v>8870</v>
      </c>
      <c r="F849" s="133">
        <v>7.875</v>
      </c>
      <c r="G849" s="133">
        <v>7.7759999999999998</v>
      </c>
      <c r="H849" s="133">
        <v>7.9429999999999996</v>
      </c>
      <c r="I849" s="133">
        <v>8.5459999999999994</v>
      </c>
      <c r="J849" s="133">
        <v>8.23</v>
      </c>
      <c r="K849" s="133" t="s">
        <v>64</v>
      </c>
      <c r="L849" s="133" t="s">
        <v>64</v>
      </c>
    </row>
    <row r="850" spans="1:12" x14ac:dyDescent="0.3">
      <c r="A850" s="134">
        <v>39216</v>
      </c>
      <c r="B850" s="133" t="s">
        <v>64</v>
      </c>
      <c r="C850" s="133">
        <v>2044.211</v>
      </c>
      <c r="D850" s="183" t="s">
        <v>64</v>
      </c>
      <c r="E850" s="133">
        <v>8838</v>
      </c>
      <c r="F850" s="133">
        <v>7.8070000000000004</v>
      </c>
      <c r="G850" s="133">
        <v>7.7940000000000005</v>
      </c>
      <c r="H850" s="133">
        <v>7.9569999999999999</v>
      </c>
      <c r="I850" s="133">
        <v>8.5459999999999994</v>
      </c>
      <c r="J850" s="133">
        <v>8.24</v>
      </c>
      <c r="K850" s="133" t="s">
        <v>64</v>
      </c>
      <c r="L850" s="133" t="s">
        <v>64</v>
      </c>
    </row>
    <row r="851" spans="1:12" x14ac:dyDescent="0.3">
      <c r="A851" s="134">
        <v>39217</v>
      </c>
      <c r="B851" s="133" t="s">
        <v>64</v>
      </c>
      <c r="C851" s="133">
        <v>2037.7829999999999</v>
      </c>
      <c r="D851" s="183" t="s">
        <v>64</v>
      </c>
      <c r="E851" s="133">
        <v>8783</v>
      </c>
      <c r="F851" s="133">
        <v>7.7629999999999999</v>
      </c>
      <c r="G851" s="133">
        <v>7.665</v>
      </c>
      <c r="H851" s="133">
        <v>7.819</v>
      </c>
      <c r="I851" s="133">
        <v>8.5459999999999994</v>
      </c>
      <c r="J851" s="133">
        <v>8.2100000000000009</v>
      </c>
      <c r="K851" s="133" t="s">
        <v>64</v>
      </c>
      <c r="L851" s="133" t="s">
        <v>64</v>
      </c>
    </row>
    <row r="852" spans="1:12" x14ac:dyDescent="0.3">
      <c r="A852" s="134">
        <v>39218</v>
      </c>
      <c r="B852" s="133" t="s">
        <v>64</v>
      </c>
      <c r="C852" s="133">
        <v>2063.7629999999999</v>
      </c>
      <c r="D852" s="183" t="s">
        <v>64</v>
      </c>
      <c r="E852" s="133">
        <v>8810</v>
      </c>
      <c r="F852" s="133">
        <v>7.8140000000000001</v>
      </c>
      <c r="G852" s="133">
        <v>7.7270000000000003</v>
      </c>
      <c r="H852" s="133">
        <v>7.9619999999999997</v>
      </c>
      <c r="I852" s="133">
        <v>8.5459999999999994</v>
      </c>
      <c r="J852" s="133">
        <v>8.2100000000000009</v>
      </c>
      <c r="K852" s="133" t="s">
        <v>64</v>
      </c>
      <c r="L852" s="133" t="s">
        <v>64</v>
      </c>
    </row>
    <row r="853" spans="1:12" x14ac:dyDescent="0.3">
      <c r="A853" s="134">
        <v>39219</v>
      </c>
      <c r="B853" s="133" t="s">
        <v>64</v>
      </c>
      <c r="C853" s="133">
        <v>2063.7629999999999</v>
      </c>
      <c r="D853" s="183" t="s">
        <v>64</v>
      </c>
      <c r="E853" s="133">
        <v>8810</v>
      </c>
      <c r="F853" s="133">
        <v>7.8140000000000001</v>
      </c>
      <c r="G853" s="133">
        <v>7.7270000000000003</v>
      </c>
      <c r="H853" s="133">
        <v>7.9619999999999997</v>
      </c>
      <c r="I853" s="133">
        <v>8.5459999999999994</v>
      </c>
      <c r="J853" s="133">
        <v>8.2100000000000009</v>
      </c>
      <c r="K853" s="133" t="s">
        <v>64</v>
      </c>
      <c r="L853" s="133" t="s">
        <v>64</v>
      </c>
    </row>
    <row r="854" spans="1:12" x14ac:dyDescent="0.3">
      <c r="A854" s="134">
        <v>39220</v>
      </c>
      <c r="B854" s="133" t="s">
        <v>64</v>
      </c>
      <c r="C854" s="133">
        <v>2063.7629999999999</v>
      </c>
      <c r="D854" s="183" t="s">
        <v>64</v>
      </c>
      <c r="E854" s="133">
        <v>8820</v>
      </c>
      <c r="F854" s="133">
        <v>7.8140000000000001</v>
      </c>
      <c r="G854" s="133">
        <v>7.7270000000000003</v>
      </c>
      <c r="H854" s="133">
        <v>7.9619999999999997</v>
      </c>
      <c r="I854" s="133">
        <v>8.5459999999999994</v>
      </c>
      <c r="J854" s="133">
        <v>8.18</v>
      </c>
      <c r="K854" s="133" t="s">
        <v>64</v>
      </c>
      <c r="L854" s="133" t="s">
        <v>64</v>
      </c>
    </row>
    <row r="855" spans="1:12" x14ac:dyDescent="0.3">
      <c r="A855" s="134">
        <v>39221</v>
      </c>
      <c r="B855" s="133" t="s">
        <v>64</v>
      </c>
      <c r="C855" s="133">
        <v>2063.7629999999999</v>
      </c>
      <c r="D855" s="183" t="s">
        <v>64</v>
      </c>
      <c r="E855" s="133">
        <v>8820</v>
      </c>
      <c r="F855" s="133">
        <v>7.8140000000000001</v>
      </c>
      <c r="G855" s="133">
        <v>7.7270000000000003</v>
      </c>
      <c r="H855" s="133">
        <v>7.9619999999999997</v>
      </c>
      <c r="I855" s="133">
        <v>8.5459999999999994</v>
      </c>
      <c r="J855" s="133">
        <v>8.18</v>
      </c>
      <c r="K855" s="133" t="s">
        <v>64</v>
      </c>
      <c r="L855" s="133" t="s">
        <v>64</v>
      </c>
    </row>
    <row r="856" spans="1:12" x14ac:dyDescent="0.3">
      <c r="A856" s="134">
        <v>39222</v>
      </c>
      <c r="B856" s="133" t="s">
        <v>64</v>
      </c>
      <c r="C856" s="133">
        <v>2063.7629999999999</v>
      </c>
      <c r="D856" s="183" t="s">
        <v>64</v>
      </c>
      <c r="E856" s="133">
        <v>8820</v>
      </c>
      <c r="F856" s="133">
        <v>7.8140000000000001</v>
      </c>
      <c r="G856" s="133">
        <v>7.7270000000000003</v>
      </c>
      <c r="H856" s="133">
        <v>7.9619999999999997</v>
      </c>
      <c r="I856" s="133">
        <v>8.5459999999999994</v>
      </c>
      <c r="J856" s="133">
        <v>8.18</v>
      </c>
      <c r="K856" s="133" t="s">
        <v>64</v>
      </c>
      <c r="L856" s="133" t="s">
        <v>64</v>
      </c>
    </row>
    <row r="857" spans="1:12" x14ac:dyDescent="0.3">
      <c r="A857" s="134">
        <v>39223</v>
      </c>
      <c r="B857" s="133" t="s">
        <v>64</v>
      </c>
      <c r="C857" s="133">
        <v>2071.2719999999999</v>
      </c>
      <c r="D857" s="183" t="s">
        <v>64</v>
      </c>
      <c r="E857" s="133">
        <v>8757</v>
      </c>
      <c r="F857" s="133">
        <v>7.7569999999999997</v>
      </c>
      <c r="G857" s="133">
        <v>7.6790000000000003</v>
      </c>
      <c r="H857" s="133">
        <v>7.8680000000000003</v>
      </c>
      <c r="I857" s="133">
        <v>8.5459999999999994</v>
      </c>
      <c r="J857" s="133">
        <v>8.15</v>
      </c>
      <c r="K857" s="133" t="s">
        <v>64</v>
      </c>
      <c r="L857" s="133" t="s">
        <v>64</v>
      </c>
    </row>
    <row r="858" spans="1:12" x14ac:dyDescent="0.3">
      <c r="A858" s="134">
        <v>39224</v>
      </c>
      <c r="B858" s="133" t="s">
        <v>64</v>
      </c>
      <c r="C858" s="133">
        <v>2078.7539999999999</v>
      </c>
      <c r="D858" s="183" t="s">
        <v>64</v>
      </c>
      <c r="E858" s="133">
        <v>8670</v>
      </c>
      <c r="F858" s="133">
        <v>7.7839999999999998</v>
      </c>
      <c r="G858" s="133">
        <v>7.6680000000000001</v>
      </c>
      <c r="H858" s="133">
        <v>7.89</v>
      </c>
      <c r="I858" s="133">
        <v>8.5459999999999994</v>
      </c>
      <c r="J858" s="133">
        <v>8.18</v>
      </c>
      <c r="K858" s="133" t="s">
        <v>64</v>
      </c>
      <c r="L858" s="133" t="s">
        <v>64</v>
      </c>
    </row>
    <row r="859" spans="1:12" x14ac:dyDescent="0.3">
      <c r="A859" s="134">
        <v>39225</v>
      </c>
      <c r="B859" s="133" t="s">
        <v>64</v>
      </c>
      <c r="C859" s="133">
        <v>2104.2460000000001</v>
      </c>
      <c r="D859" s="183" t="s">
        <v>64</v>
      </c>
      <c r="E859" s="133">
        <v>8705</v>
      </c>
      <c r="F859" s="133">
        <v>7.7519999999999998</v>
      </c>
      <c r="G859" s="133">
        <v>7.6619999999999999</v>
      </c>
      <c r="H859" s="133">
        <v>7.8440000000000003</v>
      </c>
      <c r="I859" s="133">
        <v>8.5459999999999994</v>
      </c>
      <c r="J859" s="133">
        <v>8.1199999999999992</v>
      </c>
      <c r="K859" s="133" t="s">
        <v>64</v>
      </c>
      <c r="L859" s="133" t="s">
        <v>64</v>
      </c>
    </row>
    <row r="860" spans="1:12" x14ac:dyDescent="0.3">
      <c r="A860" s="134">
        <v>39226</v>
      </c>
      <c r="B860" s="133" t="s">
        <v>64</v>
      </c>
      <c r="C860" s="133">
        <v>2078.605</v>
      </c>
      <c r="D860" s="183" t="s">
        <v>64</v>
      </c>
      <c r="E860" s="133">
        <v>8770</v>
      </c>
      <c r="F860" s="133">
        <v>7.7469999999999999</v>
      </c>
      <c r="G860" s="133">
        <v>7.6379999999999999</v>
      </c>
      <c r="H860" s="133">
        <v>7.8520000000000003</v>
      </c>
      <c r="I860" s="133">
        <v>8.5459999999999994</v>
      </c>
      <c r="J860" s="133">
        <v>8.0500000000000007</v>
      </c>
      <c r="K860" s="133" t="s">
        <v>64</v>
      </c>
      <c r="L860" s="133" t="s">
        <v>64</v>
      </c>
    </row>
    <row r="861" spans="1:12" x14ac:dyDescent="0.3">
      <c r="A861" s="134">
        <v>39227</v>
      </c>
      <c r="B861" s="133" t="s">
        <v>64</v>
      </c>
      <c r="C861" s="133">
        <v>2060.4340000000002</v>
      </c>
      <c r="D861" s="183" t="s">
        <v>64</v>
      </c>
      <c r="E861" s="133">
        <v>8770</v>
      </c>
      <c r="F861" s="133">
        <v>7.7149999999999999</v>
      </c>
      <c r="G861" s="133">
        <v>7.65</v>
      </c>
      <c r="H861" s="133">
        <v>7.8029999999999999</v>
      </c>
      <c r="I861" s="133">
        <v>8.5459999999999994</v>
      </c>
      <c r="J861" s="133">
        <v>8.16</v>
      </c>
      <c r="K861" s="133" t="s">
        <v>64</v>
      </c>
      <c r="L861" s="133" t="s">
        <v>64</v>
      </c>
    </row>
    <row r="862" spans="1:12" x14ac:dyDescent="0.3">
      <c r="A862" s="134">
        <v>39228</v>
      </c>
      <c r="B862" s="133" t="s">
        <v>64</v>
      </c>
      <c r="C862" s="133">
        <v>2060.4340000000002</v>
      </c>
      <c r="D862" s="183" t="s">
        <v>64</v>
      </c>
      <c r="E862" s="133">
        <v>8770</v>
      </c>
      <c r="F862" s="133">
        <v>7.7149999999999999</v>
      </c>
      <c r="G862" s="133">
        <v>7.65</v>
      </c>
      <c r="H862" s="133">
        <v>7.8029999999999999</v>
      </c>
      <c r="I862" s="133">
        <v>8.5459999999999994</v>
      </c>
      <c r="J862" s="133">
        <v>8.16</v>
      </c>
      <c r="K862" s="133" t="s">
        <v>64</v>
      </c>
      <c r="L862" s="133" t="s">
        <v>64</v>
      </c>
    </row>
    <row r="863" spans="1:12" x14ac:dyDescent="0.3">
      <c r="A863" s="134">
        <v>39229</v>
      </c>
      <c r="B863" s="133" t="s">
        <v>64</v>
      </c>
      <c r="C863" s="133">
        <v>2060.4340000000002</v>
      </c>
      <c r="D863" s="183" t="s">
        <v>64</v>
      </c>
      <c r="E863" s="133">
        <v>8770</v>
      </c>
      <c r="F863" s="133">
        <v>7.7149999999999999</v>
      </c>
      <c r="G863" s="133">
        <v>7.65</v>
      </c>
      <c r="H863" s="133">
        <v>7.8029999999999999</v>
      </c>
      <c r="I863" s="133">
        <v>8.5459999999999994</v>
      </c>
      <c r="J863" s="133">
        <v>8.16</v>
      </c>
      <c r="K863" s="133" t="s">
        <v>64</v>
      </c>
      <c r="L863" s="133" t="s">
        <v>64</v>
      </c>
    </row>
    <row r="864" spans="1:12" x14ac:dyDescent="0.3">
      <c r="A864" s="134">
        <v>39230</v>
      </c>
      <c r="B864" s="133" t="s">
        <v>64</v>
      </c>
      <c r="C864" s="133">
        <v>2076.7579999999998</v>
      </c>
      <c r="D864" s="183" t="s">
        <v>64</v>
      </c>
      <c r="E864" s="133">
        <v>8775</v>
      </c>
      <c r="F864" s="133">
        <v>7.7439999999999998</v>
      </c>
      <c r="G864" s="133">
        <v>7.6390000000000002</v>
      </c>
      <c r="H864" s="133">
        <v>7.8319999999999999</v>
      </c>
      <c r="I864" s="133">
        <v>8.5459999999999994</v>
      </c>
      <c r="J864" s="133">
        <v>8.17</v>
      </c>
      <c r="K864" s="133" t="s">
        <v>64</v>
      </c>
      <c r="L864" s="133" t="s">
        <v>64</v>
      </c>
    </row>
    <row r="865" spans="1:12" x14ac:dyDescent="0.3">
      <c r="A865" s="134">
        <v>39231</v>
      </c>
      <c r="B865" s="133" t="s">
        <v>64</v>
      </c>
      <c r="C865" s="133">
        <v>2058.7359999999999</v>
      </c>
      <c r="D865" s="183" t="s">
        <v>64</v>
      </c>
      <c r="E865" s="133">
        <v>8825</v>
      </c>
      <c r="F865" s="133">
        <v>7.7080000000000002</v>
      </c>
      <c r="G865" s="133">
        <v>7.66</v>
      </c>
      <c r="H865" s="133">
        <v>7.8870000000000005</v>
      </c>
      <c r="I865" s="133">
        <v>8.5459999999999994</v>
      </c>
      <c r="J865" s="133">
        <v>8.09</v>
      </c>
      <c r="K865" s="133" t="s">
        <v>64</v>
      </c>
      <c r="L865" s="133" t="s">
        <v>64</v>
      </c>
    </row>
    <row r="866" spans="1:12" x14ac:dyDescent="0.3">
      <c r="A866" s="134">
        <v>39232</v>
      </c>
      <c r="B866" s="133" t="s">
        <v>64</v>
      </c>
      <c r="C866" s="133">
        <v>2055.3960000000002</v>
      </c>
      <c r="D866" s="183" t="s">
        <v>64</v>
      </c>
      <c r="E866" s="133">
        <v>8813</v>
      </c>
      <c r="F866" s="133">
        <v>7.75</v>
      </c>
      <c r="G866" s="133">
        <v>7.65</v>
      </c>
      <c r="H866" s="133">
        <v>7.86</v>
      </c>
      <c r="I866" s="133">
        <v>8.5459999999999994</v>
      </c>
      <c r="J866" s="133">
        <v>8.1199999999999992</v>
      </c>
      <c r="K866" s="133" t="s">
        <v>64</v>
      </c>
      <c r="L866" s="133" t="s">
        <v>64</v>
      </c>
    </row>
    <row r="867" spans="1:12" x14ac:dyDescent="0.3">
      <c r="A867" s="134">
        <v>39233</v>
      </c>
      <c r="B867" s="133" t="s">
        <v>64</v>
      </c>
      <c r="C867" s="133">
        <v>2084.3240000000001</v>
      </c>
      <c r="D867" s="183" t="s">
        <v>64</v>
      </c>
      <c r="E867" s="133">
        <v>8825</v>
      </c>
      <c r="F867" s="133">
        <v>7.718</v>
      </c>
      <c r="G867" s="133">
        <v>7.65</v>
      </c>
      <c r="H867" s="133">
        <v>7.87</v>
      </c>
      <c r="I867" s="133">
        <v>8.5459999999999994</v>
      </c>
      <c r="J867" s="133">
        <v>8.02</v>
      </c>
      <c r="K867" s="133" t="s">
        <v>64</v>
      </c>
      <c r="L867" s="133" t="s">
        <v>64</v>
      </c>
    </row>
    <row r="868" spans="1:12" x14ac:dyDescent="0.3">
      <c r="A868" s="134">
        <v>39234</v>
      </c>
      <c r="B868" s="133" t="s">
        <v>64</v>
      </c>
      <c r="C868" s="133">
        <v>2084.3240000000001</v>
      </c>
      <c r="D868" s="183" t="s">
        <v>64</v>
      </c>
      <c r="E868" s="133">
        <v>8822</v>
      </c>
      <c r="F868" s="133">
        <v>7.718</v>
      </c>
      <c r="G868" s="133">
        <v>7.65</v>
      </c>
      <c r="H868" s="133">
        <v>7.87</v>
      </c>
      <c r="I868" s="133">
        <v>8.5459999999999994</v>
      </c>
      <c r="J868" s="133">
        <v>8.02</v>
      </c>
      <c r="K868" s="133" t="s">
        <v>64</v>
      </c>
      <c r="L868" s="133" t="s">
        <v>64</v>
      </c>
    </row>
    <row r="869" spans="1:12" x14ac:dyDescent="0.3">
      <c r="A869" s="134">
        <v>39235</v>
      </c>
      <c r="B869" s="133" t="s">
        <v>64</v>
      </c>
      <c r="C869" s="133">
        <v>2084.3240000000001</v>
      </c>
      <c r="D869" s="183" t="s">
        <v>64</v>
      </c>
      <c r="E869" s="133">
        <v>8822</v>
      </c>
      <c r="F869" s="133">
        <v>7.718</v>
      </c>
      <c r="G869" s="133">
        <v>7.65</v>
      </c>
      <c r="H869" s="133">
        <v>7.87</v>
      </c>
      <c r="I869" s="133">
        <v>8.5459999999999994</v>
      </c>
      <c r="J869" s="133">
        <v>8.02</v>
      </c>
      <c r="K869" s="133" t="s">
        <v>64</v>
      </c>
      <c r="L869" s="133" t="s">
        <v>64</v>
      </c>
    </row>
    <row r="870" spans="1:12" x14ac:dyDescent="0.3">
      <c r="A870" s="134">
        <v>39236</v>
      </c>
      <c r="B870" s="133" t="s">
        <v>64</v>
      </c>
      <c r="C870" s="133">
        <v>2084.3240000000001</v>
      </c>
      <c r="D870" s="183" t="s">
        <v>64</v>
      </c>
      <c r="E870" s="133">
        <v>8822</v>
      </c>
      <c r="F870" s="133">
        <v>7.718</v>
      </c>
      <c r="G870" s="133">
        <v>7.65</v>
      </c>
      <c r="H870" s="133">
        <v>7.87</v>
      </c>
      <c r="I870" s="133">
        <v>8.5459999999999994</v>
      </c>
      <c r="J870" s="133">
        <v>8.02</v>
      </c>
      <c r="K870" s="133" t="s">
        <v>64</v>
      </c>
      <c r="L870" s="133" t="s">
        <v>64</v>
      </c>
    </row>
    <row r="871" spans="1:12" x14ac:dyDescent="0.3">
      <c r="A871" s="134">
        <v>39237</v>
      </c>
      <c r="B871" s="133" t="s">
        <v>64</v>
      </c>
      <c r="C871" s="133">
        <v>2111.752</v>
      </c>
      <c r="D871" s="183" t="s">
        <v>64</v>
      </c>
      <c r="E871" s="133">
        <v>8757</v>
      </c>
      <c r="F871" s="133">
        <v>7.7059999999999995</v>
      </c>
      <c r="G871" s="133">
        <v>7.6</v>
      </c>
      <c r="H871" s="133">
        <v>7.8109999999999999</v>
      </c>
      <c r="I871" s="133">
        <v>8.5459999999999994</v>
      </c>
      <c r="J871" s="133">
        <v>8.09</v>
      </c>
      <c r="K871" s="133" t="s">
        <v>64</v>
      </c>
      <c r="L871" s="133" t="s">
        <v>64</v>
      </c>
    </row>
    <row r="872" spans="1:12" x14ac:dyDescent="0.3">
      <c r="A872" s="134">
        <v>39238</v>
      </c>
      <c r="B872" s="133" t="s">
        <v>64</v>
      </c>
      <c r="C872" s="133">
        <v>2093.11</v>
      </c>
      <c r="D872" s="183" t="s">
        <v>64</v>
      </c>
      <c r="E872" s="133">
        <v>8843</v>
      </c>
      <c r="F872" s="133">
        <v>7.6920000000000002</v>
      </c>
      <c r="G872" s="133">
        <v>7.6059999999999999</v>
      </c>
      <c r="H872" s="133">
        <v>7.8239999999999998</v>
      </c>
      <c r="I872" s="133">
        <v>6.55</v>
      </c>
      <c r="J872" s="133">
        <v>8.0399999999999991</v>
      </c>
      <c r="K872" s="133" t="s">
        <v>64</v>
      </c>
      <c r="L872" s="133" t="s">
        <v>64</v>
      </c>
    </row>
    <row r="873" spans="1:12" x14ac:dyDescent="0.3">
      <c r="A873" s="134">
        <v>39239</v>
      </c>
      <c r="B873" s="133" t="s">
        <v>64</v>
      </c>
      <c r="C873" s="133">
        <v>2102.444</v>
      </c>
      <c r="D873" s="183" t="s">
        <v>64</v>
      </c>
      <c r="E873" s="133">
        <v>8913</v>
      </c>
      <c r="F873" s="133">
        <v>7.7080000000000002</v>
      </c>
      <c r="G873" s="133">
        <v>7.6070000000000002</v>
      </c>
      <c r="H873" s="133">
        <v>7.8090000000000002</v>
      </c>
      <c r="I873" s="133">
        <v>6.55</v>
      </c>
      <c r="J873" s="133">
        <v>8.08</v>
      </c>
      <c r="K873" s="133" t="s">
        <v>64</v>
      </c>
      <c r="L873" s="133" t="s">
        <v>64</v>
      </c>
    </row>
    <row r="874" spans="1:12" x14ac:dyDescent="0.3">
      <c r="A874" s="134">
        <v>39240</v>
      </c>
      <c r="B874" s="133" t="s">
        <v>64</v>
      </c>
      <c r="C874" s="133">
        <v>2093.8110000000001</v>
      </c>
      <c r="D874" s="183" t="s">
        <v>64</v>
      </c>
      <c r="E874" s="133">
        <v>9015</v>
      </c>
      <c r="F874" s="133">
        <v>7.7089999999999996</v>
      </c>
      <c r="G874" s="133">
        <v>7.6070000000000002</v>
      </c>
      <c r="H874" s="133">
        <v>7.8040000000000003</v>
      </c>
      <c r="I874" s="133">
        <v>6.55</v>
      </c>
      <c r="J874" s="133">
        <v>8.09</v>
      </c>
      <c r="K874" s="133" t="s">
        <v>64</v>
      </c>
      <c r="L874" s="133" t="s">
        <v>64</v>
      </c>
    </row>
    <row r="875" spans="1:12" x14ac:dyDescent="0.3">
      <c r="A875" s="134">
        <v>39241</v>
      </c>
      <c r="B875" s="133" t="s">
        <v>64</v>
      </c>
      <c r="C875" s="133">
        <v>2054.4499999999998</v>
      </c>
      <c r="D875" s="183" t="s">
        <v>64</v>
      </c>
      <c r="E875" s="133">
        <v>9105</v>
      </c>
      <c r="F875" s="133">
        <v>7.6230000000000002</v>
      </c>
      <c r="G875" s="133">
        <v>7.5259999999999998</v>
      </c>
      <c r="H875" s="133">
        <v>7.7709999999999999</v>
      </c>
      <c r="I875" s="133">
        <v>6.5750000000000002</v>
      </c>
      <c r="J875" s="133">
        <v>8.08</v>
      </c>
      <c r="K875" s="133" t="s">
        <v>64</v>
      </c>
      <c r="L875" s="133" t="s">
        <v>64</v>
      </c>
    </row>
    <row r="876" spans="1:12" x14ac:dyDescent="0.3">
      <c r="A876" s="134">
        <v>39242</v>
      </c>
      <c r="B876" s="133" t="s">
        <v>64</v>
      </c>
      <c r="C876" s="133">
        <v>2054.4499999999998</v>
      </c>
      <c r="D876" s="183" t="s">
        <v>64</v>
      </c>
      <c r="E876" s="133">
        <v>9105</v>
      </c>
      <c r="F876" s="133">
        <v>7.6230000000000002</v>
      </c>
      <c r="G876" s="133">
        <v>7.5259999999999998</v>
      </c>
      <c r="H876" s="133">
        <v>7.7709999999999999</v>
      </c>
      <c r="I876" s="133">
        <v>6.5750000000000002</v>
      </c>
      <c r="J876" s="133">
        <v>8.08</v>
      </c>
      <c r="K876" s="133" t="s">
        <v>64</v>
      </c>
      <c r="L876" s="133" t="s">
        <v>64</v>
      </c>
    </row>
    <row r="877" spans="1:12" x14ac:dyDescent="0.3">
      <c r="A877" s="134">
        <v>39243</v>
      </c>
      <c r="B877" s="133" t="s">
        <v>64</v>
      </c>
      <c r="C877" s="133">
        <v>2054.4499999999998</v>
      </c>
      <c r="D877" s="183" t="s">
        <v>64</v>
      </c>
      <c r="E877" s="133">
        <v>9105</v>
      </c>
      <c r="F877" s="133">
        <v>7.6230000000000002</v>
      </c>
      <c r="G877" s="133">
        <v>7.5259999999999998</v>
      </c>
      <c r="H877" s="133">
        <v>7.7709999999999999</v>
      </c>
      <c r="I877" s="133">
        <v>6.5750000000000002</v>
      </c>
      <c r="J877" s="133">
        <v>8.08</v>
      </c>
      <c r="K877" s="133" t="s">
        <v>64</v>
      </c>
      <c r="L877" s="133" t="s">
        <v>64</v>
      </c>
    </row>
    <row r="878" spans="1:12" x14ac:dyDescent="0.3">
      <c r="A878" s="134">
        <v>39244</v>
      </c>
      <c r="B878" s="133" t="s">
        <v>64</v>
      </c>
      <c r="C878" s="133">
        <v>2084.029</v>
      </c>
      <c r="D878" s="183" t="s">
        <v>64</v>
      </c>
      <c r="E878" s="133">
        <v>9005</v>
      </c>
      <c r="F878" s="133">
        <v>7.7009999999999996</v>
      </c>
      <c r="G878" s="133">
        <v>7.6059999999999999</v>
      </c>
      <c r="H878" s="133">
        <v>7.8</v>
      </c>
      <c r="I878" s="133">
        <v>6.5600000000000005</v>
      </c>
      <c r="J878" s="133">
        <v>8.0399999999999991</v>
      </c>
      <c r="K878" s="133" t="s">
        <v>64</v>
      </c>
      <c r="L878" s="133" t="s">
        <v>64</v>
      </c>
    </row>
    <row r="879" spans="1:12" x14ac:dyDescent="0.3">
      <c r="A879" s="134">
        <v>39245</v>
      </c>
      <c r="B879" s="133" t="s">
        <v>64</v>
      </c>
      <c r="C879" s="133">
        <v>2108.58</v>
      </c>
      <c r="D879" s="183" t="s">
        <v>64</v>
      </c>
      <c r="E879" s="133">
        <v>9055</v>
      </c>
      <c r="F879" s="133">
        <v>7.68</v>
      </c>
      <c r="G879" s="133">
        <v>7.609</v>
      </c>
      <c r="H879" s="133">
        <v>7.8170000000000002</v>
      </c>
      <c r="I879" s="133">
        <v>6.5670000000000002</v>
      </c>
      <c r="J879" s="133">
        <v>7.99</v>
      </c>
      <c r="K879" s="133" t="s">
        <v>64</v>
      </c>
      <c r="L879" s="133" t="s">
        <v>64</v>
      </c>
    </row>
    <row r="880" spans="1:12" x14ac:dyDescent="0.3">
      <c r="A880" s="134">
        <v>39246</v>
      </c>
      <c r="B880" s="133" t="s">
        <v>64</v>
      </c>
      <c r="C880" s="133">
        <v>2088.6010000000001</v>
      </c>
      <c r="D880" s="183" t="s">
        <v>64</v>
      </c>
      <c r="E880" s="133">
        <v>9000</v>
      </c>
      <c r="F880" s="133">
        <v>7.673</v>
      </c>
      <c r="G880" s="133">
        <v>7.577</v>
      </c>
      <c r="H880" s="133">
        <v>7.782</v>
      </c>
      <c r="I880" s="133">
        <v>6.58</v>
      </c>
      <c r="J880" s="133">
        <v>7.92</v>
      </c>
      <c r="K880" s="133" t="s">
        <v>64</v>
      </c>
      <c r="L880" s="133" t="s">
        <v>64</v>
      </c>
    </row>
    <row r="881" spans="1:12" x14ac:dyDescent="0.3">
      <c r="A881" s="134">
        <v>39247</v>
      </c>
      <c r="B881" s="133" t="s">
        <v>64</v>
      </c>
      <c r="C881" s="133">
        <v>2108.4119999999998</v>
      </c>
      <c r="D881" s="183" t="s">
        <v>64</v>
      </c>
      <c r="E881" s="133">
        <v>9053</v>
      </c>
      <c r="F881" s="133">
        <v>7.681</v>
      </c>
      <c r="G881" s="133">
        <v>7.5979999999999999</v>
      </c>
      <c r="H881" s="133">
        <v>7.7949999999999999</v>
      </c>
      <c r="I881" s="133">
        <v>6.5830000000000002</v>
      </c>
      <c r="J881" s="133">
        <v>7.98</v>
      </c>
      <c r="K881" s="133" t="s">
        <v>64</v>
      </c>
      <c r="L881" s="133" t="s">
        <v>64</v>
      </c>
    </row>
    <row r="882" spans="1:12" x14ac:dyDescent="0.3">
      <c r="A882" s="134">
        <v>39248</v>
      </c>
      <c r="B882" s="133" t="s">
        <v>64</v>
      </c>
      <c r="C882" s="133">
        <v>2120.64</v>
      </c>
      <c r="D882" s="183" t="s">
        <v>64</v>
      </c>
      <c r="E882" s="133">
        <v>9040</v>
      </c>
      <c r="F882" s="133">
        <v>7.5860000000000003</v>
      </c>
      <c r="G882" s="133">
        <v>7.5030000000000001</v>
      </c>
      <c r="H882" s="133">
        <v>7.7210000000000001</v>
      </c>
      <c r="I882" s="133">
        <v>6.5830000000000002</v>
      </c>
      <c r="J882" s="133">
        <v>7.96</v>
      </c>
      <c r="K882" s="133" t="s">
        <v>64</v>
      </c>
      <c r="L882" s="133" t="s">
        <v>64</v>
      </c>
    </row>
    <row r="883" spans="1:12" x14ac:dyDescent="0.3">
      <c r="A883" s="134">
        <v>39249</v>
      </c>
      <c r="B883" s="133" t="s">
        <v>64</v>
      </c>
      <c r="C883" s="133">
        <v>2120.64</v>
      </c>
      <c r="D883" s="183" t="s">
        <v>64</v>
      </c>
      <c r="E883" s="133">
        <v>9040</v>
      </c>
      <c r="F883" s="133">
        <v>7.5860000000000003</v>
      </c>
      <c r="G883" s="133">
        <v>7.5030000000000001</v>
      </c>
      <c r="H883" s="133">
        <v>7.7210000000000001</v>
      </c>
      <c r="I883" s="133">
        <v>6.5830000000000002</v>
      </c>
      <c r="J883" s="133">
        <v>7.96</v>
      </c>
      <c r="K883" s="133" t="s">
        <v>64</v>
      </c>
      <c r="L883" s="133" t="s">
        <v>64</v>
      </c>
    </row>
    <row r="884" spans="1:12" x14ac:dyDescent="0.3">
      <c r="A884" s="134">
        <v>39250</v>
      </c>
      <c r="B884" s="133" t="s">
        <v>64</v>
      </c>
      <c r="C884" s="133">
        <v>2120.64</v>
      </c>
      <c r="D884" s="183" t="s">
        <v>64</v>
      </c>
      <c r="E884" s="133">
        <v>9040</v>
      </c>
      <c r="F884" s="133">
        <v>7.5860000000000003</v>
      </c>
      <c r="G884" s="133">
        <v>7.5030000000000001</v>
      </c>
      <c r="H884" s="133">
        <v>7.7210000000000001</v>
      </c>
      <c r="I884" s="133">
        <v>6.5830000000000002</v>
      </c>
      <c r="J884" s="133">
        <v>7.96</v>
      </c>
      <c r="K884" s="133" t="s">
        <v>64</v>
      </c>
      <c r="L884" s="133" t="s">
        <v>64</v>
      </c>
    </row>
    <row r="885" spans="1:12" x14ac:dyDescent="0.3">
      <c r="A885" s="134">
        <v>39251</v>
      </c>
      <c r="B885" s="133" t="s">
        <v>64</v>
      </c>
      <c r="C885" s="133">
        <v>2126.4929999999999</v>
      </c>
      <c r="D885" s="183" t="s">
        <v>64</v>
      </c>
      <c r="E885" s="133">
        <v>8880</v>
      </c>
      <c r="F885" s="133">
        <v>7.569</v>
      </c>
      <c r="G885" s="133">
        <v>7.4770000000000003</v>
      </c>
      <c r="H885" s="133">
        <v>7.6660000000000004</v>
      </c>
      <c r="I885" s="133">
        <v>6.5579999999999998</v>
      </c>
      <c r="J885" s="133">
        <v>7.93</v>
      </c>
      <c r="K885" s="133" t="s">
        <v>64</v>
      </c>
      <c r="L885" s="133" t="s">
        <v>64</v>
      </c>
    </row>
    <row r="886" spans="1:12" x14ac:dyDescent="0.3">
      <c r="A886" s="134">
        <v>39252</v>
      </c>
      <c r="B886" s="133" t="s">
        <v>64</v>
      </c>
      <c r="C886" s="133">
        <v>2142.1860000000001</v>
      </c>
      <c r="D886" s="183" t="s">
        <v>64</v>
      </c>
      <c r="E886" s="133">
        <v>8870</v>
      </c>
      <c r="F886" s="133">
        <v>7.5839999999999996</v>
      </c>
      <c r="G886" s="133">
        <v>7.4960000000000004</v>
      </c>
      <c r="H886" s="133">
        <v>7.7069999999999999</v>
      </c>
      <c r="I886" s="133">
        <v>6.5919999999999996</v>
      </c>
      <c r="J886" s="133">
        <v>8.01</v>
      </c>
      <c r="K886" s="133" t="s">
        <v>64</v>
      </c>
      <c r="L886" s="133" t="s">
        <v>64</v>
      </c>
    </row>
    <row r="887" spans="1:12" x14ac:dyDescent="0.3">
      <c r="A887" s="134">
        <v>39253</v>
      </c>
      <c r="B887" s="133" t="s">
        <v>64</v>
      </c>
      <c r="C887" s="133">
        <v>2161.0740000000001</v>
      </c>
      <c r="D887" s="183" t="s">
        <v>64</v>
      </c>
      <c r="E887" s="133">
        <v>9005</v>
      </c>
      <c r="F887" s="133">
        <v>7.5659999999999998</v>
      </c>
      <c r="G887" s="133">
        <v>7.4889999999999999</v>
      </c>
      <c r="H887" s="133">
        <v>7.7039999999999997</v>
      </c>
      <c r="I887" s="133">
        <v>6.5869999999999997</v>
      </c>
      <c r="J887" s="133">
        <v>7.87</v>
      </c>
      <c r="K887" s="133" t="s">
        <v>64</v>
      </c>
      <c r="L887" s="133" t="s">
        <v>64</v>
      </c>
    </row>
    <row r="888" spans="1:12" x14ac:dyDescent="0.3">
      <c r="A888" s="134">
        <v>39254</v>
      </c>
      <c r="B888" s="133" t="s">
        <v>64</v>
      </c>
      <c r="C888" s="133">
        <v>2152.34</v>
      </c>
      <c r="D888" s="183" t="s">
        <v>64</v>
      </c>
      <c r="E888" s="133">
        <v>8995</v>
      </c>
      <c r="F888" s="133">
        <v>7.5600000000000005</v>
      </c>
      <c r="G888" s="133">
        <v>7.4619999999999997</v>
      </c>
      <c r="H888" s="133">
        <v>7.6639999999999997</v>
      </c>
      <c r="I888" s="133">
        <v>6.5670000000000002</v>
      </c>
      <c r="J888" s="133">
        <v>8.1</v>
      </c>
      <c r="K888" s="133" t="s">
        <v>64</v>
      </c>
      <c r="L888" s="133" t="s">
        <v>64</v>
      </c>
    </row>
    <row r="889" spans="1:12" x14ac:dyDescent="0.3">
      <c r="A889" s="134">
        <v>39255</v>
      </c>
      <c r="B889" s="133" t="s">
        <v>64</v>
      </c>
      <c r="C889" s="133">
        <v>2152.3209999999999</v>
      </c>
      <c r="D889" s="183" t="s">
        <v>64</v>
      </c>
      <c r="E889" s="133">
        <v>9045</v>
      </c>
      <c r="F889" s="133">
        <v>7.52</v>
      </c>
      <c r="G889" s="133">
        <v>7.4349999999999996</v>
      </c>
      <c r="H889" s="133">
        <v>7.64</v>
      </c>
      <c r="I889" s="133">
        <v>6.6059999999999999</v>
      </c>
      <c r="J889" s="133">
        <v>7.98</v>
      </c>
      <c r="K889" s="133" t="s">
        <v>64</v>
      </c>
      <c r="L889" s="133" t="s">
        <v>64</v>
      </c>
    </row>
    <row r="890" spans="1:12" x14ac:dyDescent="0.3">
      <c r="A890" s="134">
        <v>39256</v>
      </c>
      <c r="B890" s="133" t="s">
        <v>64</v>
      </c>
      <c r="C890" s="133">
        <v>2152.3209999999999</v>
      </c>
      <c r="D890" s="183" t="s">
        <v>64</v>
      </c>
      <c r="E890" s="133">
        <v>9045</v>
      </c>
      <c r="F890" s="133">
        <v>7.52</v>
      </c>
      <c r="G890" s="133">
        <v>7.4349999999999996</v>
      </c>
      <c r="H890" s="133">
        <v>7.64</v>
      </c>
      <c r="I890" s="133">
        <v>6.6059999999999999</v>
      </c>
      <c r="J890" s="133">
        <v>7.98</v>
      </c>
      <c r="K890" s="133" t="s">
        <v>64</v>
      </c>
      <c r="L890" s="133" t="s">
        <v>64</v>
      </c>
    </row>
    <row r="891" spans="1:12" x14ac:dyDescent="0.3">
      <c r="A891" s="134">
        <v>39257</v>
      </c>
      <c r="B891" s="133" t="s">
        <v>64</v>
      </c>
      <c r="C891" s="133">
        <v>2152.3209999999999</v>
      </c>
      <c r="D891" s="183" t="s">
        <v>64</v>
      </c>
      <c r="E891" s="133">
        <v>9045</v>
      </c>
      <c r="F891" s="133">
        <v>7.52</v>
      </c>
      <c r="G891" s="133">
        <v>7.4349999999999996</v>
      </c>
      <c r="H891" s="133">
        <v>7.64</v>
      </c>
      <c r="I891" s="133">
        <v>6.6059999999999999</v>
      </c>
      <c r="J891" s="133">
        <v>7.98</v>
      </c>
      <c r="K891" s="133" t="s">
        <v>64</v>
      </c>
      <c r="L891" s="133" t="s">
        <v>64</v>
      </c>
    </row>
    <row r="892" spans="1:12" x14ac:dyDescent="0.3">
      <c r="A892" s="134">
        <v>39258</v>
      </c>
      <c r="B892" s="133" t="s">
        <v>64</v>
      </c>
      <c r="C892" s="133">
        <v>2152.203</v>
      </c>
      <c r="D892" s="183" t="s">
        <v>64</v>
      </c>
      <c r="E892" s="133">
        <v>9035</v>
      </c>
      <c r="F892" s="133">
        <v>7.5350000000000001</v>
      </c>
      <c r="G892" s="133">
        <v>7.4489999999999998</v>
      </c>
      <c r="H892" s="133">
        <v>7.657</v>
      </c>
      <c r="I892" s="133">
        <v>6.6050000000000004</v>
      </c>
      <c r="J892" s="133">
        <v>7.95</v>
      </c>
      <c r="K892" s="133" t="s">
        <v>64</v>
      </c>
      <c r="L892" s="133" t="s">
        <v>64</v>
      </c>
    </row>
    <row r="893" spans="1:12" x14ac:dyDescent="0.3">
      <c r="A893" s="134">
        <v>39259</v>
      </c>
      <c r="B893" s="133" t="s">
        <v>64</v>
      </c>
      <c r="C893" s="133">
        <v>2153.5419999999999</v>
      </c>
      <c r="D893" s="183" t="s">
        <v>64</v>
      </c>
      <c r="E893" s="133">
        <v>9093</v>
      </c>
      <c r="F893" s="133">
        <v>7.5519999999999996</v>
      </c>
      <c r="G893" s="133">
        <v>7.452</v>
      </c>
      <c r="H893" s="133">
        <v>7.6349999999999998</v>
      </c>
      <c r="I893" s="133">
        <v>6.569</v>
      </c>
      <c r="J893" s="133">
        <v>8.01</v>
      </c>
      <c r="K893" s="133" t="s">
        <v>64</v>
      </c>
      <c r="L893" s="133" t="s">
        <v>64</v>
      </c>
    </row>
    <row r="894" spans="1:12" x14ac:dyDescent="0.3">
      <c r="A894" s="134">
        <v>39260</v>
      </c>
      <c r="B894" s="133" t="s">
        <v>64</v>
      </c>
      <c r="C894" s="133">
        <v>2125.3380000000002</v>
      </c>
      <c r="D894" s="183" t="s">
        <v>64</v>
      </c>
      <c r="E894" s="133">
        <v>8992</v>
      </c>
      <c r="F894" s="133">
        <v>7.5270000000000001</v>
      </c>
      <c r="G894" s="133">
        <v>7.4359999999999999</v>
      </c>
      <c r="H894" s="133">
        <v>7.6440000000000001</v>
      </c>
      <c r="I894" s="133">
        <v>6.5949999999999998</v>
      </c>
      <c r="J894" s="133">
        <v>8.0500000000000007</v>
      </c>
      <c r="K894" s="133" t="s">
        <v>64</v>
      </c>
      <c r="L894" s="133" t="s">
        <v>64</v>
      </c>
    </row>
    <row r="895" spans="1:12" x14ac:dyDescent="0.3">
      <c r="A895" s="134">
        <v>39261</v>
      </c>
      <c r="B895" s="133" t="s">
        <v>64</v>
      </c>
      <c r="C895" s="133">
        <v>2112.8510000000001</v>
      </c>
      <c r="D895" s="183" t="s">
        <v>64</v>
      </c>
      <c r="E895" s="133">
        <v>9050</v>
      </c>
      <c r="F895" s="133">
        <v>7.5519999999999996</v>
      </c>
      <c r="G895" s="133">
        <v>7.4569999999999999</v>
      </c>
      <c r="H895" s="133">
        <v>7.6680000000000001</v>
      </c>
      <c r="I895" s="133">
        <v>6.58</v>
      </c>
      <c r="J895" s="133">
        <v>8.09</v>
      </c>
      <c r="K895" s="133" t="s">
        <v>64</v>
      </c>
      <c r="L895" s="133" t="s">
        <v>64</v>
      </c>
    </row>
    <row r="896" spans="1:12" x14ac:dyDescent="0.3">
      <c r="A896" s="134">
        <v>39262</v>
      </c>
      <c r="B896" s="133" t="s">
        <v>64</v>
      </c>
      <c r="C896" s="133">
        <v>2139.2779999999998</v>
      </c>
      <c r="D896" s="183" t="s">
        <v>64</v>
      </c>
      <c r="E896" s="133">
        <v>9025</v>
      </c>
      <c r="F896" s="133">
        <v>7.5440000000000005</v>
      </c>
      <c r="G896" s="133">
        <v>7.4630000000000001</v>
      </c>
      <c r="H896" s="133">
        <v>7.6559999999999997</v>
      </c>
      <c r="I896" s="133">
        <v>6.6</v>
      </c>
      <c r="J896" s="133">
        <v>8.0500000000000007</v>
      </c>
      <c r="K896" s="133" t="s">
        <v>64</v>
      </c>
      <c r="L896" s="133" t="s">
        <v>64</v>
      </c>
    </row>
    <row r="897" spans="1:12" x14ac:dyDescent="0.3">
      <c r="A897" s="134">
        <v>39263</v>
      </c>
      <c r="B897" s="133" t="s">
        <v>64</v>
      </c>
      <c r="C897" s="133">
        <v>2139.2779999999998</v>
      </c>
      <c r="D897" s="183" t="s">
        <v>64</v>
      </c>
      <c r="E897" s="133">
        <v>9025</v>
      </c>
      <c r="F897" s="133">
        <v>7.5440000000000005</v>
      </c>
      <c r="G897" s="133">
        <v>7.4630000000000001</v>
      </c>
      <c r="H897" s="133">
        <v>7.6559999999999997</v>
      </c>
      <c r="I897" s="133">
        <v>6.6</v>
      </c>
      <c r="J897" s="133">
        <v>8.0500000000000007</v>
      </c>
      <c r="K897" s="133" t="s">
        <v>64</v>
      </c>
      <c r="L897" s="133" t="s">
        <v>64</v>
      </c>
    </row>
    <row r="898" spans="1:12" x14ac:dyDescent="0.3">
      <c r="A898" s="134">
        <v>39264</v>
      </c>
      <c r="B898" s="133" t="s">
        <v>64</v>
      </c>
      <c r="C898" s="133">
        <v>2139.2779999999998</v>
      </c>
      <c r="D898" s="183" t="s">
        <v>64</v>
      </c>
      <c r="E898" s="133">
        <v>9025</v>
      </c>
      <c r="F898" s="133">
        <v>7.5440000000000005</v>
      </c>
      <c r="G898" s="133">
        <v>7.4630000000000001</v>
      </c>
      <c r="H898" s="133">
        <v>7.6559999999999997</v>
      </c>
      <c r="I898" s="133">
        <v>6.6</v>
      </c>
      <c r="J898" s="133">
        <v>8.0500000000000007</v>
      </c>
      <c r="K898" s="133" t="s">
        <v>64</v>
      </c>
      <c r="L898" s="133" t="s">
        <v>64</v>
      </c>
    </row>
    <row r="899" spans="1:12" x14ac:dyDescent="0.3">
      <c r="A899" s="134">
        <v>39265</v>
      </c>
      <c r="B899" s="133" t="s">
        <v>64</v>
      </c>
      <c r="C899" s="133">
        <v>2167.8200000000002</v>
      </c>
      <c r="D899" s="183" t="s">
        <v>64</v>
      </c>
      <c r="E899" s="133">
        <v>8965</v>
      </c>
      <c r="F899" s="133">
        <v>7.5709999999999997</v>
      </c>
      <c r="G899" s="133">
        <v>7.4809999999999999</v>
      </c>
      <c r="H899" s="133">
        <v>7.6749999999999998</v>
      </c>
      <c r="I899" s="133">
        <v>6.5910000000000002</v>
      </c>
      <c r="J899" s="133">
        <v>8.08</v>
      </c>
      <c r="K899" s="133" t="s">
        <v>64</v>
      </c>
      <c r="L899" s="133" t="s">
        <v>64</v>
      </c>
    </row>
    <row r="900" spans="1:12" x14ac:dyDescent="0.3">
      <c r="A900" s="134">
        <v>39266</v>
      </c>
      <c r="B900" s="133" t="s">
        <v>64</v>
      </c>
      <c r="C900" s="133">
        <v>2189.1190000000001</v>
      </c>
      <c r="D900" s="183" t="s">
        <v>64</v>
      </c>
      <c r="E900" s="133">
        <v>9005</v>
      </c>
      <c r="F900" s="133">
        <v>7.548</v>
      </c>
      <c r="G900" s="133">
        <v>7.4619999999999997</v>
      </c>
      <c r="H900" s="133">
        <v>7.6449999999999996</v>
      </c>
      <c r="I900" s="133">
        <v>6.6</v>
      </c>
      <c r="J900" s="133">
        <v>8.06</v>
      </c>
      <c r="K900" s="133" t="s">
        <v>64</v>
      </c>
      <c r="L900" s="133" t="s">
        <v>64</v>
      </c>
    </row>
    <row r="901" spans="1:12" x14ac:dyDescent="0.3">
      <c r="A901" s="134">
        <v>39267</v>
      </c>
      <c r="B901" s="133" t="s">
        <v>64</v>
      </c>
      <c r="C901" s="133">
        <v>2196.105</v>
      </c>
      <c r="D901" s="183" t="s">
        <v>64</v>
      </c>
      <c r="E901" s="133">
        <v>9008</v>
      </c>
      <c r="F901" s="133">
        <v>7.4580000000000002</v>
      </c>
      <c r="G901" s="133">
        <v>7.3920000000000003</v>
      </c>
      <c r="H901" s="133">
        <v>7.5549999999999997</v>
      </c>
      <c r="I901" s="133">
        <v>6.6120000000000001</v>
      </c>
      <c r="J901" s="133">
        <v>8.07</v>
      </c>
      <c r="K901" s="133" t="s">
        <v>64</v>
      </c>
      <c r="L901" s="133" t="s">
        <v>64</v>
      </c>
    </row>
    <row r="902" spans="1:12" x14ac:dyDescent="0.3">
      <c r="A902" s="134">
        <v>39268</v>
      </c>
      <c r="B902" s="133" t="s">
        <v>64</v>
      </c>
      <c r="C902" s="133">
        <v>2220.931</v>
      </c>
      <c r="D902" s="183" t="s">
        <v>64</v>
      </c>
      <c r="E902" s="133">
        <v>9010</v>
      </c>
      <c r="F902" s="133">
        <v>7.4649999999999999</v>
      </c>
      <c r="G902" s="133">
        <v>7.351</v>
      </c>
      <c r="H902" s="133">
        <v>7.577</v>
      </c>
      <c r="I902" s="133">
        <v>6.6020000000000003</v>
      </c>
      <c r="J902" s="133">
        <v>8.08</v>
      </c>
      <c r="K902" s="133" t="s">
        <v>64</v>
      </c>
      <c r="L902" s="133" t="s">
        <v>64</v>
      </c>
    </row>
    <row r="903" spans="1:12" x14ac:dyDescent="0.3">
      <c r="A903" s="134">
        <v>39269</v>
      </c>
      <c r="B903" s="133" t="s">
        <v>64</v>
      </c>
      <c r="C903" s="133">
        <v>2227.0509999999999</v>
      </c>
      <c r="D903" s="183" t="s">
        <v>64</v>
      </c>
      <c r="E903" s="133">
        <v>9008</v>
      </c>
      <c r="F903" s="133">
        <v>7.4180000000000001</v>
      </c>
      <c r="G903" s="133">
        <v>7.3689999999999998</v>
      </c>
      <c r="H903" s="133">
        <v>7.5709999999999997</v>
      </c>
      <c r="I903" s="133">
        <v>6.5659999999999998</v>
      </c>
      <c r="J903" s="133">
        <v>8.07</v>
      </c>
      <c r="K903" s="133" t="s">
        <v>64</v>
      </c>
      <c r="L903" s="133" t="s">
        <v>64</v>
      </c>
    </row>
    <row r="904" spans="1:12" x14ac:dyDescent="0.3">
      <c r="A904" s="134">
        <v>39270</v>
      </c>
      <c r="B904" s="133" t="s">
        <v>64</v>
      </c>
      <c r="C904" s="133">
        <v>2227.0509999999999</v>
      </c>
      <c r="D904" s="183" t="s">
        <v>64</v>
      </c>
      <c r="E904" s="133">
        <v>9008</v>
      </c>
      <c r="F904" s="133">
        <v>7.4180000000000001</v>
      </c>
      <c r="G904" s="133">
        <v>7.3689999999999998</v>
      </c>
      <c r="H904" s="133">
        <v>7.5709999999999997</v>
      </c>
      <c r="I904" s="133">
        <v>6.5659999999999998</v>
      </c>
      <c r="J904" s="133">
        <v>8.07</v>
      </c>
      <c r="K904" s="133" t="s">
        <v>64</v>
      </c>
      <c r="L904" s="133" t="s">
        <v>64</v>
      </c>
    </row>
    <row r="905" spans="1:12" x14ac:dyDescent="0.3">
      <c r="A905" s="134">
        <v>39271</v>
      </c>
      <c r="B905" s="133" t="s">
        <v>64</v>
      </c>
      <c r="C905" s="133">
        <v>2227.0509999999999</v>
      </c>
      <c r="D905" s="183" t="s">
        <v>64</v>
      </c>
      <c r="E905" s="133">
        <v>9008</v>
      </c>
      <c r="F905" s="133">
        <v>7.4180000000000001</v>
      </c>
      <c r="G905" s="133">
        <v>7.3689999999999998</v>
      </c>
      <c r="H905" s="133">
        <v>7.5709999999999997</v>
      </c>
      <c r="I905" s="133">
        <v>6.5659999999999998</v>
      </c>
      <c r="J905" s="133">
        <v>8.07</v>
      </c>
      <c r="K905" s="133" t="s">
        <v>64</v>
      </c>
      <c r="L905" s="133" t="s">
        <v>64</v>
      </c>
    </row>
    <row r="906" spans="1:12" x14ac:dyDescent="0.3">
      <c r="A906" s="134">
        <v>39272</v>
      </c>
      <c r="B906" s="133" t="s">
        <v>64</v>
      </c>
      <c r="C906" s="133">
        <v>2271.3440000000001</v>
      </c>
      <c r="D906" s="183" t="s">
        <v>64</v>
      </c>
      <c r="E906" s="133">
        <v>9020</v>
      </c>
      <c r="F906" s="133">
        <v>7.4450000000000003</v>
      </c>
      <c r="G906" s="133">
        <v>7.4130000000000003</v>
      </c>
      <c r="H906" s="133">
        <v>7.577</v>
      </c>
      <c r="I906" s="133">
        <v>6.577</v>
      </c>
      <c r="J906" s="133">
        <v>8.0399999999999991</v>
      </c>
      <c r="K906" s="133" t="s">
        <v>64</v>
      </c>
      <c r="L906" s="133" t="s">
        <v>64</v>
      </c>
    </row>
    <row r="907" spans="1:12" x14ac:dyDescent="0.3">
      <c r="A907" s="134">
        <v>39273</v>
      </c>
      <c r="B907" s="133" t="s">
        <v>64</v>
      </c>
      <c r="C907" s="133">
        <v>2282.3789999999999</v>
      </c>
      <c r="D907" s="183" t="s">
        <v>64</v>
      </c>
      <c r="E907" s="133">
        <v>8995</v>
      </c>
      <c r="F907" s="133">
        <v>7.4530000000000003</v>
      </c>
      <c r="G907" s="133">
        <v>7.3609999999999998</v>
      </c>
      <c r="H907" s="133">
        <v>7.55</v>
      </c>
      <c r="I907" s="133">
        <v>6.6</v>
      </c>
      <c r="J907" s="133">
        <v>8.01</v>
      </c>
      <c r="K907" s="133" t="s">
        <v>64</v>
      </c>
      <c r="L907" s="133" t="s">
        <v>64</v>
      </c>
    </row>
    <row r="908" spans="1:12" x14ac:dyDescent="0.3">
      <c r="A908" s="134">
        <v>39274</v>
      </c>
      <c r="B908" s="133" t="s">
        <v>64</v>
      </c>
      <c r="C908" s="133">
        <v>2273.4169999999999</v>
      </c>
      <c r="D908" s="183" t="s">
        <v>64</v>
      </c>
      <c r="E908" s="133">
        <v>9024</v>
      </c>
      <c r="F908" s="133">
        <v>7.3840000000000003</v>
      </c>
      <c r="G908" s="133">
        <v>7.3209999999999997</v>
      </c>
      <c r="H908" s="133">
        <v>7.4539999999999997</v>
      </c>
      <c r="I908" s="133">
        <v>6.6</v>
      </c>
      <c r="J908" s="133">
        <v>8</v>
      </c>
      <c r="K908" s="133" t="s">
        <v>64</v>
      </c>
      <c r="L908" s="133" t="s">
        <v>64</v>
      </c>
    </row>
    <row r="909" spans="1:12" x14ac:dyDescent="0.3">
      <c r="A909" s="134">
        <v>39275</v>
      </c>
      <c r="B909" s="133" t="s">
        <v>64</v>
      </c>
      <c r="C909" s="133">
        <v>2284.9160000000002</v>
      </c>
      <c r="D909" s="183" t="s">
        <v>64</v>
      </c>
      <c r="E909" s="133">
        <v>8968</v>
      </c>
      <c r="F909" s="133">
        <v>7.4290000000000003</v>
      </c>
      <c r="G909" s="133">
        <v>7.359</v>
      </c>
      <c r="H909" s="133">
        <v>7.4960000000000004</v>
      </c>
      <c r="I909" s="133">
        <v>6.6020000000000003</v>
      </c>
      <c r="J909" s="133">
        <v>7.98</v>
      </c>
      <c r="K909" s="133" t="s">
        <v>64</v>
      </c>
      <c r="L909" s="133" t="s">
        <v>64</v>
      </c>
    </row>
    <row r="910" spans="1:12" x14ac:dyDescent="0.3">
      <c r="A910" s="134">
        <v>39276</v>
      </c>
      <c r="B910" s="133" t="s">
        <v>64</v>
      </c>
      <c r="C910" s="133">
        <v>2301.6010000000001</v>
      </c>
      <c r="D910" s="183" t="s">
        <v>64</v>
      </c>
      <c r="E910" s="133">
        <v>9008</v>
      </c>
      <c r="F910" s="133">
        <v>7.4139999999999997</v>
      </c>
      <c r="G910" s="133">
        <v>7.3339999999999996</v>
      </c>
      <c r="H910" s="133">
        <v>7.492</v>
      </c>
      <c r="I910" s="133">
        <v>6.55</v>
      </c>
      <c r="J910" s="133">
        <v>7.97</v>
      </c>
      <c r="K910" s="133" t="s">
        <v>64</v>
      </c>
      <c r="L910" s="133" t="s">
        <v>64</v>
      </c>
    </row>
    <row r="911" spans="1:12" x14ac:dyDescent="0.3">
      <c r="A911" s="134">
        <v>39277</v>
      </c>
      <c r="B911" s="133" t="s">
        <v>64</v>
      </c>
      <c r="C911" s="133">
        <v>2301.6010000000001</v>
      </c>
      <c r="D911" s="183" t="s">
        <v>64</v>
      </c>
      <c r="E911" s="133">
        <v>9008</v>
      </c>
      <c r="F911" s="133">
        <v>7.4139999999999997</v>
      </c>
      <c r="G911" s="133">
        <v>7.3339999999999996</v>
      </c>
      <c r="H911" s="133">
        <v>7.492</v>
      </c>
      <c r="I911" s="133">
        <v>6.55</v>
      </c>
      <c r="J911" s="133">
        <v>7.97</v>
      </c>
      <c r="K911" s="133" t="s">
        <v>64</v>
      </c>
      <c r="L911" s="133" t="s">
        <v>64</v>
      </c>
    </row>
    <row r="912" spans="1:12" x14ac:dyDescent="0.3">
      <c r="A912" s="134">
        <v>39278</v>
      </c>
      <c r="B912" s="133" t="s">
        <v>64</v>
      </c>
      <c r="C912" s="133">
        <v>2301.6010000000001</v>
      </c>
      <c r="D912" s="183" t="s">
        <v>64</v>
      </c>
      <c r="E912" s="133">
        <v>9008</v>
      </c>
      <c r="F912" s="133">
        <v>7.4139999999999997</v>
      </c>
      <c r="G912" s="133">
        <v>7.3339999999999996</v>
      </c>
      <c r="H912" s="133">
        <v>7.492</v>
      </c>
      <c r="I912" s="133">
        <v>6.55</v>
      </c>
      <c r="J912" s="133">
        <v>7.97</v>
      </c>
      <c r="K912" s="133" t="s">
        <v>64</v>
      </c>
      <c r="L912" s="133" t="s">
        <v>64</v>
      </c>
    </row>
    <row r="913" spans="1:12" x14ac:dyDescent="0.3">
      <c r="A913" s="134">
        <v>39279</v>
      </c>
      <c r="B913" s="133" t="s">
        <v>64</v>
      </c>
      <c r="C913" s="133">
        <v>2286.2179999999998</v>
      </c>
      <c r="D913" s="183" t="s">
        <v>64</v>
      </c>
      <c r="E913" s="133">
        <v>9025</v>
      </c>
      <c r="F913" s="133">
        <v>7.3310000000000004</v>
      </c>
      <c r="G913" s="133">
        <v>7.2539999999999996</v>
      </c>
      <c r="H913" s="133">
        <v>7.4109999999999996</v>
      </c>
      <c r="I913" s="133">
        <v>6.5830000000000002</v>
      </c>
      <c r="J913" s="133">
        <v>7.97</v>
      </c>
      <c r="K913" s="133" t="s">
        <v>64</v>
      </c>
      <c r="L913" s="133" t="s">
        <v>64</v>
      </c>
    </row>
    <row r="914" spans="1:12" x14ac:dyDescent="0.3">
      <c r="A914" s="134">
        <v>39280</v>
      </c>
      <c r="B914" s="133" t="s">
        <v>64</v>
      </c>
      <c r="C914" s="133">
        <v>2301.3420000000001</v>
      </c>
      <c r="D914" s="183" t="s">
        <v>64</v>
      </c>
      <c r="E914" s="133">
        <v>9035</v>
      </c>
      <c r="F914" s="133">
        <v>7.3209999999999997</v>
      </c>
      <c r="G914" s="133">
        <v>7.2450000000000001</v>
      </c>
      <c r="H914" s="133">
        <v>7.4089999999999998</v>
      </c>
      <c r="I914" s="133">
        <v>6.5960000000000001</v>
      </c>
      <c r="J914" s="133">
        <v>7.9399999999999995</v>
      </c>
      <c r="K914" s="133" t="s">
        <v>64</v>
      </c>
      <c r="L914" s="133" t="s">
        <v>64</v>
      </c>
    </row>
    <row r="915" spans="1:12" x14ac:dyDescent="0.3">
      <c r="A915" s="134">
        <v>39281</v>
      </c>
      <c r="B915" s="133" t="s">
        <v>64</v>
      </c>
      <c r="C915" s="133">
        <v>2294.5909999999999</v>
      </c>
      <c r="D915" s="183" t="s">
        <v>64</v>
      </c>
      <c r="E915" s="133">
        <v>9122</v>
      </c>
      <c r="F915" s="133">
        <v>7.2910000000000004</v>
      </c>
      <c r="G915" s="133">
        <v>7.2450000000000001</v>
      </c>
      <c r="H915" s="133">
        <v>7.43</v>
      </c>
      <c r="I915" s="133">
        <v>6.5579999999999998</v>
      </c>
      <c r="J915" s="133">
        <v>8</v>
      </c>
      <c r="K915" s="133" t="s">
        <v>64</v>
      </c>
      <c r="L915" s="133" t="s">
        <v>64</v>
      </c>
    </row>
    <row r="916" spans="1:12" x14ac:dyDescent="0.3">
      <c r="A916" s="134">
        <v>39282</v>
      </c>
      <c r="B916" s="133" t="s">
        <v>64</v>
      </c>
      <c r="C916" s="133">
        <v>2333.683</v>
      </c>
      <c r="D916" s="183" t="s">
        <v>64</v>
      </c>
      <c r="E916" s="133">
        <v>9060</v>
      </c>
      <c r="F916" s="133">
        <v>7.3310000000000004</v>
      </c>
      <c r="G916" s="133">
        <v>7.2530000000000001</v>
      </c>
      <c r="H916" s="133">
        <v>7.4290000000000003</v>
      </c>
      <c r="I916" s="133">
        <v>6.5890000000000004</v>
      </c>
      <c r="J916" s="133">
        <v>7.89</v>
      </c>
      <c r="K916" s="133" t="s">
        <v>64</v>
      </c>
      <c r="L916" s="133" t="s">
        <v>64</v>
      </c>
    </row>
    <row r="917" spans="1:12" x14ac:dyDescent="0.3">
      <c r="A917" s="134">
        <v>39283</v>
      </c>
      <c r="B917" s="133" t="s">
        <v>64</v>
      </c>
      <c r="C917" s="133">
        <v>2366.3960000000002</v>
      </c>
      <c r="D917" s="183" t="s">
        <v>64</v>
      </c>
      <c r="E917" s="133">
        <v>9092</v>
      </c>
      <c r="F917" s="133">
        <v>7.2850000000000001</v>
      </c>
      <c r="G917" s="133">
        <v>7.2379999999999995</v>
      </c>
      <c r="H917" s="133">
        <v>7.3639999999999999</v>
      </c>
      <c r="I917" s="133">
        <v>6.5830000000000002</v>
      </c>
      <c r="J917" s="133">
        <v>7.88</v>
      </c>
      <c r="K917" s="133" t="s">
        <v>64</v>
      </c>
      <c r="L917" s="133" t="s">
        <v>64</v>
      </c>
    </row>
    <row r="918" spans="1:12" x14ac:dyDescent="0.3">
      <c r="A918" s="134">
        <v>39284</v>
      </c>
      <c r="B918" s="133" t="s">
        <v>64</v>
      </c>
      <c r="C918" s="133">
        <v>2366.3960000000002</v>
      </c>
      <c r="D918" s="183" t="s">
        <v>64</v>
      </c>
      <c r="E918" s="133">
        <v>9092</v>
      </c>
      <c r="F918" s="133">
        <v>7.2850000000000001</v>
      </c>
      <c r="G918" s="133">
        <v>7.2379999999999995</v>
      </c>
      <c r="H918" s="133">
        <v>7.3639999999999999</v>
      </c>
      <c r="I918" s="133">
        <v>6.5830000000000002</v>
      </c>
      <c r="J918" s="133">
        <v>7.88</v>
      </c>
      <c r="K918" s="133" t="s">
        <v>64</v>
      </c>
      <c r="L918" s="133" t="s">
        <v>64</v>
      </c>
    </row>
    <row r="919" spans="1:12" x14ac:dyDescent="0.3">
      <c r="A919" s="134">
        <v>39285</v>
      </c>
      <c r="B919" s="133" t="s">
        <v>64</v>
      </c>
      <c r="C919" s="133">
        <v>2366.3960000000002</v>
      </c>
      <c r="D919" s="183" t="s">
        <v>64</v>
      </c>
      <c r="E919" s="133">
        <v>9092</v>
      </c>
      <c r="F919" s="133">
        <v>7.2850000000000001</v>
      </c>
      <c r="G919" s="133">
        <v>7.2379999999999995</v>
      </c>
      <c r="H919" s="133">
        <v>7.3639999999999999</v>
      </c>
      <c r="I919" s="133">
        <v>6.5830000000000002</v>
      </c>
      <c r="J919" s="133">
        <v>7.88</v>
      </c>
      <c r="K919" s="133" t="s">
        <v>64</v>
      </c>
      <c r="L919" s="133" t="s">
        <v>64</v>
      </c>
    </row>
    <row r="920" spans="1:12" x14ac:dyDescent="0.3">
      <c r="A920" s="134">
        <v>39286</v>
      </c>
      <c r="B920" s="133" t="s">
        <v>64</v>
      </c>
      <c r="C920" s="133">
        <v>2380.21</v>
      </c>
      <c r="D920" s="183" t="s">
        <v>64</v>
      </c>
      <c r="E920" s="133">
        <v>9070</v>
      </c>
      <c r="F920" s="133">
        <v>7.3010000000000002</v>
      </c>
      <c r="G920" s="133">
        <v>7.2220000000000004</v>
      </c>
      <c r="H920" s="133">
        <v>7.3819999999999997</v>
      </c>
      <c r="I920" s="133">
        <v>6.58</v>
      </c>
      <c r="J920" s="133">
        <v>7.87</v>
      </c>
      <c r="K920" s="133" t="s">
        <v>64</v>
      </c>
      <c r="L920" s="133" t="s">
        <v>64</v>
      </c>
    </row>
    <row r="921" spans="1:12" x14ac:dyDescent="0.3">
      <c r="A921" s="134">
        <v>39287</v>
      </c>
      <c r="B921" s="133" t="s">
        <v>64</v>
      </c>
      <c r="C921" s="133">
        <v>2401.1439999999998</v>
      </c>
      <c r="D921" s="183" t="s">
        <v>64</v>
      </c>
      <c r="E921" s="133">
        <v>9088</v>
      </c>
      <c r="F921" s="133">
        <v>7.2560000000000002</v>
      </c>
      <c r="G921" s="133">
        <v>7.218</v>
      </c>
      <c r="H921" s="133">
        <v>7.3849999999999998</v>
      </c>
      <c r="I921" s="133">
        <v>6.6040000000000001</v>
      </c>
      <c r="J921" s="133">
        <v>7.88</v>
      </c>
      <c r="K921" s="133" t="s">
        <v>64</v>
      </c>
      <c r="L921" s="133" t="s">
        <v>64</v>
      </c>
    </row>
    <row r="922" spans="1:12" x14ac:dyDescent="0.3">
      <c r="A922" s="134">
        <v>39288</v>
      </c>
      <c r="B922" s="133" t="s">
        <v>64</v>
      </c>
      <c r="C922" s="133">
        <v>2394.5650000000001</v>
      </c>
      <c r="D922" s="183" t="s">
        <v>64</v>
      </c>
      <c r="E922" s="133">
        <v>9083</v>
      </c>
      <c r="F922" s="133">
        <v>7.29</v>
      </c>
      <c r="G922" s="133">
        <v>7.2110000000000003</v>
      </c>
      <c r="H922" s="133">
        <v>7.367</v>
      </c>
      <c r="I922" s="133">
        <v>6.6040000000000001</v>
      </c>
      <c r="J922" s="133">
        <v>7.87</v>
      </c>
      <c r="K922" s="133" t="s">
        <v>64</v>
      </c>
      <c r="L922" s="133" t="s">
        <v>64</v>
      </c>
    </row>
    <row r="923" spans="1:12" x14ac:dyDescent="0.3">
      <c r="A923" s="134">
        <v>39289</v>
      </c>
      <c r="B923" s="133" t="s">
        <v>64</v>
      </c>
      <c r="C923" s="133">
        <v>2365.2629999999999</v>
      </c>
      <c r="D923" s="183" t="s">
        <v>64</v>
      </c>
      <c r="E923" s="133">
        <v>9250</v>
      </c>
      <c r="F923" s="133">
        <v>7.2610000000000001</v>
      </c>
      <c r="G923" s="133">
        <v>7.2350000000000003</v>
      </c>
      <c r="H923" s="133">
        <v>7.3659999999999997</v>
      </c>
      <c r="I923" s="133">
        <v>6.5919999999999996</v>
      </c>
      <c r="J923" s="133">
        <v>7.85</v>
      </c>
      <c r="K923" s="133" t="s">
        <v>64</v>
      </c>
      <c r="L923" s="133" t="s">
        <v>64</v>
      </c>
    </row>
    <row r="924" spans="1:12" x14ac:dyDescent="0.3">
      <c r="A924" s="134">
        <v>39290</v>
      </c>
      <c r="B924" s="133" t="s">
        <v>64</v>
      </c>
      <c r="C924" s="133">
        <v>2298.4140000000002</v>
      </c>
      <c r="D924" s="183" t="s">
        <v>64</v>
      </c>
      <c r="E924" s="133">
        <v>9240</v>
      </c>
      <c r="F924" s="133">
        <v>7.3010000000000002</v>
      </c>
      <c r="G924" s="133">
        <v>7.2210000000000001</v>
      </c>
      <c r="H924" s="133">
        <v>7.37</v>
      </c>
      <c r="I924" s="133">
        <v>6.6040000000000001</v>
      </c>
      <c r="J924" s="133">
        <v>7.87</v>
      </c>
      <c r="K924" s="133" t="s">
        <v>64</v>
      </c>
      <c r="L924" s="133" t="s">
        <v>64</v>
      </c>
    </row>
    <row r="925" spans="1:12" x14ac:dyDescent="0.3">
      <c r="A925" s="134">
        <v>39291</v>
      </c>
      <c r="B925" s="133" t="s">
        <v>64</v>
      </c>
      <c r="C925" s="133">
        <v>2298.4140000000002</v>
      </c>
      <c r="D925" s="183" t="s">
        <v>64</v>
      </c>
      <c r="E925" s="133">
        <v>9240</v>
      </c>
      <c r="F925" s="133">
        <v>7.3010000000000002</v>
      </c>
      <c r="G925" s="133">
        <v>7.2210000000000001</v>
      </c>
      <c r="H925" s="133">
        <v>7.37</v>
      </c>
      <c r="I925" s="133">
        <v>6.6040000000000001</v>
      </c>
      <c r="J925" s="133">
        <v>7.87</v>
      </c>
      <c r="K925" s="133" t="s">
        <v>64</v>
      </c>
      <c r="L925" s="133" t="s">
        <v>64</v>
      </c>
    </row>
    <row r="926" spans="1:12" x14ac:dyDescent="0.3">
      <c r="A926" s="134">
        <v>39292</v>
      </c>
      <c r="B926" s="133" t="s">
        <v>64</v>
      </c>
      <c r="C926" s="133">
        <v>2298.4140000000002</v>
      </c>
      <c r="D926" s="183" t="s">
        <v>64</v>
      </c>
      <c r="E926" s="133">
        <v>9240</v>
      </c>
      <c r="F926" s="133">
        <v>7.3010000000000002</v>
      </c>
      <c r="G926" s="133">
        <v>7.2210000000000001</v>
      </c>
      <c r="H926" s="133">
        <v>7.37</v>
      </c>
      <c r="I926" s="133">
        <v>6.6040000000000001</v>
      </c>
      <c r="J926" s="133">
        <v>7.87</v>
      </c>
      <c r="K926" s="133" t="s">
        <v>64</v>
      </c>
      <c r="L926" s="133" t="s">
        <v>64</v>
      </c>
    </row>
    <row r="927" spans="1:12" x14ac:dyDescent="0.3">
      <c r="A927" s="134">
        <v>39293</v>
      </c>
      <c r="B927" s="133" t="s">
        <v>64</v>
      </c>
      <c r="C927" s="133">
        <v>2301.5520000000001</v>
      </c>
      <c r="D927" s="183" t="s">
        <v>64</v>
      </c>
      <c r="E927" s="133">
        <v>9168</v>
      </c>
      <c r="F927" s="133">
        <v>7.306</v>
      </c>
      <c r="G927" s="133">
        <v>7.2489999999999997</v>
      </c>
      <c r="H927" s="133">
        <v>7.4349999999999996</v>
      </c>
      <c r="I927" s="133">
        <v>6.6050000000000004</v>
      </c>
      <c r="J927" s="133">
        <v>7.83</v>
      </c>
      <c r="K927" s="133" t="s">
        <v>64</v>
      </c>
      <c r="L927" s="133" t="s">
        <v>64</v>
      </c>
    </row>
    <row r="928" spans="1:12" x14ac:dyDescent="0.3">
      <c r="A928" s="134">
        <v>39294</v>
      </c>
      <c r="B928" s="133" t="s">
        <v>64</v>
      </c>
      <c r="C928" s="133">
        <v>2348.6729999999998</v>
      </c>
      <c r="D928" s="183" t="s">
        <v>64</v>
      </c>
      <c r="E928" s="133">
        <v>9230</v>
      </c>
      <c r="F928" s="133">
        <v>7.3220000000000001</v>
      </c>
      <c r="G928" s="133">
        <v>7.2869999999999999</v>
      </c>
      <c r="H928" s="133">
        <v>7.4269999999999996</v>
      </c>
      <c r="I928" s="133">
        <v>6.5960000000000001</v>
      </c>
      <c r="J928" s="133">
        <v>7.97</v>
      </c>
      <c r="K928" s="133" t="s">
        <v>64</v>
      </c>
      <c r="L928" s="133" t="s">
        <v>64</v>
      </c>
    </row>
    <row r="929" spans="1:12" x14ac:dyDescent="0.3">
      <c r="A929" s="134">
        <v>39295</v>
      </c>
      <c r="B929" s="133" t="s">
        <v>64</v>
      </c>
      <c r="C929" s="133">
        <v>2256.308</v>
      </c>
      <c r="D929" s="183" t="s">
        <v>64</v>
      </c>
      <c r="E929" s="133">
        <v>9253</v>
      </c>
      <c r="F929" s="133">
        <v>7.2949999999999999</v>
      </c>
      <c r="G929" s="133">
        <v>7.2309999999999999</v>
      </c>
      <c r="H929" s="133">
        <v>7.3879999999999999</v>
      </c>
      <c r="I929" s="133">
        <v>6.6189999999999998</v>
      </c>
      <c r="J929" s="133">
        <v>7.95</v>
      </c>
      <c r="K929" s="133" t="s">
        <v>64</v>
      </c>
      <c r="L929" s="133" t="s">
        <v>64</v>
      </c>
    </row>
    <row r="930" spans="1:12" x14ac:dyDescent="0.3">
      <c r="A930" s="134">
        <v>39296</v>
      </c>
      <c r="B930" s="133" t="s">
        <v>64</v>
      </c>
      <c r="C930" s="133">
        <v>2270.8539999999998</v>
      </c>
      <c r="D930" s="183" t="s">
        <v>64</v>
      </c>
      <c r="E930" s="133">
        <v>9248</v>
      </c>
      <c r="F930" s="133">
        <v>7.3520000000000003</v>
      </c>
      <c r="G930" s="133">
        <v>7.258</v>
      </c>
      <c r="H930" s="133">
        <v>7.4160000000000004</v>
      </c>
      <c r="I930" s="133">
        <v>6.5919999999999996</v>
      </c>
      <c r="J930" s="133">
        <v>7.95</v>
      </c>
      <c r="K930" s="133" t="s">
        <v>64</v>
      </c>
      <c r="L930" s="133" t="s">
        <v>64</v>
      </c>
    </row>
    <row r="931" spans="1:12" x14ac:dyDescent="0.3">
      <c r="A931" s="134">
        <v>39297</v>
      </c>
      <c r="B931" s="133" t="s">
        <v>64</v>
      </c>
      <c r="C931" s="133">
        <v>2269.7910000000002</v>
      </c>
      <c r="D931" s="183" t="s">
        <v>64</v>
      </c>
      <c r="E931" s="133">
        <v>9338</v>
      </c>
      <c r="F931" s="133">
        <v>7.2569999999999997</v>
      </c>
      <c r="G931" s="133">
        <v>7.1920000000000002</v>
      </c>
      <c r="H931" s="133">
        <v>7.36</v>
      </c>
      <c r="I931" s="133">
        <v>6.5919999999999996</v>
      </c>
      <c r="J931" s="133">
        <v>7.88</v>
      </c>
      <c r="K931" s="133" t="s">
        <v>64</v>
      </c>
      <c r="L931" s="133" t="s">
        <v>64</v>
      </c>
    </row>
    <row r="932" spans="1:12" x14ac:dyDescent="0.3">
      <c r="A932" s="134">
        <v>39298</v>
      </c>
      <c r="B932" s="133" t="s">
        <v>64</v>
      </c>
      <c r="C932" s="133">
        <v>2269.7910000000002</v>
      </c>
      <c r="D932" s="183" t="s">
        <v>64</v>
      </c>
      <c r="E932" s="133">
        <v>9338</v>
      </c>
      <c r="F932" s="133">
        <v>7.2569999999999997</v>
      </c>
      <c r="G932" s="133">
        <v>7.1920000000000002</v>
      </c>
      <c r="H932" s="133">
        <v>7.36</v>
      </c>
      <c r="I932" s="133">
        <v>6.5919999999999996</v>
      </c>
      <c r="J932" s="133">
        <v>7.88</v>
      </c>
      <c r="K932" s="133" t="s">
        <v>64</v>
      </c>
      <c r="L932" s="133" t="s">
        <v>64</v>
      </c>
    </row>
    <row r="933" spans="1:12" x14ac:dyDescent="0.3">
      <c r="A933" s="134">
        <v>39299</v>
      </c>
      <c r="B933" s="133" t="s">
        <v>64</v>
      </c>
      <c r="C933" s="133">
        <v>2269.7910000000002</v>
      </c>
      <c r="D933" s="183" t="s">
        <v>64</v>
      </c>
      <c r="E933" s="133">
        <v>9338</v>
      </c>
      <c r="F933" s="133">
        <v>7.2569999999999997</v>
      </c>
      <c r="G933" s="133">
        <v>7.1920000000000002</v>
      </c>
      <c r="H933" s="133">
        <v>7.36</v>
      </c>
      <c r="I933" s="133">
        <v>6.5919999999999996</v>
      </c>
      <c r="J933" s="133">
        <v>7.88</v>
      </c>
      <c r="K933" s="133" t="s">
        <v>64</v>
      </c>
      <c r="L933" s="133" t="s">
        <v>64</v>
      </c>
    </row>
    <row r="934" spans="1:12" x14ac:dyDescent="0.3">
      <c r="A934" s="134">
        <v>39300</v>
      </c>
      <c r="B934" s="133" t="s">
        <v>64</v>
      </c>
      <c r="C934" s="133">
        <v>2189.107</v>
      </c>
      <c r="D934" s="183" t="s">
        <v>64</v>
      </c>
      <c r="E934" s="133">
        <v>9260</v>
      </c>
      <c r="F934" s="133">
        <v>7.3259999999999996</v>
      </c>
      <c r="G934" s="133">
        <v>7.2549999999999999</v>
      </c>
      <c r="H934" s="133">
        <v>7.42</v>
      </c>
      <c r="I934" s="133">
        <v>6.5910000000000002</v>
      </c>
      <c r="J934" s="133">
        <v>7.84</v>
      </c>
      <c r="K934" s="133" t="s">
        <v>64</v>
      </c>
      <c r="L934" s="133" t="s">
        <v>64</v>
      </c>
    </row>
    <row r="935" spans="1:12" x14ac:dyDescent="0.3">
      <c r="A935" s="134">
        <v>39301</v>
      </c>
      <c r="B935" s="133" t="s">
        <v>64</v>
      </c>
      <c r="C935" s="133">
        <v>2174.0709999999999</v>
      </c>
      <c r="D935" s="183" t="s">
        <v>64</v>
      </c>
      <c r="E935" s="133">
        <v>9293</v>
      </c>
      <c r="F935" s="133">
        <v>7.266</v>
      </c>
      <c r="G935" s="133">
        <v>7.1989999999999998</v>
      </c>
      <c r="H935" s="133">
        <v>7.3760000000000003</v>
      </c>
      <c r="I935" s="133">
        <v>6.5890000000000004</v>
      </c>
      <c r="J935" s="133">
        <v>8.2200000000000006</v>
      </c>
      <c r="K935" s="133" t="s">
        <v>64</v>
      </c>
      <c r="L935" s="133" t="s">
        <v>64</v>
      </c>
    </row>
    <row r="936" spans="1:12" x14ac:dyDescent="0.3">
      <c r="A936" s="134">
        <v>39302</v>
      </c>
      <c r="B936" s="133" t="s">
        <v>64</v>
      </c>
      <c r="C936" s="133">
        <v>2262.636</v>
      </c>
      <c r="D936" s="183" t="s">
        <v>64</v>
      </c>
      <c r="E936" s="133">
        <v>9231</v>
      </c>
      <c r="F936" s="133">
        <v>7.3280000000000003</v>
      </c>
      <c r="G936" s="133">
        <v>7.2569999999999997</v>
      </c>
      <c r="H936" s="133">
        <v>7.4249999999999998</v>
      </c>
      <c r="I936" s="133">
        <v>6.5890000000000004</v>
      </c>
      <c r="J936" s="133">
        <v>8.3699999999999992</v>
      </c>
      <c r="K936" s="133" t="s">
        <v>64</v>
      </c>
      <c r="L936" s="133" t="s">
        <v>64</v>
      </c>
    </row>
    <row r="937" spans="1:12" x14ac:dyDescent="0.3">
      <c r="A937" s="134">
        <v>39303</v>
      </c>
      <c r="B937" s="133" t="s">
        <v>64</v>
      </c>
      <c r="C937" s="133">
        <v>2241.402</v>
      </c>
      <c r="D937" s="183" t="s">
        <v>64</v>
      </c>
      <c r="E937" s="133">
        <v>9350</v>
      </c>
      <c r="F937" s="133">
        <v>7.298</v>
      </c>
      <c r="G937" s="133">
        <v>7.1909999999999998</v>
      </c>
      <c r="H937" s="133">
        <v>7.3540000000000001</v>
      </c>
      <c r="I937" s="133">
        <v>6.5890000000000004</v>
      </c>
      <c r="J937" s="133">
        <v>8.31</v>
      </c>
      <c r="K937" s="133" t="s">
        <v>64</v>
      </c>
      <c r="L937" s="133" t="s">
        <v>64</v>
      </c>
    </row>
    <row r="938" spans="1:12" x14ac:dyDescent="0.3">
      <c r="A938" s="134">
        <v>39304</v>
      </c>
      <c r="B938" s="133" t="s">
        <v>64</v>
      </c>
      <c r="C938" s="133">
        <v>2207.3960000000002</v>
      </c>
      <c r="D938" s="183" t="s">
        <v>64</v>
      </c>
      <c r="E938" s="133">
        <v>9371</v>
      </c>
      <c r="F938" s="133">
        <v>7.234</v>
      </c>
      <c r="G938" s="133">
        <v>7.1890000000000001</v>
      </c>
      <c r="H938" s="133">
        <v>7.3319999999999999</v>
      </c>
      <c r="I938" s="133">
        <v>6.5890000000000004</v>
      </c>
      <c r="J938" s="133">
        <v>8.3000000000000007</v>
      </c>
      <c r="K938" s="133" t="s">
        <v>64</v>
      </c>
      <c r="L938" s="133" t="s">
        <v>64</v>
      </c>
    </row>
    <row r="939" spans="1:12" x14ac:dyDescent="0.3">
      <c r="A939" s="134">
        <v>39305</v>
      </c>
      <c r="B939" s="133" t="s">
        <v>64</v>
      </c>
      <c r="C939" s="133">
        <v>2207.3960000000002</v>
      </c>
      <c r="D939" s="183" t="s">
        <v>64</v>
      </c>
      <c r="E939" s="133">
        <v>9371</v>
      </c>
      <c r="F939" s="133">
        <v>7.234</v>
      </c>
      <c r="G939" s="133">
        <v>7.1890000000000001</v>
      </c>
      <c r="H939" s="133">
        <v>7.3319999999999999</v>
      </c>
      <c r="I939" s="133">
        <v>6.5890000000000004</v>
      </c>
      <c r="J939" s="133">
        <v>8.3000000000000007</v>
      </c>
      <c r="K939" s="133" t="s">
        <v>64</v>
      </c>
      <c r="L939" s="133" t="s">
        <v>64</v>
      </c>
    </row>
    <row r="940" spans="1:12" x14ac:dyDescent="0.3">
      <c r="A940" s="134">
        <v>39306</v>
      </c>
      <c r="B940" s="133" t="s">
        <v>64</v>
      </c>
      <c r="C940" s="133">
        <v>2207.3960000000002</v>
      </c>
      <c r="D940" s="183" t="s">
        <v>64</v>
      </c>
      <c r="E940" s="133">
        <v>9371</v>
      </c>
      <c r="F940" s="133">
        <v>7.234</v>
      </c>
      <c r="G940" s="133">
        <v>7.1890000000000001</v>
      </c>
      <c r="H940" s="133">
        <v>7.3319999999999999</v>
      </c>
      <c r="I940" s="133">
        <v>6.5890000000000004</v>
      </c>
      <c r="J940" s="133">
        <v>8.3000000000000007</v>
      </c>
      <c r="K940" s="133" t="s">
        <v>64</v>
      </c>
      <c r="L940" s="133" t="s">
        <v>64</v>
      </c>
    </row>
    <row r="941" spans="1:12" x14ac:dyDescent="0.3">
      <c r="A941" s="134">
        <v>39307</v>
      </c>
      <c r="B941" s="133" t="s">
        <v>64</v>
      </c>
      <c r="C941" s="133">
        <v>2211.4549999999999</v>
      </c>
      <c r="D941" s="183" t="s">
        <v>64</v>
      </c>
      <c r="E941" s="133">
        <v>9346</v>
      </c>
      <c r="F941" s="133">
        <v>7.2110000000000003</v>
      </c>
      <c r="G941" s="133">
        <v>7.19</v>
      </c>
      <c r="H941" s="133">
        <v>7.3239999999999998</v>
      </c>
      <c r="I941" s="133">
        <v>6.5890000000000004</v>
      </c>
      <c r="J941" s="133">
        <v>8.39</v>
      </c>
      <c r="K941" s="133" t="s">
        <v>64</v>
      </c>
      <c r="L941" s="133" t="s">
        <v>64</v>
      </c>
    </row>
    <row r="942" spans="1:12" x14ac:dyDescent="0.3">
      <c r="A942" s="134">
        <v>39308</v>
      </c>
      <c r="B942" s="133" t="s">
        <v>64</v>
      </c>
      <c r="C942" s="133">
        <v>2168.6379999999999</v>
      </c>
      <c r="D942" s="183" t="s">
        <v>64</v>
      </c>
      <c r="E942" s="133">
        <v>9375</v>
      </c>
      <c r="F942" s="133">
        <v>7.1929999999999996</v>
      </c>
      <c r="G942" s="133">
        <v>7.1849999999999996</v>
      </c>
      <c r="H942" s="133">
        <v>7.3419999999999996</v>
      </c>
      <c r="I942" s="133">
        <v>6.5890000000000004</v>
      </c>
      <c r="J942" s="133">
        <v>8.41</v>
      </c>
      <c r="K942" s="133" t="s">
        <v>64</v>
      </c>
      <c r="L942" s="133" t="s">
        <v>64</v>
      </c>
    </row>
    <row r="943" spans="1:12" x14ac:dyDescent="0.3">
      <c r="A943" s="134">
        <v>39309</v>
      </c>
      <c r="B943" s="133" t="s">
        <v>64</v>
      </c>
      <c r="C943" s="133">
        <v>2029.0830000000001</v>
      </c>
      <c r="D943" s="183" t="s">
        <v>64</v>
      </c>
      <c r="E943" s="133">
        <v>9410</v>
      </c>
      <c r="F943" s="133">
        <v>7.1859999999999999</v>
      </c>
      <c r="G943" s="133">
        <v>7.1719999999999997</v>
      </c>
      <c r="H943" s="133">
        <v>7.3289999999999997</v>
      </c>
      <c r="I943" s="133">
        <v>6.5890000000000004</v>
      </c>
      <c r="J943" s="133">
        <v>8.4</v>
      </c>
      <c r="K943" s="133" t="s">
        <v>64</v>
      </c>
      <c r="L943" s="133" t="s">
        <v>64</v>
      </c>
    </row>
    <row r="944" spans="1:12" x14ac:dyDescent="0.3">
      <c r="A944" s="134">
        <v>39310</v>
      </c>
      <c r="B944" s="133" t="s">
        <v>64</v>
      </c>
      <c r="C944" s="133">
        <v>1908.635</v>
      </c>
      <c r="D944" s="183" t="s">
        <v>64</v>
      </c>
      <c r="E944" s="133">
        <v>9550</v>
      </c>
      <c r="F944" s="133">
        <v>7.1829999999999998</v>
      </c>
      <c r="G944" s="133">
        <v>7.141</v>
      </c>
      <c r="H944" s="133">
        <v>7.3159999999999998</v>
      </c>
      <c r="I944" s="133">
        <v>6.5890000000000004</v>
      </c>
      <c r="J944" s="133">
        <v>8.14</v>
      </c>
      <c r="K944" s="133" t="s">
        <v>64</v>
      </c>
      <c r="L944" s="133" t="s">
        <v>64</v>
      </c>
    </row>
    <row r="945" spans="1:12" x14ac:dyDescent="0.3">
      <c r="A945" s="134">
        <v>39311</v>
      </c>
      <c r="B945" s="133" t="s">
        <v>64</v>
      </c>
      <c r="C945" s="133">
        <v>1908.635</v>
      </c>
      <c r="D945" s="183" t="s">
        <v>64</v>
      </c>
      <c r="E945" s="133">
        <v>9360</v>
      </c>
      <c r="F945" s="133">
        <v>7.1829999999999998</v>
      </c>
      <c r="G945" s="133">
        <v>7.141</v>
      </c>
      <c r="H945" s="133">
        <v>7.3159999999999998</v>
      </c>
      <c r="I945" s="133">
        <v>6.5890000000000004</v>
      </c>
      <c r="J945" s="133">
        <v>8.14</v>
      </c>
      <c r="K945" s="133" t="s">
        <v>64</v>
      </c>
      <c r="L945" s="133" t="s">
        <v>64</v>
      </c>
    </row>
    <row r="946" spans="1:12" x14ac:dyDescent="0.3">
      <c r="A946" s="134">
        <v>39312</v>
      </c>
      <c r="B946" s="133" t="s">
        <v>64</v>
      </c>
      <c r="C946" s="133">
        <v>1908.635</v>
      </c>
      <c r="D946" s="183" t="s">
        <v>64</v>
      </c>
      <c r="E946" s="133">
        <v>9360</v>
      </c>
      <c r="F946" s="133">
        <v>7.1829999999999998</v>
      </c>
      <c r="G946" s="133">
        <v>7.141</v>
      </c>
      <c r="H946" s="133">
        <v>7.3159999999999998</v>
      </c>
      <c r="I946" s="133">
        <v>6.5890000000000004</v>
      </c>
      <c r="J946" s="133">
        <v>8.14</v>
      </c>
      <c r="K946" s="133" t="s">
        <v>64</v>
      </c>
      <c r="L946" s="133" t="s">
        <v>64</v>
      </c>
    </row>
    <row r="947" spans="1:12" x14ac:dyDescent="0.3">
      <c r="A947" s="134">
        <v>39313</v>
      </c>
      <c r="B947" s="133" t="s">
        <v>64</v>
      </c>
      <c r="C947" s="133">
        <v>1908.635</v>
      </c>
      <c r="D947" s="183" t="s">
        <v>64</v>
      </c>
      <c r="E947" s="133">
        <v>9360</v>
      </c>
      <c r="F947" s="133">
        <v>7.1829999999999998</v>
      </c>
      <c r="G947" s="133">
        <v>7.141</v>
      </c>
      <c r="H947" s="133">
        <v>7.3159999999999998</v>
      </c>
      <c r="I947" s="133">
        <v>6.5890000000000004</v>
      </c>
      <c r="J947" s="133">
        <v>8.14</v>
      </c>
      <c r="K947" s="133" t="s">
        <v>64</v>
      </c>
      <c r="L947" s="133" t="s">
        <v>64</v>
      </c>
    </row>
    <row r="948" spans="1:12" x14ac:dyDescent="0.3">
      <c r="A948" s="134">
        <v>39314</v>
      </c>
      <c r="B948" s="133" t="s">
        <v>64</v>
      </c>
      <c r="C948" s="133">
        <v>2041.5840000000001</v>
      </c>
      <c r="D948" s="183" t="s">
        <v>64</v>
      </c>
      <c r="E948" s="133">
        <v>9405</v>
      </c>
      <c r="F948" s="133">
        <v>7.2480000000000002</v>
      </c>
      <c r="G948" s="133">
        <v>7.2160000000000002</v>
      </c>
      <c r="H948" s="133">
        <v>7.3860000000000001</v>
      </c>
      <c r="I948" s="133">
        <v>6.5890000000000004</v>
      </c>
      <c r="J948" s="133">
        <v>8.15</v>
      </c>
      <c r="K948" s="133" t="s">
        <v>64</v>
      </c>
      <c r="L948" s="133" t="s">
        <v>64</v>
      </c>
    </row>
    <row r="949" spans="1:12" x14ac:dyDescent="0.3">
      <c r="A949" s="134">
        <v>39315</v>
      </c>
      <c r="B949" s="133" t="s">
        <v>64</v>
      </c>
      <c r="C949" s="133">
        <v>1993.0070000000001</v>
      </c>
      <c r="D949" s="183" t="s">
        <v>64</v>
      </c>
      <c r="E949" s="133">
        <v>9440</v>
      </c>
      <c r="F949" s="133">
        <v>7.1840000000000002</v>
      </c>
      <c r="G949" s="133">
        <v>7.165</v>
      </c>
      <c r="H949" s="133">
        <v>7.319</v>
      </c>
      <c r="I949" s="133">
        <v>6.5890000000000004</v>
      </c>
      <c r="J949" s="133">
        <v>8.17</v>
      </c>
      <c r="K949" s="133" t="s">
        <v>64</v>
      </c>
      <c r="L949" s="133" t="s">
        <v>64</v>
      </c>
    </row>
    <row r="950" spans="1:12" x14ac:dyDescent="0.3">
      <c r="A950" s="134">
        <v>39316</v>
      </c>
      <c r="B950" s="133" t="s">
        <v>64</v>
      </c>
      <c r="C950" s="133">
        <v>2062.991</v>
      </c>
      <c r="D950" s="183" t="s">
        <v>64</v>
      </c>
      <c r="E950" s="133">
        <v>9350</v>
      </c>
      <c r="F950" s="133">
        <v>7.1829999999999998</v>
      </c>
      <c r="G950" s="133">
        <v>7.157</v>
      </c>
      <c r="H950" s="133">
        <v>7.319</v>
      </c>
      <c r="I950" s="133">
        <v>6.5890000000000004</v>
      </c>
      <c r="J950" s="133">
        <v>9.3699999999999992</v>
      </c>
      <c r="K950" s="133" t="s">
        <v>64</v>
      </c>
      <c r="L950" s="133" t="s">
        <v>64</v>
      </c>
    </row>
    <row r="951" spans="1:12" x14ac:dyDescent="0.3">
      <c r="A951" s="134">
        <v>39317</v>
      </c>
      <c r="B951" s="133" t="s">
        <v>64</v>
      </c>
      <c r="C951" s="133">
        <v>2117.66</v>
      </c>
      <c r="D951" s="183" t="s">
        <v>64</v>
      </c>
      <c r="E951" s="133">
        <v>9355</v>
      </c>
      <c r="F951" s="133">
        <v>7.1929999999999996</v>
      </c>
      <c r="G951" s="133">
        <v>7.1520000000000001</v>
      </c>
      <c r="H951" s="133">
        <v>7.3159999999999998</v>
      </c>
      <c r="I951" s="133">
        <v>6.5890000000000004</v>
      </c>
      <c r="J951" s="133">
        <v>8.99</v>
      </c>
      <c r="K951" s="133" t="s">
        <v>64</v>
      </c>
      <c r="L951" s="133" t="s">
        <v>64</v>
      </c>
    </row>
    <row r="952" spans="1:12" x14ac:dyDescent="0.3">
      <c r="A952" s="134">
        <v>39318</v>
      </c>
      <c r="B952" s="133" t="s">
        <v>64</v>
      </c>
      <c r="C952" s="133">
        <v>2143.1089999999999</v>
      </c>
      <c r="D952" s="183" t="s">
        <v>64</v>
      </c>
      <c r="E952" s="133">
        <v>9330</v>
      </c>
      <c r="F952" s="133">
        <v>7.165</v>
      </c>
      <c r="G952" s="133">
        <v>7.1379999999999999</v>
      </c>
      <c r="H952" s="133">
        <v>7.3079999999999998</v>
      </c>
      <c r="I952" s="133">
        <v>6.5890000000000004</v>
      </c>
      <c r="J952" s="133">
        <v>9.06</v>
      </c>
      <c r="K952" s="133" t="s">
        <v>64</v>
      </c>
      <c r="L952" s="133" t="s">
        <v>64</v>
      </c>
    </row>
    <row r="953" spans="1:12" x14ac:dyDescent="0.3">
      <c r="A953" s="134">
        <v>39319</v>
      </c>
      <c r="B953" s="133" t="s">
        <v>64</v>
      </c>
      <c r="C953" s="133">
        <v>2143.1089999999999</v>
      </c>
      <c r="D953" s="183" t="s">
        <v>64</v>
      </c>
      <c r="E953" s="133">
        <v>9330</v>
      </c>
      <c r="F953" s="133">
        <v>7.165</v>
      </c>
      <c r="G953" s="133">
        <v>7.1379999999999999</v>
      </c>
      <c r="H953" s="133">
        <v>7.3079999999999998</v>
      </c>
      <c r="I953" s="133">
        <v>6.5890000000000004</v>
      </c>
      <c r="J953" s="133">
        <v>9.06</v>
      </c>
      <c r="K953" s="133" t="s">
        <v>64</v>
      </c>
      <c r="L953" s="133" t="s">
        <v>64</v>
      </c>
    </row>
    <row r="954" spans="1:12" x14ac:dyDescent="0.3">
      <c r="A954" s="134">
        <v>39320</v>
      </c>
      <c r="B954" s="133" t="s">
        <v>64</v>
      </c>
      <c r="C954" s="133">
        <v>2143.1089999999999</v>
      </c>
      <c r="D954" s="183" t="s">
        <v>64</v>
      </c>
      <c r="E954" s="133">
        <v>9330</v>
      </c>
      <c r="F954" s="133">
        <v>7.165</v>
      </c>
      <c r="G954" s="133">
        <v>7.1379999999999999</v>
      </c>
      <c r="H954" s="133">
        <v>7.3079999999999998</v>
      </c>
      <c r="I954" s="133">
        <v>6.5890000000000004</v>
      </c>
      <c r="J954" s="133">
        <v>9.06</v>
      </c>
      <c r="K954" s="133" t="s">
        <v>64</v>
      </c>
      <c r="L954" s="133" t="s">
        <v>64</v>
      </c>
    </row>
    <row r="955" spans="1:12" x14ac:dyDescent="0.3">
      <c r="A955" s="134">
        <v>39321</v>
      </c>
      <c r="B955" s="133" t="s">
        <v>64</v>
      </c>
      <c r="C955" s="133">
        <v>2175.3530000000001</v>
      </c>
      <c r="D955" s="183" t="s">
        <v>64</v>
      </c>
      <c r="E955" s="133">
        <v>9360</v>
      </c>
      <c r="F955" s="133">
        <v>7.181</v>
      </c>
      <c r="G955" s="133">
        <v>7.1509999999999998</v>
      </c>
      <c r="H955" s="133">
        <v>7.3209999999999997</v>
      </c>
      <c r="I955" s="133">
        <v>6.5890000000000004</v>
      </c>
      <c r="J955" s="133">
        <v>8.5399999999999991</v>
      </c>
      <c r="K955" s="133" t="s">
        <v>64</v>
      </c>
      <c r="L955" s="133" t="s">
        <v>64</v>
      </c>
    </row>
    <row r="956" spans="1:12" x14ac:dyDescent="0.3">
      <c r="A956" s="134">
        <v>39322</v>
      </c>
      <c r="B956" s="133" t="s">
        <v>64</v>
      </c>
      <c r="C956" s="133">
        <v>2159.6089999999999</v>
      </c>
      <c r="D956" s="183" t="s">
        <v>64</v>
      </c>
      <c r="E956" s="133">
        <v>9435</v>
      </c>
      <c r="F956" s="133">
        <v>7.1719999999999997</v>
      </c>
      <c r="G956" s="133">
        <v>7.1609999999999996</v>
      </c>
      <c r="H956" s="133">
        <v>7.33</v>
      </c>
      <c r="I956" s="133">
        <v>6.5890000000000004</v>
      </c>
      <c r="J956" s="133">
        <v>8.57</v>
      </c>
      <c r="K956" s="133" t="s">
        <v>64</v>
      </c>
      <c r="L956" s="133" t="s">
        <v>64</v>
      </c>
    </row>
    <row r="957" spans="1:12" x14ac:dyDescent="0.3">
      <c r="A957" s="134">
        <v>39323</v>
      </c>
      <c r="B957" s="133" t="s">
        <v>64</v>
      </c>
      <c r="C957" s="133">
        <v>2134.8829999999998</v>
      </c>
      <c r="D957" s="183" t="s">
        <v>64</v>
      </c>
      <c r="E957" s="133">
        <v>9388</v>
      </c>
      <c r="F957" s="133">
        <v>7.157</v>
      </c>
      <c r="G957" s="133">
        <v>7.1319999999999997</v>
      </c>
      <c r="H957" s="133">
        <v>7.3079999999999998</v>
      </c>
      <c r="I957" s="133">
        <v>6.5890000000000004</v>
      </c>
      <c r="J957" s="133">
        <v>8.56</v>
      </c>
      <c r="K957" s="133" t="s">
        <v>64</v>
      </c>
      <c r="L957" s="133" t="s">
        <v>64</v>
      </c>
    </row>
    <row r="958" spans="1:12" x14ac:dyDescent="0.3">
      <c r="A958" s="134">
        <v>39324</v>
      </c>
      <c r="B958" s="133" t="s">
        <v>64</v>
      </c>
      <c r="C958" s="133">
        <v>2150.7150000000001</v>
      </c>
      <c r="D958" s="183" t="s">
        <v>64</v>
      </c>
      <c r="E958" s="133">
        <v>9400</v>
      </c>
      <c r="F958" s="133">
        <v>7.1749999999999998</v>
      </c>
      <c r="G958" s="133">
        <v>7.1870000000000003</v>
      </c>
      <c r="H958" s="133">
        <v>7.3840000000000003</v>
      </c>
      <c r="I958" s="133">
        <v>6.5890000000000004</v>
      </c>
      <c r="J958" s="133">
        <v>8.6</v>
      </c>
      <c r="K958" s="133" t="s">
        <v>64</v>
      </c>
      <c r="L958" s="133" t="s">
        <v>64</v>
      </c>
    </row>
    <row r="959" spans="1:12" x14ac:dyDescent="0.3">
      <c r="A959" s="134">
        <v>39325</v>
      </c>
      <c r="B959" s="133" t="s">
        <v>64</v>
      </c>
      <c r="C959" s="133">
        <v>2194.3389999999999</v>
      </c>
      <c r="D959" s="183" t="s">
        <v>64</v>
      </c>
      <c r="E959" s="133">
        <v>9375</v>
      </c>
      <c r="F959" s="133">
        <v>7.1559999999999997</v>
      </c>
      <c r="G959" s="133">
        <v>7.1459999999999999</v>
      </c>
      <c r="H959" s="133">
        <v>7.3159999999999998</v>
      </c>
      <c r="I959" s="133">
        <v>6.5890000000000004</v>
      </c>
      <c r="J959" s="133">
        <v>8.6</v>
      </c>
      <c r="K959" s="133" t="s">
        <v>64</v>
      </c>
      <c r="L959" s="133" t="s">
        <v>64</v>
      </c>
    </row>
    <row r="960" spans="1:12" x14ac:dyDescent="0.3">
      <c r="A960" s="134">
        <v>39326</v>
      </c>
      <c r="B960" s="133" t="s">
        <v>64</v>
      </c>
      <c r="C960" s="133">
        <v>2194.3389999999999</v>
      </c>
      <c r="D960" s="183" t="s">
        <v>64</v>
      </c>
      <c r="E960" s="133">
        <v>9375</v>
      </c>
      <c r="F960" s="133">
        <v>7.1559999999999997</v>
      </c>
      <c r="G960" s="133">
        <v>7.1459999999999999</v>
      </c>
      <c r="H960" s="133">
        <v>7.3159999999999998</v>
      </c>
      <c r="I960" s="133">
        <v>6.5890000000000004</v>
      </c>
      <c r="J960" s="133">
        <v>8.6</v>
      </c>
      <c r="K960" s="133" t="s">
        <v>64</v>
      </c>
      <c r="L960" s="133" t="s">
        <v>64</v>
      </c>
    </row>
    <row r="961" spans="1:12" x14ac:dyDescent="0.3">
      <c r="A961" s="134">
        <v>39327</v>
      </c>
      <c r="B961" s="133" t="s">
        <v>64</v>
      </c>
      <c r="C961" s="133">
        <v>2194.3389999999999</v>
      </c>
      <c r="D961" s="183" t="s">
        <v>64</v>
      </c>
      <c r="E961" s="133">
        <v>9375</v>
      </c>
      <c r="F961" s="133">
        <v>7.1559999999999997</v>
      </c>
      <c r="G961" s="133">
        <v>7.1459999999999999</v>
      </c>
      <c r="H961" s="133">
        <v>7.3159999999999998</v>
      </c>
      <c r="I961" s="133">
        <v>6.5890000000000004</v>
      </c>
      <c r="J961" s="133">
        <v>8.6</v>
      </c>
      <c r="K961" s="133" t="s">
        <v>64</v>
      </c>
      <c r="L961" s="133" t="s">
        <v>64</v>
      </c>
    </row>
    <row r="962" spans="1:12" x14ac:dyDescent="0.3">
      <c r="A962" s="134">
        <v>39328</v>
      </c>
      <c r="B962" s="133" t="s">
        <v>64</v>
      </c>
      <c r="C962" s="133">
        <v>2213.5740000000001</v>
      </c>
      <c r="D962" s="183" t="s">
        <v>64</v>
      </c>
      <c r="E962" s="133">
        <v>9389</v>
      </c>
      <c r="F962" s="133">
        <v>7.1529999999999996</v>
      </c>
      <c r="G962" s="133">
        <v>7.14</v>
      </c>
      <c r="H962" s="133">
        <v>7.2789999999999999</v>
      </c>
      <c r="I962" s="133">
        <v>6.5890000000000004</v>
      </c>
      <c r="J962" s="133">
        <v>8.6199999999999992</v>
      </c>
      <c r="K962" s="133" t="s">
        <v>64</v>
      </c>
      <c r="L962" s="133" t="s">
        <v>64</v>
      </c>
    </row>
    <row r="963" spans="1:12" x14ac:dyDescent="0.3">
      <c r="A963" s="134">
        <v>39329</v>
      </c>
      <c r="B963" s="133" t="s">
        <v>64</v>
      </c>
      <c r="C963" s="133">
        <v>2215.1170000000002</v>
      </c>
      <c r="D963" s="183" t="s">
        <v>64</v>
      </c>
      <c r="E963" s="133">
        <v>9355</v>
      </c>
      <c r="F963" s="133">
        <v>7.1609999999999996</v>
      </c>
      <c r="G963" s="133">
        <v>7.1459999999999999</v>
      </c>
      <c r="H963" s="133">
        <v>7.3259999999999996</v>
      </c>
      <c r="I963" s="133">
        <v>8.0329999999999995</v>
      </c>
      <c r="J963" s="133">
        <v>8.57</v>
      </c>
      <c r="K963" s="133" t="s">
        <v>64</v>
      </c>
      <c r="L963" s="133" t="s">
        <v>64</v>
      </c>
    </row>
    <row r="964" spans="1:12" x14ac:dyDescent="0.3">
      <c r="A964" s="134">
        <v>39330</v>
      </c>
      <c r="B964" s="133" t="s">
        <v>64</v>
      </c>
      <c r="C964" s="133">
        <v>2214.6219999999998</v>
      </c>
      <c r="D964" s="183" t="s">
        <v>64</v>
      </c>
      <c r="E964" s="133">
        <v>9392</v>
      </c>
      <c r="F964" s="133">
        <v>7.1420000000000003</v>
      </c>
      <c r="G964" s="133">
        <v>7.1239999999999997</v>
      </c>
      <c r="H964" s="133">
        <v>7.3029999999999999</v>
      </c>
      <c r="I964" s="133">
        <v>8.2260000000000009</v>
      </c>
      <c r="J964" s="133">
        <v>8.61</v>
      </c>
      <c r="K964" s="133" t="s">
        <v>64</v>
      </c>
      <c r="L964" s="133" t="s">
        <v>64</v>
      </c>
    </row>
    <row r="965" spans="1:12" x14ac:dyDescent="0.3">
      <c r="A965" s="134">
        <v>39331</v>
      </c>
      <c r="B965" s="133" t="s">
        <v>64</v>
      </c>
      <c r="C965" s="133">
        <v>2220.777</v>
      </c>
      <c r="D965" s="183" t="s">
        <v>64</v>
      </c>
      <c r="E965" s="133">
        <v>9400</v>
      </c>
      <c r="F965" s="133">
        <v>7.15</v>
      </c>
      <c r="G965" s="133">
        <v>7.1280000000000001</v>
      </c>
      <c r="H965" s="133">
        <v>7.3010000000000002</v>
      </c>
      <c r="I965" s="133">
        <v>7.9989999999999997</v>
      </c>
      <c r="J965" s="133">
        <v>8.65</v>
      </c>
      <c r="K965" s="133" t="s">
        <v>64</v>
      </c>
      <c r="L965" s="133" t="s">
        <v>64</v>
      </c>
    </row>
    <row r="966" spans="1:12" x14ac:dyDescent="0.3">
      <c r="A966" s="134">
        <v>39332</v>
      </c>
      <c r="B966" s="133" t="s">
        <v>64</v>
      </c>
      <c r="C966" s="133">
        <v>2239.9009999999998</v>
      </c>
      <c r="D966" s="183" t="s">
        <v>64</v>
      </c>
      <c r="E966" s="133">
        <v>9395</v>
      </c>
      <c r="F966" s="133">
        <v>7.1639999999999997</v>
      </c>
      <c r="G966" s="133">
        <v>7.1280000000000001</v>
      </c>
      <c r="H966" s="133">
        <v>7.3170000000000002</v>
      </c>
      <c r="I966" s="133">
        <v>8.0559999999999992</v>
      </c>
      <c r="J966" s="133">
        <v>8.59</v>
      </c>
      <c r="K966" s="133" t="s">
        <v>64</v>
      </c>
      <c r="L966" s="133" t="s">
        <v>64</v>
      </c>
    </row>
    <row r="967" spans="1:12" x14ac:dyDescent="0.3">
      <c r="A967" s="134">
        <v>39333</v>
      </c>
      <c r="B967" s="133" t="s">
        <v>64</v>
      </c>
      <c r="C967" s="133">
        <v>2239.9009999999998</v>
      </c>
      <c r="D967" s="183" t="s">
        <v>64</v>
      </c>
      <c r="E967" s="133">
        <v>9395</v>
      </c>
      <c r="F967" s="133">
        <v>7.1639999999999997</v>
      </c>
      <c r="G967" s="133">
        <v>7.1280000000000001</v>
      </c>
      <c r="H967" s="133">
        <v>7.3170000000000002</v>
      </c>
      <c r="I967" s="133">
        <v>8.0559999999999992</v>
      </c>
      <c r="J967" s="133">
        <v>8.59</v>
      </c>
      <c r="K967" s="133" t="s">
        <v>64</v>
      </c>
      <c r="L967" s="133" t="s">
        <v>64</v>
      </c>
    </row>
    <row r="968" spans="1:12" x14ac:dyDescent="0.3">
      <c r="A968" s="134">
        <v>39334</v>
      </c>
      <c r="B968" s="133" t="s">
        <v>64</v>
      </c>
      <c r="C968" s="133">
        <v>2239.9009999999998</v>
      </c>
      <c r="D968" s="183" t="s">
        <v>64</v>
      </c>
      <c r="E968" s="133">
        <v>9395</v>
      </c>
      <c r="F968" s="133">
        <v>7.1639999999999997</v>
      </c>
      <c r="G968" s="133">
        <v>7.1280000000000001</v>
      </c>
      <c r="H968" s="133">
        <v>7.3170000000000002</v>
      </c>
      <c r="I968" s="133">
        <v>8.0559999999999992</v>
      </c>
      <c r="J968" s="133">
        <v>8.59</v>
      </c>
      <c r="K968" s="133" t="s">
        <v>64</v>
      </c>
      <c r="L968" s="133" t="s">
        <v>64</v>
      </c>
    </row>
    <row r="969" spans="1:12" x14ac:dyDescent="0.3">
      <c r="A969" s="134">
        <v>39335</v>
      </c>
      <c r="B969" s="133" t="s">
        <v>64</v>
      </c>
      <c r="C969" s="133">
        <v>2209.6419999999998</v>
      </c>
      <c r="D969" s="183" t="s">
        <v>64</v>
      </c>
      <c r="E969" s="133">
        <v>9430</v>
      </c>
      <c r="F969" s="133">
        <v>7.1459999999999999</v>
      </c>
      <c r="G969" s="133">
        <v>7.1379999999999999</v>
      </c>
      <c r="H969" s="133">
        <v>7.3140000000000001</v>
      </c>
      <c r="I969" s="133">
        <v>8.0739999999999998</v>
      </c>
      <c r="J969" s="133">
        <v>8.65</v>
      </c>
      <c r="K969" s="133" t="s">
        <v>64</v>
      </c>
      <c r="L969" s="133" t="s">
        <v>64</v>
      </c>
    </row>
    <row r="970" spans="1:12" x14ac:dyDescent="0.3">
      <c r="A970" s="134">
        <v>39336</v>
      </c>
      <c r="B970" s="133" t="s">
        <v>64</v>
      </c>
      <c r="C970" s="133">
        <v>2211.413</v>
      </c>
      <c r="D970" s="183" t="s">
        <v>64</v>
      </c>
      <c r="E970" s="133">
        <v>9395</v>
      </c>
      <c r="F970" s="133">
        <v>7.2279999999999998</v>
      </c>
      <c r="G970" s="133">
        <v>7.2279999999999998</v>
      </c>
      <c r="H970" s="133">
        <v>7.4080000000000004</v>
      </c>
      <c r="I970" s="133">
        <v>8.032</v>
      </c>
      <c r="J970" s="133">
        <v>8.56</v>
      </c>
      <c r="K970" s="133" t="s">
        <v>64</v>
      </c>
      <c r="L970" s="133" t="s">
        <v>64</v>
      </c>
    </row>
    <row r="971" spans="1:12" x14ac:dyDescent="0.3">
      <c r="A971" s="134">
        <v>39337</v>
      </c>
      <c r="B971" s="133" t="s">
        <v>64</v>
      </c>
      <c r="C971" s="133">
        <v>2209.931</v>
      </c>
      <c r="D971" s="183" t="s">
        <v>64</v>
      </c>
      <c r="E971" s="133">
        <v>9440</v>
      </c>
      <c r="F971" s="133">
        <v>7.1459999999999999</v>
      </c>
      <c r="G971" s="133">
        <v>7.1379999999999999</v>
      </c>
      <c r="H971" s="133">
        <v>7.3220000000000001</v>
      </c>
      <c r="I971" s="133">
        <v>8.2810000000000006</v>
      </c>
      <c r="J971" s="133">
        <v>8.67</v>
      </c>
      <c r="K971" s="133" t="s">
        <v>64</v>
      </c>
      <c r="L971" s="133" t="s">
        <v>64</v>
      </c>
    </row>
    <row r="972" spans="1:12" x14ac:dyDescent="0.3">
      <c r="A972" s="134">
        <v>39338</v>
      </c>
      <c r="B972" s="133" t="s">
        <v>64</v>
      </c>
      <c r="C972" s="133">
        <v>2222.7460000000001</v>
      </c>
      <c r="D972" s="183" t="s">
        <v>64</v>
      </c>
      <c r="E972" s="133">
        <v>9375</v>
      </c>
      <c r="F972" s="133">
        <v>7.1550000000000002</v>
      </c>
      <c r="G972" s="133">
        <v>7.1550000000000002</v>
      </c>
      <c r="H972" s="133">
        <v>7.3239999999999998</v>
      </c>
      <c r="I972" s="133">
        <v>8.26</v>
      </c>
      <c r="J972" s="133">
        <v>8.66</v>
      </c>
      <c r="K972" s="133" t="s">
        <v>64</v>
      </c>
      <c r="L972" s="133" t="s">
        <v>64</v>
      </c>
    </row>
    <row r="973" spans="1:12" x14ac:dyDescent="0.3">
      <c r="A973" s="134">
        <v>39339</v>
      </c>
      <c r="B973" s="133" t="s">
        <v>64</v>
      </c>
      <c r="C973" s="133">
        <v>2225.607</v>
      </c>
      <c r="D973" s="183" t="s">
        <v>64</v>
      </c>
      <c r="E973" s="133">
        <v>9370</v>
      </c>
      <c r="F973" s="133">
        <v>7.1760000000000002</v>
      </c>
      <c r="G973" s="133">
        <v>7.157</v>
      </c>
      <c r="H973" s="133">
        <v>7.3150000000000004</v>
      </c>
      <c r="I973" s="133">
        <v>8.2439999999999998</v>
      </c>
      <c r="J973" s="133">
        <v>8.68</v>
      </c>
      <c r="K973" s="133" t="s">
        <v>64</v>
      </c>
      <c r="L973" s="133" t="s">
        <v>64</v>
      </c>
    </row>
    <row r="974" spans="1:12" x14ac:dyDescent="0.3">
      <c r="A974" s="134">
        <v>39340</v>
      </c>
      <c r="B974" s="133" t="s">
        <v>64</v>
      </c>
      <c r="C974" s="133">
        <v>2225.607</v>
      </c>
      <c r="D974" s="183" t="s">
        <v>64</v>
      </c>
      <c r="E974" s="133">
        <v>9370</v>
      </c>
      <c r="F974" s="133">
        <v>7.1760000000000002</v>
      </c>
      <c r="G974" s="133">
        <v>7.157</v>
      </c>
      <c r="H974" s="133">
        <v>7.3150000000000004</v>
      </c>
      <c r="I974" s="133">
        <v>8.2439999999999998</v>
      </c>
      <c r="J974" s="133">
        <v>8.68</v>
      </c>
      <c r="K974" s="133" t="s">
        <v>64</v>
      </c>
      <c r="L974" s="133" t="s">
        <v>64</v>
      </c>
    </row>
    <row r="975" spans="1:12" x14ac:dyDescent="0.3">
      <c r="A975" s="134">
        <v>39341</v>
      </c>
      <c r="B975" s="133" t="s">
        <v>64</v>
      </c>
      <c r="C975" s="133">
        <v>2225.607</v>
      </c>
      <c r="D975" s="183" t="s">
        <v>64</v>
      </c>
      <c r="E975" s="133">
        <v>9370</v>
      </c>
      <c r="F975" s="133">
        <v>7.1760000000000002</v>
      </c>
      <c r="G975" s="133">
        <v>7.157</v>
      </c>
      <c r="H975" s="133">
        <v>7.3150000000000004</v>
      </c>
      <c r="I975" s="133">
        <v>8.2439999999999998</v>
      </c>
      <c r="J975" s="133">
        <v>8.68</v>
      </c>
      <c r="K975" s="133" t="s">
        <v>64</v>
      </c>
      <c r="L975" s="133" t="s">
        <v>64</v>
      </c>
    </row>
    <row r="976" spans="1:12" x14ac:dyDescent="0.3">
      <c r="A976" s="134">
        <v>39342</v>
      </c>
      <c r="B976" s="133" t="s">
        <v>64</v>
      </c>
      <c r="C976" s="133">
        <v>2223.221</v>
      </c>
      <c r="D976" s="183" t="s">
        <v>64</v>
      </c>
      <c r="E976" s="133">
        <v>9380</v>
      </c>
      <c r="F976" s="133">
        <v>7.15</v>
      </c>
      <c r="G976" s="133">
        <v>7.1529999999999996</v>
      </c>
      <c r="H976" s="133">
        <v>7.34</v>
      </c>
      <c r="I976" s="133">
        <v>8.19</v>
      </c>
      <c r="J976" s="133">
        <v>8.69</v>
      </c>
      <c r="K976" s="133" t="s">
        <v>64</v>
      </c>
      <c r="L976" s="133" t="s">
        <v>64</v>
      </c>
    </row>
    <row r="977" spans="1:12" x14ac:dyDescent="0.3">
      <c r="A977" s="134">
        <v>39343</v>
      </c>
      <c r="B977" s="133" t="s">
        <v>64</v>
      </c>
      <c r="C977" s="133">
        <v>2239.8620000000001</v>
      </c>
      <c r="D977" s="183" t="s">
        <v>64</v>
      </c>
      <c r="E977" s="133">
        <v>9285</v>
      </c>
      <c r="F977" s="133">
        <v>7.1289999999999996</v>
      </c>
      <c r="G977" s="133">
        <v>7.1139999999999999</v>
      </c>
      <c r="H977" s="133">
        <v>7.274</v>
      </c>
      <c r="I977" s="133">
        <v>8.2750000000000004</v>
      </c>
      <c r="J977" s="133">
        <v>8.66</v>
      </c>
      <c r="K977" s="133" t="s">
        <v>64</v>
      </c>
      <c r="L977" s="133" t="s">
        <v>64</v>
      </c>
    </row>
    <row r="978" spans="1:12" x14ac:dyDescent="0.3">
      <c r="A978" s="134">
        <v>39344</v>
      </c>
      <c r="B978" s="133" t="s">
        <v>64</v>
      </c>
      <c r="C978" s="133">
        <v>2313.3389999999999</v>
      </c>
      <c r="D978" s="183" t="s">
        <v>64</v>
      </c>
      <c r="E978" s="133">
        <v>9195</v>
      </c>
      <c r="F978" s="133">
        <v>7.1539999999999999</v>
      </c>
      <c r="G978" s="133">
        <v>7.1379999999999999</v>
      </c>
      <c r="H978" s="133">
        <v>7.3010000000000002</v>
      </c>
      <c r="I978" s="133">
        <v>8.1920000000000002</v>
      </c>
      <c r="J978" s="133">
        <v>8.66</v>
      </c>
      <c r="K978" s="133" t="s">
        <v>64</v>
      </c>
      <c r="L978" s="133" t="s">
        <v>64</v>
      </c>
    </row>
    <row r="979" spans="1:12" x14ac:dyDescent="0.3">
      <c r="A979" s="134">
        <v>39345</v>
      </c>
      <c r="B979" s="133" t="s">
        <v>64</v>
      </c>
      <c r="C979" s="133">
        <v>2304.6309999999999</v>
      </c>
      <c r="D979" s="183" t="s">
        <v>64</v>
      </c>
      <c r="E979" s="133">
        <v>9185</v>
      </c>
      <c r="F979" s="133">
        <v>7.1630000000000003</v>
      </c>
      <c r="G979" s="133">
        <v>7.1360000000000001</v>
      </c>
      <c r="H979" s="133">
        <v>7.3120000000000003</v>
      </c>
      <c r="I979" s="133">
        <v>8.1980000000000004</v>
      </c>
      <c r="J979" s="133">
        <v>8.65</v>
      </c>
      <c r="K979" s="133" t="s">
        <v>64</v>
      </c>
      <c r="L979" s="133" t="s">
        <v>64</v>
      </c>
    </row>
    <row r="980" spans="1:12" x14ac:dyDescent="0.3">
      <c r="A980" s="134">
        <v>39346</v>
      </c>
      <c r="B980" s="133" t="s">
        <v>64</v>
      </c>
      <c r="C980" s="133">
        <v>2335.4870000000001</v>
      </c>
      <c r="D980" s="183" t="s">
        <v>64</v>
      </c>
      <c r="E980" s="133">
        <v>9160</v>
      </c>
      <c r="F980" s="133">
        <v>7.1609999999999996</v>
      </c>
      <c r="G980" s="133">
        <v>7.1230000000000002</v>
      </c>
      <c r="H980" s="133">
        <v>7.282</v>
      </c>
      <c r="I980" s="133">
        <v>8.2260000000000009</v>
      </c>
      <c r="J980" s="133">
        <v>8.59</v>
      </c>
      <c r="K980" s="133" t="s">
        <v>64</v>
      </c>
      <c r="L980" s="133" t="s">
        <v>64</v>
      </c>
    </row>
    <row r="981" spans="1:12" x14ac:dyDescent="0.3">
      <c r="A981" s="134">
        <v>39347</v>
      </c>
      <c r="B981" s="133" t="s">
        <v>64</v>
      </c>
      <c r="C981" s="133">
        <v>2335.4870000000001</v>
      </c>
      <c r="D981" s="183" t="s">
        <v>64</v>
      </c>
      <c r="E981" s="133">
        <v>9160</v>
      </c>
      <c r="F981" s="133">
        <v>7.1609999999999996</v>
      </c>
      <c r="G981" s="133">
        <v>7.1230000000000002</v>
      </c>
      <c r="H981" s="133">
        <v>7.282</v>
      </c>
      <c r="I981" s="133">
        <v>8.2260000000000009</v>
      </c>
      <c r="J981" s="133">
        <v>8.59</v>
      </c>
      <c r="K981" s="133" t="s">
        <v>64</v>
      </c>
      <c r="L981" s="133" t="s">
        <v>64</v>
      </c>
    </row>
    <row r="982" spans="1:12" x14ac:dyDescent="0.3">
      <c r="A982" s="134">
        <v>39348</v>
      </c>
      <c r="B982" s="133" t="s">
        <v>64</v>
      </c>
      <c r="C982" s="133">
        <v>2335.4870000000001</v>
      </c>
      <c r="D982" s="183" t="s">
        <v>64</v>
      </c>
      <c r="E982" s="133">
        <v>9160</v>
      </c>
      <c r="F982" s="133">
        <v>7.1609999999999996</v>
      </c>
      <c r="G982" s="133">
        <v>7.1230000000000002</v>
      </c>
      <c r="H982" s="133">
        <v>7.282</v>
      </c>
      <c r="I982" s="133">
        <v>8.2260000000000009</v>
      </c>
      <c r="J982" s="133">
        <v>8.59</v>
      </c>
      <c r="K982" s="133" t="s">
        <v>64</v>
      </c>
      <c r="L982" s="133" t="s">
        <v>64</v>
      </c>
    </row>
    <row r="983" spans="1:12" x14ac:dyDescent="0.3">
      <c r="A983" s="134">
        <v>39349</v>
      </c>
      <c r="B983" s="133" t="s">
        <v>64</v>
      </c>
      <c r="C983" s="133">
        <v>2353.63</v>
      </c>
      <c r="D983" s="183" t="s">
        <v>64</v>
      </c>
      <c r="E983" s="133">
        <v>9125</v>
      </c>
      <c r="F983" s="133">
        <v>7.1689999999999996</v>
      </c>
      <c r="G983" s="133">
        <v>7.1449999999999996</v>
      </c>
      <c r="H983" s="133">
        <v>7.319</v>
      </c>
      <c r="I983" s="133">
        <v>7.9089999999999998</v>
      </c>
      <c r="J983" s="133">
        <v>8.48</v>
      </c>
      <c r="K983" s="133" t="s">
        <v>64</v>
      </c>
      <c r="L983" s="133" t="s">
        <v>64</v>
      </c>
    </row>
    <row r="984" spans="1:12" x14ac:dyDescent="0.3">
      <c r="A984" s="134">
        <v>39350</v>
      </c>
      <c r="B984" s="133" t="s">
        <v>64</v>
      </c>
      <c r="C984" s="133">
        <v>2330.3629999999998</v>
      </c>
      <c r="D984" s="183" t="s">
        <v>64</v>
      </c>
      <c r="E984" s="133">
        <v>9163</v>
      </c>
      <c r="F984" s="133">
        <v>7.149</v>
      </c>
      <c r="G984" s="133">
        <v>7.1370000000000005</v>
      </c>
      <c r="H984" s="133">
        <v>7.2720000000000002</v>
      </c>
      <c r="I984" s="133">
        <v>8.141</v>
      </c>
      <c r="J984" s="133">
        <v>8.49</v>
      </c>
      <c r="K984" s="133" t="s">
        <v>64</v>
      </c>
      <c r="L984" s="133" t="s">
        <v>64</v>
      </c>
    </row>
    <row r="985" spans="1:12" x14ac:dyDescent="0.3">
      <c r="A985" s="134">
        <v>39351</v>
      </c>
      <c r="B985" s="133" t="s">
        <v>64</v>
      </c>
      <c r="C985" s="133">
        <v>2361.0129999999999</v>
      </c>
      <c r="D985" s="183" t="s">
        <v>64</v>
      </c>
      <c r="E985" s="133">
        <v>9153</v>
      </c>
      <c r="F985" s="133">
        <v>7.1479999999999997</v>
      </c>
      <c r="G985" s="133">
        <v>7.1219999999999999</v>
      </c>
      <c r="H985" s="133">
        <v>7.29</v>
      </c>
      <c r="I985" s="133">
        <v>7.9770000000000003</v>
      </c>
      <c r="J985" s="133">
        <v>8.41</v>
      </c>
      <c r="K985" s="133" t="s">
        <v>64</v>
      </c>
      <c r="L985" s="133" t="s">
        <v>64</v>
      </c>
    </row>
    <row r="986" spans="1:12" x14ac:dyDescent="0.3">
      <c r="A986" s="134">
        <v>39352</v>
      </c>
      <c r="B986" s="133" t="s">
        <v>64</v>
      </c>
      <c r="C986" s="133">
        <v>2378.83</v>
      </c>
      <c r="D986" s="183" t="s">
        <v>64</v>
      </c>
      <c r="E986" s="133">
        <v>9140</v>
      </c>
      <c r="F986" s="133">
        <v>7.1669999999999998</v>
      </c>
      <c r="G986" s="133">
        <v>7.14</v>
      </c>
      <c r="H986" s="133">
        <v>7.3019999999999996</v>
      </c>
      <c r="I986" s="133">
        <v>7.9610000000000003</v>
      </c>
      <c r="J986" s="133">
        <v>8.41</v>
      </c>
      <c r="K986" s="133" t="s">
        <v>64</v>
      </c>
      <c r="L986" s="133" t="s">
        <v>64</v>
      </c>
    </row>
    <row r="987" spans="1:12" x14ac:dyDescent="0.3">
      <c r="A987" s="134">
        <v>39353</v>
      </c>
      <c r="B987" s="133" t="s">
        <v>64</v>
      </c>
      <c r="C987" s="133">
        <v>2359.2060000000001</v>
      </c>
      <c r="D987" s="183" t="s">
        <v>64</v>
      </c>
      <c r="E987" s="133">
        <v>9105</v>
      </c>
      <c r="F987" s="133">
        <v>7.16</v>
      </c>
      <c r="G987" s="133">
        <v>7.1289999999999996</v>
      </c>
      <c r="H987" s="133">
        <v>7.3010000000000002</v>
      </c>
      <c r="I987" s="133">
        <v>8.0749999999999993</v>
      </c>
      <c r="J987" s="133">
        <v>8.44</v>
      </c>
      <c r="K987" s="133" t="s">
        <v>64</v>
      </c>
      <c r="L987" s="133" t="s">
        <v>64</v>
      </c>
    </row>
    <row r="988" spans="1:12" x14ac:dyDescent="0.3">
      <c r="A988" s="134">
        <v>39354</v>
      </c>
      <c r="B988" s="133" t="s">
        <v>64</v>
      </c>
      <c r="C988" s="133">
        <v>2359.2060000000001</v>
      </c>
      <c r="D988" s="183" t="s">
        <v>64</v>
      </c>
      <c r="E988" s="133">
        <v>9105</v>
      </c>
      <c r="F988" s="133">
        <v>7.16</v>
      </c>
      <c r="G988" s="133">
        <v>7.1289999999999996</v>
      </c>
      <c r="H988" s="133">
        <v>7.3010000000000002</v>
      </c>
      <c r="I988" s="133">
        <v>8.0749999999999993</v>
      </c>
      <c r="J988" s="133">
        <v>8.44</v>
      </c>
      <c r="K988" s="133" t="s">
        <v>64</v>
      </c>
      <c r="L988" s="133" t="s">
        <v>64</v>
      </c>
    </row>
    <row r="989" spans="1:12" x14ac:dyDescent="0.3">
      <c r="A989" s="134">
        <v>39355</v>
      </c>
      <c r="B989" s="133" t="s">
        <v>64</v>
      </c>
      <c r="C989" s="133">
        <v>2359.2060000000001</v>
      </c>
      <c r="D989" s="183" t="s">
        <v>64</v>
      </c>
      <c r="E989" s="133">
        <v>9105</v>
      </c>
      <c r="F989" s="133">
        <v>7.16</v>
      </c>
      <c r="G989" s="133">
        <v>7.1289999999999996</v>
      </c>
      <c r="H989" s="133">
        <v>7.3010000000000002</v>
      </c>
      <c r="I989" s="133">
        <v>8.0749999999999993</v>
      </c>
      <c r="J989" s="133">
        <v>8.44</v>
      </c>
      <c r="K989" s="133" t="s">
        <v>64</v>
      </c>
      <c r="L989" s="133" t="s">
        <v>64</v>
      </c>
    </row>
    <row r="990" spans="1:12" x14ac:dyDescent="0.3">
      <c r="A990" s="134">
        <v>39356</v>
      </c>
      <c r="B990" s="133" t="s">
        <v>64</v>
      </c>
      <c r="C990" s="133">
        <v>2399.4560000000001</v>
      </c>
      <c r="D990" s="183" t="s">
        <v>64</v>
      </c>
      <c r="E990" s="133">
        <v>9075</v>
      </c>
      <c r="F990" s="133">
        <v>7.15</v>
      </c>
      <c r="G990" s="133">
        <v>7.1260000000000003</v>
      </c>
      <c r="H990" s="133">
        <v>7.3109999999999999</v>
      </c>
      <c r="I990" s="133">
        <v>7.95</v>
      </c>
      <c r="J990" s="133">
        <v>8.42</v>
      </c>
      <c r="K990" s="133" t="s">
        <v>64</v>
      </c>
      <c r="L990" s="133" t="s">
        <v>64</v>
      </c>
    </row>
    <row r="991" spans="1:12" x14ac:dyDescent="0.3">
      <c r="A991" s="134">
        <v>39357</v>
      </c>
      <c r="B991" s="133" t="s">
        <v>64</v>
      </c>
      <c r="C991" s="133">
        <v>2464.9430000000002</v>
      </c>
      <c r="D991" s="183" t="s">
        <v>64</v>
      </c>
      <c r="E991" s="133">
        <v>9091</v>
      </c>
      <c r="F991" s="133">
        <v>7.133</v>
      </c>
      <c r="G991" s="133">
        <v>7.1070000000000002</v>
      </c>
      <c r="H991" s="133">
        <v>7.258</v>
      </c>
      <c r="I991" s="133">
        <v>8.0969999999999995</v>
      </c>
      <c r="J991" s="133">
        <v>8.44</v>
      </c>
      <c r="K991" s="133" t="s">
        <v>64</v>
      </c>
      <c r="L991" s="133" t="s">
        <v>64</v>
      </c>
    </row>
    <row r="992" spans="1:12" x14ac:dyDescent="0.3">
      <c r="A992" s="134">
        <v>39358</v>
      </c>
      <c r="B992" s="133" t="s">
        <v>64</v>
      </c>
      <c r="C992" s="133">
        <v>2451.5859999999998</v>
      </c>
      <c r="D992" s="183" t="s">
        <v>64</v>
      </c>
      <c r="E992" s="133">
        <v>9100</v>
      </c>
      <c r="F992" s="133">
        <v>7.16</v>
      </c>
      <c r="G992" s="133">
        <v>7.1210000000000004</v>
      </c>
      <c r="H992" s="133">
        <v>7.2990000000000004</v>
      </c>
      <c r="I992" s="133">
        <v>7.9240000000000004</v>
      </c>
      <c r="J992" s="133">
        <v>8.41</v>
      </c>
      <c r="K992" s="133" t="s">
        <v>64</v>
      </c>
      <c r="L992" s="133" t="s">
        <v>64</v>
      </c>
    </row>
    <row r="993" spans="1:12" x14ac:dyDescent="0.3">
      <c r="A993" s="134">
        <v>39359</v>
      </c>
      <c r="B993" s="133" t="s">
        <v>64</v>
      </c>
      <c r="C993" s="133">
        <v>2473.1550000000002</v>
      </c>
      <c r="D993" s="183" t="s">
        <v>64</v>
      </c>
      <c r="E993" s="133">
        <v>9122</v>
      </c>
      <c r="F993" s="133">
        <v>7.2220000000000004</v>
      </c>
      <c r="G993" s="133">
        <v>7.1859999999999999</v>
      </c>
      <c r="H993" s="133">
        <v>7.3710000000000004</v>
      </c>
      <c r="I993" s="133">
        <v>7.968</v>
      </c>
      <c r="J993" s="133">
        <v>8.4</v>
      </c>
      <c r="K993" s="133" t="s">
        <v>64</v>
      </c>
      <c r="L993" s="133" t="s">
        <v>64</v>
      </c>
    </row>
    <row r="994" spans="1:12" x14ac:dyDescent="0.3">
      <c r="A994" s="134">
        <v>39360</v>
      </c>
      <c r="B994" s="133" t="s">
        <v>64</v>
      </c>
      <c r="C994" s="133">
        <v>2500.5810000000001</v>
      </c>
      <c r="D994" s="183" t="s">
        <v>64</v>
      </c>
      <c r="E994" s="133">
        <v>9035</v>
      </c>
      <c r="F994" s="133">
        <v>7.1589999999999998</v>
      </c>
      <c r="G994" s="133">
        <v>7.1269999999999998</v>
      </c>
      <c r="H994" s="133">
        <v>7.306</v>
      </c>
      <c r="I994" s="133">
        <v>7.9269999999999996</v>
      </c>
      <c r="J994" s="133">
        <v>8.3800000000000008</v>
      </c>
      <c r="K994" s="133" t="s">
        <v>64</v>
      </c>
      <c r="L994" s="133" t="s">
        <v>64</v>
      </c>
    </row>
    <row r="995" spans="1:12" x14ac:dyDescent="0.3">
      <c r="A995" s="134">
        <v>39361</v>
      </c>
      <c r="B995" s="133" t="s">
        <v>64</v>
      </c>
      <c r="C995" s="133">
        <v>2500.5810000000001</v>
      </c>
      <c r="D995" s="183" t="s">
        <v>64</v>
      </c>
      <c r="E995" s="133">
        <v>9035</v>
      </c>
      <c r="F995" s="133">
        <v>7.1589999999999998</v>
      </c>
      <c r="G995" s="133">
        <v>7.1269999999999998</v>
      </c>
      <c r="H995" s="133">
        <v>7.306</v>
      </c>
      <c r="I995" s="133">
        <v>7.9269999999999996</v>
      </c>
      <c r="J995" s="133">
        <v>8.3800000000000008</v>
      </c>
      <c r="K995" s="133" t="s">
        <v>64</v>
      </c>
      <c r="L995" s="133" t="s">
        <v>64</v>
      </c>
    </row>
    <row r="996" spans="1:12" x14ac:dyDescent="0.3">
      <c r="A996" s="134">
        <v>39362</v>
      </c>
      <c r="B996" s="133" t="s">
        <v>64</v>
      </c>
      <c r="C996" s="133">
        <v>2500.5810000000001</v>
      </c>
      <c r="D996" s="183" t="s">
        <v>64</v>
      </c>
      <c r="E996" s="133">
        <v>9035</v>
      </c>
      <c r="F996" s="133">
        <v>7.1589999999999998</v>
      </c>
      <c r="G996" s="133">
        <v>7.1269999999999998</v>
      </c>
      <c r="H996" s="133">
        <v>7.306</v>
      </c>
      <c r="I996" s="133">
        <v>7.9269999999999996</v>
      </c>
      <c r="J996" s="133">
        <v>8.3800000000000008</v>
      </c>
      <c r="K996" s="133" t="s">
        <v>64</v>
      </c>
      <c r="L996" s="133" t="s">
        <v>64</v>
      </c>
    </row>
    <row r="997" spans="1:12" x14ac:dyDescent="0.3">
      <c r="A997" s="134">
        <v>39363</v>
      </c>
      <c r="B997" s="133" t="s">
        <v>64</v>
      </c>
      <c r="C997" s="133">
        <v>2523.701</v>
      </c>
      <c r="D997" s="183" t="s">
        <v>64</v>
      </c>
      <c r="E997" s="133">
        <v>9095</v>
      </c>
      <c r="F997" s="133">
        <v>7.1319999999999997</v>
      </c>
      <c r="G997" s="133">
        <v>7.1</v>
      </c>
      <c r="H997" s="133">
        <v>7.2880000000000003</v>
      </c>
      <c r="I997" s="133">
        <v>7.8840000000000003</v>
      </c>
      <c r="J997" s="133">
        <v>8.33</v>
      </c>
      <c r="K997" s="133" t="s">
        <v>64</v>
      </c>
      <c r="L997" s="133" t="s">
        <v>64</v>
      </c>
    </row>
    <row r="998" spans="1:12" x14ac:dyDescent="0.3">
      <c r="A998" s="134">
        <v>39364</v>
      </c>
      <c r="B998" s="133" t="s">
        <v>64</v>
      </c>
      <c r="C998" s="133">
        <v>2546.6080000000002</v>
      </c>
      <c r="D998" s="183" t="s">
        <v>64</v>
      </c>
      <c r="E998" s="133">
        <v>9080</v>
      </c>
      <c r="F998" s="133">
        <v>7.1370000000000005</v>
      </c>
      <c r="G998" s="133">
        <v>7.1150000000000002</v>
      </c>
      <c r="H998" s="133">
        <v>7.2709999999999999</v>
      </c>
      <c r="I998" s="133">
        <v>7.9320000000000004</v>
      </c>
      <c r="J998" s="133">
        <v>8.33</v>
      </c>
      <c r="K998" s="133" t="s">
        <v>64</v>
      </c>
      <c r="L998" s="133" t="s">
        <v>64</v>
      </c>
    </row>
    <row r="999" spans="1:12" x14ac:dyDescent="0.3">
      <c r="A999" s="134">
        <v>39365</v>
      </c>
      <c r="B999" s="133" t="s">
        <v>64</v>
      </c>
      <c r="C999" s="133">
        <v>2591.4830000000002</v>
      </c>
      <c r="D999" s="183" t="s">
        <v>64</v>
      </c>
      <c r="E999" s="133">
        <v>9060</v>
      </c>
      <c r="F999" s="133">
        <v>7.1580000000000004</v>
      </c>
      <c r="G999" s="133">
        <v>7.1159999999999997</v>
      </c>
      <c r="H999" s="133">
        <v>7.2770000000000001</v>
      </c>
      <c r="I999" s="133">
        <v>7.7830000000000004</v>
      </c>
      <c r="J999" s="133">
        <v>8.27</v>
      </c>
      <c r="K999" s="133" t="s">
        <v>64</v>
      </c>
      <c r="L999" s="133" t="s">
        <v>64</v>
      </c>
    </row>
    <row r="1000" spans="1:12" x14ac:dyDescent="0.3">
      <c r="A1000" s="134">
        <v>39366</v>
      </c>
      <c r="B1000" s="133" t="s">
        <v>64</v>
      </c>
      <c r="C1000" s="133">
        <v>2638.2130000000002</v>
      </c>
      <c r="D1000" s="183" t="s">
        <v>64</v>
      </c>
      <c r="E1000" s="133">
        <v>9070</v>
      </c>
      <c r="F1000" s="133">
        <v>7.1550000000000002</v>
      </c>
      <c r="G1000" s="133">
        <v>7.1040000000000001</v>
      </c>
      <c r="H1000" s="133">
        <v>7.282</v>
      </c>
      <c r="I1000" s="133">
        <v>7.7350000000000003</v>
      </c>
      <c r="J1000" s="133">
        <v>8.27</v>
      </c>
      <c r="K1000" s="133" t="s">
        <v>64</v>
      </c>
      <c r="L1000" s="133" t="s">
        <v>64</v>
      </c>
    </row>
    <row r="1001" spans="1:12" x14ac:dyDescent="0.3">
      <c r="A1001" s="134">
        <v>39367</v>
      </c>
      <c r="B1001" s="133" t="s">
        <v>64</v>
      </c>
      <c r="C1001" s="133">
        <v>2638.2130000000002</v>
      </c>
      <c r="D1001" s="183" t="s">
        <v>64</v>
      </c>
      <c r="E1001" s="133">
        <v>9068</v>
      </c>
      <c r="F1001" s="133">
        <v>7.1550000000000002</v>
      </c>
      <c r="G1001" s="133">
        <v>7.1040000000000001</v>
      </c>
      <c r="H1001" s="133">
        <v>7.282</v>
      </c>
      <c r="I1001" s="133">
        <v>7.7350000000000003</v>
      </c>
      <c r="J1001" s="133">
        <v>8.24</v>
      </c>
      <c r="K1001" s="133" t="s">
        <v>64</v>
      </c>
      <c r="L1001" s="133" t="s">
        <v>64</v>
      </c>
    </row>
    <row r="1002" spans="1:12" x14ac:dyDescent="0.3">
      <c r="A1002" s="134">
        <v>39368</v>
      </c>
      <c r="B1002" s="133" t="s">
        <v>64</v>
      </c>
      <c r="C1002" s="133">
        <v>2638.2130000000002</v>
      </c>
      <c r="D1002" s="183" t="s">
        <v>64</v>
      </c>
      <c r="E1002" s="133">
        <v>9068</v>
      </c>
      <c r="F1002" s="133">
        <v>7.1550000000000002</v>
      </c>
      <c r="G1002" s="133">
        <v>7.1040000000000001</v>
      </c>
      <c r="H1002" s="133">
        <v>7.282</v>
      </c>
      <c r="I1002" s="133">
        <v>7.7350000000000003</v>
      </c>
      <c r="J1002" s="133">
        <v>8.24</v>
      </c>
      <c r="K1002" s="133" t="s">
        <v>64</v>
      </c>
      <c r="L1002" s="133" t="s">
        <v>64</v>
      </c>
    </row>
    <row r="1003" spans="1:12" x14ac:dyDescent="0.3">
      <c r="A1003" s="134">
        <v>39369</v>
      </c>
      <c r="B1003" s="133" t="s">
        <v>64</v>
      </c>
      <c r="C1003" s="133">
        <v>2638.2130000000002</v>
      </c>
      <c r="D1003" s="183" t="s">
        <v>64</v>
      </c>
      <c r="E1003" s="133">
        <v>9068</v>
      </c>
      <c r="F1003" s="133">
        <v>7.1550000000000002</v>
      </c>
      <c r="G1003" s="133">
        <v>7.1040000000000001</v>
      </c>
      <c r="H1003" s="133">
        <v>7.282</v>
      </c>
      <c r="I1003" s="133">
        <v>7.7350000000000003</v>
      </c>
      <c r="J1003" s="133">
        <v>8.24</v>
      </c>
      <c r="K1003" s="133" t="s">
        <v>64</v>
      </c>
      <c r="L1003" s="133" t="s">
        <v>64</v>
      </c>
    </row>
    <row r="1004" spans="1:12" x14ac:dyDescent="0.3">
      <c r="A1004" s="134">
        <v>39370</v>
      </c>
      <c r="B1004" s="133" t="s">
        <v>64</v>
      </c>
      <c r="C1004" s="133">
        <v>2638.2130000000002</v>
      </c>
      <c r="D1004" s="183" t="s">
        <v>64</v>
      </c>
      <c r="E1004" s="133">
        <v>9125</v>
      </c>
      <c r="F1004" s="133">
        <v>7.1550000000000002</v>
      </c>
      <c r="G1004" s="133">
        <v>7.1040000000000001</v>
      </c>
      <c r="H1004" s="133">
        <v>7.282</v>
      </c>
      <c r="I1004" s="133">
        <v>7.7350000000000003</v>
      </c>
      <c r="J1004" s="133">
        <v>8.24</v>
      </c>
      <c r="K1004" s="133" t="s">
        <v>64</v>
      </c>
      <c r="L1004" s="133" t="s">
        <v>64</v>
      </c>
    </row>
    <row r="1005" spans="1:12" x14ac:dyDescent="0.3">
      <c r="A1005" s="134">
        <v>39371</v>
      </c>
      <c r="B1005" s="133" t="s">
        <v>64</v>
      </c>
      <c r="C1005" s="133">
        <v>2638.2130000000002</v>
      </c>
      <c r="D1005" s="183" t="s">
        <v>64</v>
      </c>
      <c r="E1005" s="133">
        <v>9155</v>
      </c>
      <c r="F1005" s="133">
        <v>7.1550000000000002</v>
      </c>
      <c r="G1005" s="133">
        <v>7.1040000000000001</v>
      </c>
      <c r="H1005" s="133">
        <v>7.282</v>
      </c>
      <c r="I1005" s="133">
        <v>7.7350000000000003</v>
      </c>
      <c r="J1005" s="133">
        <v>8.24</v>
      </c>
      <c r="K1005" s="133" t="s">
        <v>64</v>
      </c>
      <c r="L1005" s="133" t="s">
        <v>64</v>
      </c>
    </row>
    <row r="1006" spans="1:12" x14ac:dyDescent="0.3">
      <c r="A1006" s="134">
        <v>39372</v>
      </c>
      <c r="B1006" s="133" t="s">
        <v>64</v>
      </c>
      <c r="C1006" s="133">
        <v>2641.59</v>
      </c>
      <c r="D1006" s="183" t="s">
        <v>64</v>
      </c>
      <c r="E1006" s="133">
        <v>9105</v>
      </c>
      <c r="F1006" s="133">
        <v>7.1630000000000003</v>
      </c>
      <c r="G1006" s="133">
        <v>7.1159999999999997</v>
      </c>
      <c r="H1006" s="133">
        <v>7.2690000000000001</v>
      </c>
      <c r="I1006" s="133">
        <v>7.702</v>
      </c>
      <c r="J1006" s="133">
        <v>8.24</v>
      </c>
      <c r="K1006" s="133" t="s">
        <v>64</v>
      </c>
      <c r="L1006" s="133" t="s">
        <v>64</v>
      </c>
    </row>
    <row r="1007" spans="1:12" x14ac:dyDescent="0.3">
      <c r="A1007" s="134">
        <v>39373</v>
      </c>
      <c r="B1007" s="133" t="s">
        <v>64</v>
      </c>
      <c r="C1007" s="133">
        <v>2616.7399999999998</v>
      </c>
      <c r="D1007" s="183" t="s">
        <v>64</v>
      </c>
      <c r="E1007" s="133">
        <v>9093</v>
      </c>
      <c r="F1007" s="133">
        <v>7.1760000000000002</v>
      </c>
      <c r="G1007" s="133">
        <v>7.117</v>
      </c>
      <c r="H1007" s="133">
        <v>7.282</v>
      </c>
      <c r="I1007" s="133">
        <v>7.7469999999999999</v>
      </c>
      <c r="J1007" s="133">
        <v>8.16</v>
      </c>
      <c r="K1007" s="133" t="s">
        <v>64</v>
      </c>
      <c r="L1007" s="133" t="s">
        <v>64</v>
      </c>
    </row>
    <row r="1008" spans="1:12" x14ac:dyDescent="0.3">
      <c r="A1008" s="134">
        <v>39374</v>
      </c>
      <c r="B1008" s="133" t="s">
        <v>64</v>
      </c>
      <c r="C1008" s="133">
        <v>2563.752</v>
      </c>
      <c r="D1008" s="183" t="s">
        <v>64</v>
      </c>
      <c r="E1008" s="133">
        <v>9110</v>
      </c>
      <c r="F1008" s="133">
        <v>7.1420000000000003</v>
      </c>
      <c r="G1008" s="133">
        <v>7.1260000000000003</v>
      </c>
      <c r="H1008" s="133">
        <v>7.3079999999999998</v>
      </c>
      <c r="I1008" s="133">
        <v>7.351</v>
      </c>
      <c r="J1008" s="133">
        <v>8.11</v>
      </c>
      <c r="K1008" s="133" t="s">
        <v>64</v>
      </c>
      <c r="L1008" s="133" t="s">
        <v>64</v>
      </c>
    </row>
    <row r="1009" spans="1:12" x14ac:dyDescent="0.3">
      <c r="A1009" s="134">
        <v>39375</v>
      </c>
      <c r="B1009" s="133" t="s">
        <v>64</v>
      </c>
      <c r="C1009" s="133">
        <v>2563.752</v>
      </c>
      <c r="D1009" s="183" t="s">
        <v>64</v>
      </c>
      <c r="E1009" s="133">
        <v>9110</v>
      </c>
      <c r="F1009" s="133">
        <v>7.1420000000000003</v>
      </c>
      <c r="G1009" s="133">
        <v>7.1260000000000003</v>
      </c>
      <c r="H1009" s="133">
        <v>7.3079999999999998</v>
      </c>
      <c r="I1009" s="133">
        <v>7.351</v>
      </c>
      <c r="J1009" s="133">
        <v>8.11</v>
      </c>
      <c r="K1009" s="133" t="s">
        <v>64</v>
      </c>
      <c r="L1009" s="133" t="s">
        <v>64</v>
      </c>
    </row>
    <row r="1010" spans="1:12" x14ac:dyDescent="0.3">
      <c r="A1010" s="134">
        <v>39376</v>
      </c>
      <c r="B1010" s="133" t="s">
        <v>64</v>
      </c>
      <c r="C1010" s="133">
        <v>2563.752</v>
      </c>
      <c r="D1010" s="183" t="s">
        <v>64</v>
      </c>
      <c r="E1010" s="133">
        <v>9110</v>
      </c>
      <c r="F1010" s="133">
        <v>7.1420000000000003</v>
      </c>
      <c r="G1010" s="133">
        <v>7.1260000000000003</v>
      </c>
      <c r="H1010" s="133">
        <v>7.3079999999999998</v>
      </c>
      <c r="I1010" s="133">
        <v>7.351</v>
      </c>
      <c r="J1010" s="133">
        <v>8.11</v>
      </c>
      <c r="K1010" s="133" t="s">
        <v>64</v>
      </c>
      <c r="L1010" s="133" t="s">
        <v>64</v>
      </c>
    </row>
    <row r="1011" spans="1:12" x14ac:dyDescent="0.3">
      <c r="A1011" s="134">
        <v>39377</v>
      </c>
      <c r="B1011" s="133" t="s">
        <v>64</v>
      </c>
      <c r="C1011" s="133">
        <v>2453.2109999999998</v>
      </c>
      <c r="D1011" s="183" t="s">
        <v>64</v>
      </c>
      <c r="E1011" s="133">
        <v>9135</v>
      </c>
      <c r="F1011" s="133">
        <v>7.1740000000000004</v>
      </c>
      <c r="G1011" s="133">
        <v>7.1059999999999999</v>
      </c>
      <c r="H1011" s="133">
        <v>7.2670000000000003</v>
      </c>
      <c r="I1011" s="133">
        <v>7.2780000000000005</v>
      </c>
      <c r="J1011" s="133">
        <v>8.09</v>
      </c>
      <c r="K1011" s="133" t="s">
        <v>64</v>
      </c>
      <c r="L1011" s="133" t="s">
        <v>64</v>
      </c>
    </row>
    <row r="1012" spans="1:12" x14ac:dyDescent="0.3">
      <c r="A1012" s="134">
        <v>39378</v>
      </c>
      <c r="B1012" s="133" t="s">
        <v>64</v>
      </c>
      <c r="C1012" s="133">
        <v>2553.799</v>
      </c>
      <c r="D1012" s="183" t="s">
        <v>64</v>
      </c>
      <c r="E1012" s="133">
        <v>9133</v>
      </c>
      <c r="F1012" s="133">
        <v>7.1370000000000005</v>
      </c>
      <c r="G1012" s="133">
        <v>7.1219999999999999</v>
      </c>
      <c r="H1012" s="133">
        <v>7.2729999999999997</v>
      </c>
      <c r="I1012" s="133">
        <v>7.3070000000000004</v>
      </c>
      <c r="J1012" s="133">
        <v>8.08</v>
      </c>
      <c r="K1012" s="133" t="s">
        <v>64</v>
      </c>
      <c r="L1012" s="133" t="s">
        <v>64</v>
      </c>
    </row>
    <row r="1013" spans="1:12" x14ac:dyDescent="0.3">
      <c r="A1013" s="134">
        <v>39379</v>
      </c>
      <c r="B1013" s="133" t="s">
        <v>64</v>
      </c>
      <c r="C1013" s="133">
        <v>2524.9810000000002</v>
      </c>
      <c r="D1013" s="183" t="s">
        <v>64</v>
      </c>
      <c r="E1013" s="133">
        <v>9175</v>
      </c>
      <c r="F1013" s="133">
        <v>7.7110000000000003</v>
      </c>
      <c r="G1013" s="133">
        <v>7.0979999999999999</v>
      </c>
      <c r="H1013" s="133">
        <v>7.2329999999999997</v>
      </c>
      <c r="I1013" s="133">
        <v>7.6530000000000005</v>
      </c>
      <c r="J1013" s="133">
        <v>8.16</v>
      </c>
      <c r="K1013" s="133" t="s">
        <v>64</v>
      </c>
      <c r="L1013" s="133" t="s">
        <v>64</v>
      </c>
    </row>
    <row r="1014" spans="1:12" x14ac:dyDescent="0.3">
      <c r="A1014" s="134">
        <v>39380</v>
      </c>
      <c r="B1014" s="133" t="s">
        <v>64</v>
      </c>
      <c r="C1014" s="133">
        <v>2596.663</v>
      </c>
      <c r="D1014" s="183" t="s">
        <v>64</v>
      </c>
      <c r="E1014" s="133">
        <v>9148</v>
      </c>
      <c r="F1014" s="133">
        <v>7.1589999999999998</v>
      </c>
      <c r="G1014" s="133">
        <v>7.1210000000000004</v>
      </c>
      <c r="H1014" s="133">
        <v>7.282</v>
      </c>
      <c r="I1014" s="133">
        <v>7.4379999999999997</v>
      </c>
      <c r="J1014" s="133">
        <v>8.11</v>
      </c>
      <c r="K1014" s="133" t="s">
        <v>64</v>
      </c>
      <c r="L1014" s="133" t="s">
        <v>64</v>
      </c>
    </row>
    <row r="1015" spans="1:12" x14ac:dyDescent="0.3">
      <c r="A1015" s="134">
        <v>39381</v>
      </c>
      <c r="B1015" s="133" t="s">
        <v>64</v>
      </c>
      <c r="C1015" s="133">
        <v>2624.4319999999998</v>
      </c>
      <c r="D1015" s="183" t="s">
        <v>64</v>
      </c>
      <c r="E1015" s="133">
        <v>9115</v>
      </c>
      <c r="F1015" s="133">
        <v>7.1539999999999999</v>
      </c>
      <c r="G1015" s="133">
        <v>7.1120000000000001</v>
      </c>
      <c r="H1015" s="133">
        <v>7.2709999999999999</v>
      </c>
      <c r="I1015" s="133">
        <v>7.4509999999999996</v>
      </c>
      <c r="J1015" s="133">
        <v>8.1300000000000008</v>
      </c>
      <c r="K1015" s="133" t="s">
        <v>64</v>
      </c>
      <c r="L1015" s="133" t="s">
        <v>64</v>
      </c>
    </row>
    <row r="1016" spans="1:12" x14ac:dyDescent="0.3">
      <c r="A1016" s="134">
        <v>39382</v>
      </c>
      <c r="B1016" s="133" t="s">
        <v>64</v>
      </c>
      <c r="C1016" s="133">
        <v>2624.4319999999998</v>
      </c>
      <c r="D1016" s="183" t="s">
        <v>64</v>
      </c>
      <c r="E1016" s="133">
        <v>9115</v>
      </c>
      <c r="F1016" s="133">
        <v>7.1539999999999999</v>
      </c>
      <c r="G1016" s="133">
        <v>7.1120000000000001</v>
      </c>
      <c r="H1016" s="133">
        <v>7.2709999999999999</v>
      </c>
      <c r="I1016" s="133">
        <v>7.4509999999999996</v>
      </c>
      <c r="J1016" s="133">
        <v>8.1300000000000008</v>
      </c>
      <c r="K1016" s="133" t="s">
        <v>64</v>
      </c>
      <c r="L1016" s="133" t="s">
        <v>64</v>
      </c>
    </row>
    <row r="1017" spans="1:12" x14ac:dyDescent="0.3">
      <c r="A1017" s="134">
        <v>39383</v>
      </c>
      <c r="B1017" s="133" t="s">
        <v>64</v>
      </c>
      <c r="C1017" s="133">
        <v>2624.4319999999998</v>
      </c>
      <c r="D1017" s="183" t="s">
        <v>64</v>
      </c>
      <c r="E1017" s="133">
        <v>9115</v>
      </c>
      <c r="F1017" s="133">
        <v>7.1539999999999999</v>
      </c>
      <c r="G1017" s="133">
        <v>7.1120000000000001</v>
      </c>
      <c r="H1017" s="133">
        <v>7.2709999999999999</v>
      </c>
      <c r="I1017" s="133">
        <v>7.4509999999999996</v>
      </c>
      <c r="J1017" s="133">
        <v>8.1300000000000008</v>
      </c>
      <c r="K1017" s="133" t="s">
        <v>64</v>
      </c>
      <c r="L1017" s="133" t="s">
        <v>64</v>
      </c>
    </row>
    <row r="1018" spans="1:12" x14ac:dyDescent="0.3">
      <c r="A1018" s="134">
        <v>39384</v>
      </c>
      <c r="B1018" s="133" t="s">
        <v>64</v>
      </c>
      <c r="C1018" s="133">
        <v>2667.5320000000002</v>
      </c>
      <c r="D1018" s="183" t="s">
        <v>64</v>
      </c>
      <c r="E1018" s="133">
        <v>9088</v>
      </c>
      <c r="F1018" s="133">
        <v>7.1340000000000003</v>
      </c>
      <c r="G1018" s="133">
        <v>7.093</v>
      </c>
      <c r="H1018" s="133">
        <v>7.2309999999999999</v>
      </c>
      <c r="I1018" s="133">
        <v>7.5110000000000001</v>
      </c>
      <c r="J1018" s="133">
        <v>8.08</v>
      </c>
      <c r="K1018" s="133" t="s">
        <v>64</v>
      </c>
      <c r="L1018" s="133" t="s">
        <v>64</v>
      </c>
    </row>
    <row r="1019" spans="1:12" x14ac:dyDescent="0.3">
      <c r="A1019" s="134">
        <v>39385</v>
      </c>
      <c r="B1019" s="133" t="s">
        <v>64</v>
      </c>
      <c r="C1019" s="133">
        <v>2662.922</v>
      </c>
      <c r="D1019" s="183" t="s">
        <v>64</v>
      </c>
      <c r="E1019" s="133">
        <v>9095</v>
      </c>
      <c r="F1019" s="133">
        <v>7.48</v>
      </c>
      <c r="G1019" s="133">
        <v>7.12</v>
      </c>
      <c r="H1019" s="133">
        <v>7.266</v>
      </c>
      <c r="I1019" s="133">
        <v>7.5830000000000002</v>
      </c>
      <c r="J1019" s="133">
        <v>8.08</v>
      </c>
      <c r="K1019" s="133" t="s">
        <v>64</v>
      </c>
      <c r="L1019" s="133" t="s">
        <v>64</v>
      </c>
    </row>
    <row r="1020" spans="1:12" x14ac:dyDescent="0.3">
      <c r="A1020" s="134">
        <v>39386</v>
      </c>
      <c r="B1020" s="133" t="s">
        <v>64</v>
      </c>
      <c r="C1020" s="133">
        <v>2643.4870000000001</v>
      </c>
      <c r="D1020" s="183" t="s">
        <v>64</v>
      </c>
      <c r="E1020" s="133">
        <v>9052</v>
      </c>
      <c r="F1020" s="133">
        <v>7.1660000000000004</v>
      </c>
      <c r="G1020" s="133">
        <v>7.1289999999999996</v>
      </c>
      <c r="H1020" s="133">
        <v>7.2750000000000004</v>
      </c>
      <c r="I1020" s="133">
        <v>7.6180000000000003</v>
      </c>
      <c r="J1020" s="133">
        <v>7.73</v>
      </c>
      <c r="K1020" s="133" t="s">
        <v>64</v>
      </c>
      <c r="L1020" s="133" t="s">
        <v>64</v>
      </c>
    </row>
    <row r="1021" spans="1:12" x14ac:dyDescent="0.3">
      <c r="A1021" s="134">
        <v>39387</v>
      </c>
      <c r="B1021" s="133" t="s">
        <v>64</v>
      </c>
      <c r="C1021" s="133">
        <v>2704.6570000000002</v>
      </c>
      <c r="D1021" s="183" t="s">
        <v>64</v>
      </c>
      <c r="E1021" s="133">
        <v>9150</v>
      </c>
      <c r="F1021" s="133">
        <v>7.1310000000000002</v>
      </c>
      <c r="G1021" s="133">
        <v>7.0979999999999999</v>
      </c>
      <c r="H1021" s="133">
        <v>7.2069999999999999</v>
      </c>
      <c r="I1021" s="133">
        <v>7.4939999999999998</v>
      </c>
      <c r="J1021" s="133">
        <v>7.79</v>
      </c>
      <c r="K1021" s="133" t="s">
        <v>64</v>
      </c>
      <c r="L1021" s="133" t="s">
        <v>64</v>
      </c>
    </row>
    <row r="1022" spans="1:12" x14ac:dyDescent="0.3">
      <c r="A1022" s="134">
        <v>39388</v>
      </c>
      <c r="B1022" s="133" t="s">
        <v>64</v>
      </c>
      <c r="C1022" s="133">
        <v>2710.6170000000002</v>
      </c>
      <c r="D1022" s="183" t="s">
        <v>64</v>
      </c>
      <c r="E1022" s="133">
        <v>9105</v>
      </c>
      <c r="F1022" s="133">
        <v>7.1509999999999998</v>
      </c>
      <c r="G1022" s="133">
        <v>7.1150000000000002</v>
      </c>
      <c r="H1022" s="133">
        <v>7.2359999999999998</v>
      </c>
      <c r="I1022" s="133">
        <v>7.5490000000000004</v>
      </c>
      <c r="J1022" s="133">
        <v>7.83</v>
      </c>
      <c r="K1022" s="133" t="s">
        <v>64</v>
      </c>
      <c r="L1022" s="133" t="s">
        <v>64</v>
      </c>
    </row>
    <row r="1023" spans="1:12" x14ac:dyDescent="0.3">
      <c r="A1023" s="134">
        <v>39389</v>
      </c>
      <c r="B1023" s="133" t="s">
        <v>64</v>
      </c>
      <c r="C1023" s="133">
        <v>2710.6170000000002</v>
      </c>
      <c r="D1023" s="183" t="s">
        <v>64</v>
      </c>
      <c r="E1023" s="133">
        <v>9105</v>
      </c>
      <c r="F1023" s="133">
        <v>7.1509999999999998</v>
      </c>
      <c r="G1023" s="133">
        <v>7.1150000000000002</v>
      </c>
      <c r="H1023" s="133">
        <v>7.2359999999999998</v>
      </c>
      <c r="I1023" s="133">
        <v>7.5490000000000004</v>
      </c>
      <c r="J1023" s="133">
        <v>7.83</v>
      </c>
      <c r="K1023" s="133" t="s">
        <v>64</v>
      </c>
      <c r="L1023" s="133" t="s">
        <v>64</v>
      </c>
    </row>
    <row r="1024" spans="1:12" x14ac:dyDescent="0.3">
      <c r="A1024" s="134">
        <v>39390</v>
      </c>
      <c r="B1024" s="133" t="s">
        <v>64</v>
      </c>
      <c r="C1024" s="133">
        <v>2710.6170000000002</v>
      </c>
      <c r="D1024" s="183" t="s">
        <v>64</v>
      </c>
      <c r="E1024" s="133">
        <v>9105</v>
      </c>
      <c r="F1024" s="133">
        <v>7.1509999999999998</v>
      </c>
      <c r="G1024" s="133">
        <v>7.1150000000000002</v>
      </c>
      <c r="H1024" s="133">
        <v>7.2359999999999998</v>
      </c>
      <c r="I1024" s="133">
        <v>7.5490000000000004</v>
      </c>
      <c r="J1024" s="133">
        <v>7.83</v>
      </c>
      <c r="K1024" s="133" t="s">
        <v>64</v>
      </c>
      <c r="L1024" s="133" t="s">
        <v>64</v>
      </c>
    </row>
    <row r="1025" spans="1:12" x14ac:dyDescent="0.3">
      <c r="A1025" s="134">
        <v>39391</v>
      </c>
      <c r="B1025" s="133" t="s">
        <v>64</v>
      </c>
      <c r="C1025" s="133">
        <v>2652.4780000000001</v>
      </c>
      <c r="D1025" s="183" t="s">
        <v>64</v>
      </c>
      <c r="E1025" s="133">
        <v>9158</v>
      </c>
      <c r="F1025" s="133">
        <v>7.1559999999999997</v>
      </c>
      <c r="G1025" s="133">
        <v>7.1109999999999998</v>
      </c>
      <c r="H1025" s="133">
        <v>7.23</v>
      </c>
      <c r="I1025" s="133">
        <v>7.5030000000000001</v>
      </c>
      <c r="J1025" s="133">
        <v>7.84</v>
      </c>
      <c r="K1025" s="133" t="s">
        <v>64</v>
      </c>
      <c r="L1025" s="133" t="s">
        <v>64</v>
      </c>
    </row>
    <row r="1026" spans="1:12" x14ac:dyDescent="0.3">
      <c r="A1026" s="134">
        <v>39392</v>
      </c>
      <c r="B1026" s="133" t="s">
        <v>64</v>
      </c>
      <c r="C1026" s="133">
        <v>2681.902</v>
      </c>
      <c r="D1026" s="183" t="s">
        <v>64</v>
      </c>
      <c r="E1026" s="133">
        <v>9100</v>
      </c>
      <c r="F1026" s="133">
        <v>7.1749999999999998</v>
      </c>
      <c r="G1026" s="133">
        <v>7.133</v>
      </c>
      <c r="H1026" s="133">
        <v>7.27</v>
      </c>
      <c r="I1026" s="133">
        <v>7.2270000000000003</v>
      </c>
      <c r="J1026" s="133">
        <v>7.89</v>
      </c>
      <c r="K1026" s="133" t="s">
        <v>64</v>
      </c>
      <c r="L1026" s="133" t="s">
        <v>64</v>
      </c>
    </row>
    <row r="1027" spans="1:12" x14ac:dyDescent="0.3">
      <c r="A1027" s="134">
        <v>39393</v>
      </c>
      <c r="B1027" s="133" t="s">
        <v>64</v>
      </c>
      <c r="C1027" s="133">
        <v>2713.9780000000001</v>
      </c>
      <c r="D1027" s="183" t="s">
        <v>64</v>
      </c>
      <c r="E1027" s="133">
        <v>9148</v>
      </c>
      <c r="F1027" s="133">
        <v>7.1829999999999998</v>
      </c>
      <c r="G1027" s="133">
        <v>7.1370000000000005</v>
      </c>
      <c r="H1027" s="133">
        <v>7.2489999999999997</v>
      </c>
      <c r="I1027" s="133">
        <v>7.1449999999999996</v>
      </c>
      <c r="J1027" s="133">
        <v>7.88</v>
      </c>
      <c r="K1027" s="133" t="s">
        <v>64</v>
      </c>
      <c r="L1027" s="133" t="s">
        <v>64</v>
      </c>
    </row>
    <row r="1028" spans="1:12" x14ac:dyDescent="0.3">
      <c r="A1028" s="134">
        <v>39394</v>
      </c>
      <c r="B1028" s="133" t="s">
        <v>64</v>
      </c>
      <c r="C1028" s="133">
        <v>2678.2240000000002</v>
      </c>
      <c r="D1028" s="183" t="s">
        <v>64</v>
      </c>
      <c r="E1028" s="133">
        <v>9135</v>
      </c>
      <c r="F1028" s="133">
        <v>7.1550000000000002</v>
      </c>
      <c r="G1028" s="133">
        <v>7.1070000000000002</v>
      </c>
      <c r="H1028" s="133">
        <v>7.2379999999999995</v>
      </c>
      <c r="I1028" s="133">
        <v>7.577</v>
      </c>
      <c r="J1028" s="133">
        <v>7.8100000000000005</v>
      </c>
      <c r="K1028" s="133" t="s">
        <v>64</v>
      </c>
      <c r="L1028" s="133" t="s">
        <v>64</v>
      </c>
    </row>
    <row r="1029" spans="1:12" x14ac:dyDescent="0.3">
      <c r="A1029" s="134">
        <v>39395</v>
      </c>
      <c r="B1029" s="133" t="s">
        <v>64</v>
      </c>
      <c r="C1029" s="133">
        <v>2707.6669999999999</v>
      </c>
      <c r="D1029" s="183" t="s">
        <v>64</v>
      </c>
      <c r="E1029" s="133">
        <v>9128</v>
      </c>
      <c r="F1029" s="133">
        <v>7.1360000000000001</v>
      </c>
      <c r="G1029" s="133">
        <v>7.1</v>
      </c>
      <c r="H1029" s="133">
        <v>7.2169999999999996</v>
      </c>
      <c r="I1029" s="133">
        <v>7.4749999999999996</v>
      </c>
      <c r="J1029" s="133">
        <v>7.83</v>
      </c>
      <c r="K1029" s="133" t="s">
        <v>64</v>
      </c>
      <c r="L1029" s="133" t="s">
        <v>64</v>
      </c>
    </row>
    <row r="1030" spans="1:12" x14ac:dyDescent="0.3">
      <c r="A1030" s="134">
        <v>39396</v>
      </c>
      <c r="B1030" s="133" t="s">
        <v>64</v>
      </c>
      <c r="C1030" s="133">
        <v>2707.6669999999999</v>
      </c>
      <c r="D1030" s="183" t="s">
        <v>64</v>
      </c>
      <c r="E1030" s="133">
        <v>9128</v>
      </c>
      <c r="F1030" s="133">
        <v>7.1360000000000001</v>
      </c>
      <c r="G1030" s="133">
        <v>7.1</v>
      </c>
      <c r="H1030" s="133">
        <v>7.2169999999999996</v>
      </c>
      <c r="I1030" s="133">
        <v>7.4749999999999996</v>
      </c>
      <c r="J1030" s="133">
        <v>7.83</v>
      </c>
      <c r="K1030" s="133" t="s">
        <v>64</v>
      </c>
      <c r="L1030" s="133" t="s">
        <v>64</v>
      </c>
    </row>
    <row r="1031" spans="1:12" x14ac:dyDescent="0.3">
      <c r="A1031" s="134">
        <v>39397</v>
      </c>
      <c r="B1031" s="133" t="s">
        <v>64</v>
      </c>
      <c r="C1031" s="133">
        <v>2707.6669999999999</v>
      </c>
      <c r="D1031" s="183" t="s">
        <v>64</v>
      </c>
      <c r="E1031" s="133">
        <v>9128</v>
      </c>
      <c r="F1031" s="133">
        <v>7.1360000000000001</v>
      </c>
      <c r="G1031" s="133">
        <v>7.1</v>
      </c>
      <c r="H1031" s="133">
        <v>7.2169999999999996</v>
      </c>
      <c r="I1031" s="133">
        <v>7.4749999999999996</v>
      </c>
      <c r="J1031" s="133">
        <v>7.83</v>
      </c>
      <c r="K1031" s="133" t="s">
        <v>64</v>
      </c>
      <c r="L1031" s="133" t="s">
        <v>64</v>
      </c>
    </row>
    <row r="1032" spans="1:12" x14ac:dyDescent="0.3">
      <c r="A1032" s="134">
        <v>39398</v>
      </c>
      <c r="B1032" s="133" t="s">
        <v>64</v>
      </c>
      <c r="C1032" s="133">
        <v>2671.902</v>
      </c>
      <c r="D1032" s="183" t="s">
        <v>64</v>
      </c>
      <c r="E1032" s="133">
        <v>9170</v>
      </c>
      <c r="F1032" s="133">
        <v>7.14</v>
      </c>
      <c r="G1032" s="133">
        <v>7.1260000000000003</v>
      </c>
      <c r="H1032" s="133">
        <v>7.2889999999999997</v>
      </c>
      <c r="I1032" s="133">
        <v>7.5519999999999996</v>
      </c>
      <c r="J1032" s="133">
        <v>8.52</v>
      </c>
      <c r="K1032" s="133" t="s">
        <v>64</v>
      </c>
      <c r="L1032" s="133" t="s">
        <v>64</v>
      </c>
    </row>
    <row r="1033" spans="1:12" x14ac:dyDescent="0.3">
      <c r="A1033" s="134">
        <v>39399</v>
      </c>
      <c r="B1033" s="133" t="s">
        <v>64</v>
      </c>
      <c r="C1033" s="133">
        <v>2654.2080000000001</v>
      </c>
      <c r="D1033" s="183" t="s">
        <v>64</v>
      </c>
      <c r="E1033" s="133">
        <v>9180</v>
      </c>
      <c r="F1033" s="133">
        <v>7.1440000000000001</v>
      </c>
      <c r="G1033" s="133">
        <v>7.1180000000000003</v>
      </c>
      <c r="H1033" s="133">
        <v>7.2530000000000001</v>
      </c>
      <c r="I1033" s="133">
        <v>7.5170000000000003</v>
      </c>
      <c r="J1033" s="133">
        <v>8.52</v>
      </c>
      <c r="K1033" s="133" t="s">
        <v>64</v>
      </c>
      <c r="L1033" s="133" t="s">
        <v>64</v>
      </c>
    </row>
    <row r="1034" spans="1:12" x14ac:dyDescent="0.3">
      <c r="A1034" s="134">
        <v>39400</v>
      </c>
      <c r="B1034" s="133" t="s">
        <v>64</v>
      </c>
      <c r="C1034" s="133">
        <v>2691.8710000000001</v>
      </c>
      <c r="D1034" s="183" t="s">
        <v>64</v>
      </c>
      <c r="E1034" s="133">
        <v>9220</v>
      </c>
      <c r="F1034" s="133">
        <v>7.173</v>
      </c>
      <c r="G1034" s="133">
        <v>7.1390000000000002</v>
      </c>
      <c r="H1034" s="133">
        <v>7.2469999999999999</v>
      </c>
      <c r="I1034" s="133">
        <v>7.5670000000000002</v>
      </c>
      <c r="J1034" s="133">
        <v>8.5</v>
      </c>
      <c r="K1034" s="133" t="s">
        <v>64</v>
      </c>
      <c r="L1034" s="133" t="s">
        <v>64</v>
      </c>
    </row>
    <row r="1035" spans="1:12" x14ac:dyDescent="0.3">
      <c r="A1035" s="134">
        <v>39401</v>
      </c>
      <c r="B1035" s="133" t="s">
        <v>64</v>
      </c>
      <c r="C1035" s="133">
        <v>2705.82</v>
      </c>
      <c r="D1035" s="183" t="s">
        <v>64</v>
      </c>
      <c r="E1035" s="133">
        <v>9355</v>
      </c>
      <c r="F1035" s="133">
        <v>7.1459999999999999</v>
      </c>
      <c r="G1035" s="133">
        <v>7.1210000000000004</v>
      </c>
      <c r="H1035" s="133">
        <v>7.2439999999999998</v>
      </c>
      <c r="I1035" s="133">
        <v>7.4950000000000001</v>
      </c>
      <c r="J1035" s="133">
        <v>8.43</v>
      </c>
      <c r="K1035" s="133" t="s">
        <v>64</v>
      </c>
      <c r="L1035" s="133" t="s">
        <v>64</v>
      </c>
    </row>
    <row r="1036" spans="1:12" x14ac:dyDescent="0.3">
      <c r="A1036" s="134">
        <v>39402</v>
      </c>
      <c r="B1036" s="133" t="s">
        <v>64</v>
      </c>
      <c r="C1036" s="133">
        <v>2668.7040000000002</v>
      </c>
      <c r="D1036" s="183" t="s">
        <v>64</v>
      </c>
      <c r="E1036" s="133">
        <v>9280</v>
      </c>
      <c r="F1036" s="133">
        <v>7.125</v>
      </c>
      <c r="G1036" s="133">
        <v>7.0979999999999999</v>
      </c>
      <c r="H1036" s="133">
        <v>7.1989999999999998</v>
      </c>
      <c r="I1036" s="133">
        <v>7.5910000000000002</v>
      </c>
      <c r="J1036" s="133">
        <v>8.3800000000000008</v>
      </c>
      <c r="K1036" s="133" t="s">
        <v>64</v>
      </c>
      <c r="L1036" s="133" t="s">
        <v>64</v>
      </c>
    </row>
    <row r="1037" spans="1:12" x14ac:dyDescent="0.3">
      <c r="A1037" s="134">
        <v>39403</v>
      </c>
      <c r="B1037" s="133" t="s">
        <v>64</v>
      </c>
      <c r="C1037" s="133">
        <v>2668.7040000000002</v>
      </c>
      <c r="D1037" s="183" t="s">
        <v>64</v>
      </c>
      <c r="E1037" s="133">
        <v>9280</v>
      </c>
      <c r="F1037" s="133">
        <v>7.125</v>
      </c>
      <c r="G1037" s="133">
        <v>7.0979999999999999</v>
      </c>
      <c r="H1037" s="133">
        <v>7.1989999999999998</v>
      </c>
      <c r="I1037" s="133">
        <v>7.5910000000000002</v>
      </c>
      <c r="J1037" s="133">
        <v>8.3800000000000008</v>
      </c>
      <c r="K1037" s="133" t="s">
        <v>64</v>
      </c>
      <c r="L1037" s="133" t="s">
        <v>64</v>
      </c>
    </row>
    <row r="1038" spans="1:12" x14ac:dyDescent="0.3">
      <c r="A1038" s="134">
        <v>39404</v>
      </c>
      <c r="B1038" s="133" t="s">
        <v>64</v>
      </c>
      <c r="C1038" s="133">
        <v>2668.7040000000002</v>
      </c>
      <c r="D1038" s="183" t="s">
        <v>64</v>
      </c>
      <c r="E1038" s="133">
        <v>9280</v>
      </c>
      <c r="F1038" s="133">
        <v>7.125</v>
      </c>
      <c r="G1038" s="133">
        <v>7.0979999999999999</v>
      </c>
      <c r="H1038" s="133">
        <v>7.1989999999999998</v>
      </c>
      <c r="I1038" s="133">
        <v>7.5910000000000002</v>
      </c>
      <c r="J1038" s="133">
        <v>8.3800000000000008</v>
      </c>
      <c r="K1038" s="133" t="s">
        <v>64</v>
      </c>
      <c r="L1038" s="133" t="s">
        <v>64</v>
      </c>
    </row>
    <row r="1039" spans="1:12" x14ac:dyDescent="0.3">
      <c r="A1039" s="134">
        <v>39405</v>
      </c>
      <c r="B1039" s="133" t="s">
        <v>64</v>
      </c>
      <c r="C1039" s="133">
        <v>2646.8130000000001</v>
      </c>
      <c r="D1039" s="183" t="s">
        <v>64</v>
      </c>
      <c r="E1039" s="133">
        <v>9350</v>
      </c>
      <c r="F1039" s="133">
        <v>7.1509999999999998</v>
      </c>
      <c r="G1039" s="133">
        <v>7.1180000000000003</v>
      </c>
      <c r="H1039" s="133">
        <v>7.2329999999999997</v>
      </c>
      <c r="I1039" s="133">
        <v>7.68</v>
      </c>
      <c r="J1039" s="133">
        <v>8.3699999999999992</v>
      </c>
      <c r="K1039" s="133" t="s">
        <v>64</v>
      </c>
      <c r="L1039" s="133" t="s">
        <v>64</v>
      </c>
    </row>
    <row r="1040" spans="1:12" x14ac:dyDescent="0.3">
      <c r="A1040" s="134">
        <v>39406</v>
      </c>
      <c r="B1040" s="133" t="s">
        <v>64</v>
      </c>
      <c r="C1040" s="133">
        <v>2624.8620000000001</v>
      </c>
      <c r="D1040" s="183" t="s">
        <v>64</v>
      </c>
      <c r="E1040" s="133">
        <v>9325</v>
      </c>
      <c r="F1040" s="133">
        <v>7.1059999999999999</v>
      </c>
      <c r="G1040" s="133">
        <v>7.0940000000000003</v>
      </c>
      <c r="H1040" s="133">
        <v>7.2729999999999997</v>
      </c>
      <c r="I1040" s="133">
        <v>7.64</v>
      </c>
      <c r="J1040" s="133">
        <v>8.48</v>
      </c>
      <c r="K1040" s="133" t="s">
        <v>64</v>
      </c>
      <c r="L1040" s="133" t="s">
        <v>64</v>
      </c>
    </row>
    <row r="1041" spans="1:12" x14ac:dyDescent="0.3">
      <c r="A1041" s="134">
        <v>39407</v>
      </c>
      <c r="B1041" s="133" t="s">
        <v>64</v>
      </c>
      <c r="C1041" s="133">
        <v>2563.6210000000001</v>
      </c>
      <c r="D1041" s="183" t="s">
        <v>64</v>
      </c>
      <c r="E1041" s="133">
        <v>9425</v>
      </c>
      <c r="F1041" s="133">
        <v>7.133</v>
      </c>
      <c r="G1041" s="133">
        <v>7.1130000000000004</v>
      </c>
      <c r="H1041" s="133">
        <v>7.242</v>
      </c>
      <c r="I1041" s="133">
        <v>8.0280000000000005</v>
      </c>
      <c r="J1041" s="133">
        <v>8.52</v>
      </c>
      <c r="K1041" s="133" t="s">
        <v>64</v>
      </c>
      <c r="L1041" s="133" t="s">
        <v>64</v>
      </c>
    </row>
    <row r="1042" spans="1:12" x14ac:dyDescent="0.3">
      <c r="A1042" s="134">
        <v>39408</v>
      </c>
      <c r="B1042" s="133" t="s">
        <v>64</v>
      </c>
      <c r="C1042" s="133">
        <v>2569.5140000000001</v>
      </c>
      <c r="D1042" s="183" t="s">
        <v>64</v>
      </c>
      <c r="E1042" s="133">
        <v>9395</v>
      </c>
      <c r="F1042" s="133">
        <v>7.1319999999999997</v>
      </c>
      <c r="G1042" s="133">
        <v>7.1260000000000003</v>
      </c>
      <c r="H1042" s="133">
        <v>7.2539999999999996</v>
      </c>
      <c r="I1042" s="133">
        <v>8.077</v>
      </c>
      <c r="J1042" s="133">
        <v>8.59</v>
      </c>
      <c r="K1042" s="133" t="s">
        <v>64</v>
      </c>
      <c r="L1042" s="133" t="s">
        <v>64</v>
      </c>
    </row>
    <row r="1043" spans="1:12" x14ac:dyDescent="0.3">
      <c r="A1043" s="134">
        <v>39409</v>
      </c>
      <c r="B1043" s="133" t="s">
        <v>64</v>
      </c>
      <c r="C1043" s="133">
        <v>2584.3470000000002</v>
      </c>
      <c r="D1043" s="183" t="s">
        <v>64</v>
      </c>
      <c r="E1043" s="133">
        <v>9360</v>
      </c>
      <c r="F1043" s="133">
        <v>7.141</v>
      </c>
      <c r="G1043" s="133">
        <v>7.1120000000000001</v>
      </c>
      <c r="H1043" s="133">
        <v>7.2050000000000001</v>
      </c>
      <c r="I1043" s="133">
        <v>8.1760000000000002</v>
      </c>
      <c r="J1043" s="133">
        <v>8.75</v>
      </c>
      <c r="K1043" s="133" t="s">
        <v>64</v>
      </c>
      <c r="L1043" s="133" t="s">
        <v>64</v>
      </c>
    </row>
    <row r="1044" spans="1:12" x14ac:dyDescent="0.3">
      <c r="A1044" s="134">
        <v>39410</v>
      </c>
      <c r="B1044" s="133" t="s">
        <v>64</v>
      </c>
      <c r="C1044" s="133">
        <v>2584.3470000000002</v>
      </c>
      <c r="D1044" s="183" t="s">
        <v>64</v>
      </c>
      <c r="E1044" s="133">
        <v>9360</v>
      </c>
      <c r="F1044" s="133">
        <v>7.141</v>
      </c>
      <c r="G1044" s="133">
        <v>7.1120000000000001</v>
      </c>
      <c r="H1044" s="133">
        <v>7.2050000000000001</v>
      </c>
      <c r="I1044" s="133">
        <v>8.1760000000000002</v>
      </c>
      <c r="J1044" s="133">
        <v>8.75</v>
      </c>
      <c r="K1044" s="133" t="s">
        <v>64</v>
      </c>
      <c r="L1044" s="133" t="s">
        <v>64</v>
      </c>
    </row>
    <row r="1045" spans="1:12" x14ac:dyDescent="0.3">
      <c r="A1045" s="134">
        <v>39411</v>
      </c>
      <c r="B1045" s="133" t="s">
        <v>64</v>
      </c>
      <c r="C1045" s="133">
        <v>2584.3470000000002</v>
      </c>
      <c r="D1045" s="183" t="s">
        <v>64</v>
      </c>
      <c r="E1045" s="133">
        <v>9360</v>
      </c>
      <c r="F1045" s="133">
        <v>7.141</v>
      </c>
      <c r="G1045" s="133">
        <v>7.1120000000000001</v>
      </c>
      <c r="H1045" s="133">
        <v>7.2050000000000001</v>
      </c>
      <c r="I1045" s="133">
        <v>8.1760000000000002</v>
      </c>
      <c r="J1045" s="133">
        <v>8.75</v>
      </c>
      <c r="K1045" s="133" t="s">
        <v>64</v>
      </c>
      <c r="L1045" s="133" t="s">
        <v>64</v>
      </c>
    </row>
    <row r="1046" spans="1:12" x14ac:dyDescent="0.3">
      <c r="A1046" s="134">
        <v>39412</v>
      </c>
      <c r="B1046" s="133" t="s">
        <v>64</v>
      </c>
      <c r="C1046" s="133">
        <v>2648.0439999999999</v>
      </c>
      <c r="D1046" s="183" t="s">
        <v>64</v>
      </c>
      <c r="E1046" s="133">
        <v>9398</v>
      </c>
      <c r="F1046" s="133">
        <v>7.12</v>
      </c>
      <c r="G1046" s="133">
        <v>7.1040000000000001</v>
      </c>
      <c r="H1046" s="133">
        <v>7.234</v>
      </c>
      <c r="I1046" s="133">
        <v>7.7430000000000003</v>
      </c>
      <c r="J1046" s="133">
        <v>8.59</v>
      </c>
      <c r="K1046" s="133" t="s">
        <v>64</v>
      </c>
      <c r="L1046" s="133" t="s">
        <v>64</v>
      </c>
    </row>
    <row r="1047" spans="1:12" x14ac:dyDescent="0.3">
      <c r="A1047" s="134">
        <v>39413</v>
      </c>
      <c r="B1047" s="133" t="s">
        <v>64</v>
      </c>
      <c r="C1047" s="133">
        <v>2627.9540000000002</v>
      </c>
      <c r="D1047" s="183" t="s">
        <v>64</v>
      </c>
      <c r="E1047" s="133">
        <v>9415</v>
      </c>
      <c r="F1047" s="133">
        <v>7.1210000000000004</v>
      </c>
      <c r="G1047" s="133">
        <v>7.0979999999999999</v>
      </c>
      <c r="H1047" s="133">
        <v>7.2270000000000003</v>
      </c>
      <c r="I1047" s="133">
        <v>8.0690000000000008</v>
      </c>
      <c r="J1047" s="133">
        <v>8.6</v>
      </c>
      <c r="K1047" s="133" t="s">
        <v>64</v>
      </c>
      <c r="L1047" s="133" t="s">
        <v>64</v>
      </c>
    </row>
    <row r="1048" spans="1:12" x14ac:dyDescent="0.3">
      <c r="A1048" s="134">
        <v>39414</v>
      </c>
      <c r="B1048" s="133" t="s">
        <v>64</v>
      </c>
      <c r="C1048" s="133">
        <v>2671.895</v>
      </c>
      <c r="D1048" s="183" t="s">
        <v>64</v>
      </c>
      <c r="E1048" s="133">
        <v>9333</v>
      </c>
      <c r="F1048" s="133">
        <v>7.1120000000000001</v>
      </c>
      <c r="G1048" s="133">
        <v>7.0890000000000004</v>
      </c>
      <c r="H1048" s="133">
        <v>7.22</v>
      </c>
      <c r="I1048" s="133">
        <v>8.1440000000000001</v>
      </c>
      <c r="J1048" s="133">
        <v>8.58</v>
      </c>
      <c r="K1048" s="133" t="s">
        <v>64</v>
      </c>
      <c r="L1048" s="133" t="s">
        <v>64</v>
      </c>
    </row>
    <row r="1049" spans="1:12" x14ac:dyDescent="0.3">
      <c r="A1049" s="134">
        <v>39415</v>
      </c>
      <c r="B1049" s="133" t="s">
        <v>64</v>
      </c>
      <c r="C1049" s="133">
        <v>2699.817</v>
      </c>
      <c r="D1049" s="183" t="s">
        <v>64</v>
      </c>
      <c r="E1049" s="133">
        <v>9380</v>
      </c>
      <c r="F1049" s="133">
        <v>7.1370000000000005</v>
      </c>
      <c r="G1049" s="133">
        <v>7.1040000000000001</v>
      </c>
      <c r="H1049" s="133">
        <v>7.2439999999999998</v>
      </c>
      <c r="I1049" s="133">
        <v>8.0730000000000004</v>
      </c>
      <c r="J1049" s="133">
        <v>8.4499999999999993</v>
      </c>
      <c r="K1049" s="133" t="s">
        <v>64</v>
      </c>
      <c r="L1049" s="133" t="s">
        <v>64</v>
      </c>
    </row>
    <row r="1050" spans="1:12" x14ac:dyDescent="0.3">
      <c r="A1050" s="134">
        <v>39416</v>
      </c>
      <c r="B1050" s="133" t="s">
        <v>64</v>
      </c>
      <c r="C1050" s="133">
        <v>2688.3319999999999</v>
      </c>
      <c r="D1050" s="183" t="s">
        <v>64</v>
      </c>
      <c r="E1050" s="133">
        <v>9365</v>
      </c>
      <c r="F1050" s="133">
        <v>7.1109999999999998</v>
      </c>
      <c r="G1050" s="133">
        <v>7.0979999999999999</v>
      </c>
      <c r="H1050" s="133">
        <v>7.1950000000000003</v>
      </c>
      <c r="I1050" s="133">
        <v>8.1419999999999995</v>
      </c>
      <c r="J1050" s="133">
        <v>8.4600000000000009</v>
      </c>
      <c r="K1050" s="133" t="s">
        <v>64</v>
      </c>
      <c r="L1050" s="133" t="s">
        <v>64</v>
      </c>
    </row>
    <row r="1051" spans="1:12" x14ac:dyDescent="0.3">
      <c r="A1051" s="134">
        <v>39417</v>
      </c>
      <c r="B1051" s="133" t="s">
        <v>64</v>
      </c>
      <c r="C1051" s="133">
        <v>2688.3319999999999</v>
      </c>
      <c r="D1051" s="183" t="s">
        <v>64</v>
      </c>
      <c r="E1051" s="133">
        <v>9365</v>
      </c>
      <c r="F1051" s="133">
        <v>7.1109999999999998</v>
      </c>
      <c r="G1051" s="133">
        <v>7.0979999999999999</v>
      </c>
      <c r="H1051" s="133">
        <v>7.1950000000000003</v>
      </c>
      <c r="I1051" s="133">
        <v>8.1419999999999995</v>
      </c>
      <c r="J1051" s="133">
        <v>8.4600000000000009</v>
      </c>
      <c r="K1051" s="133" t="s">
        <v>64</v>
      </c>
      <c r="L1051" s="133" t="s">
        <v>64</v>
      </c>
    </row>
    <row r="1052" spans="1:12" x14ac:dyDescent="0.3">
      <c r="A1052" s="134">
        <v>39418</v>
      </c>
      <c r="B1052" s="133" t="s">
        <v>64</v>
      </c>
      <c r="C1052" s="133">
        <v>2688.3319999999999</v>
      </c>
      <c r="D1052" s="183" t="s">
        <v>64</v>
      </c>
      <c r="E1052" s="133">
        <v>9365</v>
      </c>
      <c r="F1052" s="133">
        <v>7.1109999999999998</v>
      </c>
      <c r="G1052" s="133">
        <v>7.0979999999999999</v>
      </c>
      <c r="H1052" s="133">
        <v>7.1950000000000003</v>
      </c>
      <c r="I1052" s="133">
        <v>8.1419999999999995</v>
      </c>
      <c r="J1052" s="133">
        <v>8.4600000000000009</v>
      </c>
      <c r="K1052" s="133" t="s">
        <v>64</v>
      </c>
      <c r="L1052" s="133" t="s">
        <v>64</v>
      </c>
    </row>
    <row r="1053" spans="1:12" x14ac:dyDescent="0.3">
      <c r="A1053" s="134">
        <v>39419</v>
      </c>
      <c r="B1053" s="133" t="s">
        <v>64</v>
      </c>
      <c r="C1053" s="133">
        <v>2726.9250000000002</v>
      </c>
      <c r="D1053" s="183" t="s">
        <v>64</v>
      </c>
      <c r="E1053" s="133">
        <v>9320</v>
      </c>
      <c r="F1053" s="133">
        <v>7.11</v>
      </c>
      <c r="G1053" s="133">
        <v>7.0759999999999996</v>
      </c>
      <c r="H1053" s="133">
        <v>7.1769999999999996</v>
      </c>
      <c r="I1053" s="133">
        <v>8.07</v>
      </c>
      <c r="J1053" s="133">
        <v>8.4</v>
      </c>
      <c r="K1053" s="133" t="s">
        <v>64</v>
      </c>
      <c r="L1053" s="133" t="s">
        <v>64</v>
      </c>
    </row>
    <row r="1054" spans="1:12" x14ac:dyDescent="0.3">
      <c r="A1054" s="134">
        <v>39420</v>
      </c>
      <c r="B1054" s="133" t="s">
        <v>64</v>
      </c>
      <c r="C1054" s="133">
        <v>2752.9430000000002</v>
      </c>
      <c r="D1054" s="183" t="s">
        <v>64</v>
      </c>
      <c r="E1054" s="133">
        <v>9305</v>
      </c>
      <c r="F1054" s="133">
        <v>7.0960000000000001</v>
      </c>
      <c r="G1054" s="133">
        <v>7.0679999999999996</v>
      </c>
      <c r="H1054" s="133">
        <v>7.1760000000000002</v>
      </c>
      <c r="I1054" s="133">
        <v>8.0459999999999994</v>
      </c>
      <c r="J1054" s="133">
        <v>8.09</v>
      </c>
      <c r="K1054" s="133" t="s">
        <v>64</v>
      </c>
      <c r="L1054" s="133" t="s">
        <v>64</v>
      </c>
    </row>
    <row r="1055" spans="1:12" x14ac:dyDescent="0.3">
      <c r="A1055" s="134">
        <v>39421</v>
      </c>
      <c r="B1055" s="133" t="s">
        <v>64</v>
      </c>
      <c r="C1055" s="133">
        <v>2768.058</v>
      </c>
      <c r="D1055" s="183" t="s">
        <v>64</v>
      </c>
      <c r="E1055" s="133">
        <v>9240</v>
      </c>
      <c r="F1055" s="133">
        <v>7.1180000000000003</v>
      </c>
      <c r="G1055" s="133">
        <v>7.0839999999999996</v>
      </c>
      <c r="H1055" s="133">
        <v>7.1890000000000001</v>
      </c>
      <c r="I1055" s="133">
        <v>7.327</v>
      </c>
      <c r="J1055" s="133">
        <v>8.32</v>
      </c>
      <c r="K1055" s="133" t="s">
        <v>64</v>
      </c>
      <c r="L1055" s="133" t="s">
        <v>64</v>
      </c>
    </row>
    <row r="1056" spans="1:12" x14ac:dyDescent="0.3">
      <c r="A1056" s="134">
        <v>39422</v>
      </c>
      <c r="B1056" s="133" t="s">
        <v>64</v>
      </c>
      <c r="C1056" s="133">
        <v>2795.3989999999999</v>
      </c>
      <c r="D1056" s="183" t="s">
        <v>64</v>
      </c>
      <c r="E1056" s="133">
        <v>9250</v>
      </c>
      <c r="F1056" s="133">
        <v>7.1150000000000002</v>
      </c>
      <c r="G1056" s="133">
        <v>7.0780000000000003</v>
      </c>
      <c r="H1056" s="133">
        <v>7.1689999999999996</v>
      </c>
      <c r="I1056" s="133">
        <v>7.3150000000000004</v>
      </c>
      <c r="J1056" s="133">
        <v>8.5079999999999991</v>
      </c>
      <c r="K1056" s="133" t="s">
        <v>64</v>
      </c>
      <c r="L1056" s="133" t="s">
        <v>64</v>
      </c>
    </row>
    <row r="1057" spans="1:12" x14ac:dyDescent="0.3">
      <c r="A1057" s="134">
        <v>39423</v>
      </c>
      <c r="B1057" s="133" t="s">
        <v>64</v>
      </c>
      <c r="C1057" s="133">
        <v>2778.9470000000001</v>
      </c>
      <c r="D1057" s="183" t="s">
        <v>64</v>
      </c>
      <c r="E1057" s="133">
        <v>9267</v>
      </c>
      <c r="F1057" s="133">
        <v>7.0780000000000003</v>
      </c>
      <c r="G1057" s="133">
        <v>7.056</v>
      </c>
      <c r="H1057" s="133">
        <v>7.149</v>
      </c>
      <c r="I1057" s="133">
        <v>7.2359999999999998</v>
      </c>
      <c r="J1057" s="133">
        <v>8.2100000000000009</v>
      </c>
      <c r="K1057" s="133" t="s">
        <v>64</v>
      </c>
      <c r="L1057" s="133" t="s">
        <v>64</v>
      </c>
    </row>
    <row r="1058" spans="1:12" x14ac:dyDescent="0.3">
      <c r="A1058" s="134">
        <v>39424</v>
      </c>
      <c r="B1058" s="133" t="s">
        <v>64</v>
      </c>
      <c r="C1058" s="133">
        <v>2778.9470000000001</v>
      </c>
      <c r="D1058" s="183" t="s">
        <v>64</v>
      </c>
      <c r="E1058" s="133">
        <v>9267</v>
      </c>
      <c r="F1058" s="133">
        <v>7.0780000000000003</v>
      </c>
      <c r="G1058" s="133">
        <v>7.056</v>
      </c>
      <c r="H1058" s="133">
        <v>7.149</v>
      </c>
      <c r="I1058" s="133">
        <v>7.2359999999999998</v>
      </c>
      <c r="J1058" s="133">
        <v>8.2100000000000009</v>
      </c>
      <c r="K1058" s="133" t="s">
        <v>64</v>
      </c>
      <c r="L1058" s="133" t="s">
        <v>64</v>
      </c>
    </row>
    <row r="1059" spans="1:12" x14ac:dyDescent="0.3">
      <c r="A1059" s="134">
        <v>39425</v>
      </c>
      <c r="B1059" s="133" t="s">
        <v>64</v>
      </c>
      <c r="C1059" s="133">
        <v>2778.9470000000001</v>
      </c>
      <c r="D1059" s="183" t="s">
        <v>64</v>
      </c>
      <c r="E1059" s="133">
        <v>9267</v>
      </c>
      <c r="F1059" s="133">
        <v>7.0780000000000003</v>
      </c>
      <c r="G1059" s="133">
        <v>7.056</v>
      </c>
      <c r="H1059" s="133">
        <v>7.149</v>
      </c>
      <c r="I1059" s="133">
        <v>7.2359999999999998</v>
      </c>
      <c r="J1059" s="133">
        <v>8.2100000000000009</v>
      </c>
      <c r="K1059" s="133" t="s">
        <v>64</v>
      </c>
      <c r="L1059" s="133" t="s">
        <v>64</v>
      </c>
    </row>
    <row r="1060" spans="1:12" x14ac:dyDescent="0.3">
      <c r="A1060" s="134">
        <v>39426</v>
      </c>
      <c r="B1060" s="133" t="s">
        <v>64</v>
      </c>
      <c r="C1060" s="133">
        <v>2790.2649999999999</v>
      </c>
      <c r="D1060" s="183" t="s">
        <v>64</v>
      </c>
      <c r="E1060" s="133">
        <v>9272</v>
      </c>
      <c r="F1060" s="133">
        <v>7.0970000000000004</v>
      </c>
      <c r="G1060" s="133">
        <v>7.0650000000000004</v>
      </c>
      <c r="H1060" s="133">
        <v>7.1619999999999999</v>
      </c>
      <c r="I1060" s="133">
        <v>8.0310000000000006</v>
      </c>
      <c r="J1060" s="133">
        <v>8.4879999999999995</v>
      </c>
      <c r="K1060" s="133" t="s">
        <v>64</v>
      </c>
      <c r="L1060" s="133" t="s">
        <v>64</v>
      </c>
    </row>
    <row r="1061" spans="1:12" x14ac:dyDescent="0.3">
      <c r="A1061" s="134">
        <v>39427</v>
      </c>
      <c r="B1061" s="133" t="s">
        <v>64</v>
      </c>
      <c r="C1061" s="133">
        <v>2810.962</v>
      </c>
      <c r="D1061" s="183" t="s">
        <v>64</v>
      </c>
      <c r="E1061" s="133">
        <v>9323</v>
      </c>
      <c r="F1061" s="133">
        <v>7.0590000000000002</v>
      </c>
      <c r="G1061" s="133">
        <v>7.0640000000000001</v>
      </c>
      <c r="H1061" s="133">
        <v>7.1589999999999998</v>
      </c>
      <c r="I1061" s="133">
        <v>8.0340000000000007</v>
      </c>
      <c r="J1061" s="133">
        <v>8.4740000000000002</v>
      </c>
      <c r="K1061" s="133" t="s">
        <v>64</v>
      </c>
      <c r="L1061" s="133" t="s">
        <v>64</v>
      </c>
    </row>
    <row r="1062" spans="1:12" x14ac:dyDescent="0.3">
      <c r="A1062" s="134">
        <v>39428</v>
      </c>
      <c r="B1062" s="133" t="s">
        <v>64</v>
      </c>
      <c r="C1062" s="133">
        <v>2795.8389999999999</v>
      </c>
      <c r="D1062" s="183" t="s">
        <v>64</v>
      </c>
      <c r="E1062" s="133">
        <v>9306</v>
      </c>
      <c r="F1062" s="133">
        <v>7.0890000000000004</v>
      </c>
      <c r="G1062" s="133">
        <v>7.0679999999999996</v>
      </c>
      <c r="H1062" s="133">
        <v>7.1390000000000002</v>
      </c>
      <c r="I1062" s="133">
        <v>8.0359999999999996</v>
      </c>
      <c r="J1062" s="133">
        <v>8.5079999999999991</v>
      </c>
      <c r="K1062" s="133" t="s">
        <v>64</v>
      </c>
      <c r="L1062" s="133" t="s">
        <v>64</v>
      </c>
    </row>
    <row r="1063" spans="1:12" x14ac:dyDescent="0.3">
      <c r="A1063" s="134">
        <v>39429</v>
      </c>
      <c r="B1063" s="133" t="s">
        <v>64</v>
      </c>
      <c r="C1063" s="133">
        <v>2755.7289999999998</v>
      </c>
      <c r="D1063" s="183" t="s">
        <v>64</v>
      </c>
      <c r="E1063" s="133">
        <v>9325</v>
      </c>
      <c r="F1063" s="133">
        <v>7.0970000000000004</v>
      </c>
      <c r="G1063" s="133">
        <v>7.0679999999999996</v>
      </c>
      <c r="H1063" s="133">
        <v>7.14</v>
      </c>
      <c r="I1063" s="133">
        <v>7.569</v>
      </c>
      <c r="J1063" s="133">
        <v>8.4740000000000002</v>
      </c>
      <c r="K1063" s="133" t="s">
        <v>64</v>
      </c>
      <c r="L1063" s="133" t="s">
        <v>64</v>
      </c>
    </row>
    <row r="1064" spans="1:12" x14ac:dyDescent="0.3">
      <c r="A1064" s="134">
        <v>39430</v>
      </c>
      <c r="B1064" s="133" t="s">
        <v>64</v>
      </c>
      <c r="C1064" s="133">
        <v>2740.0610000000001</v>
      </c>
      <c r="D1064" s="183" t="s">
        <v>64</v>
      </c>
      <c r="E1064" s="133">
        <v>9352</v>
      </c>
      <c r="F1064" s="133">
        <v>7.101</v>
      </c>
      <c r="G1064" s="133">
        <v>7.0860000000000003</v>
      </c>
      <c r="H1064" s="133">
        <v>7.1580000000000004</v>
      </c>
      <c r="I1064" s="133">
        <v>8.0030000000000001</v>
      </c>
      <c r="J1064" s="133">
        <v>8.5190000000000001</v>
      </c>
      <c r="K1064" s="133" t="s">
        <v>64</v>
      </c>
      <c r="L1064" s="133" t="s">
        <v>64</v>
      </c>
    </row>
    <row r="1065" spans="1:12" x14ac:dyDescent="0.3">
      <c r="A1065" s="134">
        <v>39431</v>
      </c>
      <c r="B1065" s="133" t="s">
        <v>64</v>
      </c>
      <c r="C1065" s="133">
        <v>2740.0610000000001</v>
      </c>
      <c r="D1065" s="183" t="s">
        <v>64</v>
      </c>
      <c r="E1065" s="133">
        <v>9352</v>
      </c>
      <c r="F1065" s="133">
        <v>7.101</v>
      </c>
      <c r="G1065" s="133">
        <v>7.0860000000000003</v>
      </c>
      <c r="H1065" s="133">
        <v>7.1580000000000004</v>
      </c>
      <c r="I1065" s="133">
        <v>8.0030000000000001</v>
      </c>
      <c r="J1065" s="133">
        <v>8.5190000000000001</v>
      </c>
      <c r="K1065" s="133" t="s">
        <v>64</v>
      </c>
      <c r="L1065" s="133" t="s">
        <v>64</v>
      </c>
    </row>
    <row r="1066" spans="1:12" x14ac:dyDescent="0.3">
      <c r="A1066" s="134">
        <v>39432</v>
      </c>
      <c r="B1066" s="133" t="s">
        <v>64</v>
      </c>
      <c r="C1066" s="133">
        <v>2740.0610000000001</v>
      </c>
      <c r="D1066" s="183" t="s">
        <v>64</v>
      </c>
      <c r="E1066" s="133">
        <v>9352</v>
      </c>
      <c r="F1066" s="133">
        <v>7.101</v>
      </c>
      <c r="G1066" s="133">
        <v>7.0860000000000003</v>
      </c>
      <c r="H1066" s="133">
        <v>7.1580000000000004</v>
      </c>
      <c r="I1066" s="133">
        <v>8.0030000000000001</v>
      </c>
      <c r="J1066" s="133">
        <v>8.5190000000000001</v>
      </c>
      <c r="K1066" s="133" t="s">
        <v>64</v>
      </c>
      <c r="L1066" s="133" t="s">
        <v>64</v>
      </c>
    </row>
    <row r="1067" spans="1:12" x14ac:dyDescent="0.3">
      <c r="A1067" s="134">
        <v>39433</v>
      </c>
      <c r="B1067" s="133" t="s">
        <v>64</v>
      </c>
      <c r="C1067" s="133">
        <v>2664.9180000000001</v>
      </c>
      <c r="D1067" s="183" t="s">
        <v>64</v>
      </c>
      <c r="E1067" s="133">
        <v>9410</v>
      </c>
      <c r="F1067" s="133">
        <v>7.05</v>
      </c>
      <c r="G1067" s="133">
        <v>7.032</v>
      </c>
      <c r="H1067" s="133">
        <v>7.109</v>
      </c>
      <c r="I1067" s="133">
        <v>7.98</v>
      </c>
      <c r="J1067" s="133">
        <v>8.6300000000000008</v>
      </c>
      <c r="K1067" s="133" t="s">
        <v>64</v>
      </c>
      <c r="L1067" s="133" t="s">
        <v>64</v>
      </c>
    </row>
    <row r="1068" spans="1:12" x14ac:dyDescent="0.3">
      <c r="A1068" s="134">
        <v>39434</v>
      </c>
      <c r="B1068" s="133" t="s">
        <v>64</v>
      </c>
      <c r="C1068" s="133">
        <v>2646.2280000000001</v>
      </c>
      <c r="D1068" s="183" t="s">
        <v>64</v>
      </c>
      <c r="E1068" s="133">
        <v>9400</v>
      </c>
      <c r="F1068" s="133">
        <v>7.0350000000000001</v>
      </c>
      <c r="G1068" s="133">
        <v>7.0309999999999997</v>
      </c>
      <c r="H1068" s="133">
        <v>7.1109999999999998</v>
      </c>
      <c r="I1068" s="133">
        <v>8.09</v>
      </c>
      <c r="J1068" s="133">
        <v>8.75</v>
      </c>
      <c r="K1068" s="133" t="s">
        <v>64</v>
      </c>
      <c r="L1068" s="133" t="s">
        <v>64</v>
      </c>
    </row>
    <row r="1069" spans="1:12" x14ac:dyDescent="0.3">
      <c r="A1069" s="134">
        <v>39435</v>
      </c>
      <c r="B1069" s="133" t="s">
        <v>64</v>
      </c>
      <c r="C1069" s="133">
        <v>2657.9769999999999</v>
      </c>
      <c r="D1069" s="183" t="s">
        <v>64</v>
      </c>
      <c r="E1069" s="133">
        <v>9425</v>
      </c>
      <c r="F1069" s="133">
        <v>7.0709999999999997</v>
      </c>
      <c r="G1069" s="133">
        <v>7.0490000000000004</v>
      </c>
      <c r="H1069" s="133">
        <v>7.1230000000000002</v>
      </c>
      <c r="I1069" s="133">
        <v>7.79</v>
      </c>
      <c r="J1069" s="133">
        <v>8.91</v>
      </c>
      <c r="K1069" s="133" t="s">
        <v>64</v>
      </c>
      <c r="L1069" s="133" t="s">
        <v>64</v>
      </c>
    </row>
    <row r="1070" spans="1:12" x14ac:dyDescent="0.3">
      <c r="A1070" s="134">
        <v>39436</v>
      </c>
      <c r="B1070" s="133" t="s">
        <v>64</v>
      </c>
      <c r="C1070" s="133">
        <v>2657.9769999999999</v>
      </c>
      <c r="D1070" s="183" t="s">
        <v>64</v>
      </c>
      <c r="E1070" s="133">
        <v>9415</v>
      </c>
      <c r="F1070" s="133">
        <v>7.0709999999999997</v>
      </c>
      <c r="G1070" s="133">
        <v>7.0490000000000004</v>
      </c>
      <c r="H1070" s="133">
        <v>7.1230000000000002</v>
      </c>
      <c r="I1070" s="133">
        <v>7.79</v>
      </c>
      <c r="J1070" s="133">
        <v>8.91</v>
      </c>
      <c r="K1070" s="133" t="s">
        <v>64</v>
      </c>
      <c r="L1070" s="133" t="s">
        <v>64</v>
      </c>
    </row>
    <row r="1071" spans="1:12" x14ac:dyDescent="0.3">
      <c r="A1071" s="134">
        <v>39437</v>
      </c>
      <c r="B1071" s="133" t="s">
        <v>64</v>
      </c>
      <c r="C1071" s="133">
        <v>2657.9769999999999</v>
      </c>
      <c r="D1071" s="183" t="s">
        <v>64</v>
      </c>
      <c r="E1071" s="133">
        <v>9428</v>
      </c>
      <c r="F1071" s="133">
        <v>7.0369999999999999</v>
      </c>
      <c r="G1071" s="133">
        <v>6.9859999999999998</v>
      </c>
      <c r="H1071" s="133">
        <v>7.0650000000000004</v>
      </c>
      <c r="I1071" s="133">
        <v>7.71</v>
      </c>
      <c r="J1071" s="133">
        <v>8.4</v>
      </c>
      <c r="K1071" s="133" t="s">
        <v>64</v>
      </c>
      <c r="L1071" s="133" t="s">
        <v>64</v>
      </c>
    </row>
    <row r="1072" spans="1:12" x14ac:dyDescent="0.3">
      <c r="A1072" s="134">
        <v>39438</v>
      </c>
      <c r="B1072" s="133" t="s">
        <v>64</v>
      </c>
      <c r="C1072" s="133">
        <v>2657.9769999999999</v>
      </c>
      <c r="D1072" s="183" t="s">
        <v>64</v>
      </c>
      <c r="E1072" s="133">
        <v>9428</v>
      </c>
      <c r="F1072" s="133">
        <v>7.0369999999999999</v>
      </c>
      <c r="G1072" s="133">
        <v>6.9859999999999998</v>
      </c>
      <c r="H1072" s="133">
        <v>7.0650000000000004</v>
      </c>
      <c r="I1072" s="133">
        <v>7.71</v>
      </c>
      <c r="J1072" s="133">
        <v>8.4</v>
      </c>
      <c r="K1072" s="133" t="s">
        <v>64</v>
      </c>
      <c r="L1072" s="133" t="s">
        <v>64</v>
      </c>
    </row>
    <row r="1073" spans="1:12" x14ac:dyDescent="0.3">
      <c r="A1073" s="134">
        <v>39439</v>
      </c>
      <c r="B1073" s="133" t="s">
        <v>64</v>
      </c>
      <c r="C1073" s="133">
        <v>2657.9769999999999</v>
      </c>
      <c r="D1073" s="183" t="s">
        <v>64</v>
      </c>
      <c r="E1073" s="133">
        <v>9428</v>
      </c>
      <c r="F1073" s="133">
        <v>7.0369999999999999</v>
      </c>
      <c r="G1073" s="133">
        <v>6.9859999999999998</v>
      </c>
      <c r="H1073" s="133">
        <v>7.0650000000000004</v>
      </c>
      <c r="I1073" s="133">
        <v>7.71</v>
      </c>
      <c r="J1073" s="133">
        <v>8.4</v>
      </c>
      <c r="K1073" s="133" t="s">
        <v>64</v>
      </c>
      <c r="L1073" s="133" t="s">
        <v>64</v>
      </c>
    </row>
    <row r="1074" spans="1:12" x14ac:dyDescent="0.3">
      <c r="A1074" s="134">
        <v>39440</v>
      </c>
      <c r="B1074" s="133" t="s">
        <v>64</v>
      </c>
      <c r="C1074" s="133">
        <v>2657.9769999999999</v>
      </c>
      <c r="D1074" s="183" t="s">
        <v>64</v>
      </c>
      <c r="E1074" s="133">
        <v>9405</v>
      </c>
      <c r="F1074" s="133">
        <v>7.0149999999999997</v>
      </c>
      <c r="G1074" s="133">
        <v>6.9909999999999997</v>
      </c>
      <c r="H1074" s="133">
        <v>7.0789999999999997</v>
      </c>
      <c r="I1074" s="133">
        <v>7.66</v>
      </c>
      <c r="J1074" s="133">
        <v>8.36</v>
      </c>
      <c r="K1074" s="133" t="s">
        <v>64</v>
      </c>
      <c r="L1074" s="133" t="s">
        <v>64</v>
      </c>
    </row>
    <row r="1075" spans="1:12" x14ac:dyDescent="0.3">
      <c r="A1075" s="134">
        <v>39441</v>
      </c>
      <c r="B1075" s="133" t="s">
        <v>64</v>
      </c>
      <c r="C1075" s="133">
        <v>2657.9769999999999</v>
      </c>
      <c r="D1075" s="183" t="s">
        <v>64</v>
      </c>
      <c r="E1075" s="133">
        <v>9405</v>
      </c>
      <c r="F1075" s="133">
        <v>7.0149999999999997</v>
      </c>
      <c r="G1075" s="133">
        <v>6.9909999999999997</v>
      </c>
      <c r="H1075" s="133">
        <v>7.0789999999999997</v>
      </c>
      <c r="I1075" s="133">
        <v>7.66</v>
      </c>
      <c r="J1075" s="133">
        <v>8.36</v>
      </c>
      <c r="K1075" s="133" t="s">
        <v>64</v>
      </c>
      <c r="L1075" s="133" t="s">
        <v>64</v>
      </c>
    </row>
    <row r="1076" spans="1:12" x14ac:dyDescent="0.3">
      <c r="A1076" s="134">
        <v>39442</v>
      </c>
      <c r="B1076" s="133" t="s">
        <v>64</v>
      </c>
      <c r="C1076" s="133">
        <v>2714.5479999999998</v>
      </c>
      <c r="D1076" s="183" t="s">
        <v>64</v>
      </c>
      <c r="E1076" s="133">
        <v>9423</v>
      </c>
      <c r="F1076" s="133">
        <v>7.0519999999999996</v>
      </c>
      <c r="G1076" s="133">
        <v>7.0259999999999998</v>
      </c>
      <c r="H1076" s="133">
        <v>7.1</v>
      </c>
      <c r="I1076" s="133">
        <v>7.66</v>
      </c>
      <c r="J1076" s="133">
        <v>8.39</v>
      </c>
      <c r="K1076" s="133" t="s">
        <v>64</v>
      </c>
      <c r="L1076" s="133" t="s">
        <v>64</v>
      </c>
    </row>
    <row r="1077" spans="1:12" x14ac:dyDescent="0.3">
      <c r="A1077" s="134">
        <v>39443</v>
      </c>
      <c r="B1077" s="133" t="s">
        <v>64</v>
      </c>
      <c r="C1077" s="133">
        <v>2739.7040000000002</v>
      </c>
      <c r="D1077" s="183" t="s">
        <v>64</v>
      </c>
      <c r="E1077" s="133">
        <v>9410</v>
      </c>
      <c r="F1077" s="133">
        <v>7.0659999999999998</v>
      </c>
      <c r="G1077" s="133">
        <v>7.0750000000000002</v>
      </c>
      <c r="H1077" s="133">
        <v>7.1760000000000002</v>
      </c>
      <c r="I1077" s="133">
        <v>7.63</v>
      </c>
      <c r="J1077" s="133">
        <v>8.35</v>
      </c>
      <c r="K1077" s="133" t="s">
        <v>64</v>
      </c>
      <c r="L1077" s="133" t="s">
        <v>64</v>
      </c>
    </row>
    <row r="1078" spans="1:12" x14ac:dyDescent="0.3">
      <c r="A1078" s="134">
        <v>39444</v>
      </c>
      <c r="B1078" s="133" t="s">
        <v>64</v>
      </c>
      <c r="C1078" s="133">
        <v>2745.826</v>
      </c>
      <c r="D1078" s="183" t="s">
        <v>64</v>
      </c>
      <c r="E1078" s="133">
        <v>9405</v>
      </c>
      <c r="F1078" s="133">
        <v>7.0590000000000002</v>
      </c>
      <c r="G1078" s="133">
        <v>7.0410000000000004</v>
      </c>
      <c r="H1078" s="133">
        <v>7.1050000000000004</v>
      </c>
      <c r="I1078" s="133">
        <v>7.75</v>
      </c>
      <c r="J1078" s="133">
        <v>8.6199999999999992</v>
      </c>
      <c r="K1078" s="133" t="s">
        <v>64</v>
      </c>
      <c r="L1078" s="133" t="s">
        <v>64</v>
      </c>
    </row>
    <row r="1079" spans="1:12" x14ac:dyDescent="0.3">
      <c r="A1079" s="134">
        <v>39445</v>
      </c>
      <c r="B1079" s="133" t="s">
        <v>64</v>
      </c>
      <c r="C1079" s="133">
        <v>2745.826</v>
      </c>
      <c r="D1079" s="183" t="s">
        <v>64</v>
      </c>
      <c r="E1079" s="133">
        <v>9405</v>
      </c>
      <c r="F1079" s="133">
        <v>7.0590000000000002</v>
      </c>
      <c r="G1079" s="133">
        <v>7.0410000000000004</v>
      </c>
      <c r="H1079" s="133">
        <v>7.1050000000000004</v>
      </c>
      <c r="I1079" s="133">
        <v>7.75</v>
      </c>
      <c r="J1079" s="133">
        <v>8.6199999999999992</v>
      </c>
      <c r="K1079" s="133" t="s">
        <v>64</v>
      </c>
      <c r="L1079" s="133" t="s">
        <v>64</v>
      </c>
    </row>
    <row r="1080" spans="1:12" x14ac:dyDescent="0.3">
      <c r="A1080" s="134">
        <v>39446</v>
      </c>
      <c r="B1080" s="133" t="s">
        <v>64</v>
      </c>
      <c r="C1080" s="133">
        <v>2745.826</v>
      </c>
      <c r="D1080" s="183" t="s">
        <v>64</v>
      </c>
      <c r="E1080" s="133">
        <v>9405</v>
      </c>
      <c r="F1080" s="133">
        <v>7.0590000000000002</v>
      </c>
      <c r="G1080" s="133">
        <v>7.0410000000000004</v>
      </c>
      <c r="H1080" s="133">
        <v>7.1050000000000004</v>
      </c>
      <c r="I1080" s="133">
        <v>7.75</v>
      </c>
      <c r="J1080" s="133">
        <v>8.6199999999999992</v>
      </c>
      <c r="K1080" s="133" t="s">
        <v>64</v>
      </c>
      <c r="L1080" s="133" t="s">
        <v>64</v>
      </c>
    </row>
    <row r="1081" spans="1:12" x14ac:dyDescent="0.3">
      <c r="A1081" s="134">
        <v>39447</v>
      </c>
      <c r="B1081" s="133" t="s">
        <v>64</v>
      </c>
      <c r="C1081" s="133">
        <v>2745.826</v>
      </c>
      <c r="D1081" s="183" t="s">
        <v>64</v>
      </c>
      <c r="E1081" s="133">
        <v>9400</v>
      </c>
      <c r="F1081" s="133">
        <v>7.0590000000000002</v>
      </c>
      <c r="G1081" s="133">
        <v>7.0410000000000004</v>
      </c>
      <c r="H1081" s="133">
        <v>7.1050000000000004</v>
      </c>
      <c r="I1081" s="133">
        <v>7.75</v>
      </c>
      <c r="J1081" s="133">
        <v>8.6199999999999992</v>
      </c>
      <c r="K1081" s="133" t="s">
        <v>64</v>
      </c>
      <c r="L1081" s="133" t="s">
        <v>64</v>
      </c>
    </row>
    <row r="1082" spans="1:12" x14ac:dyDescent="0.3">
      <c r="A1082" s="134">
        <v>39448</v>
      </c>
      <c r="B1082" s="133" t="s">
        <v>64</v>
      </c>
      <c r="C1082" s="133">
        <v>2745.826</v>
      </c>
      <c r="D1082" s="183" t="s">
        <v>64</v>
      </c>
      <c r="E1082" s="133">
        <v>9393</v>
      </c>
      <c r="F1082" s="133">
        <v>7.0590000000000002</v>
      </c>
      <c r="G1082" s="133">
        <v>7.0410000000000004</v>
      </c>
      <c r="H1082" s="133">
        <v>7.1050000000000004</v>
      </c>
      <c r="I1082" s="133">
        <v>7.75</v>
      </c>
      <c r="J1082" s="133">
        <v>8.6199999999999992</v>
      </c>
      <c r="K1082" s="133" t="s">
        <v>64</v>
      </c>
      <c r="L1082" s="133" t="s">
        <v>64</v>
      </c>
    </row>
    <row r="1083" spans="1:12" x14ac:dyDescent="0.3">
      <c r="A1083" s="134">
        <v>39449</v>
      </c>
      <c r="B1083" s="133" t="s">
        <v>64</v>
      </c>
      <c r="C1083" s="133">
        <v>2731.5070000000001</v>
      </c>
      <c r="D1083" s="183" t="s">
        <v>64</v>
      </c>
      <c r="E1083" s="133">
        <v>9400</v>
      </c>
      <c r="F1083" s="133">
        <v>7.0640000000000001</v>
      </c>
      <c r="G1083" s="133">
        <v>7.0060000000000002</v>
      </c>
      <c r="H1083" s="133">
        <v>7.0650000000000004</v>
      </c>
      <c r="I1083" s="133">
        <v>8.1999999999999993</v>
      </c>
      <c r="J1083" s="133">
        <v>8.6300000000000008</v>
      </c>
      <c r="K1083" s="133" t="s">
        <v>64</v>
      </c>
      <c r="L1083" s="133" t="s">
        <v>64</v>
      </c>
    </row>
    <row r="1084" spans="1:12" x14ac:dyDescent="0.3">
      <c r="A1084" s="134">
        <v>39450</v>
      </c>
      <c r="B1084" s="133" t="s">
        <v>64</v>
      </c>
      <c r="C1084" s="133">
        <v>2715.0650000000001</v>
      </c>
      <c r="D1084" s="183" t="s">
        <v>64</v>
      </c>
      <c r="E1084" s="133">
        <v>9415</v>
      </c>
      <c r="F1084" s="133">
        <v>7.0369999999999999</v>
      </c>
      <c r="G1084" s="133">
        <v>7.0090000000000003</v>
      </c>
      <c r="H1084" s="133">
        <v>7.0709999999999997</v>
      </c>
      <c r="I1084" s="133">
        <v>8.2200000000000006</v>
      </c>
      <c r="J1084" s="133">
        <v>8.6</v>
      </c>
      <c r="K1084" s="133" t="s">
        <v>64</v>
      </c>
      <c r="L1084" s="133" t="s">
        <v>64</v>
      </c>
    </row>
    <row r="1085" spans="1:12" x14ac:dyDescent="0.3">
      <c r="A1085" s="134">
        <v>39451</v>
      </c>
      <c r="B1085" s="133" t="s">
        <v>64</v>
      </c>
      <c r="C1085" s="133">
        <v>2765.19</v>
      </c>
      <c r="D1085" s="183" t="s">
        <v>64</v>
      </c>
      <c r="E1085" s="133">
        <v>9460</v>
      </c>
      <c r="F1085" s="133">
        <v>7.0469999999999997</v>
      </c>
      <c r="G1085" s="133">
        <v>7.01</v>
      </c>
      <c r="H1085" s="133">
        <v>7.07</v>
      </c>
      <c r="I1085" s="133">
        <v>8.1</v>
      </c>
      <c r="J1085" s="133">
        <v>8.64</v>
      </c>
      <c r="K1085" s="133" t="s">
        <v>64</v>
      </c>
      <c r="L1085" s="133" t="s">
        <v>64</v>
      </c>
    </row>
    <row r="1086" spans="1:12" x14ac:dyDescent="0.3">
      <c r="A1086" s="134">
        <v>39452</v>
      </c>
      <c r="B1086" s="133" t="s">
        <v>64</v>
      </c>
      <c r="C1086" s="133">
        <v>2765.19</v>
      </c>
      <c r="D1086" s="183" t="s">
        <v>64</v>
      </c>
      <c r="E1086" s="133">
        <v>9460</v>
      </c>
      <c r="F1086" s="133">
        <v>7.0469999999999997</v>
      </c>
      <c r="G1086" s="133">
        <v>7.01</v>
      </c>
      <c r="H1086" s="133">
        <v>7.07</v>
      </c>
      <c r="I1086" s="133">
        <v>8.1</v>
      </c>
      <c r="J1086" s="133">
        <v>8.64</v>
      </c>
      <c r="K1086" s="133" t="s">
        <v>64</v>
      </c>
      <c r="L1086" s="133" t="s">
        <v>64</v>
      </c>
    </row>
    <row r="1087" spans="1:12" x14ac:dyDescent="0.3">
      <c r="A1087" s="134">
        <v>39453</v>
      </c>
      <c r="B1087" s="133" t="s">
        <v>64</v>
      </c>
      <c r="C1087" s="133">
        <v>2765.19</v>
      </c>
      <c r="D1087" s="183" t="s">
        <v>64</v>
      </c>
      <c r="E1087" s="133">
        <v>9460</v>
      </c>
      <c r="F1087" s="133">
        <v>7.0469999999999997</v>
      </c>
      <c r="G1087" s="133">
        <v>7.01</v>
      </c>
      <c r="H1087" s="133">
        <v>7.07</v>
      </c>
      <c r="I1087" s="133">
        <v>8.1</v>
      </c>
      <c r="J1087" s="133">
        <v>8.64</v>
      </c>
      <c r="K1087" s="133" t="s">
        <v>64</v>
      </c>
      <c r="L1087" s="133" t="s">
        <v>64</v>
      </c>
    </row>
    <row r="1088" spans="1:12" x14ac:dyDescent="0.3">
      <c r="A1088" s="134">
        <v>39454</v>
      </c>
      <c r="B1088" s="133" t="s">
        <v>64</v>
      </c>
      <c r="C1088" s="133">
        <v>2776.41</v>
      </c>
      <c r="D1088" s="183" t="s">
        <v>64</v>
      </c>
      <c r="E1088" s="133">
        <v>9455</v>
      </c>
      <c r="F1088" s="133">
        <v>7.05</v>
      </c>
      <c r="G1088" s="133">
        <v>6.9980000000000002</v>
      </c>
      <c r="H1088" s="133">
        <v>7.0670000000000002</v>
      </c>
      <c r="I1088" s="133">
        <v>8.16</v>
      </c>
      <c r="J1088" s="133">
        <v>8.66</v>
      </c>
      <c r="K1088" s="133" t="s">
        <v>64</v>
      </c>
      <c r="L1088" s="133" t="s">
        <v>64</v>
      </c>
    </row>
    <row r="1089" spans="1:12" x14ac:dyDescent="0.3">
      <c r="A1089" s="134">
        <v>39455</v>
      </c>
      <c r="B1089" s="133" t="s">
        <v>64</v>
      </c>
      <c r="C1089" s="133">
        <v>2785.625</v>
      </c>
      <c r="D1089" s="183" t="s">
        <v>64</v>
      </c>
      <c r="E1089" s="133">
        <v>9454</v>
      </c>
      <c r="F1089" s="133">
        <v>7.024</v>
      </c>
      <c r="G1089" s="133">
        <v>6.9909999999999997</v>
      </c>
      <c r="H1089" s="133">
        <v>7.0730000000000004</v>
      </c>
      <c r="I1089" s="133">
        <v>8.16</v>
      </c>
      <c r="J1089" s="133">
        <v>8.65</v>
      </c>
      <c r="K1089" s="133" t="s">
        <v>64</v>
      </c>
      <c r="L1089" s="133" t="s">
        <v>64</v>
      </c>
    </row>
    <row r="1090" spans="1:12" x14ac:dyDescent="0.3">
      <c r="A1090" s="134">
        <v>39456</v>
      </c>
      <c r="B1090" s="133" t="s">
        <v>64</v>
      </c>
      <c r="C1090" s="133">
        <v>2830.2629999999999</v>
      </c>
      <c r="D1090" s="183" t="s">
        <v>64</v>
      </c>
      <c r="E1090" s="133">
        <v>9440</v>
      </c>
      <c r="F1090" s="133">
        <v>7.0149999999999997</v>
      </c>
      <c r="G1090" s="133">
        <v>7</v>
      </c>
      <c r="H1090" s="133">
        <v>7.0720000000000001</v>
      </c>
      <c r="I1090" s="133">
        <v>8.06</v>
      </c>
      <c r="J1090" s="133">
        <v>8.57</v>
      </c>
      <c r="K1090" s="133" t="s">
        <v>64</v>
      </c>
      <c r="L1090" s="133" t="s">
        <v>64</v>
      </c>
    </row>
    <row r="1091" spans="1:12" x14ac:dyDescent="0.3">
      <c r="A1091" s="134">
        <v>39457</v>
      </c>
      <c r="B1091" s="133" t="s">
        <v>64</v>
      </c>
      <c r="C1091" s="133">
        <v>2830.2629999999999</v>
      </c>
      <c r="D1091" s="183" t="s">
        <v>64</v>
      </c>
      <c r="E1091" s="133">
        <v>9438</v>
      </c>
      <c r="F1091" s="133">
        <v>7.0149999999999997</v>
      </c>
      <c r="G1091" s="133">
        <v>7</v>
      </c>
      <c r="H1091" s="133">
        <v>7.0720000000000001</v>
      </c>
      <c r="I1091" s="133">
        <v>8.06</v>
      </c>
      <c r="J1091" s="133">
        <v>8.57</v>
      </c>
      <c r="K1091" s="133" t="s">
        <v>64</v>
      </c>
      <c r="L1091" s="133" t="s">
        <v>64</v>
      </c>
    </row>
    <row r="1092" spans="1:12" x14ac:dyDescent="0.3">
      <c r="A1092" s="134">
        <v>39458</v>
      </c>
      <c r="B1092" s="133" t="s">
        <v>64</v>
      </c>
      <c r="C1092" s="133">
        <v>2830.2629999999999</v>
      </c>
      <c r="D1092" s="183" t="s">
        <v>64</v>
      </c>
      <c r="E1092" s="133">
        <v>9436</v>
      </c>
      <c r="F1092" s="133">
        <v>7.0309999999999997</v>
      </c>
      <c r="G1092" s="133">
        <v>6.9909999999999997</v>
      </c>
      <c r="H1092" s="133">
        <v>7.0860000000000003</v>
      </c>
      <c r="I1092" s="133">
        <v>7.68</v>
      </c>
      <c r="J1092" s="133">
        <v>8.4600000000000009</v>
      </c>
      <c r="K1092" s="133" t="s">
        <v>64</v>
      </c>
      <c r="L1092" s="133" t="s">
        <v>64</v>
      </c>
    </row>
    <row r="1093" spans="1:12" x14ac:dyDescent="0.3">
      <c r="A1093" s="134">
        <v>39459</v>
      </c>
      <c r="B1093" s="133" t="s">
        <v>64</v>
      </c>
      <c r="C1093" s="133">
        <v>2830.2629999999999</v>
      </c>
      <c r="D1093" s="183" t="s">
        <v>64</v>
      </c>
      <c r="E1093" s="133">
        <v>9436</v>
      </c>
      <c r="F1093" s="133">
        <v>7.0309999999999997</v>
      </c>
      <c r="G1093" s="133">
        <v>6.9909999999999997</v>
      </c>
      <c r="H1093" s="133">
        <v>7.0860000000000003</v>
      </c>
      <c r="I1093" s="133">
        <v>7.68</v>
      </c>
      <c r="J1093" s="133">
        <v>8.4600000000000009</v>
      </c>
      <c r="K1093" s="133" t="s">
        <v>64</v>
      </c>
      <c r="L1093" s="133" t="s">
        <v>64</v>
      </c>
    </row>
    <row r="1094" spans="1:12" x14ac:dyDescent="0.3">
      <c r="A1094" s="134">
        <v>39460</v>
      </c>
      <c r="B1094" s="133" t="s">
        <v>64</v>
      </c>
      <c r="C1094" s="133">
        <v>2830.2629999999999</v>
      </c>
      <c r="D1094" s="183" t="s">
        <v>64</v>
      </c>
      <c r="E1094" s="133">
        <v>9436</v>
      </c>
      <c r="F1094" s="133">
        <v>7.0309999999999997</v>
      </c>
      <c r="G1094" s="133">
        <v>6.9909999999999997</v>
      </c>
      <c r="H1094" s="133">
        <v>7.0860000000000003</v>
      </c>
      <c r="I1094" s="133">
        <v>7.68</v>
      </c>
      <c r="J1094" s="133">
        <v>8.4600000000000009</v>
      </c>
      <c r="K1094" s="133" t="s">
        <v>64</v>
      </c>
      <c r="L1094" s="133" t="s">
        <v>64</v>
      </c>
    </row>
    <row r="1095" spans="1:12" x14ac:dyDescent="0.3">
      <c r="A1095" s="134">
        <v>39461</v>
      </c>
      <c r="B1095" s="133" t="s">
        <v>64</v>
      </c>
      <c r="C1095" s="133">
        <v>2810.3719999999998</v>
      </c>
      <c r="D1095" s="183" t="s">
        <v>64</v>
      </c>
      <c r="E1095" s="133">
        <v>9430</v>
      </c>
      <c r="F1095" s="133">
        <v>7.03</v>
      </c>
      <c r="G1095" s="133">
        <v>6.9950000000000001</v>
      </c>
      <c r="H1095" s="133">
        <v>7.0629999999999997</v>
      </c>
      <c r="I1095" s="133">
        <v>8.17</v>
      </c>
      <c r="J1095" s="133">
        <v>8.4600000000000009</v>
      </c>
      <c r="K1095" s="133" t="s">
        <v>64</v>
      </c>
      <c r="L1095" s="133" t="s">
        <v>64</v>
      </c>
    </row>
    <row r="1096" spans="1:12" x14ac:dyDescent="0.3">
      <c r="A1096" s="134">
        <v>39462</v>
      </c>
      <c r="B1096" s="133" t="s">
        <v>64</v>
      </c>
      <c r="C1096" s="133">
        <v>2730.0309999999999</v>
      </c>
      <c r="D1096" s="183" t="s">
        <v>64</v>
      </c>
      <c r="E1096" s="133">
        <v>9458</v>
      </c>
      <c r="F1096" s="133">
        <v>6.9719999999999995</v>
      </c>
      <c r="G1096" s="133">
        <v>6.9210000000000003</v>
      </c>
      <c r="H1096" s="133">
        <v>6.9749999999999996</v>
      </c>
      <c r="I1096" s="133">
        <v>7.85</v>
      </c>
      <c r="J1096" s="133">
        <v>8.4600000000000009</v>
      </c>
      <c r="K1096" s="133" t="s">
        <v>64</v>
      </c>
      <c r="L1096" s="133" t="s">
        <v>64</v>
      </c>
    </row>
    <row r="1097" spans="1:12" x14ac:dyDescent="0.3">
      <c r="A1097" s="134">
        <v>39463</v>
      </c>
      <c r="B1097" s="133" t="s">
        <v>64</v>
      </c>
      <c r="C1097" s="133">
        <v>2592.3110000000001</v>
      </c>
      <c r="D1097" s="183" t="s">
        <v>64</v>
      </c>
      <c r="E1097" s="133">
        <v>9455</v>
      </c>
      <c r="F1097" s="133">
        <v>6.9630000000000001</v>
      </c>
      <c r="G1097" s="133">
        <v>6.92</v>
      </c>
      <c r="H1097" s="133">
        <v>6.9850000000000003</v>
      </c>
      <c r="I1097" s="133">
        <v>7.8100000000000005</v>
      </c>
      <c r="J1097" s="133">
        <v>8.5399999999999991</v>
      </c>
      <c r="K1097" s="133" t="s">
        <v>64</v>
      </c>
      <c r="L1097" s="133" t="s">
        <v>64</v>
      </c>
    </row>
    <row r="1098" spans="1:12" x14ac:dyDescent="0.3">
      <c r="A1098" s="134">
        <v>39464</v>
      </c>
      <c r="B1098" s="133" t="s">
        <v>64</v>
      </c>
      <c r="C1098" s="133">
        <v>2649.279</v>
      </c>
      <c r="D1098" s="183" t="s">
        <v>64</v>
      </c>
      <c r="E1098" s="133">
        <v>9490</v>
      </c>
      <c r="F1098" s="133">
        <v>6.9190000000000005</v>
      </c>
      <c r="G1098" s="133">
        <v>6.9030000000000005</v>
      </c>
      <c r="H1098" s="133">
        <v>6.9909999999999997</v>
      </c>
      <c r="I1098" s="133">
        <v>7.7</v>
      </c>
      <c r="J1098" s="133">
        <v>8.5399999999999991</v>
      </c>
      <c r="K1098" s="133" t="s">
        <v>64</v>
      </c>
      <c r="L1098" s="133" t="s">
        <v>64</v>
      </c>
    </row>
    <row r="1099" spans="1:12" x14ac:dyDescent="0.3">
      <c r="A1099" s="134">
        <v>39465</v>
      </c>
      <c r="B1099" s="133" t="s">
        <v>64</v>
      </c>
      <c r="C1099" s="133">
        <v>2611.1320000000001</v>
      </c>
      <c r="D1099" s="183" t="s">
        <v>64</v>
      </c>
      <c r="E1099" s="133">
        <v>9468</v>
      </c>
      <c r="F1099" s="133">
        <v>6.9610000000000003</v>
      </c>
      <c r="G1099" s="133">
        <v>6.915</v>
      </c>
      <c r="H1099" s="133">
        <v>6.9820000000000002</v>
      </c>
      <c r="I1099" s="133">
        <v>7.66</v>
      </c>
      <c r="J1099" s="133">
        <v>8.52</v>
      </c>
      <c r="K1099" s="133" t="s">
        <v>64</v>
      </c>
      <c r="L1099" s="133" t="s">
        <v>64</v>
      </c>
    </row>
    <row r="1100" spans="1:12" x14ac:dyDescent="0.3">
      <c r="A1100" s="134">
        <v>39466</v>
      </c>
      <c r="B1100" s="133" t="s">
        <v>64</v>
      </c>
      <c r="C1100" s="133">
        <v>2611.1320000000001</v>
      </c>
      <c r="D1100" s="183" t="s">
        <v>64</v>
      </c>
      <c r="E1100" s="133">
        <v>9468</v>
      </c>
      <c r="F1100" s="133">
        <v>6.9610000000000003</v>
      </c>
      <c r="G1100" s="133">
        <v>6.915</v>
      </c>
      <c r="H1100" s="133">
        <v>6.9820000000000002</v>
      </c>
      <c r="I1100" s="133">
        <v>7.66</v>
      </c>
      <c r="J1100" s="133">
        <v>8.52</v>
      </c>
      <c r="K1100" s="133" t="s">
        <v>64</v>
      </c>
      <c r="L1100" s="133" t="s">
        <v>64</v>
      </c>
    </row>
    <row r="1101" spans="1:12" x14ac:dyDescent="0.3">
      <c r="A1101" s="134">
        <v>39467</v>
      </c>
      <c r="B1101" s="133" t="s">
        <v>64</v>
      </c>
      <c r="C1101" s="133">
        <v>2611.1320000000001</v>
      </c>
      <c r="D1101" s="183" t="s">
        <v>64</v>
      </c>
      <c r="E1101" s="133">
        <v>9468</v>
      </c>
      <c r="F1101" s="133">
        <v>6.9610000000000003</v>
      </c>
      <c r="G1101" s="133">
        <v>6.915</v>
      </c>
      <c r="H1101" s="133">
        <v>6.9820000000000002</v>
      </c>
      <c r="I1101" s="133">
        <v>7.66</v>
      </c>
      <c r="J1101" s="133">
        <v>8.52</v>
      </c>
      <c r="K1101" s="133" t="s">
        <v>64</v>
      </c>
      <c r="L1101" s="133" t="s">
        <v>64</v>
      </c>
    </row>
    <row r="1102" spans="1:12" x14ac:dyDescent="0.3">
      <c r="A1102" s="134">
        <v>39468</v>
      </c>
      <c r="B1102" s="133" t="s">
        <v>64</v>
      </c>
      <c r="C1102" s="133">
        <v>2485.8789999999999</v>
      </c>
      <c r="D1102" s="183" t="s">
        <v>64</v>
      </c>
      <c r="E1102" s="133">
        <v>9460</v>
      </c>
      <c r="F1102" s="133">
        <v>6.98</v>
      </c>
      <c r="G1102" s="133">
        <v>6.9249999999999998</v>
      </c>
      <c r="H1102" s="133">
        <v>6.984</v>
      </c>
      <c r="I1102" s="133">
        <v>7.6</v>
      </c>
      <c r="J1102" s="133">
        <v>8.23</v>
      </c>
      <c r="K1102" s="133" t="s">
        <v>64</v>
      </c>
      <c r="L1102" s="133" t="s">
        <v>64</v>
      </c>
    </row>
    <row r="1103" spans="1:12" x14ac:dyDescent="0.3">
      <c r="A1103" s="134">
        <v>39469</v>
      </c>
      <c r="B1103" s="133" t="s">
        <v>64</v>
      </c>
      <c r="C1103" s="133">
        <v>2294.5239999999999</v>
      </c>
      <c r="D1103" s="183" t="s">
        <v>64</v>
      </c>
      <c r="E1103" s="133">
        <v>9425</v>
      </c>
      <c r="F1103" s="133">
        <v>6.9719999999999995</v>
      </c>
      <c r="G1103" s="133">
        <v>6.9450000000000003</v>
      </c>
      <c r="H1103" s="133">
        <v>7.0209999999999999</v>
      </c>
      <c r="I1103" s="133">
        <v>7.63</v>
      </c>
      <c r="J1103" s="133">
        <v>8.2200000000000006</v>
      </c>
      <c r="K1103" s="133" t="s">
        <v>64</v>
      </c>
      <c r="L1103" s="133" t="s">
        <v>64</v>
      </c>
    </row>
    <row r="1104" spans="1:12" x14ac:dyDescent="0.3">
      <c r="A1104" s="134">
        <v>39470</v>
      </c>
      <c r="B1104" s="133" t="s">
        <v>64</v>
      </c>
      <c r="C1104" s="133">
        <v>2476.2779999999998</v>
      </c>
      <c r="D1104" s="183" t="s">
        <v>64</v>
      </c>
      <c r="E1104" s="133">
        <v>9360</v>
      </c>
      <c r="F1104" s="133">
        <v>6.9669999999999996</v>
      </c>
      <c r="G1104" s="133">
        <v>6.9240000000000004</v>
      </c>
      <c r="H1104" s="133">
        <v>6.9889999999999999</v>
      </c>
      <c r="I1104" s="133">
        <v>7.61</v>
      </c>
      <c r="J1104" s="133">
        <v>8.3000000000000007</v>
      </c>
      <c r="K1104" s="133" t="s">
        <v>64</v>
      </c>
      <c r="L1104" s="133" t="s">
        <v>64</v>
      </c>
    </row>
    <row r="1105" spans="1:12" x14ac:dyDescent="0.3">
      <c r="A1105" s="134">
        <v>39471</v>
      </c>
      <c r="B1105" s="133" t="s">
        <v>64</v>
      </c>
      <c r="C1105" s="133">
        <v>2516.701</v>
      </c>
      <c r="D1105" s="183" t="s">
        <v>64</v>
      </c>
      <c r="E1105" s="133">
        <v>9350</v>
      </c>
      <c r="F1105" s="133">
        <v>6.9509999999999996</v>
      </c>
      <c r="G1105" s="133">
        <v>6.9169999999999998</v>
      </c>
      <c r="H1105" s="133">
        <v>6.9589999999999996</v>
      </c>
      <c r="I1105" s="133">
        <v>7.61</v>
      </c>
      <c r="J1105" s="133">
        <v>8.36</v>
      </c>
      <c r="K1105" s="133" t="s">
        <v>64</v>
      </c>
      <c r="L1105" s="133" t="s">
        <v>64</v>
      </c>
    </row>
    <row r="1106" spans="1:12" x14ac:dyDescent="0.3">
      <c r="A1106" s="134">
        <v>39472</v>
      </c>
      <c r="B1106" s="133" t="s">
        <v>64</v>
      </c>
      <c r="C1106" s="133">
        <v>2620.4929999999999</v>
      </c>
      <c r="D1106" s="183" t="s">
        <v>64</v>
      </c>
      <c r="E1106" s="133">
        <v>9350</v>
      </c>
      <c r="F1106" s="133">
        <v>6.9589999999999996</v>
      </c>
      <c r="G1106" s="133">
        <v>6.923</v>
      </c>
      <c r="H1106" s="133">
        <v>6.9660000000000002</v>
      </c>
      <c r="I1106" s="133">
        <v>7.68</v>
      </c>
      <c r="J1106" s="133">
        <v>8.35</v>
      </c>
      <c r="K1106" s="133" t="s">
        <v>64</v>
      </c>
      <c r="L1106" s="133" t="s">
        <v>64</v>
      </c>
    </row>
    <row r="1107" spans="1:12" x14ac:dyDescent="0.3">
      <c r="A1107" s="134">
        <v>39473</v>
      </c>
      <c r="B1107" s="133" t="s">
        <v>64</v>
      </c>
      <c r="C1107" s="133">
        <v>2620.4929999999999</v>
      </c>
      <c r="D1107" s="183" t="s">
        <v>64</v>
      </c>
      <c r="E1107" s="133">
        <v>9350</v>
      </c>
      <c r="F1107" s="133">
        <v>6.9589999999999996</v>
      </c>
      <c r="G1107" s="133">
        <v>6.923</v>
      </c>
      <c r="H1107" s="133">
        <v>6.9660000000000002</v>
      </c>
      <c r="I1107" s="133">
        <v>7.68</v>
      </c>
      <c r="J1107" s="133">
        <v>8.35</v>
      </c>
      <c r="K1107" s="133" t="s">
        <v>64</v>
      </c>
      <c r="L1107" s="133" t="s">
        <v>64</v>
      </c>
    </row>
    <row r="1108" spans="1:12" x14ac:dyDescent="0.3">
      <c r="A1108" s="134">
        <v>39474</v>
      </c>
      <c r="B1108" s="133" t="s">
        <v>64</v>
      </c>
      <c r="C1108" s="133">
        <v>2620.4929999999999</v>
      </c>
      <c r="D1108" s="183" t="s">
        <v>64</v>
      </c>
      <c r="E1108" s="133">
        <v>9350</v>
      </c>
      <c r="F1108" s="133">
        <v>6.9589999999999996</v>
      </c>
      <c r="G1108" s="133">
        <v>6.923</v>
      </c>
      <c r="H1108" s="133">
        <v>6.9660000000000002</v>
      </c>
      <c r="I1108" s="133">
        <v>7.68</v>
      </c>
      <c r="J1108" s="133">
        <v>8.35</v>
      </c>
      <c r="K1108" s="133" t="s">
        <v>64</v>
      </c>
      <c r="L1108" s="133" t="s">
        <v>64</v>
      </c>
    </row>
    <row r="1109" spans="1:12" x14ac:dyDescent="0.3">
      <c r="A1109" s="134">
        <v>39475</v>
      </c>
      <c r="B1109" s="133" t="s">
        <v>64</v>
      </c>
      <c r="C1109" s="133">
        <v>2582.049</v>
      </c>
      <c r="D1109" s="183" t="s">
        <v>64</v>
      </c>
      <c r="E1109" s="133">
        <v>9335</v>
      </c>
      <c r="F1109" s="133">
        <v>6.95</v>
      </c>
      <c r="G1109" s="133">
        <v>6.9329999999999998</v>
      </c>
      <c r="H1109" s="133">
        <v>6.9829999999999997</v>
      </c>
      <c r="I1109" s="133">
        <v>7.6899999999999995</v>
      </c>
      <c r="J1109" s="133">
        <v>8.36</v>
      </c>
      <c r="K1109" s="133" t="s">
        <v>64</v>
      </c>
      <c r="L1109" s="133" t="s">
        <v>64</v>
      </c>
    </row>
    <row r="1110" spans="1:12" x14ac:dyDescent="0.3">
      <c r="A1110" s="134">
        <v>39476</v>
      </c>
      <c r="B1110" s="133" t="s">
        <v>64</v>
      </c>
      <c r="C1110" s="133">
        <v>2607.8429999999998</v>
      </c>
      <c r="D1110" s="183" t="s">
        <v>64</v>
      </c>
      <c r="E1110" s="133">
        <v>9328</v>
      </c>
      <c r="F1110" s="133">
        <v>6.9219999999999997</v>
      </c>
      <c r="G1110" s="133">
        <v>6.9039999999999999</v>
      </c>
      <c r="H1110" s="133">
        <v>6.9719999999999995</v>
      </c>
      <c r="I1110" s="133">
        <v>7.68</v>
      </c>
      <c r="J1110" s="133">
        <v>8.32</v>
      </c>
      <c r="K1110" s="133" t="s">
        <v>64</v>
      </c>
      <c r="L1110" s="133" t="s">
        <v>64</v>
      </c>
    </row>
    <row r="1111" spans="1:12" x14ac:dyDescent="0.3">
      <c r="A1111" s="134">
        <v>39477</v>
      </c>
      <c r="B1111" s="133" t="s">
        <v>64</v>
      </c>
      <c r="C1111" s="133">
        <v>2610.3589999999999</v>
      </c>
      <c r="D1111" s="183" t="s">
        <v>64</v>
      </c>
      <c r="E1111" s="133">
        <v>9290</v>
      </c>
      <c r="F1111" s="133">
        <v>6.9569999999999999</v>
      </c>
      <c r="G1111" s="133">
        <v>6.952</v>
      </c>
      <c r="H1111" s="133">
        <v>7.0119999999999996</v>
      </c>
      <c r="I1111" s="133">
        <v>7.66</v>
      </c>
      <c r="J1111" s="133">
        <v>8.31</v>
      </c>
      <c r="K1111" s="133" t="s">
        <v>64</v>
      </c>
      <c r="L1111" s="133" t="s">
        <v>64</v>
      </c>
    </row>
    <row r="1112" spans="1:12" x14ac:dyDescent="0.3">
      <c r="A1112" s="134">
        <v>39478</v>
      </c>
      <c r="B1112" s="133" t="s">
        <v>64</v>
      </c>
      <c r="C1112" s="133">
        <v>2627.2510000000002</v>
      </c>
      <c r="D1112" s="183" t="s">
        <v>64</v>
      </c>
      <c r="E1112" s="133">
        <v>9240</v>
      </c>
      <c r="F1112" s="133">
        <v>6.9740000000000002</v>
      </c>
      <c r="G1112" s="133">
        <v>6.9409999999999998</v>
      </c>
      <c r="H1112" s="133">
        <v>7</v>
      </c>
      <c r="I1112" s="133">
        <v>7.65</v>
      </c>
      <c r="J1112" s="133">
        <v>8.26</v>
      </c>
      <c r="K1112" s="133" t="s">
        <v>64</v>
      </c>
      <c r="L1112" s="133" t="s">
        <v>64</v>
      </c>
    </row>
    <row r="1113" spans="1:12" x14ac:dyDescent="0.3">
      <c r="A1113" s="134">
        <v>39479</v>
      </c>
      <c r="B1113" s="133" t="s">
        <v>64</v>
      </c>
      <c r="C1113" s="133">
        <v>2646.8209999999999</v>
      </c>
      <c r="D1113" s="183" t="s">
        <v>64</v>
      </c>
      <c r="E1113" s="133">
        <v>9210</v>
      </c>
      <c r="F1113" s="133">
        <v>6.9340000000000002</v>
      </c>
      <c r="G1113" s="133">
        <v>6.9279999999999999</v>
      </c>
      <c r="H1113" s="133">
        <v>7.0110000000000001</v>
      </c>
      <c r="I1113" s="133">
        <v>7.63</v>
      </c>
      <c r="J1113" s="133">
        <v>8.27</v>
      </c>
      <c r="K1113" s="133" t="s">
        <v>64</v>
      </c>
      <c r="L1113" s="133" t="s">
        <v>64</v>
      </c>
    </row>
    <row r="1114" spans="1:12" x14ac:dyDescent="0.3">
      <c r="A1114" s="134">
        <v>39480</v>
      </c>
      <c r="B1114" s="133" t="s">
        <v>64</v>
      </c>
      <c r="C1114" s="133">
        <v>2646.8209999999999</v>
      </c>
      <c r="D1114" s="183" t="s">
        <v>64</v>
      </c>
      <c r="E1114" s="133">
        <v>9210</v>
      </c>
      <c r="F1114" s="133">
        <v>6.9340000000000002</v>
      </c>
      <c r="G1114" s="133">
        <v>6.9279999999999999</v>
      </c>
      <c r="H1114" s="133">
        <v>7.0110000000000001</v>
      </c>
      <c r="I1114" s="133">
        <v>7.63</v>
      </c>
      <c r="J1114" s="133">
        <v>8.27</v>
      </c>
      <c r="K1114" s="133" t="s">
        <v>64</v>
      </c>
      <c r="L1114" s="133" t="s">
        <v>64</v>
      </c>
    </row>
    <row r="1115" spans="1:12" x14ac:dyDescent="0.3">
      <c r="A1115" s="134">
        <v>39481</v>
      </c>
      <c r="B1115" s="133" t="s">
        <v>64</v>
      </c>
      <c r="C1115" s="133">
        <v>2646.8209999999999</v>
      </c>
      <c r="D1115" s="183" t="s">
        <v>64</v>
      </c>
      <c r="E1115" s="133">
        <v>9210</v>
      </c>
      <c r="F1115" s="133">
        <v>6.9340000000000002</v>
      </c>
      <c r="G1115" s="133">
        <v>6.9279999999999999</v>
      </c>
      <c r="H1115" s="133">
        <v>7.0110000000000001</v>
      </c>
      <c r="I1115" s="133">
        <v>7.63</v>
      </c>
      <c r="J1115" s="133">
        <v>8.27</v>
      </c>
      <c r="K1115" s="133" t="s">
        <v>64</v>
      </c>
      <c r="L1115" s="133" t="s">
        <v>64</v>
      </c>
    </row>
    <row r="1116" spans="1:12" x14ac:dyDescent="0.3">
      <c r="A1116" s="134">
        <v>39482</v>
      </c>
      <c r="B1116" s="133" t="s">
        <v>64</v>
      </c>
      <c r="C1116" s="133">
        <v>2701.6289999999999</v>
      </c>
      <c r="D1116" s="183" t="s">
        <v>64</v>
      </c>
      <c r="E1116" s="133">
        <v>9225</v>
      </c>
      <c r="F1116" s="133">
        <v>6.9320000000000004</v>
      </c>
      <c r="G1116" s="133">
        <v>6.8970000000000002</v>
      </c>
      <c r="H1116" s="133">
        <v>6.9489999999999998</v>
      </c>
      <c r="I1116" s="133">
        <v>7.66</v>
      </c>
      <c r="J1116" s="133">
        <v>8.33</v>
      </c>
      <c r="K1116" s="133" t="s">
        <v>64</v>
      </c>
      <c r="L1116" s="133" t="s">
        <v>64</v>
      </c>
    </row>
    <row r="1117" spans="1:12" x14ac:dyDescent="0.3">
      <c r="A1117" s="134">
        <v>39483</v>
      </c>
      <c r="B1117" s="133" t="s">
        <v>64</v>
      </c>
      <c r="C1117" s="133">
        <v>2704.2469999999998</v>
      </c>
      <c r="D1117" s="183" t="s">
        <v>64</v>
      </c>
      <c r="E1117" s="133">
        <v>9250</v>
      </c>
      <c r="F1117" s="133">
        <v>6.92</v>
      </c>
      <c r="G1117" s="133">
        <v>6.9039999999999999</v>
      </c>
      <c r="H1117" s="133">
        <v>6.9719999999999995</v>
      </c>
      <c r="I1117" s="133">
        <v>7.65</v>
      </c>
      <c r="J1117" s="133">
        <v>8.3000000000000007</v>
      </c>
      <c r="K1117" s="133" t="s">
        <v>64</v>
      </c>
      <c r="L1117" s="133" t="s">
        <v>64</v>
      </c>
    </row>
    <row r="1118" spans="1:12" x14ac:dyDescent="0.3">
      <c r="A1118" s="134">
        <v>39484</v>
      </c>
      <c r="B1118" s="133" t="s">
        <v>64</v>
      </c>
      <c r="C1118" s="133">
        <v>2639.087</v>
      </c>
      <c r="D1118" s="183" t="s">
        <v>64</v>
      </c>
      <c r="E1118" s="133">
        <v>9240</v>
      </c>
      <c r="F1118" s="133">
        <v>6.9480000000000004</v>
      </c>
      <c r="G1118" s="133">
        <v>6.9109999999999996</v>
      </c>
      <c r="H1118" s="133">
        <v>6.9619999999999997</v>
      </c>
      <c r="I1118" s="133">
        <v>7.65</v>
      </c>
      <c r="J1118" s="133">
        <v>8.2899999999999991</v>
      </c>
      <c r="K1118" s="133" t="s">
        <v>64</v>
      </c>
      <c r="L1118" s="133" t="s">
        <v>64</v>
      </c>
    </row>
    <row r="1119" spans="1:12" x14ac:dyDescent="0.3">
      <c r="A1119" s="134">
        <v>39485</v>
      </c>
      <c r="B1119" s="133" t="s">
        <v>64</v>
      </c>
      <c r="C1119" s="133">
        <v>2639.087</v>
      </c>
      <c r="D1119" s="183" t="s">
        <v>64</v>
      </c>
      <c r="E1119" s="133">
        <v>9235</v>
      </c>
      <c r="F1119" s="133">
        <v>6.9480000000000004</v>
      </c>
      <c r="G1119" s="133">
        <v>6.9109999999999996</v>
      </c>
      <c r="H1119" s="133">
        <v>6.9619999999999997</v>
      </c>
      <c r="I1119" s="133">
        <v>7.65</v>
      </c>
      <c r="J1119" s="133">
        <v>8.2899999999999991</v>
      </c>
      <c r="K1119" s="133" t="s">
        <v>64</v>
      </c>
      <c r="L1119" s="133" t="s">
        <v>64</v>
      </c>
    </row>
    <row r="1120" spans="1:12" x14ac:dyDescent="0.3">
      <c r="A1120" s="134">
        <v>39486</v>
      </c>
      <c r="B1120" s="133" t="s">
        <v>64</v>
      </c>
      <c r="C1120" s="133">
        <v>2639.087</v>
      </c>
      <c r="D1120" s="183" t="s">
        <v>64</v>
      </c>
      <c r="E1120" s="133">
        <v>9250</v>
      </c>
      <c r="F1120" s="133">
        <v>6.9809999999999999</v>
      </c>
      <c r="G1120" s="133">
        <v>6.9619999999999997</v>
      </c>
      <c r="H1120" s="133">
        <v>7.0170000000000003</v>
      </c>
      <c r="I1120" s="133">
        <v>7.62</v>
      </c>
      <c r="J1120" s="133">
        <v>8.26</v>
      </c>
      <c r="K1120" s="133" t="s">
        <v>64</v>
      </c>
      <c r="L1120" s="133" t="s">
        <v>64</v>
      </c>
    </row>
    <row r="1121" spans="1:12" x14ac:dyDescent="0.3">
      <c r="A1121" s="134">
        <v>39487</v>
      </c>
      <c r="B1121" s="133" t="s">
        <v>64</v>
      </c>
      <c r="C1121" s="133">
        <v>2639.087</v>
      </c>
      <c r="D1121" s="183" t="s">
        <v>64</v>
      </c>
      <c r="E1121" s="133">
        <v>9250</v>
      </c>
      <c r="F1121" s="133">
        <v>6.9809999999999999</v>
      </c>
      <c r="G1121" s="133">
        <v>6.9619999999999997</v>
      </c>
      <c r="H1121" s="133">
        <v>7.0170000000000003</v>
      </c>
      <c r="I1121" s="133">
        <v>7.62</v>
      </c>
      <c r="J1121" s="133">
        <v>8.26</v>
      </c>
      <c r="K1121" s="133" t="s">
        <v>64</v>
      </c>
      <c r="L1121" s="133" t="s">
        <v>64</v>
      </c>
    </row>
    <row r="1122" spans="1:12" x14ac:dyDescent="0.3">
      <c r="A1122" s="134">
        <v>39488</v>
      </c>
      <c r="B1122" s="133" t="s">
        <v>64</v>
      </c>
      <c r="C1122" s="133">
        <v>2639.087</v>
      </c>
      <c r="D1122" s="183" t="s">
        <v>64</v>
      </c>
      <c r="E1122" s="133">
        <v>9250</v>
      </c>
      <c r="F1122" s="133">
        <v>6.9809999999999999</v>
      </c>
      <c r="G1122" s="133">
        <v>6.9619999999999997</v>
      </c>
      <c r="H1122" s="133">
        <v>7.0170000000000003</v>
      </c>
      <c r="I1122" s="133">
        <v>7.62</v>
      </c>
      <c r="J1122" s="133">
        <v>8.26</v>
      </c>
      <c r="K1122" s="133" t="s">
        <v>64</v>
      </c>
      <c r="L1122" s="133" t="s">
        <v>64</v>
      </c>
    </row>
    <row r="1123" spans="1:12" x14ac:dyDescent="0.3">
      <c r="A1123" s="134">
        <v>39489</v>
      </c>
      <c r="B1123" s="133" t="s">
        <v>64</v>
      </c>
      <c r="C1123" s="133">
        <v>2589.3820000000001</v>
      </c>
      <c r="D1123" s="183" t="s">
        <v>64</v>
      </c>
      <c r="E1123" s="133">
        <v>9245</v>
      </c>
      <c r="F1123" s="133">
        <v>6.9350000000000005</v>
      </c>
      <c r="G1123" s="133">
        <v>6.8840000000000003</v>
      </c>
      <c r="H1123" s="133">
        <v>6.9370000000000003</v>
      </c>
      <c r="I1123" s="133">
        <v>7.59</v>
      </c>
      <c r="J1123" s="133">
        <v>8.27</v>
      </c>
      <c r="K1123" s="133" t="s">
        <v>64</v>
      </c>
      <c r="L1123" s="133" t="s">
        <v>64</v>
      </c>
    </row>
    <row r="1124" spans="1:12" x14ac:dyDescent="0.3">
      <c r="A1124" s="134">
        <v>39490</v>
      </c>
      <c r="B1124" s="133" t="s">
        <v>64</v>
      </c>
      <c r="C1124" s="133">
        <v>2592.0700000000002</v>
      </c>
      <c r="D1124" s="183" t="s">
        <v>64</v>
      </c>
      <c r="E1124" s="133">
        <v>9260</v>
      </c>
      <c r="F1124" s="133">
        <v>6.9370000000000003</v>
      </c>
      <c r="G1124" s="133">
        <v>6.9059999999999997</v>
      </c>
      <c r="H1124" s="133">
        <v>6.9480000000000004</v>
      </c>
      <c r="I1124" s="133">
        <v>7.63</v>
      </c>
      <c r="J1124" s="133">
        <v>8.33</v>
      </c>
      <c r="K1124" s="133" t="s">
        <v>64</v>
      </c>
      <c r="L1124" s="133" t="s">
        <v>64</v>
      </c>
    </row>
    <row r="1125" spans="1:12" x14ac:dyDescent="0.3">
      <c r="A1125" s="134">
        <v>39491</v>
      </c>
      <c r="B1125" s="133" t="s">
        <v>64</v>
      </c>
      <c r="C1125" s="133">
        <v>2610.7809999999999</v>
      </c>
      <c r="D1125" s="183" t="s">
        <v>64</v>
      </c>
      <c r="E1125" s="133">
        <v>9265</v>
      </c>
      <c r="F1125" s="133">
        <v>6.9290000000000003</v>
      </c>
      <c r="G1125" s="133">
        <v>6.9</v>
      </c>
      <c r="H1125" s="133">
        <v>6.9569999999999999</v>
      </c>
      <c r="I1125" s="133">
        <v>7.6899999999999995</v>
      </c>
      <c r="J1125" s="133">
        <v>8.35</v>
      </c>
      <c r="K1125" s="133" t="s">
        <v>64</v>
      </c>
      <c r="L1125" s="133" t="s">
        <v>64</v>
      </c>
    </row>
    <row r="1126" spans="1:12" x14ac:dyDescent="0.3">
      <c r="A1126" s="134">
        <v>39492</v>
      </c>
      <c r="B1126" s="133" t="s">
        <v>64</v>
      </c>
      <c r="C1126" s="133">
        <v>2675.645</v>
      </c>
      <c r="D1126" s="183" t="s">
        <v>64</v>
      </c>
      <c r="E1126" s="133">
        <v>9225</v>
      </c>
      <c r="F1126" s="133">
        <v>6.9169999999999998</v>
      </c>
      <c r="G1126" s="133">
        <v>6.89</v>
      </c>
      <c r="H1126" s="133">
        <v>6.9539999999999997</v>
      </c>
      <c r="I1126" s="133">
        <v>7.7</v>
      </c>
      <c r="J1126" s="133">
        <v>8.41</v>
      </c>
      <c r="K1126" s="133" t="s">
        <v>64</v>
      </c>
      <c r="L1126" s="133" t="s">
        <v>64</v>
      </c>
    </row>
    <row r="1127" spans="1:12" x14ac:dyDescent="0.3">
      <c r="A1127" s="134">
        <v>39493</v>
      </c>
      <c r="B1127" s="133" t="s">
        <v>64</v>
      </c>
      <c r="C1127" s="133">
        <v>2688.1909999999998</v>
      </c>
      <c r="D1127" s="183" t="s">
        <v>64</v>
      </c>
      <c r="E1127" s="133">
        <v>9185</v>
      </c>
      <c r="F1127" s="133">
        <v>6.9340000000000002</v>
      </c>
      <c r="G1127" s="133">
        <v>6.9080000000000004</v>
      </c>
      <c r="H1127" s="133">
        <v>6.9630000000000001</v>
      </c>
      <c r="I1127" s="133">
        <v>7.63</v>
      </c>
      <c r="J1127" s="133">
        <v>8.36</v>
      </c>
      <c r="K1127" s="133" t="s">
        <v>64</v>
      </c>
      <c r="L1127" s="133" t="s">
        <v>64</v>
      </c>
    </row>
    <row r="1128" spans="1:12" x14ac:dyDescent="0.3">
      <c r="A1128" s="134">
        <v>39494</v>
      </c>
      <c r="B1128" s="133" t="s">
        <v>64</v>
      </c>
      <c r="C1128" s="133">
        <v>2688.1909999999998</v>
      </c>
      <c r="D1128" s="183" t="s">
        <v>64</v>
      </c>
      <c r="E1128" s="133">
        <v>9185</v>
      </c>
      <c r="F1128" s="133">
        <v>6.9340000000000002</v>
      </c>
      <c r="G1128" s="133">
        <v>6.9080000000000004</v>
      </c>
      <c r="H1128" s="133">
        <v>6.9630000000000001</v>
      </c>
      <c r="I1128" s="133">
        <v>7.63</v>
      </c>
      <c r="J1128" s="133">
        <v>8.36</v>
      </c>
      <c r="K1128" s="133" t="s">
        <v>64</v>
      </c>
      <c r="L1128" s="133" t="s">
        <v>64</v>
      </c>
    </row>
    <row r="1129" spans="1:12" x14ac:dyDescent="0.3">
      <c r="A1129" s="134">
        <v>39495</v>
      </c>
      <c r="B1129" s="133" t="s">
        <v>64</v>
      </c>
      <c r="C1129" s="133">
        <v>2688.1909999999998</v>
      </c>
      <c r="D1129" s="183" t="s">
        <v>64</v>
      </c>
      <c r="E1129" s="133">
        <v>9185</v>
      </c>
      <c r="F1129" s="133">
        <v>6.9340000000000002</v>
      </c>
      <c r="G1129" s="133">
        <v>6.9080000000000004</v>
      </c>
      <c r="H1129" s="133">
        <v>6.9630000000000001</v>
      </c>
      <c r="I1129" s="133">
        <v>7.63</v>
      </c>
      <c r="J1129" s="133">
        <v>8.36</v>
      </c>
      <c r="K1129" s="133" t="s">
        <v>64</v>
      </c>
      <c r="L1129" s="133" t="s">
        <v>64</v>
      </c>
    </row>
    <row r="1130" spans="1:12" x14ac:dyDescent="0.3">
      <c r="A1130" s="134">
        <v>39496</v>
      </c>
      <c r="B1130" s="133" t="s">
        <v>64</v>
      </c>
      <c r="C1130" s="133">
        <v>2684.7020000000002</v>
      </c>
      <c r="D1130" s="183" t="s">
        <v>64</v>
      </c>
      <c r="E1130" s="133">
        <v>9161</v>
      </c>
      <c r="F1130" s="133">
        <v>6.9130000000000003</v>
      </c>
      <c r="G1130" s="133">
        <v>6.8680000000000003</v>
      </c>
      <c r="H1130" s="133">
        <v>6.9240000000000004</v>
      </c>
      <c r="I1130" s="133">
        <v>7.64</v>
      </c>
      <c r="J1130" s="133">
        <v>8.33</v>
      </c>
      <c r="K1130" s="133" t="s">
        <v>64</v>
      </c>
      <c r="L1130" s="133" t="s">
        <v>64</v>
      </c>
    </row>
    <row r="1131" spans="1:12" x14ac:dyDescent="0.3">
      <c r="A1131" s="134">
        <v>39497</v>
      </c>
      <c r="B1131" s="133" t="s">
        <v>64</v>
      </c>
      <c r="C1131" s="133">
        <v>2711.8719999999998</v>
      </c>
      <c r="D1131" s="183" t="s">
        <v>64</v>
      </c>
      <c r="E1131" s="133">
        <v>9173</v>
      </c>
      <c r="F1131" s="133">
        <v>6.9779999999999998</v>
      </c>
      <c r="G1131" s="133">
        <v>6.9190000000000005</v>
      </c>
      <c r="H1131" s="133">
        <v>7.1559999999999997</v>
      </c>
      <c r="I1131" s="133">
        <v>7.61</v>
      </c>
      <c r="J1131" s="133">
        <v>8.34</v>
      </c>
      <c r="K1131" s="133" t="s">
        <v>64</v>
      </c>
      <c r="L1131" s="133" t="s">
        <v>64</v>
      </c>
    </row>
    <row r="1132" spans="1:12" x14ac:dyDescent="0.3">
      <c r="A1132" s="134">
        <v>39498</v>
      </c>
      <c r="B1132" s="133" t="s">
        <v>64</v>
      </c>
      <c r="C1132" s="133">
        <v>2689.2559999999999</v>
      </c>
      <c r="D1132" s="183" t="s">
        <v>64</v>
      </c>
      <c r="E1132" s="133">
        <v>9183</v>
      </c>
      <c r="F1132" s="133">
        <v>6.8870000000000005</v>
      </c>
      <c r="G1132" s="133">
        <v>6.8689999999999998</v>
      </c>
      <c r="H1132" s="133">
        <v>6.9640000000000004</v>
      </c>
      <c r="I1132" s="133">
        <v>7.66</v>
      </c>
      <c r="J1132" s="133">
        <v>8.33</v>
      </c>
      <c r="K1132" s="133" t="s">
        <v>64</v>
      </c>
      <c r="L1132" s="133" t="s">
        <v>64</v>
      </c>
    </row>
    <row r="1133" spans="1:12" x14ac:dyDescent="0.3">
      <c r="A1133" s="134">
        <v>39499</v>
      </c>
      <c r="B1133" s="133" t="s">
        <v>64</v>
      </c>
      <c r="C1133" s="133">
        <v>2734.21</v>
      </c>
      <c r="D1133" s="183" t="s">
        <v>64</v>
      </c>
      <c r="E1133" s="133">
        <v>9165</v>
      </c>
      <c r="F1133" s="133">
        <v>6.91</v>
      </c>
      <c r="G1133" s="133">
        <v>6.8609999999999998</v>
      </c>
      <c r="H1133" s="133">
        <v>6.9409999999999998</v>
      </c>
      <c r="I1133" s="133">
        <v>7.63</v>
      </c>
      <c r="J1133" s="133">
        <v>8.43</v>
      </c>
      <c r="K1133" s="133" t="s">
        <v>64</v>
      </c>
      <c r="L1133" s="133" t="s">
        <v>64</v>
      </c>
    </row>
    <row r="1134" spans="1:12" x14ac:dyDescent="0.3">
      <c r="A1134" s="134">
        <v>39500</v>
      </c>
      <c r="B1134" s="133" t="s">
        <v>64</v>
      </c>
      <c r="C1134" s="133">
        <v>2741.181</v>
      </c>
      <c r="D1134" s="183" t="s">
        <v>64</v>
      </c>
      <c r="E1134" s="133">
        <v>9185</v>
      </c>
      <c r="F1134" s="133">
        <v>6.95</v>
      </c>
      <c r="G1134" s="133">
        <v>6.8929999999999998</v>
      </c>
      <c r="H1134" s="133">
        <v>6.9619999999999997</v>
      </c>
      <c r="I1134" s="133">
        <v>8.0399999999999991</v>
      </c>
      <c r="J1134" s="133">
        <v>8.48</v>
      </c>
      <c r="K1134" s="133" t="s">
        <v>64</v>
      </c>
      <c r="L1134" s="133" t="s">
        <v>64</v>
      </c>
    </row>
    <row r="1135" spans="1:12" x14ac:dyDescent="0.3">
      <c r="A1135" s="134">
        <v>39501</v>
      </c>
      <c r="B1135" s="133" t="s">
        <v>64</v>
      </c>
      <c r="C1135" s="133">
        <v>2741.181</v>
      </c>
      <c r="D1135" s="183" t="s">
        <v>64</v>
      </c>
      <c r="E1135" s="133">
        <v>9185</v>
      </c>
      <c r="F1135" s="133">
        <v>6.95</v>
      </c>
      <c r="G1135" s="133">
        <v>6.8929999999999998</v>
      </c>
      <c r="H1135" s="133">
        <v>6.9619999999999997</v>
      </c>
      <c r="I1135" s="133">
        <v>8.0399999999999991</v>
      </c>
      <c r="J1135" s="133">
        <v>8.48</v>
      </c>
      <c r="K1135" s="133" t="s">
        <v>64</v>
      </c>
      <c r="L1135" s="133" t="s">
        <v>64</v>
      </c>
    </row>
    <row r="1136" spans="1:12" x14ac:dyDescent="0.3">
      <c r="A1136" s="134">
        <v>39502</v>
      </c>
      <c r="B1136" s="133" t="s">
        <v>64</v>
      </c>
      <c r="C1136" s="133">
        <v>2741.181</v>
      </c>
      <c r="D1136" s="183" t="s">
        <v>64</v>
      </c>
      <c r="E1136" s="133">
        <v>9185</v>
      </c>
      <c r="F1136" s="133">
        <v>6.95</v>
      </c>
      <c r="G1136" s="133">
        <v>6.8929999999999998</v>
      </c>
      <c r="H1136" s="133">
        <v>6.9619999999999997</v>
      </c>
      <c r="I1136" s="133">
        <v>8.0399999999999991</v>
      </c>
      <c r="J1136" s="133">
        <v>8.48</v>
      </c>
      <c r="K1136" s="133" t="s">
        <v>64</v>
      </c>
      <c r="L1136" s="133" t="s">
        <v>64</v>
      </c>
    </row>
    <row r="1137" spans="1:12" x14ac:dyDescent="0.3">
      <c r="A1137" s="134">
        <v>39503</v>
      </c>
      <c r="B1137" s="133" t="s">
        <v>64</v>
      </c>
      <c r="C1137" s="133">
        <v>2751.8620000000001</v>
      </c>
      <c r="D1137" s="183" t="s">
        <v>64</v>
      </c>
      <c r="E1137" s="133">
        <v>9090</v>
      </c>
      <c r="F1137" s="133">
        <v>6.8860000000000001</v>
      </c>
      <c r="G1137" s="133">
        <v>6.843</v>
      </c>
      <c r="H1137" s="133">
        <v>6.915</v>
      </c>
      <c r="I1137" s="133">
        <v>7.9</v>
      </c>
      <c r="J1137" s="133">
        <v>8.56</v>
      </c>
      <c r="K1137" s="133" t="s">
        <v>64</v>
      </c>
      <c r="L1137" s="133" t="s">
        <v>64</v>
      </c>
    </row>
    <row r="1138" spans="1:12" x14ac:dyDescent="0.3">
      <c r="A1138" s="134">
        <v>39504</v>
      </c>
      <c r="B1138" s="133" t="s">
        <v>64</v>
      </c>
      <c r="C1138" s="133">
        <v>2738.8719999999998</v>
      </c>
      <c r="D1138" s="183" t="s">
        <v>64</v>
      </c>
      <c r="E1138" s="133">
        <v>9083</v>
      </c>
      <c r="F1138" s="133">
        <v>6.8760000000000003</v>
      </c>
      <c r="G1138" s="133">
        <v>6.8579999999999997</v>
      </c>
      <c r="H1138" s="133">
        <v>6.9509999999999996</v>
      </c>
      <c r="I1138" s="133">
        <v>7.76</v>
      </c>
      <c r="J1138" s="133">
        <v>8.58</v>
      </c>
      <c r="K1138" s="133" t="s">
        <v>64</v>
      </c>
      <c r="L1138" s="133" t="s">
        <v>64</v>
      </c>
    </row>
    <row r="1139" spans="1:12" x14ac:dyDescent="0.3">
      <c r="A1139" s="134">
        <v>39505</v>
      </c>
      <c r="B1139" s="133" t="s">
        <v>64</v>
      </c>
      <c r="C1139" s="133">
        <v>2740.1379999999999</v>
      </c>
      <c r="D1139" s="183" t="s">
        <v>64</v>
      </c>
      <c r="E1139" s="133">
        <v>9053</v>
      </c>
      <c r="F1139" s="133">
        <v>6.8739999999999997</v>
      </c>
      <c r="G1139" s="133">
        <v>6.8550000000000004</v>
      </c>
      <c r="H1139" s="133">
        <v>6.931</v>
      </c>
      <c r="I1139" s="133">
        <v>8.17</v>
      </c>
      <c r="J1139" s="133">
        <v>8.6199999999999992</v>
      </c>
      <c r="K1139" s="133" t="s">
        <v>64</v>
      </c>
      <c r="L1139" s="133" t="s">
        <v>64</v>
      </c>
    </row>
    <row r="1140" spans="1:12" x14ac:dyDescent="0.3">
      <c r="A1140" s="134">
        <v>39506</v>
      </c>
      <c r="B1140" s="133" t="s">
        <v>64</v>
      </c>
      <c r="C1140" s="133">
        <v>2756.3139999999999</v>
      </c>
      <c r="D1140" s="183" t="s">
        <v>64</v>
      </c>
      <c r="E1140" s="133">
        <v>9045</v>
      </c>
      <c r="F1140" s="133">
        <v>6.8810000000000002</v>
      </c>
      <c r="G1140" s="133">
        <v>6.8419999999999996</v>
      </c>
      <c r="H1140" s="133">
        <v>6.9169999999999998</v>
      </c>
      <c r="I1140" s="133">
        <v>8.26</v>
      </c>
      <c r="J1140" s="133">
        <v>8.73</v>
      </c>
      <c r="K1140" s="133" t="s">
        <v>64</v>
      </c>
      <c r="L1140" s="133" t="s">
        <v>64</v>
      </c>
    </row>
    <row r="1141" spans="1:12" x14ac:dyDescent="0.3">
      <c r="A1141" s="134">
        <v>39507</v>
      </c>
      <c r="B1141" s="133" t="s">
        <v>64</v>
      </c>
      <c r="C1141" s="133">
        <v>2721.944</v>
      </c>
      <c r="D1141" s="183" t="s">
        <v>64</v>
      </c>
      <c r="E1141" s="133">
        <v>9104</v>
      </c>
      <c r="F1141" s="133">
        <v>6.8710000000000004</v>
      </c>
      <c r="G1141" s="133">
        <v>6.8650000000000002</v>
      </c>
      <c r="H1141" s="133">
        <v>6.9320000000000004</v>
      </c>
      <c r="I1141" s="133">
        <v>8.2100000000000009</v>
      </c>
      <c r="J1141" s="133">
        <v>8.73</v>
      </c>
      <c r="K1141" s="133" t="s">
        <v>64</v>
      </c>
      <c r="L1141" s="133" t="s">
        <v>64</v>
      </c>
    </row>
    <row r="1142" spans="1:12" x14ac:dyDescent="0.3">
      <c r="A1142" s="134">
        <v>39508</v>
      </c>
      <c r="B1142" s="133" t="s">
        <v>64</v>
      </c>
      <c r="C1142" s="133">
        <v>2721.944</v>
      </c>
      <c r="D1142" s="183" t="s">
        <v>64</v>
      </c>
      <c r="E1142" s="133">
        <v>9104</v>
      </c>
      <c r="F1142" s="133">
        <v>6.8710000000000004</v>
      </c>
      <c r="G1142" s="133">
        <v>6.8650000000000002</v>
      </c>
      <c r="H1142" s="133">
        <v>6.9320000000000004</v>
      </c>
      <c r="I1142" s="133">
        <v>8.2100000000000009</v>
      </c>
      <c r="J1142" s="133">
        <v>8.73</v>
      </c>
      <c r="K1142" s="133" t="s">
        <v>64</v>
      </c>
      <c r="L1142" s="133" t="s">
        <v>64</v>
      </c>
    </row>
    <row r="1143" spans="1:12" x14ac:dyDescent="0.3">
      <c r="A1143" s="134">
        <v>39509</v>
      </c>
      <c r="B1143" s="133" t="s">
        <v>64</v>
      </c>
      <c r="C1143" s="133">
        <v>2721.944</v>
      </c>
      <c r="D1143" s="183" t="s">
        <v>64</v>
      </c>
      <c r="E1143" s="133">
        <v>9104</v>
      </c>
      <c r="F1143" s="133">
        <v>6.8710000000000004</v>
      </c>
      <c r="G1143" s="133">
        <v>6.8650000000000002</v>
      </c>
      <c r="H1143" s="133">
        <v>6.9320000000000004</v>
      </c>
      <c r="I1143" s="133">
        <v>8.2100000000000009</v>
      </c>
      <c r="J1143" s="133">
        <v>8.73</v>
      </c>
      <c r="K1143" s="133" t="s">
        <v>64</v>
      </c>
      <c r="L1143" s="133" t="s">
        <v>64</v>
      </c>
    </row>
    <row r="1144" spans="1:12" x14ac:dyDescent="0.3">
      <c r="A1144" s="134">
        <v>39510</v>
      </c>
      <c r="B1144" s="133" t="s">
        <v>64</v>
      </c>
      <c r="C1144" s="133">
        <v>2652.3119999999999</v>
      </c>
      <c r="D1144" s="183" t="s">
        <v>64</v>
      </c>
      <c r="E1144" s="133">
        <v>9105</v>
      </c>
      <c r="F1144" s="133">
        <v>6.8959999999999999</v>
      </c>
      <c r="G1144" s="133">
        <v>6.8769999999999998</v>
      </c>
      <c r="H1144" s="133">
        <v>6.9530000000000003</v>
      </c>
      <c r="I1144" s="133">
        <v>8.09</v>
      </c>
      <c r="J1144" s="133">
        <v>8.73</v>
      </c>
      <c r="K1144" s="133" t="s">
        <v>64</v>
      </c>
      <c r="L1144" s="133" t="s">
        <v>64</v>
      </c>
    </row>
    <row r="1145" spans="1:12" x14ac:dyDescent="0.3">
      <c r="A1145" s="134">
        <v>39511</v>
      </c>
      <c r="B1145" s="133" t="s">
        <v>64</v>
      </c>
      <c r="C1145" s="133">
        <v>2634.752</v>
      </c>
      <c r="D1145" s="183" t="s">
        <v>64</v>
      </c>
      <c r="E1145" s="133">
        <v>9110</v>
      </c>
      <c r="F1145" s="133">
        <v>6.8639999999999999</v>
      </c>
      <c r="G1145" s="133">
        <v>6.8419999999999996</v>
      </c>
      <c r="H1145" s="133">
        <v>6.91</v>
      </c>
      <c r="I1145" s="133">
        <v>8.2799999999999994</v>
      </c>
      <c r="J1145" s="133">
        <v>8.77</v>
      </c>
      <c r="K1145" s="133" t="s">
        <v>64</v>
      </c>
      <c r="L1145" s="133" t="s">
        <v>64</v>
      </c>
    </row>
    <row r="1146" spans="1:12" x14ac:dyDescent="0.3">
      <c r="A1146" s="134">
        <v>39512</v>
      </c>
      <c r="B1146" s="133" t="s">
        <v>64</v>
      </c>
      <c r="C1146" s="133">
        <v>2639.652</v>
      </c>
      <c r="D1146" s="183" t="s">
        <v>64</v>
      </c>
      <c r="E1146" s="133">
        <v>9095</v>
      </c>
      <c r="F1146" s="133">
        <v>6.8469999999999995</v>
      </c>
      <c r="G1146" s="133">
        <v>6.84</v>
      </c>
      <c r="H1146" s="133">
        <v>6.9210000000000003</v>
      </c>
      <c r="I1146" s="133">
        <v>8.1999999999999993</v>
      </c>
      <c r="J1146" s="133">
        <v>8.74</v>
      </c>
      <c r="K1146" s="133" t="s">
        <v>64</v>
      </c>
      <c r="L1146" s="133" t="s">
        <v>64</v>
      </c>
    </row>
    <row r="1147" spans="1:12" x14ac:dyDescent="0.3">
      <c r="A1147" s="134">
        <v>39513</v>
      </c>
      <c r="B1147" s="133" t="s">
        <v>64</v>
      </c>
      <c r="C1147" s="133">
        <v>2656.4560000000001</v>
      </c>
      <c r="D1147" s="183" t="s">
        <v>64</v>
      </c>
      <c r="E1147" s="133">
        <v>9120</v>
      </c>
      <c r="F1147" s="133">
        <v>6.8529999999999998</v>
      </c>
      <c r="G1147" s="133">
        <v>6.827</v>
      </c>
      <c r="H1147" s="133">
        <v>6.8780000000000001</v>
      </c>
      <c r="I1147" s="133">
        <v>8.1999999999999993</v>
      </c>
      <c r="J1147" s="133">
        <v>8.76</v>
      </c>
      <c r="K1147" s="133" t="s">
        <v>64</v>
      </c>
      <c r="L1147" s="133" t="s">
        <v>64</v>
      </c>
    </row>
    <row r="1148" spans="1:12" x14ac:dyDescent="0.3">
      <c r="A1148" s="134">
        <v>39514</v>
      </c>
      <c r="B1148" s="133" t="s">
        <v>64</v>
      </c>
      <c r="C1148" s="133">
        <v>2656.4560000000001</v>
      </c>
      <c r="D1148" s="183" t="s">
        <v>64</v>
      </c>
      <c r="E1148" s="133">
        <v>9085</v>
      </c>
      <c r="F1148" s="133">
        <v>6.8529999999999998</v>
      </c>
      <c r="G1148" s="133">
        <v>6.827</v>
      </c>
      <c r="H1148" s="133">
        <v>6.8780000000000001</v>
      </c>
      <c r="I1148" s="133">
        <v>8.25</v>
      </c>
      <c r="J1148" s="133">
        <v>8.7200000000000006</v>
      </c>
      <c r="K1148" s="133" t="s">
        <v>64</v>
      </c>
      <c r="L1148" s="133" t="s">
        <v>64</v>
      </c>
    </row>
    <row r="1149" spans="1:12" x14ac:dyDescent="0.3">
      <c r="A1149" s="134">
        <v>39515</v>
      </c>
      <c r="B1149" s="133" t="s">
        <v>64</v>
      </c>
      <c r="C1149" s="133">
        <v>2656.4560000000001</v>
      </c>
      <c r="D1149" s="183" t="s">
        <v>64</v>
      </c>
      <c r="E1149" s="133">
        <v>9085</v>
      </c>
      <c r="F1149" s="133">
        <v>6.8529999999999998</v>
      </c>
      <c r="G1149" s="133">
        <v>6.827</v>
      </c>
      <c r="H1149" s="133">
        <v>6.8780000000000001</v>
      </c>
      <c r="I1149" s="133">
        <v>8.25</v>
      </c>
      <c r="J1149" s="133">
        <v>8.7200000000000006</v>
      </c>
      <c r="K1149" s="133" t="s">
        <v>64</v>
      </c>
      <c r="L1149" s="133" t="s">
        <v>64</v>
      </c>
    </row>
    <row r="1150" spans="1:12" x14ac:dyDescent="0.3">
      <c r="A1150" s="134">
        <v>39516</v>
      </c>
      <c r="B1150" s="133" t="s">
        <v>64</v>
      </c>
      <c r="C1150" s="133">
        <v>2656.4560000000001</v>
      </c>
      <c r="D1150" s="183" t="s">
        <v>64</v>
      </c>
      <c r="E1150" s="133">
        <v>9085</v>
      </c>
      <c r="F1150" s="133">
        <v>6.8529999999999998</v>
      </c>
      <c r="G1150" s="133">
        <v>6.827</v>
      </c>
      <c r="H1150" s="133">
        <v>6.8780000000000001</v>
      </c>
      <c r="I1150" s="133">
        <v>8.25</v>
      </c>
      <c r="J1150" s="133">
        <v>8.7200000000000006</v>
      </c>
      <c r="K1150" s="133" t="s">
        <v>64</v>
      </c>
      <c r="L1150" s="133" t="s">
        <v>64</v>
      </c>
    </row>
    <row r="1151" spans="1:12" x14ac:dyDescent="0.3">
      <c r="A1151" s="134">
        <v>39517</v>
      </c>
      <c r="B1151" s="133" t="s">
        <v>64</v>
      </c>
      <c r="C1151" s="133">
        <v>2527.8670000000002</v>
      </c>
      <c r="D1151" s="183" t="s">
        <v>64</v>
      </c>
      <c r="E1151" s="133">
        <v>9230</v>
      </c>
      <c r="F1151" s="133">
        <v>6.8650000000000002</v>
      </c>
      <c r="G1151" s="133">
        <v>6.8559999999999999</v>
      </c>
      <c r="H1151" s="133">
        <v>6.9340000000000002</v>
      </c>
      <c r="I1151" s="133">
        <v>8.25</v>
      </c>
      <c r="J1151" s="133">
        <v>8.7200000000000006</v>
      </c>
      <c r="K1151" s="133" t="s">
        <v>64</v>
      </c>
      <c r="L1151" s="133" t="s">
        <v>64</v>
      </c>
    </row>
    <row r="1152" spans="1:12" x14ac:dyDescent="0.3">
      <c r="A1152" s="134">
        <v>39518</v>
      </c>
      <c r="B1152" s="133" t="s">
        <v>64</v>
      </c>
      <c r="C1152" s="133">
        <v>2523.5340000000001</v>
      </c>
      <c r="D1152" s="183" t="s">
        <v>64</v>
      </c>
      <c r="E1152" s="133">
        <v>9135</v>
      </c>
      <c r="F1152" s="133">
        <v>6.8550000000000004</v>
      </c>
      <c r="G1152" s="133">
        <v>6.8410000000000002</v>
      </c>
      <c r="H1152" s="133">
        <v>6.9180000000000001</v>
      </c>
      <c r="I1152" s="133">
        <v>8.34</v>
      </c>
      <c r="J1152" s="133">
        <v>8.89</v>
      </c>
      <c r="K1152" s="133" t="s">
        <v>64</v>
      </c>
      <c r="L1152" s="133" t="s">
        <v>64</v>
      </c>
    </row>
    <row r="1153" spans="1:12" x14ac:dyDescent="0.3">
      <c r="A1153" s="134">
        <v>39519</v>
      </c>
      <c r="B1153" s="133" t="s">
        <v>64</v>
      </c>
      <c r="C1153" s="133">
        <v>2556.2420000000002</v>
      </c>
      <c r="D1153" s="183" t="s">
        <v>64</v>
      </c>
      <c r="E1153" s="133">
        <v>9180</v>
      </c>
      <c r="F1153" s="133">
        <v>6.835</v>
      </c>
      <c r="G1153" s="133">
        <v>6.8410000000000002</v>
      </c>
      <c r="H1153" s="133">
        <v>6.9119999999999999</v>
      </c>
      <c r="I1153" s="133">
        <v>8.2100000000000009</v>
      </c>
      <c r="J1153" s="133">
        <v>8.89</v>
      </c>
      <c r="K1153" s="133" t="s">
        <v>64</v>
      </c>
      <c r="L1153" s="133" t="s">
        <v>64</v>
      </c>
    </row>
    <row r="1154" spans="1:12" x14ac:dyDescent="0.3">
      <c r="A1154" s="134">
        <v>39520</v>
      </c>
      <c r="B1154" s="133" t="s">
        <v>64</v>
      </c>
      <c r="C1154" s="133">
        <v>2440.5920000000001</v>
      </c>
      <c r="D1154" s="183" t="s">
        <v>64</v>
      </c>
      <c r="E1154" s="133">
        <v>9230</v>
      </c>
      <c r="F1154" s="133">
        <v>6.8419999999999996</v>
      </c>
      <c r="G1154" s="133">
        <v>6.84</v>
      </c>
      <c r="H1154" s="133">
        <v>6.9260000000000002</v>
      </c>
      <c r="I1154" s="133">
        <v>8.7799999999999994</v>
      </c>
      <c r="J1154" s="133">
        <v>8.94</v>
      </c>
      <c r="K1154" s="133" t="s">
        <v>64</v>
      </c>
      <c r="L1154" s="133" t="s">
        <v>64</v>
      </c>
    </row>
    <row r="1155" spans="1:12" x14ac:dyDescent="0.3">
      <c r="A1155" s="134">
        <v>39521</v>
      </c>
      <c r="B1155" s="133" t="s">
        <v>64</v>
      </c>
      <c r="C1155" s="133">
        <v>2383.42</v>
      </c>
      <c r="D1155" s="183" t="s">
        <v>64</v>
      </c>
      <c r="E1155" s="133">
        <v>9245</v>
      </c>
      <c r="F1155" s="133">
        <v>6.85</v>
      </c>
      <c r="G1155" s="133">
        <v>6.8390000000000004</v>
      </c>
      <c r="H1155" s="133">
        <v>6.9</v>
      </c>
      <c r="I1155" s="133">
        <v>8.2200000000000006</v>
      </c>
      <c r="J1155" s="133">
        <v>9.36</v>
      </c>
      <c r="K1155" s="133" t="s">
        <v>64</v>
      </c>
      <c r="L1155" s="133" t="s">
        <v>64</v>
      </c>
    </row>
    <row r="1156" spans="1:12" x14ac:dyDescent="0.3">
      <c r="A1156" s="134">
        <v>39522</v>
      </c>
      <c r="B1156" s="133" t="s">
        <v>64</v>
      </c>
      <c r="C1156" s="133">
        <v>2383.42</v>
      </c>
      <c r="D1156" s="183" t="s">
        <v>64</v>
      </c>
      <c r="E1156" s="133">
        <v>9245</v>
      </c>
      <c r="F1156" s="133">
        <v>6.85</v>
      </c>
      <c r="G1156" s="133">
        <v>6.8390000000000004</v>
      </c>
      <c r="H1156" s="133">
        <v>6.9</v>
      </c>
      <c r="I1156" s="133">
        <v>8.2200000000000006</v>
      </c>
      <c r="J1156" s="133">
        <v>9.36</v>
      </c>
      <c r="K1156" s="133" t="s">
        <v>64</v>
      </c>
      <c r="L1156" s="133" t="s">
        <v>64</v>
      </c>
    </row>
    <row r="1157" spans="1:12" x14ac:dyDescent="0.3">
      <c r="A1157" s="134">
        <v>39523</v>
      </c>
      <c r="B1157" s="133" t="s">
        <v>64</v>
      </c>
      <c r="C1157" s="133">
        <v>2383.42</v>
      </c>
      <c r="D1157" s="183" t="s">
        <v>64</v>
      </c>
      <c r="E1157" s="133">
        <v>9245</v>
      </c>
      <c r="F1157" s="133">
        <v>6.85</v>
      </c>
      <c r="G1157" s="133">
        <v>6.8390000000000004</v>
      </c>
      <c r="H1157" s="133">
        <v>6.9</v>
      </c>
      <c r="I1157" s="133">
        <v>8.2200000000000006</v>
      </c>
      <c r="J1157" s="133">
        <v>9.36</v>
      </c>
      <c r="K1157" s="133" t="s">
        <v>64</v>
      </c>
      <c r="L1157" s="133" t="s">
        <v>64</v>
      </c>
    </row>
    <row r="1158" spans="1:12" x14ac:dyDescent="0.3">
      <c r="A1158" s="134">
        <v>39524</v>
      </c>
      <c r="B1158" s="133" t="s">
        <v>64</v>
      </c>
      <c r="C1158" s="133">
        <v>2312.3209999999999</v>
      </c>
      <c r="D1158" s="183" t="s">
        <v>64</v>
      </c>
      <c r="E1158" s="133">
        <v>9265</v>
      </c>
      <c r="F1158" s="133">
        <v>6.8479999999999999</v>
      </c>
      <c r="G1158" s="133">
        <v>6.8209999999999997</v>
      </c>
      <c r="H1158" s="133">
        <v>6.875</v>
      </c>
      <c r="I1158" s="133">
        <v>8.8699999999999992</v>
      </c>
      <c r="J1158" s="133">
        <v>9.49</v>
      </c>
      <c r="K1158" s="133" t="s">
        <v>64</v>
      </c>
      <c r="L1158" s="133" t="s">
        <v>64</v>
      </c>
    </row>
    <row r="1159" spans="1:12" x14ac:dyDescent="0.3">
      <c r="A1159" s="134">
        <v>39525</v>
      </c>
      <c r="B1159" s="133" t="s">
        <v>64</v>
      </c>
      <c r="C1159" s="133">
        <v>2339.7950000000001</v>
      </c>
      <c r="D1159" s="183" t="s">
        <v>64</v>
      </c>
      <c r="E1159" s="133">
        <v>9160</v>
      </c>
      <c r="F1159" s="133">
        <v>6.8609999999999998</v>
      </c>
      <c r="G1159" s="133">
        <v>6.8339999999999996</v>
      </c>
      <c r="H1159" s="133">
        <v>6.8849999999999998</v>
      </c>
      <c r="I1159" s="133">
        <v>8.77</v>
      </c>
      <c r="J1159" s="133">
        <v>9.44</v>
      </c>
      <c r="K1159" s="133" t="s">
        <v>64</v>
      </c>
      <c r="L1159" s="133" t="s">
        <v>64</v>
      </c>
    </row>
    <row r="1160" spans="1:12" x14ac:dyDescent="0.3">
      <c r="A1160" s="134">
        <v>39526</v>
      </c>
      <c r="B1160" s="133" t="s">
        <v>64</v>
      </c>
      <c r="C1160" s="133">
        <v>2323.5659999999998</v>
      </c>
      <c r="D1160" s="183" t="s">
        <v>64</v>
      </c>
      <c r="E1160" s="133">
        <v>9213</v>
      </c>
      <c r="F1160" s="133">
        <v>6.8330000000000002</v>
      </c>
      <c r="G1160" s="133">
        <v>6.82</v>
      </c>
      <c r="H1160" s="133">
        <v>6.8780000000000001</v>
      </c>
      <c r="I1160" s="133">
        <v>8.7100000000000009</v>
      </c>
      <c r="J1160" s="133">
        <v>9.2899999999999991</v>
      </c>
      <c r="K1160" s="133" t="s">
        <v>64</v>
      </c>
      <c r="L1160" s="133" t="s">
        <v>64</v>
      </c>
    </row>
    <row r="1161" spans="1:12" x14ac:dyDescent="0.3">
      <c r="A1161" s="134">
        <v>39527</v>
      </c>
      <c r="B1161" s="133" t="s">
        <v>64</v>
      </c>
      <c r="C1161" s="133">
        <v>2323.5659999999998</v>
      </c>
      <c r="D1161" s="183" t="s">
        <v>64</v>
      </c>
      <c r="E1161" s="133">
        <v>9223</v>
      </c>
      <c r="F1161" s="133">
        <v>6.8330000000000002</v>
      </c>
      <c r="G1161" s="133">
        <v>6.82</v>
      </c>
      <c r="H1161" s="133">
        <v>6.8780000000000001</v>
      </c>
      <c r="I1161" s="133">
        <v>8.7100000000000009</v>
      </c>
      <c r="J1161" s="133">
        <v>9.2899999999999991</v>
      </c>
      <c r="K1161" s="133" t="s">
        <v>64</v>
      </c>
      <c r="L1161" s="133" t="s">
        <v>64</v>
      </c>
    </row>
    <row r="1162" spans="1:12" x14ac:dyDescent="0.3">
      <c r="A1162" s="134">
        <v>39528</v>
      </c>
      <c r="B1162" s="133" t="s">
        <v>64</v>
      </c>
      <c r="C1162" s="133">
        <v>2323.5659999999998</v>
      </c>
      <c r="D1162" s="183" t="s">
        <v>64</v>
      </c>
      <c r="E1162" s="133">
        <v>9185</v>
      </c>
      <c r="F1162" s="133">
        <v>6.8330000000000002</v>
      </c>
      <c r="G1162" s="133">
        <v>6.82</v>
      </c>
      <c r="H1162" s="133">
        <v>6.8780000000000001</v>
      </c>
      <c r="I1162" s="133">
        <v>8.7100000000000009</v>
      </c>
      <c r="J1162" s="133">
        <v>9.2899999999999991</v>
      </c>
      <c r="K1162" s="133" t="s">
        <v>64</v>
      </c>
      <c r="L1162" s="133" t="s">
        <v>64</v>
      </c>
    </row>
    <row r="1163" spans="1:12" x14ac:dyDescent="0.3">
      <c r="A1163" s="134">
        <v>39529</v>
      </c>
      <c r="B1163" s="133" t="s">
        <v>64</v>
      </c>
      <c r="C1163" s="133">
        <v>2323.5659999999998</v>
      </c>
      <c r="D1163" s="183" t="s">
        <v>64</v>
      </c>
      <c r="E1163" s="133">
        <v>9185</v>
      </c>
      <c r="F1163" s="133">
        <v>6.8330000000000002</v>
      </c>
      <c r="G1163" s="133">
        <v>6.82</v>
      </c>
      <c r="H1163" s="133">
        <v>6.8780000000000001</v>
      </c>
      <c r="I1163" s="133">
        <v>8.7100000000000009</v>
      </c>
      <c r="J1163" s="133">
        <v>9.2899999999999991</v>
      </c>
      <c r="K1163" s="133" t="s">
        <v>64</v>
      </c>
      <c r="L1163" s="133" t="s">
        <v>64</v>
      </c>
    </row>
    <row r="1164" spans="1:12" x14ac:dyDescent="0.3">
      <c r="A1164" s="134">
        <v>39530</v>
      </c>
      <c r="B1164" s="133" t="s">
        <v>64</v>
      </c>
      <c r="C1164" s="133">
        <v>2323.5659999999998</v>
      </c>
      <c r="D1164" s="183" t="s">
        <v>64</v>
      </c>
      <c r="E1164" s="133">
        <v>9185</v>
      </c>
      <c r="F1164" s="133">
        <v>6.8330000000000002</v>
      </c>
      <c r="G1164" s="133">
        <v>6.82</v>
      </c>
      <c r="H1164" s="133">
        <v>6.8780000000000001</v>
      </c>
      <c r="I1164" s="133">
        <v>8.7100000000000009</v>
      </c>
      <c r="J1164" s="133">
        <v>9.2899999999999991</v>
      </c>
      <c r="K1164" s="133" t="s">
        <v>64</v>
      </c>
      <c r="L1164" s="133" t="s">
        <v>64</v>
      </c>
    </row>
    <row r="1165" spans="1:12" x14ac:dyDescent="0.3">
      <c r="A1165" s="134">
        <v>39531</v>
      </c>
      <c r="B1165" s="133" t="s">
        <v>64</v>
      </c>
      <c r="C1165" s="133">
        <v>2339.2939999999999</v>
      </c>
      <c r="D1165" s="183" t="s">
        <v>64</v>
      </c>
      <c r="E1165" s="133">
        <v>9170</v>
      </c>
      <c r="F1165" s="133">
        <v>6.84</v>
      </c>
      <c r="G1165" s="133">
        <v>6.8149999999999995</v>
      </c>
      <c r="H1165" s="133">
        <v>6.8959999999999999</v>
      </c>
      <c r="I1165" s="133">
        <v>8.8000000000000007</v>
      </c>
      <c r="J1165" s="133">
        <v>9.31</v>
      </c>
      <c r="K1165" s="133" t="s">
        <v>64</v>
      </c>
      <c r="L1165" s="133" t="s">
        <v>64</v>
      </c>
    </row>
    <row r="1166" spans="1:12" x14ac:dyDescent="0.3">
      <c r="A1166" s="134">
        <v>39532</v>
      </c>
      <c r="B1166" s="133" t="s">
        <v>64</v>
      </c>
      <c r="C1166" s="133">
        <v>2419.616</v>
      </c>
      <c r="D1166" s="183" t="s">
        <v>64</v>
      </c>
      <c r="E1166" s="133">
        <v>9170</v>
      </c>
      <c r="F1166" s="133">
        <v>6.8559999999999999</v>
      </c>
      <c r="G1166" s="133">
        <v>6.8259999999999996</v>
      </c>
      <c r="H1166" s="133">
        <v>6.8780000000000001</v>
      </c>
      <c r="I1166" s="133">
        <v>8.75</v>
      </c>
      <c r="J1166" s="133">
        <v>9.41</v>
      </c>
      <c r="K1166" s="133" t="s">
        <v>64</v>
      </c>
      <c r="L1166" s="133" t="s">
        <v>64</v>
      </c>
    </row>
    <row r="1167" spans="1:12" x14ac:dyDescent="0.3">
      <c r="A1167" s="134">
        <v>39533</v>
      </c>
      <c r="B1167" s="133" t="s">
        <v>64</v>
      </c>
      <c r="C1167" s="133">
        <v>2440.64</v>
      </c>
      <c r="D1167" s="183" t="s">
        <v>64</v>
      </c>
      <c r="E1167" s="133">
        <v>9195</v>
      </c>
      <c r="F1167" s="133">
        <v>6.8460000000000001</v>
      </c>
      <c r="G1167" s="133">
        <v>6.8469999999999995</v>
      </c>
      <c r="H1167" s="133">
        <v>6.92</v>
      </c>
      <c r="I1167" s="133">
        <v>8.83</v>
      </c>
      <c r="J1167" s="133">
        <v>9.43</v>
      </c>
      <c r="K1167" s="133" t="s">
        <v>64</v>
      </c>
      <c r="L1167" s="133" t="s">
        <v>64</v>
      </c>
    </row>
    <row r="1168" spans="1:12" x14ac:dyDescent="0.3">
      <c r="A1168" s="134">
        <v>39534</v>
      </c>
      <c r="B1168" s="133" t="s">
        <v>64</v>
      </c>
      <c r="C1168" s="133">
        <v>2451.35</v>
      </c>
      <c r="D1168" s="183" t="s">
        <v>64</v>
      </c>
      <c r="E1168" s="133">
        <v>9190</v>
      </c>
      <c r="F1168" s="133">
        <v>6.8419999999999996</v>
      </c>
      <c r="G1168" s="133">
        <v>6.8239999999999998</v>
      </c>
      <c r="H1168" s="133">
        <v>6.9169999999999998</v>
      </c>
      <c r="I1168" s="133">
        <v>8.9499999999999993</v>
      </c>
      <c r="J1168" s="133">
        <v>9.49</v>
      </c>
      <c r="K1168" s="133" t="s">
        <v>64</v>
      </c>
      <c r="L1168" s="133" t="s">
        <v>64</v>
      </c>
    </row>
    <row r="1169" spans="1:12" x14ac:dyDescent="0.3">
      <c r="A1169" s="134">
        <v>39535</v>
      </c>
      <c r="B1169" s="133" t="s">
        <v>64</v>
      </c>
      <c r="C1169" s="133">
        <v>2477.5859999999998</v>
      </c>
      <c r="D1169" s="183" t="s">
        <v>64</v>
      </c>
      <c r="E1169" s="133">
        <v>9245</v>
      </c>
      <c r="F1169" s="133">
        <v>6.8330000000000002</v>
      </c>
      <c r="G1169" s="133">
        <v>6.8109999999999999</v>
      </c>
      <c r="H1169" s="133">
        <v>6.8970000000000002</v>
      </c>
      <c r="I1169" s="133">
        <v>8.9600000000000009</v>
      </c>
      <c r="J1169" s="133">
        <v>9.6999999999999993</v>
      </c>
      <c r="K1169" s="133" t="s">
        <v>64</v>
      </c>
      <c r="L1169" s="133" t="s">
        <v>64</v>
      </c>
    </row>
    <row r="1170" spans="1:12" x14ac:dyDescent="0.3">
      <c r="A1170" s="134">
        <v>39536</v>
      </c>
      <c r="B1170" s="133" t="s">
        <v>64</v>
      </c>
      <c r="C1170" s="133">
        <v>2477.5859999999998</v>
      </c>
      <c r="D1170" s="183" t="s">
        <v>64</v>
      </c>
      <c r="E1170" s="133">
        <v>9245</v>
      </c>
      <c r="F1170" s="133">
        <v>6.8330000000000002</v>
      </c>
      <c r="G1170" s="133">
        <v>6.8109999999999999</v>
      </c>
      <c r="H1170" s="133">
        <v>6.8970000000000002</v>
      </c>
      <c r="I1170" s="133">
        <v>8.9600000000000009</v>
      </c>
      <c r="J1170" s="133">
        <v>9.6999999999999993</v>
      </c>
      <c r="K1170" s="133" t="s">
        <v>64</v>
      </c>
      <c r="L1170" s="133" t="s">
        <v>64</v>
      </c>
    </row>
    <row r="1171" spans="1:12" x14ac:dyDescent="0.3">
      <c r="A1171" s="134">
        <v>39537</v>
      </c>
      <c r="B1171" s="133" t="s">
        <v>64</v>
      </c>
      <c r="C1171" s="133">
        <v>2477.5859999999998</v>
      </c>
      <c r="D1171" s="183" t="s">
        <v>64</v>
      </c>
      <c r="E1171" s="133">
        <v>9245</v>
      </c>
      <c r="F1171" s="133">
        <v>6.8330000000000002</v>
      </c>
      <c r="G1171" s="133">
        <v>6.8109999999999999</v>
      </c>
      <c r="H1171" s="133">
        <v>6.8970000000000002</v>
      </c>
      <c r="I1171" s="133">
        <v>8.9600000000000009</v>
      </c>
      <c r="J1171" s="133">
        <v>9.6999999999999993</v>
      </c>
      <c r="K1171" s="133" t="s">
        <v>64</v>
      </c>
      <c r="L1171" s="133" t="s">
        <v>64</v>
      </c>
    </row>
    <row r="1172" spans="1:12" x14ac:dyDescent="0.3">
      <c r="A1172" s="134">
        <v>39538</v>
      </c>
      <c r="B1172" s="133" t="s">
        <v>64</v>
      </c>
      <c r="C1172" s="133">
        <v>2447.299</v>
      </c>
      <c r="D1172" s="183" t="s">
        <v>64</v>
      </c>
      <c r="E1172" s="133">
        <v>9190</v>
      </c>
      <c r="F1172" s="133">
        <v>6.8179999999999996</v>
      </c>
      <c r="G1172" s="133">
        <v>6.8019999999999996</v>
      </c>
      <c r="H1172" s="133">
        <v>6.9</v>
      </c>
      <c r="I1172" s="133">
        <v>9.1199999999999992</v>
      </c>
      <c r="J1172" s="133">
        <v>9.9600000000000009</v>
      </c>
      <c r="K1172" s="133" t="s">
        <v>64</v>
      </c>
      <c r="L1172" s="133" t="s">
        <v>64</v>
      </c>
    </row>
    <row r="1173" spans="1:12" x14ac:dyDescent="0.3">
      <c r="A1173" s="134">
        <v>39539</v>
      </c>
      <c r="B1173" s="133" t="s">
        <v>64</v>
      </c>
      <c r="C1173" s="133">
        <v>2393.2489999999998</v>
      </c>
      <c r="D1173" s="183" t="s">
        <v>64</v>
      </c>
      <c r="E1173" s="133">
        <v>9135</v>
      </c>
      <c r="F1173" s="133">
        <v>6.8339999999999996</v>
      </c>
      <c r="G1173" s="133">
        <v>6.8289999999999997</v>
      </c>
      <c r="H1173" s="133">
        <v>6.93</v>
      </c>
      <c r="I1173" s="133">
        <v>8.7799999999999994</v>
      </c>
      <c r="J1173" s="133">
        <v>10.39</v>
      </c>
      <c r="K1173" s="133" t="s">
        <v>64</v>
      </c>
      <c r="L1173" s="133" t="s">
        <v>64</v>
      </c>
    </row>
    <row r="1174" spans="1:12" x14ac:dyDescent="0.3">
      <c r="A1174" s="134">
        <v>39540</v>
      </c>
      <c r="B1174" s="133" t="s">
        <v>64</v>
      </c>
      <c r="C1174" s="133">
        <v>2342.1889999999999</v>
      </c>
      <c r="D1174" s="183" t="s">
        <v>64</v>
      </c>
      <c r="E1174" s="133">
        <v>9185</v>
      </c>
      <c r="F1174" s="133">
        <v>6.851</v>
      </c>
      <c r="G1174" s="133">
        <v>6.8319999999999999</v>
      </c>
      <c r="H1174" s="133">
        <v>6.8860000000000001</v>
      </c>
      <c r="I1174" s="133">
        <v>10.09</v>
      </c>
      <c r="J1174" s="133">
        <v>10.7</v>
      </c>
      <c r="K1174" s="133" t="s">
        <v>64</v>
      </c>
      <c r="L1174" s="133" t="s">
        <v>64</v>
      </c>
    </row>
    <row r="1175" spans="1:12" x14ac:dyDescent="0.3">
      <c r="A1175" s="134">
        <v>39541</v>
      </c>
      <c r="B1175" s="133" t="s">
        <v>64</v>
      </c>
      <c r="C1175" s="133">
        <v>2237.971</v>
      </c>
      <c r="D1175" s="183" t="s">
        <v>64</v>
      </c>
      <c r="E1175" s="133">
        <v>9245</v>
      </c>
      <c r="F1175" s="133">
        <v>6.835</v>
      </c>
      <c r="G1175" s="133">
        <v>6.8179999999999996</v>
      </c>
      <c r="H1175" s="133">
        <v>6.875</v>
      </c>
      <c r="I1175" s="133">
        <v>10.050000000000001</v>
      </c>
      <c r="J1175" s="133">
        <v>10.78</v>
      </c>
      <c r="K1175" s="133" t="s">
        <v>64</v>
      </c>
      <c r="L1175" s="133" t="s">
        <v>64</v>
      </c>
    </row>
    <row r="1176" spans="1:12" x14ac:dyDescent="0.3">
      <c r="A1176" s="134">
        <v>39542</v>
      </c>
      <c r="B1176" s="133" t="s">
        <v>64</v>
      </c>
      <c r="C1176" s="133">
        <v>2277.085</v>
      </c>
      <c r="D1176" s="183" t="s">
        <v>64</v>
      </c>
      <c r="E1176" s="133">
        <v>9230</v>
      </c>
      <c r="F1176" s="133">
        <v>6.8380000000000001</v>
      </c>
      <c r="G1176" s="133">
        <v>6.806</v>
      </c>
      <c r="H1176" s="133">
        <v>6.8979999999999997</v>
      </c>
      <c r="I1176" s="133">
        <v>9.4600000000000009</v>
      </c>
      <c r="J1176" s="133">
        <v>10.71</v>
      </c>
      <c r="K1176" s="133" t="s">
        <v>64</v>
      </c>
      <c r="L1176" s="133" t="s">
        <v>64</v>
      </c>
    </row>
    <row r="1177" spans="1:12" x14ac:dyDescent="0.3">
      <c r="A1177" s="134">
        <v>39543</v>
      </c>
      <c r="B1177" s="133" t="s">
        <v>64</v>
      </c>
      <c r="C1177" s="133">
        <v>2277.085</v>
      </c>
      <c r="D1177" s="183" t="s">
        <v>64</v>
      </c>
      <c r="E1177" s="133">
        <v>9230</v>
      </c>
      <c r="F1177" s="133">
        <v>6.8380000000000001</v>
      </c>
      <c r="G1177" s="133">
        <v>6.806</v>
      </c>
      <c r="H1177" s="133">
        <v>6.8979999999999997</v>
      </c>
      <c r="I1177" s="133">
        <v>9.4600000000000009</v>
      </c>
      <c r="J1177" s="133">
        <v>10.71</v>
      </c>
      <c r="K1177" s="133" t="s">
        <v>64</v>
      </c>
      <c r="L1177" s="133" t="s">
        <v>64</v>
      </c>
    </row>
    <row r="1178" spans="1:12" x14ac:dyDescent="0.3">
      <c r="A1178" s="134">
        <v>39544</v>
      </c>
      <c r="B1178" s="133" t="s">
        <v>64</v>
      </c>
      <c r="C1178" s="133">
        <v>2277.085</v>
      </c>
      <c r="D1178" s="183" t="s">
        <v>64</v>
      </c>
      <c r="E1178" s="133">
        <v>9230</v>
      </c>
      <c r="F1178" s="133">
        <v>6.8380000000000001</v>
      </c>
      <c r="G1178" s="133">
        <v>6.806</v>
      </c>
      <c r="H1178" s="133">
        <v>6.8979999999999997</v>
      </c>
      <c r="I1178" s="133">
        <v>9.4600000000000009</v>
      </c>
      <c r="J1178" s="133">
        <v>10.71</v>
      </c>
      <c r="K1178" s="133" t="s">
        <v>64</v>
      </c>
      <c r="L1178" s="133" t="s">
        <v>64</v>
      </c>
    </row>
    <row r="1179" spans="1:12" x14ac:dyDescent="0.3">
      <c r="A1179" s="134">
        <v>39545</v>
      </c>
      <c r="B1179" s="133" t="s">
        <v>64</v>
      </c>
      <c r="C1179" s="133">
        <v>2286.797</v>
      </c>
      <c r="D1179" s="183" t="s">
        <v>64</v>
      </c>
      <c r="E1179" s="133">
        <v>9190</v>
      </c>
      <c r="F1179" s="133">
        <v>6.8209999999999997</v>
      </c>
      <c r="G1179" s="133">
        <v>6.8230000000000004</v>
      </c>
      <c r="H1179" s="133">
        <v>6.9350000000000005</v>
      </c>
      <c r="I1179" s="133">
        <v>10.75</v>
      </c>
      <c r="J1179" s="133">
        <v>10.84</v>
      </c>
      <c r="K1179" s="133" t="s">
        <v>64</v>
      </c>
      <c r="L1179" s="133" t="s">
        <v>64</v>
      </c>
    </row>
    <row r="1180" spans="1:12" x14ac:dyDescent="0.3">
      <c r="A1180" s="134">
        <v>39546</v>
      </c>
      <c r="B1180" s="133" t="s">
        <v>64</v>
      </c>
      <c r="C1180" s="133">
        <v>2249.77</v>
      </c>
      <c r="D1180" s="183" t="s">
        <v>64</v>
      </c>
      <c r="E1180" s="133">
        <v>9205</v>
      </c>
      <c r="F1180" s="133">
        <v>6.819</v>
      </c>
      <c r="G1180" s="133">
        <v>6.819</v>
      </c>
      <c r="H1180" s="133">
        <v>6.8940000000000001</v>
      </c>
      <c r="I1180" s="133">
        <v>10.58</v>
      </c>
      <c r="J1180" s="133">
        <v>11.04</v>
      </c>
      <c r="K1180" s="133" t="s">
        <v>64</v>
      </c>
      <c r="L1180" s="133" t="s">
        <v>64</v>
      </c>
    </row>
    <row r="1181" spans="1:12" x14ac:dyDescent="0.3">
      <c r="A1181" s="134">
        <v>39547</v>
      </c>
      <c r="B1181" s="133" t="s">
        <v>64</v>
      </c>
      <c r="C1181" s="133">
        <v>2180.0889999999999</v>
      </c>
      <c r="D1181" s="183" t="s">
        <v>64</v>
      </c>
      <c r="E1181" s="133">
        <v>9225</v>
      </c>
      <c r="F1181" s="133">
        <v>6.82</v>
      </c>
      <c r="G1181" s="133">
        <v>6.8120000000000003</v>
      </c>
      <c r="H1181" s="133">
        <v>6.9180000000000001</v>
      </c>
      <c r="I1181" s="133">
        <v>10.23</v>
      </c>
      <c r="J1181" s="133">
        <v>10.66</v>
      </c>
      <c r="K1181" s="133" t="s">
        <v>64</v>
      </c>
      <c r="L1181" s="133" t="s">
        <v>64</v>
      </c>
    </row>
    <row r="1182" spans="1:12" x14ac:dyDescent="0.3">
      <c r="A1182" s="134">
        <v>39548</v>
      </c>
      <c r="B1182" s="133" t="s">
        <v>64</v>
      </c>
      <c r="C1182" s="133">
        <v>2235.9340000000002</v>
      </c>
      <c r="D1182" s="183" t="s">
        <v>64</v>
      </c>
      <c r="E1182" s="133">
        <v>9193</v>
      </c>
      <c r="F1182" s="133">
        <v>6.8579999999999997</v>
      </c>
      <c r="G1182" s="133">
        <v>6.8259999999999996</v>
      </c>
      <c r="H1182" s="133">
        <v>6.9190000000000005</v>
      </c>
      <c r="I1182" s="133">
        <v>10.119999999999999</v>
      </c>
      <c r="J1182" s="133">
        <v>10.66</v>
      </c>
      <c r="K1182" s="133" t="s">
        <v>64</v>
      </c>
      <c r="L1182" s="133" t="s">
        <v>64</v>
      </c>
    </row>
    <row r="1183" spans="1:12" x14ac:dyDescent="0.3">
      <c r="A1183" s="134">
        <v>39549</v>
      </c>
      <c r="B1183" s="133" t="s">
        <v>64</v>
      </c>
      <c r="C1183" s="133">
        <v>2303.9290000000001</v>
      </c>
      <c r="D1183" s="183" t="s">
        <v>64</v>
      </c>
      <c r="E1183" s="133">
        <v>9195</v>
      </c>
      <c r="F1183" s="133">
        <v>6.835</v>
      </c>
      <c r="G1183" s="133">
        <v>6.8239999999999998</v>
      </c>
      <c r="H1183" s="133">
        <v>6.9340000000000002</v>
      </c>
      <c r="I1183" s="133">
        <v>10.08</v>
      </c>
      <c r="J1183" s="133">
        <v>10.66</v>
      </c>
      <c r="K1183" s="133" t="s">
        <v>64</v>
      </c>
      <c r="L1183" s="133" t="s">
        <v>64</v>
      </c>
    </row>
    <row r="1184" spans="1:12" x14ac:dyDescent="0.3">
      <c r="A1184" s="134">
        <v>39550</v>
      </c>
      <c r="B1184" s="133" t="s">
        <v>64</v>
      </c>
      <c r="C1184" s="133">
        <v>2303.9290000000001</v>
      </c>
      <c r="D1184" s="183" t="s">
        <v>64</v>
      </c>
      <c r="E1184" s="133">
        <v>9195</v>
      </c>
      <c r="F1184" s="133">
        <v>6.835</v>
      </c>
      <c r="G1184" s="133">
        <v>6.8239999999999998</v>
      </c>
      <c r="H1184" s="133">
        <v>6.9340000000000002</v>
      </c>
      <c r="I1184" s="133">
        <v>10.08</v>
      </c>
      <c r="J1184" s="133">
        <v>10.66</v>
      </c>
      <c r="K1184" s="133" t="s">
        <v>64</v>
      </c>
      <c r="L1184" s="133" t="s">
        <v>64</v>
      </c>
    </row>
    <row r="1185" spans="1:12" x14ac:dyDescent="0.3">
      <c r="A1185" s="134">
        <v>39551</v>
      </c>
      <c r="B1185" s="133" t="s">
        <v>64</v>
      </c>
      <c r="C1185" s="133">
        <v>2303.9290000000001</v>
      </c>
      <c r="D1185" s="183" t="s">
        <v>64</v>
      </c>
      <c r="E1185" s="133">
        <v>9195</v>
      </c>
      <c r="F1185" s="133">
        <v>6.835</v>
      </c>
      <c r="G1185" s="133">
        <v>6.8239999999999998</v>
      </c>
      <c r="H1185" s="133">
        <v>6.9340000000000002</v>
      </c>
      <c r="I1185" s="133">
        <v>10.08</v>
      </c>
      <c r="J1185" s="133">
        <v>10.66</v>
      </c>
      <c r="K1185" s="133" t="s">
        <v>64</v>
      </c>
      <c r="L1185" s="133" t="s">
        <v>64</v>
      </c>
    </row>
    <row r="1186" spans="1:12" x14ac:dyDescent="0.3">
      <c r="A1186" s="134">
        <v>39552</v>
      </c>
      <c r="B1186" s="133" t="s">
        <v>64</v>
      </c>
      <c r="C1186" s="133">
        <v>2272.4760000000001</v>
      </c>
      <c r="D1186" s="183" t="s">
        <v>64</v>
      </c>
      <c r="E1186" s="133">
        <v>9190</v>
      </c>
      <c r="F1186" s="133">
        <v>6.8410000000000002</v>
      </c>
      <c r="G1186" s="133">
        <v>6.8259999999999996</v>
      </c>
      <c r="H1186" s="133">
        <v>6.9169999999999998</v>
      </c>
      <c r="I1186" s="133">
        <v>9.75</v>
      </c>
      <c r="J1186" s="133">
        <v>10.47</v>
      </c>
      <c r="K1186" s="133" t="s">
        <v>64</v>
      </c>
      <c r="L1186" s="133" t="s">
        <v>64</v>
      </c>
    </row>
    <row r="1187" spans="1:12" x14ac:dyDescent="0.3">
      <c r="A1187" s="134">
        <v>39553</v>
      </c>
      <c r="B1187" s="133" t="s">
        <v>64</v>
      </c>
      <c r="C1187" s="133">
        <v>2294.2570000000001</v>
      </c>
      <c r="D1187" s="183" t="s">
        <v>64</v>
      </c>
      <c r="E1187" s="133">
        <v>9201</v>
      </c>
      <c r="F1187" s="133">
        <v>6.7960000000000003</v>
      </c>
      <c r="G1187" s="133">
        <v>6.7960000000000003</v>
      </c>
      <c r="H1187" s="133">
        <v>6.9119999999999999</v>
      </c>
      <c r="I1187" s="133">
        <v>10.01</v>
      </c>
      <c r="J1187" s="133">
        <v>10.61</v>
      </c>
      <c r="K1187" s="133" t="s">
        <v>64</v>
      </c>
      <c r="L1187" s="133" t="s">
        <v>64</v>
      </c>
    </row>
    <row r="1188" spans="1:12" x14ac:dyDescent="0.3">
      <c r="A1188" s="134">
        <v>39554</v>
      </c>
      <c r="B1188" s="133" t="s">
        <v>64</v>
      </c>
      <c r="C1188" s="133">
        <v>2337.9229999999998</v>
      </c>
      <c r="D1188" s="183" t="s">
        <v>64</v>
      </c>
      <c r="E1188" s="133">
        <v>9192</v>
      </c>
      <c r="F1188" s="133">
        <v>6.8410000000000002</v>
      </c>
      <c r="G1188" s="133">
        <v>6.8100000000000005</v>
      </c>
      <c r="H1188" s="133">
        <v>6.9089999999999998</v>
      </c>
      <c r="I1188" s="133">
        <v>10.02</v>
      </c>
      <c r="J1188" s="133">
        <v>10.61</v>
      </c>
      <c r="K1188" s="133" t="s">
        <v>64</v>
      </c>
      <c r="L1188" s="133" t="s">
        <v>64</v>
      </c>
    </row>
    <row r="1189" spans="1:12" x14ac:dyDescent="0.3">
      <c r="A1189" s="134">
        <v>39555</v>
      </c>
      <c r="B1189" s="133" t="s">
        <v>64</v>
      </c>
      <c r="C1189" s="133">
        <v>2341.7800000000002</v>
      </c>
      <c r="D1189" s="183" t="s">
        <v>64</v>
      </c>
      <c r="E1189" s="133">
        <v>9205</v>
      </c>
      <c r="F1189" s="133">
        <v>6.827</v>
      </c>
      <c r="G1189" s="133">
        <v>6.8109999999999999</v>
      </c>
      <c r="H1189" s="133">
        <v>6.9169999999999998</v>
      </c>
      <c r="I1189" s="133">
        <v>10.07</v>
      </c>
      <c r="J1189" s="133">
        <v>10.65</v>
      </c>
      <c r="K1189" s="133" t="s">
        <v>64</v>
      </c>
      <c r="L1189" s="133" t="s">
        <v>64</v>
      </c>
    </row>
    <row r="1190" spans="1:12" x14ac:dyDescent="0.3">
      <c r="A1190" s="134">
        <v>39556</v>
      </c>
      <c r="B1190" s="133" t="s">
        <v>64</v>
      </c>
      <c r="C1190" s="133">
        <v>2349.2689999999998</v>
      </c>
      <c r="D1190" s="183" t="s">
        <v>64</v>
      </c>
      <c r="E1190" s="133">
        <v>9195</v>
      </c>
      <c r="F1190" s="133">
        <v>6.8570000000000002</v>
      </c>
      <c r="G1190" s="133">
        <v>6.8289999999999997</v>
      </c>
      <c r="H1190" s="133">
        <v>6.9190000000000005</v>
      </c>
      <c r="I1190" s="133">
        <v>10.06</v>
      </c>
      <c r="J1190" s="133">
        <v>10.72</v>
      </c>
      <c r="K1190" s="133" t="s">
        <v>64</v>
      </c>
      <c r="L1190" s="133" t="s">
        <v>64</v>
      </c>
    </row>
    <row r="1191" spans="1:12" x14ac:dyDescent="0.3">
      <c r="A1191" s="134">
        <v>39557</v>
      </c>
      <c r="B1191" s="133" t="s">
        <v>64</v>
      </c>
      <c r="C1191" s="133">
        <v>2349.2689999999998</v>
      </c>
      <c r="D1191" s="183" t="s">
        <v>64</v>
      </c>
      <c r="E1191" s="133">
        <v>9195</v>
      </c>
      <c r="F1191" s="133">
        <v>6.8570000000000002</v>
      </c>
      <c r="G1191" s="133">
        <v>6.8289999999999997</v>
      </c>
      <c r="H1191" s="133">
        <v>6.9190000000000005</v>
      </c>
      <c r="I1191" s="133">
        <v>10.06</v>
      </c>
      <c r="J1191" s="133">
        <v>10.72</v>
      </c>
      <c r="K1191" s="133" t="s">
        <v>64</v>
      </c>
      <c r="L1191" s="133" t="s">
        <v>64</v>
      </c>
    </row>
    <row r="1192" spans="1:12" x14ac:dyDescent="0.3">
      <c r="A1192" s="134">
        <v>39558</v>
      </c>
      <c r="B1192" s="133" t="s">
        <v>64</v>
      </c>
      <c r="C1192" s="133">
        <v>2349.2689999999998</v>
      </c>
      <c r="D1192" s="183" t="s">
        <v>64</v>
      </c>
      <c r="E1192" s="133">
        <v>9195</v>
      </c>
      <c r="F1192" s="133">
        <v>6.8570000000000002</v>
      </c>
      <c r="G1192" s="133">
        <v>6.8289999999999997</v>
      </c>
      <c r="H1192" s="133">
        <v>6.9190000000000005</v>
      </c>
      <c r="I1192" s="133">
        <v>10.06</v>
      </c>
      <c r="J1192" s="133">
        <v>10.72</v>
      </c>
      <c r="K1192" s="133" t="s">
        <v>64</v>
      </c>
      <c r="L1192" s="133" t="s">
        <v>64</v>
      </c>
    </row>
    <row r="1193" spans="1:12" x14ac:dyDescent="0.3">
      <c r="A1193" s="134">
        <v>39559</v>
      </c>
      <c r="B1193" s="133" t="s">
        <v>64</v>
      </c>
      <c r="C1193" s="133">
        <v>2335.8890000000001</v>
      </c>
      <c r="D1193" s="183" t="s">
        <v>64</v>
      </c>
      <c r="E1193" s="133">
        <v>9185</v>
      </c>
      <c r="F1193" s="133">
        <v>6.835</v>
      </c>
      <c r="G1193" s="133">
        <v>6.8259999999999996</v>
      </c>
      <c r="H1193" s="133">
        <v>6.9050000000000002</v>
      </c>
      <c r="I1193" s="133">
        <v>10.18</v>
      </c>
      <c r="J1193" s="133">
        <v>10.74</v>
      </c>
      <c r="K1193" s="133" t="s">
        <v>64</v>
      </c>
      <c r="L1193" s="133" t="s">
        <v>64</v>
      </c>
    </row>
    <row r="1194" spans="1:12" x14ac:dyDescent="0.3">
      <c r="A1194" s="134">
        <v>39560</v>
      </c>
      <c r="B1194" s="133" t="s">
        <v>64</v>
      </c>
      <c r="C1194" s="133">
        <v>2289.096</v>
      </c>
      <c r="D1194" s="183" t="s">
        <v>64</v>
      </c>
      <c r="E1194" s="133">
        <v>9185</v>
      </c>
      <c r="F1194" s="133">
        <v>6.8360000000000003</v>
      </c>
      <c r="G1194" s="133">
        <v>6.8309999999999995</v>
      </c>
      <c r="H1194" s="133">
        <v>6.92</v>
      </c>
      <c r="I1194" s="133">
        <v>10.27</v>
      </c>
      <c r="J1194" s="133">
        <v>11.51</v>
      </c>
      <c r="K1194" s="133" t="s">
        <v>64</v>
      </c>
      <c r="L1194" s="133" t="s">
        <v>64</v>
      </c>
    </row>
    <row r="1195" spans="1:12" x14ac:dyDescent="0.3">
      <c r="A1195" s="134">
        <v>39561</v>
      </c>
      <c r="B1195" s="133" t="s">
        <v>64</v>
      </c>
      <c r="C1195" s="133">
        <v>2314.3020000000001</v>
      </c>
      <c r="D1195" s="183" t="s">
        <v>64</v>
      </c>
      <c r="E1195" s="133">
        <v>9210</v>
      </c>
      <c r="F1195" s="133">
        <v>6.8250000000000002</v>
      </c>
      <c r="G1195" s="133">
        <v>6.8369999999999997</v>
      </c>
      <c r="H1195" s="133">
        <v>6.9649999999999999</v>
      </c>
      <c r="I1195" s="133">
        <v>10.32</v>
      </c>
      <c r="J1195" s="133">
        <v>11.81</v>
      </c>
      <c r="K1195" s="133" t="s">
        <v>64</v>
      </c>
      <c r="L1195" s="133" t="s">
        <v>64</v>
      </c>
    </row>
    <row r="1196" spans="1:12" x14ac:dyDescent="0.3">
      <c r="A1196" s="134">
        <v>39562</v>
      </c>
      <c r="B1196" s="133" t="s">
        <v>64</v>
      </c>
      <c r="C1196" s="133">
        <v>2269.98</v>
      </c>
      <c r="D1196" s="183" t="s">
        <v>64</v>
      </c>
      <c r="E1196" s="133">
        <v>9210</v>
      </c>
      <c r="F1196" s="133">
        <v>6.8339999999999996</v>
      </c>
      <c r="G1196" s="133">
        <v>6.8369999999999997</v>
      </c>
      <c r="H1196" s="133">
        <v>6.9559999999999995</v>
      </c>
      <c r="I1196" s="133">
        <v>10.37</v>
      </c>
      <c r="J1196" s="133">
        <v>11.93</v>
      </c>
      <c r="K1196" s="133" t="s">
        <v>64</v>
      </c>
      <c r="L1196" s="133" t="s">
        <v>64</v>
      </c>
    </row>
    <row r="1197" spans="1:12" x14ac:dyDescent="0.3">
      <c r="A1197" s="134">
        <v>39563</v>
      </c>
      <c r="B1197" s="133" t="s">
        <v>64</v>
      </c>
      <c r="C1197" s="133">
        <v>2240.578</v>
      </c>
      <c r="D1197" s="183" t="s">
        <v>64</v>
      </c>
      <c r="E1197" s="133">
        <v>9230</v>
      </c>
      <c r="F1197" s="133">
        <v>6.8360000000000003</v>
      </c>
      <c r="G1197" s="133">
        <v>6.835</v>
      </c>
      <c r="H1197" s="133">
        <v>6.95</v>
      </c>
      <c r="I1197" s="133">
        <v>10.84</v>
      </c>
      <c r="J1197" s="133">
        <v>11.87</v>
      </c>
      <c r="K1197" s="133" t="s">
        <v>64</v>
      </c>
      <c r="L1197" s="133" t="s">
        <v>64</v>
      </c>
    </row>
    <row r="1198" spans="1:12" x14ac:dyDescent="0.3">
      <c r="A1198" s="134">
        <v>39564</v>
      </c>
      <c r="B1198" s="133" t="s">
        <v>64</v>
      </c>
      <c r="C1198" s="133">
        <v>2240.578</v>
      </c>
      <c r="D1198" s="183" t="s">
        <v>64</v>
      </c>
      <c r="E1198" s="133">
        <v>9230</v>
      </c>
      <c r="F1198" s="133">
        <v>6.8360000000000003</v>
      </c>
      <c r="G1198" s="133">
        <v>6.835</v>
      </c>
      <c r="H1198" s="133">
        <v>6.95</v>
      </c>
      <c r="I1198" s="133">
        <v>10.84</v>
      </c>
      <c r="J1198" s="133">
        <v>11.87</v>
      </c>
      <c r="K1198" s="133" t="s">
        <v>64</v>
      </c>
      <c r="L1198" s="133" t="s">
        <v>64</v>
      </c>
    </row>
    <row r="1199" spans="1:12" x14ac:dyDescent="0.3">
      <c r="A1199" s="134">
        <v>39565</v>
      </c>
      <c r="B1199" s="133" t="s">
        <v>64</v>
      </c>
      <c r="C1199" s="133">
        <v>2240.578</v>
      </c>
      <c r="D1199" s="183" t="s">
        <v>64</v>
      </c>
      <c r="E1199" s="133">
        <v>9230</v>
      </c>
      <c r="F1199" s="133">
        <v>6.8360000000000003</v>
      </c>
      <c r="G1199" s="133">
        <v>6.835</v>
      </c>
      <c r="H1199" s="133">
        <v>6.95</v>
      </c>
      <c r="I1199" s="133">
        <v>10.84</v>
      </c>
      <c r="J1199" s="133">
        <v>11.87</v>
      </c>
      <c r="K1199" s="133" t="s">
        <v>64</v>
      </c>
      <c r="L1199" s="133" t="s">
        <v>64</v>
      </c>
    </row>
    <row r="1200" spans="1:12" x14ac:dyDescent="0.3">
      <c r="A1200" s="134">
        <v>39566</v>
      </c>
      <c r="B1200" s="133" t="s">
        <v>64</v>
      </c>
      <c r="C1200" s="133">
        <v>2254.308</v>
      </c>
      <c r="D1200" s="183" t="s">
        <v>64</v>
      </c>
      <c r="E1200" s="133">
        <v>9215</v>
      </c>
      <c r="F1200" s="133">
        <v>6.84</v>
      </c>
      <c r="G1200" s="133">
        <v>6.8479999999999999</v>
      </c>
      <c r="H1200" s="133">
        <v>6.9610000000000003</v>
      </c>
      <c r="I1200" s="133">
        <v>10.55</v>
      </c>
      <c r="J1200" s="133">
        <v>11.77</v>
      </c>
      <c r="K1200" s="133" t="s">
        <v>64</v>
      </c>
      <c r="L1200" s="133" t="s">
        <v>64</v>
      </c>
    </row>
    <row r="1201" spans="1:12" x14ac:dyDescent="0.3">
      <c r="A1201" s="134">
        <v>39567</v>
      </c>
      <c r="B1201" s="133" t="s">
        <v>64</v>
      </c>
      <c r="C1201" s="133">
        <v>2303.5259999999998</v>
      </c>
      <c r="D1201" s="183" t="s">
        <v>64</v>
      </c>
      <c r="E1201" s="133">
        <v>9230</v>
      </c>
      <c r="F1201" s="133">
        <v>6.8440000000000003</v>
      </c>
      <c r="G1201" s="133">
        <v>6.843</v>
      </c>
      <c r="H1201" s="133">
        <v>6.9370000000000003</v>
      </c>
      <c r="I1201" s="133">
        <v>10.48</v>
      </c>
      <c r="J1201" s="133">
        <v>11.79</v>
      </c>
      <c r="K1201" s="133" t="s">
        <v>64</v>
      </c>
      <c r="L1201" s="133" t="s">
        <v>64</v>
      </c>
    </row>
    <row r="1202" spans="1:12" x14ac:dyDescent="0.3">
      <c r="A1202" s="134">
        <v>39568</v>
      </c>
      <c r="B1202" s="133" t="s">
        <v>64</v>
      </c>
      <c r="C1202" s="133">
        <v>2304.5160000000001</v>
      </c>
      <c r="D1202" s="183" t="s">
        <v>64</v>
      </c>
      <c r="E1202" s="133">
        <v>9221</v>
      </c>
      <c r="F1202" s="133">
        <v>6.8280000000000003</v>
      </c>
      <c r="G1202" s="133">
        <v>6.8220000000000001</v>
      </c>
      <c r="H1202" s="133">
        <v>6.9379999999999997</v>
      </c>
      <c r="I1202" s="133">
        <v>10.45</v>
      </c>
      <c r="J1202" s="133">
        <v>11.76</v>
      </c>
      <c r="K1202" s="133" t="s">
        <v>64</v>
      </c>
      <c r="L1202" s="133" t="s">
        <v>64</v>
      </c>
    </row>
    <row r="1203" spans="1:12" x14ac:dyDescent="0.3">
      <c r="A1203" s="134">
        <v>39569</v>
      </c>
      <c r="B1203" s="133" t="s">
        <v>64</v>
      </c>
      <c r="C1203" s="133">
        <v>2304.5160000000001</v>
      </c>
      <c r="D1203" s="183" t="s">
        <v>64</v>
      </c>
      <c r="E1203" s="133">
        <v>9230</v>
      </c>
      <c r="F1203" s="133">
        <v>6.8280000000000003</v>
      </c>
      <c r="G1203" s="133">
        <v>6.8220000000000001</v>
      </c>
      <c r="H1203" s="133">
        <v>6.9379999999999997</v>
      </c>
      <c r="I1203" s="133">
        <v>10.45</v>
      </c>
      <c r="J1203" s="133">
        <v>11.76</v>
      </c>
      <c r="K1203" s="133" t="s">
        <v>64</v>
      </c>
      <c r="L1203" s="133" t="s">
        <v>64</v>
      </c>
    </row>
    <row r="1204" spans="1:12" x14ac:dyDescent="0.3">
      <c r="A1204" s="134">
        <v>39570</v>
      </c>
      <c r="B1204" s="133" t="s">
        <v>64</v>
      </c>
      <c r="C1204" s="133">
        <v>2342.7600000000002</v>
      </c>
      <c r="D1204" s="183" t="s">
        <v>64</v>
      </c>
      <c r="E1204" s="133">
        <v>9221</v>
      </c>
      <c r="F1204" s="133">
        <v>6.8010000000000002</v>
      </c>
      <c r="G1204" s="133">
        <v>6.8209999999999997</v>
      </c>
      <c r="H1204" s="133">
        <v>6.96</v>
      </c>
      <c r="I1204" s="133">
        <v>10.55</v>
      </c>
      <c r="J1204" s="133">
        <v>11.84</v>
      </c>
      <c r="K1204" s="133" t="s">
        <v>64</v>
      </c>
      <c r="L1204" s="133" t="s">
        <v>64</v>
      </c>
    </row>
    <row r="1205" spans="1:12" x14ac:dyDescent="0.3">
      <c r="A1205" s="134">
        <v>39571</v>
      </c>
      <c r="B1205" s="133" t="s">
        <v>64</v>
      </c>
      <c r="C1205" s="133">
        <v>2342.7600000000002</v>
      </c>
      <c r="D1205" s="183" t="s">
        <v>64</v>
      </c>
      <c r="E1205" s="133">
        <v>9221</v>
      </c>
      <c r="F1205" s="133">
        <v>6.8010000000000002</v>
      </c>
      <c r="G1205" s="133">
        <v>6.8209999999999997</v>
      </c>
      <c r="H1205" s="133">
        <v>6.96</v>
      </c>
      <c r="I1205" s="133">
        <v>10.55</v>
      </c>
      <c r="J1205" s="133">
        <v>11.84</v>
      </c>
      <c r="K1205" s="133" t="s">
        <v>64</v>
      </c>
      <c r="L1205" s="133" t="s">
        <v>64</v>
      </c>
    </row>
    <row r="1206" spans="1:12" x14ac:dyDescent="0.3">
      <c r="A1206" s="134">
        <v>39572</v>
      </c>
      <c r="B1206" s="133" t="s">
        <v>64</v>
      </c>
      <c r="C1206" s="133">
        <v>2342.7600000000002</v>
      </c>
      <c r="D1206" s="183" t="s">
        <v>64</v>
      </c>
      <c r="E1206" s="133">
        <v>9221</v>
      </c>
      <c r="F1206" s="133">
        <v>6.8010000000000002</v>
      </c>
      <c r="G1206" s="133">
        <v>6.8209999999999997</v>
      </c>
      <c r="H1206" s="133">
        <v>6.96</v>
      </c>
      <c r="I1206" s="133">
        <v>10.55</v>
      </c>
      <c r="J1206" s="133">
        <v>11.84</v>
      </c>
      <c r="K1206" s="133" t="s">
        <v>64</v>
      </c>
      <c r="L1206" s="133" t="s">
        <v>64</v>
      </c>
    </row>
    <row r="1207" spans="1:12" x14ac:dyDescent="0.3">
      <c r="A1207" s="134">
        <v>39573</v>
      </c>
      <c r="B1207" s="133" t="s">
        <v>64</v>
      </c>
      <c r="C1207" s="133">
        <v>2387.9859999999999</v>
      </c>
      <c r="D1207" s="183" t="s">
        <v>64</v>
      </c>
      <c r="E1207" s="133">
        <v>9220</v>
      </c>
      <c r="F1207" s="133">
        <v>6.8010000000000002</v>
      </c>
      <c r="G1207" s="133">
        <v>6.8029999999999999</v>
      </c>
      <c r="H1207" s="133">
        <v>6.915</v>
      </c>
      <c r="I1207" s="133">
        <v>11.06</v>
      </c>
      <c r="J1207" s="133">
        <v>11.87</v>
      </c>
      <c r="K1207" s="133" t="s">
        <v>64</v>
      </c>
      <c r="L1207" s="133" t="s">
        <v>64</v>
      </c>
    </row>
    <row r="1208" spans="1:12" x14ac:dyDescent="0.3">
      <c r="A1208" s="134">
        <v>39574</v>
      </c>
      <c r="B1208" s="133" t="s">
        <v>64</v>
      </c>
      <c r="C1208" s="133">
        <v>2371.8270000000002</v>
      </c>
      <c r="D1208" s="183" t="s">
        <v>64</v>
      </c>
      <c r="E1208" s="133">
        <v>9225</v>
      </c>
      <c r="F1208" s="133">
        <v>6.7910000000000004</v>
      </c>
      <c r="G1208" s="133">
        <v>6.7940000000000005</v>
      </c>
      <c r="H1208" s="133">
        <v>6.9</v>
      </c>
      <c r="I1208" s="133">
        <v>10.73</v>
      </c>
      <c r="J1208" s="133">
        <v>11.94</v>
      </c>
      <c r="K1208" s="133" t="s">
        <v>64</v>
      </c>
      <c r="L1208" s="133" t="s">
        <v>64</v>
      </c>
    </row>
    <row r="1209" spans="1:12" x14ac:dyDescent="0.3">
      <c r="A1209" s="134">
        <v>39575</v>
      </c>
      <c r="B1209" s="133" t="s">
        <v>64</v>
      </c>
      <c r="C1209" s="133">
        <v>2382.6990000000001</v>
      </c>
      <c r="D1209" s="183" t="s">
        <v>64</v>
      </c>
      <c r="E1209" s="133">
        <v>9255</v>
      </c>
      <c r="F1209" s="133">
        <v>6.8029999999999999</v>
      </c>
      <c r="G1209" s="133">
        <v>6.8040000000000003</v>
      </c>
      <c r="H1209" s="133">
        <v>6.8890000000000002</v>
      </c>
      <c r="I1209" s="133">
        <v>10.61</v>
      </c>
      <c r="J1209" s="133">
        <v>11.86</v>
      </c>
      <c r="K1209" s="133" t="s">
        <v>64</v>
      </c>
      <c r="L1209" s="133" t="s">
        <v>64</v>
      </c>
    </row>
    <row r="1210" spans="1:12" x14ac:dyDescent="0.3">
      <c r="A1210" s="134">
        <v>39576</v>
      </c>
      <c r="B1210" s="133" t="s">
        <v>64</v>
      </c>
      <c r="C1210" s="133">
        <v>2376.933</v>
      </c>
      <c r="D1210" s="183" t="s">
        <v>64</v>
      </c>
      <c r="E1210" s="133">
        <v>9255</v>
      </c>
      <c r="F1210" s="133">
        <v>6.8209999999999997</v>
      </c>
      <c r="G1210" s="133">
        <v>6.8369999999999997</v>
      </c>
      <c r="H1210" s="133">
        <v>6.96</v>
      </c>
      <c r="I1210" s="133">
        <v>10.35</v>
      </c>
      <c r="J1210" s="133">
        <v>11.94</v>
      </c>
      <c r="K1210" s="133" t="s">
        <v>64</v>
      </c>
      <c r="L1210" s="133" t="s">
        <v>64</v>
      </c>
    </row>
    <row r="1211" spans="1:12" x14ac:dyDescent="0.3">
      <c r="A1211" s="134">
        <v>39577</v>
      </c>
      <c r="B1211" s="133" t="s">
        <v>64</v>
      </c>
      <c r="C1211" s="133">
        <v>2375.027</v>
      </c>
      <c r="D1211" s="183" t="s">
        <v>64</v>
      </c>
      <c r="E1211" s="133">
        <v>9256</v>
      </c>
      <c r="F1211" s="133">
        <v>6.7990000000000004</v>
      </c>
      <c r="G1211" s="133">
        <v>6.8220000000000001</v>
      </c>
      <c r="H1211" s="133">
        <v>6.952</v>
      </c>
      <c r="I1211" s="133">
        <v>10.45</v>
      </c>
      <c r="J1211" s="133">
        <v>12.01</v>
      </c>
      <c r="K1211" s="133" t="s">
        <v>64</v>
      </c>
      <c r="L1211" s="133" t="s">
        <v>64</v>
      </c>
    </row>
    <row r="1212" spans="1:12" x14ac:dyDescent="0.3">
      <c r="A1212" s="134">
        <v>39578</v>
      </c>
      <c r="B1212" s="133" t="s">
        <v>64</v>
      </c>
      <c r="C1212" s="133">
        <v>2375.027</v>
      </c>
      <c r="D1212" s="183" t="s">
        <v>64</v>
      </c>
      <c r="E1212" s="133">
        <v>9256</v>
      </c>
      <c r="F1212" s="133">
        <v>6.7990000000000004</v>
      </c>
      <c r="G1212" s="133">
        <v>6.8220000000000001</v>
      </c>
      <c r="H1212" s="133">
        <v>6.952</v>
      </c>
      <c r="I1212" s="133">
        <v>10.45</v>
      </c>
      <c r="J1212" s="133">
        <v>12.01</v>
      </c>
      <c r="K1212" s="133" t="s">
        <v>64</v>
      </c>
      <c r="L1212" s="133" t="s">
        <v>64</v>
      </c>
    </row>
    <row r="1213" spans="1:12" x14ac:dyDescent="0.3">
      <c r="A1213" s="134">
        <v>39579</v>
      </c>
      <c r="B1213" s="133" t="s">
        <v>64</v>
      </c>
      <c r="C1213" s="133">
        <v>2375.027</v>
      </c>
      <c r="D1213" s="183" t="s">
        <v>64</v>
      </c>
      <c r="E1213" s="133">
        <v>9256</v>
      </c>
      <c r="F1213" s="133">
        <v>6.7990000000000004</v>
      </c>
      <c r="G1213" s="133">
        <v>6.8220000000000001</v>
      </c>
      <c r="H1213" s="133">
        <v>6.952</v>
      </c>
      <c r="I1213" s="133">
        <v>10.45</v>
      </c>
      <c r="J1213" s="133">
        <v>12.01</v>
      </c>
      <c r="K1213" s="133" t="s">
        <v>64</v>
      </c>
      <c r="L1213" s="133" t="s">
        <v>64</v>
      </c>
    </row>
    <row r="1214" spans="1:12" x14ac:dyDescent="0.3">
      <c r="A1214" s="134">
        <v>39580</v>
      </c>
      <c r="B1214" s="133" t="s">
        <v>64</v>
      </c>
      <c r="C1214" s="133">
        <v>2378.0030000000002</v>
      </c>
      <c r="D1214" s="183" t="s">
        <v>64</v>
      </c>
      <c r="E1214" s="133">
        <v>9235</v>
      </c>
      <c r="F1214" s="133">
        <v>6.83</v>
      </c>
      <c r="G1214" s="133">
        <v>6.819</v>
      </c>
      <c r="H1214" s="133">
        <v>6.95</v>
      </c>
      <c r="I1214" s="133">
        <v>10.61</v>
      </c>
      <c r="J1214" s="133">
        <v>11.98</v>
      </c>
      <c r="K1214" s="133" t="s">
        <v>64</v>
      </c>
      <c r="L1214" s="133" t="s">
        <v>64</v>
      </c>
    </row>
    <row r="1215" spans="1:12" x14ac:dyDescent="0.3">
      <c r="A1215" s="134">
        <v>39581</v>
      </c>
      <c r="B1215" s="133" t="s">
        <v>64</v>
      </c>
      <c r="C1215" s="133">
        <v>2418.9</v>
      </c>
      <c r="D1215" s="183" t="s">
        <v>64</v>
      </c>
      <c r="E1215" s="133">
        <v>9270</v>
      </c>
      <c r="F1215" s="133">
        <v>6.8529999999999998</v>
      </c>
      <c r="G1215" s="133">
        <v>6.86</v>
      </c>
      <c r="H1215" s="133">
        <v>6.98</v>
      </c>
      <c r="I1215" s="133">
        <v>10.6</v>
      </c>
      <c r="J1215" s="133">
        <v>11.82</v>
      </c>
      <c r="K1215" s="133" t="s">
        <v>64</v>
      </c>
      <c r="L1215" s="133" t="s">
        <v>64</v>
      </c>
    </row>
    <row r="1216" spans="1:12" x14ac:dyDescent="0.3">
      <c r="A1216" s="134">
        <v>39582</v>
      </c>
      <c r="B1216" s="133" t="s">
        <v>64</v>
      </c>
      <c r="C1216" s="133">
        <v>2449.3380000000002</v>
      </c>
      <c r="D1216" s="183" t="s">
        <v>64</v>
      </c>
      <c r="E1216" s="133">
        <v>9295</v>
      </c>
      <c r="F1216" s="133">
        <v>6.827</v>
      </c>
      <c r="G1216" s="133">
        <v>6.8179999999999996</v>
      </c>
      <c r="H1216" s="133">
        <v>6.9619999999999997</v>
      </c>
      <c r="I1216" s="133">
        <v>10.49</v>
      </c>
      <c r="J1216" s="133">
        <v>11.78</v>
      </c>
      <c r="K1216" s="133" t="s">
        <v>64</v>
      </c>
      <c r="L1216" s="133" t="s">
        <v>64</v>
      </c>
    </row>
    <row r="1217" spans="1:12" x14ac:dyDescent="0.3">
      <c r="A1217" s="134">
        <v>39583</v>
      </c>
      <c r="B1217" s="133" t="s">
        <v>64</v>
      </c>
      <c r="C1217" s="133">
        <v>2449.8110000000001</v>
      </c>
      <c r="D1217" s="183" t="s">
        <v>64</v>
      </c>
      <c r="E1217" s="133">
        <v>9295</v>
      </c>
      <c r="F1217" s="133">
        <v>6.8440000000000003</v>
      </c>
      <c r="G1217" s="133">
        <v>6.8570000000000002</v>
      </c>
      <c r="H1217" s="133">
        <v>6.9950000000000001</v>
      </c>
      <c r="I1217" s="133">
        <v>10.33</v>
      </c>
      <c r="J1217" s="133">
        <v>11.79</v>
      </c>
      <c r="K1217" s="133" t="s">
        <v>64</v>
      </c>
      <c r="L1217" s="133" t="s">
        <v>64</v>
      </c>
    </row>
    <row r="1218" spans="1:12" x14ac:dyDescent="0.3">
      <c r="A1218" s="134">
        <v>39584</v>
      </c>
      <c r="B1218" s="133" t="s">
        <v>64</v>
      </c>
      <c r="C1218" s="133">
        <v>2468.84</v>
      </c>
      <c r="D1218" s="183" t="s">
        <v>64</v>
      </c>
      <c r="E1218" s="133">
        <v>9320</v>
      </c>
      <c r="F1218" s="133">
        <v>6.8490000000000002</v>
      </c>
      <c r="G1218" s="133">
        <v>6.875</v>
      </c>
      <c r="H1218" s="133">
        <v>6.9879999999999995</v>
      </c>
      <c r="I1218" s="133">
        <v>10.38</v>
      </c>
      <c r="J1218" s="133">
        <v>11.76</v>
      </c>
      <c r="K1218" s="133" t="s">
        <v>64</v>
      </c>
      <c r="L1218" s="133" t="s">
        <v>64</v>
      </c>
    </row>
    <row r="1219" spans="1:12" x14ac:dyDescent="0.3">
      <c r="A1219" s="134">
        <v>39585</v>
      </c>
      <c r="B1219" s="133" t="s">
        <v>64</v>
      </c>
      <c r="C1219" s="133">
        <v>2468.84</v>
      </c>
      <c r="D1219" s="183" t="s">
        <v>64</v>
      </c>
      <c r="E1219" s="133">
        <v>9320</v>
      </c>
      <c r="F1219" s="133">
        <v>6.8490000000000002</v>
      </c>
      <c r="G1219" s="133">
        <v>6.875</v>
      </c>
      <c r="H1219" s="133">
        <v>6.9879999999999995</v>
      </c>
      <c r="I1219" s="133">
        <v>10.38</v>
      </c>
      <c r="J1219" s="133">
        <v>11.76</v>
      </c>
      <c r="K1219" s="133" t="s">
        <v>64</v>
      </c>
      <c r="L1219" s="133" t="s">
        <v>64</v>
      </c>
    </row>
    <row r="1220" spans="1:12" x14ac:dyDescent="0.3">
      <c r="A1220" s="134">
        <v>39586</v>
      </c>
      <c r="B1220" s="133" t="s">
        <v>64</v>
      </c>
      <c r="C1220" s="133">
        <v>2468.84</v>
      </c>
      <c r="D1220" s="183" t="s">
        <v>64</v>
      </c>
      <c r="E1220" s="133">
        <v>9320</v>
      </c>
      <c r="F1220" s="133">
        <v>6.8490000000000002</v>
      </c>
      <c r="G1220" s="133">
        <v>6.875</v>
      </c>
      <c r="H1220" s="133">
        <v>6.9879999999999995</v>
      </c>
      <c r="I1220" s="133">
        <v>10.38</v>
      </c>
      <c r="J1220" s="133">
        <v>11.76</v>
      </c>
      <c r="K1220" s="133" t="s">
        <v>64</v>
      </c>
      <c r="L1220" s="133" t="s">
        <v>64</v>
      </c>
    </row>
    <row r="1221" spans="1:12" x14ac:dyDescent="0.3">
      <c r="A1221" s="134">
        <v>39587</v>
      </c>
      <c r="B1221" s="133" t="s">
        <v>64</v>
      </c>
      <c r="C1221" s="133">
        <v>2510.96</v>
      </c>
      <c r="D1221" s="183" t="s">
        <v>64</v>
      </c>
      <c r="E1221" s="133">
        <v>9310</v>
      </c>
      <c r="F1221" s="133">
        <v>6.8890000000000002</v>
      </c>
      <c r="G1221" s="133">
        <v>6.8870000000000005</v>
      </c>
      <c r="H1221" s="133">
        <v>7.0149999999999997</v>
      </c>
      <c r="I1221" s="133">
        <v>10.46</v>
      </c>
      <c r="J1221" s="133">
        <v>11.63</v>
      </c>
      <c r="K1221" s="133" t="s">
        <v>64</v>
      </c>
      <c r="L1221" s="133" t="s">
        <v>64</v>
      </c>
    </row>
    <row r="1222" spans="1:12" x14ac:dyDescent="0.3">
      <c r="A1222" s="134">
        <v>39588</v>
      </c>
      <c r="B1222" s="133" t="s">
        <v>64</v>
      </c>
      <c r="C1222" s="133">
        <v>2510.96</v>
      </c>
      <c r="D1222" s="183" t="s">
        <v>64</v>
      </c>
      <c r="E1222" s="133">
        <v>9280</v>
      </c>
      <c r="F1222" s="133">
        <v>6.8890000000000002</v>
      </c>
      <c r="G1222" s="133">
        <v>6.8870000000000005</v>
      </c>
      <c r="H1222" s="133">
        <v>7.0149999999999997</v>
      </c>
      <c r="I1222" s="133">
        <v>10.46</v>
      </c>
      <c r="J1222" s="133">
        <v>11.63</v>
      </c>
      <c r="K1222" s="133" t="s">
        <v>64</v>
      </c>
      <c r="L1222" s="133" t="s">
        <v>64</v>
      </c>
    </row>
    <row r="1223" spans="1:12" x14ac:dyDescent="0.3">
      <c r="A1223" s="134">
        <v>39589</v>
      </c>
      <c r="B1223" s="133" t="s">
        <v>64</v>
      </c>
      <c r="C1223" s="133">
        <v>2494.7089999999998</v>
      </c>
      <c r="D1223" s="183" t="s">
        <v>64</v>
      </c>
      <c r="E1223" s="133">
        <v>9292</v>
      </c>
      <c r="F1223" s="133">
        <v>6.8579999999999997</v>
      </c>
      <c r="G1223" s="133">
        <v>6.883</v>
      </c>
      <c r="H1223" s="133">
        <v>7.0339999999999998</v>
      </c>
      <c r="I1223" s="133">
        <v>10.46</v>
      </c>
      <c r="J1223" s="133">
        <v>11.55</v>
      </c>
      <c r="K1223" s="133" t="s">
        <v>64</v>
      </c>
      <c r="L1223" s="133" t="s">
        <v>64</v>
      </c>
    </row>
    <row r="1224" spans="1:12" x14ac:dyDescent="0.3">
      <c r="A1224" s="134">
        <v>39590</v>
      </c>
      <c r="B1224" s="133" t="s">
        <v>64</v>
      </c>
      <c r="C1224" s="133">
        <v>2503.9520000000002</v>
      </c>
      <c r="D1224" s="183" t="s">
        <v>64</v>
      </c>
      <c r="E1224" s="133">
        <v>9325</v>
      </c>
      <c r="F1224" s="133">
        <v>6.907</v>
      </c>
      <c r="G1224" s="133">
        <v>6.8959999999999999</v>
      </c>
      <c r="H1224" s="133">
        <v>7.077</v>
      </c>
      <c r="I1224" s="133">
        <v>10.52</v>
      </c>
      <c r="J1224" s="133">
        <v>11.68</v>
      </c>
      <c r="K1224" s="133" t="s">
        <v>64</v>
      </c>
      <c r="L1224" s="133" t="s">
        <v>64</v>
      </c>
    </row>
    <row r="1225" spans="1:12" x14ac:dyDescent="0.3">
      <c r="A1225" s="134">
        <v>39591</v>
      </c>
      <c r="B1225" s="133" t="s">
        <v>64</v>
      </c>
      <c r="C1225" s="133">
        <v>2465.9549999999999</v>
      </c>
      <c r="D1225" s="183" t="s">
        <v>64</v>
      </c>
      <c r="E1225" s="133">
        <v>9330</v>
      </c>
      <c r="F1225" s="133">
        <v>6.9030000000000005</v>
      </c>
      <c r="G1225" s="133">
        <v>6.8860000000000001</v>
      </c>
      <c r="H1225" s="133">
        <v>7.0289999999999999</v>
      </c>
      <c r="I1225" s="133">
        <v>10.48</v>
      </c>
      <c r="J1225" s="133">
        <v>11.74</v>
      </c>
      <c r="K1225" s="133" t="s">
        <v>64</v>
      </c>
      <c r="L1225" s="133" t="s">
        <v>64</v>
      </c>
    </row>
    <row r="1226" spans="1:12" x14ac:dyDescent="0.3">
      <c r="A1226" s="134">
        <v>39592</v>
      </c>
      <c r="B1226" s="133" t="s">
        <v>64</v>
      </c>
      <c r="C1226" s="133">
        <v>2465.9549999999999</v>
      </c>
      <c r="D1226" s="183" t="s">
        <v>64</v>
      </c>
      <c r="E1226" s="133">
        <v>9330</v>
      </c>
      <c r="F1226" s="133">
        <v>6.9030000000000005</v>
      </c>
      <c r="G1226" s="133">
        <v>6.8860000000000001</v>
      </c>
      <c r="H1226" s="133">
        <v>7.0289999999999999</v>
      </c>
      <c r="I1226" s="133">
        <v>10.48</v>
      </c>
      <c r="J1226" s="133">
        <v>11.74</v>
      </c>
      <c r="K1226" s="133" t="s">
        <v>64</v>
      </c>
      <c r="L1226" s="133" t="s">
        <v>64</v>
      </c>
    </row>
    <row r="1227" spans="1:12" x14ac:dyDescent="0.3">
      <c r="A1227" s="134">
        <v>39593</v>
      </c>
      <c r="B1227" s="133" t="s">
        <v>64</v>
      </c>
      <c r="C1227" s="133">
        <v>2465.9549999999999</v>
      </c>
      <c r="D1227" s="183" t="s">
        <v>64</v>
      </c>
      <c r="E1227" s="133">
        <v>9330</v>
      </c>
      <c r="F1227" s="133">
        <v>6.9030000000000005</v>
      </c>
      <c r="G1227" s="133">
        <v>6.8860000000000001</v>
      </c>
      <c r="H1227" s="133">
        <v>7.0289999999999999</v>
      </c>
      <c r="I1227" s="133">
        <v>10.48</v>
      </c>
      <c r="J1227" s="133">
        <v>11.74</v>
      </c>
      <c r="K1227" s="133" t="s">
        <v>64</v>
      </c>
      <c r="L1227" s="133" t="s">
        <v>64</v>
      </c>
    </row>
    <row r="1228" spans="1:12" x14ac:dyDescent="0.3">
      <c r="A1228" s="134">
        <v>39594</v>
      </c>
      <c r="B1228" s="133" t="s">
        <v>64</v>
      </c>
      <c r="C1228" s="133">
        <v>2419.7269999999999</v>
      </c>
      <c r="D1228" s="183" t="s">
        <v>64</v>
      </c>
      <c r="E1228" s="133">
        <v>9350</v>
      </c>
      <c r="F1228" s="133">
        <v>6.9290000000000003</v>
      </c>
      <c r="G1228" s="133">
        <v>6.9329999999999998</v>
      </c>
      <c r="H1228" s="133">
        <v>7.0789999999999997</v>
      </c>
      <c r="I1228" s="133">
        <v>10.62</v>
      </c>
      <c r="J1228" s="133">
        <v>11.84</v>
      </c>
      <c r="K1228" s="133" t="s">
        <v>64</v>
      </c>
      <c r="L1228" s="133" t="s">
        <v>64</v>
      </c>
    </row>
    <row r="1229" spans="1:12" x14ac:dyDescent="0.3">
      <c r="A1229" s="134">
        <v>39595</v>
      </c>
      <c r="B1229" s="133" t="s">
        <v>64</v>
      </c>
      <c r="C1229" s="133">
        <v>2396.9989999999998</v>
      </c>
      <c r="D1229" s="183" t="s">
        <v>64</v>
      </c>
      <c r="E1229" s="133">
        <v>9350</v>
      </c>
      <c r="F1229" s="133">
        <v>6.9089999999999998</v>
      </c>
      <c r="G1229" s="133">
        <v>6.9269999999999996</v>
      </c>
      <c r="H1229" s="133">
        <v>7.0869999999999997</v>
      </c>
      <c r="I1229" s="133">
        <v>10.56</v>
      </c>
      <c r="J1229" s="133">
        <v>12.34</v>
      </c>
      <c r="K1229" s="133" t="s">
        <v>64</v>
      </c>
      <c r="L1229" s="133" t="s">
        <v>64</v>
      </c>
    </row>
    <row r="1230" spans="1:12" x14ac:dyDescent="0.3">
      <c r="A1230" s="134">
        <v>39596</v>
      </c>
      <c r="B1230" s="133" t="s">
        <v>64</v>
      </c>
      <c r="C1230" s="133">
        <v>2433.7689999999998</v>
      </c>
      <c r="D1230" s="183" t="s">
        <v>64</v>
      </c>
      <c r="E1230" s="133">
        <v>9300</v>
      </c>
      <c r="F1230" s="133">
        <v>6.9130000000000003</v>
      </c>
      <c r="G1230" s="133">
        <v>6.9290000000000003</v>
      </c>
      <c r="H1230" s="133">
        <v>7.093</v>
      </c>
      <c r="I1230" s="133">
        <v>10.52</v>
      </c>
      <c r="J1230" s="133">
        <v>11.98</v>
      </c>
      <c r="K1230" s="133" t="s">
        <v>64</v>
      </c>
      <c r="L1230" s="133" t="s">
        <v>64</v>
      </c>
    </row>
    <row r="1231" spans="1:12" x14ac:dyDescent="0.3">
      <c r="A1231" s="134">
        <v>39597</v>
      </c>
      <c r="B1231" s="133" t="s">
        <v>64</v>
      </c>
      <c r="C1231" s="133">
        <v>2446.9540000000002</v>
      </c>
      <c r="D1231" s="183" t="s">
        <v>64</v>
      </c>
      <c r="E1231" s="133">
        <v>9290</v>
      </c>
      <c r="F1231" s="133">
        <v>6.9160000000000004</v>
      </c>
      <c r="G1231" s="133">
        <v>6.9059999999999997</v>
      </c>
      <c r="H1231" s="133">
        <v>7.0940000000000003</v>
      </c>
      <c r="I1231" s="133">
        <v>10.55</v>
      </c>
      <c r="J1231" s="133">
        <v>11.98</v>
      </c>
      <c r="K1231" s="133" t="s">
        <v>64</v>
      </c>
      <c r="L1231" s="133" t="s">
        <v>64</v>
      </c>
    </row>
    <row r="1232" spans="1:12" x14ac:dyDescent="0.3">
      <c r="A1232" s="134">
        <v>39598</v>
      </c>
      <c r="B1232" s="133" t="s">
        <v>64</v>
      </c>
      <c r="C1232" s="133">
        <v>2444.3490000000002</v>
      </c>
      <c r="D1232" s="183" t="s">
        <v>64</v>
      </c>
      <c r="E1232" s="133">
        <v>9280</v>
      </c>
      <c r="F1232" s="133">
        <v>6.9370000000000003</v>
      </c>
      <c r="G1232" s="133">
        <v>6.9279999999999999</v>
      </c>
      <c r="H1232" s="133">
        <v>7.0979999999999999</v>
      </c>
      <c r="I1232" s="133">
        <v>10.5</v>
      </c>
      <c r="J1232" s="133">
        <v>12.04</v>
      </c>
      <c r="K1232" s="133" t="s">
        <v>64</v>
      </c>
      <c r="L1232" s="133" t="s">
        <v>64</v>
      </c>
    </row>
    <row r="1233" spans="1:12" x14ac:dyDescent="0.3">
      <c r="A1233" s="134">
        <v>39599</v>
      </c>
      <c r="B1233" s="133" t="s">
        <v>64</v>
      </c>
      <c r="C1233" s="133">
        <v>2444.3490000000002</v>
      </c>
      <c r="D1233" s="183" t="s">
        <v>64</v>
      </c>
      <c r="E1233" s="133">
        <v>9280</v>
      </c>
      <c r="F1233" s="133">
        <v>6.9370000000000003</v>
      </c>
      <c r="G1233" s="133">
        <v>6.9279999999999999</v>
      </c>
      <c r="H1233" s="133">
        <v>7.0979999999999999</v>
      </c>
      <c r="I1233" s="133">
        <v>10.5</v>
      </c>
      <c r="J1233" s="133">
        <v>12.04</v>
      </c>
      <c r="K1233" s="133" t="s">
        <v>64</v>
      </c>
      <c r="L1233" s="133" t="s">
        <v>64</v>
      </c>
    </row>
    <row r="1234" spans="1:12" x14ac:dyDescent="0.3">
      <c r="A1234" s="134">
        <v>39600</v>
      </c>
      <c r="B1234" s="133" t="s">
        <v>64</v>
      </c>
      <c r="C1234" s="133">
        <v>2444.3490000000002</v>
      </c>
      <c r="D1234" s="183" t="s">
        <v>64</v>
      </c>
      <c r="E1234" s="133">
        <v>9280</v>
      </c>
      <c r="F1234" s="133">
        <v>6.9370000000000003</v>
      </c>
      <c r="G1234" s="133">
        <v>6.9279999999999999</v>
      </c>
      <c r="H1234" s="133">
        <v>7.0979999999999999</v>
      </c>
      <c r="I1234" s="133">
        <v>10.5</v>
      </c>
      <c r="J1234" s="133">
        <v>12.04</v>
      </c>
      <c r="K1234" s="133" t="s">
        <v>64</v>
      </c>
      <c r="L1234" s="133" t="s">
        <v>64</v>
      </c>
    </row>
    <row r="1235" spans="1:12" x14ac:dyDescent="0.3">
      <c r="A1235" s="134">
        <v>39601</v>
      </c>
      <c r="B1235" s="133" t="s">
        <v>64</v>
      </c>
      <c r="C1235" s="133">
        <v>2427.768</v>
      </c>
      <c r="D1235" s="183" t="s">
        <v>64</v>
      </c>
      <c r="E1235" s="133">
        <v>9305</v>
      </c>
      <c r="F1235" s="133">
        <v>6.9190000000000005</v>
      </c>
      <c r="G1235" s="133">
        <v>6.9379999999999997</v>
      </c>
      <c r="H1235" s="133">
        <v>7.0789999999999997</v>
      </c>
      <c r="I1235" s="133">
        <v>11.35</v>
      </c>
      <c r="J1235" s="133">
        <v>12.16</v>
      </c>
      <c r="K1235" s="133" t="s">
        <v>64</v>
      </c>
      <c r="L1235" s="133" t="s">
        <v>64</v>
      </c>
    </row>
    <row r="1236" spans="1:12" x14ac:dyDescent="0.3">
      <c r="A1236" s="134">
        <v>39602</v>
      </c>
      <c r="B1236" s="133" t="s">
        <v>64</v>
      </c>
      <c r="C1236" s="133">
        <v>2403.8139999999999</v>
      </c>
      <c r="D1236" s="183" t="s">
        <v>64</v>
      </c>
      <c r="E1236" s="133">
        <v>9310</v>
      </c>
      <c r="F1236" s="133">
        <v>6.92</v>
      </c>
      <c r="G1236" s="133">
        <v>6.9459999999999997</v>
      </c>
      <c r="H1236" s="133">
        <v>7.1040000000000001</v>
      </c>
      <c r="I1236" s="133">
        <v>11.33</v>
      </c>
      <c r="J1236" s="133">
        <v>12.01</v>
      </c>
      <c r="K1236" s="133" t="s">
        <v>64</v>
      </c>
      <c r="L1236" s="133" t="s">
        <v>64</v>
      </c>
    </row>
    <row r="1237" spans="1:12" x14ac:dyDescent="0.3">
      <c r="A1237" s="134">
        <v>39603</v>
      </c>
      <c r="B1237" s="133" t="s">
        <v>64</v>
      </c>
      <c r="C1237" s="133">
        <v>2362.5880000000002</v>
      </c>
      <c r="D1237" s="183" t="s">
        <v>64</v>
      </c>
      <c r="E1237" s="133">
        <v>9320</v>
      </c>
      <c r="F1237" s="133">
        <v>6.92</v>
      </c>
      <c r="G1237" s="133">
        <v>6.9459999999999997</v>
      </c>
      <c r="H1237" s="133">
        <v>7.1040000000000001</v>
      </c>
      <c r="I1237" s="133">
        <v>11.28</v>
      </c>
      <c r="J1237" s="133">
        <v>12.37</v>
      </c>
      <c r="K1237" s="133" t="s">
        <v>64</v>
      </c>
      <c r="L1237" s="133" t="s">
        <v>64</v>
      </c>
    </row>
    <row r="1238" spans="1:12" x14ac:dyDescent="0.3">
      <c r="A1238" s="134">
        <v>39604</v>
      </c>
      <c r="B1238" s="133" t="s">
        <v>64</v>
      </c>
      <c r="C1238" s="133">
        <v>2399.6770000000001</v>
      </c>
      <c r="D1238" s="183" t="s">
        <v>64</v>
      </c>
      <c r="E1238" s="133">
        <v>9300</v>
      </c>
      <c r="F1238" s="133">
        <v>6.9260000000000002</v>
      </c>
      <c r="G1238" s="133">
        <v>6.9359999999999999</v>
      </c>
      <c r="H1238" s="133">
        <v>7.1349999999999998</v>
      </c>
      <c r="I1238" s="133">
        <v>11.3</v>
      </c>
      <c r="J1238" s="133">
        <v>12.09</v>
      </c>
      <c r="K1238" s="133" t="s">
        <v>64</v>
      </c>
      <c r="L1238" s="133" t="s">
        <v>64</v>
      </c>
    </row>
    <row r="1239" spans="1:12" x14ac:dyDescent="0.3">
      <c r="A1239" s="134">
        <v>39605</v>
      </c>
      <c r="B1239" s="133" t="s">
        <v>64</v>
      </c>
      <c r="C1239" s="133">
        <v>2402.2359999999999</v>
      </c>
      <c r="D1239" s="183" t="s">
        <v>64</v>
      </c>
      <c r="E1239" s="133">
        <v>9360</v>
      </c>
      <c r="F1239" s="133">
        <v>6.9459999999999997</v>
      </c>
      <c r="G1239" s="133">
        <v>6.9719999999999995</v>
      </c>
      <c r="H1239" s="133">
        <v>7.1269999999999998</v>
      </c>
      <c r="I1239" s="133">
        <v>10.67</v>
      </c>
      <c r="J1239" s="133">
        <v>12.71</v>
      </c>
      <c r="K1239" s="133" t="s">
        <v>64</v>
      </c>
      <c r="L1239" s="133" t="s">
        <v>64</v>
      </c>
    </row>
    <row r="1240" spans="1:12" x14ac:dyDescent="0.3">
      <c r="A1240" s="134">
        <v>39606</v>
      </c>
      <c r="B1240" s="133" t="s">
        <v>64</v>
      </c>
      <c r="C1240" s="133">
        <v>2402.2359999999999</v>
      </c>
      <c r="D1240" s="183" t="s">
        <v>64</v>
      </c>
      <c r="E1240" s="133">
        <v>9360</v>
      </c>
      <c r="F1240" s="133">
        <v>6.9459999999999997</v>
      </c>
      <c r="G1240" s="133">
        <v>6.9719999999999995</v>
      </c>
      <c r="H1240" s="133">
        <v>7.1269999999999998</v>
      </c>
      <c r="I1240" s="133">
        <v>10.67</v>
      </c>
      <c r="J1240" s="133">
        <v>12.71</v>
      </c>
      <c r="K1240" s="133" t="s">
        <v>64</v>
      </c>
      <c r="L1240" s="133" t="s">
        <v>64</v>
      </c>
    </row>
    <row r="1241" spans="1:12" x14ac:dyDescent="0.3">
      <c r="A1241" s="134">
        <v>39607</v>
      </c>
      <c r="B1241" s="133" t="s">
        <v>64</v>
      </c>
      <c r="C1241" s="133">
        <v>2402.2359999999999</v>
      </c>
      <c r="D1241" s="183" t="s">
        <v>64</v>
      </c>
      <c r="E1241" s="133">
        <v>9360</v>
      </c>
      <c r="F1241" s="133">
        <v>6.9459999999999997</v>
      </c>
      <c r="G1241" s="133">
        <v>6.9719999999999995</v>
      </c>
      <c r="H1241" s="133">
        <v>7.1269999999999998</v>
      </c>
      <c r="I1241" s="133">
        <v>10.67</v>
      </c>
      <c r="J1241" s="133">
        <v>12.71</v>
      </c>
      <c r="K1241" s="133" t="s">
        <v>64</v>
      </c>
      <c r="L1241" s="133" t="s">
        <v>64</v>
      </c>
    </row>
    <row r="1242" spans="1:12" x14ac:dyDescent="0.3">
      <c r="A1242" s="134">
        <v>39608</v>
      </c>
      <c r="B1242" s="133" t="s">
        <v>64</v>
      </c>
      <c r="C1242" s="133">
        <v>2410.0770000000002</v>
      </c>
      <c r="D1242" s="183" t="s">
        <v>64</v>
      </c>
      <c r="E1242" s="133">
        <v>9357</v>
      </c>
      <c r="F1242" s="133">
        <v>6.9450000000000003</v>
      </c>
      <c r="G1242" s="133">
        <v>6.9539999999999997</v>
      </c>
      <c r="H1242" s="133">
        <v>7.1180000000000003</v>
      </c>
      <c r="I1242" s="133">
        <v>10.58</v>
      </c>
      <c r="J1242" s="133">
        <v>12.29</v>
      </c>
      <c r="K1242" s="133" t="s">
        <v>64</v>
      </c>
      <c r="L1242" s="133" t="s">
        <v>64</v>
      </c>
    </row>
    <row r="1243" spans="1:12" x14ac:dyDescent="0.3">
      <c r="A1243" s="134">
        <v>39609</v>
      </c>
      <c r="B1243" s="133" t="s">
        <v>64</v>
      </c>
      <c r="C1243" s="133">
        <v>2373.817</v>
      </c>
      <c r="D1243" s="183" t="s">
        <v>64</v>
      </c>
      <c r="E1243" s="133">
        <v>9319</v>
      </c>
      <c r="F1243" s="133">
        <v>6.9210000000000003</v>
      </c>
      <c r="G1243" s="133">
        <v>6.9790000000000001</v>
      </c>
      <c r="H1243" s="133">
        <v>7.1370000000000005</v>
      </c>
      <c r="I1243" s="133">
        <v>11.17</v>
      </c>
      <c r="J1243" s="133">
        <v>12.55</v>
      </c>
      <c r="K1243" s="133" t="s">
        <v>64</v>
      </c>
      <c r="L1243" s="133" t="s">
        <v>64</v>
      </c>
    </row>
    <row r="1244" spans="1:12" x14ac:dyDescent="0.3">
      <c r="A1244" s="134">
        <v>39610</v>
      </c>
      <c r="B1244" s="133" t="s">
        <v>64</v>
      </c>
      <c r="C1244" s="133">
        <v>2374.7849999999999</v>
      </c>
      <c r="D1244" s="183" t="s">
        <v>64</v>
      </c>
      <c r="E1244" s="133">
        <v>9320</v>
      </c>
      <c r="F1244" s="133">
        <v>6.9269999999999996</v>
      </c>
      <c r="G1244" s="133">
        <v>6.9870000000000001</v>
      </c>
      <c r="H1244" s="133">
        <v>7.1349999999999998</v>
      </c>
      <c r="I1244" s="133">
        <v>11.11</v>
      </c>
      <c r="J1244" s="133">
        <v>12.74</v>
      </c>
      <c r="K1244" s="133" t="s">
        <v>64</v>
      </c>
      <c r="L1244" s="133" t="s">
        <v>64</v>
      </c>
    </row>
    <row r="1245" spans="1:12" x14ac:dyDescent="0.3">
      <c r="A1245" s="134">
        <v>39611</v>
      </c>
      <c r="B1245" s="133" t="s">
        <v>64</v>
      </c>
      <c r="C1245" s="133">
        <v>2409.0079999999998</v>
      </c>
      <c r="D1245" s="183" t="s">
        <v>64</v>
      </c>
      <c r="E1245" s="133">
        <v>9305</v>
      </c>
      <c r="F1245" s="133">
        <v>6.9409999999999998</v>
      </c>
      <c r="G1245" s="133">
        <v>6.9809999999999999</v>
      </c>
      <c r="H1245" s="133">
        <v>7.1260000000000003</v>
      </c>
      <c r="I1245" s="133">
        <v>11.16</v>
      </c>
      <c r="J1245" s="133">
        <v>13.06</v>
      </c>
      <c r="K1245" s="133" t="s">
        <v>64</v>
      </c>
      <c r="L1245" s="133" t="s">
        <v>64</v>
      </c>
    </row>
    <row r="1246" spans="1:12" x14ac:dyDescent="0.3">
      <c r="A1246" s="134">
        <v>39612</v>
      </c>
      <c r="B1246" s="133" t="s">
        <v>64</v>
      </c>
      <c r="C1246" s="133">
        <v>2398.4169999999999</v>
      </c>
      <c r="D1246" s="183" t="s">
        <v>64</v>
      </c>
      <c r="E1246" s="133">
        <v>9310</v>
      </c>
      <c r="F1246" s="133">
        <v>6.9610000000000003</v>
      </c>
      <c r="G1246" s="133">
        <v>7.0030000000000001</v>
      </c>
      <c r="H1246" s="133">
        <v>7.1509999999999998</v>
      </c>
      <c r="I1246" s="133">
        <v>11.18</v>
      </c>
      <c r="J1246" s="133">
        <v>12.8</v>
      </c>
      <c r="K1246" s="133" t="s">
        <v>64</v>
      </c>
      <c r="L1246" s="133" t="s">
        <v>64</v>
      </c>
    </row>
    <row r="1247" spans="1:12" x14ac:dyDescent="0.3">
      <c r="A1247" s="134">
        <v>39613</v>
      </c>
      <c r="B1247" s="133" t="s">
        <v>64</v>
      </c>
      <c r="C1247" s="133">
        <v>2398.4169999999999</v>
      </c>
      <c r="D1247" s="183" t="s">
        <v>64</v>
      </c>
      <c r="E1247" s="133">
        <v>9310</v>
      </c>
      <c r="F1247" s="133">
        <v>6.9610000000000003</v>
      </c>
      <c r="G1247" s="133">
        <v>7.0030000000000001</v>
      </c>
      <c r="H1247" s="133">
        <v>7.1509999999999998</v>
      </c>
      <c r="I1247" s="133">
        <v>11.18</v>
      </c>
      <c r="J1247" s="133">
        <v>12.8</v>
      </c>
      <c r="K1247" s="133" t="s">
        <v>64</v>
      </c>
      <c r="L1247" s="133" t="s">
        <v>64</v>
      </c>
    </row>
    <row r="1248" spans="1:12" x14ac:dyDescent="0.3">
      <c r="A1248" s="134">
        <v>39614</v>
      </c>
      <c r="B1248" s="133" t="s">
        <v>64</v>
      </c>
      <c r="C1248" s="133">
        <v>2398.4169999999999</v>
      </c>
      <c r="D1248" s="183" t="s">
        <v>64</v>
      </c>
      <c r="E1248" s="133">
        <v>9310</v>
      </c>
      <c r="F1248" s="133">
        <v>6.9610000000000003</v>
      </c>
      <c r="G1248" s="133">
        <v>7.0030000000000001</v>
      </c>
      <c r="H1248" s="133">
        <v>7.1509999999999998</v>
      </c>
      <c r="I1248" s="133">
        <v>11.18</v>
      </c>
      <c r="J1248" s="133">
        <v>12.8</v>
      </c>
      <c r="K1248" s="133" t="s">
        <v>64</v>
      </c>
      <c r="L1248" s="133" t="s">
        <v>64</v>
      </c>
    </row>
    <row r="1249" spans="1:12" x14ac:dyDescent="0.3">
      <c r="A1249" s="134">
        <v>39615</v>
      </c>
      <c r="B1249" s="133" t="s">
        <v>64</v>
      </c>
      <c r="C1249" s="133">
        <v>2398.0410000000002</v>
      </c>
      <c r="D1249" s="183" t="s">
        <v>64</v>
      </c>
      <c r="E1249" s="133">
        <v>9310</v>
      </c>
      <c r="F1249" s="133">
        <v>7.0069999999999997</v>
      </c>
      <c r="G1249" s="133">
        <v>7.0540000000000003</v>
      </c>
      <c r="H1249" s="133">
        <v>7.1859999999999999</v>
      </c>
      <c r="I1249" s="133">
        <v>11.27</v>
      </c>
      <c r="J1249" s="133">
        <v>12.99</v>
      </c>
      <c r="K1249" s="133" t="s">
        <v>64</v>
      </c>
      <c r="L1249" s="133" t="s">
        <v>64</v>
      </c>
    </row>
    <row r="1250" spans="1:12" x14ac:dyDescent="0.3">
      <c r="A1250" s="134">
        <v>39616</v>
      </c>
      <c r="B1250" s="133" t="s">
        <v>64</v>
      </c>
      <c r="C1250" s="133">
        <v>2377.9760000000001</v>
      </c>
      <c r="D1250" s="183" t="s">
        <v>64</v>
      </c>
      <c r="E1250" s="133">
        <v>9281</v>
      </c>
      <c r="F1250" s="133">
        <v>7.0460000000000003</v>
      </c>
      <c r="G1250" s="133">
        <v>7.0839999999999996</v>
      </c>
      <c r="H1250" s="133">
        <v>7.2309999999999999</v>
      </c>
      <c r="I1250" s="133">
        <v>11</v>
      </c>
      <c r="J1250" s="133">
        <v>12.79</v>
      </c>
      <c r="K1250" s="133" t="s">
        <v>64</v>
      </c>
      <c r="L1250" s="133" t="s">
        <v>64</v>
      </c>
    </row>
    <row r="1251" spans="1:12" x14ac:dyDescent="0.3">
      <c r="A1251" s="134">
        <v>39617</v>
      </c>
      <c r="B1251" s="133" t="s">
        <v>64</v>
      </c>
      <c r="C1251" s="133">
        <v>2364.58</v>
      </c>
      <c r="D1251" s="183" t="s">
        <v>64</v>
      </c>
      <c r="E1251" s="133">
        <v>9275</v>
      </c>
      <c r="F1251" s="133">
        <v>7.0590000000000002</v>
      </c>
      <c r="G1251" s="133">
        <v>7.109</v>
      </c>
      <c r="H1251" s="133">
        <v>7.2450000000000001</v>
      </c>
      <c r="I1251" s="133">
        <v>10.88</v>
      </c>
      <c r="J1251" s="133">
        <v>12.41</v>
      </c>
      <c r="K1251" s="133" t="s">
        <v>64</v>
      </c>
      <c r="L1251" s="133" t="s">
        <v>64</v>
      </c>
    </row>
    <row r="1252" spans="1:12" x14ac:dyDescent="0.3">
      <c r="A1252" s="134">
        <v>39618</v>
      </c>
      <c r="B1252" s="133" t="s">
        <v>64</v>
      </c>
      <c r="C1252" s="133">
        <v>2373.0619999999999</v>
      </c>
      <c r="D1252" s="183" t="s">
        <v>64</v>
      </c>
      <c r="E1252" s="133">
        <v>9292</v>
      </c>
      <c r="F1252" s="133">
        <v>7.0449999999999999</v>
      </c>
      <c r="G1252" s="133">
        <v>7.1070000000000002</v>
      </c>
      <c r="H1252" s="133">
        <v>7.2379999999999995</v>
      </c>
      <c r="I1252" s="133">
        <v>11.18</v>
      </c>
      <c r="J1252" s="133">
        <v>12.7</v>
      </c>
      <c r="K1252" s="133" t="s">
        <v>64</v>
      </c>
      <c r="L1252" s="133" t="s">
        <v>64</v>
      </c>
    </row>
    <row r="1253" spans="1:12" x14ac:dyDescent="0.3">
      <c r="A1253" s="134">
        <v>39619</v>
      </c>
      <c r="B1253" s="133" t="s">
        <v>64</v>
      </c>
      <c r="C1253" s="133">
        <v>2371.7759999999998</v>
      </c>
      <c r="D1253" s="183" t="s">
        <v>64</v>
      </c>
      <c r="E1253" s="133">
        <v>9278</v>
      </c>
      <c r="F1253" s="133">
        <v>7.0640000000000001</v>
      </c>
      <c r="G1253" s="133">
        <v>7.1289999999999996</v>
      </c>
      <c r="H1253" s="133">
        <v>7.2670000000000003</v>
      </c>
      <c r="I1253" s="133">
        <v>10.72</v>
      </c>
      <c r="J1253" s="133">
        <v>12.71</v>
      </c>
      <c r="K1253" s="133" t="s">
        <v>64</v>
      </c>
      <c r="L1253" s="133" t="s">
        <v>64</v>
      </c>
    </row>
    <row r="1254" spans="1:12" x14ac:dyDescent="0.3">
      <c r="A1254" s="134">
        <v>39620</v>
      </c>
      <c r="B1254" s="133" t="s">
        <v>64</v>
      </c>
      <c r="C1254" s="133">
        <v>2371.7759999999998</v>
      </c>
      <c r="D1254" s="183" t="s">
        <v>64</v>
      </c>
      <c r="E1254" s="133">
        <v>9278</v>
      </c>
      <c r="F1254" s="133">
        <v>7.0640000000000001</v>
      </c>
      <c r="G1254" s="133">
        <v>7.1289999999999996</v>
      </c>
      <c r="H1254" s="133">
        <v>7.2670000000000003</v>
      </c>
      <c r="I1254" s="133">
        <v>10.72</v>
      </c>
      <c r="J1254" s="133">
        <v>12.71</v>
      </c>
      <c r="K1254" s="133" t="s">
        <v>64</v>
      </c>
      <c r="L1254" s="133" t="s">
        <v>64</v>
      </c>
    </row>
    <row r="1255" spans="1:12" x14ac:dyDescent="0.3">
      <c r="A1255" s="134">
        <v>39621</v>
      </c>
      <c r="B1255" s="133" t="s">
        <v>64</v>
      </c>
      <c r="C1255" s="133">
        <v>2371.7759999999998</v>
      </c>
      <c r="D1255" s="183" t="s">
        <v>64</v>
      </c>
      <c r="E1255" s="133">
        <v>9278</v>
      </c>
      <c r="F1255" s="133">
        <v>7.0640000000000001</v>
      </c>
      <c r="G1255" s="133">
        <v>7.1289999999999996</v>
      </c>
      <c r="H1255" s="133">
        <v>7.2670000000000003</v>
      </c>
      <c r="I1255" s="133">
        <v>10.72</v>
      </c>
      <c r="J1255" s="133">
        <v>12.71</v>
      </c>
      <c r="K1255" s="133" t="s">
        <v>64</v>
      </c>
      <c r="L1255" s="133" t="s">
        <v>64</v>
      </c>
    </row>
    <row r="1256" spans="1:12" x14ac:dyDescent="0.3">
      <c r="A1256" s="134">
        <v>39622</v>
      </c>
      <c r="B1256" s="133" t="s">
        <v>64</v>
      </c>
      <c r="C1256" s="133">
        <v>2362.7440000000001</v>
      </c>
      <c r="D1256" s="183" t="s">
        <v>64</v>
      </c>
      <c r="E1256" s="133">
        <v>9273</v>
      </c>
      <c r="F1256" s="133">
        <v>7.0830000000000002</v>
      </c>
      <c r="G1256" s="133">
        <v>7.0869999999999997</v>
      </c>
      <c r="H1256" s="133">
        <v>7.2590000000000003</v>
      </c>
      <c r="I1256" s="133">
        <v>10.42</v>
      </c>
      <c r="J1256" s="133">
        <v>12.63</v>
      </c>
      <c r="K1256" s="133" t="s">
        <v>64</v>
      </c>
      <c r="L1256" s="133" t="s">
        <v>64</v>
      </c>
    </row>
    <row r="1257" spans="1:12" x14ac:dyDescent="0.3">
      <c r="A1257" s="134">
        <v>39623</v>
      </c>
      <c r="B1257" s="133" t="s">
        <v>64</v>
      </c>
      <c r="C1257" s="133">
        <v>2365.3780000000002</v>
      </c>
      <c r="D1257" s="183" t="s">
        <v>64</v>
      </c>
      <c r="E1257" s="133">
        <v>9270</v>
      </c>
      <c r="F1257" s="133">
        <v>7.101</v>
      </c>
      <c r="G1257" s="133">
        <v>7.1340000000000003</v>
      </c>
      <c r="H1257" s="133">
        <v>7.3040000000000003</v>
      </c>
      <c r="I1257" s="133">
        <v>10.4</v>
      </c>
      <c r="J1257" s="133">
        <v>12.6</v>
      </c>
      <c r="K1257" s="133" t="s">
        <v>64</v>
      </c>
      <c r="L1257" s="133" t="s">
        <v>64</v>
      </c>
    </row>
    <row r="1258" spans="1:12" x14ac:dyDescent="0.3">
      <c r="A1258" s="134">
        <v>39624</v>
      </c>
      <c r="B1258" s="133" t="s">
        <v>64</v>
      </c>
      <c r="C1258" s="133">
        <v>2341.3620000000001</v>
      </c>
      <c r="D1258" s="183" t="s">
        <v>64</v>
      </c>
      <c r="E1258" s="133">
        <v>9234</v>
      </c>
      <c r="F1258" s="133">
        <v>7.0750000000000002</v>
      </c>
      <c r="G1258" s="133">
        <v>7.1189999999999998</v>
      </c>
      <c r="H1258" s="133">
        <v>7.2640000000000002</v>
      </c>
      <c r="I1258" s="133">
        <v>10.42</v>
      </c>
      <c r="J1258" s="133">
        <v>12.6</v>
      </c>
      <c r="K1258" s="133" t="s">
        <v>64</v>
      </c>
      <c r="L1258" s="133" t="s">
        <v>64</v>
      </c>
    </row>
    <row r="1259" spans="1:12" x14ac:dyDescent="0.3">
      <c r="A1259" s="134">
        <v>39625</v>
      </c>
      <c r="B1259" s="133" t="s">
        <v>64</v>
      </c>
      <c r="C1259" s="133">
        <v>2350.8919999999998</v>
      </c>
      <c r="D1259" s="183" t="s">
        <v>64</v>
      </c>
      <c r="E1259" s="133">
        <v>9201</v>
      </c>
      <c r="F1259" s="133">
        <v>7.0970000000000004</v>
      </c>
      <c r="G1259" s="133">
        <v>7.1280000000000001</v>
      </c>
      <c r="H1259" s="133">
        <v>7.2750000000000004</v>
      </c>
      <c r="I1259" s="133">
        <v>10.74</v>
      </c>
      <c r="J1259" s="133">
        <v>12.59</v>
      </c>
      <c r="K1259" s="133" t="s">
        <v>64</v>
      </c>
      <c r="L1259" s="133" t="s">
        <v>64</v>
      </c>
    </row>
    <row r="1260" spans="1:12" x14ac:dyDescent="0.3">
      <c r="A1260" s="134">
        <v>39626</v>
      </c>
      <c r="B1260" s="133" t="s">
        <v>64</v>
      </c>
      <c r="C1260" s="133">
        <v>2332.1149999999998</v>
      </c>
      <c r="D1260" s="183" t="s">
        <v>64</v>
      </c>
      <c r="E1260" s="133">
        <v>9210</v>
      </c>
      <c r="F1260" s="133">
        <v>7.077</v>
      </c>
      <c r="G1260" s="133">
        <v>7.1230000000000002</v>
      </c>
      <c r="H1260" s="133">
        <v>7.2780000000000005</v>
      </c>
      <c r="I1260" s="133">
        <v>10.52</v>
      </c>
      <c r="J1260" s="133">
        <v>12.58</v>
      </c>
      <c r="K1260" s="133" t="s">
        <v>64</v>
      </c>
      <c r="L1260" s="133" t="s">
        <v>64</v>
      </c>
    </row>
    <row r="1261" spans="1:12" x14ac:dyDescent="0.3">
      <c r="A1261" s="134">
        <v>39627</v>
      </c>
      <c r="B1261" s="133" t="s">
        <v>64</v>
      </c>
      <c r="C1261" s="133">
        <v>2332.1149999999998</v>
      </c>
      <c r="D1261" s="183" t="s">
        <v>64</v>
      </c>
      <c r="E1261" s="133">
        <v>9210</v>
      </c>
      <c r="F1261" s="133">
        <v>7.077</v>
      </c>
      <c r="G1261" s="133">
        <v>7.1230000000000002</v>
      </c>
      <c r="H1261" s="133">
        <v>7.2780000000000005</v>
      </c>
      <c r="I1261" s="133">
        <v>10.52</v>
      </c>
      <c r="J1261" s="133">
        <v>12.58</v>
      </c>
      <c r="K1261" s="133" t="s">
        <v>64</v>
      </c>
      <c r="L1261" s="133" t="s">
        <v>64</v>
      </c>
    </row>
    <row r="1262" spans="1:12" x14ac:dyDescent="0.3">
      <c r="A1262" s="134">
        <v>39628</v>
      </c>
      <c r="B1262" s="133" t="s">
        <v>64</v>
      </c>
      <c r="C1262" s="133">
        <v>2332.1149999999998</v>
      </c>
      <c r="D1262" s="183" t="s">
        <v>64</v>
      </c>
      <c r="E1262" s="133">
        <v>9210</v>
      </c>
      <c r="F1262" s="133">
        <v>7.077</v>
      </c>
      <c r="G1262" s="133">
        <v>7.1230000000000002</v>
      </c>
      <c r="H1262" s="133">
        <v>7.2780000000000005</v>
      </c>
      <c r="I1262" s="133">
        <v>10.52</v>
      </c>
      <c r="J1262" s="133">
        <v>12.58</v>
      </c>
      <c r="K1262" s="133" t="s">
        <v>64</v>
      </c>
      <c r="L1262" s="133" t="s">
        <v>64</v>
      </c>
    </row>
    <row r="1263" spans="1:12" x14ac:dyDescent="0.3">
      <c r="A1263" s="134">
        <v>39629</v>
      </c>
      <c r="B1263" s="133" t="s">
        <v>64</v>
      </c>
      <c r="C1263" s="133">
        <v>2349.105</v>
      </c>
      <c r="D1263" s="183" t="s">
        <v>64</v>
      </c>
      <c r="E1263" s="133">
        <v>9226</v>
      </c>
      <c r="F1263" s="133">
        <v>7.0049999999999999</v>
      </c>
      <c r="G1263" s="133">
        <v>7.1230000000000002</v>
      </c>
      <c r="H1263" s="133">
        <v>7.2530000000000001</v>
      </c>
      <c r="I1263" s="133">
        <v>10.42</v>
      </c>
      <c r="J1263" s="133">
        <v>12.59</v>
      </c>
      <c r="K1263" s="133" t="s">
        <v>64</v>
      </c>
      <c r="L1263" s="133" t="s">
        <v>64</v>
      </c>
    </row>
    <row r="1264" spans="1:12" x14ac:dyDescent="0.3">
      <c r="A1264" s="134">
        <v>39630</v>
      </c>
      <c r="B1264" s="133" t="s">
        <v>64</v>
      </c>
      <c r="C1264" s="133">
        <v>2378.808</v>
      </c>
      <c r="D1264" s="183" t="s">
        <v>64</v>
      </c>
      <c r="E1264" s="133">
        <v>9220</v>
      </c>
      <c r="F1264" s="133">
        <v>6.9939999999999998</v>
      </c>
      <c r="G1264" s="133">
        <v>7.1130000000000004</v>
      </c>
      <c r="H1264" s="133">
        <v>7.2220000000000004</v>
      </c>
      <c r="I1264" s="133">
        <v>10.34</v>
      </c>
      <c r="J1264" s="133">
        <v>12.53</v>
      </c>
      <c r="K1264" s="133" t="s">
        <v>64</v>
      </c>
      <c r="L1264" s="133" t="s">
        <v>64</v>
      </c>
    </row>
    <row r="1265" spans="1:12" x14ac:dyDescent="0.3">
      <c r="A1265" s="134">
        <v>39631</v>
      </c>
      <c r="B1265" s="133" t="s">
        <v>64</v>
      </c>
      <c r="C1265" s="133">
        <v>2378.4740000000002</v>
      </c>
      <c r="D1265" s="183" t="s">
        <v>64</v>
      </c>
      <c r="E1265" s="133">
        <v>9210</v>
      </c>
      <c r="F1265" s="133">
        <v>7.1070000000000002</v>
      </c>
      <c r="G1265" s="133">
        <v>7.1710000000000003</v>
      </c>
      <c r="H1265" s="133">
        <v>7.3090000000000002</v>
      </c>
      <c r="I1265" s="133">
        <v>10.34</v>
      </c>
      <c r="J1265" s="133">
        <v>12.44</v>
      </c>
      <c r="K1265" s="133" t="s">
        <v>64</v>
      </c>
      <c r="L1265" s="133" t="s">
        <v>64</v>
      </c>
    </row>
    <row r="1266" spans="1:12" x14ac:dyDescent="0.3">
      <c r="A1266" s="134">
        <v>39632</v>
      </c>
      <c r="B1266" s="133" t="s">
        <v>64</v>
      </c>
      <c r="C1266" s="133">
        <v>2286.6109999999999</v>
      </c>
      <c r="D1266" s="183" t="s">
        <v>64</v>
      </c>
      <c r="E1266" s="133">
        <v>9210</v>
      </c>
      <c r="F1266" s="133">
        <v>7.133</v>
      </c>
      <c r="G1266" s="133">
        <v>7.1890000000000001</v>
      </c>
      <c r="H1266" s="133">
        <v>7.36</v>
      </c>
      <c r="I1266" s="133">
        <v>10.16</v>
      </c>
      <c r="J1266" s="133">
        <v>12.52</v>
      </c>
      <c r="K1266" s="133" t="s">
        <v>64</v>
      </c>
      <c r="L1266" s="133" t="s">
        <v>64</v>
      </c>
    </row>
    <row r="1267" spans="1:12" x14ac:dyDescent="0.3">
      <c r="A1267" s="134">
        <v>39633</v>
      </c>
      <c r="B1267" s="133" t="s">
        <v>64</v>
      </c>
      <c r="C1267" s="133">
        <v>2314.7510000000002</v>
      </c>
      <c r="D1267" s="183" t="s">
        <v>64</v>
      </c>
      <c r="E1267" s="133">
        <v>9212</v>
      </c>
      <c r="F1267" s="133">
        <v>7.11</v>
      </c>
      <c r="G1267" s="133">
        <v>7.1840000000000002</v>
      </c>
      <c r="H1267" s="133">
        <v>7.3330000000000002</v>
      </c>
      <c r="I1267" s="133">
        <v>10.19</v>
      </c>
      <c r="J1267" s="133">
        <v>12.55</v>
      </c>
      <c r="K1267" s="133" t="s">
        <v>64</v>
      </c>
      <c r="L1267" s="133" t="s">
        <v>64</v>
      </c>
    </row>
    <row r="1268" spans="1:12" x14ac:dyDescent="0.3">
      <c r="A1268" s="134">
        <v>39634</v>
      </c>
      <c r="B1268" s="133" t="s">
        <v>64</v>
      </c>
      <c r="C1268" s="133">
        <v>2314.7510000000002</v>
      </c>
      <c r="D1268" s="183" t="s">
        <v>64</v>
      </c>
      <c r="E1268" s="133">
        <v>9212</v>
      </c>
      <c r="F1268" s="133">
        <v>7.11</v>
      </c>
      <c r="G1268" s="133">
        <v>7.1840000000000002</v>
      </c>
      <c r="H1268" s="133">
        <v>7.3330000000000002</v>
      </c>
      <c r="I1268" s="133">
        <v>10.19</v>
      </c>
      <c r="J1268" s="133">
        <v>12.55</v>
      </c>
      <c r="K1268" s="133" t="s">
        <v>64</v>
      </c>
      <c r="L1268" s="133" t="s">
        <v>64</v>
      </c>
    </row>
    <row r="1269" spans="1:12" x14ac:dyDescent="0.3">
      <c r="A1269" s="134">
        <v>39635</v>
      </c>
      <c r="B1269" s="133" t="s">
        <v>64</v>
      </c>
      <c r="C1269" s="133">
        <v>2314.7510000000002</v>
      </c>
      <c r="D1269" s="183" t="s">
        <v>64</v>
      </c>
      <c r="E1269" s="133">
        <v>9212</v>
      </c>
      <c r="F1269" s="133">
        <v>7.11</v>
      </c>
      <c r="G1269" s="133">
        <v>7.1840000000000002</v>
      </c>
      <c r="H1269" s="133">
        <v>7.3330000000000002</v>
      </c>
      <c r="I1269" s="133">
        <v>10.19</v>
      </c>
      <c r="J1269" s="133">
        <v>12.55</v>
      </c>
      <c r="K1269" s="133" t="s">
        <v>64</v>
      </c>
      <c r="L1269" s="133" t="s">
        <v>64</v>
      </c>
    </row>
    <row r="1270" spans="1:12" x14ac:dyDescent="0.3">
      <c r="A1270" s="134">
        <v>39636</v>
      </c>
      <c r="B1270" s="133" t="s">
        <v>64</v>
      </c>
      <c r="C1270" s="133">
        <v>2303.8180000000002</v>
      </c>
      <c r="D1270" s="183" t="s">
        <v>64</v>
      </c>
      <c r="E1270" s="133">
        <v>9203</v>
      </c>
      <c r="F1270" s="133">
        <v>7.1390000000000002</v>
      </c>
      <c r="G1270" s="133">
        <v>7.2160000000000002</v>
      </c>
      <c r="H1270" s="133">
        <v>7.3639999999999999</v>
      </c>
      <c r="I1270" s="133">
        <v>10.07</v>
      </c>
      <c r="J1270" s="133">
        <v>12.5</v>
      </c>
      <c r="K1270" s="133" t="s">
        <v>64</v>
      </c>
      <c r="L1270" s="133" t="s">
        <v>64</v>
      </c>
    </row>
    <row r="1271" spans="1:12" x14ac:dyDescent="0.3">
      <c r="A1271" s="134">
        <v>39637</v>
      </c>
      <c r="B1271" s="133" t="s">
        <v>64</v>
      </c>
      <c r="C1271" s="133">
        <v>2278.973</v>
      </c>
      <c r="D1271" s="183" t="s">
        <v>64</v>
      </c>
      <c r="E1271" s="133">
        <v>9205</v>
      </c>
      <c r="F1271" s="133">
        <v>7.117</v>
      </c>
      <c r="G1271" s="133">
        <v>7.202</v>
      </c>
      <c r="H1271" s="133">
        <v>7.3559999999999999</v>
      </c>
      <c r="I1271" s="133">
        <v>9.98</v>
      </c>
      <c r="J1271" s="133">
        <v>12.49</v>
      </c>
      <c r="K1271" s="133" t="s">
        <v>64</v>
      </c>
      <c r="L1271" s="133" t="s">
        <v>64</v>
      </c>
    </row>
    <row r="1272" spans="1:12" x14ac:dyDescent="0.3">
      <c r="A1272" s="134">
        <v>39638</v>
      </c>
      <c r="B1272" s="133" t="s">
        <v>64</v>
      </c>
      <c r="C1272" s="133">
        <v>2286.0259999999998</v>
      </c>
      <c r="D1272" s="183" t="s">
        <v>64</v>
      </c>
      <c r="E1272" s="133">
        <v>9170</v>
      </c>
      <c r="F1272" s="133">
        <v>7.141</v>
      </c>
      <c r="G1272" s="133">
        <v>7.1740000000000004</v>
      </c>
      <c r="H1272" s="133">
        <v>7.3410000000000002</v>
      </c>
      <c r="I1272" s="133">
        <v>9.9499999999999993</v>
      </c>
      <c r="J1272" s="133">
        <v>12.37</v>
      </c>
      <c r="K1272" s="133" t="s">
        <v>64</v>
      </c>
      <c r="L1272" s="133" t="s">
        <v>64</v>
      </c>
    </row>
    <row r="1273" spans="1:12" x14ac:dyDescent="0.3">
      <c r="A1273" s="134">
        <v>39639</v>
      </c>
      <c r="B1273" s="133" t="s">
        <v>64</v>
      </c>
      <c r="C1273" s="133">
        <v>2276.2310000000002</v>
      </c>
      <c r="D1273" s="183" t="s">
        <v>64</v>
      </c>
      <c r="E1273" s="133">
        <v>9159</v>
      </c>
      <c r="F1273" s="133">
        <v>7.125</v>
      </c>
      <c r="G1273" s="133">
        <v>7.1950000000000003</v>
      </c>
      <c r="H1273" s="133">
        <v>7.34</v>
      </c>
      <c r="I1273" s="133">
        <v>9.82</v>
      </c>
      <c r="J1273" s="133">
        <v>12</v>
      </c>
      <c r="K1273" s="133" t="s">
        <v>64</v>
      </c>
      <c r="L1273" s="133" t="s">
        <v>64</v>
      </c>
    </row>
    <row r="1274" spans="1:12" x14ac:dyDescent="0.3">
      <c r="A1274" s="134">
        <v>39640</v>
      </c>
      <c r="B1274" s="133" t="s">
        <v>64</v>
      </c>
      <c r="C1274" s="133">
        <v>2276.8530000000001</v>
      </c>
      <c r="D1274" s="183" t="s">
        <v>64</v>
      </c>
      <c r="E1274" s="133">
        <v>9155</v>
      </c>
      <c r="F1274" s="133">
        <v>7.173</v>
      </c>
      <c r="G1274" s="133">
        <v>7.2329999999999997</v>
      </c>
      <c r="H1274" s="133">
        <v>7.3840000000000003</v>
      </c>
      <c r="I1274" s="133">
        <v>9.74</v>
      </c>
      <c r="J1274" s="133">
        <v>11.77</v>
      </c>
      <c r="K1274" s="133" t="s">
        <v>64</v>
      </c>
      <c r="L1274" s="133" t="s">
        <v>64</v>
      </c>
    </row>
    <row r="1275" spans="1:12" x14ac:dyDescent="0.3">
      <c r="A1275" s="134">
        <v>39641</v>
      </c>
      <c r="B1275" s="133" t="s">
        <v>64</v>
      </c>
      <c r="C1275" s="133">
        <v>2276.8530000000001</v>
      </c>
      <c r="D1275" s="183" t="s">
        <v>64</v>
      </c>
      <c r="E1275" s="133">
        <v>9155</v>
      </c>
      <c r="F1275" s="133">
        <v>7.173</v>
      </c>
      <c r="G1275" s="133">
        <v>7.2329999999999997</v>
      </c>
      <c r="H1275" s="133">
        <v>7.3840000000000003</v>
      </c>
      <c r="I1275" s="133">
        <v>9.74</v>
      </c>
      <c r="J1275" s="133">
        <v>11.77</v>
      </c>
      <c r="K1275" s="133" t="s">
        <v>64</v>
      </c>
      <c r="L1275" s="133" t="s">
        <v>64</v>
      </c>
    </row>
    <row r="1276" spans="1:12" x14ac:dyDescent="0.3">
      <c r="A1276" s="134">
        <v>39642</v>
      </c>
      <c r="B1276" s="133" t="s">
        <v>64</v>
      </c>
      <c r="C1276" s="133">
        <v>2276.8530000000001</v>
      </c>
      <c r="D1276" s="183" t="s">
        <v>64</v>
      </c>
      <c r="E1276" s="133">
        <v>9155</v>
      </c>
      <c r="F1276" s="133">
        <v>7.173</v>
      </c>
      <c r="G1276" s="133">
        <v>7.2329999999999997</v>
      </c>
      <c r="H1276" s="133">
        <v>7.3840000000000003</v>
      </c>
      <c r="I1276" s="133">
        <v>9.74</v>
      </c>
      <c r="J1276" s="133">
        <v>11.77</v>
      </c>
      <c r="K1276" s="133" t="s">
        <v>64</v>
      </c>
      <c r="L1276" s="133" t="s">
        <v>64</v>
      </c>
    </row>
    <row r="1277" spans="1:12" x14ac:dyDescent="0.3">
      <c r="A1277" s="134">
        <v>39643</v>
      </c>
      <c r="B1277" s="133" t="s">
        <v>64</v>
      </c>
      <c r="C1277" s="133">
        <v>2259.54</v>
      </c>
      <c r="D1277" s="183" t="s">
        <v>64</v>
      </c>
      <c r="E1277" s="133">
        <v>9128</v>
      </c>
      <c r="F1277" s="133">
        <v>7.1769999999999996</v>
      </c>
      <c r="G1277" s="133">
        <v>7.2690000000000001</v>
      </c>
      <c r="H1277" s="133">
        <v>7.4139999999999997</v>
      </c>
      <c r="I1277" s="133">
        <v>9.73</v>
      </c>
      <c r="J1277" s="133">
        <v>11.83</v>
      </c>
      <c r="K1277" s="133" t="s">
        <v>64</v>
      </c>
      <c r="L1277" s="133" t="s">
        <v>64</v>
      </c>
    </row>
    <row r="1278" spans="1:12" x14ac:dyDescent="0.3">
      <c r="A1278" s="134">
        <v>39644</v>
      </c>
      <c r="B1278" s="133" t="s">
        <v>64</v>
      </c>
      <c r="C1278" s="133">
        <v>2214.8519999999999</v>
      </c>
      <c r="D1278" s="183" t="s">
        <v>64</v>
      </c>
      <c r="E1278" s="133">
        <v>9145</v>
      </c>
      <c r="F1278" s="133">
        <v>7.21</v>
      </c>
      <c r="G1278" s="133">
        <v>7.2960000000000003</v>
      </c>
      <c r="H1278" s="133">
        <v>7.4450000000000003</v>
      </c>
      <c r="I1278" s="133">
        <v>9.64</v>
      </c>
      <c r="J1278" s="133">
        <v>11.81</v>
      </c>
      <c r="K1278" s="133" t="s">
        <v>64</v>
      </c>
      <c r="L1278" s="133" t="s">
        <v>64</v>
      </c>
    </row>
    <row r="1279" spans="1:12" x14ac:dyDescent="0.3">
      <c r="A1279" s="134">
        <v>39645</v>
      </c>
      <c r="B1279" s="133" t="s">
        <v>64</v>
      </c>
      <c r="C1279" s="133">
        <v>2218.125</v>
      </c>
      <c r="D1279" s="183" t="s">
        <v>64</v>
      </c>
      <c r="E1279" s="133">
        <v>9140</v>
      </c>
      <c r="F1279" s="133">
        <v>7.2759999999999998</v>
      </c>
      <c r="G1279" s="133">
        <v>7.3079999999999998</v>
      </c>
      <c r="H1279" s="133">
        <v>7.4290000000000003</v>
      </c>
      <c r="I1279" s="133">
        <v>9.68</v>
      </c>
      <c r="J1279" s="133">
        <v>11.7</v>
      </c>
      <c r="K1279" s="133" t="s">
        <v>64</v>
      </c>
      <c r="L1279" s="133" t="s">
        <v>64</v>
      </c>
    </row>
    <row r="1280" spans="1:12" x14ac:dyDescent="0.3">
      <c r="A1280" s="134">
        <v>39646</v>
      </c>
      <c r="B1280" s="133" t="s">
        <v>64</v>
      </c>
      <c r="C1280" s="133">
        <v>2167.7130000000002</v>
      </c>
      <c r="D1280" s="183" t="s">
        <v>64</v>
      </c>
      <c r="E1280" s="133">
        <v>9135</v>
      </c>
      <c r="F1280" s="133">
        <v>7.2460000000000004</v>
      </c>
      <c r="G1280" s="133">
        <v>7.3460000000000001</v>
      </c>
      <c r="H1280" s="133">
        <v>7.4690000000000003</v>
      </c>
      <c r="I1280" s="133">
        <v>9.67</v>
      </c>
      <c r="J1280" s="133">
        <v>11.6</v>
      </c>
      <c r="K1280" s="133" t="s">
        <v>64</v>
      </c>
      <c r="L1280" s="133" t="s">
        <v>64</v>
      </c>
    </row>
    <row r="1281" spans="1:12" x14ac:dyDescent="0.3">
      <c r="A1281" s="134">
        <v>39647</v>
      </c>
      <c r="B1281" s="133" t="s">
        <v>64</v>
      </c>
      <c r="C1281" s="133">
        <v>2141.1350000000002</v>
      </c>
      <c r="D1281" s="183" t="s">
        <v>64</v>
      </c>
      <c r="E1281" s="133">
        <v>9143</v>
      </c>
      <c r="F1281" s="133">
        <v>7.258</v>
      </c>
      <c r="G1281" s="133">
        <v>7.351</v>
      </c>
      <c r="H1281" s="133">
        <v>7.492</v>
      </c>
      <c r="I1281" s="133">
        <v>9.57</v>
      </c>
      <c r="J1281" s="133">
        <v>11.66</v>
      </c>
      <c r="K1281" s="133" t="s">
        <v>64</v>
      </c>
      <c r="L1281" s="133" t="s">
        <v>64</v>
      </c>
    </row>
    <row r="1282" spans="1:12" x14ac:dyDescent="0.3">
      <c r="A1282" s="134">
        <v>39648</v>
      </c>
      <c r="B1282" s="133" t="s">
        <v>64</v>
      </c>
      <c r="C1282" s="133">
        <v>2141.1350000000002</v>
      </c>
      <c r="D1282" s="183" t="s">
        <v>64</v>
      </c>
      <c r="E1282" s="133">
        <v>9143</v>
      </c>
      <c r="F1282" s="133">
        <v>7.258</v>
      </c>
      <c r="G1282" s="133">
        <v>7.351</v>
      </c>
      <c r="H1282" s="133">
        <v>7.492</v>
      </c>
      <c r="I1282" s="133">
        <v>9.57</v>
      </c>
      <c r="J1282" s="133">
        <v>11.66</v>
      </c>
      <c r="K1282" s="133" t="s">
        <v>64</v>
      </c>
      <c r="L1282" s="133" t="s">
        <v>64</v>
      </c>
    </row>
    <row r="1283" spans="1:12" x14ac:dyDescent="0.3">
      <c r="A1283" s="134">
        <v>39649</v>
      </c>
      <c r="B1283" s="133" t="s">
        <v>64</v>
      </c>
      <c r="C1283" s="133">
        <v>2141.1350000000002</v>
      </c>
      <c r="D1283" s="183" t="s">
        <v>64</v>
      </c>
      <c r="E1283" s="133">
        <v>9143</v>
      </c>
      <c r="F1283" s="133">
        <v>7.258</v>
      </c>
      <c r="G1283" s="133">
        <v>7.351</v>
      </c>
      <c r="H1283" s="133">
        <v>7.492</v>
      </c>
      <c r="I1283" s="133">
        <v>9.57</v>
      </c>
      <c r="J1283" s="133">
        <v>11.66</v>
      </c>
      <c r="K1283" s="133" t="s">
        <v>64</v>
      </c>
      <c r="L1283" s="133" t="s">
        <v>64</v>
      </c>
    </row>
    <row r="1284" spans="1:12" x14ac:dyDescent="0.3">
      <c r="A1284" s="134">
        <v>39650</v>
      </c>
      <c r="B1284" s="133" t="s">
        <v>64</v>
      </c>
      <c r="C1284" s="133">
        <v>2195.067</v>
      </c>
      <c r="D1284" s="183" t="s">
        <v>64</v>
      </c>
      <c r="E1284" s="133">
        <v>9152</v>
      </c>
      <c r="F1284" s="133">
        <v>7.2489999999999997</v>
      </c>
      <c r="G1284" s="133">
        <v>7.3019999999999996</v>
      </c>
      <c r="H1284" s="133">
        <v>7.46</v>
      </c>
      <c r="I1284" s="133">
        <v>9.49</v>
      </c>
      <c r="J1284" s="133">
        <v>11.58</v>
      </c>
      <c r="K1284" s="133" t="s">
        <v>64</v>
      </c>
      <c r="L1284" s="133" t="s">
        <v>64</v>
      </c>
    </row>
    <row r="1285" spans="1:12" x14ac:dyDescent="0.3">
      <c r="A1285" s="134">
        <v>39651</v>
      </c>
      <c r="B1285" s="133" t="s">
        <v>64</v>
      </c>
      <c r="C1285" s="133">
        <v>2212.7539999999999</v>
      </c>
      <c r="D1285" s="183" t="s">
        <v>64</v>
      </c>
      <c r="E1285" s="133">
        <v>9133</v>
      </c>
      <c r="F1285" s="133">
        <v>7.2629999999999999</v>
      </c>
      <c r="G1285" s="133">
        <v>7.34</v>
      </c>
      <c r="H1285" s="133">
        <v>7.4829999999999997</v>
      </c>
      <c r="I1285" s="133">
        <v>9.5500000000000007</v>
      </c>
      <c r="J1285" s="133">
        <v>11.5</v>
      </c>
      <c r="K1285" s="133" t="s">
        <v>64</v>
      </c>
      <c r="L1285" s="133" t="s">
        <v>64</v>
      </c>
    </row>
    <row r="1286" spans="1:12" x14ac:dyDescent="0.3">
      <c r="A1286" s="134">
        <v>39652</v>
      </c>
      <c r="B1286" s="133" t="s">
        <v>64</v>
      </c>
      <c r="C1286" s="133">
        <v>2225.8440000000001</v>
      </c>
      <c r="D1286" s="183" t="s">
        <v>64</v>
      </c>
      <c r="E1286" s="133">
        <v>9145</v>
      </c>
      <c r="F1286" s="133">
        <v>7.2690000000000001</v>
      </c>
      <c r="G1286" s="133">
        <v>7.335</v>
      </c>
      <c r="H1286" s="133">
        <v>7.4719999999999995</v>
      </c>
      <c r="I1286" s="133">
        <v>9.69</v>
      </c>
      <c r="J1286" s="133">
        <v>11.45</v>
      </c>
      <c r="K1286" s="133" t="s">
        <v>64</v>
      </c>
      <c r="L1286" s="133" t="s">
        <v>64</v>
      </c>
    </row>
    <row r="1287" spans="1:12" x14ac:dyDescent="0.3">
      <c r="A1287" s="134">
        <v>39653</v>
      </c>
      <c r="B1287" s="133" t="s">
        <v>64</v>
      </c>
      <c r="C1287" s="133">
        <v>2257.0540000000001</v>
      </c>
      <c r="D1287" s="183" t="s">
        <v>64</v>
      </c>
      <c r="E1287" s="133">
        <v>9141</v>
      </c>
      <c r="F1287" s="133">
        <v>7.3079999999999998</v>
      </c>
      <c r="G1287" s="133">
        <v>7.3870000000000005</v>
      </c>
      <c r="H1287" s="133">
        <v>7.532</v>
      </c>
      <c r="I1287" s="133">
        <v>9.35</v>
      </c>
      <c r="J1287" s="133">
        <v>11.05</v>
      </c>
      <c r="K1287" s="133" t="s">
        <v>64</v>
      </c>
      <c r="L1287" s="133" t="s">
        <v>64</v>
      </c>
    </row>
    <row r="1288" spans="1:12" x14ac:dyDescent="0.3">
      <c r="A1288" s="134">
        <v>39654</v>
      </c>
      <c r="B1288" s="133" t="s">
        <v>64</v>
      </c>
      <c r="C1288" s="133">
        <v>2245.3440000000001</v>
      </c>
      <c r="D1288" s="183" t="s">
        <v>64</v>
      </c>
      <c r="E1288" s="133">
        <v>9134</v>
      </c>
      <c r="F1288" s="133">
        <v>7.2839999999999998</v>
      </c>
      <c r="G1288" s="133">
        <v>7.3490000000000002</v>
      </c>
      <c r="H1288" s="133">
        <v>7.5179999999999998</v>
      </c>
      <c r="I1288" s="133">
        <v>9.4</v>
      </c>
      <c r="J1288" s="133">
        <v>11.09</v>
      </c>
      <c r="K1288" s="133" t="s">
        <v>64</v>
      </c>
      <c r="L1288" s="133" t="s">
        <v>64</v>
      </c>
    </row>
    <row r="1289" spans="1:12" x14ac:dyDescent="0.3">
      <c r="A1289" s="134">
        <v>39655</v>
      </c>
      <c r="B1289" s="133" t="s">
        <v>64</v>
      </c>
      <c r="C1289" s="133">
        <v>2245.3440000000001</v>
      </c>
      <c r="D1289" s="183" t="s">
        <v>64</v>
      </c>
      <c r="E1289" s="133">
        <v>9134</v>
      </c>
      <c r="F1289" s="133">
        <v>7.2839999999999998</v>
      </c>
      <c r="G1289" s="133">
        <v>7.3490000000000002</v>
      </c>
      <c r="H1289" s="133">
        <v>7.5179999999999998</v>
      </c>
      <c r="I1289" s="133">
        <v>9.4</v>
      </c>
      <c r="J1289" s="133">
        <v>11.09</v>
      </c>
      <c r="K1289" s="133" t="s">
        <v>64</v>
      </c>
      <c r="L1289" s="133" t="s">
        <v>64</v>
      </c>
    </row>
    <row r="1290" spans="1:12" x14ac:dyDescent="0.3">
      <c r="A1290" s="134">
        <v>39656</v>
      </c>
      <c r="B1290" s="133" t="s">
        <v>64</v>
      </c>
      <c r="C1290" s="133">
        <v>2245.3440000000001</v>
      </c>
      <c r="D1290" s="183" t="s">
        <v>64</v>
      </c>
      <c r="E1290" s="133">
        <v>9134</v>
      </c>
      <c r="F1290" s="133">
        <v>7.2839999999999998</v>
      </c>
      <c r="G1290" s="133">
        <v>7.3490000000000002</v>
      </c>
      <c r="H1290" s="133">
        <v>7.5179999999999998</v>
      </c>
      <c r="I1290" s="133">
        <v>9.4</v>
      </c>
      <c r="J1290" s="133">
        <v>11.09</v>
      </c>
      <c r="K1290" s="133" t="s">
        <v>64</v>
      </c>
      <c r="L1290" s="133" t="s">
        <v>64</v>
      </c>
    </row>
    <row r="1291" spans="1:12" x14ac:dyDescent="0.3">
      <c r="A1291" s="134">
        <v>39657</v>
      </c>
      <c r="B1291" s="133" t="s">
        <v>64</v>
      </c>
      <c r="C1291" s="133">
        <v>2275.6759999999999</v>
      </c>
      <c r="D1291" s="183" t="s">
        <v>64</v>
      </c>
      <c r="E1291" s="133">
        <v>9119</v>
      </c>
      <c r="F1291" s="133">
        <v>7.2839999999999998</v>
      </c>
      <c r="G1291" s="133">
        <v>7.3689999999999998</v>
      </c>
      <c r="H1291" s="133">
        <v>7.5</v>
      </c>
      <c r="I1291" s="133">
        <v>9.42</v>
      </c>
      <c r="J1291" s="133">
        <v>11.14</v>
      </c>
      <c r="K1291" s="133" t="s">
        <v>64</v>
      </c>
      <c r="L1291" s="133" t="s">
        <v>64</v>
      </c>
    </row>
    <row r="1292" spans="1:12" x14ac:dyDescent="0.3">
      <c r="A1292" s="134">
        <v>39658</v>
      </c>
      <c r="B1292" s="133" t="s">
        <v>64</v>
      </c>
      <c r="C1292" s="133">
        <v>2278.6840000000002</v>
      </c>
      <c r="D1292" s="183" t="s">
        <v>64</v>
      </c>
      <c r="E1292" s="133">
        <v>9113</v>
      </c>
      <c r="F1292" s="133">
        <v>7.3259999999999996</v>
      </c>
      <c r="G1292" s="133">
        <v>7.4109999999999996</v>
      </c>
      <c r="H1292" s="133">
        <v>7.5339999999999998</v>
      </c>
      <c r="I1292" s="133">
        <v>9.42</v>
      </c>
      <c r="J1292" s="133">
        <v>11.16</v>
      </c>
      <c r="K1292" s="133" t="s">
        <v>64</v>
      </c>
      <c r="L1292" s="133" t="s">
        <v>64</v>
      </c>
    </row>
    <row r="1293" spans="1:12" x14ac:dyDescent="0.3">
      <c r="A1293" s="134">
        <v>39659</v>
      </c>
      <c r="B1293" s="133" t="s">
        <v>64</v>
      </c>
      <c r="C1293" s="133">
        <v>2278.6840000000002</v>
      </c>
      <c r="D1293" s="183" t="s">
        <v>64</v>
      </c>
      <c r="E1293" s="133">
        <v>9122</v>
      </c>
      <c r="F1293" s="133">
        <v>7.3259999999999996</v>
      </c>
      <c r="G1293" s="133">
        <v>7.4109999999999996</v>
      </c>
      <c r="H1293" s="133">
        <v>7.5339999999999998</v>
      </c>
      <c r="I1293" s="133">
        <v>9.42</v>
      </c>
      <c r="J1293" s="133">
        <v>11.16</v>
      </c>
      <c r="K1293" s="133" t="s">
        <v>64</v>
      </c>
      <c r="L1293" s="133" t="s">
        <v>64</v>
      </c>
    </row>
    <row r="1294" spans="1:12" x14ac:dyDescent="0.3">
      <c r="A1294" s="134">
        <v>39660</v>
      </c>
      <c r="B1294" s="133" t="s">
        <v>64</v>
      </c>
      <c r="C1294" s="133">
        <v>2304.5079999999998</v>
      </c>
      <c r="D1294" s="183" t="s">
        <v>64</v>
      </c>
      <c r="E1294" s="133">
        <v>9095</v>
      </c>
      <c r="F1294" s="133">
        <v>7.3150000000000004</v>
      </c>
      <c r="G1294" s="133">
        <v>7.415</v>
      </c>
      <c r="H1294" s="133">
        <v>7.532</v>
      </c>
      <c r="I1294" s="133">
        <v>9.57</v>
      </c>
      <c r="J1294" s="133">
        <v>11.21</v>
      </c>
      <c r="K1294" s="133" t="s">
        <v>64</v>
      </c>
      <c r="L1294" s="133" t="s">
        <v>64</v>
      </c>
    </row>
    <row r="1295" spans="1:12" x14ac:dyDescent="0.3">
      <c r="A1295" s="134">
        <v>39661</v>
      </c>
      <c r="B1295" s="133" t="s">
        <v>64</v>
      </c>
      <c r="C1295" s="133">
        <v>2248.75</v>
      </c>
      <c r="D1295" s="183" t="s">
        <v>64</v>
      </c>
      <c r="E1295" s="133">
        <v>9102</v>
      </c>
      <c r="F1295" s="133">
        <v>7.3730000000000002</v>
      </c>
      <c r="G1295" s="133">
        <v>7.4509999999999996</v>
      </c>
      <c r="H1295" s="133">
        <v>7.5979999999999999</v>
      </c>
      <c r="I1295" s="133">
        <v>9.5500000000000007</v>
      </c>
      <c r="J1295" s="133">
        <v>11.18</v>
      </c>
      <c r="K1295" s="133" t="s">
        <v>64</v>
      </c>
      <c r="L1295" s="133" t="s">
        <v>64</v>
      </c>
    </row>
    <row r="1296" spans="1:12" x14ac:dyDescent="0.3">
      <c r="A1296" s="134">
        <v>39662</v>
      </c>
      <c r="B1296" s="133" t="s">
        <v>64</v>
      </c>
      <c r="C1296" s="133">
        <v>2248.75</v>
      </c>
      <c r="D1296" s="183" t="s">
        <v>64</v>
      </c>
      <c r="E1296" s="133">
        <v>9102</v>
      </c>
      <c r="F1296" s="133">
        <v>7.3730000000000002</v>
      </c>
      <c r="G1296" s="133">
        <v>7.4509999999999996</v>
      </c>
      <c r="H1296" s="133">
        <v>7.5979999999999999</v>
      </c>
      <c r="I1296" s="133">
        <v>9.5500000000000007</v>
      </c>
      <c r="J1296" s="133">
        <v>11.18</v>
      </c>
      <c r="K1296" s="133" t="s">
        <v>64</v>
      </c>
      <c r="L1296" s="133" t="s">
        <v>64</v>
      </c>
    </row>
    <row r="1297" spans="1:12" x14ac:dyDescent="0.3">
      <c r="A1297" s="134">
        <v>39663</v>
      </c>
      <c r="B1297" s="133" t="s">
        <v>64</v>
      </c>
      <c r="C1297" s="133">
        <v>2248.75</v>
      </c>
      <c r="D1297" s="183" t="s">
        <v>64</v>
      </c>
      <c r="E1297" s="133">
        <v>9102</v>
      </c>
      <c r="F1297" s="133">
        <v>7.3730000000000002</v>
      </c>
      <c r="G1297" s="133">
        <v>7.4509999999999996</v>
      </c>
      <c r="H1297" s="133">
        <v>7.5979999999999999</v>
      </c>
      <c r="I1297" s="133">
        <v>9.5500000000000007</v>
      </c>
      <c r="J1297" s="133">
        <v>11.18</v>
      </c>
      <c r="K1297" s="133" t="s">
        <v>64</v>
      </c>
      <c r="L1297" s="133" t="s">
        <v>64</v>
      </c>
    </row>
    <row r="1298" spans="1:12" x14ac:dyDescent="0.3">
      <c r="A1298" s="134">
        <v>39664</v>
      </c>
      <c r="B1298" s="133" t="s">
        <v>64</v>
      </c>
      <c r="C1298" s="133">
        <v>2227.6750000000002</v>
      </c>
      <c r="D1298" s="183" t="s">
        <v>64</v>
      </c>
      <c r="E1298" s="133">
        <v>9082</v>
      </c>
      <c r="F1298" s="133">
        <v>7.3150000000000004</v>
      </c>
      <c r="G1298" s="133">
        <v>7.4169999999999998</v>
      </c>
      <c r="H1298" s="133">
        <v>7.5730000000000004</v>
      </c>
      <c r="I1298" s="133">
        <v>9.52</v>
      </c>
      <c r="J1298" s="133">
        <v>11.01</v>
      </c>
      <c r="K1298" s="133" t="s">
        <v>64</v>
      </c>
      <c r="L1298" s="133" t="s">
        <v>64</v>
      </c>
    </row>
    <row r="1299" spans="1:12" x14ac:dyDescent="0.3">
      <c r="A1299" s="134">
        <v>39665</v>
      </c>
      <c r="B1299" s="133" t="s">
        <v>64</v>
      </c>
      <c r="C1299" s="133">
        <v>2185.6190000000001</v>
      </c>
      <c r="D1299" s="183" t="s">
        <v>64</v>
      </c>
      <c r="E1299" s="133">
        <v>9056</v>
      </c>
      <c r="F1299" s="133">
        <v>7.3339999999999996</v>
      </c>
      <c r="G1299" s="133">
        <v>7.3929999999999998</v>
      </c>
      <c r="H1299" s="133">
        <v>7.4870000000000001</v>
      </c>
      <c r="I1299" s="133">
        <v>9.42</v>
      </c>
      <c r="J1299" s="133">
        <v>10.94</v>
      </c>
      <c r="K1299" s="133" t="s">
        <v>64</v>
      </c>
      <c r="L1299" s="133" t="s">
        <v>64</v>
      </c>
    </row>
    <row r="1300" spans="1:12" x14ac:dyDescent="0.3">
      <c r="A1300" s="134">
        <v>39666</v>
      </c>
      <c r="B1300" s="133" t="s">
        <v>64</v>
      </c>
      <c r="C1300" s="133">
        <v>2187.2040000000002</v>
      </c>
      <c r="D1300" s="183" t="s">
        <v>64</v>
      </c>
      <c r="E1300" s="133">
        <v>9090</v>
      </c>
      <c r="F1300" s="133">
        <v>7.3520000000000003</v>
      </c>
      <c r="G1300" s="133">
        <v>7.4560000000000004</v>
      </c>
      <c r="H1300" s="133">
        <v>7.5289999999999999</v>
      </c>
      <c r="I1300" s="133">
        <v>9.32</v>
      </c>
      <c r="J1300" s="133">
        <v>10.92</v>
      </c>
      <c r="K1300" s="133" t="s">
        <v>64</v>
      </c>
      <c r="L1300" s="133" t="s">
        <v>64</v>
      </c>
    </row>
    <row r="1301" spans="1:12" x14ac:dyDescent="0.3">
      <c r="A1301" s="134">
        <v>39667</v>
      </c>
      <c r="B1301" s="133" t="s">
        <v>64</v>
      </c>
      <c r="C1301" s="133">
        <v>2199.011</v>
      </c>
      <c r="D1301" s="183" t="s">
        <v>64</v>
      </c>
      <c r="E1301" s="133">
        <v>9130</v>
      </c>
      <c r="F1301" s="133">
        <v>7.39</v>
      </c>
      <c r="G1301" s="133">
        <v>7.4429999999999996</v>
      </c>
      <c r="H1301" s="133">
        <v>7.5430000000000001</v>
      </c>
      <c r="I1301" s="133">
        <v>9.2200000000000006</v>
      </c>
      <c r="J1301" s="133">
        <v>10.91</v>
      </c>
      <c r="K1301" s="133" t="s">
        <v>64</v>
      </c>
      <c r="L1301" s="133" t="s">
        <v>64</v>
      </c>
    </row>
    <row r="1302" spans="1:12" x14ac:dyDescent="0.3">
      <c r="A1302" s="134">
        <v>39668</v>
      </c>
      <c r="B1302" s="133" t="s">
        <v>64</v>
      </c>
      <c r="C1302" s="133">
        <v>2195.9259999999999</v>
      </c>
      <c r="D1302" s="183" t="s">
        <v>64</v>
      </c>
      <c r="E1302" s="133">
        <v>9281</v>
      </c>
      <c r="F1302" s="133">
        <v>7.3449999999999998</v>
      </c>
      <c r="G1302" s="133">
        <v>7.431</v>
      </c>
      <c r="H1302" s="133">
        <v>7.5540000000000003</v>
      </c>
      <c r="I1302" s="133">
        <v>9.39</v>
      </c>
      <c r="J1302" s="133">
        <v>10.98</v>
      </c>
      <c r="K1302" s="133" t="s">
        <v>64</v>
      </c>
      <c r="L1302" s="133" t="s">
        <v>64</v>
      </c>
    </row>
    <row r="1303" spans="1:12" x14ac:dyDescent="0.3">
      <c r="A1303" s="134">
        <v>39669</v>
      </c>
      <c r="B1303" s="133" t="s">
        <v>64</v>
      </c>
      <c r="C1303" s="133">
        <v>2195.9259999999999</v>
      </c>
      <c r="D1303" s="183" t="s">
        <v>64</v>
      </c>
      <c r="E1303" s="133">
        <v>9281</v>
      </c>
      <c r="F1303" s="133">
        <v>7.3449999999999998</v>
      </c>
      <c r="G1303" s="133">
        <v>7.431</v>
      </c>
      <c r="H1303" s="133">
        <v>7.5540000000000003</v>
      </c>
      <c r="I1303" s="133">
        <v>9.39</v>
      </c>
      <c r="J1303" s="133">
        <v>10.98</v>
      </c>
      <c r="K1303" s="133" t="s">
        <v>64</v>
      </c>
      <c r="L1303" s="133" t="s">
        <v>64</v>
      </c>
    </row>
    <row r="1304" spans="1:12" x14ac:dyDescent="0.3">
      <c r="A1304" s="134">
        <v>39670</v>
      </c>
      <c r="B1304" s="133" t="s">
        <v>64</v>
      </c>
      <c r="C1304" s="133">
        <v>2195.9259999999999</v>
      </c>
      <c r="D1304" s="183" t="s">
        <v>64</v>
      </c>
      <c r="E1304" s="133">
        <v>9281</v>
      </c>
      <c r="F1304" s="133">
        <v>7.3449999999999998</v>
      </c>
      <c r="G1304" s="133">
        <v>7.431</v>
      </c>
      <c r="H1304" s="133">
        <v>7.5540000000000003</v>
      </c>
      <c r="I1304" s="133">
        <v>9.39</v>
      </c>
      <c r="J1304" s="133">
        <v>10.98</v>
      </c>
      <c r="K1304" s="133" t="s">
        <v>64</v>
      </c>
      <c r="L1304" s="133" t="s">
        <v>64</v>
      </c>
    </row>
    <row r="1305" spans="1:12" x14ac:dyDescent="0.3">
      <c r="A1305" s="134">
        <v>39671</v>
      </c>
      <c r="B1305" s="133" t="s">
        <v>64</v>
      </c>
      <c r="C1305" s="133">
        <v>2133.92</v>
      </c>
      <c r="D1305" s="183" t="s">
        <v>64</v>
      </c>
      <c r="E1305" s="133">
        <v>9195</v>
      </c>
      <c r="F1305" s="133">
        <v>7.39</v>
      </c>
      <c r="G1305" s="133">
        <v>7.4509999999999996</v>
      </c>
      <c r="H1305" s="133">
        <v>7.5940000000000003</v>
      </c>
      <c r="I1305" s="133">
        <v>9.7799999999999994</v>
      </c>
      <c r="J1305" s="133">
        <v>11.15</v>
      </c>
      <c r="K1305" s="133" t="s">
        <v>64</v>
      </c>
      <c r="L1305" s="133" t="s">
        <v>64</v>
      </c>
    </row>
    <row r="1306" spans="1:12" x14ac:dyDescent="0.3">
      <c r="A1306" s="134">
        <v>39672</v>
      </c>
      <c r="B1306" s="133" t="s">
        <v>64</v>
      </c>
      <c r="C1306" s="133">
        <v>2057.5790000000002</v>
      </c>
      <c r="D1306" s="183" t="s">
        <v>64</v>
      </c>
      <c r="E1306" s="133">
        <v>9185</v>
      </c>
      <c r="F1306" s="133">
        <v>7.3650000000000002</v>
      </c>
      <c r="G1306" s="133">
        <v>7.4390000000000001</v>
      </c>
      <c r="H1306" s="133">
        <v>7.577</v>
      </c>
      <c r="I1306" s="133">
        <v>9.8000000000000007</v>
      </c>
      <c r="J1306" s="133">
        <v>11.29</v>
      </c>
      <c r="K1306" s="133" t="s">
        <v>64</v>
      </c>
      <c r="L1306" s="133" t="s">
        <v>64</v>
      </c>
    </row>
    <row r="1307" spans="1:12" x14ac:dyDescent="0.3">
      <c r="A1307" s="134">
        <v>39673</v>
      </c>
      <c r="B1307" s="133" t="s">
        <v>64</v>
      </c>
      <c r="C1307" s="133">
        <v>2063.5210000000002</v>
      </c>
      <c r="D1307" s="183" t="s">
        <v>64</v>
      </c>
      <c r="E1307" s="133">
        <v>9205</v>
      </c>
      <c r="F1307" s="133">
        <v>7.39</v>
      </c>
      <c r="G1307" s="133">
        <v>7.4589999999999996</v>
      </c>
      <c r="H1307" s="133">
        <v>7.6050000000000004</v>
      </c>
      <c r="I1307" s="133">
        <v>9.86</v>
      </c>
      <c r="J1307" s="133">
        <v>11.09</v>
      </c>
      <c r="K1307" s="133" t="s">
        <v>64</v>
      </c>
      <c r="L1307" s="133" t="s">
        <v>64</v>
      </c>
    </row>
    <row r="1308" spans="1:12" x14ac:dyDescent="0.3">
      <c r="A1308" s="134">
        <v>39674</v>
      </c>
      <c r="B1308" s="133" t="s">
        <v>64</v>
      </c>
      <c r="C1308" s="133">
        <v>2106.6419999999998</v>
      </c>
      <c r="D1308" s="183" t="s">
        <v>64</v>
      </c>
      <c r="E1308" s="133">
        <v>9180</v>
      </c>
      <c r="F1308" s="133">
        <v>7.399</v>
      </c>
      <c r="G1308" s="133">
        <v>7.4589999999999996</v>
      </c>
      <c r="H1308" s="133">
        <v>7.5860000000000003</v>
      </c>
      <c r="I1308" s="133">
        <v>9.8699999999999992</v>
      </c>
      <c r="J1308" s="133">
        <v>11.09</v>
      </c>
      <c r="K1308" s="133" t="s">
        <v>64</v>
      </c>
      <c r="L1308" s="133" t="s">
        <v>64</v>
      </c>
    </row>
    <row r="1309" spans="1:12" x14ac:dyDescent="0.3">
      <c r="A1309" s="134">
        <v>39675</v>
      </c>
      <c r="B1309" s="133" t="s">
        <v>64</v>
      </c>
      <c r="C1309" s="133">
        <v>2085.1480000000001</v>
      </c>
      <c r="D1309" s="183" t="s">
        <v>64</v>
      </c>
      <c r="E1309" s="133">
        <v>9205</v>
      </c>
      <c r="F1309" s="133">
        <v>7.3979999999999997</v>
      </c>
      <c r="G1309" s="133">
        <v>7.468</v>
      </c>
      <c r="H1309" s="133">
        <v>7.5960000000000001</v>
      </c>
      <c r="I1309" s="133">
        <v>9.99</v>
      </c>
      <c r="J1309" s="133">
        <v>11.14</v>
      </c>
      <c r="K1309" s="133" t="s">
        <v>64</v>
      </c>
      <c r="L1309" s="133" t="s">
        <v>64</v>
      </c>
    </row>
    <row r="1310" spans="1:12" x14ac:dyDescent="0.3">
      <c r="A1310" s="134">
        <v>39676</v>
      </c>
      <c r="B1310" s="133" t="s">
        <v>64</v>
      </c>
      <c r="C1310" s="133">
        <v>2085.1480000000001</v>
      </c>
      <c r="D1310" s="183" t="s">
        <v>64</v>
      </c>
      <c r="E1310" s="133">
        <v>9205</v>
      </c>
      <c r="F1310" s="133">
        <v>7.3979999999999997</v>
      </c>
      <c r="G1310" s="133">
        <v>7.468</v>
      </c>
      <c r="H1310" s="133">
        <v>7.5960000000000001</v>
      </c>
      <c r="I1310" s="133">
        <v>9.99</v>
      </c>
      <c r="J1310" s="133">
        <v>11.14</v>
      </c>
      <c r="K1310" s="133" t="s">
        <v>64</v>
      </c>
      <c r="L1310" s="133" t="s">
        <v>64</v>
      </c>
    </row>
    <row r="1311" spans="1:12" x14ac:dyDescent="0.3">
      <c r="A1311" s="134">
        <v>39677</v>
      </c>
      <c r="B1311" s="133" t="s">
        <v>64</v>
      </c>
      <c r="C1311" s="133">
        <v>2085.1480000000001</v>
      </c>
      <c r="D1311" s="183" t="s">
        <v>64</v>
      </c>
      <c r="E1311" s="133">
        <v>9205</v>
      </c>
      <c r="F1311" s="133">
        <v>7.3979999999999997</v>
      </c>
      <c r="G1311" s="133">
        <v>7.468</v>
      </c>
      <c r="H1311" s="133">
        <v>7.5960000000000001</v>
      </c>
      <c r="I1311" s="133">
        <v>9.99</v>
      </c>
      <c r="J1311" s="133">
        <v>11.14</v>
      </c>
      <c r="K1311" s="133" t="s">
        <v>64</v>
      </c>
      <c r="L1311" s="133" t="s">
        <v>64</v>
      </c>
    </row>
    <row r="1312" spans="1:12" x14ac:dyDescent="0.3">
      <c r="A1312" s="134">
        <v>39678</v>
      </c>
      <c r="B1312" s="133" t="s">
        <v>64</v>
      </c>
      <c r="C1312" s="133">
        <v>2085.1480000000001</v>
      </c>
      <c r="D1312" s="183" t="s">
        <v>64</v>
      </c>
      <c r="E1312" s="133">
        <v>9185</v>
      </c>
      <c r="F1312" s="133">
        <v>7.3979999999999997</v>
      </c>
      <c r="G1312" s="133">
        <v>7.468</v>
      </c>
      <c r="H1312" s="133">
        <v>7.5960000000000001</v>
      </c>
      <c r="I1312" s="133">
        <v>9.99</v>
      </c>
      <c r="J1312" s="133">
        <v>11.14</v>
      </c>
      <c r="K1312" s="133" t="s">
        <v>64</v>
      </c>
      <c r="L1312" s="133" t="s">
        <v>64</v>
      </c>
    </row>
    <row r="1313" spans="1:12" x14ac:dyDescent="0.3">
      <c r="A1313" s="134">
        <v>39679</v>
      </c>
      <c r="B1313" s="133" t="s">
        <v>64</v>
      </c>
      <c r="C1313" s="133">
        <v>2042.498</v>
      </c>
      <c r="D1313" s="183" t="s">
        <v>64</v>
      </c>
      <c r="E1313" s="133">
        <v>9195</v>
      </c>
      <c r="F1313" s="133">
        <v>7.4039999999999999</v>
      </c>
      <c r="G1313" s="133">
        <v>7.4359999999999999</v>
      </c>
      <c r="H1313" s="133">
        <v>7.5529999999999999</v>
      </c>
      <c r="I1313" s="133">
        <v>9.91</v>
      </c>
      <c r="J1313" s="133">
        <v>11.26</v>
      </c>
      <c r="K1313" s="133" t="s">
        <v>64</v>
      </c>
      <c r="L1313" s="133" t="s">
        <v>64</v>
      </c>
    </row>
    <row r="1314" spans="1:12" x14ac:dyDescent="0.3">
      <c r="A1314" s="134">
        <v>39680</v>
      </c>
      <c r="B1314" s="133" t="s">
        <v>64</v>
      </c>
      <c r="C1314" s="133">
        <v>2069.6979999999999</v>
      </c>
      <c r="D1314" s="183" t="s">
        <v>64</v>
      </c>
      <c r="E1314" s="133">
        <v>9160</v>
      </c>
      <c r="F1314" s="133">
        <v>7.4409999999999998</v>
      </c>
      <c r="G1314" s="133">
        <v>7.52</v>
      </c>
      <c r="H1314" s="133">
        <v>7.6360000000000001</v>
      </c>
      <c r="I1314" s="133">
        <v>9.9600000000000009</v>
      </c>
      <c r="J1314" s="133">
        <v>11.32</v>
      </c>
      <c r="K1314" s="133" t="s">
        <v>64</v>
      </c>
      <c r="L1314" s="133" t="s">
        <v>64</v>
      </c>
    </row>
    <row r="1315" spans="1:12" x14ac:dyDescent="0.3">
      <c r="A1315" s="134">
        <v>39681</v>
      </c>
      <c r="B1315" s="133" t="s">
        <v>64</v>
      </c>
      <c r="C1315" s="133">
        <v>2088.2510000000002</v>
      </c>
      <c r="D1315" s="183" t="s">
        <v>64</v>
      </c>
      <c r="E1315" s="133">
        <v>9168</v>
      </c>
      <c r="F1315" s="133">
        <v>7.4409999999999998</v>
      </c>
      <c r="G1315" s="133">
        <v>7.52</v>
      </c>
      <c r="H1315" s="133">
        <v>7.6120000000000001</v>
      </c>
      <c r="I1315" s="133">
        <v>10.31</v>
      </c>
      <c r="J1315" s="133">
        <v>11.28</v>
      </c>
      <c r="K1315" s="133" t="s">
        <v>64</v>
      </c>
      <c r="L1315" s="133" t="s">
        <v>64</v>
      </c>
    </row>
    <row r="1316" spans="1:12" x14ac:dyDescent="0.3">
      <c r="A1316" s="134">
        <v>39682</v>
      </c>
      <c r="B1316" s="133" t="s">
        <v>64</v>
      </c>
      <c r="C1316" s="133">
        <v>2120.491</v>
      </c>
      <c r="D1316" s="183" t="s">
        <v>64</v>
      </c>
      <c r="E1316" s="133">
        <v>9140</v>
      </c>
      <c r="F1316" s="133">
        <v>7.4379999999999997</v>
      </c>
      <c r="G1316" s="133">
        <v>7.5430000000000001</v>
      </c>
      <c r="H1316" s="133">
        <v>7.6790000000000003</v>
      </c>
      <c r="I1316" s="133">
        <v>10.19</v>
      </c>
      <c r="J1316" s="133">
        <v>11.33</v>
      </c>
      <c r="K1316" s="133" t="s">
        <v>64</v>
      </c>
      <c r="L1316" s="133" t="s">
        <v>64</v>
      </c>
    </row>
    <row r="1317" spans="1:12" x14ac:dyDescent="0.3">
      <c r="A1317" s="134">
        <v>39683</v>
      </c>
      <c r="B1317" s="133" t="s">
        <v>64</v>
      </c>
      <c r="C1317" s="133">
        <v>2120.491</v>
      </c>
      <c r="D1317" s="183" t="s">
        <v>64</v>
      </c>
      <c r="E1317" s="133">
        <v>9140</v>
      </c>
      <c r="F1317" s="133">
        <v>7.4379999999999997</v>
      </c>
      <c r="G1317" s="133">
        <v>7.5430000000000001</v>
      </c>
      <c r="H1317" s="133">
        <v>7.6790000000000003</v>
      </c>
      <c r="I1317" s="133">
        <v>10.19</v>
      </c>
      <c r="J1317" s="133">
        <v>11.33</v>
      </c>
      <c r="K1317" s="133" t="s">
        <v>64</v>
      </c>
      <c r="L1317" s="133" t="s">
        <v>64</v>
      </c>
    </row>
    <row r="1318" spans="1:12" x14ac:dyDescent="0.3">
      <c r="A1318" s="134">
        <v>39684</v>
      </c>
      <c r="B1318" s="133" t="s">
        <v>64</v>
      </c>
      <c r="C1318" s="133">
        <v>2120.491</v>
      </c>
      <c r="D1318" s="183" t="s">
        <v>64</v>
      </c>
      <c r="E1318" s="133">
        <v>9140</v>
      </c>
      <c r="F1318" s="133">
        <v>7.4379999999999997</v>
      </c>
      <c r="G1318" s="133">
        <v>7.5430000000000001</v>
      </c>
      <c r="H1318" s="133">
        <v>7.6790000000000003</v>
      </c>
      <c r="I1318" s="133">
        <v>10.19</v>
      </c>
      <c r="J1318" s="133">
        <v>11.33</v>
      </c>
      <c r="K1318" s="133" t="s">
        <v>64</v>
      </c>
      <c r="L1318" s="133" t="s">
        <v>64</v>
      </c>
    </row>
    <row r="1319" spans="1:12" x14ac:dyDescent="0.3">
      <c r="A1319" s="134">
        <v>39685</v>
      </c>
      <c r="B1319" s="133" t="s">
        <v>64</v>
      </c>
      <c r="C1319" s="133">
        <v>2127.2240000000002</v>
      </c>
      <c r="D1319" s="183" t="s">
        <v>64</v>
      </c>
      <c r="E1319" s="133">
        <v>9171</v>
      </c>
      <c r="F1319" s="133">
        <v>7.4420000000000002</v>
      </c>
      <c r="G1319" s="133">
        <v>7.5250000000000004</v>
      </c>
      <c r="H1319" s="133">
        <v>7.6589999999999998</v>
      </c>
      <c r="I1319" s="133">
        <v>10.29</v>
      </c>
      <c r="J1319" s="133">
        <v>11.49</v>
      </c>
      <c r="K1319" s="133" t="s">
        <v>64</v>
      </c>
      <c r="L1319" s="133" t="s">
        <v>64</v>
      </c>
    </row>
    <row r="1320" spans="1:12" x14ac:dyDescent="0.3">
      <c r="A1320" s="134">
        <v>39686</v>
      </c>
      <c r="B1320" s="133" t="s">
        <v>64</v>
      </c>
      <c r="C1320" s="133">
        <v>2107.5479999999998</v>
      </c>
      <c r="D1320" s="183" t="s">
        <v>64</v>
      </c>
      <c r="E1320" s="133">
        <v>9182</v>
      </c>
      <c r="F1320" s="133">
        <v>7.4429999999999996</v>
      </c>
      <c r="G1320" s="133">
        <v>7.5570000000000004</v>
      </c>
      <c r="H1320" s="133">
        <v>7.6879999999999997</v>
      </c>
      <c r="I1320" s="133">
        <v>10.29</v>
      </c>
      <c r="J1320" s="133">
        <v>11.37</v>
      </c>
      <c r="K1320" s="133" t="s">
        <v>64</v>
      </c>
      <c r="L1320" s="133" t="s">
        <v>64</v>
      </c>
    </row>
    <row r="1321" spans="1:12" x14ac:dyDescent="0.3">
      <c r="A1321" s="134">
        <v>39687</v>
      </c>
      <c r="B1321" s="133" t="s">
        <v>64</v>
      </c>
      <c r="C1321" s="133">
        <v>2131.0630000000001</v>
      </c>
      <c r="D1321" s="183" t="s">
        <v>64</v>
      </c>
      <c r="E1321" s="133">
        <v>9165</v>
      </c>
      <c r="F1321" s="133">
        <v>7.4560000000000004</v>
      </c>
      <c r="G1321" s="133">
        <v>7.5449999999999999</v>
      </c>
      <c r="H1321" s="133">
        <v>7.6959999999999997</v>
      </c>
      <c r="I1321" s="133">
        <v>10.3</v>
      </c>
      <c r="J1321" s="133">
        <v>11.37</v>
      </c>
      <c r="K1321" s="133" t="s">
        <v>64</v>
      </c>
      <c r="L1321" s="133" t="s">
        <v>64</v>
      </c>
    </row>
    <row r="1322" spans="1:12" x14ac:dyDescent="0.3">
      <c r="A1322" s="134">
        <v>39688</v>
      </c>
      <c r="B1322" s="133" t="s">
        <v>64</v>
      </c>
      <c r="C1322" s="133">
        <v>2144.848</v>
      </c>
      <c r="D1322" s="183" t="s">
        <v>64</v>
      </c>
      <c r="E1322" s="133">
        <v>9149</v>
      </c>
      <c r="F1322" s="133">
        <v>7.5190000000000001</v>
      </c>
      <c r="G1322" s="133">
        <v>7.593</v>
      </c>
      <c r="H1322" s="133">
        <v>7.7290000000000001</v>
      </c>
      <c r="I1322" s="133">
        <v>10.26</v>
      </c>
      <c r="J1322" s="133">
        <v>11.47</v>
      </c>
      <c r="K1322" s="133" t="s">
        <v>64</v>
      </c>
      <c r="L1322" s="133" t="s">
        <v>64</v>
      </c>
    </row>
    <row r="1323" spans="1:12" x14ac:dyDescent="0.3">
      <c r="A1323" s="134">
        <v>39689</v>
      </c>
      <c r="B1323" s="133" t="s">
        <v>64</v>
      </c>
      <c r="C1323" s="133">
        <v>2165.9430000000002</v>
      </c>
      <c r="D1323" s="183" t="s">
        <v>64</v>
      </c>
      <c r="E1323" s="133">
        <v>9148</v>
      </c>
      <c r="F1323" s="133">
        <v>7.4290000000000003</v>
      </c>
      <c r="G1323" s="133">
        <v>7.5380000000000003</v>
      </c>
      <c r="H1323" s="133">
        <v>7.6760000000000002</v>
      </c>
      <c r="I1323" s="133">
        <v>10.29</v>
      </c>
      <c r="J1323" s="133">
        <v>11.47</v>
      </c>
      <c r="K1323" s="133" t="s">
        <v>64</v>
      </c>
      <c r="L1323" s="133" t="s">
        <v>64</v>
      </c>
    </row>
    <row r="1324" spans="1:12" x14ac:dyDescent="0.3">
      <c r="A1324" s="134">
        <v>39690</v>
      </c>
      <c r="B1324" s="133" t="s">
        <v>64</v>
      </c>
      <c r="C1324" s="133">
        <v>2165.9430000000002</v>
      </c>
      <c r="D1324" s="183" t="s">
        <v>64</v>
      </c>
      <c r="E1324" s="133">
        <v>9148</v>
      </c>
      <c r="F1324" s="133">
        <v>7.4290000000000003</v>
      </c>
      <c r="G1324" s="133">
        <v>7.5380000000000003</v>
      </c>
      <c r="H1324" s="133">
        <v>7.6760000000000002</v>
      </c>
      <c r="I1324" s="133">
        <v>10.29</v>
      </c>
      <c r="J1324" s="133">
        <v>11.47</v>
      </c>
      <c r="K1324" s="133" t="s">
        <v>64</v>
      </c>
      <c r="L1324" s="133" t="s">
        <v>64</v>
      </c>
    </row>
    <row r="1325" spans="1:12" x14ac:dyDescent="0.3">
      <c r="A1325" s="134">
        <v>39691</v>
      </c>
      <c r="B1325" s="133" t="s">
        <v>64</v>
      </c>
      <c r="C1325" s="133">
        <v>2165.9430000000002</v>
      </c>
      <c r="D1325" s="183" t="s">
        <v>64</v>
      </c>
      <c r="E1325" s="133">
        <v>9148</v>
      </c>
      <c r="F1325" s="133">
        <v>7.4290000000000003</v>
      </c>
      <c r="G1325" s="133">
        <v>7.5380000000000003</v>
      </c>
      <c r="H1325" s="133">
        <v>7.6760000000000002</v>
      </c>
      <c r="I1325" s="133">
        <v>10.29</v>
      </c>
      <c r="J1325" s="133">
        <v>11.47</v>
      </c>
      <c r="K1325" s="133" t="s">
        <v>64</v>
      </c>
      <c r="L1325" s="133" t="s">
        <v>64</v>
      </c>
    </row>
    <row r="1326" spans="1:12" x14ac:dyDescent="0.3">
      <c r="A1326" s="134">
        <v>39692</v>
      </c>
      <c r="B1326" s="133" t="s">
        <v>64</v>
      </c>
      <c r="C1326" s="133">
        <v>2164.62</v>
      </c>
      <c r="D1326" s="183" t="s">
        <v>64</v>
      </c>
      <c r="E1326" s="133">
        <v>9160</v>
      </c>
      <c r="F1326" s="133">
        <v>7.4870000000000001</v>
      </c>
      <c r="G1326" s="133">
        <v>7.5759999999999996</v>
      </c>
      <c r="H1326" s="133">
        <v>7.649</v>
      </c>
      <c r="I1326" s="133">
        <v>10.26</v>
      </c>
      <c r="J1326" s="133">
        <v>11.56</v>
      </c>
      <c r="K1326" s="133" t="s">
        <v>64</v>
      </c>
      <c r="L1326" s="133" t="s">
        <v>64</v>
      </c>
    </row>
    <row r="1327" spans="1:12" x14ac:dyDescent="0.3">
      <c r="A1327" s="134">
        <v>39693</v>
      </c>
      <c r="B1327" s="133" t="s">
        <v>64</v>
      </c>
      <c r="C1327" s="133">
        <v>2159.0520000000001</v>
      </c>
      <c r="D1327" s="183" t="s">
        <v>64</v>
      </c>
      <c r="E1327" s="133">
        <v>9210</v>
      </c>
      <c r="F1327" s="133">
        <v>7.4169999999999998</v>
      </c>
      <c r="G1327" s="133">
        <v>7.4889999999999999</v>
      </c>
      <c r="H1327" s="133">
        <v>7.6180000000000003</v>
      </c>
      <c r="I1327" s="133">
        <v>10.28</v>
      </c>
      <c r="J1327" s="133">
        <v>11.46</v>
      </c>
      <c r="K1327" s="133" t="s">
        <v>64</v>
      </c>
      <c r="L1327" s="133" t="s">
        <v>64</v>
      </c>
    </row>
    <row r="1328" spans="1:12" x14ac:dyDescent="0.3">
      <c r="A1328" s="134">
        <v>39694</v>
      </c>
      <c r="B1328" s="133" t="s">
        <v>64</v>
      </c>
      <c r="C1328" s="133">
        <v>2116</v>
      </c>
      <c r="D1328" s="183" t="s">
        <v>64</v>
      </c>
      <c r="E1328" s="133">
        <v>9220</v>
      </c>
      <c r="F1328" s="133">
        <v>7.4690000000000003</v>
      </c>
      <c r="G1328" s="133">
        <v>7.5510000000000002</v>
      </c>
      <c r="H1328" s="133">
        <v>7.681</v>
      </c>
      <c r="I1328" s="133">
        <v>10.25</v>
      </c>
      <c r="J1328" s="133">
        <v>11.32</v>
      </c>
      <c r="K1328" s="133" t="s">
        <v>64</v>
      </c>
      <c r="L1328" s="133" t="s">
        <v>64</v>
      </c>
    </row>
    <row r="1329" spans="1:12" x14ac:dyDescent="0.3">
      <c r="A1329" s="134">
        <v>39695</v>
      </c>
      <c r="B1329" s="133" t="s">
        <v>64</v>
      </c>
      <c r="C1329" s="133">
        <v>2075.2339999999999</v>
      </c>
      <c r="D1329" s="183" t="s">
        <v>64</v>
      </c>
      <c r="E1329" s="133">
        <v>9357</v>
      </c>
      <c r="F1329" s="133">
        <v>7.4379999999999997</v>
      </c>
      <c r="G1329" s="133">
        <v>7.532</v>
      </c>
      <c r="H1329" s="133">
        <v>7.67</v>
      </c>
      <c r="I1329" s="133">
        <v>10.24</v>
      </c>
      <c r="J1329" s="133">
        <v>11.38</v>
      </c>
      <c r="K1329" s="133" t="s">
        <v>64</v>
      </c>
      <c r="L1329" s="133" t="s">
        <v>64</v>
      </c>
    </row>
    <row r="1330" spans="1:12" x14ac:dyDescent="0.3">
      <c r="A1330" s="134">
        <v>39696</v>
      </c>
      <c r="B1330" s="133" t="s">
        <v>64</v>
      </c>
      <c r="C1330" s="133">
        <v>2022.5640000000001</v>
      </c>
      <c r="D1330" s="183" t="s">
        <v>64</v>
      </c>
      <c r="E1330" s="133">
        <v>9375</v>
      </c>
      <c r="F1330" s="133">
        <v>7.4610000000000003</v>
      </c>
      <c r="G1330" s="133">
        <v>7.5110000000000001</v>
      </c>
      <c r="H1330" s="133">
        <v>7.6680000000000001</v>
      </c>
      <c r="I1330" s="133">
        <v>10.45</v>
      </c>
      <c r="J1330" s="133">
        <v>11.48</v>
      </c>
      <c r="K1330" s="133" t="s">
        <v>64</v>
      </c>
      <c r="L1330" s="133" t="s">
        <v>64</v>
      </c>
    </row>
    <row r="1331" spans="1:12" x14ac:dyDescent="0.3">
      <c r="A1331" s="134">
        <v>39697</v>
      </c>
      <c r="B1331" s="133" t="s">
        <v>64</v>
      </c>
      <c r="C1331" s="133">
        <v>2022.5640000000001</v>
      </c>
      <c r="D1331" s="183" t="s">
        <v>64</v>
      </c>
      <c r="E1331" s="133">
        <v>9375</v>
      </c>
      <c r="F1331" s="133">
        <v>7.4610000000000003</v>
      </c>
      <c r="G1331" s="133">
        <v>7.5110000000000001</v>
      </c>
      <c r="H1331" s="133">
        <v>7.6680000000000001</v>
      </c>
      <c r="I1331" s="133">
        <v>10.45</v>
      </c>
      <c r="J1331" s="133">
        <v>11.48</v>
      </c>
      <c r="K1331" s="133" t="s">
        <v>64</v>
      </c>
      <c r="L1331" s="133" t="s">
        <v>64</v>
      </c>
    </row>
    <row r="1332" spans="1:12" x14ac:dyDescent="0.3">
      <c r="A1332" s="134">
        <v>39698</v>
      </c>
      <c r="B1332" s="133" t="s">
        <v>64</v>
      </c>
      <c r="C1332" s="133">
        <v>2022.5640000000001</v>
      </c>
      <c r="D1332" s="183" t="s">
        <v>64</v>
      </c>
      <c r="E1332" s="133">
        <v>9375</v>
      </c>
      <c r="F1332" s="133">
        <v>7.4610000000000003</v>
      </c>
      <c r="G1332" s="133">
        <v>7.5110000000000001</v>
      </c>
      <c r="H1332" s="133">
        <v>7.6680000000000001</v>
      </c>
      <c r="I1332" s="133">
        <v>10.45</v>
      </c>
      <c r="J1332" s="133">
        <v>11.48</v>
      </c>
      <c r="K1332" s="133" t="s">
        <v>64</v>
      </c>
      <c r="L1332" s="133" t="s">
        <v>64</v>
      </c>
    </row>
    <row r="1333" spans="1:12" x14ac:dyDescent="0.3">
      <c r="A1333" s="134">
        <v>39699</v>
      </c>
      <c r="B1333" s="133" t="s">
        <v>64</v>
      </c>
      <c r="C1333" s="133">
        <v>2037.998</v>
      </c>
      <c r="D1333" s="183" t="s">
        <v>64</v>
      </c>
      <c r="E1333" s="133">
        <v>9303</v>
      </c>
      <c r="F1333" s="133">
        <v>7.5359999999999996</v>
      </c>
      <c r="G1333" s="133">
        <v>7.6230000000000002</v>
      </c>
      <c r="H1333" s="133">
        <v>7.73</v>
      </c>
      <c r="I1333" s="133">
        <v>10.78</v>
      </c>
      <c r="J1333" s="133">
        <v>11.45</v>
      </c>
      <c r="K1333" s="133" t="s">
        <v>64</v>
      </c>
      <c r="L1333" s="133" t="s">
        <v>64</v>
      </c>
    </row>
    <row r="1334" spans="1:12" x14ac:dyDescent="0.3">
      <c r="A1334" s="134">
        <v>39700</v>
      </c>
      <c r="B1334" s="133" t="s">
        <v>64</v>
      </c>
      <c r="C1334" s="133">
        <v>1958.752</v>
      </c>
      <c r="D1334" s="183" t="s">
        <v>64</v>
      </c>
      <c r="E1334" s="133">
        <v>9328</v>
      </c>
      <c r="F1334" s="133">
        <v>7.5289999999999999</v>
      </c>
      <c r="G1334" s="133">
        <v>7.6109999999999998</v>
      </c>
      <c r="H1334" s="133">
        <v>7.73</v>
      </c>
      <c r="I1334" s="133">
        <v>10.79</v>
      </c>
      <c r="J1334" s="133">
        <v>11.57</v>
      </c>
      <c r="K1334" s="133" t="s">
        <v>64</v>
      </c>
      <c r="L1334" s="133" t="s">
        <v>64</v>
      </c>
    </row>
    <row r="1335" spans="1:12" x14ac:dyDescent="0.3">
      <c r="A1335" s="134">
        <v>39701</v>
      </c>
      <c r="B1335" s="133" t="s">
        <v>64</v>
      </c>
      <c r="C1335" s="133">
        <v>1885.0429999999999</v>
      </c>
      <c r="D1335" s="183" t="s">
        <v>64</v>
      </c>
      <c r="E1335" s="133">
        <v>9358</v>
      </c>
      <c r="F1335" s="133">
        <v>7.55</v>
      </c>
      <c r="G1335" s="133">
        <v>7.633</v>
      </c>
      <c r="H1335" s="133">
        <v>7.7110000000000003</v>
      </c>
      <c r="I1335" s="133">
        <v>10.87</v>
      </c>
      <c r="J1335" s="133">
        <v>11.68</v>
      </c>
      <c r="K1335" s="133" t="s">
        <v>64</v>
      </c>
      <c r="L1335" s="133" t="s">
        <v>64</v>
      </c>
    </row>
    <row r="1336" spans="1:12" x14ac:dyDescent="0.3">
      <c r="A1336" s="134">
        <v>39702</v>
      </c>
      <c r="B1336" s="133" t="s">
        <v>64</v>
      </c>
      <c r="C1336" s="133">
        <v>1870.133</v>
      </c>
      <c r="D1336" s="183" t="s">
        <v>64</v>
      </c>
      <c r="E1336" s="133">
        <v>9488</v>
      </c>
      <c r="F1336" s="133">
        <v>7.6070000000000002</v>
      </c>
      <c r="G1336" s="133">
        <v>7.6790000000000003</v>
      </c>
      <c r="H1336" s="133">
        <v>7.7359999999999998</v>
      </c>
      <c r="I1336" s="133">
        <v>11.48</v>
      </c>
      <c r="J1336" s="133">
        <v>12.32</v>
      </c>
      <c r="K1336" s="133" t="s">
        <v>64</v>
      </c>
      <c r="L1336" s="133" t="s">
        <v>64</v>
      </c>
    </row>
    <row r="1337" spans="1:12" x14ac:dyDescent="0.3">
      <c r="A1337" s="134">
        <v>39703</v>
      </c>
      <c r="B1337" s="133" t="s">
        <v>64</v>
      </c>
      <c r="C1337" s="133">
        <v>1804.0619999999999</v>
      </c>
      <c r="D1337" s="183" t="s">
        <v>64</v>
      </c>
      <c r="E1337" s="133">
        <v>9504</v>
      </c>
      <c r="F1337" s="133">
        <v>7.5890000000000004</v>
      </c>
      <c r="G1337" s="133">
        <v>7.6690000000000005</v>
      </c>
      <c r="H1337" s="133">
        <v>7.7530000000000001</v>
      </c>
      <c r="I1337" s="133">
        <v>11.46</v>
      </c>
      <c r="J1337" s="133">
        <v>12.33</v>
      </c>
      <c r="K1337" s="133" t="s">
        <v>64</v>
      </c>
      <c r="L1337" s="133" t="s">
        <v>64</v>
      </c>
    </row>
    <row r="1338" spans="1:12" x14ac:dyDescent="0.3">
      <c r="A1338" s="134">
        <v>39704</v>
      </c>
      <c r="B1338" s="133" t="s">
        <v>64</v>
      </c>
      <c r="C1338" s="133">
        <v>1804.0619999999999</v>
      </c>
      <c r="D1338" s="183" t="s">
        <v>64</v>
      </c>
      <c r="E1338" s="133">
        <v>9504</v>
      </c>
      <c r="F1338" s="133">
        <v>7.5890000000000004</v>
      </c>
      <c r="G1338" s="133">
        <v>7.6690000000000005</v>
      </c>
      <c r="H1338" s="133">
        <v>7.7530000000000001</v>
      </c>
      <c r="I1338" s="133">
        <v>11.46</v>
      </c>
      <c r="J1338" s="133">
        <v>12.33</v>
      </c>
      <c r="K1338" s="133" t="s">
        <v>64</v>
      </c>
      <c r="L1338" s="133" t="s">
        <v>64</v>
      </c>
    </row>
    <row r="1339" spans="1:12" x14ac:dyDescent="0.3">
      <c r="A1339" s="134">
        <v>39705</v>
      </c>
      <c r="B1339" s="133" t="s">
        <v>64</v>
      </c>
      <c r="C1339" s="133">
        <v>1804.0619999999999</v>
      </c>
      <c r="D1339" s="183" t="s">
        <v>64</v>
      </c>
      <c r="E1339" s="133">
        <v>9504</v>
      </c>
      <c r="F1339" s="133">
        <v>7.5890000000000004</v>
      </c>
      <c r="G1339" s="133">
        <v>7.6690000000000005</v>
      </c>
      <c r="H1339" s="133">
        <v>7.7530000000000001</v>
      </c>
      <c r="I1339" s="133">
        <v>11.46</v>
      </c>
      <c r="J1339" s="133">
        <v>12.33</v>
      </c>
      <c r="K1339" s="133" t="s">
        <v>64</v>
      </c>
      <c r="L1339" s="133" t="s">
        <v>64</v>
      </c>
    </row>
    <row r="1340" spans="1:12" x14ac:dyDescent="0.3">
      <c r="A1340" s="134">
        <v>39706</v>
      </c>
      <c r="B1340" s="133" t="s">
        <v>64</v>
      </c>
      <c r="C1340" s="133">
        <v>1719.2539999999999</v>
      </c>
      <c r="D1340" s="183" t="s">
        <v>64</v>
      </c>
      <c r="E1340" s="133">
        <v>9494</v>
      </c>
      <c r="F1340" s="133">
        <v>7.5890000000000004</v>
      </c>
      <c r="G1340" s="133">
        <v>7.6690000000000005</v>
      </c>
      <c r="H1340" s="133">
        <v>7.7530000000000001</v>
      </c>
      <c r="I1340" s="133">
        <v>11.46</v>
      </c>
      <c r="J1340" s="133">
        <v>12.28</v>
      </c>
      <c r="K1340" s="133" t="s">
        <v>64</v>
      </c>
      <c r="L1340" s="133" t="s">
        <v>64</v>
      </c>
    </row>
    <row r="1341" spans="1:12" x14ac:dyDescent="0.3">
      <c r="A1341" s="134">
        <v>39707</v>
      </c>
      <c r="B1341" s="133" t="s">
        <v>64</v>
      </c>
      <c r="C1341" s="133">
        <v>1735.636</v>
      </c>
      <c r="D1341" s="183" t="s">
        <v>64</v>
      </c>
      <c r="E1341" s="133">
        <v>9440</v>
      </c>
      <c r="F1341" s="133">
        <v>7.7859999999999996</v>
      </c>
      <c r="G1341" s="133">
        <v>7.8769999999999998</v>
      </c>
      <c r="H1341" s="133">
        <v>7.9210000000000003</v>
      </c>
      <c r="I1341" s="133">
        <v>11.81</v>
      </c>
      <c r="J1341" s="133">
        <v>12.45</v>
      </c>
      <c r="K1341" s="133" t="s">
        <v>64</v>
      </c>
      <c r="L1341" s="133" t="s">
        <v>64</v>
      </c>
    </row>
    <row r="1342" spans="1:12" x14ac:dyDescent="0.3">
      <c r="A1342" s="134">
        <v>39708</v>
      </c>
      <c r="B1342" s="133" t="s">
        <v>64</v>
      </c>
      <c r="C1342" s="133">
        <v>1769.894</v>
      </c>
      <c r="D1342" s="183" t="s">
        <v>64</v>
      </c>
      <c r="E1342" s="133">
        <v>9405</v>
      </c>
      <c r="F1342" s="133">
        <v>7.85</v>
      </c>
      <c r="G1342" s="133">
        <v>7.9329999999999998</v>
      </c>
      <c r="H1342" s="133">
        <v>7.9459999999999997</v>
      </c>
      <c r="I1342" s="133">
        <v>11.46</v>
      </c>
      <c r="J1342" s="133">
        <v>12.4</v>
      </c>
      <c r="K1342" s="133" t="s">
        <v>64</v>
      </c>
      <c r="L1342" s="133" t="s">
        <v>64</v>
      </c>
    </row>
    <row r="1343" spans="1:12" x14ac:dyDescent="0.3">
      <c r="A1343" s="134">
        <v>39709</v>
      </c>
      <c r="B1343" s="133" t="s">
        <v>64</v>
      </c>
      <c r="C1343" s="133">
        <v>1787.673</v>
      </c>
      <c r="D1343" s="183" t="s">
        <v>64</v>
      </c>
      <c r="E1343" s="133">
        <v>9400</v>
      </c>
      <c r="F1343" s="133">
        <v>7.8689999999999998</v>
      </c>
      <c r="G1343" s="133">
        <v>8.0020000000000007</v>
      </c>
      <c r="H1343" s="133">
        <v>7.9909999999999997</v>
      </c>
      <c r="I1343" s="133">
        <v>11.46</v>
      </c>
      <c r="J1343" s="133">
        <v>12.4</v>
      </c>
      <c r="K1343" s="133" t="s">
        <v>64</v>
      </c>
      <c r="L1343" s="133" t="s">
        <v>64</v>
      </c>
    </row>
    <row r="1344" spans="1:12" x14ac:dyDescent="0.3">
      <c r="A1344" s="134">
        <v>39710</v>
      </c>
      <c r="B1344" s="133" t="s">
        <v>64</v>
      </c>
      <c r="C1344" s="133">
        <v>1891.732</v>
      </c>
      <c r="D1344" s="183" t="s">
        <v>64</v>
      </c>
      <c r="E1344" s="133">
        <v>9313</v>
      </c>
      <c r="F1344" s="133">
        <v>7.93</v>
      </c>
      <c r="G1344" s="133">
        <v>8.02</v>
      </c>
      <c r="H1344" s="133">
        <v>8.0239999999999991</v>
      </c>
      <c r="I1344" s="133">
        <v>11.43</v>
      </c>
      <c r="J1344" s="133">
        <v>12.34</v>
      </c>
      <c r="K1344" s="133" t="s">
        <v>64</v>
      </c>
      <c r="L1344" s="133" t="s">
        <v>64</v>
      </c>
    </row>
    <row r="1345" spans="1:12" x14ac:dyDescent="0.3">
      <c r="A1345" s="134">
        <v>39711</v>
      </c>
      <c r="B1345" s="133" t="s">
        <v>64</v>
      </c>
      <c r="C1345" s="133">
        <v>1891.732</v>
      </c>
      <c r="D1345" s="183" t="s">
        <v>64</v>
      </c>
      <c r="E1345" s="133">
        <v>9313</v>
      </c>
      <c r="F1345" s="133">
        <v>7.93</v>
      </c>
      <c r="G1345" s="133">
        <v>8.02</v>
      </c>
      <c r="H1345" s="133">
        <v>8.0239999999999991</v>
      </c>
      <c r="I1345" s="133">
        <v>11.43</v>
      </c>
      <c r="J1345" s="133">
        <v>12.34</v>
      </c>
      <c r="K1345" s="133" t="s">
        <v>64</v>
      </c>
      <c r="L1345" s="133" t="s">
        <v>64</v>
      </c>
    </row>
    <row r="1346" spans="1:12" x14ac:dyDescent="0.3">
      <c r="A1346" s="134">
        <v>39712</v>
      </c>
      <c r="B1346" s="133" t="s">
        <v>64</v>
      </c>
      <c r="C1346" s="133">
        <v>1891.732</v>
      </c>
      <c r="D1346" s="183" t="s">
        <v>64</v>
      </c>
      <c r="E1346" s="133">
        <v>9313</v>
      </c>
      <c r="F1346" s="133">
        <v>7.93</v>
      </c>
      <c r="G1346" s="133">
        <v>8.02</v>
      </c>
      <c r="H1346" s="133">
        <v>8.0239999999999991</v>
      </c>
      <c r="I1346" s="133">
        <v>11.43</v>
      </c>
      <c r="J1346" s="133">
        <v>12.34</v>
      </c>
      <c r="K1346" s="133" t="s">
        <v>64</v>
      </c>
      <c r="L1346" s="133" t="s">
        <v>64</v>
      </c>
    </row>
    <row r="1347" spans="1:12" x14ac:dyDescent="0.3">
      <c r="A1347" s="134">
        <v>39713</v>
      </c>
      <c r="B1347" s="133" t="s">
        <v>64</v>
      </c>
      <c r="C1347" s="133">
        <v>1897.3420000000001</v>
      </c>
      <c r="D1347" s="183" t="s">
        <v>64</v>
      </c>
      <c r="E1347" s="133">
        <v>9290</v>
      </c>
      <c r="F1347" s="133">
        <v>7.9420000000000002</v>
      </c>
      <c r="G1347" s="133">
        <v>8.0519999999999996</v>
      </c>
      <c r="H1347" s="133">
        <v>8.0530000000000008</v>
      </c>
      <c r="I1347" s="133">
        <v>11.47</v>
      </c>
      <c r="J1347" s="133">
        <v>12.03</v>
      </c>
      <c r="K1347" s="133" t="s">
        <v>64</v>
      </c>
      <c r="L1347" s="133" t="s">
        <v>64</v>
      </c>
    </row>
    <row r="1348" spans="1:12" x14ac:dyDescent="0.3">
      <c r="A1348" s="134">
        <v>39714</v>
      </c>
      <c r="B1348" s="133" t="s">
        <v>64</v>
      </c>
      <c r="C1348" s="133">
        <v>1873.1</v>
      </c>
      <c r="D1348" s="183" t="s">
        <v>64</v>
      </c>
      <c r="E1348" s="133">
        <v>9335</v>
      </c>
      <c r="F1348" s="133">
        <v>7.9350000000000005</v>
      </c>
      <c r="G1348" s="133">
        <v>8.0359999999999996</v>
      </c>
      <c r="H1348" s="133">
        <v>8.0359999999999996</v>
      </c>
      <c r="I1348" s="133">
        <v>11.44</v>
      </c>
      <c r="J1348" s="133">
        <v>12.05</v>
      </c>
      <c r="K1348" s="133" t="s">
        <v>64</v>
      </c>
      <c r="L1348" s="133" t="s">
        <v>64</v>
      </c>
    </row>
    <row r="1349" spans="1:12" x14ac:dyDescent="0.3">
      <c r="A1349" s="134">
        <v>39715</v>
      </c>
      <c r="B1349" s="133" t="s">
        <v>64</v>
      </c>
      <c r="C1349" s="133">
        <v>1883.5509999999999</v>
      </c>
      <c r="D1349" s="183" t="s">
        <v>64</v>
      </c>
      <c r="E1349" s="133">
        <v>9335</v>
      </c>
      <c r="F1349" s="133">
        <v>8.0259999999999998</v>
      </c>
      <c r="G1349" s="133">
        <v>8.1430000000000007</v>
      </c>
      <c r="H1349" s="133">
        <v>8.1460000000000008</v>
      </c>
      <c r="I1349" s="133">
        <v>11.42</v>
      </c>
      <c r="J1349" s="133">
        <v>12.1</v>
      </c>
      <c r="K1349" s="133" t="s">
        <v>64</v>
      </c>
      <c r="L1349" s="133" t="s">
        <v>64</v>
      </c>
    </row>
    <row r="1350" spans="1:12" x14ac:dyDescent="0.3">
      <c r="A1350" s="134">
        <v>39716</v>
      </c>
      <c r="B1350" s="133" t="s">
        <v>64</v>
      </c>
      <c r="C1350" s="133">
        <v>1870.0609999999999</v>
      </c>
      <c r="D1350" s="183" t="s">
        <v>64</v>
      </c>
      <c r="E1350" s="133">
        <v>9340</v>
      </c>
      <c r="F1350" s="133">
        <v>8.0760000000000005</v>
      </c>
      <c r="G1350" s="133">
        <v>8.2059999999999995</v>
      </c>
      <c r="H1350" s="133">
        <v>8.1649999999999991</v>
      </c>
      <c r="I1350" s="133">
        <v>11.4</v>
      </c>
      <c r="J1350" s="133">
        <v>12.24</v>
      </c>
      <c r="K1350" s="133" t="s">
        <v>64</v>
      </c>
      <c r="L1350" s="133" t="s">
        <v>64</v>
      </c>
    </row>
    <row r="1351" spans="1:12" x14ac:dyDescent="0.3">
      <c r="A1351" s="134">
        <v>39717</v>
      </c>
      <c r="B1351" s="133" t="s">
        <v>64</v>
      </c>
      <c r="C1351" s="133">
        <v>1846.0909999999999</v>
      </c>
      <c r="D1351" s="183" t="s">
        <v>64</v>
      </c>
      <c r="E1351" s="133">
        <v>9380</v>
      </c>
      <c r="F1351" s="133">
        <v>8.0329999999999995</v>
      </c>
      <c r="G1351" s="133">
        <v>8.1449999999999996</v>
      </c>
      <c r="H1351" s="133">
        <v>8.1159999999999997</v>
      </c>
      <c r="I1351" s="133">
        <v>11.33</v>
      </c>
      <c r="J1351" s="133">
        <v>12.3</v>
      </c>
      <c r="K1351" s="133" t="s">
        <v>64</v>
      </c>
      <c r="L1351" s="133" t="s">
        <v>64</v>
      </c>
    </row>
    <row r="1352" spans="1:12" x14ac:dyDescent="0.3">
      <c r="A1352" s="134">
        <v>39718</v>
      </c>
      <c r="B1352" s="133" t="s">
        <v>64</v>
      </c>
      <c r="C1352" s="133">
        <v>1846.0909999999999</v>
      </c>
      <c r="D1352" s="183" t="s">
        <v>64</v>
      </c>
      <c r="E1352" s="133">
        <v>9380</v>
      </c>
      <c r="F1352" s="133">
        <v>8.0329999999999995</v>
      </c>
      <c r="G1352" s="133">
        <v>8.1449999999999996</v>
      </c>
      <c r="H1352" s="133">
        <v>8.1159999999999997</v>
      </c>
      <c r="I1352" s="133">
        <v>11.33</v>
      </c>
      <c r="J1352" s="133">
        <v>12.3</v>
      </c>
      <c r="K1352" s="133" t="s">
        <v>64</v>
      </c>
      <c r="L1352" s="133" t="s">
        <v>64</v>
      </c>
    </row>
    <row r="1353" spans="1:12" x14ac:dyDescent="0.3">
      <c r="A1353" s="134">
        <v>39719</v>
      </c>
      <c r="B1353" s="133" t="s">
        <v>64</v>
      </c>
      <c r="C1353" s="133">
        <v>1846.0909999999999</v>
      </c>
      <c r="D1353" s="183" t="s">
        <v>64</v>
      </c>
      <c r="E1353" s="133">
        <v>9380</v>
      </c>
      <c r="F1353" s="133">
        <v>8.0329999999999995</v>
      </c>
      <c r="G1353" s="133">
        <v>8.1449999999999996</v>
      </c>
      <c r="H1353" s="133">
        <v>8.1159999999999997</v>
      </c>
      <c r="I1353" s="133">
        <v>11.33</v>
      </c>
      <c r="J1353" s="133">
        <v>12.3</v>
      </c>
      <c r="K1353" s="133" t="s">
        <v>64</v>
      </c>
      <c r="L1353" s="133" t="s">
        <v>64</v>
      </c>
    </row>
    <row r="1354" spans="1:12" x14ac:dyDescent="0.3">
      <c r="A1354" s="134">
        <v>39720</v>
      </c>
      <c r="B1354" s="133" t="s">
        <v>64</v>
      </c>
      <c r="C1354" s="133">
        <v>1832.5070000000001</v>
      </c>
      <c r="D1354" s="183" t="s">
        <v>64</v>
      </c>
      <c r="E1354" s="133">
        <v>9490</v>
      </c>
      <c r="F1354" s="133">
        <v>8.0239999999999991</v>
      </c>
      <c r="G1354" s="133">
        <v>8.1029999999999998</v>
      </c>
      <c r="H1354" s="133">
        <v>8.0920000000000005</v>
      </c>
      <c r="I1354" s="133">
        <v>11.3</v>
      </c>
      <c r="J1354" s="133">
        <v>12.45</v>
      </c>
      <c r="K1354" s="133" t="s">
        <v>64</v>
      </c>
      <c r="L1354" s="133" t="s">
        <v>64</v>
      </c>
    </row>
    <row r="1355" spans="1:12" x14ac:dyDescent="0.3">
      <c r="A1355" s="134">
        <v>39721</v>
      </c>
      <c r="B1355" s="133" t="s">
        <v>64</v>
      </c>
      <c r="C1355" s="133">
        <v>1832.5070000000001</v>
      </c>
      <c r="D1355" s="183" t="s">
        <v>64</v>
      </c>
      <c r="E1355" s="133">
        <v>9590</v>
      </c>
      <c r="F1355" s="133">
        <v>8.0239999999999991</v>
      </c>
      <c r="G1355" s="133">
        <v>8.1029999999999998</v>
      </c>
      <c r="H1355" s="133">
        <v>8.0920000000000005</v>
      </c>
      <c r="I1355" s="133">
        <v>11.3</v>
      </c>
      <c r="J1355" s="133">
        <v>12.57</v>
      </c>
      <c r="K1355" s="133" t="s">
        <v>64</v>
      </c>
      <c r="L1355" s="133" t="s">
        <v>64</v>
      </c>
    </row>
    <row r="1356" spans="1:12" x14ac:dyDescent="0.3">
      <c r="A1356" s="134">
        <v>39722</v>
      </c>
      <c r="B1356" s="133" t="s">
        <v>64</v>
      </c>
      <c r="C1356" s="133">
        <v>1832.5070000000001</v>
      </c>
      <c r="D1356" s="183" t="s">
        <v>64</v>
      </c>
      <c r="E1356" s="133">
        <v>9590</v>
      </c>
      <c r="F1356" s="133">
        <v>8.0239999999999991</v>
      </c>
      <c r="G1356" s="133">
        <v>8.1029999999999998</v>
      </c>
      <c r="H1356" s="133">
        <v>8.0920000000000005</v>
      </c>
      <c r="I1356" s="133">
        <v>11.3</v>
      </c>
      <c r="J1356" s="133">
        <v>12.57</v>
      </c>
      <c r="K1356" s="133" t="s">
        <v>64</v>
      </c>
      <c r="L1356" s="133" t="s">
        <v>64</v>
      </c>
    </row>
    <row r="1357" spans="1:12" x14ac:dyDescent="0.3">
      <c r="A1357" s="134">
        <v>39723</v>
      </c>
      <c r="B1357" s="133" t="s">
        <v>64</v>
      </c>
      <c r="C1357" s="133">
        <v>1832.5070000000001</v>
      </c>
      <c r="D1357" s="183" t="s">
        <v>64</v>
      </c>
      <c r="E1357" s="133">
        <v>9480</v>
      </c>
      <c r="F1357" s="133">
        <v>8.0239999999999991</v>
      </c>
      <c r="G1357" s="133">
        <v>8.1029999999999998</v>
      </c>
      <c r="H1357" s="133">
        <v>8.0920000000000005</v>
      </c>
      <c r="I1357" s="133">
        <v>11.3</v>
      </c>
      <c r="J1357" s="133">
        <v>12.57</v>
      </c>
      <c r="K1357" s="133" t="s">
        <v>64</v>
      </c>
      <c r="L1357" s="133" t="s">
        <v>64</v>
      </c>
    </row>
    <row r="1358" spans="1:12" x14ac:dyDescent="0.3">
      <c r="A1358" s="134">
        <v>39724</v>
      </c>
      <c r="B1358" s="133" t="s">
        <v>64</v>
      </c>
      <c r="C1358" s="133">
        <v>1832.5070000000001</v>
      </c>
      <c r="D1358" s="183" t="s">
        <v>64</v>
      </c>
      <c r="E1358" s="133">
        <v>9565</v>
      </c>
      <c r="F1358" s="133">
        <v>8.0239999999999991</v>
      </c>
      <c r="G1358" s="133">
        <v>8.1029999999999998</v>
      </c>
      <c r="H1358" s="133">
        <v>8.0920000000000005</v>
      </c>
      <c r="I1358" s="133">
        <v>11.3</v>
      </c>
      <c r="J1358" s="133">
        <v>12.57</v>
      </c>
      <c r="K1358" s="133" t="s">
        <v>64</v>
      </c>
      <c r="L1358" s="133" t="s">
        <v>64</v>
      </c>
    </row>
    <row r="1359" spans="1:12" x14ac:dyDescent="0.3">
      <c r="A1359" s="134">
        <v>39725</v>
      </c>
      <c r="B1359" s="133" t="s">
        <v>64</v>
      </c>
      <c r="C1359" s="133">
        <v>1832.5070000000001</v>
      </c>
      <c r="D1359" s="183" t="s">
        <v>64</v>
      </c>
      <c r="E1359" s="133">
        <v>9565</v>
      </c>
      <c r="F1359" s="133">
        <v>8.0239999999999991</v>
      </c>
      <c r="G1359" s="133">
        <v>8.1029999999999998</v>
      </c>
      <c r="H1359" s="133">
        <v>8.0920000000000005</v>
      </c>
      <c r="I1359" s="133">
        <v>11.3</v>
      </c>
      <c r="J1359" s="133">
        <v>12.57</v>
      </c>
      <c r="K1359" s="133" t="s">
        <v>64</v>
      </c>
      <c r="L1359" s="133" t="s">
        <v>64</v>
      </c>
    </row>
    <row r="1360" spans="1:12" x14ac:dyDescent="0.3">
      <c r="A1360" s="134">
        <v>39726</v>
      </c>
      <c r="B1360" s="133" t="s">
        <v>64</v>
      </c>
      <c r="C1360" s="133">
        <v>1832.5070000000001</v>
      </c>
      <c r="D1360" s="183" t="s">
        <v>64</v>
      </c>
      <c r="E1360" s="133">
        <v>9565</v>
      </c>
      <c r="F1360" s="133">
        <v>8.0239999999999991</v>
      </c>
      <c r="G1360" s="133">
        <v>8.1029999999999998</v>
      </c>
      <c r="H1360" s="133">
        <v>8.0920000000000005</v>
      </c>
      <c r="I1360" s="133">
        <v>11.3</v>
      </c>
      <c r="J1360" s="133">
        <v>12.57</v>
      </c>
      <c r="K1360" s="133" t="s">
        <v>64</v>
      </c>
      <c r="L1360" s="133" t="s">
        <v>64</v>
      </c>
    </row>
    <row r="1361" spans="1:12" x14ac:dyDescent="0.3">
      <c r="A1361" s="134">
        <v>39727</v>
      </c>
      <c r="B1361" s="133" t="s">
        <v>64</v>
      </c>
      <c r="C1361" s="133">
        <v>1648.739</v>
      </c>
      <c r="D1361" s="183" t="s">
        <v>64</v>
      </c>
      <c r="E1361" s="133">
        <v>9585</v>
      </c>
      <c r="F1361" s="133">
        <v>8.1419999999999995</v>
      </c>
      <c r="G1361" s="133">
        <v>8.2420000000000009</v>
      </c>
      <c r="H1361" s="133">
        <v>8.2240000000000002</v>
      </c>
      <c r="I1361" s="133">
        <v>11.93</v>
      </c>
      <c r="J1361" s="133">
        <v>13.81</v>
      </c>
      <c r="K1361" s="133" t="s">
        <v>64</v>
      </c>
      <c r="L1361" s="133" t="s">
        <v>64</v>
      </c>
    </row>
    <row r="1362" spans="1:12" x14ac:dyDescent="0.3">
      <c r="A1362" s="134">
        <v>39728</v>
      </c>
      <c r="B1362" s="133" t="s">
        <v>64</v>
      </c>
      <c r="C1362" s="133">
        <v>1619.721</v>
      </c>
      <c r="D1362" s="183" t="s">
        <v>64</v>
      </c>
      <c r="E1362" s="133">
        <v>9665</v>
      </c>
      <c r="F1362" s="133">
        <v>8.1340000000000003</v>
      </c>
      <c r="G1362" s="133">
        <v>8.2010000000000005</v>
      </c>
      <c r="H1362" s="133">
        <v>8.2080000000000002</v>
      </c>
      <c r="I1362" s="133">
        <v>12.5</v>
      </c>
      <c r="J1362" s="133">
        <v>13.81</v>
      </c>
      <c r="K1362" s="133" t="s">
        <v>64</v>
      </c>
      <c r="L1362" s="133" t="s">
        <v>64</v>
      </c>
    </row>
    <row r="1363" spans="1:12" x14ac:dyDescent="0.3">
      <c r="A1363" s="134">
        <v>39729</v>
      </c>
      <c r="B1363" s="133" t="s">
        <v>64</v>
      </c>
      <c r="C1363" s="133">
        <v>1451.6690000000001</v>
      </c>
      <c r="D1363" s="183" t="s">
        <v>64</v>
      </c>
      <c r="E1363" s="133">
        <v>9645</v>
      </c>
      <c r="F1363" s="133">
        <v>8.1720000000000006</v>
      </c>
      <c r="G1363" s="133">
        <v>8.2449999999999992</v>
      </c>
      <c r="H1363" s="133">
        <v>8.2509999999999994</v>
      </c>
      <c r="I1363" s="133">
        <v>12.53</v>
      </c>
      <c r="J1363" s="133">
        <v>14.74</v>
      </c>
      <c r="K1363" s="133" t="s">
        <v>64</v>
      </c>
      <c r="L1363" s="133" t="s">
        <v>64</v>
      </c>
    </row>
    <row r="1364" spans="1:12" x14ac:dyDescent="0.3">
      <c r="A1364" s="134">
        <v>39730</v>
      </c>
      <c r="B1364" s="133" t="s">
        <v>64</v>
      </c>
      <c r="C1364" s="133">
        <v>1451.6690000000001</v>
      </c>
      <c r="D1364" s="183" t="s">
        <v>64</v>
      </c>
      <c r="E1364" s="133">
        <v>9750</v>
      </c>
      <c r="F1364" s="133">
        <v>8.1620000000000008</v>
      </c>
      <c r="G1364" s="133">
        <v>8.24</v>
      </c>
      <c r="H1364" s="133">
        <v>8.2110000000000003</v>
      </c>
      <c r="I1364" s="133">
        <v>12.65</v>
      </c>
      <c r="J1364" s="133">
        <v>14.73</v>
      </c>
      <c r="K1364" s="133" t="s">
        <v>64</v>
      </c>
      <c r="L1364" s="133" t="s">
        <v>64</v>
      </c>
    </row>
    <row r="1365" spans="1:12" x14ac:dyDescent="0.3">
      <c r="A1365" s="134">
        <v>39731</v>
      </c>
      <c r="B1365" s="133" t="s">
        <v>64</v>
      </c>
      <c r="C1365" s="133">
        <v>1451.6690000000001</v>
      </c>
      <c r="D1365" s="183" t="s">
        <v>64</v>
      </c>
      <c r="E1365" s="133">
        <v>10253</v>
      </c>
      <c r="F1365" s="133">
        <v>8.1639999999999997</v>
      </c>
      <c r="G1365" s="133">
        <v>8.2360000000000007</v>
      </c>
      <c r="H1365" s="133">
        <v>8.2059999999999995</v>
      </c>
      <c r="I1365" s="133">
        <v>12.65</v>
      </c>
      <c r="J1365" s="133">
        <v>14.73</v>
      </c>
      <c r="K1365" s="133" t="s">
        <v>64</v>
      </c>
      <c r="L1365" s="133" t="s">
        <v>64</v>
      </c>
    </row>
    <row r="1366" spans="1:12" x14ac:dyDescent="0.3">
      <c r="A1366" s="134">
        <v>39732</v>
      </c>
      <c r="B1366" s="133" t="s">
        <v>64</v>
      </c>
      <c r="C1366" s="133">
        <v>1451.6690000000001</v>
      </c>
      <c r="D1366" s="183" t="s">
        <v>64</v>
      </c>
      <c r="E1366" s="133">
        <v>10253</v>
      </c>
      <c r="F1366" s="133">
        <v>8.1639999999999997</v>
      </c>
      <c r="G1366" s="133">
        <v>8.2360000000000007</v>
      </c>
      <c r="H1366" s="133">
        <v>8.2059999999999995</v>
      </c>
      <c r="I1366" s="133">
        <v>12.65</v>
      </c>
      <c r="J1366" s="133">
        <v>14.73</v>
      </c>
      <c r="K1366" s="133" t="s">
        <v>64</v>
      </c>
      <c r="L1366" s="133" t="s">
        <v>64</v>
      </c>
    </row>
    <row r="1367" spans="1:12" x14ac:dyDescent="0.3">
      <c r="A1367" s="134">
        <v>39733</v>
      </c>
      <c r="B1367" s="133" t="s">
        <v>64</v>
      </c>
      <c r="C1367" s="133">
        <v>1451.6690000000001</v>
      </c>
      <c r="D1367" s="183" t="s">
        <v>64</v>
      </c>
      <c r="E1367" s="133">
        <v>10253</v>
      </c>
      <c r="F1367" s="133">
        <v>8.1639999999999997</v>
      </c>
      <c r="G1367" s="133">
        <v>8.2360000000000007</v>
      </c>
      <c r="H1367" s="133">
        <v>8.2059999999999995</v>
      </c>
      <c r="I1367" s="133">
        <v>12.65</v>
      </c>
      <c r="J1367" s="133">
        <v>14.73</v>
      </c>
      <c r="K1367" s="133" t="s">
        <v>64</v>
      </c>
      <c r="L1367" s="133" t="s">
        <v>64</v>
      </c>
    </row>
    <row r="1368" spans="1:12" x14ac:dyDescent="0.3">
      <c r="A1368" s="134">
        <v>39734</v>
      </c>
      <c r="B1368" s="133" t="s">
        <v>64</v>
      </c>
      <c r="C1368" s="133">
        <v>1461.873</v>
      </c>
      <c r="D1368" s="183" t="s">
        <v>64</v>
      </c>
      <c r="E1368" s="133">
        <v>9701</v>
      </c>
      <c r="F1368" s="133">
        <v>8.218</v>
      </c>
      <c r="G1368" s="133">
        <v>8.282</v>
      </c>
      <c r="H1368" s="133">
        <v>8.2231299999999994</v>
      </c>
      <c r="I1368" s="133">
        <v>14.44</v>
      </c>
      <c r="J1368" s="133">
        <v>14.79</v>
      </c>
      <c r="K1368" s="133" t="s">
        <v>64</v>
      </c>
      <c r="L1368" s="133" t="s">
        <v>64</v>
      </c>
    </row>
    <row r="1369" spans="1:12" x14ac:dyDescent="0.3">
      <c r="A1369" s="134">
        <v>39735</v>
      </c>
      <c r="B1369" s="133" t="s">
        <v>64</v>
      </c>
      <c r="C1369" s="133">
        <v>1555.9670000000001</v>
      </c>
      <c r="D1369" s="183" t="s">
        <v>64</v>
      </c>
      <c r="E1369" s="133">
        <v>9795</v>
      </c>
      <c r="F1369" s="133">
        <v>8.2249999999999996</v>
      </c>
      <c r="G1369" s="133">
        <v>8.2929999999999993</v>
      </c>
      <c r="H1369" s="133">
        <v>8.3019999999999996</v>
      </c>
      <c r="I1369" s="133">
        <v>12.74</v>
      </c>
      <c r="J1369" s="133">
        <v>13.75</v>
      </c>
      <c r="K1369" s="133" t="s">
        <v>64</v>
      </c>
      <c r="L1369" s="133" t="s">
        <v>64</v>
      </c>
    </row>
    <row r="1370" spans="1:12" x14ac:dyDescent="0.3">
      <c r="A1370" s="134">
        <v>39736</v>
      </c>
      <c r="B1370" s="133" t="s">
        <v>64</v>
      </c>
      <c r="C1370" s="133">
        <v>1520.4069999999999</v>
      </c>
      <c r="D1370" s="183" t="s">
        <v>64</v>
      </c>
      <c r="E1370" s="133">
        <v>10071</v>
      </c>
      <c r="F1370" s="133">
        <v>8.2569999999999997</v>
      </c>
      <c r="G1370" s="133">
        <v>8.2959999999999994</v>
      </c>
      <c r="H1370" s="133">
        <v>8.3230000000000004</v>
      </c>
      <c r="I1370" s="133">
        <v>13.2</v>
      </c>
      <c r="J1370" s="133">
        <v>13.42</v>
      </c>
      <c r="K1370" s="133" t="s">
        <v>64</v>
      </c>
      <c r="L1370" s="133" t="s">
        <v>64</v>
      </c>
    </row>
    <row r="1371" spans="1:12" x14ac:dyDescent="0.3">
      <c r="A1371" s="134">
        <v>39737</v>
      </c>
      <c r="B1371" s="133" t="s">
        <v>64</v>
      </c>
      <c r="C1371" s="133">
        <v>1463.251</v>
      </c>
      <c r="D1371" s="183" t="s">
        <v>64</v>
      </c>
      <c r="E1371" s="133">
        <v>10004</v>
      </c>
      <c r="F1371" s="133">
        <v>8.2430000000000003</v>
      </c>
      <c r="G1371" s="133">
        <v>8.3059999999999992</v>
      </c>
      <c r="H1371" s="133">
        <v>8.3620000000000001</v>
      </c>
      <c r="I1371" s="133">
        <v>13.17</v>
      </c>
      <c r="J1371" s="133">
        <v>15.2</v>
      </c>
      <c r="K1371" s="133" t="s">
        <v>64</v>
      </c>
      <c r="L1371" s="133" t="s">
        <v>64</v>
      </c>
    </row>
    <row r="1372" spans="1:12" x14ac:dyDescent="0.3">
      <c r="A1372" s="134">
        <v>39738</v>
      </c>
      <c r="B1372" s="133" t="s">
        <v>64</v>
      </c>
      <c r="C1372" s="133">
        <v>1399.424</v>
      </c>
      <c r="D1372" s="183" t="s">
        <v>64</v>
      </c>
      <c r="E1372" s="133">
        <v>9630</v>
      </c>
      <c r="F1372" s="133">
        <v>8.4190000000000005</v>
      </c>
      <c r="G1372" s="133">
        <v>8.4489999999999998</v>
      </c>
      <c r="H1372" s="133">
        <v>8.4410000000000007</v>
      </c>
      <c r="I1372" s="133">
        <v>13.5</v>
      </c>
      <c r="J1372" s="133">
        <v>15.21</v>
      </c>
      <c r="K1372" s="133" t="s">
        <v>64</v>
      </c>
      <c r="L1372" s="133" t="s">
        <v>64</v>
      </c>
    </row>
    <row r="1373" spans="1:12" x14ac:dyDescent="0.3">
      <c r="A1373" s="134">
        <v>39739</v>
      </c>
      <c r="B1373" s="133" t="s">
        <v>64</v>
      </c>
      <c r="C1373" s="133">
        <v>1399.424</v>
      </c>
      <c r="D1373" s="183" t="s">
        <v>64</v>
      </c>
      <c r="E1373" s="133">
        <v>9630</v>
      </c>
      <c r="F1373" s="133">
        <v>8.4190000000000005</v>
      </c>
      <c r="G1373" s="133">
        <v>8.4489999999999998</v>
      </c>
      <c r="H1373" s="133">
        <v>8.4410000000000007</v>
      </c>
      <c r="I1373" s="133">
        <v>13.5</v>
      </c>
      <c r="J1373" s="133">
        <v>15.21</v>
      </c>
      <c r="K1373" s="133" t="s">
        <v>64</v>
      </c>
      <c r="L1373" s="133" t="s">
        <v>64</v>
      </c>
    </row>
    <row r="1374" spans="1:12" x14ac:dyDescent="0.3">
      <c r="A1374" s="134">
        <v>39740</v>
      </c>
      <c r="B1374" s="133" t="s">
        <v>64</v>
      </c>
      <c r="C1374" s="133">
        <v>1399.424</v>
      </c>
      <c r="D1374" s="183" t="s">
        <v>64</v>
      </c>
      <c r="E1374" s="133">
        <v>9630</v>
      </c>
      <c r="F1374" s="133">
        <v>8.4190000000000005</v>
      </c>
      <c r="G1374" s="133">
        <v>8.4489999999999998</v>
      </c>
      <c r="H1374" s="133">
        <v>8.4410000000000007</v>
      </c>
      <c r="I1374" s="133">
        <v>13.5</v>
      </c>
      <c r="J1374" s="133">
        <v>15.21</v>
      </c>
      <c r="K1374" s="133" t="s">
        <v>64</v>
      </c>
      <c r="L1374" s="133" t="s">
        <v>64</v>
      </c>
    </row>
    <row r="1375" spans="1:12" x14ac:dyDescent="0.3">
      <c r="A1375" s="134">
        <v>39741</v>
      </c>
      <c r="B1375" s="133" t="s">
        <v>64</v>
      </c>
      <c r="C1375" s="133">
        <v>1426.9380000000001</v>
      </c>
      <c r="D1375" s="183" t="s">
        <v>64</v>
      </c>
      <c r="E1375" s="133">
        <v>9815</v>
      </c>
      <c r="F1375" s="133">
        <v>8.3859999999999992</v>
      </c>
      <c r="G1375" s="133">
        <v>8.4440000000000008</v>
      </c>
      <c r="H1375" s="133">
        <v>8.4870000000000001</v>
      </c>
      <c r="I1375" s="133">
        <v>14.3</v>
      </c>
      <c r="J1375" s="133">
        <v>15.19</v>
      </c>
      <c r="K1375" s="133" t="s">
        <v>64</v>
      </c>
      <c r="L1375" s="133" t="s">
        <v>64</v>
      </c>
    </row>
    <row r="1376" spans="1:12" x14ac:dyDescent="0.3">
      <c r="A1376" s="134">
        <v>39742</v>
      </c>
      <c r="B1376" s="133" t="s">
        <v>64</v>
      </c>
      <c r="C1376" s="133">
        <v>1440.1489999999999</v>
      </c>
      <c r="D1376" s="183" t="s">
        <v>64</v>
      </c>
      <c r="E1376" s="133">
        <v>10050</v>
      </c>
      <c r="F1376" s="133">
        <v>8.4290000000000003</v>
      </c>
      <c r="G1376" s="133">
        <v>8.4939999999999998</v>
      </c>
      <c r="H1376" s="133">
        <v>8.4930000000000003</v>
      </c>
      <c r="I1376" s="133">
        <v>14.35</v>
      </c>
      <c r="J1376" s="133">
        <v>15.21</v>
      </c>
      <c r="K1376" s="133" t="s">
        <v>64</v>
      </c>
      <c r="L1376" s="133" t="s">
        <v>64</v>
      </c>
    </row>
    <row r="1377" spans="1:12" x14ac:dyDescent="0.3">
      <c r="A1377" s="134">
        <v>39743</v>
      </c>
      <c r="B1377" s="133" t="s">
        <v>64</v>
      </c>
      <c r="C1377" s="133">
        <v>1379.7429999999999</v>
      </c>
      <c r="D1377" s="183" t="s">
        <v>64</v>
      </c>
      <c r="E1377" s="133">
        <v>10122</v>
      </c>
      <c r="F1377" s="133">
        <v>8.8979999999999997</v>
      </c>
      <c r="G1377" s="133">
        <v>8.5860000000000003</v>
      </c>
      <c r="H1377" s="133">
        <v>8.5909999999999993</v>
      </c>
      <c r="I1377" s="133">
        <v>14.36</v>
      </c>
      <c r="J1377" s="133">
        <v>15.22</v>
      </c>
      <c r="K1377" s="133" t="s">
        <v>64</v>
      </c>
      <c r="L1377" s="133" t="s">
        <v>64</v>
      </c>
    </row>
    <row r="1378" spans="1:12" x14ac:dyDescent="0.3">
      <c r="A1378" s="134">
        <v>39744</v>
      </c>
      <c r="B1378" s="133" t="s">
        <v>64</v>
      </c>
      <c r="C1378" s="133">
        <v>1337.204</v>
      </c>
      <c r="D1378" s="183" t="s">
        <v>64</v>
      </c>
      <c r="E1378" s="133">
        <v>10035</v>
      </c>
      <c r="F1378" s="133">
        <v>8.5090000000000003</v>
      </c>
      <c r="G1378" s="133">
        <v>8.5730000000000004</v>
      </c>
      <c r="H1378" s="133">
        <v>8.5609999999999999</v>
      </c>
      <c r="I1378" s="133">
        <v>14.48</v>
      </c>
      <c r="J1378" s="133">
        <v>15.31</v>
      </c>
      <c r="K1378" s="133" t="s">
        <v>64</v>
      </c>
      <c r="L1378" s="133" t="s">
        <v>64</v>
      </c>
    </row>
    <row r="1379" spans="1:12" x14ac:dyDescent="0.3">
      <c r="A1379" s="134">
        <v>39745</v>
      </c>
      <c r="B1379" s="133" t="s">
        <v>64</v>
      </c>
      <c r="C1379" s="133">
        <v>1244.864</v>
      </c>
      <c r="D1379" s="183" t="s">
        <v>64</v>
      </c>
      <c r="E1379" s="133">
        <v>10450</v>
      </c>
      <c r="F1379" s="133">
        <v>8.48</v>
      </c>
      <c r="G1379" s="133">
        <v>8.5730000000000004</v>
      </c>
      <c r="H1379" s="133">
        <v>8.5500000000000007</v>
      </c>
      <c r="I1379" s="133">
        <v>15.24</v>
      </c>
      <c r="J1379" s="133">
        <v>16.649999999999999</v>
      </c>
      <c r="K1379" s="133" t="s">
        <v>64</v>
      </c>
      <c r="L1379" s="133" t="s">
        <v>64</v>
      </c>
    </row>
    <row r="1380" spans="1:12" x14ac:dyDescent="0.3">
      <c r="A1380" s="134">
        <v>39746</v>
      </c>
      <c r="B1380" s="133" t="s">
        <v>64</v>
      </c>
      <c r="C1380" s="133">
        <v>1244.864</v>
      </c>
      <c r="D1380" s="183" t="s">
        <v>64</v>
      </c>
      <c r="E1380" s="133">
        <v>10450</v>
      </c>
      <c r="F1380" s="133">
        <v>8.48</v>
      </c>
      <c r="G1380" s="133">
        <v>8.5730000000000004</v>
      </c>
      <c r="H1380" s="133">
        <v>8.5500000000000007</v>
      </c>
      <c r="I1380" s="133">
        <v>15.24</v>
      </c>
      <c r="J1380" s="133">
        <v>16.649999999999999</v>
      </c>
      <c r="K1380" s="133" t="s">
        <v>64</v>
      </c>
      <c r="L1380" s="133" t="s">
        <v>64</v>
      </c>
    </row>
    <row r="1381" spans="1:12" x14ac:dyDescent="0.3">
      <c r="A1381" s="134">
        <v>39747</v>
      </c>
      <c r="B1381" s="133" t="s">
        <v>64</v>
      </c>
      <c r="C1381" s="133">
        <v>1244.864</v>
      </c>
      <c r="D1381" s="183" t="s">
        <v>64</v>
      </c>
      <c r="E1381" s="133">
        <v>10450</v>
      </c>
      <c r="F1381" s="133">
        <v>8.48</v>
      </c>
      <c r="G1381" s="133">
        <v>8.5730000000000004</v>
      </c>
      <c r="H1381" s="133">
        <v>8.5500000000000007</v>
      </c>
      <c r="I1381" s="133">
        <v>15.24</v>
      </c>
      <c r="J1381" s="133">
        <v>16.649999999999999</v>
      </c>
      <c r="K1381" s="133" t="s">
        <v>64</v>
      </c>
      <c r="L1381" s="133" t="s">
        <v>64</v>
      </c>
    </row>
    <row r="1382" spans="1:12" x14ac:dyDescent="0.3">
      <c r="A1382" s="134">
        <v>39748</v>
      </c>
      <c r="B1382" s="133" t="s">
        <v>64</v>
      </c>
      <c r="C1382" s="133">
        <v>1166.4090000000001</v>
      </c>
      <c r="D1382" s="183" t="s">
        <v>64</v>
      </c>
      <c r="E1382" s="133">
        <v>11025</v>
      </c>
      <c r="F1382" s="133">
        <v>8.5350000000000001</v>
      </c>
      <c r="G1382" s="133">
        <v>8.6180000000000003</v>
      </c>
      <c r="H1382" s="133">
        <v>8.6259999999999994</v>
      </c>
      <c r="I1382" s="133">
        <v>19.420000000000002</v>
      </c>
      <c r="J1382" s="133">
        <v>19.98</v>
      </c>
      <c r="K1382" s="133" t="s">
        <v>64</v>
      </c>
      <c r="L1382" s="133" t="s">
        <v>64</v>
      </c>
    </row>
    <row r="1383" spans="1:12" x14ac:dyDescent="0.3">
      <c r="A1383" s="134">
        <v>39749</v>
      </c>
      <c r="B1383" s="133" t="s">
        <v>64</v>
      </c>
      <c r="C1383" s="133">
        <v>1111.3900000000001</v>
      </c>
      <c r="D1383" s="183" t="s">
        <v>64</v>
      </c>
      <c r="E1383" s="133">
        <v>11050</v>
      </c>
      <c r="F1383" s="133">
        <v>8.52</v>
      </c>
      <c r="G1383" s="133">
        <v>8.6300000000000008</v>
      </c>
      <c r="H1383" s="133">
        <v>8.6129999999999995</v>
      </c>
      <c r="I1383" s="133">
        <v>19.43</v>
      </c>
      <c r="J1383" s="133">
        <v>20.05</v>
      </c>
      <c r="K1383" s="133" t="s">
        <v>64</v>
      </c>
      <c r="L1383" s="133" t="s">
        <v>64</v>
      </c>
    </row>
    <row r="1384" spans="1:12" x14ac:dyDescent="0.3">
      <c r="A1384" s="134">
        <v>39750</v>
      </c>
      <c r="B1384" s="133" t="s">
        <v>64</v>
      </c>
      <c r="C1384" s="133">
        <v>1113.624</v>
      </c>
      <c r="D1384" s="183" t="s">
        <v>64</v>
      </c>
      <c r="E1384" s="133">
        <v>11100</v>
      </c>
      <c r="F1384" s="133">
        <v>8.5289999999999999</v>
      </c>
      <c r="G1384" s="133">
        <v>8.6430000000000007</v>
      </c>
      <c r="H1384" s="133">
        <v>8.6289999999999996</v>
      </c>
      <c r="I1384" s="133">
        <v>18.78</v>
      </c>
      <c r="J1384" s="133">
        <v>20.100000000000001</v>
      </c>
      <c r="K1384" s="133" t="s">
        <v>64</v>
      </c>
      <c r="L1384" s="133" t="s">
        <v>64</v>
      </c>
    </row>
    <row r="1385" spans="1:12" x14ac:dyDescent="0.3">
      <c r="A1385" s="134">
        <v>39751</v>
      </c>
      <c r="B1385" s="133" t="s">
        <v>64</v>
      </c>
      <c r="C1385" s="133">
        <v>1173.8630000000001</v>
      </c>
      <c r="D1385" s="183" t="s">
        <v>64</v>
      </c>
      <c r="E1385" s="133">
        <v>10500</v>
      </c>
      <c r="F1385" s="133">
        <v>8.593</v>
      </c>
      <c r="G1385" s="133">
        <v>8.6669999999999998</v>
      </c>
      <c r="H1385" s="133">
        <v>8.6880000000000006</v>
      </c>
      <c r="I1385" s="133">
        <v>16.64</v>
      </c>
      <c r="J1385" s="133">
        <v>17.53</v>
      </c>
      <c r="K1385" s="133" t="s">
        <v>64</v>
      </c>
      <c r="L1385" s="133" t="s">
        <v>64</v>
      </c>
    </row>
    <row r="1386" spans="1:12" x14ac:dyDescent="0.3">
      <c r="A1386" s="134">
        <v>39752</v>
      </c>
      <c r="B1386" s="133" t="s">
        <v>64</v>
      </c>
      <c r="C1386" s="133">
        <v>1256.704</v>
      </c>
      <c r="D1386" s="183" t="s">
        <v>64</v>
      </c>
      <c r="E1386" s="133">
        <v>10800</v>
      </c>
      <c r="F1386" s="133">
        <v>8.5500000000000007</v>
      </c>
      <c r="G1386" s="133">
        <v>8.6780000000000008</v>
      </c>
      <c r="H1386" s="133">
        <v>8.6810000000000009</v>
      </c>
      <c r="I1386" s="133">
        <v>16.68</v>
      </c>
      <c r="J1386" s="133">
        <v>17.48</v>
      </c>
      <c r="K1386" s="133" t="s">
        <v>64</v>
      </c>
      <c r="L1386" s="133" t="s">
        <v>64</v>
      </c>
    </row>
    <row r="1387" spans="1:12" x14ac:dyDescent="0.3">
      <c r="A1387" s="134">
        <v>39753</v>
      </c>
      <c r="B1387" s="133" t="s">
        <v>64</v>
      </c>
      <c r="C1387" s="133">
        <v>1256.704</v>
      </c>
      <c r="D1387" s="183" t="s">
        <v>64</v>
      </c>
      <c r="E1387" s="133">
        <v>10800</v>
      </c>
      <c r="F1387" s="133">
        <v>8.5500000000000007</v>
      </c>
      <c r="G1387" s="133">
        <v>8.6780000000000008</v>
      </c>
      <c r="H1387" s="133">
        <v>8.6810000000000009</v>
      </c>
      <c r="I1387" s="133">
        <v>16.68</v>
      </c>
      <c r="J1387" s="133">
        <v>17.48</v>
      </c>
      <c r="K1387" s="133" t="s">
        <v>64</v>
      </c>
      <c r="L1387" s="133" t="s">
        <v>64</v>
      </c>
    </row>
    <row r="1388" spans="1:12" x14ac:dyDescent="0.3">
      <c r="A1388" s="134">
        <v>39754</v>
      </c>
      <c r="B1388" s="133" t="s">
        <v>64</v>
      </c>
      <c r="C1388" s="133">
        <v>1256.704</v>
      </c>
      <c r="D1388" s="183" t="s">
        <v>64</v>
      </c>
      <c r="E1388" s="133">
        <v>10800</v>
      </c>
      <c r="F1388" s="133">
        <v>8.5500000000000007</v>
      </c>
      <c r="G1388" s="133">
        <v>8.6780000000000008</v>
      </c>
      <c r="H1388" s="133">
        <v>8.6810000000000009</v>
      </c>
      <c r="I1388" s="133">
        <v>16.68</v>
      </c>
      <c r="J1388" s="133">
        <v>17.48</v>
      </c>
      <c r="K1388" s="133" t="s">
        <v>64</v>
      </c>
      <c r="L1388" s="133" t="s">
        <v>64</v>
      </c>
    </row>
    <row r="1389" spans="1:12" x14ac:dyDescent="0.3">
      <c r="A1389" s="134">
        <v>39755</v>
      </c>
      <c r="B1389" s="133" t="s">
        <v>64</v>
      </c>
      <c r="C1389" s="133">
        <v>1352.7159999999999</v>
      </c>
      <c r="D1389" s="183" t="s">
        <v>64</v>
      </c>
      <c r="E1389" s="133">
        <v>11300</v>
      </c>
      <c r="F1389" s="133">
        <v>8.6</v>
      </c>
      <c r="G1389" s="133">
        <v>8.6829999999999998</v>
      </c>
      <c r="H1389" s="133">
        <v>8.7560000000000002</v>
      </c>
      <c r="I1389" s="133">
        <v>14.85</v>
      </c>
      <c r="J1389" s="133">
        <v>16.48</v>
      </c>
      <c r="K1389" s="133" t="s">
        <v>64</v>
      </c>
      <c r="L1389" s="133" t="s">
        <v>64</v>
      </c>
    </row>
    <row r="1390" spans="1:12" x14ac:dyDescent="0.3">
      <c r="A1390" s="134">
        <v>39756</v>
      </c>
      <c r="B1390" s="133" t="s">
        <v>64</v>
      </c>
      <c r="C1390" s="133">
        <v>1369.7850000000001</v>
      </c>
      <c r="D1390" s="183" t="s">
        <v>64</v>
      </c>
      <c r="E1390" s="133">
        <v>10875</v>
      </c>
      <c r="F1390" s="133">
        <v>8.64</v>
      </c>
      <c r="G1390" s="133">
        <v>8.7100000000000009</v>
      </c>
      <c r="H1390" s="133">
        <v>8.7449999999999992</v>
      </c>
      <c r="I1390" s="133">
        <v>14.84</v>
      </c>
      <c r="J1390" s="133">
        <v>16.170000000000002</v>
      </c>
      <c r="K1390" s="133" t="s">
        <v>64</v>
      </c>
      <c r="L1390" s="133" t="s">
        <v>64</v>
      </c>
    </row>
    <row r="1391" spans="1:12" x14ac:dyDescent="0.3">
      <c r="A1391" s="134">
        <v>39757</v>
      </c>
      <c r="B1391" s="133" t="s">
        <v>64</v>
      </c>
      <c r="C1391" s="133">
        <v>1366.2750000000001</v>
      </c>
      <c r="D1391" s="183" t="s">
        <v>64</v>
      </c>
      <c r="E1391" s="133">
        <v>11075</v>
      </c>
      <c r="F1391" s="133">
        <v>8.6240000000000006</v>
      </c>
      <c r="G1391" s="133">
        <v>8.6829999999999998</v>
      </c>
      <c r="H1391" s="133">
        <v>8.77</v>
      </c>
      <c r="I1391" s="133">
        <v>14.85</v>
      </c>
      <c r="J1391" s="133">
        <v>15.85</v>
      </c>
      <c r="K1391" s="133" t="s">
        <v>64</v>
      </c>
      <c r="L1391" s="133" t="s">
        <v>64</v>
      </c>
    </row>
    <row r="1392" spans="1:12" x14ac:dyDescent="0.3">
      <c r="A1392" s="134">
        <v>39758</v>
      </c>
      <c r="B1392" s="133" t="s">
        <v>64</v>
      </c>
      <c r="C1392" s="133">
        <v>1307.8969999999999</v>
      </c>
      <c r="D1392" s="183" t="s">
        <v>64</v>
      </c>
      <c r="E1392" s="133">
        <v>11000</v>
      </c>
      <c r="F1392" s="133">
        <v>8.6739999999999995</v>
      </c>
      <c r="G1392" s="133">
        <v>8.6549999999999994</v>
      </c>
      <c r="H1392" s="133">
        <v>8.7609999999999992</v>
      </c>
      <c r="I1392" s="133">
        <v>13.58</v>
      </c>
      <c r="J1392" s="133">
        <v>14.81</v>
      </c>
      <c r="K1392" s="133" t="s">
        <v>64</v>
      </c>
      <c r="L1392" s="133" t="s">
        <v>64</v>
      </c>
    </row>
    <row r="1393" spans="1:12" x14ac:dyDescent="0.3">
      <c r="A1393" s="134">
        <v>39759</v>
      </c>
      <c r="B1393" s="133" t="s">
        <v>64</v>
      </c>
      <c r="C1393" s="133">
        <v>1338.36</v>
      </c>
      <c r="D1393" s="183" t="s">
        <v>64</v>
      </c>
      <c r="E1393" s="133">
        <v>11100</v>
      </c>
      <c r="F1393" s="133">
        <v>8.6349999999999998</v>
      </c>
      <c r="G1393" s="133">
        <v>8.7070000000000007</v>
      </c>
      <c r="H1393" s="133">
        <v>8.7870000000000008</v>
      </c>
      <c r="I1393" s="133">
        <v>13.55</v>
      </c>
      <c r="J1393" s="133">
        <v>15.55</v>
      </c>
      <c r="K1393" s="133" t="s">
        <v>64</v>
      </c>
      <c r="L1393" s="133" t="s">
        <v>64</v>
      </c>
    </row>
    <row r="1394" spans="1:12" x14ac:dyDescent="0.3">
      <c r="A1394" s="134">
        <v>39760</v>
      </c>
      <c r="B1394" s="133" t="s">
        <v>64</v>
      </c>
      <c r="C1394" s="133">
        <v>1338.36</v>
      </c>
      <c r="D1394" s="183" t="s">
        <v>64</v>
      </c>
      <c r="E1394" s="133">
        <v>11100</v>
      </c>
      <c r="F1394" s="133">
        <v>8.6349999999999998</v>
      </c>
      <c r="G1394" s="133">
        <v>8.7070000000000007</v>
      </c>
      <c r="H1394" s="133">
        <v>8.7870000000000008</v>
      </c>
      <c r="I1394" s="133">
        <v>13.55</v>
      </c>
      <c r="J1394" s="133">
        <v>15.55</v>
      </c>
      <c r="K1394" s="133" t="s">
        <v>64</v>
      </c>
      <c r="L1394" s="133" t="s">
        <v>64</v>
      </c>
    </row>
    <row r="1395" spans="1:12" x14ac:dyDescent="0.3">
      <c r="A1395" s="134">
        <v>39761</v>
      </c>
      <c r="B1395" s="133" t="s">
        <v>64</v>
      </c>
      <c r="C1395" s="133">
        <v>1338.36</v>
      </c>
      <c r="D1395" s="183" t="s">
        <v>64</v>
      </c>
      <c r="E1395" s="133">
        <v>11100</v>
      </c>
      <c r="F1395" s="133">
        <v>8.6349999999999998</v>
      </c>
      <c r="G1395" s="133">
        <v>8.7070000000000007</v>
      </c>
      <c r="H1395" s="133">
        <v>8.7870000000000008</v>
      </c>
      <c r="I1395" s="133">
        <v>13.55</v>
      </c>
      <c r="J1395" s="133">
        <v>15.55</v>
      </c>
      <c r="K1395" s="133" t="s">
        <v>64</v>
      </c>
      <c r="L1395" s="133" t="s">
        <v>64</v>
      </c>
    </row>
    <row r="1396" spans="1:12" x14ac:dyDescent="0.3">
      <c r="A1396" s="134">
        <v>39762</v>
      </c>
      <c r="B1396" s="133" t="s">
        <v>64</v>
      </c>
      <c r="C1396" s="133">
        <v>1340.681</v>
      </c>
      <c r="D1396" s="183" t="s">
        <v>64</v>
      </c>
      <c r="E1396" s="133">
        <v>11150</v>
      </c>
      <c r="F1396" s="133">
        <v>8.68</v>
      </c>
      <c r="G1396" s="133">
        <v>8.7259999999999991</v>
      </c>
      <c r="H1396" s="133">
        <v>8.8109999999999999</v>
      </c>
      <c r="I1396" s="133">
        <v>13.54</v>
      </c>
      <c r="J1396" s="133">
        <v>14.83</v>
      </c>
      <c r="K1396" s="133" t="s">
        <v>64</v>
      </c>
      <c r="L1396" s="133" t="s">
        <v>64</v>
      </c>
    </row>
    <row r="1397" spans="1:12" x14ac:dyDescent="0.3">
      <c r="A1397" s="134">
        <v>39763</v>
      </c>
      <c r="B1397" s="133" t="s">
        <v>64</v>
      </c>
      <c r="C1397" s="133">
        <v>1336.557</v>
      </c>
      <c r="D1397" s="183" t="s">
        <v>64</v>
      </c>
      <c r="E1397" s="133">
        <v>11375</v>
      </c>
      <c r="F1397" s="133">
        <v>8.6150000000000002</v>
      </c>
      <c r="G1397" s="133">
        <v>8.6950000000000003</v>
      </c>
      <c r="H1397" s="133">
        <v>8.7560000000000002</v>
      </c>
      <c r="I1397" s="133">
        <v>13.59</v>
      </c>
      <c r="J1397" s="133">
        <v>14.58</v>
      </c>
      <c r="K1397" s="133" t="s">
        <v>64</v>
      </c>
      <c r="L1397" s="133" t="s">
        <v>64</v>
      </c>
    </row>
    <row r="1398" spans="1:12" x14ac:dyDescent="0.3">
      <c r="A1398" s="134">
        <v>39764</v>
      </c>
      <c r="B1398" s="133" t="s">
        <v>64</v>
      </c>
      <c r="C1398" s="133">
        <v>1326.6210000000001</v>
      </c>
      <c r="D1398" s="183" t="s">
        <v>64</v>
      </c>
      <c r="E1398" s="133">
        <v>11750</v>
      </c>
      <c r="F1398" s="133">
        <v>8.6170000000000009</v>
      </c>
      <c r="G1398" s="133">
        <v>8.7010000000000005</v>
      </c>
      <c r="H1398" s="133">
        <v>8.7740000000000009</v>
      </c>
      <c r="I1398" s="133">
        <v>13.5</v>
      </c>
      <c r="J1398" s="133">
        <v>14.23</v>
      </c>
      <c r="K1398" s="133" t="s">
        <v>64</v>
      </c>
      <c r="L1398" s="133" t="s">
        <v>64</v>
      </c>
    </row>
    <row r="1399" spans="1:12" x14ac:dyDescent="0.3">
      <c r="A1399" s="134">
        <v>39765</v>
      </c>
      <c r="B1399" s="133" t="s">
        <v>64</v>
      </c>
      <c r="C1399" s="133">
        <v>1259.713</v>
      </c>
      <c r="D1399" s="183" t="s">
        <v>64</v>
      </c>
      <c r="E1399" s="133">
        <v>11800</v>
      </c>
      <c r="F1399" s="133">
        <v>8.5850000000000009</v>
      </c>
      <c r="G1399" s="133">
        <v>8.6780000000000008</v>
      </c>
      <c r="H1399" s="133">
        <v>8.6989999999999998</v>
      </c>
      <c r="I1399" s="133">
        <v>13.48</v>
      </c>
      <c r="J1399" s="133">
        <v>14.22</v>
      </c>
      <c r="K1399" s="133" t="s">
        <v>64</v>
      </c>
      <c r="L1399" s="133" t="s">
        <v>64</v>
      </c>
    </row>
    <row r="1400" spans="1:12" x14ac:dyDescent="0.3">
      <c r="A1400" s="134">
        <v>39766</v>
      </c>
      <c r="B1400" s="133" t="s">
        <v>64</v>
      </c>
      <c r="C1400" s="133">
        <v>1264.377</v>
      </c>
      <c r="D1400" s="183" t="s">
        <v>64</v>
      </c>
      <c r="E1400" s="133">
        <v>11575</v>
      </c>
      <c r="F1400" s="133">
        <v>8.6289999999999996</v>
      </c>
      <c r="G1400" s="133">
        <v>8.6579999999999995</v>
      </c>
      <c r="H1400" s="133">
        <v>8.7119999999999997</v>
      </c>
      <c r="I1400" s="133">
        <v>13.47</v>
      </c>
      <c r="J1400" s="133">
        <v>15.53</v>
      </c>
      <c r="K1400" s="133" t="s">
        <v>64</v>
      </c>
      <c r="L1400" s="133" t="s">
        <v>64</v>
      </c>
    </row>
    <row r="1401" spans="1:12" x14ac:dyDescent="0.3">
      <c r="A1401" s="134">
        <v>39767</v>
      </c>
      <c r="B1401" s="133" t="s">
        <v>64</v>
      </c>
      <c r="C1401" s="133">
        <v>1264.377</v>
      </c>
      <c r="D1401" s="183" t="s">
        <v>64</v>
      </c>
      <c r="E1401" s="133">
        <v>11575</v>
      </c>
      <c r="F1401" s="133">
        <v>8.6289999999999996</v>
      </c>
      <c r="G1401" s="133">
        <v>8.6579999999999995</v>
      </c>
      <c r="H1401" s="133">
        <v>8.7119999999999997</v>
      </c>
      <c r="I1401" s="133">
        <v>13.47</v>
      </c>
      <c r="J1401" s="133">
        <v>15.53</v>
      </c>
      <c r="K1401" s="133" t="s">
        <v>64</v>
      </c>
      <c r="L1401" s="133" t="s">
        <v>64</v>
      </c>
    </row>
    <row r="1402" spans="1:12" x14ac:dyDescent="0.3">
      <c r="A1402" s="134">
        <v>39768</v>
      </c>
      <c r="B1402" s="133" t="s">
        <v>64</v>
      </c>
      <c r="C1402" s="133">
        <v>1264.377</v>
      </c>
      <c r="D1402" s="183" t="s">
        <v>64</v>
      </c>
      <c r="E1402" s="133">
        <v>11575</v>
      </c>
      <c r="F1402" s="133">
        <v>8.6289999999999996</v>
      </c>
      <c r="G1402" s="133">
        <v>8.6579999999999995</v>
      </c>
      <c r="H1402" s="133">
        <v>8.7119999999999997</v>
      </c>
      <c r="I1402" s="133">
        <v>13.47</v>
      </c>
      <c r="J1402" s="133">
        <v>15.53</v>
      </c>
      <c r="K1402" s="133" t="s">
        <v>64</v>
      </c>
      <c r="L1402" s="133" t="s">
        <v>64</v>
      </c>
    </row>
    <row r="1403" spans="1:12" x14ac:dyDescent="0.3">
      <c r="A1403" s="134">
        <v>39769</v>
      </c>
      <c r="B1403" s="133" t="s">
        <v>64</v>
      </c>
      <c r="C1403" s="133">
        <v>1236.933</v>
      </c>
      <c r="D1403" s="183" t="s">
        <v>64</v>
      </c>
      <c r="E1403" s="133">
        <v>12000</v>
      </c>
      <c r="F1403" s="133">
        <v>8.6319999999999997</v>
      </c>
      <c r="G1403" s="133">
        <v>8.6739999999999995</v>
      </c>
      <c r="H1403" s="133">
        <v>8.7149999999999999</v>
      </c>
      <c r="I1403" s="133">
        <v>14.44</v>
      </c>
      <c r="J1403" s="133">
        <v>15.53</v>
      </c>
      <c r="K1403" s="133" t="s">
        <v>64</v>
      </c>
      <c r="L1403" s="133" t="s">
        <v>64</v>
      </c>
    </row>
    <row r="1404" spans="1:12" x14ac:dyDescent="0.3">
      <c r="A1404" s="134">
        <v>39770</v>
      </c>
      <c r="B1404" s="133" t="s">
        <v>64</v>
      </c>
      <c r="C1404" s="133">
        <v>1189.8620000000001</v>
      </c>
      <c r="D1404" s="183" t="s">
        <v>64</v>
      </c>
      <c r="E1404" s="133">
        <v>12050</v>
      </c>
      <c r="F1404" s="133">
        <v>8.6329999999999991</v>
      </c>
      <c r="G1404" s="133">
        <v>8.7740000000000009</v>
      </c>
      <c r="H1404" s="133">
        <v>8.7750000000000004</v>
      </c>
      <c r="I1404" s="133">
        <v>14.48</v>
      </c>
      <c r="J1404" s="133">
        <v>15.45</v>
      </c>
      <c r="K1404" s="133" t="s">
        <v>64</v>
      </c>
      <c r="L1404" s="133" t="s">
        <v>64</v>
      </c>
    </row>
    <row r="1405" spans="1:12" x14ac:dyDescent="0.3">
      <c r="A1405" s="134">
        <v>39771</v>
      </c>
      <c r="B1405" s="133" t="s">
        <v>64</v>
      </c>
      <c r="C1405" s="133">
        <v>1180.357</v>
      </c>
      <c r="D1405" s="183" t="s">
        <v>64</v>
      </c>
      <c r="E1405" s="133">
        <v>11950</v>
      </c>
      <c r="F1405" s="133">
        <v>8.7029999999999994</v>
      </c>
      <c r="G1405" s="133">
        <v>8.7949999999999999</v>
      </c>
      <c r="H1405" s="133">
        <v>8.8699999999999992</v>
      </c>
      <c r="I1405" s="133">
        <v>14.48</v>
      </c>
      <c r="J1405" s="133">
        <v>15.56</v>
      </c>
      <c r="K1405" s="133" t="s">
        <v>64</v>
      </c>
      <c r="L1405" s="133" t="s">
        <v>64</v>
      </c>
    </row>
    <row r="1406" spans="1:12" x14ac:dyDescent="0.3">
      <c r="A1406" s="134">
        <v>39772</v>
      </c>
      <c r="B1406" s="133" t="s">
        <v>64</v>
      </c>
      <c r="C1406" s="133">
        <v>1154.97</v>
      </c>
      <c r="D1406" s="183" t="s">
        <v>64</v>
      </c>
      <c r="E1406" s="133">
        <v>12600</v>
      </c>
      <c r="F1406" s="133">
        <v>8.6620000000000008</v>
      </c>
      <c r="G1406" s="133">
        <v>8.7200000000000006</v>
      </c>
      <c r="H1406" s="133">
        <v>8.7579999999999991</v>
      </c>
      <c r="I1406" s="133">
        <v>14.87</v>
      </c>
      <c r="J1406" s="133">
        <v>15.51</v>
      </c>
      <c r="K1406" s="133" t="s">
        <v>64</v>
      </c>
      <c r="L1406" s="133" t="s">
        <v>64</v>
      </c>
    </row>
    <row r="1407" spans="1:12" x14ac:dyDescent="0.3">
      <c r="A1407" s="134">
        <v>39773</v>
      </c>
      <c r="B1407" s="133" t="s">
        <v>64</v>
      </c>
      <c r="C1407" s="133">
        <v>1146.2760000000001</v>
      </c>
      <c r="D1407" s="183" t="s">
        <v>64</v>
      </c>
      <c r="E1407" s="133">
        <v>12400</v>
      </c>
      <c r="F1407" s="133">
        <v>8.6630000000000003</v>
      </c>
      <c r="G1407" s="133">
        <v>8.7550000000000008</v>
      </c>
      <c r="H1407" s="133">
        <v>9.8160000000000007</v>
      </c>
      <c r="I1407" s="133">
        <v>14.94</v>
      </c>
      <c r="J1407" s="133">
        <v>17.16</v>
      </c>
      <c r="K1407" s="133" t="s">
        <v>64</v>
      </c>
      <c r="L1407" s="133" t="s">
        <v>64</v>
      </c>
    </row>
    <row r="1408" spans="1:12" x14ac:dyDescent="0.3">
      <c r="A1408" s="134">
        <v>39774</v>
      </c>
      <c r="B1408" s="133" t="s">
        <v>64</v>
      </c>
      <c r="C1408" s="133">
        <v>1146.2760000000001</v>
      </c>
      <c r="D1408" s="183" t="s">
        <v>64</v>
      </c>
      <c r="E1408" s="133">
        <v>12400</v>
      </c>
      <c r="F1408" s="133">
        <v>8.6630000000000003</v>
      </c>
      <c r="G1408" s="133">
        <v>8.7550000000000008</v>
      </c>
      <c r="H1408" s="133">
        <v>9.8160000000000007</v>
      </c>
      <c r="I1408" s="133">
        <v>14.94</v>
      </c>
      <c r="J1408" s="133">
        <v>17.16</v>
      </c>
      <c r="K1408" s="133" t="s">
        <v>64</v>
      </c>
      <c r="L1408" s="133" t="s">
        <v>64</v>
      </c>
    </row>
    <row r="1409" spans="1:12" x14ac:dyDescent="0.3">
      <c r="A1409" s="134">
        <v>39775</v>
      </c>
      <c r="B1409" s="133" t="s">
        <v>64</v>
      </c>
      <c r="C1409" s="133">
        <v>1146.2760000000001</v>
      </c>
      <c r="D1409" s="183" t="s">
        <v>64</v>
      </c>
      <c r="E1409" s="133">
        <v>12400</v>
      </c>
      <c r="F1409" s="133">
        <v>8.6630000000000003</v>
      </c>
      <c r="G1409" s="133">
        <v>8.7550000000000008</v>
      </c>
      <c r="H1409" s="133">
        <v>9.8160000000000007</v>
      </c>
      <c r="I1409" s="133">
        <v>14.94</v>
      </c>
      <c r="J1409" s="133">
        <v>17.16</v>
      </c>
      <c r="K1409" s="133" t="s">
        <v>64</v>
      </c>
      <c r="L1409" s="133" t="s">
        <v>64</v>
      </c>
    </row>
    <row r="1410" spans="1:12" x14ac:dyDescent="0.3">
      <c r="A1410" s="134">
        <v>39776</v>
      </c>
      <c r="B1410" s="133" t="s">
        <v>64</v>
      </c>
      <c r="C1410" s="133">
        <v>1141.4010000000001</v>
      </c>
      <c r="D1410" s="183" t="s">
        <v>64</v>
      </c>
      <c r="E1410" s="133">
        <v>12300</v>
      </c>
      <c r="F1410" s="133">
        <v>8.7159999999999993</v>
      </c>
      <c r="G1410" s="133">
        <v>8.7550000000000008</v>
      </c>
      <c r="H1410" s="133">
        <v>8.7929999999999993</v>
      </c>
      <c r="I1410" s="133">
        <v>14.97</v>
      </c>
      <c r="J1410" s="133">
        <v>17.54</v>
      </c>
      <c r="K1410" s="133" t="s">
        <v>64</v>
      </c>
      <c r="L1410" s="133" t="s">
        <v>64</v>
      </c>
    </row>
    <row r="1411" spans="1:12" x14ac:dyDescent="0.3">
      <c r="A1411" s="134">
        <v>39777</v>
      </c>
      <c r="B1411" s="133" t="s">
        <v>64</v>
      </c>
      <c r="C1411" s="133">
        <v>1154.1410000000001</v>
      </c>
      <c r="D1411" s="183" t="s">
        <v>64</v>
      </c>
      <c r="E1411" s="133">
        <v>12400</v>
      </c>
      <c r="F1411" s="133">
        <v>8.8109999999999999</v>
      </c>
      <c r="G1411" s="133">
        <v>8.8719999999999999</v>
      </c>
      <c r="H1411" s="133">
        <v>8.9329999999999998</v>
      </c>
      <c r="I1411" s="133">
        <v>14.96</v>
      </c>
      <c r="J1411" s="133">
        <v>16.37</v>
      </c>
      <c r="K1411" s="133" t="s">
        <v>64</v>
      </c>
      <c r="L1411" s="133" t="s">
        <v>64</v>
      </c>
    </row>
    <row r="1412" spans="1:12" x14ac:dyDescent="0.3">
      <c r="A1412" s="134">
        <v>39778</v>
      </c>
      <c r="B1412" s="133" t="s">
        <v>64</v>
      </c>
      <c r="C1412" s="133">
        <v>1193.1510000000001</v>
      </c>
      <c r="D1412" s="183" t="s">
        <v>64</v>
      </c>
      <c r="E1412" s="133">
        <v>12300</v>
      </c>
      <c r="F1412" s="133">
        <v>8.7840000000000007</v>
      </c>
      <c r="G1412" s="133">
        <v>8.8640000000000008</v>
      </c>
      <c r="H1412" s="133">
        <v>8.8640000000000008</v>
      </c>
      <c r="I1412" s="133">
        <v>13.84</v>
      </c>
      <c r="J1412" s="133">
        <v>16.350000000000001</v>
      </c>
      <c r="K1412" s="133" t="s">
        <v>64</v>
      </c>
      <c r="L1412" s="133" t="s">
        <v>64</v>
      </c>
    </row>
    <row r="1413" spans="1:12" x14ac:dyDescent="0.3">
      <c r="A1413" s="134">
        <v>39779</v>
      </c>
      <c r="B1413" s="133" t="s">
        <v>64</v>
      </c>
      <c r="C1413" s="133">
        <v>1202.0740000000001</v>
      </c>
      <c r="D1413" s="183" t="s">
        <v>64</v>
      </c>
      <c r="E1413" s="133">
        <v>12400</v>
      </c>
      <c r="F1413" s="133">
        <v>8.7089999999999996</v>
      </c>
      <c r="G1413" s="133">
        <v>8.7639999999999993</v>
      </c>
      <c r="H1413" s="133">
        <v>8.8469999999999995</v>
      </c>
      <c r="I1413" s="133">
        <v>13.76</v>
      </c>
      <c r="J1413" s="133">
        <v>14.73</v>
      </c>
      <c r="K1413" s="133" t="s">
        <v>64</v>
      </c>
      <c r="L1413" s="133" t="s">
        <v>64</v>
      </c>
    </row>
    <row r="1414" spans="1:12" x14ac:dyDescent="0.3">
      <c r="A1414" s="134">
        <v>39780</v>
      </c>
      <c r="B1414" s="133" t="s">
        <v>64</v>
      </c>
      <c r="C1414" s="133">
        <v>1241.5409999999999</v>
      </c>
      <c r="D1414" s="183" t="s">
        <v>64</v>
      </c>
      <c r="E1414" s="133">
        <v>12250</v>
      </c>
      <c r="F1414" s="133">
        <v>8.6750000000000007</v>
      </c>
      <c r="G1414" s="133">
        <v>8.7629999999999999</v>
      </c>
      <c r="H1414" s="133">
        <v>8.8130000000000006</v>
      </c>
      <c r="I1414" s="133">
        <v>13.7</v>
      </c>
      <c r="J1414" s="133">
        <v>14.81</v>
      </c>
      <c r="K1414" s="133" t="s">
        <v>64</v>
      </c>
      <c r="L1414" s="133" t="s">
        <v>64</v>
      </c>
    </row>
    <row r="1415" spans="1:12" x14ac:dyDescent="0.3">
      <c r="A1415" s="134">
        <v>39781</v>
      </c>
      <c r="B1415" s="133" t="s">
        <v>64</v>
      </c>
      <c r="C1415" s="133">
        <v>1241.5409999999999</v>
      </c>
      <c r="D1415" s="183" t="s">
        <v>64</v>
      </c>
      <c r="E1415" s="133">
        <v>12250</v>
      </c>
      <c r="F1415" s="133">
        <v>8.6750000000000007</v>
      </c>
      <c r="G1415" s="133">
        <v>8.7629999999999999</v>
      </c>
      <c r="H1415" s="133">
        <v>8.8130000000000006</v>
      </c>
      <c r="I1415" s="133">
        <v>13.7</v>
      </c>
      <c r="J1415" s="133">
        <v>14.81</v>
      </c>
      <c r="K1415" s="133" t="s">
        <v>64</v>
      </c>
      <c r="L1415" s="133" t="s">
        <v>64</v>
      </c>
    </row>
    <row r="1416" spans="1:12" x14ac:dyDescent="0.3">
      <c r="A1416" s="134">
        <v>39782</v>
      </c>
      <c r="B1416" s="133" t="s">
        <v>64</v>
      </c>
      <c r="C1416" s="133">
        <v>1241.5409999999999</v>
      </c>
      <c r="D1416" s="183" t="s">
        <v>64</v>
      </c>
      <c r="E1416" s="133">
        <v>12250</v>
      </c>
      <c r="F1416" s="133">
        <v>8.6750000000000007</v>
      </c>
      <c r="G1416" s="133">
        <v>8.7629999999999999</v>
      </c>
      <c r="H1416" s="133">
        <v>8.8130000000000006</v>
      </c>
      <c r="I1416" s="133">
        <v>13.7</v>
      </c>
      <c r="J1416" s="133">
        <v>14.81</v>
      </c>
      <c r="K1416" s="133" t="s">
        <v>64</v>
      </c>
      <c r="L1416" s="133" t="s">
        <v>64</v>
      </c>
    </row>
    <row r="1417" spans="1:12" x14ac:dyDescent="0.3">
      <c r="A1417" s="134">
        <v>39783</v>
      </c>
      <c r="B1417" s="133" t="s">
        <v>64</v>
      </c>
      <c r="C1417" s="133">
        <v>1223.125</v>
      </c>
      <c r="D1417" s="183" t="s">
        <v>64</v>
      </c>
      <c r="E1417" s="133">
        <v>12575</v>
      </c>
      <c r="F1417" s="133">
        <v>8.6980000000000004</v>
      </c>
      <c r="G1417" s="133">
        <v>8.8149999999999995</v>
      </c>
      <c r="H1417" s="133">
        <v>8.7959999999999994</v>
      </c>
      <c r="I1417" s="133">
        <v>13.58</v>
      </c>
      <c r="J1417" s="133">
        <v>14.941000000000001</v>
      </c>
      <c r="K1417" s="133" t="s">
        <v>64</v>
      </c>
      <c r="L1417" s="133" t="s">
        <v>64</v>
      </c>
    </row>
    <row r="1418" spans="1:12" x14ac:dyDescent="0.3">
      <c r="A1418" s="134">
        <v>39784</v>
      </c>
      <c r="B1418" s="133" t="s">
        <v>64</v>
      </c>
      <c r="C1418" s="133">
        <v>1191.3579999999999</v>
      </c>
      <c r="D1418" s="183" t="s">
        <v>64</v>
      </c>
      <c r="E1418" s="133">
        <v>12050</v>
      </c>
      <c r="F1418" s="133">
        <v>8.7159999999999993</v>
      </c>
      <c r="G1418" s="133">
        <v>8.8179999999999996</v>
      </c>
      <c r="H1418" s="133">
        <v>8.8490000000000002</v>
      </c>
      <c r="I1418" s="133">
        <v>13.54</v>
      </c>
      <c r="J1418" s="133">
        <v>15.371</v>
      </c>
      <c r="K1418" s="133" t="s">
        <v>64</v>
      </c>
      <c r="L1418" s="133" t="s">
        <v>64</v>
      </c>
    </row>
    <row r="1419" spans="1:12" x14ac:dyDescent="0.3">
      <c r="A1419" s="134">
        <v>39785</v>
      </c>
      <c r="B1419" s="133" t="s">
        <v>64</v>
      </c>
      <c r="C1419" s="133">
        <v>1192.5260000000001</v>
      </c>
      <c r="D1419" s="183" t="s">
        <v>64</v>
      </c>
      <c r="E1419" s="133">
        <v>12150</v>
      </c>
      <c r="F1419" s="133">
        <v>8.6479999999999997</v>
      </c>
      <c r="G1419" s="133">
        <v>8.8109999999999999</v>
      </c>
      <c r="H1419" s="133">
        <v>8.8219999999999992</v>
      </c>
      <c r="I1419" s="133">
        <v>14.11</v>
      </c>
      <c r="J1419" s="133">
        <v>15.365</v>
      </c>
      <c r="K1419" s="133" t="s">
        <v>64</v>
      </c>
      <c r="L1419" s="133" t="s">
        <v>64</v>
      </c>
    </row>
    <row r="1420" spans="1:12" x14ac:dyDescent="0.3">
      <c r="A1420" s="134">
        <v>39786</v>
      </c>
      <c r="B1420" s="133" t="s">
        <v>64</v>
      </c>
      <c r="C1420" s="133">
        <v>1205.3240000000001</v>
      </c>
      <c r="D1420" s="183" t="s">
        <v>64</v>
      </c>
      <c r="E1420" s="133">
        <v>11925</v>
      </c>
      <c r="F1420" s="133">
        <v>8.7370000000000001</v>
      </c>
      <c r="G1420" s="133">
        <v>8.8450000000000006</v>
      </c>
      <c r="H1420" s="133">
        <v>8.8610000000000007</v>
      </c>
      <c r="I1420" s="133">
        <v>12.89</v>
      </c>
      <c r="J1420" s="133">
        <v>14.353</v>
      </c>
      <c r="K1420" s="133" t="s">
        <v>64</v>
      </c>
      <c r="L1420" s="133" t="s">
        <v>64</v>
      </c>
    </row>
    <row r="1421" spans="1:12" x14ac:dyDescent="0.3">
      <c r="A1421" s="134">
        <v>39787</v>
      </c>
      <c r="B1421" s="133" t="s">
        <v>64</v>
      </c>
      <c r="C1421" s="133">
        <v>1202.3420000000001</v>
      </c>
      <c r="D1421" s="183" t="s">
        <v>64</v>
      </c>
      <c r="E1421" s="133">
        <v>11450</v>
      </c>
      <c r="F1421" s="133">
        <v>8.69</v>
      </c>
      <c r="G1421" s="133">
        <v>8.7989999999999995</v>
      </c>
      <c r="H1421" s="133">
        <v>8.7789999999999999</v>
      </c>
      <c r="I1421" s="133">
        <v>12.87</v>
      </c>
      <c r="J1421" s="133">
        <v>13.72</v>
      </c>
      <c r="K1421" s="133" t="s">
        <v>64</v>
      </c>
      <c r="L1421" s="133" t="s">
        <v>64</v>
      </c>
    </row>
    <row r="1422" spans="1:12" x14ac:dyDescent="0.3">
      <c r="A1422" s="134">
        <v>39788</v>
      </c>
      <c r="B1422" s="133" t="s">
        <v>64</v>
      </c>
      <c r="C1422" s="133">
        <v>1202.3420000000001</v>
      </c>
      <c r="D1422" s="183" t="s">
        <v>64</v>
      </c>
      <c r="E1422" s="133">
        <v>11450</v>
      </c>
      <c r="F1422" s="133">
        <v>8.69</v>
      </c>
      <c r="G1422" s="133">
        <v>8.7989999999999995</v>
      </c>
      <c r="H1422" s="133">
        <v>8.7789999999999999</v>
      </c>
      <c r="I1422" s="133">
        <v>12.87</v>
      </c>
      <c r="J1422" s="133">
        <v>13.72</v>
      </c>
      <c r="K1422" s="133" t="s">
        <v>64</v>
      </c>
      <c r="L1422" s="133" t="s">
        <v>64</v>
      </c>
    </row>
    <row r="1423" spans="1:12" x14ac:dyDescent="0.3">
      <c r="A1423" s="134">
        <v>39789</v>
      </c>
      <c r="B1423" s="133" t="s">
        <v>64</v>
      </c>
      <c r="C1423" s="133">
        <v>1202.3420000000001</v>
      </c>
      <c r="D1423" s="183" t="s">
        <v>64</v>
      </c>
      <c r="E1423" s="133">
        <v>11450</v>
      </c>
      <c r="F1423" s="133">
        <v>8.69</v>
      </c>
      <c r="G1423" s="133">
        <v>8.7989999999999995</v>
      </c>
      <c r="H1423" s="133">
        <v>8.7789999999999999</v>
      </c>
      <c r="I1423" s="133">
        <v>12.87</v>
      </c>
      <c r="J1423" s="133">
        <v>13.72</v>
      </c>
      <c r="K1423" s="133" t="s">
        <v>64</v>
      </c>
      <c r="L1423" s="133" t="s">
        <v>64</v>
      </c>
    </row>
    <row r="1424" spans="1:12" x14ac:dyDescent="0.3">
      <c r="A1424" s="134">
        <v>39790</v>
      </c>
      <c r="B1424" s="133" t="s">
        <v>64</v>
      </c>
      <c r="C1424" s="133">
        <v>1202.3420000000001</v>
      </c>
      <c r="D1424" s="183" t="s">
        <v>64</v>
      </c>
      <c r="E1424" s="133">
        <v>11650</v>
      </c>
      <c r="F1424" s="133">
        <v>8.69</v>
      </c>
      <c r="G1424" s="133">
        <v>8.7989999999999995</v>
      </c>
      <c r="H1424" s="133">
        <v>8.7789999999999999</v>
      </c>
      <c r="I1424" s="133">
        <v>12.87</v>
      </c>
      <c r="J1424" s="133">
        <v>13.72</v>
      </c>
      <c r="K1424" s="133" t="s">
        <v>64</v>
      </c>
      <c r="L1424" s="133" t="s">
        <v>64</v>
      </c>
    </row>
    <row r="1425" spans="1:12" x14ac:dyDescent="0.3">
      <c r="A1425" s="134">
        <v>39791</v>
      </c>
      <c r="B1425" s="133" t="s">
        <v>64</v>
      </c>
      <c r="C1425" s="133">
        <v>1266.116</v>
      </c>
      <c r="D1425" s="183" t="s">
        <v>64</v>
      </c>
      <c r="E1425" s="133">
        <v>11000</v>
      </c>
      <c r="F1425" s="133">
        <v>8.8840000000000003</v>
      </c>
      <c r="G1425" s="133">
        <v>8.9459999999999997</v>
      </c>
      <c r="H1425" s="133">
        <v>8.9480000000000004</v>
      </c>
      <c r="I1425" s="133">
        <v>12.75</v>
      </c>
      <c r="J1425" s="133">
        <v>12.723000000000001</v>
      </c>
      <c r="K1425" s="133" t="s">
        <v>64</v>
      </c>
      <c r="L1425" s="133" t="s">
        <v>64</v>
      </c>
    </row>
    <row r="1426" spans="1:12" x14ac:dyDescent="0.3">
      <c r="A1426" s="134">
        <v>39792</v>
      </c>
      <c r="B1426" s="133" t="s">
        <v>64</v>
      </c>
      <c r="C1426" s="133">
        <v>1315.895</v>
      </c>
      <c r="D1426" s="183" t="s">
        <v>64</v>
      </c>
      <c r="E1426" s="133">
        <v>10900</v>
      </c>
      <c r="F1426" s="133">
        <v>8.7249999999999996</v>
      </c>
      <c r="G1426" s="133">
        <v>8.8859999999999992</v>
      </c>
      <c r="H1426" s="133">
        <v>8.8729999999999993</v>
      </c>
      <c r="I1426" s="133">
        <v>12.74</v>
      </c>
      <c r="J1426" s="133">
        <v>12.872999999999999</v>
      </c>
      <c r="K1426" s="133" t="s">
        <v>64</v>
      </c>
      <c r="L1426" s="133" t="s">
        <v>64</v>
      </c>
    </row>
    <row r="1427" spans="1:12" x14ac:dyDescent="0.3">
      <c r="A1427" s="134">
        <v>39793</v>
      </c>
      <c r="B1427" s="133" t="s">
        <v>64</v>
      </c>
      <c r="C1427" s="133">
        <v>1316.694</v>
      </c>
      <c r="D1427" s="183" t="s">
        <v>64</v>
      </c>
      <c r="E1427" s="133">
        <v>11050</v>
      </c>
      <c r="F1427" s="133">
        <v>8.7560000000000002</v>
      </c>
      <c r="G1427" s="133">
        <v>8.8569999999999993</v>
      </c>
      <c r="H1427" s="133">
        <v>8.8719999999999999</v>
      </c>
      <c r="I1427" s="133">
        <v>12.62</v>
      </c>
      <c r="J1427" s="133">
        <v>12.768000000000001</v>
      </c>
      <c r="K1427" s="133" t="s">
        <v>64</v>
      </c>
      <c r="L1427" s="133" t="s">
        <v>64</v>
      </c>
    </row>
    <row r="1428" spans="1:12" x14ac:dyDescent="0.3">
      <c r="A1428" s="134">
        <v>39794</v>
      </c>
      <c r="B1428" s="133" t="s">
        <v>64</v>
      </c>
      <c r="C1428" s="133">
        <v>1262.9680000000001</v>
      </c>
      <c r="D1428" s="183" t="s">
        <v>64</v>
      </c>
      <c r="E1428" s="133">
        <v>11300</v>
      </c>
      <c r="F1428" s="133">
        <v>8.7620000000000005</v>
      </c>
      <c r="G1428" s="133">
        <v>8.8539999999999992</v>
      </c>
      <c r="H1428" s="133">
        <v>8.8249999999999993</v>
      </c>
      <c r="I1428" s="133">
        <v>12.52</v>
      </c>
      <c r="J1428" s="133">
        <v>12.733000000000001</v>
      </c>
      <c r="K1428" s="133" t="s">
        <v>64</v>
      </c>
      <c r="L1428" s="133" t="s">
        <v>64</v>
      </c>
    </row>
    <row r="1429" spans="1:12" x14ac:dyDescent="0.3">
      <c r="A1429" s="134">
        <v>39795</v>
      </c>
      <c r="B1429" s="133" t="s">
        <v>64</v>
      </c>
      <c r="C1429" s="133">
        <v>1262.9680000000001</v>
      </c>
      <c r="D1429" s="183" t="s">
        <v>64</v>
      </c>
      <c r="E1429" s="133">
        <v>11300</v>
      </c>
      <c r="F1429" s="133">
        <v>8.7620000000000005</v>
      </c>
      <c r="G1429" s="133">
        <v>8.8539999999999992</v>
      </c>
      <c r="H1429" s="133">
        <v>8.8249999999999993</v>
      </c>
      <c r="I1429" s="133">
        <v>12.52</v>
      </c>
      <c r="J1429" s="133">
        <v>12.733000000000001</v>
      </c>
      <c r="K1429" s="133" t="s">
        <v>64</v>
      </c>
      <c r="L1429" s="133" t="s">
        <v>64</v>
      </c>
    </row>
    <row r="1430" spans="1:12" x14ac:dyDescent="0.3">
      <c r="A1430" s="134">
        <v>39796</v>
      </c>
      <c r="B1430" s="133" t="s">
        <v>64</v>
      </c>
      <c r="C1430" s="133">
        <v>1262.9680000000001</v>
      </c>
      <c r="D1430" s="183" t="s">
        <v>64</v>
      </c>
      <c r="E1430" s="133">
        <v>11300</v>
      </c>
      <c r="F1430" s="133">
        <v>8.7620000000000005</v>
      </c>
      <c r="G1430" s="133">
        <v>8.8539999999999992</v>
      </c>
      <c r="H1430" s="133">
        <v>8.8249999999999993</v>
      </c>
      <c r="I1430" s="133">
        <v>12.52</v>
      </c>
      <c r="J1430" s="133">
        <v>12.733000000000001</v>
      </c>
      <c r="K1430" s="133" t="s">
        <v>64</v>
      </c>
      <c r="L1430" s="133" t="s">
        <v>64</v>
      </c>
    </row>
    <row r="1431" spans="1:12" x14ac:dyDescent="0.3">
      <c r="A1431" s="134">
        <v>39797</v>
      </c>
      <c r="B1431" s="133" t="s">
        <v>64</v>
      </c>
      <c r="C1431" s="133">
        <v>1359.278</v>
      </c>
      <c r="D1431" s="183" t="s">
        <v>64</v>
      </c>
      <c r="E1431" s="133">
        <v>11200</v>
      </c>
      <c r="F1431" s="133">
        <v>8.6340000000000003</v>
      </c>
      <c r="G1431" s="133">
        <v>8.84</v>
      </c>
      <c r="H1431" s="133">
        <v>8.8249999999999993</v>
      </c>
      <c r="I1431" s="133">
        <v>12.42</v>
      </c>
      <c r="J1431" s="133">
        <v>12.654</v>
      </c>
      <c r="K1431" s="133" t="s">
        <v>64</v>
      </c>
      <c r="L1431" s="133" t="s">
        <v>64</v>
      </c>
    </row>
    <row r="1432" spans="1:12" x14ac:dyDescent="0.3">
      <c r="A1432" s="134">
        <v>39798</v>
      </c>
      <c r="B1432" s="133" t="s">
        <v>64</v>
      </c>
      <c r="C1432" s="133">
        <v>1342.836</v>
      </c>
      <c r="D1432" s="183" t="s">
        <v>64</v>
      </c>
      <c r="E1432" s="133">
        <v>11100</v>
      </c>
      <c r="F1432" s="133">
        <v>8.6709999999999994</v>
      </c>
      <c r="G1432" s="133">
        <v>8.8309999999999995</v>
      </c>
      <c r="H1432" s="133">
        <v>8.8230000000000004</v>
      </c>
      <c r="I1432" s="133">
        <v>12.37</v>
      </c>
      <c r="J1432" s="133">
        <v>12.573</v>
      </c>
      <c r="K1432" s="133" t="s">
        <v>64</v>
      </c>
      <c r="L1432" s="133" t="s">
        <v>64</v>
      </c>
    </row>
    <row r="1433" spans="1:12" x14ac:dyDescent="0.3">
      <c r="A1433" s="134">
        <v>39799</v>
      </c>
      <c r="B1433" s="133" t="s">
        <v>64</v>
      </c>
      <c r="C1433" s="133">
        <v>1363.9839999999999</v>
      </c>
      <c r="D1433" s="183" t="s">
        <v>64</v>
      </c>
      <c r="E1433" s="133">
        <v>10893</v>
      </c>
      <c r="F1433" s="133">
        <v>8.7850000000000001</v>
      </c>
      <c r="G1433" s="133">
        <v>8.8469999999999995</v>
      </c>
      <c r="H1433" s="133">
        <v>8.8689999999999998</v>
      </c>
      <c r="I1433" s="133">
        <v>11.41</v>
      </c>
      <c r="J1433" s="133">
        <v>11.598000000000001</v>
      </c>
      <c r="K1433" s="133" t="s">
        <v>64</v>
      </c>
      <c r="L1433" s="133" t="s">
        <v>64</v>
      </c>
    </row>
    <row r="1434" spans="1:12" x14ac:dyDescent="0.3">
      <c r="A1434" s="134">
        <v>39800</v>
      </c>
      <c r="B1434" s="133" t="s">
        <v>64</v>
      </c>
      <c r="C1434" s="133">
        <v>1351.7639999999999</v>
      </c>
      <c r="D1434" s="183" t="s">
        <v>64</v>
      </c>
      <c r="E1434" s="133">
        <v>10960</v>
      </c>
      <c r="F1434" s="133">
        <v>8.6829999999999998</v>
      </c>
      <c r="G1434" s="133">
        <v>8.8450000000000006</v>
      </c>
      <c r="H1434" s="133">
        <v>8.7889999999999997</v>
      </c>
      <c r="I1434" s="133">
        <v>11.29</v>
      </c>
      <c r="J1434" s="133">
        <v>11.475999999999999</v>
      </c>
      <c r="K1434" s="133" t="s">
        <v>64</v>
      </c>
      <c r="L1434" s="133" t="s">
        <v>64</v>
      </c>
    </row>
    <row r="1435" spans="1:12" x14ac:dyDescent="0.3">
      <c r="A1435" s="134">
        <v>39801</v>
      </c>
      <c r="B1435" s="133" t="s">
        <v>64</v>
      </c>
      <c r="C1435" s="133">
        <v>1348.2850000000001</v>
      </c>
      <c r="D1435" s="183" t="s">
        <v>64</v>
      </c>
      <c r="E1435" s="133">
        <v>11075</v>
      </c>
      <c r="F1435" s="133">
        <v>8.6760000000000002</v>
      </c>
      <c r="G1435" s="133">
        <v>8.8770000000000007</v>
      </c>
      <c r="H1435" s="133">
        <v>8.8650000000000002</v>
      </c>
      <c r="I1435" s="133">
        <v>11.22</v>
      </c>
      <c r="J1435" s="133">
        <v>11.43</v>
      </c>
      <c r="K1435" s="133" t="s">
        <v>64</v>
      </c>
      <c r="L1435" s="133" t="s">
        <v>64</v>
      </c>
    </row>
    <row r="1436" spans="1:12" x14ac:dyDescent="0.3">
      <c r="A1436" s="134">
        <v>39802</v>
      </c>
      <c r="B1436" s="133" t="s">
        <v>64</v>
      </c>
      <c r="C1436" s="133">
        <v>1348.2850000000001</v>
      </c>
      <c r="D1436" s="183" t="s">
        <v>64</v>
      </c>
      <c r="E1436" s="133">
        <v>11075</v>
      </c>
      <c r="F1436" s="133">
        <v>8.6760000000000002</v>
      </c>
      <c r="G1436" s="133">
        <v>8.8770000000000007</v>
      </c>
      <c r="H1436" s="133">
        <v>8.8650000000000002</v>
      </c>
      <c r="I1436" s="133">
        <v>11.22</v>
      </c>
      <c r="J1436" s="133">
        <v>11.43</v>
      </c>
      <c r="K1436" s="133" t="s">
        <v>64</v>
      </c>
      <c r="L1436" s="133" t="s">
        <v>64</v>
      </c>
    </row>
    <row r="1437" spans="1:12" x14ac:dyDescent="0.3">
      <c r="A1437" s="134">
        <v>39803</v>
      </c>
      <c r="B1437" s="133" t="s">
        <v>64</v>
      </c>
      <c r="C1437" s="133">
        <v>1348.2850000000001</v>
      </c>
      <c r="D1437" s="183" t="s">
        <v>64</v>
      </c>
      <c r="E1437" s="133">
        <v>11075</v>
      </c>
      <c r="F1437" s="133">
        <v>8.6760000000000002</v>
      </c>
      <c r="G1437" s="133">
        <v>8.8770000000000007</v>
      </c>
      <c r="H1437" s="133">
        <v>8.8650000000000002</v>
      </c>
      <c r="I1437" s="133">
        <v>11.22</v>
      </c>
      <c r="J1437" s="133">
        <v>11.43</v>
      </c>
      <c r="K1437" s="133" t="s">
        <v>64</v>
      </c>
      <c r="L1437" s="133" t="s">
        <v>64</v>
      </c>
    </row>
    <row r="1438" spans="1:12" x14ac:dyDescent="0.3">
      <c r="A1438" s="134">
        <v>39804</v>
      </c>
      <c r="B1438" s="133" t="s">
        <v>64</v>
      </c>
      <c r="C1438" s="133">
        <v>1345.308</v>
      </c>
      <c r="D1438" s="183" t="s">
        <v>64</v>
      </c>
      <c r="E1438" s="133">
        <v>11130</v>
      </c>
      <c r="F1438" s="133">
        <v>8.7070000000000007</v>
      </c>
      <c r="G1438" s="133">
        <v>8.8719999999999999</v>
      </c>
      <c r="H1438" s="133">
        <v>8.8580000000000005</v>
      </c>
      <c r="I1438" s="133">
        <v>11.26</v>
      </c>
      <c r="J1438" s="133">
        <v>11.496</v>
      </c>
      <c r="K1438" s="133" t="s">
        <v>64</v>
      </c>
      <c r="L1438" s="133" t="s">
        <v>64</v>
      </c>
    </row>
    <row r="1439" spans="1:12" x14ac:dyDescent="0.3">
      <c r="A1439" s="134">
        <v>39805</v>
      </c>
      <c r="B1439" s="133" t="s">
        <v>64</v>
      </c>
      <c r="C1439" s="133">
        <v>1343.7159999999999</v>
      </c>
      <c r="D1439" s="183" t="s">
        <v>64</v>
      </c>
      <c r="E1439" s="133">
        <v>11000</v>
      </c>
      <c r="F1439" s="133">
        <v>8.7159999999999993</v>
      </c>
      <c r="G1439" s="133">
        <v>8.8330000000000002</v>
      </c>
      <c r="H1439" s="133">
        <v>8.8719999999999999</v>
      </c>
      <c r="I1439" s="133">
        <v>11.17</v>
      </c>
      <c r="J1439" s="133">
        <v>11.667999999999999</v>
      </c>
      <c r="K1439" s="133" t="s">
        <v>64</v>
      </c>
      <c r="L1439" s="133" t="s">
        <v>64</v>
      </c>
    </row>
    <row r="1440" spans="1:12" x14ac:dyDescent="0.3">
      <c r="A1440" s="134">
        <v>39806</v>
      </c>
      <c r="B1440" s="133" t="s">
        <v>64</v>
      </c>
      <c r="C1440" s="133">
        <v>1336.614</v>
      </c>
      <c r="D1440" s="183" t="s">
        <v>64</v>
      </c>
      <c r="E1440" s="133">
        <v>10950</v>
      </c>
      <c r="F1440" s="133">
        <v>8.6950000000000003</v>
      </c>
      <c r="G1440" s="133">
        <v>8.8569999999999993</v>
      </c>
      <c r="H1440" s="133">
        <v>8.84</v>
      </c>
      <c r="I1440" s="133">
        <v>11.17</v>
      </c>
      <c r="J1440" s="133">
        <v>11.682</v>
      </c>
      <c r="K1440" s="133" t="s">
        <v>64</v>
      </c>
      <c r="L1440" s="133" t="s">
        <v>64</v>
      </c>
    </row>
    <row r="1441" spans="1:12" x14ac:dyDescent="0.3">
      <c r="A1441" s="134">
        <v>39807</v>
      </c>
      <c r="B1441" s="133" t="s">
        <v>64</v>
      </c>
      <c r="C1441" s="133">
        <v>1336.614</v>
      </c>
      <c r="D1441" s="183" t="s">
        <v>64</v>
      </c>
      <c r="E1441" s="133">
        <v>11225</v>
      </c>
      <c r="F1441" s="133">
        <v>8.6950000000000003</v>
      </c>
      <c r="G1441" s="133">
        <v>8.8569999999999993</v>
      </c>
      <c r="H1441" s="133">
        <v>8.84</v>
      </c>
      <c r="I1441" s="133">
        <v>11.17</v>
      </c>
      <c r="J1441" s="133">
        <v>11.682</v>
      </c>
      <c r="K1441" s="133" t="s">
        <v>64</v>
      </c>
      <c r="L1441" s="133" t="s">
        <v>64</v>
      </c>
    </row>
    <row r="1442" spans="1:12" x14ac:dyDescent="0.3">
      <c r="A1442" s="134">
        <v>39808</v>
      </c>
      <c r="B1442" s="133" t="s">
        <v>64</v>
      </c>
      <c r="C1442" s="133">
        <v>1340.8920000000001</v>
      </c>
      <c r="D1442" s="183" t="s">
        <v>64</v>
      </c>
      <c r="E1442" s="133">
        <v>11100</v>
      </c>
      <c r="F1442" s="133">
        <v>8.5850000000000009</v>
      </c>
      <c r="G1442" s="133">
        <v>8.734</v>
      </c>
      <c r="H1442" s="133">
        <v>8.7010000000000005</v>
      </c>
      <c r="I1442" s="133">
        <v>11.21</v>
      </c>
      <c r="J1442" s="133">
        <v>11.676</v>
      </c>
      <c r="K1442" s="133" t="s">
        <v>64</v>
      </c>
      <c r="L1442" s="133" t="s">
        <v>64</v>
      </c>
    </row>
    <row r="1443" spans="1:12" x14ac:dyDescent="0.3">
      <c r="A1443" s="134">
        <v>39809</v>
      </c>
      <c r="B1443" s="133" t="s">
        <v>64</v>
      </c>
      <c r="C1443" s="133">
        <v>1340.8920000000001</v>
      </c>
      <c r="D1443" s="183" t="s">
        <v>64</v>
      </c>
      <c r="E1443" s="133">
        <v>11100</v>
      </c>
      <c r="F1443" s="133">
        <v>8.5850000000000009</v>
      </c>
      <c r="G1443" s="133">
        <v>8.734</v>
      </c>
      <c r="H1443" s="133">
        <v>8.7010000000000005</v>
      </c>
      <c r="I1443" s="133">
        <v>11.21</v>
      </c>
      <c r="J1443" s="133">
        <v>11.676</v>
      </c>
      <c r="K1443" s="133" t="s">
        <v>64</v>
      </c>
      <c r="L1443" s="133" t="s">
        <v>64</v>
      </c>
    </row>
    <row r="1444" spans="1:12" x14ac:dyDescent="0.3">
      <c r="A1444" s="134">
        <v>39810</v>
      </c>
      <c r="B1444" s="133" t="s">
        <v>64</v>
      </c>
      <c r="C1444" s="133">
        <v>1340.8920000000001</v>
      </c>
      <c r="D1444" s="183" t="s">
        <v>64</v>
      </c>
      <c r="E1444" s="133">
        <v>11100</v>
      </c>
      <c r="F1444" s="133">
        <v>8.5850000000000009</v>
      </c>
      <c r="G1444" s="133">
        <v>8.734</v>
      </c>
      <c r="H1444" s="133">
        <v>8.7010000000000005</v>
      </c>
      <c r="I1444" s="133">
        <v>11.21</v>
      </c>
      <c r="J1444" s="133">
        <v>11.676</v>
      </c>
      <c r="K1444" s="133" t="s">
        <v>64</v>
      </c>
      <c r="L1444" s="133" t="s">
        <v>64</v>
      </c>
    </row>
    <row r="1445" spans="1:12" x14ac:dyDescent="0.3">
      <c r="A1445" s="134">
        <v>39811</v>
      </c>
      <c r="B1445" s="133" t="s">
        <v>64</v>
      </c>
      <c r="C1445" s="133">
        <v>1340.8920000000001</v>
      </c>
      <c r="D1445" s="183" t="s">
        <v>64</v>
      </c>
      <c r="E1445" s="133">
        <v>11250</v>
      </c>
      <c r="F1445" s="133">
        <v>8.5850000000000009</v>
      </c>
      <c r="G1445" s="133">
        <v>8.734</v>
      </c>
      <c r="H1445" s="133">
        <v>8.7010000000000005</v>
      </c>
      <c r="I1445" s="133">
        <v>11.21</v>
      </c>
      <c r="J1445" s="133">
        <v>11.678000000000001</v>
      </c>
      <c r="K1445" s="133" t="s">
        <v>64</v>
      </c>
      <c r="L1445" s="133" t="s">
        <v>64</v>
      </c>
    </row>
    <row r="1446" spans="1:12" x14ac:dyDescent="0.3">
      <c r="A1446" s="134">
        <v>39812</v>
      </c>
      <c r="B1446" s="133" t="s">
        <v>64</v>
      </c>
      <c r="C1446" s="133">
        <v>1355.4079999999999</v>
      </c>
      <c r="D1446" s="183" t="s">
        <v>64</v>
      </c>
      <c r="E1446" s="133">
        <v>11150</v>
      </c>
      <c r="F1446" s="133">
        <v>8.81</v>
      </c>
      <c r="G1446" s="133">
        <v>8.84</v>
      </c>
      <c r="H1446" s="133">
        <v>8.8849999999999998</v>
      </c>
      <c r="I1446" s="133">
        <v>11.19</v>
      </c>
      <c r="J1446" s="133">
        <v>11.71</v>
      </c>
      <c r="K1446" s="133" t="s">
        <v>64</v>
      </c>
      <c r="L1446" s="133" t="s">
        <v>64</v>
      </c>
    </row>
    <row r="1447" spans="1:12" x14ac:dyDescent="0.3">
      <c r="A1447" s="134">
        <v>39813</v>
      </c>
      <c r="B1447" s="133" t="s">
        <v>64</v>
      </c>
      <c r="C1447" s="133">
        <v>1355.4079999999999</v>
      </c>
      <c r="D1447" s="183" t="s">
        <v>64</v>
      </c>
      <c r="E1447" s="133">
        <v>11325</v>
      </c>
      <c r="F1447" s="133">
        <v>8.7520000000000007</v>
      </c>
      <c r="G1447" s="133">
        <v>8.7870000000000008</v>
      </c>
      <c r="H1447" s="133">
        <v>8.766</v>
      </c>
      <c r="I1447" s="133">
        <v>11.27</v>
      </c>
      <c r="J1447" s="133">
        <v>11.646000000000001</v>
      </c>
      <c r="K1447" s="133" t="s">
        <v>64</v>
      </c>
      <c r="L1447" s="133" t="s">
        <v>64</v>
      </c>
    </row>
    <row r="1448" spans="1:12" x14ac:dyDescent="0.3">
      <c r="A1448" s="134">
        <v>39814</v>
      </c>
      <c r="B1448" s="133" t="s">
        <v>64</v>
      </c>
      <c r="C1448" s="133">
        <v>1355.4079999999999</v>
      </c>
      <c r="D1448" s="183" t="s">
        <v>64</v>
      </c>
      <c r="E1448" s="133">
        <v>11100</v>
      </c>
      <c r="F1448" s="133">
        <v>8.7520000000000007</v>
      </c>
      <c r="G1448" s="133">
        <v>8.7870000000000008</v>
      </c>
      <c r="H1448" s="133">
        <v>8.766</v>
      </c>
      <c r="I1448" s="133">
        <v>11.27</v>
      </c>
      <c r="J1448" s="133">
        <v>11.646000000000001</v>
      </c>
      <c r="K1448" s="133" t="s">
        <v>64</v>
      </c>
      <c r="L1448" s="133" t="s">
        <v>64</v>
      </c>
    </row>
    <row r="1449" spans="1:12" x14ac:dyDescent="0.3">
      <c r="A1449" s="134">
        <v>39815</v>
      </c>
      <c r="B1449" s="133" t="s">
        <v>64</v>
      </c>
      <c r="C1449" s="133">
        <v>1355.4079999999999</v>
      </c>
      <c r="D1449" s="183" t="s">
        <v>64</v>
      </c>
      <c r="E1449" s="133">
        <v>11225</v>
      </c>
      <c r="F1449" s="133">
        <v>8.7520000000000007</v>
      </c>
      <c r="G1449" s="133">
        <v>8.7870000000000008</v>
      </c>
      <c r="H1449" s="133">
        <v>8.766</v>
      </c>
      <c r="I1449" s="133">
        <v>11.27</v>
      </c>
      <c r="J1449" s="133">
        <v>11.646000000000001</v>
      </c>
      <c r="K1449" s="133" t="s">
        <v>64</v>
      </c>
      <c r="L1449" s="133" t="s">
        <v>64</v>
      </c>
    </row>
    <row r="1450" spans="1:12" x14ac:dyDescent="0.3">
      <c r="A1450" s="134">
        <v>39816</v>
      </c>
      <c r="B1450" s="133" t="s">
        <v>64</v>
      </c>
      <c r="C1450" s="133">
        <v>1355.4079999999999</v>
      </c>
      <c r="D1450" s="183" t="s">
        <v>64</v>
      </c>
      <c r="E1450" s="133">
        <v>11225</v>
      </c>
      <c r="F1450" s="133">
        <v>8.7520000000000007</v>
      </c>
      <c r="G1450" s="133">
        <v>8.7870000000000008</v>
      </c>
      <c r="H1450" s="133">
        <v>8.766</v>
      </c>
      <c r="I1450" s="133">
        <v>11.27</v>
      </c>
      <c r="J1450" s="133">
        <v>11.646000000000001</v>
      </c>
      <c r="K1450" s="133" t="s">
        <v>64</v>
      </c>
      <c r="L1450" s="133" t="s">
        <v>64</v>
      </c>
    </row>
    <row r="1451" spans="1:12" x14ac:dyDescent="0.3">
      <c r="A1451" s="134">
        <v>39817</v>
      </c>
      <c r="B1451" s="133" t="s">
        <v>64</v>
      </c>
      <c r="C1451" s="133">
        <v>1355.4079999999999</v>
      </c>
      <c r="D1451" s="183" t="s">
        <v>64</v>
      </c>
      <c r="E1451" s="133">
        <v>11225</v>
      </c>
      <c r="F1451" s="133">
        <v>8.7520000000000007</v>
      </c>
      <c r="G1451" s="133">
        <v>8.7870000000000008</v>
      </c>
      <c r="H1451" s="133">
        <v>8.766</v>
      </c>
      <c r="I1451" s="133">
        <v>11.27</v>
      </c>
      <c r="J1451" s="133">
        <v>11.646000000000001</v>
      </c>
      <c r="K1451" s="133" t="s">
        <v>64</v>
      </c>
      <c r="L1451" s="133" t="s">
        <v>64</v>
      </c>
    </row>
    <row r="1452" spans="1:12" x14ac:dyDescent="0.3">
      <c r="A1452" s="134">
        <v>39818</v>
      </c>
      <c r="B1452" s="133" t="s">
        <v>64</v>
      </c>
      <c r="C1452" s="133">
        <v>1437.338</v>
      </c>
      <c r="D1452" s="183" t="s">
        <v>64</v>
      </c>
      <c r="E1452" s="133">
        <v>10975</v>
      </c>
      <c r="F1452" s="133">
        <v>8.7140000000000004</v>
      </c>
      <c r="G1452" s="133">
        <v>8.7579999999999991</v>
      </c>
      <c r="H1452" s="133">
        <v>8.7070000000000007</v>
      </c>
      <c r="I1452" s="133">
        <v>11.21</v>
      </c>
      <c r="J1452" s="133">
        <v>11.659000000000001</v>
      </c>
      <c r="K1452" s="133" t="s">
        <v>64</v>
      </c>
      <c r="L1452" s="133" t="s">
        <v>64</v>
      </c>
    </row>
    <row r="1453" spans="1:12" x14ac:dyDescent="0.3">
      <c r="A1453" s="134">
        <v>39819</v>
      </c>
      <c r="B1453" s="133" t="s">
        <v>64</v>
      </c>
      <c r="C1453" s="133">
        <v>1435.537</v>
      </c>
      <c r="D1453" s="183" t="s">
        <v>64</v>
      </c>
      <c r="E1453" s="133">
        <v>10988</v>
      </c>
      <c r="F1453" s="133">
        <v>8.7330000000000005</v>
      </c>
      <c r="G1453" s="133">
        <v>8.7989999999999995</v>
      </c>
      <c r="H1453" s="133">
        <v>8.7750000000000004</v>
      </c>
      <c r="I1453" s="133">
        <v>10.6</v>
      </c>
      <c r="J1453" s="133">
        <v>10.898</v>
      </c>
      <c r="K1453" s="133" t="s">
        <v>64</v>
      </c>
      <c r="L1453" s="133" t="s">
        <v>64</v>
      </c>
    </row>
    <row r="1454" spans="1:12" x14ac:dyDescent="0.3">
      <c r="A1454" s="134">
        <v>39820</v>
      </c>
      <c r="B1454" s="133" t="s">
        <v>64</v>
      </c>
      <c r="C1454" s="133">
        <v>1421.47</v>
      </c>
      <c r="D1454" s="183" t="s">
        <v>64</v>
      </c>
      <c r="E1454" s="133">
        <v>10925</v>
      </c>
      <c r="F1454" s="133">
        <v>8.7870000000000008</v>
      </c>
      <c r="G1454" s="133">
        <v>8.8030000000000008</v>
      </c>
      <c r="H1454" s="133">
        <v>8.843</v>
      </c>
      <c r="I1454" s="133">
        <v>10.57</v>
      </c>
      <c r="J1454" s="133">
        <v>10.907</v>
      </c>
      <c r="K1454" s="133" t="s">
        <v>64</v>
      </c>
      <c r="L1454" s="133" t="s">
        <v>64</v>
      </c>
    </row>
    <row r="1455" spans="1:12" x14ac:dyDescent="0.3">
      <c r="A1455" s="134">
        <v>39821</v>
      </c>
      <c r="B1455" s="133" t="s">
        <v>64</v>
      </c>
      <c r="C1455" s="133">
        <v>1402.6610000000001</v>
      </c>
      <c r="D1455" s="183" t="s">
        <v>64</v>
      </c>
      <c r="E1455" s="133">
        <v>11013</v>
      </c>
      <c r="F1455" s="133">
        <v>8.8179999999999996</v>
      </c>
      <c r="G1455" s="133">
        <v>8.8350000000000009</v>
      </c>
      <c r="H1455" s="133">
        <v>8.7370000000000001</v>
      </c>
      <c r="I1455" s="133">
        <v>10.68</v>
      </c>
      <c r="J1455" s="133">
        <v>10.975</v>
      </c>
      <c r="K1455" s="133" t="s">
        <v>64</v>
      </c>
      <c r="L1455" s="133" t="s">
        <v>64</v>
      </c>
    </row>
    <row r="1456" spans="1:12" x14ac:dyDescent="0.3">
      <c r="A1456" s="134">
        <v>39822</v>
      </c>
      <c r="B1456" s="133" t="s">
        <v>64</v>
      </c>
      <c r="C1456" s="133">
        <v>1416.67</v>
      </c>
      <c r="D1456" s="183" t="s">
        <v>64</v>
      </c>
      <c r="E1456" s="133">
        <v>10963</v>
      </c>
      <c r="F1456" s="133">
        <v>8.8179999999999996</v>
      </c>
      <c r="G1456" s="133">
        <v>8.8350000000000009</v>
      </c>
      <c r="H1456" s="133">
        <v>8.7370000000000001</v>
      </c>
      <c r="I1456" s="133">
        <v>10.84</v>
      </c>
      <c r="J1456" s="133">
        <v>11.603</v>
      </c>
      <c r="K1456" s="133" t="s">
        <v>64</v>
      </c>
      <c r="L1456" s="133" t="s">
        <v>64</v>
      </c>
    </row>
    <row r="1457" spans="1:12" x14ac:dyDescent="0.3">
      <c r="A1457" s="134">
        <v>39823</v>
      </c>
      <c r="B1457" s="133" t="s">
        <v>64</v>
      </c>
      <c r="C1457" s="133">
        <v>1416.67</v>
      </c>
      <c r="D1457" s="183" t="s">
        <v>64</v>
      </c>
      <c r="E1457" s="133">
        <v>10963</v>
      </c>
      <c r="F1457" s="133">
        <v>8.8179999999999996</v>
      </c>
      <c r="G1457" s="133">
        <v>8.8350000000000009</v>
      </c>
      <c r="H1457" s="133">
        <v>8.7370000000000001</v>
      </c>
      <c r="I1457" s="133">
        <v>10.84</v>
      </c>
      <c r="J1457" s="133">
        <v>11.603</v>
      </c>
      <c r="K1457" s="133" t="s">
        <v>64</v>
      </c>
      <c r="L1457" s="133" t="s">
        <v>64</v>
      </c>
    </row>
    <row r="1458" spans="1:12" x14ac:dyDescent="0.3">
      <c r="A1458" s="134">
        <v>39824</v>
      </c>
      <c r="B1458" s="133" t="s">
        <v>64</v>
      </c>
      <c r="C1458" s="133">
        <v>1416.67</v>
      </c>
      <c r="D1458" s="183" t="s">
        <v>64</v>
      </c>
      <c r="E1458" s="133">
        <v>10963</v>
      </c>
      <c r="F1458" s="133">
        <v>8.8179999999999996</v>
      </c>
      <c r="G1458" s="133">
        <v>8.8350000000000009</v>
      </c>
      <c r="H1458" s="133">
        <v>8.7370000000000001</v>
      </c>
      <c r="I1458" s="133">
        <v>10.84</v>
      </c>
      <c r="J1458" s="133">
        <v>11.603</v>
      </c>
      <c r="K1458" s="133" t="s">
        <v>64</v>
      </c>
      <c r="L1458" s="133" t="s">
        <v>64</v>
      </c>
    </row>
    <row r="1459" spans="1:12" x14ac:dyDescent="0.3">
      <c r="A1459" s="134">
        <v>39825</v>
      </c>
      <c r="B1459" s="133" t="s">
        <v>64</v>
      </c>
      <c r="C1459" s="133">
        <v>1406.5530000000001</v>
      </c>
      <c r="D1459" s="183" t="s">
        <v>64</v>
      </c>
      <c r="E1459" s="133">
        <v>11250</v>
      </c>
      <c r="F1459" s="133">
        <v>8.8420000000000005</v>
      </c>
      <c r="G1459" s="133">
        <v>8.9090000000000007</v>
      </c>
      <c r="H1459" s="133">
        <v>8.8249999999999993</v>
      </c>
      <c r="I1459" s="133">
        <v>10.89</v>
      </c>
      <c r="J1459" s="133">
        <v>11.58</v>
      </c>
      <c r="K1459" s="133" t="s">
        <v>64</v>
      </c>
      <c r="L1459" s="133" t="s">
        <v>64</v>
      </c>
    </row>
    <row r="1460" spans="1:12" x14ac:dyDescent="0.3">
      <c r="A1460" s="134">
        <v>39826</v>
      </c>
      <c r="B1460" s="133" t="s">
        <v>64</v>
      </c>
      <c r="C1460" s="133">
        <v>1399.7329999999999</v>
      </c>
      <c r="D1460" s="183" t="s">
        <v>64</v>
      </c>
      <c r="E1460" s="133">
        <v>11123</v>
      </c>
      <c r="F1460" s="133">
        <v>8.7089999999999996</v>
      </c>
      <c r="G1460" s="133">
        <v>8.8699999999999992</v>
      </c>
      <c r="H1460" s="133">
        <v>8.7100000000000009</v>
      </c>
      <c r="I1460" s="133">
        <v>10.98</v>
      </c>
      <c r="J1460" s="133">
        <v>11.58</v>
      </c>
      <c r="K1460" s="133" t="s">
        <v>64</v>
      </c>
      <c r="L1460" s="133" t="s">
        <v>64</v>
      </c>
    </row>
    <row r="1461" spans="1:12" x14ac:dyDescent="0.3">
      <c r="A1461" s="134">
        <v>39827</v>
      </c>
      <c r="B1461" s="133" t="s">
        <v>64</v>
      </c>
      <c r="C1461" s="133">
        <v>1386.9059999999999</v>
      </c>
      <c r="D1461" s="183" t="s">
        <v>64</v>
      </c>
      <c r="E1461" s="133">
        <v>11158</v>
      </c>
      <c r="F1461" s="133">
        <v>8.6980000000000004</v>
      </c>
      <c r="G1461" s="133">
        <v>8.7929999999999993</v>
      </c>
      <c r="H1461" s="133">
        <v>8.6869999999999994</v>
      </c>
      <c r="I1461" s="133">
        <v>11.08</v>
      </c>
      <c r="J1461" s="133">
        <v>11.759</v>
      </c>
      <c r="K1461" s="133" t="s">
        <v>64</v>
      </c>
      <c r="L1461" s="133" t="s">
        <v>64</v>
      </c>
    </row>
    <row r="1462" spans="1:12" x14ac:dyDescent="0.3">
      <c r="A1462" s="134">
        <v>39828</v>
      </c>
      <c r="B1462" s="133" t="s">
        <v>64</v>
      </c>
      <c r="C1462" s="133">
        <v>1343.4939999999999</v>
      </c>
      <c r="D1462" s="183" t="s">
        <v>64</v>
      </c>
      <c r="E1462" s="133">
        <v>11155</v>
      </c>
      <c r="F1462" s="133">
        <v>8.6939999999999991</v>
      </c>
      <c r="G1462" s="133">
        <v>8.8339999999999996</v>
      </c>
      <c r="H1462" s="133">
        <v>8.68</v>
      </c>
      <c r="I1462" s="133">
        <v>11.07</v>
      </c>
      <c r="J1462" s="133">
        <v>11.701000000000001</v>
      </c>
      <c r="K1462" s="133" t="s">
        <v>64</v>
      </c>
      <c r="L1462" s="133" t="s">
        <v>64</v>
      </c>
    </row>
    <row r="1463" spans="1:12" x14ac:dyDescent="0.3">
      <c r="A1463" s="134">
        <v>39829</v>
      </c>
      <c r="B1463" s="133" t="s">
        <v>64</v>
      </c>
      <c r="C1463" s="133">
        <v>1363.876</v>
      </c>
      <c r="D1463" s="183" t="s">
        <v>64</v>
      </c>
      <c r="E1463" s="133">
        <v>11130</v>
      </c>
      <c r="F1463" s="133">
        <v>8.6709999999999994</v>
      </c>
      <c r="G1463" s="133">
        <v>8.7680000000000007</v>
      </c>
      <c r="H1463" s="133">
        <v>8.6440000000000001</v>
      </c>
      <c r="I1463" s="133">
        <v>11.18</v>
      </c>
      <c r="J1463" s="133">
        <v>11.635</v>
      </c>
      <c r="K1463" s="133" t="s">
        <v>64</v>
      </c>
      <c r="L1463" s="133" t="s">
        <v>64</v>
      </c>
    </row>
    <row r="1464" spans="1:12" x14ac:dyDescent="0.3">
      <c r="A1464" s="134">
        <v>39830</v>
      </c>
      <c r="B1464" s="133" t="s">
        <v>64</v>
      </c>
      <c r="C1464" s="133">
        <v>1363.876</v>
      </c>
      <c r="D1464" s="183" t="s">
        <v>64</v>
      </c>
      <c r="E1464" s="133">
        <v>11130</v>
      </c>
      <c r="F1464" s="133">
        <v>8.6709999999999994</v>
      </c>
      <c r="G1464" s="133">
        <v>8.7680000000000007</v>
      </c>
      <c r="H1464" s="133">
        <v>8.6440000000000001</v>
      </c>
      <c r="I1464" s="133">
        <v>11.18</v>
      </c>
      <c r="J1464" s="133">
        <v>11.635</v>
      </c>
      <c r="K1464" s="133" t="s">
        <v>64</v>
      </c>
      <c r="L1464" s="133" t="s">
        <v>64</v>
      </c>
    </row>
    <row r="1465" spans="1:12" x14ac:dyDescent="0.3">
      <c r="A1465" s="134">
        <v>39831</v>
      </c>
      <c r="B1465" s="133" t="s">
        <v>64</v>
      </c>
      <c r="C1465" s="133">
        <v>1363.876</v>
      </c>
      <c r="D1465" s="183" t="s">
        <v>64</v>
      </c>
      <c r="E1465" s="133">
        <v>11130</v>
      </c>
      <c r="F1465" s="133">
        <v>8.6709999999999994</v>
      </c>
      <c r="G1465" s="133">
        <v>8.7680000000000007</v>
      </c>
      <c r="H1465" s="133">
        <v>8.6440000000000001</v>
      </c>
      <c r="I1465" s="133">
        <v>11.18</v>
      </c>
      <c r="J1465" s="133">
        <v>11.635</v>
      </c>
      <c r="K1465" s="133" t="s">
        <v>64</v>
      </c>
      <c r="L1465" s="133" t="s">
        <v>64</v>
      </c>
    </row>
    <row r="1466" spans="1:12" x14ac:dyDescent="0.3">
      <c r="A1466" s="134">
        <v>39832</v>
      </c>
      <c r="B1466" s="133" t="s">
        <v>64</v>
      </c>
      <c r="C1466" s="133">
        <v>1350.6869999999999</v>
      </c>
      <c r="D1466" s="183" t="s">
        <v>64</v>
      </c>
      <c r="E1466" s="133">
        <v>11175</v>
      </c>
      <c r="F1466" s="133">
        <v>8.0370000000000008</v>
      </c>
      <c r="G1466" s="133">
        <v>8.7309999999999999</v>
      </c>
      <c r="H1466" s="133">
        <v>8.8149999999999995</v>
      </c>
      <c r="I1466" s="133">
        <v>11.03</v>
      </c>
      <c r="J1466" s="133">
        <v>11.65</v>
      </c>
      <c r="K1466" s="133" t="s">
        <v>64</v>
      </c>
      <c r="L1466" s="133" t="s">
        <v>64</v>
      </c>
    </row>
    <row r="1467" spans="1:12" x14ac:dyDescent="0.3">
      <c r="A1467" s="134">
        <v>39833</v>
      </c>
      <c r="B1467" s="133" t="s">
        <v>64</v>
      </c>
      <c r="C1467" s="133">
        <v>1344.1510000000001</v>
      </c>
      <c r="D1467" s="183" t="s">
        <v>64</v>
      </c>
      <c r="E1467" s="133">
        <v>11326</v>
      </c>
      <c r="F1467" s="133">
        <v>8.6159999999999997</v>
      </c>
      <c r="G1467" s="133">
        <v>8.7449999999999992</v>
      </c>
      <c r="H1467" s="133">
        <v>8.6229999999999993</v>
      </c>
      <c r="I1467" s="133">
        <v>11.09</v>
      </c>
      <c r="J1467" s="133">
        <v>11.609</v>
      </c>
      <c r="K1467" s="133" t="s">
        <v>64</v>
      </c>
      <c r="L1467" s="133" t="s">
        <v>64</v>
      </c>
    </row>
    <row r="1468" spans="1:12" x14ac:dyDescent="0.3">
      <c r="A1468" s="134">
        <v>39834</v>
      </c>
      <c r="B1468" s="133" t="s">
        <v>64</v>
      </c>
      <c r="C1468" s="133">
        <v>1321.453</v>
      </c>
      <c r="D1468" s="183" t="s">
        <v>64</v>
      </c>
      <c r="E1468" s="133">
        <v>11130</v>
      </c>
      <c r="F1468" s="133">
        <v>8.625</v>
      </c>
      <c r="G1468" s="133">
        <v>8.7360000000000007</v>
      </c>
      <c r="H1468" s="133">
        <v>8.6189999999999998</v>
      </c>
      <c r="I1468" s="133">
        <v>11.07</v>
      </c>
      <c r="J1468" s="133">
        <v>11.785</v>
      </c>
      <c r="K1468" s="133" t="s">
        <v>64</v>
      </c>
      <c r="L1468" s="133" t="s">
        <v>64</v>
      </c>
    </row>
    <row r="1469" spans="1:12" x14ac:dyDescent="0.3">
      <c r="A1469" s="134">
        <v>39835</v>
      </c>
      <c r="B1469" s="133" t="s">
        <v>64</v>
      </c>
      <c r="C1469" s="133">
        <v>1327.3230000000001</v>
      </c>
      <c r="D1469" s="183" t="s">
        <v>64</v>
      </c>
      <c r="E1469" s="133">
        <v>11325</v>
      </c>
      <c r="F1469" s="133">
        <v>8.66</v>
      </c>
      <c r="G1469" s="133">
        <v>8.7880000000000003</v>
      </c>
      <c r="H1469" s="133">
        <v>8.6259999999999994</v>
      </c>
      <c r="I1469" s="133">
        <v>11.03</v>
      </c>
      <c r="J1469" s="133">
        <v>11.346</v>
      </c>
      <c r="K1469" s="133" t="s">
        <v>64</v>
      </c>
      <c r="L1469" s="133" t="s">
        <v>64</v>
      </c>
    </row>
    <row r="1470" spans="1:12" x14ac:dyDescent="0.3">
      <c r="A1470" s="134">
        <v>39836</v>
      </c>
      <c r="B1470" s="133" t="s">
        <v>64</v>
      </c>
      <c r="C1470" s="133">
        <v>1315.585</v>
      </c>
      <c r="D1470" s="183" t="s">
        <v>64</v>
      </c>
      <c r="E1470" s="133">
        <v>11340</v>
      </c>
      <c r="F1470" s="133">
        <v>8.5510000000000002</v>
      </c>
      <c r="G1470" s="133">
        <v>8.6560000000000006</v>
      </c>
      <c r="H1470" s="133">
        <v>8.5280000000000005</v>
      </c>
      <c r="I1470" s="133">
        <v>10.98</v>
      </c>
      <c r="J1470" s="133">
        <v>11.254</v>
      </c>
      <c r="K1470" s="133" t="s">
        <v>64</v>
      </c>
      <c r="L1470" s="133" t="s">
        <v>64</v>
      </c>
    </row>
    <row r="1471" spans="1:12" x14ac:dyDescent="0.3">
      <c r="A1471" s="134">
        <v>39837</v>
      </c>
      <c r="B1471" s="133" t="s">
        <v>64</v>
      </c>
      <c r="C1471" s="133">
        <v>1315.585</v>
      </c>
      <c r="D1471" s="183" t="s">
        <v>64</v>
      </c>
      <c r="E1471" s="133">
        <v>11340</v>
      </c>
      <c r="F1471" s="133">
        <v>8.5510000000000002</v>
      </c>
      <c r="G1471" s="133">
        <v>8.6560000000000006</v>
      </c>
      <c r="H1471" s="133">
        <v>8.5280000000000005</v>
      </c>
      <c r="I1471" s="133">
        <v>10.98</v>
      </c>
      <c r="J1471" s="133">
        <v>11.254</v>
      </c>
      <c r="K1471" s="133" t="s">
        <v>64</v>
      </c>
      <c r="L1471" s="133" t="s">
        <v>64</v>
      </c>
    </row>
    <row r="1472" spans="1:12" x14ac:dyDescent="0.3">
      <c r="A1472" s="134">
        <v>39838</v>
      </c>
      <c r="B1472" s="133" t="s">
        <v>64</v>
      </c>
      <c r="C1472" s="133">
        <v>1315.585</v>
      </c>
      <c r="D1472" s="183" t="s">
        <v>64</v>
      </c>
      <c r="E1472" s="133">
        <v>11340</v>
      </c>
      <c r="F1472" s="133">
        <v>8.5510000000000002</v>
      </c>
      <c r="G1472" s="133">
        <v>8.6560000000000006</v>
      </c>
      <c r="H1472" s="133">
        <v>8.5280000000000005</v>
      </c>
      <c r="I1472" s="133">
        <v>10.98</v>
      </c>
      <c r="J1472" s="133">
        <v>11.254</v>
      </c>
      <c r="K1472" s="133" t="s">
        <v>64</v>
      </c>
      <c r="L1472" s="133" t="s">
        <v>64</v>
      </c>
    </row>
    <row r="1473" spans="1:12" x14ac:dyDescent="0.3">
      <c r="A1473" s="134">
        <v>39839</v>
      </c>
      <c r="B1473" s="133" t="s">
        <v>64</v>
      </c>
      <c r="C1473" s="133">
        <v>1315.585</v>
      </c>
      <c r="D1473" s="183" t="s">
        <v>64</v>
      </c>
      <c r="E1473" s="133">
        <v>11290</v>
      </c>
      <c r="F1473" s="133">
        <v>8.5510000000000002</v>
      </c>
      <c r="G1473" s="133">
        <v>8.6560000000000006</v>
      </c>
      <c r="H1473" s="133">
        <v>8.5280000000000005</v>
      </c>
      <c r="I1473" s="133">
        <v>10.98</v>
      </c>
      <c r="J1473" s="133">
        <v>11.254</v>
      </c>
      <c r="K1473" s="133" t="s">
        <v>64</v>
      </c>
      <c r="L1473" s="133" t="s">
        <v>64</v>
      </c>
    </row>
    <row r="1474" spans="1:12" x14ac:dyDescent="0.3">
      <c r="A1474" s="134">
        <v>39840</v>
      </c>
      <c r="B1474" s="133" t="s">
        <v>64</v>
      </c>
      <c r="C1474" s="133">
        <v>1336.6310000000001</v>
      </c>
      <c r="D1474" s="183" t="s">
        <v>64</v>
      </c>
      <c r="E1474" s="133">
        <v>11350</v>
      </c>
      <c r="F1474" s="133">
        <v>8.6110000000000007</v>
      </c>
      <c r="G1474" s="133">
        <v>8.6839999999999993</v>
      </c>
      <c r="H1474" s="133">
        <v>8.577</v>
      </c>
      <c r="I1474" s="133">
        <v>10.63</v>
      </c>
      <c r="J1474" s="133">
        <v>11.169</v>
      </c>
      <c r="K1474" s="133" t="s">
        <v>64</v>
      </c>
      <c r="L1474" s="133" t="s">
        <v>64</v>
      </c>
    </row>
    <row r="1475" spans="1:12" x14ac:dyDescent="0.3">
      <c r="A1475" s="134">
        <v>39841</v>
      </c>
      <c r="B1475" s="133" t="s">
        <v>64</v>
      </c>
      <c r="C1475" s="133">
        <v>1321.451</v>
      </c>
      <c r="D1475" s="183" t="s">
        <v>64</v>
      </c>
      <c r="E1475" s="133">
        <v>11325</v>
      </c>
      <c r="F1475" s="133">
        <v>8.6509999999999998</v>
      </c>
      <c r="G1475" s="133">
        <v>8.7720000000000002</v>
      </c>
      <c r="H1475" s="133">
        <v>8.6660000000000004</v>
      </c>
      <c r="I1475" s="133">
        <v>10.62</v>
      </c>
      <c r="J1475" s="133">
        <v>10.885</v>
      </c>
      <c r="K1475" s="133" t="s">
        <v>64</v>
      </c>
      <c r="L1475" s="133" t="s">
        <v>64</v>
      </c>
    </row>
    <row r="1476" spans="1:12" x14ac:dyDescent="0.3">
      <c r="A1476" s="134">
        <v>39842</v>
      </c>
      <c r="B1476" s="133" t="s">
        <v>64</v>
      </c>
      <c r="C1476" s="133">
        <v>1324.65</v>
      </c>
      <c r="D1476" s="183" t="s">
        <v>64</v>
      </c>
      <c r="E1476" s="133">
        <v>11320</v>
      </c>
      <c r="F1476" s="133">
        <v>8.6300000000000008</v>
      </c>
      <c r="G1476" s="133">
        <v>8.7080000000000002</v>
      </c>
      <c r="H1476" s="133">
        <v>8.5969999999999995</v>
      </c>
      <c r="I1476" s="133">
        <v>10.23</v>
      </c>
      <c r="J1476" s="133">
        <v>10.781000000000001</v>
      </c>
      <c r="K1476" s="133" t="s">
        <v>64</v>
      </c>
      <c r="L1476" s="133" t="s">
        <v>64</v>
      </c>
    </row>
    <row r="1477" spans="1:12" x14ac:dyDescent="0.3">
      <c r="A1477" s="134">
        <v>39843</v>
      </c>
      <c r="B1477" s="133" t="s">
        <v>64</v>
      </c>
      <c r="C1477" s="133">
        <v>1332.6669999999999</v>
      </c>
      <c r="D1477" s="183" t="s">
        <v>64</v>
      </c>
      <c r="E1477" s="133">
        <v>11820</v>
      </c>
      <c r="F1477" s="133">
        <v>8.6470000000000002</v>
      </c>
      <c r="G1477" s="133">
        <v>8.7789999999999999</v>
      </c>
      <c r="H1477" s="133">
        <v>8.6059999999999999</v>
      </c>
      <c r="I1477" s="133">
        <v>10.25</v>
      </c>
      <c r="J1477" s="133">
        <v>10.75</v>
      </c>
      <c r="K1477" s="133" t="s">
        <v>64</v>
      </c>
      <c r="L1477" s="133" t="s">
        <v>64</v>
      </c>
    </row>
    <row r="1478" spans="1:12" x14ac:dyDescent="0.3">
      <c r="A1478" s="134">
        <v>39844</v>
      </c>
      <c r="B1478" s="133" t="s">
        <v>64</v>
      </c>
      <c r="C1478" s="133">
        <v>1332.6669999999999</v>
      </c>
      <c r="D1478" s="183" t="s">
        <v>64</v>
      </c>
      <c r="E1478" s="133">
        <v>11820</v>
      </c>
      <c r="F1478" s="133">
        <v>8.6470000000000002</v>
      </c>
      <c r="G1478" s="133">
        <v>8.7789999999999999</v>
      </c>
      <c r="H1478" s="133">
        <v>8.6059999999999999</v>
      </c>
      <c r="I1478" s="133">
        <v>10.25</v>
      </c>
      <c r="J1478" s="133">
        <v>10.75</v>
      </c>
      <c r="K1478" s="133" t="s">
        <v>64</v>
      </c>
      <c r="L1478" s="133" t="s">
        <v>64</v>
      </c>
    </row>
    <row r="1479" spans="1:12" x14ac:dyDescent="0.3">
      <c r="A1479" s="134">
        <v>39845</v>
      </c>
      <c r="B1479" s="133" t="s">
        <v>64</v>
      </c>
      <c r="C1479" s="133">
        <v>1332.6669999999999</v>
      </c>
      <c r="D1479" s="183" t="s">
        <v>64</v>
      </c>
      <c r="E1479" s="133">
        <v>11820</v>
      </c>
      <c r="F1479" s="133">
        <v>8.6470000000000002</v>
      </c>
      <c r="G1479" s="133">
        <v>8.7789999999999999</v>
      </c>
      <c r="H1479" s="133">
        <v>8.6059999999999999</v>
      </c>
      <c r="I1479" s="133">
        <v>10.25</v>
      </c>
      <c r="J1479" s="133">
        <v>10.75</v>
      </c>
      <c r="K1479" s="133" t="s">
        <v>64</v>
      </c>
      <c r="L1479" s="133" t="s">
        <v>64</v>
      </c>
    </row>
    <row r="1480" spans="1:12" x14ac:dyDescent="0.3">
      <c r="A1480" s="134">
        <v>39846</v>
      </c>
      <c r="B1480" s="133" t="s">
        <v>64</v>
      </c>
      <c r="C1480" s="133">
        <v>1310.643</v>
      </c>
      <c r="D1480" s="183" t="s">
        <v>64</v>
      </c>
      <c r="E1480" s="133">
        <v>11675</v>
      </c>
      <c r="F1480" s="133">
        <v>8.6150000000000002</v>
      </c>
      <c r="G1480" s="133">
        <v>8.673</v>
      </c>
      <c r="H1480" s="133">
        <v>8.6739999999999995</v>
      </c>
      <c r="I1480" s="133">
        <v>10.27</v>
      </c>
      <c r="J1480" s="133">
        <v>10.786</v>
      </c>
      <c r="K1480" s="133" t="s">
        <v>64</v>
      </c>
      <c r="L1480" s="133" t="s">
        <v>64</v>
      </c>
    </row>
    <row r="1481" spans="1:12" x14ac:dyDescent="0.3">
      <c r="A1481" s="134">
        <v>39847</v>
      </c>
      <c r="B1481" s="133" t="s">
        <v>64</v>
      </c>
      <c r="C1481" s="133">
        <v>1304.3309999999999</v>
      </c>
      <c r="D1481" s="183" t="s">
        <v>64</v>
      </c>
      <c r="E1481" s="133">
        <v>11720</v>
      </c>
      <c r="F1481" s="133">
        <v>8.5850000000000009</v>
      </c>
      <c r="G1481" s="133">
        <v>8.7349999999999994</v>
      </c>
      <c r="H1481" s="133">
        <v>8.6340000000000003</v>
      </c>
      <c r="I1481" s="133">
        <v>10.42</v>
      </c>
      <c r="J1481" s="133">
        <v>10.818</v>
      </c>
      <c r="K1481" s="133" t="s">
        <v>64</v>
      </c>
      <c r="L1481" s="133" t="s">
        <v>64</v>
      </c>
    </row>
    <row r="1482" spans="1:12" x14ac:dyDescent="0.3">
      <c r="A1482" s="134">
        <v>39848</v>
      </c>
      <c r="B1482" s="133" t="s">
        <v>64</v>
      </c>
      <c r="C1482" s="133">
        <v>1320.3630000000001</v>
      </c>
      <c r="D1482" s="183" t="s">
        <v>64</v>
      </c>
      <c r="E1482" s="133">
        <v>11675</v>
      </c>
      <c r="F1482" s="133">
        <v>8.6490000000000009</v>
      </c>
      <c r="G1482" s="133">
        <v>8.7850000000000001</v>
      </c>
      <c r="H1482" s="133">
        <v>8.7430000000000003</v>
      </c>
      <c r="I1482" s="133">
        <v>10.28</v>
      </c>
      <c r="J1482" s="133">
        <v>10.763</v>
      </c>
      <c r="K1482" s="133" t="s">
        <v>64</v>
      </c>
      <c r="L1482" s="133" t="s">
        <v>64</v>
      </c>
    </row>
    <row r="1483" spans="1:12" x14ac:dyDescent="0.3">
      <c r="A1483" s="134">
        <v>39849</v>
      </c>
      <c r="B1483" s="133" t="s">
        <v>64</v>
      </c>
      <c r="C1483" s="133">
        <v>1328.075</v>
      </c>
      <c r="D1483" s="183" t="s">
        <v>64</v>
      </c>
      <c r="E1483" s="133">
        <v>11820</v>
      </c>
      <c r="F1483" s="133">
        <v>8.5540000000000003</v>
      </c>
      <c r="G1483" s="133">
        <v>8.6460000000000008</v>
      </c>
      <c r="H1483" s="133">
        <v>8.5749999999999993</v>
      </c>
      <c r="I1483" s="133">
        <v>10.4</v>
      </c>
      <c r="J1483" s="133">
        <v>10.853</v>
      </c>
      <c r="K1483" s="133" t="s">
        <v>64</v>
      </c>
      <c r="L1483" s="133" t="s">
        <v>64</v>
      </c>
    </row>
    <row r="1484" spans="1:12" x14ac:dyDescent="0.3">
      <c r="A1484" s="134">
        <v>39850</v>
      </c>
      <c r="B1484" s="133" t="s">
        <v>64</v>
      </c>
      <c r="C1484" s="133">
        <v>1350.6410000000001</v>
      </c>
      <c r="D1484" s="183" t="s">
        <v>64</v>
      </c>
      <c r="E1484" s="133">
        <v>11675</v>
      </c>
      <c r="F1484" s="133">
        <v>8.5609999999999999</v>
      </c>
      <c r="G1484" s="133">
        <v>8.7149999999999999</v>
      </c>
      <c r="H1484" s="133">
        <v>8.6059999999999999</v>
      </c>
      <c r="I1484" s="133">
        <v>10.25</v>
      </c>
      <c r="J1484" s="133">
        <v>10.855</v>
      </c>
      <c r="K1484" s="133" t="s">
        <v>64</v>
      </c>
      <c r="L1484" s="133" t="s">
        <v>64</v>
      </c>
    </row>
    <row r="1485" spans="1:12" x14ac:dyDescent="0.3">
      <c r="A1485" s="134">
        <v>39851</v>
      </c>
      <c r="B1485" s="133" t="s">
        <v>64</v>
      </c>
      <c r="C1485" s="133">
        <v>1350.6410000000001</v>
      </c>
      <c r="D1485" s="183" t="s">
        <v>64</v>
      </c>
      <c r="E1485" s="133">
        <v>11675</v>
      </c>
      <c r="F1485" s="133">
        <v>8.5609999999999999</v>
      </c>
      <c r="G1485" s="133">
        <v>8.7149999999999999</v>
      </c>
      <c r="H1485" s="133">
        <v>8.6059999999999999</v>
      </c>
      <c r="I1485" s="133">
        <v>10.25</v>
      </c>
      <c r="J1485" s="133">
        <v>10.855</v>
      </c>
      <c r="K1485" s="133" t="s">
        <v>64</v>
      </c>
      <c r="L1485" s="133" t="s">
        <v>64</v>
      </c>
    </row>
    <row r="1486" spans="1:12" x14ac:dyDescent="0.3">
      <c r="A1486" s="134">
        <v>39852</v>
      </c>
      <c r="B1486" s="133" t="s">
        <v>64</v>
      </c>
      <c r="C1486" s="133">
        <v>1350.6410000000001</v>
      </c>
      <c r="D1486" s="183" t="s">
        <v>64</v>
      </c>
      <c r="E1486" s="133">
        <v>11675</v>
      </c>
      <c r="F1486" s="133">
        <v>8.5609999999999999</v>
      </c>
      <c r="G1486" s="133">
        <v>8.7149999999999999</v>
      </c>
      <c r="H1486" s="133">
        <v>8.6059999999999999</v>
      </c>
      <c r="I1486" s="133">
        <v>10.25</v>
      </c>
      <c r="J1486" s="133">
        <v>10.855</v>
      </c>
      <c r="K1486" s="133" t="s">
        <v>64</v>
      </c>
      <c r="L1486" s="133" t="s">
        <v>64</v>
      </c>
    </row>
    <row r="1487" spans="1:12" x14ac:dyDescent="0.3">
      <c r="A1487" s="134">
        <v>39853</v>
      </c>
      <c r="B1487" s="133" t="s">
        <v>64</v>
      </c>
      <c r="C1487" s="133">
        <v>1342.2260000000001</v>
      </c>
      <c r="D1487" s="183" t="s">
        <v>64</v>
      </c>
      <c r="E1487" s="133">
        <v>11775</v>
      </c>
      <c r="F1487" s="133">
        <v>8.5459999999999994</v>
      </c>
      <c r="G1487" s="133">
        <v>8.6609999999999996</v>
      </c>
      <c r="H1487" s="133">
        <v>8.5630000000000006</v>
      </c>
      <c r="I1487" s="133">
        <v>10.31</v>
      </c>
      <c r="J1487" s="133">
        <v>10.92</v>
      </c>
      <c r="K1487" s="133" t="s">
        <v>64</v>
      </c>
      <c r="L1487" s="133" t="s">
        <v>64</v>
      </c>
    </row>
    <row r="1488" spans="1:12" x14ac:dyDescent="0.3">
      <c r="A1488" s="134">
        <v>39854</v>
      </c>
      <c r="B1488" s="133" t="s">
        <v>64</v>
      </c>
      <c r="C1488" s="133">
        <v>1332.1289999999999</v>
      </c>
      <c r="D1488" s="183" t="s">
        <v>64</v>
      </c>
      <c r="E1488" s="133">
        <v>11875</v>
      </c>
      <c r="F1488" s="133">
        <v>8.5210000000000008</v>
      </c>
      <c r="G1488" s="133">
        <v>8.6419999999999995</v>
      </c>
      <c r="H1488" s="133">
        <v>8.609</v>
      </c>
      <c r="I1488" s="133">
        <v>10.31</v>
      </c>
      <c r="J1488" s="133">
        <v>11.01</v>
      </c>
      <c r="K1488" s="133" t="s">
        <v>64</v>
      </c>
      <c r="L1488" s="133" t="s">
        <v>64</v>
      </c>
    </row>
    <row r="1489" spans="1:12" x14ac:dyDescent="0.3">
      <c r="A1489" s="134">
        <v>39855</v>
      </c>
      <c r="B1489" s="133" t="s">
        <v>64</v>
      </c>
      <c r="C1489" s="133">
        <v>1324.8240000000001</v>
      </c>
      <c r="D1489" s="183" t="s">
        <v>64</v>
      </c>
      <c r="E1489" s="133">
        <v>11770</v>
      </c>
      <c r="F1489" s="133">
        <v>8.4969999999999999</v>
      </c>
      <c r="G1489" s="133">
        <v>8.657</v>
      </c>
      <c r="H1489" s="133">
        <v>8.5709999999999997</v>
      </c>
      <c r="I1489" s="133">
        <v>10.27</v>
      </c>
      <c r="J1489" s="133">
        <v>11.25</v>
      </c>
      <c r="K1489" s="133" t="s">
        <v>64</v>
      </c>
      <c r="L1489" s="133" t="s">
        <v>64</v>
      </c>
    </row>
    <row r="1490" spans="1:12" x14ac:dyDescent="0.3">
      <c r="A1490" s="134">
        <v>39856</v>
      </c>
      <c r="B1490" s="133" t="s">
        <v>64</v>
      </c>
      <c r="C1490" s="133">
        <v>1325.421</v>
      </c>
      <c r="D1490" s="183" t="s">
        <v>64</v>
      </c>
      <c r="E1490" s="133">
        <v>12120</v>
      </c>
      <c r="F1490" s="133">
        <v>8.4849999999999994</v>
      </c>
      <c r="G1490" s="133">
        <v>8.6080000000000005</v>
      </c>
      <c r="H1490" s="133">
        <v>8.516</v>
      </c>
      <c r="I1490" s="133">
        <v>10.56</v>
      </c>
      <c r="J1490" s="133">
        <v>11.39</v>
      </c>
      <c r="K1490" s="133" t="s">
        <v>64</v>
      </c>
      <c r="L1490" s="133" t="s">
        <v>64</v>
      </c>
    </row>
    <row r="1491" spans="1:12" x14ac:dyDescent="0.3">
      <c r="A1491" s="134">
        <v>39857</v>
      </c>
      <c r="B1491" s="133" t="s">
        <v>64</v>
      </c>
      <c r="C1491" s="133">
        <v>1338.742</v>
      </c>
      <c r="D1491" s="183" t="s">
        <v>64</v>
      </c>
      <c r="E1491" s="133">
        <v>11930</v>
      </c>
      <c r="F1491" s="133">
        <v>8.5250000000000004</v>
      </c>
      <c r="G1491" s="133">
        <v>8.6359999999999992</v>
      </c>
      <c r="H1491" s="133">
        <v>8.5310000000000006</v>
      </c>
      <c r="I1491" s="133">
        <v>10.61</v>
      </c>
      <c r="J1491" s="133">
        <v>11.55</v>
      </c>
      <c r="K1491" s="133" t="s">
        <v>64</v>
      </c>
      <c r="L1491" s="133" t="s">
        <v>64</v>
      </c>
    </row>
    <row r="1492" spans="1:12" x14ac:dyDescent="0.3">
      <c r="A1492" s="134">
        <v>39858</v>
      </c>
      <c r="B1492" s="133" t="s">
        <v>64</v>
      </c>
      <c r="C1492" s="133">
        <v>1338.742</v>
      </c>
      <c r="D1492" s="183" t="s">
        <v>64</v>
      </c>
      <c r="E1492" s="133">
        <v>11930</v>
      </c>
      <c r="F1492" s="133">
        <v>8.5250000000000004</v>
      </c>
      <c r="G1492" s="133">
        <v>8.6359999999999992</v>
      </c>
      <c r="H1492" s="133">
        <v>8.5310000000000006</v>
      </c>
      <c r="I1492" s="133">
        <v>10.61</v>
      </c>
      <c r="J1492" s="133">
        <v>11.55</v>
      </c>
      <c r="K1492" s="133" t="s">
        <v>64</v>
      </c>
      <c r="L1492" s="133" t="s">
        <v>64</v>
      </c>
    </row>
    <row r="1493" spans="1:12" x14ac:dyDescent="0.3">
      <c r="A1493" s="134">
        <v>39859</v>
      </c>
      <c r="B1493" s="133" t="s">
        <v>64</v>
      </c>
      <c r="C1493" s="133">
        <v>1338.742</v>
      </c>
      <c r="D1493" s="183" t="s">
        <v>64</v>
      </c>
      <c r="E1493" s="133">
        <v>11930</v>
      </c>
      <c r="F1493" s="133">
        <v>8.5250000000000004</v>
      </c>
      <c r="G1493" s="133">
        <v>8.6359999999999992</v>
      </c>
      <c r="H1493" s="133">
        <v>8.5310000000000006</v>
      </c>
      <c r="I1493" s="133">
        <v>10.61</v>
      </c>
      <c r="J1493" s="133">
        <v>11.55</v>
      </c>
      <c r="K1493" s="133" t="s">
        <v>64</v>
      </c>
      <c r="L1493" s="133" t="s">
        <v>64</v>
      </c>
    </row>
    <row r="1494" spans="1:12" x14ac:dyDescent="0.3">
      <c r="A1494" s="134">
        <v>39860</v>
      </c>
      <c r="B1494" s="133" t="s">
        <v>64</v>
      </c>
      <c r="C1494" s="133">
        <v>1342.002</v>
      </c>
      <c r="D1494" s="183" t="s">
        <v>64</v>
      </c>
      <c r="E1494" s="133">
        <v>11825</v>
      </c>
      <c r="F1494" s="133">
        <v>8.4670000000000005</v>
      </c>
      <c r="G1494" s="133">
        <v>8.5549999999999997</v>
      </c>
      <c r="H1494" s="133">
        <v>8.4730000000000008</v>
      </c>
      <c r="I1494" s="133">
        <v>10.89</v>
      </c>
      <c r="J1494" s="133">
        <v>11.66</v>
      </c>
      <c r="K1494" s="133" t="s">
        <v>64</v>
      </c>
      <c r="L1494" s="133" t="s">
        <v>64</v>
      </c>
    </row>
    <row r="1495" spans="1:12" x14ac:dyDescent="0.3">
      <c r="A1495" s="134">
        <v>39861</v>
      </c>
      <c r="B1495" s="133" t="s">
        <v>64</v>
      </c>
      <c r="C1495" s="133">
        <v>1318.04</v>
      </c>
      <c r="D1495" s="183" t="s">
        <v>64</v>
      </c>
      <c r="E1495" s="133">
        <v>11900</v>
      </c>
      <c r="F1495" s="133">
        <v>8.4090000000000007</v>
      </c>
      <c r="G1495" s="133">
        <v>8.6289999999999996</v>
      </c>
      <c r="H1495" s="133">
        <v>8.4870000000000001</v>
      </c>
      <c r="I1495" s="133">
        <v>10.79</v>
      </c>
      <c r="J1495" s="133">
        <v>11.75</v>
      </c>
      <c r="K1495" s="133" t="s">
        <v>64</v>
      </c>
      <c r="L1495" s="133" t="s">
        <v>64</v>
      </c>
    </row>
    <row r="1496" spans="1:12" x14ac:dyDescent="0.3">
      <c r="A1496" s="134">
        <v>39862</v>
      </c>
      <c r="B1496" s="133" t="s">
        <v>64</v>
      </c>
      <c r="C1496" s="133">
        <v>1330.61</v>
      </c>
      <c r="D1496" s="183" t="s">
        <v>64</v>
      </c>
      <c r="E1496" s="133">
        <v>12050</v>
      </c>
      <c r="F1496" s="133">
        <v>8.4009999999999998</v>
      </c>
      <c r="G1496" s="133">
        <v>8.5030000000000001</v>
      </c>
      <c r="H1496" s="133">
        <v>8.4410000000000007</v>
      </c>
      <c r="I1496" s="133">
        <v>10.67</v>
      </c>
      <c r="J1496" s="133">
        <v>12.2</v>
      </c>
      <c r="K1496" s="133" t="s">
        <v>64</v>
      </c>
      <c r="L1496" s="133" t="s">
        <v>64</v>
      </c>
    </row>
    <row r="1497" spans="1:12" x14ac:dyDescent="0.3">
      <c r="A1497" s="134">
        <v>39863</v>
      </c>
      <c r="B1497" s="133" t="s">
        <v>64</v>
      </c>
      <c r="C1497" s="133">
        <v>1323.6959999999999</v>
      </c>
      <c r="D1497" s="183" t="s">
        <v>64</v>
      </c>
      <c r="E1497" s="133">
        <v>12095</v>
      </c>
      <c r="F1497" s="133">
        <v>8.4009999999999998</v>
      </c>
      <c r="G1497" s="133">
        <v>8.5060000000000002</v>
      </c>
      <c r="H1497" s="133">
        <v>8.43</v>
      </c>
      <c r="I1497" s="133">
        <v>11.78</v>
      </c>
      <c r="J1497" s="133">
        <v>12.6</v>
      </c>
      <c r="K1497" s="133" t="s">
        <v>64</v>
      </c>
      <c r="L1497" s="133" t="s">
        <v>64</v>
      </c>
    </row>
    <row r="1498" spans="1:12" x14ac:dyDescent="0.3">
      <c r="A1498" s="134">
        <v>39864</v>
      </c>
      <c r="B1498" s="133" t="s">
        <v>64</v>
      </c>
      <c r="C1498" s="133">
        <v>1296.942</v>
      </c>
      <c r="D1498" s="183" t="s">
        <v>64</v>
      </c>
      <c r="E1498" s="133">
        <v>12075</v>
      </c>
      <c r="F1498" s="133">
        <v>8.3810000000000002</v>
      </c>
      <c r="G1498" s="133">
        <v>8.4990000000000006</v>
      </c>
      <c r="H1498" s="133">
        <v>8.4030000000000005</v>
      </c>
      <c r="I1498" s="133">
        <v>11.93</v>
      </c>
      <c r="J1498" s="133">
        <v>12.61</v>
      </c>
      <c r="K1498" s="133" t="s">
        <v>64</v>
      </c>
      <c r="L1498" s="133" t="s">
        <v>64</v>
      </c>
    </row>
    <row r="1499" spans="1:12" x14ac:dyDescent="0.3">
      <c r="A1499" s="134">
        <v>39865</v>
      </c>
      <c r="B1499" s="133" t="s">
        <v>64</v>
      </c>
      <c r="C1499" s="133">
        <v>1296.942</v>
      </c>
      <c r="D1499" s="183" t="s">
        <v>64</v>
      </c>
      <c r="E1499" s="133">
        <v>12075</v>
      </c>
      <c r="F1499" s="133">
        <v>8.3810000000000002</v>
      </c>
      <c r="G1499" s="133">
        <v>8.4990000000000006</v>
      </c>
      <c r="H1499" s="133">
        <v>8.4030000000000005</v>
      </c>
      <c r="I1499" s="133">
        <v>11.93</v>
      </c>
      <c r="J1499" s="133">
        <v>12.61</v>
      </c>
      <c r="K1499" s="133" t="s">
        <v>64</v>
      </c>
      <c r="L1499" s="133" t="s">
        <v>64</v>
      </c>
    </row>
    <row r="1500" spans="1:12" x14ac:dyDescent="0.3">
      <c r="A1500" s="134">
        <v>39866</v>
      </c>
      <c r="B1500" s="133" t="s">
        <v>64</v>
      </c>
      <c r="C1500" s="133">
        <v>1296.942</v>
      </c>
      <c r="D1500" s="183" t="s">
        <v>64</v>
      </c>
      <c r="E1500" s="133">
        <v>12075</v>
      </c>
      <c r="F1500" s="133">
        <v>8.3810000000000002</v>
      </c>
      <c r="G1500" s="133">
        <v>8.4990000000000006</v>
      </c>
      <c r="H1500" s="133">
        <v>8.4030000000000005</v>
      </c>
      <c r="I1500" s="133">
        <v>11.93</v>
      </c>
      <c r="J1500" s="133">
        <v>12.61</v>
      </c>
      <c r="K1500" s="133" t="s">
        <v>64</v>
      </c>
      <c r="L1500" s="133" t="s">
        <v>64</v>
      </c>
    </row>
    <row r="1501" spans="1:12" x14ac:dyDescent="0.3">
      <c r="A1501" s="134">
        <v>39867</v>
      </c>
      <c r="B1501" s="133" t="s">
        <v>64</v>
      </c>
      <c r="C1501" s="133">
        <v>1312.4390000000001</v>
      </c>
      <c r="D1501" s="183" t="s">
        <v>64</v>
      </c>
      <c r="E1501" s="133">
        <v>11950</v>
      </c>
      <c r="F1501" s="133">
        <v>8.4220000000000006</v>
      </c>
      <c r="G1501" s="133">
        <v>8.5259999999999998</v>
      </c>
      <c r="H1501" s="133">
        <v>8.4049999999999994</v>
      </c>
      <c r="I1501" s="133">
        <v>11.3</v>
      </c>
      <c r="J1501" s="133">
        <v>12.35</v>
      </c>
      <c r="K1501" s="133" t="s">
        <v>64</v>
      </c>
      <c r="L1501" s="133" t="s">
        <v>64</v>
      </c>
    </row>
    <row r="1502" spans="1:12" x14ac:dyDescent="0.3">
      <c r="A1502" s="134">
        <v>39868</v>
      </c>
      <c r="B1502" s="133" t="s">
        <v>64</v>
      </c>
      <c r="C1502" s="133">
        <v>1295.8689999999999</v>
      </c>
      <c r="D1502" s="183" t="s">
        <v>64</v>
      </c>
      <c r="E1502" s="133">
        <v>11970</v>
      </c>
      <c r="F1502" s="133">
        <v>8.3379999999999992</v>
      </c>
      <c r="G1502" s="133">
        <v>8.4830000000000005</v>
      </c>
      <c r="H1502" s="133">
        <v>8.3930000000000007</v>
      </c>
      <c r="I1502" s="133">
        <v>11.29</v>
      </c>
      <c r="J1502" s="133">
        <v>11.9</v>
      </c>
      <c r="K1502" s="133" t="s">
        <v>64</v>
      </c>
      <c r="L1502" s="133" t="s">
        <v>64</v>
      </c>
    </row>
    <row r="1503" spans="1:12" x14ac:dyDescent="0.3">
      <c r="A1503" s="134">
        <v>39869</v>
      </c>
      <c r="B1503" s="133" t="s">
        <v>64</v>
      </c>
      <c r="C1503" s="133">
        <v>1300.1079999999999</v>
      </c>
      <c r="D1503" s="183" t="s">
        <v>64</v>
      </c>
      <c r="E1503" s="133">
        <v>12025</v>
      </c>
      <c r="F1503" s="133">
        <v>8.3509999999999991</v>
      </c>
      <c r="G1503" s="133">
        <v>8.4570000000000007</v>
      </c>
      <c r="H1503" s="133">
        <v>8.39</v>
      </c>
      <c r="I1503" s="133">
        <v>11.2</v>
      </c>
      <c r="J1503" s="133">
        <v>11.94</v>
      </c>
      <c r="K1503" s="133" t="s">
        <v>64</v>
      </c>
      <c r="L1503" s="133" t="s">
        <v>64</v>
      </c>
    </row>
    <row r="1504" spans="1:12" x14ac:dyDescent="0.3">
      <c r="A1504" s="134">
        <v>39870</v>
      </c>
      <c r="B1504" s="133" t="s">
        <v>64</v>
      </c>
      <c r="C1504" s="133">
        <v>1290.3209999999999</v>
      </c>
      <c r="D1504" s="183" t="s">
        <v>64</v>
      </c>
      <c r="E1504" s="133">
        <v>12050</v>
      </c>
      <c r="F1504" s="133">
        <v>8.3409999999999993</v>
      </c>
      <c r="G1504" s="133">
        <v>8.5069999999999997</v>
      </c>
      <c r="H1504" s="133">
        <v>8.41</v>
      </c>
      <c r="I1504" s="133">
        <v>11.2</v>
      </c>
      <c r="J1504" s="133">
        <v>11.93</v>
      </c>
      <c r="K1504" s="133" t="s">
        <v>64</v>
      </c>
      <c r="L1504" s="133" t="s">
        <v>64</v>
      </c>
    </row>
    <row r="1505" spans="1:12" x14ac:dyDescent="0.3">
      <c r="A1505" s="134">
        <v>39871</v>
      </c>
      <c r="B1505" s="133" t="s">
        <v>64</v>
      </c>
      <c r="C1505" s="133">
        <v>1285.4760000000001</v>
      </c>
      <c r="D1505" s="183" t="s">
        <v>64</v>
      </c>
      <c r="E1505" s="133">
        <v>11985</v>
      </c>
      <c r="F1505" s="133">
        <v>8.57</v>
      </c>
      <c r="G1505" s="133">
        <v>8.6880000000000006</v>
      </c>
      <c r="H1505" s="133">
        <v>8.6270000000000007</v>
      </c>
      <c r="I1505" s="133">
        <v>11.2</v>
      </c>
      <c r="J1505" s="133">
        <v>11.99</v>
      </c>
      <c r="K1505" s="133" t="s">
        <v>64</v>
      </c>
      <c r="L1505" s="133" t="s">
        <v>64</v>
      </c>
    </row>
    <row r="1506" spans="1:12" x14ac:dyDescent="0.3">
      <c r="A1506" s="134">
        <v>39872</v>
      </c>
      <c r="B1506" s="133" t="s">
        <v>64</v>
      </c>
      <c r="C1506" s="133">
        <v>1285.4760000000001</v>
      </c>
      <c r="D1506" s="183" t="s">
        <v>64</v>
      </c>
      <c r="E1506" s="133">
        <v>11985</v>
      </c>
      <c r="F1506" s="133">
        <v>8.57</v>
      </c>
      <c r="G1506" s="133">
        <v>8.6880000000000006</v>
      </c>
      <c r="H1506" s="133">
        <v>8.6270000000000007</v>
      </c>
      <c r="I1506" s="133">
        <v>11.2</v>
      </c>
      <c r="J1506" s="133">
        <v>11.99</v>
      </c>
      <c r="K1506" s="133" t="s">
        <v>64</v>
      </c>
      <c r="L1506" s="133" t="s">
        <v>64</v>
      </c>
    </row>
    <row r="1507" spans="1:12" x14ac:dyDescent="0.3">
      <c r="A1507" s="134">
        <v>39873</v>
      </c>
      <c r="B1507" s="133" t="s">
        <v>64</v>
      </c>
      <c r="C1507" s="133">
        <v>1285.4760000000001</v>
      </c>
      <c r="D1507" s="183" t="s">
        <v>64</v>
      </c>
      <c r="E1507" s="133">
        <v>11985</v>
      </c>
      <c r="F1507" s="133">
        <v>8.57</v>
      </c>
      <c r="G1507" s="133">
        <v>8.6880000000000006</v>
      </c>
      <c r="H1507" s="133">
        <v>8.6270000000000007</v>
      </c>
      <c r="I1507" s="133">
        <v>11.2</v>
      </c>
      <c r="J1507" s="133">
        <v>11.99</v>
      </c>
      <c r="K1507" s="133" t="s">
        <v>64</v>
      </c>
      <c r="L1507" s="133" t="s">
        <v>64</v>
      </c>
    </row>
    <row r="1508" spans="1:12" x14ac:dyDescent="0.3">
      <c r="A1508" s="134">
        <v>39874</v>
      </c>
      <c r="B1508" s="133" t="s">
        <v>64</v>
      </c>
      <c r="C1508" s="133">
        <v>1256.1089999999999</v>
      </c>
      <c r="D1508" s="183" t="s">
        <v>64</v>
      </c>
      <c r="E1508" s="133">
        <v>12200</v>
      </c>
      <c r="F1508" s="133">
        <v>8.3360000000000003</v>
      </c>
      <c r="G1508" s="133">
        <v>8.4909999999999997</v>
      </c>
      <c r="H1508" s="133">
        <v>8.4499999999999993</v>
      </c>
      <c r="I1508" s="133">
        <v>11.31</v>
      </c>
      <c r="J1508" s="133">
        <v>12.53</v>
      </c>
      <c r="K1508" s="133" t="s">
        <v>64</v>
      </c>
      <c r="L1508" s="133" t="s">
        <v>64</v>
      </c>
    </row>
    <row r="1509" spans="1:12" x14ac:dyDescent="0.3">
      <c r="A1509" s="134">
        <v>39875</v>
      </c>
      <c r="B1509" s="133" t="s">
        <v>64</v>
      </c>
      <c r="C1509" s="133">
        <v>1264.816</v>
      </c>
      <c r="D1509" s="183" t="s">
        <v>64</v>
      </c>
      <c r="E1509" s="133">
        <v>12100</v>
      </c>
      <c r="F1509" s="133">
        <v>8.3049999999999997</v>
      </c>
      <c r="G1509" s="133">
        <v>8.4320000000000004</v>
      </c>
      <c r="H1509" s="133">
        <v>8.4120000000000008</v>
      </c>
      <c r="I1509" s="133">
        <v>11.24</v>
      </c>
      <c r="J1509" s="133">
        <v>12.5</v>
      </c>
      <c r="K1509" s="133" t="s">
        <v>64</v>
      </c>
      <c r="L1509" s="133" t="s">
        <v>64</v>
      </c>
    </row>
    <row r="1510" spans="1:12" x14ac:dyDescent="0.3">
      <c r="A1510" s="134">
        <v>39876</v>
      </c>
      <c r="B1510" s="133" t="s">
        <v>64</v>
      </c>
      <c r="C1510" s="133">
        <v>1289.3800000000001</v>
      </c>
      <c r="D1510" s="183" t="s">
        <v>64</v>
      </c>
      <c r="E1510" s="133">
        <v>12000</v>
      </c>
      <c r="F1510" s="133">
        <v>8.3190000000000008</v>
      </c>
      <c r="G1510" s="133">
        <v>8.4879999999999995</v>
      </c>
      <c r="H1510" s="133">
        <v>8.4719999999999995</v>
      </c>
      <c r="I1510" s="133">
        <v>10.91</v>
      </c>
      <c r="J1510" s="133">
        <v>12.16</v>
      </c>
      <c r="K1510" s="133" t="s">
        <v>64</v>
      </c>
      <c r="L1510" s="133" t="s">
        <v>64</v>
      </c>
    </row>
    <row r="1511" spans="1:12" x14ac:dyDescent="0.3">
      <c r="A1511" s="134">
        <v>39877</v>
      </c>
      <c r="B1511" s="133" t="s">
        <v>64</v>
      </c>
      <c r="C1511" s="133">
        <v>1288.0740000000001</v>
      </c>
      <c r="D1511" s="183" t="s">
        <v>64</v>
      </c>
      <c r="E1511" s="133">
        <v>12125</v>
      </c>
      <c r="F1511" s="133">
        <v>8.2530000000000001</v>
      </c>
      <c r="G1511" s="133">
        <v>8.4079999999999995</v>
      </c>
      <c r="H1511" s="133">
        <v>8.3390000000000004</v>
      </c>
      <c r="I1511" s="133">
        <v>10.98</v>
      </c>
      <c r="J1511" s="133">
        <v>12.07</v>
      </c>
      <c r="K1511" s="133" t="s">
        <v>64</v>
      </c>
      <c r="L1511" s="133" t="s">
        <v>64</v>
      </c>
    </row>
    <row r="1512" spans="1:12" x14ac:dyDescent="0.3">
      <c r="A1512" s="134">
        <v>39878</v>
      </c>
      <c r="B1512" s="133" t="s">
        <v>64</v>
      </c>
      <c r="C1512" s="133">
        <v>1286.693</v>
      </c>
      <c r="D1512" s="183" t="s">
        <v>64</v>
      </c>
      <c r="E1512" s="133">
        <v>12040</v>
      </c>
      <c r="F1512" s="133">
        <v>8.2780000000000005</v>
      </c>
      <c r="G1512" s="133">
        <v>8.4600000000000009</v>
      </c>
      <c r="H1512" s="133">
        <v>8.4130000000000003</v>
      </c>
      <c r="I1512" s="133">
        <v>11.02</v>
      </c>
      <c r="J1512" s="133">
        <v>12.07</v>
      </c>
      <c r="K1512" s="133" t="s">
        <v>64</v>
      </c>
      <c r="L1512" s="133" t="s">
        <v>64</v>
      </c>
    </row>
    <row r="1513" spans="1:12" x14ac:dyDescent="0.3">
      <c r="A1513" s="134">
        <v>39879</v>
      </c>
      <c r="B1513" s="133" t="s">
        <v>64</v>
      </c>
      <c r="C1513" s="133">
        <v>1286.693</v>
      </c>
      <c r="D1513" s="183" t="s">
        <v>64</v>
      </c>
      <c r="E1513" s="133">
        <v>12040</v>
      </c>
      <c r="F1513" s="133">
        <v>8.2780000000000005</v>
      </c>
      <c r="G1513" s="133">
        <v>8.4600000000000009</v>
      </c>
      <c r="H1513" s="133">
        <v>8.4130000000000003</v>
      </c>
      <c r="I1513" s="133">
        <v>11.02</v>
      </c>
      <c r="J1513" s="133">
        <v>12.07</v>
      </c>
      <c r="K1513" s="133" t="s">
        <v>64</v>
      </c>
      <c r="L1513" s="133" t="s">
        <v>64</v>
      </c>
    </row>
    <row r="1514" spans="1:12" x14ac:dyDescent="0.3">
      <c r="A1514" s="134">
        <v>39880</v>
      </c>
      <c r="B1514" s="133" t="s">
        <v>64</v>
      </c>
      <c r="C1514" s="133">
        <v>1286.693</v>
      </c>
      <c r="D1514" s="183" t="s">
        <v>64</v>
      </c>
      <c r="E1514" s="133">
        <v>12040</v>
      </c>
      <c r="F1514" s="133">
        <v>8.2780000000000005</v>
      </c>
      <c r="G1514" s="133">
        <v>8.4600000000000009</v>
      </c>
      <c r="H1514" s="133">
        <v>8.4130000000000003</v>
      </c>
      <c r="I1514" s="133">
        <v>11.02</v>
      </c>
      <c r="J1514" s="133">
        <v>12.07</v>
      </c>
      <c r="K1514" s="133" t="s">
        <v>64</v>
      </c>
      <c r="L1514" s="133" t="s">
        <v>64</v>
      </c>
    </row>
    <row r="1515" spans="1:12" x14ac:dyDescent="0.3">
      <c r="A1515" s="134">
        <v>39881</v>
      </c>
      <c r="B1515" s="133" t="s">
        <v>64</v>
      </c>
      <c r="C1515" s="133">
        <v>1286.693</v>
      </c>
      <c r="D1515" s="183" t="s">
        <v>64</v>
      </c>
      <c r="E1515" s="133">
        <v>12050</v>
      </c>
      <c r="F1515" s="133">
        <v>8.2780000000000005</v>
      </c>
      <c r="G1515" s="133">
        <v>8.4600000000000009</v>
      </c>
      <c r="H1515" s="133">
        <v>8.4130000000000003</v>
      </c>
      <c r="I1515" s="133">
        <v>11.02</v>
      </c>
      <c r="J1515" s="133">
        <v>12.07</v>
      </c>
      <c r="K1515" s="133" t="s">
        <v>64</v>
      </c>
      <c r="L1515" s="133" t="s">
        <v>64</v>
      </c>
    </row>
    <row r="1516" spans="1:12" x14ac:dyDescent="0.3">
      <c r="A1516" s="134">
        <v>39882</v>
      </c>
      <c r="B1516" s="133" t="s">
        <v>64</v>
      </c>
      <c r="C1516" s="133">
        <v>1300.2149999999999</v>
      </c>
      <c r="D1516" s="183" t="s">
        <v>64</v>
      </c>
      <c r="E1516" s="133">
        <v>11913</v>
      </c>
      <c r="F1516" s="133">
        <v>8.2650000000000006</v>
      </c>
      <c r="G1516" s="133">
        <v>8.4109999999999996</v>
      </c>
      <c r="H1516" s="133">
        <v>8.4019999999999992</v>
      </c>
      <c r="I1516" s="133">
        <v>9.93</v>
      </c>
      <c r="J1516" s="133">
        <v>11.91</v>
      </c>
      <c r="K1516" s="133" t="s">
        <v>64</v>
      </c>
      <c r="L1516" s="133" t="s">
        <v>64</v>
      </c>
    </row>
    <row r="1517" spans="1:12" x14ac:dyDescent="0.3">
      <c r="A1517" s="134">
        <v>39883</v>
      </c>
      <c r="B1517" s="133" t="s">
        <v>64</v>
      </c>
      <c r="C1517" s="133">
        <v>1314.519</v>
      </c>
      <c r="D1517" s="183" t="s">
        <v>64</v>
      </c>
      <c r="E1517" s="133">
        <v>12025</v>
      </c>
      <c r="F1517" s="133">
        <v>8.2439999999999998</v>
      </c>
      <c r="G1517" s="133">
        <v>8.4039999999999999</v>
      </c>
      <c r="H1517" s="133">
        <v>8.3789999999999996</v>
      </c>
      <c r="I1517" s="133">
        <v>10.039999999999999</v>
      </c>
      <c r="J1517" s="133">
        <v>11.43</v>
      </c>
      <c r="K1517" s="133" t="s">
        <v>64</v>
      </c>
      <c r="L1517" s="133" t="s">
        <v>64</v>
      </c>
    </row>
    <row r="1518" spans="1:12" x14ac:dyDescent="0.3">
      <c r="A1518" s="134">
        <v>39884</v>
      </c>
      <c r="B1518" s="133" t="s">
        <v>64</v>
      </c>
      <c r="C1518" s="133">
        <v>1310.414</v>
      </c>
      <c r="D1518" s="183" t="s">
        <v>64</v>
      </c>
      <c r="E1518" s="133">
        <v>11968</v>
      </c>
      <c r="F1518" s="133">
        <v>8.2690000000000001</v>
      </c>
      <c r="G1518" s="133">
        <v>8.4190000000000005</v>
      </c>
      <c r="H1518" s="133">
        <v>8.4130000000000003</v>
      </c>
      <c r="I1518" s="133">
        <v>9.91</v>
      </c>
      <c r="J1518" s="133">
        <v>11.46</v>
      </c>
      <c r="K1518" s="133" t="s">
        <v>64</v>
      </c>
      <c r="L1518" s="133" t="s">
        <v>64</v>
      </c>
    </row>
    <row r="1519" spans="1:12" x14ac:dyDescent="0.3">
      <c r="A1519" s="134">
        <v>39885</v>
      </c>
      <c r="B1519" s="133" t="s">
        <v>64</v>
      </c>
      <c r="C1519" s="133">
        <v>1327.4369999999999</v>
      </c>
      <c r="D1519" s="183" t="s">
        <v>64</v>
      </c>
      <c r="E1519" s="133">
        <v>11975</v>
      </c>
      <c r="F1519" s="133">
        <v>8.2690000000000001</v>
      </c>
      <c r="G1519" s="133">
        <v>8.4190000000000005</v>
      </c>
      <c r="H1519" s="133">
        <v>8.4130000000000003</v>
      </c>
      <c r="I1519" s="133">
        <v>9.92</v>
      </c>
      <c r="J1519" s="133">
        <v>11.42</v>
      </c>
      <c r="K1519" s="133" t="s">
        <v>64</v>
      </c>
      <c r="L1519" s="133" t="s">
        <v>64</v>
      </c>
    </row>
    <row r="1520" spans="1:12" x14ac:dyDescent="0.3">
      <c r="A1520" s="134">
        <v>39886</v>
      </c>
      <c r="B1520" s="133" t="s">
        <v>64</v>
      </c>
      <c r="C1520" s="133">
        <v>1327.4369999999999</v>
      </c>
      <c r="D1520" s="183" t="s">
        <v>64</v>
      </c>
      <c r="E1520" s="133">
        <v>11975</v>
      </c>
      <c r="F1520" s="133">
        <v>8.2690000000000001</v>
      </c>
      <c r="G1520" s="133">
        <v>8.4190000000000005</v>
      </c>
      <c r="H1520" s="133">
        <v>8.4130000000000003</v>
      </c>
      <c r="I1520" s="133">
        <v>9.92</v>
      </c>
      <c r="J1520" s="133">
        <v>11.42</v>
      </c>
      <c r="K1520" s="133" t="s">
        <v>64</v>
      </c>
      <c r="L1520" s="133" t="s">
        <v>64</v>
      </c>
    </row>
    <row r="1521" spans="1:12" x14ac:dyDescent="0.3">
      <c r="A1521" s="134">
        <v>39887</v>
      </c>
      <c r="B1521" s="133" t="s">
        <v>64</v>
      </c>
      <c r="C1521" s="133">
        <v>1327.4369999999999</v>
      </c>
      <c r="D1521" s="183" t="s">
        <v>64</v>
      </c>
      <c r="E1521" s="133">
        <v>11975</v>
      </c>
      <c r="F1521" s="133">
        <v>8.2690000000000001</v>
      </c>
      <c r="G1521" s="133">
        <v>8.4190000000000005</v>
      </c>
      <c r="H1521" s="133">
        <v>8.4130000000000003</v>
      </c>
      <c r="I1521" s="133">
        <v>9.92</v>
      </c>
      <c r="J1521" s="133">
        <v>11.42</v>
      </c>
      <c r="K1521" s="133" t="s">
        <v>64</v>
      </c>
      <c r="L1521" s="133" t="s">
        <v>64</v>
      </c>
    </row>
    <row r="1522" spans="1:12" x14ac:dyDescent="0.3">
      <c r="A1522" s="134">
        <v>39888</v>
      </c>
      <c r="B1522" s="133" t="s">
        <v>64</v>
      </c>
      <c r="C1522" s="133">
        <v>1324.847</v>
      </c>
      <c r="D1522" s="183" t="s">
        <v>64</v>
      </c>
      <c r="E1522" s="133">
        <v>11930</v>
      </c>
      <c r="F1522" s="133">
        <v>8.1609999999999996</v>
      </c>
      <c r="G1522" s="133">
        <v>8.2590000000000003</v>
      </c>
      <c r="H1522" s="133">
        <v>8.32</v>
      </c>
      <c r="I1522" s="133">
        <v>9.82</v>
      </c>
      <c r="J1522" s="133">
        <v>11.18</v>
      </c>
      <c r="K1522" s="133" t="s">
        <v>64</v>
      </c>
      <c r="L1522" s="133" t="s">
        <v>64</v>
      </c>
    </row>
    <row r="1523" spans="1:12" x14ac:dyDescent="0.3">
      <c r="A1523" s="134">
        <v>39889</v>
      </c>
      <c r="B1523" s="133" t="s">
        <v>64</v>
      </c>
      <c r="C1523" s="133">
        <v>1312.0920000000001</v>
      </c>
      <c r="D1523" s="183" t="s">
        <v>64</v>
      </c>
      <c r="E1523" s="133">
        <v>12050</v>
      </c>
      <c r="F1523" s="133">
        <v>8.1219999999999999</v>
      </c>
      <c r="G1523" s="133">
        <v>8.2609999999999992</v>
      </c>
      <c r="H1523" s="133">
        <v>8.2780000000000005</v>
      </c>
      <c r="I1523" s="133">
        <v>9.74</v>
      </c>
      <c r="J1523" s="133">
        <v>10.94</v>
      </c>
      <c r="K1523" s="133" t="s">
        <v>64</v>
      </c>
      <c r="L1523" s="133" t="s">
        <v>64</v>
      </c>
    </row>
    <row r="1524" spans="1:12" x14ac:dyDescent="0.3">
      <c r="A1524" s="134">
        <v>39890</v>
      </c>
      <c r="B1524" s="133" t="s">
        <v>64</v>
      </c>
      <c r="C1524" s="133">
        <v>1322.837</v>
      </c>
      <c r="D1524" s="183" t="s">
        <v>64</v>
      </c>
      <c r="E1524" s="133">
        <v>11900</v>
      </c>
      <c r="F1524" s="133">
        <v>8.0210000000000008</v>
      </c>
      <c r="G1524" s="133">
        <v>8.1790000000000003</v>
      </c>
      <c r="H1524" s="133">
        <v>8.1980000000000004</v>
      </c>
      <c r="I1524" s="133">
        <v>9.67</v>
      </c>
      <c r="J1524" s="133">
        <v>10.67</v>
      </c>
      <c r="K1524" s="133" t="s">
        <v>64</v>
      </c>
      <c r="L1524" s="133" t="s">
        <v>64</v>
      </c>
    </row>
    <row r="1525" spans="1:12" x14ac:dyDescent="0.3">
      <c r="A1525" s="134">
        <v>39891</v>
      </c>
      <c r="B1525" s="133" t="s">
        <v>64</v>
      </c>
      <c r="C1525" s="133">
        <v>1341.6030000000001</v>
      </c>
      <c r="D1525" s="183" t="s">
        <v>64</v>
      </c>
      <c r="E1525" s="133">
        <v>11925</v>
      </c>
      <c r="F1525" s="133">
        <v>8.1050000000000004</v>
      </c>
      <c r="G1525" s="133">
        <v>8.3030000000000008</v>
      </c>
      <c r="H1525" s="133">
        <v>8.2929999999999993</v>
      </c>
      <c r="I1525" s="133">
        <v>9.58</v>
      </c>
      <c r="J1525" s="133">
        <v>10.57</v>
      </c>
      <c r="K1525" s="133" t="s">
        <v>64</v>
      </c>
      <c r="L1525" s="133" t="s">
        <v>64</v>
      </c>
    </row>
    <row r="1526" spans="1:12" x14ac:dyDescent="0.3">
      <c r="A1526" s="134">
        <v>39892</v>
      </c>
      <c r="B1526" s="133" t="s">
        <v>64</v>
      </c>
      <c r="C1526" s="133">
        <v>1360.8889999999999</v>
      </c>
      <c r="D1526" s="183" t="s">
        <v>64</v>
      </c>
      <c r="E1526" s="133">
        <v>11775</v>
      </c>
      <c r="F1526" s="133">
        <v>8.0380000000000003</v>
      </c>
      <c r="G1526" s="133">
        <v>8.1940000000000008</v>
      </c>
      <c r="H1526" s="133">
        <v>8.19</v>
      </c>
      <c r="I1526" s="133">
        <v>9.6199999999999992</v>
      </c>
      <c r="J1526" s="133">
        <v>10.4</v>
      </c>
      <c r="K1526" s="133" t="s">
        <v>64</v>
      </c>
      <c r="L1526" s="133" t="s">
        <v>64</v>
      </c>
    </row>
    <row r="1527" spans="1:12" x14ac:dyDescent="0.3">
      <c r="A1527" s="134">
        <v>39893</v>
      </c>
      <c r="B1527" s="133" t="s">
        <v>64</v>
      </c>
      <c r="C1527" s="133">
        <v>1360.8889999999999</v>
      </c>
      <c r="D1527" s="183" t="s">
        <v>64</v>
      </c>
      <c r="E1527" s="133">
        <v>11775</v>
      </c>
      <c r="F1527" s="133">
        <v>8.0380000000000003</v>
      </c>
      <c r="G1527" s="133">
        <v>8.1940000000000008</v>
      </c>
      <c r="H1527" s="133">
        <v>8.19</v>
      </c>
      <c r="I1527" s="133">
        <v>9.6199999999999992</v>
      </c>
      <c r="J1527" s="133">
        <v>10.4</v>
      </c>
      <c r="K1527" s="133" t="s">
        <v>64</v>
      </c>
      <c r="L1527" s="133" t="s">
        <v>64</v>
      </c>
    </row>
    <row r="1528" spans="1:12" x14ac:dyDescent="0.3">
      <c r="A1528" s="134">
        <v>39894</v>
      </c>
      <c r="B1528" s="133" t="s">
        <v>64</v>
      </c>
      <c r="C1528" s="133">
        <v>1360.8889999999999</v>
      </c>
      <c r="D1528" s="183" t="s">
        <v>64</v>
      </c>
      <c r="E1528" s="133">
        <v>11775</v>
      </c>
      <c r="F1528" s="133">
        <v>8.0380000000000003</v>
      </c>
      <c r="G1528" s="133">
        <v>8.1940000000000008</v>
      </c>
      <c r="H1528" s="133">
        <v>8.19</v>
      </c>
      <c r="I1528" s="133">
        <v>9.6199999999999992</v>
      </c>
      <c r="J1528" s="133">
        <v>10.4</v>
      </c>
      <c r="K1528" s="133" t="s">
        <v>64</v>
      </c>
      <c r="L1528" s="133" t="s">
        <v>64</v>
      </c>
    </row>
    <row r="1529" spans="1:12" x14ac:dyDescent="0.3">
      <c r="A1529" s="134">
        <v>39895</v>
      </c>
      <c r="B1529" s="133" t="s">
        <v>64</v>
      </c>
      <c r="C1529" s="133">
        <v>1406.6469999999999</v>
      </c>
      <c r="D1529" s="183" t="s">
        <v>64</v>
      </c>
      <c r="E1529" s="133">
        <v>11365</v>
      </c>
      <c r="F1529" s="133">
        <v>8.2149999999999999</v>
      </c>
      <c r="G1529" s="133">
        <v>8.2870000000000008</v>
      </c>
      <c r="H1529" s="133">
        <v>8.3420000000000005</v>
      </c>
      <c r="I1529" s="133">
        <v>9.49</v>
      </c>
      <c r="J1529" s="133">
        <v>10.28</v>
      </c>
      <c r="K1529" s="133" t="s">
        <v>64</v>
      </c>
      <c r="L1529" s="133" t="s">
        <v>64</v>
      </c>
    </row>
    <row r="1530" spans="1:12" x14ac:dyDescent="0.3">
      <c r="A1530" s="134">
        <v>39896</v>
      </c>
      <c r="B1530" s="133" t="s">
        <v>64</v>
      </c>
      <c r="C1530" s="133">
        <v>1436.116</v>
      </c>
      <c r="D1530" s="183" t="s">
        <v>64</v>
      </c>
      <c r="E1530" s="133">
        <v>11400</v>
      </c>
      <c r="F1530" s="133">
        <v>8.0150000000000006</v>
      </c>
      <c r="G1530" s="133">
        <v>8.1649999999999991</v>
      </c>
      <c r="H1530" s="133">
        <v>8.2159999999999993</v>
      </c>
      <c r="I1530" s="133">
        <v>9.43</v>
      </c>
      <c r="J1530" s="133">
        <v>10.19</v>
      </c>
      <c r="K1530" s="133" t="s">
        <v>64</v>
      </c>
      <c r="L1530" s="133" t="s">
        <v>64</v>
      </c>
    </row>
    <row r="1531" spans="1:12" x14ac:dyDescent="0.3">
      <c r="A1531" s="134">
        <v>39897</v>
      </c>
      <c r="B1531" s="133" t="s">
        <v>64</v>
      </c>
      <c r="C1531" s="133">
        <v>1419.973</v>
      </c>
      <c r="D1531" s="183" t="s">
        <v>64</v>
      </c>
      <c r="E1531" s="133">
        <v>11625</v>
      </c>
      <c r="F1531" s="133">
        <v>8.0120000000000005</v>
      </c>
      <c r="G1531" s="133">
        <v>8.1820000000000004</v>
      </c>
      <c r="H1531" s="133">
        <v>8.2119999999999997</v>
      </c>
      <c r="I1531" s="133">
        <v>9.44</v>
      </c>
      <c r="J1531" s="133">
        <v>10.29</v>
      </c>
      <c r="K1531" s="133" t="s">
        <v>64</v>
      </c>
      <c r="L1531" s="133" t="s">
        <v>64</v>
      </c>
    </row>
    <row r="1532" spans="1:12" x14ac:dyDescent="0.3">
      <c r="A1532" s="134">
        <v>39898</v>
      </c>
      <c r="B1532" s="133" t="s">
        <v>64</v>
      </c>
      <c r="C1532" s="133">
        <v>1419.973</v>
      </c>
      <c r="D1532" s="183" t="s">
        <v>64</v>
      </c>
      <c r="E1532" s="133">
        <v>11650</v>
      </c>
      <c r="F1532" s="133">
        <v>8.0120000000000005</v>
      </c>
      <c r="G1532" s="133">
        <v>8.1820000000000004</v>
      </c>
      <c r="H1532" s="133">
        <v>8.2119999999999997</v>
      </c>
      <c r="I1532" s="133">
        <v>9.44</v>
      </c>
      <c r="J1532" s="133">
        <v>10.29</v>
      </c>
      <c r="K1532" s="133" t="s">
        <v>64</v>
      </c>
      <c r="L1532" s="133" t="s">
        <v>64</v>
      </c>
    </row>
    <row r="1533" spans="1:12" x14ac:dyDescent="0.3">
      <c r="A1533" s="134">
        <v>39899</v>
      </c>
      <c r="B1533" s="133" t="s">
        <v>64</v>
      </c>
      <c r="C1533" s="133">
        <v>1462.7449999999999</v>
      </c>
      <c r="D1533" s="183" t="s">
        <v>64</v>
      </c>
      <c r="E1533" s="133">
        <v>11500</v>
      </c>
      <c r="F1533" s="133">
        <v>7.9829999999999997</v>
      </c>
      <c r="G1533" s="133">
        <v>8.1289999999999996</v>
      </c>
      <c r="H1533" s="133">
        <v>8.109</v>
      </c>
      <c r="I1533" s="133">
        <v>9.52</v>
      </c>
      <c r="J1533" s="133">
        <v>10.44</v>
      </c>
      <c r="K1533" s="133" t="s">
        <v>64</v>
      </c>
      <c r="L1533" s="133" t="s">
        <v>64</v>
      </c>
    </row>
    <row r="1534" spans="1:12" x14ac:dyDescent="0.3">
      <c r="A1534" s="134">
        <v>39900</v>
      </c>
      <c r="B1534" s="133" t="s">
        <v>64</v>
      </c>
      <c r="C1534" s="133">
        <v>1462.7449999999999</v>
      </c>
      <c r="D1534" s="183" t="s">
        <v>64</v>
      </c>
      <c r="E1534" s="133">
        <v>11500</v>
      </c>
      <c r="F1534" s="133">
        <v>7.9829999999999997</v>
      </c>
      <c r="G1534" s="133">
        <v>8.1289999999999996</v>
      </c>
      <c r="H1534" s="133">
        <v>8.109</v>
      </c>
      <c r="I1534" s="133">
        <v>9.52</v>
      </c>
      <c r="J1534" s="133">
        <v>10.44</v>
      </c>
      <c r="K1534" s="133" t="s">
        <v>64</v>
      </c>
      <c r="L1534" s="133" t="s">
        <v>64</v>
      </c>
    </row>
    <row r="1535" spans="1:12" x14ac:dyDescent="0.3">
      <c r="A1535" s="134">
        <v>39901</v>
      </c>
      <c r="B1535" s="133" t="s">
        <v>64</v>
      </c>
      <c r="C1535" s="133">
        <v>1462.7449999999999</v>
      </c>
      <c r="D1535" s="183" t="s">
        <v>64</v>
      </c>
      <c r="E1535" s="133">
        <v>11500</v>
      </c>
      <c r="F1535" s="133">
        <v>7.9829999999999997</v>
      </c>
      <c r="G1535" s="133">
        <v>8.1289999999999996</v>
      </c>
      <c r="H1535" s="133">
        <v>8.109</v>
      </c>
      <c r="I1535" s="133">
        <v>9.52</v>
      </c>
      <c r="J1535" s="133">
        <v>10.44</v>
      </c>
      <c r="K1535" s="133" t="s">
        <v>64</v>
      </c>
      <c r="L1535" s="133" t="s">
        <v>64</v>
      </c>
    </row>
    <row r="1536" spans="1:12" x14ac:dyDescent="0.3">
      <c r="A1536" s="134">
        <v>39902</v>
      </c>
      <c r="B1536" s="133" t="s">
        <v>64</v>
      </c>
      <c r="C1536" s="133">
        <v>1419.0920000000001</v>
      </c>
      <c r="D1536" s="183" t="s">
        <v>64</v>
      </c>
      <c r="E1536" s="133">
        <v>11840</v>
      </c>
      <c r="F1536" s="133">
        <v>8.1379999999999999</v>
      </c>
      <c r="G1536" s="133">
        <v>8.3379999999999992</v>
      </c>
      <c r="H1536" s="133">
        <v>8.3979999999999997</v>
      </c>
      <c r="I1536" s="133">
        <v>9.5299999999999994</v>
      </c>
      <c r="J1536" s="133">
        <v>11.05</v>
      </c>
      <c r="K1536" s="133" t="s">
        <v>64</v>
      </c>
      <c r="L1536" s="133" t="s">
        <v>64</v>
      </c>
    </row>
    <row r="1537" spans="1:12" x14ac:dyDescent="0.3">
      <c r="A1537" s="134">
        <v>39903</v>
      </c>
      <c r="B1537" s="133" t="s">
        <v>64</v>
      </c>
      <c r="C1537" s="133">
        <v>1434.0740000000001</v>
      </c>
      <c r="D1537" s="183" t="s">
        <v>64</v>
      </c>
      <c r="E1537" s="133">
        <v>11700</v>
      </c>
      <c r="F1537" s="133">
        <v>8.0519999999999996</v>
      </c>
      <c r="G1537" s="133">
        <v>8.1910000000000007</v>
      </c>
      <c r="H1537" s="133">
        <v>8.2070000000000007</v>
      </c>
      <c r="I1537" s="133">
        <v>9.77</v>
      </c>
      <c r="J1537" s="133">
        <v>10.99</v>
      </c>
      <c r="K1537" s="133" t="s">
        <v>64</v>
      </c>
      <c r="L1537" s="133" t="s">
        <v>64</v>
      </c>
    </row>
    <row r="1538" spans="1:12" x14ac:dyDescent="0.3">
      <c r="A1538" s="134">
        <v>39904</v>
      </c>
      <c r="B1538" s="133" t="s">
        <v>64</v>
      </c>
      <c r="C1538" s="133">
        <v>1461.748</v>
      </c>
      <c r="D1538" s="183" t="s">
        <v>64</v>
      </c>
      <c r="E1538" s="133">
        <v>11565</v>
      </c>
      <c r="F1538" s="133">
        <v>7.9530000000000003</v>
      </c>
      <c r="G1538" s="133">
        <v>8.093</v>
      </c>
      <c r="H1538" s="133">
        <v>8.0939999999999994</v>
      </c>
      <c r="I1538" s="133">
        <v>9.6300000000000008</v>
      </c>
      <c r="J1538" s="133">
        <v>10.84</v>
      </c>
      <c r="K1538" s="133" t="s">
        <v>64</v>
      </c>
      <c r="L1538" s="133" t="s">
        <v>64</v>
      </c>
    </row>
    <row r="1539" spans="1:12" x14ac:dyDescent="0.3">
      <c r="A1539" s="134">
        <v>39905</v>
      </c>
      <c r="B1539" s="133" t="s">
        <v>64</v>
      </c>
      <c r="C1539" s="133">
        <v>1499.7329999999999</v>
      </c>
      <c r="D1539" s="183" t="s">
        <v>64</v>
      </c>
      <c r="E1539" s="133">
        <v>11380</v>
      </c>
      <c r="F1539" s="133">
        <v>7.9550000000000001</v>
      </c>
      <c r="G1539" s="133">
        <v>8.1240000000000006</v>
      </c>
      <c r="H1539" s="133">
        <v>8.1150000000000002</v>
      </c>
      <c r="I1539" s="133">
        <v>9.5299999999999994</v>
      </c>
      <c r="J1539" s="133">
        <v>10.76</v>
      </c>
      <c r="K1539" s="133" t="s">
        <v>64</v>
      </c>
      <c r="L1539" s="133" t="s">
        <v>64</v>
      </c>
    </row>
    <row r="1540" spans="1:12" x14ac:dyDescent="0.3">
      <c r="A1540" s="134">
        <v>39906</v>
      </c>
      <c r="B1540" s="133" t="s">
        <v>64</v>
      </c>
      <c r="C1540" s="133">
        <v>1500.3610000000001</v>
      </c>
      <c r="D1540" s="183" t="s">
        <v>64</v>
      </c>
      <c r="E1540" s="133">
        <v>11455</v>
      </c>
      <c r="F1540" s="133">
        <v>7.968</v>
      </c>
      <c r="G1540" s="133">
        <v>8.0839999999999996</v>
      </c>
      <c r="H1540" s="133">
        <v>8.0589999999999993</v>
      </c>
      <c r="I1540" s="133">
        <v>9.49</v>
      </c>
      <c r="J1540" s="133">
        <v>10.36</v>
      </c>
      <c r="K1540" s="133" t="s">
        <v>64</v>
      </c>
      <c r="L1540" s="133" t="s">
        <v>64</v>
      </c>
    </row>
    <row r="1541" spans="1:12" x14ac:dyDescent="0.3">
      <c r="A1541" s="134">
        <v>39907</v>
      </c>
      <c r="B1541" s="133" t="s">
        <v>64</v>
      </c>
      <c r="C1541" s="133">
        <v>1500.3610000000001</v>
      </c>
      <c r="D1541" s="183" t="s">
        <v>64</v>
      </c>
      <c r="E1541" s="133">
        <v>11455</v>
      </c>
      <c r="F1541" s="133">
        <v>7.968</v>
      </c>
      <c r="G1541" s="133">
        <v>8.0839999999999996</v>
      </c>
      <c r="H1541" s="133">
        <v>8.0589999999999993</v>
      </c>
      <c r="I1541" s="133">
        <v>9.49</v>
      </c>
      <c r="J1541" s="133">
        <v>10.36</v>
      </c>
      <c r="K1541" s="133" t="s">
        <v>64</v>
      </c>
      <c r="L1541" s="133" t="s">
        <v>64</v>
      </c>
    </row>
    <row r="1542" spans="1:12" x14ac:dyDescent="0.3">
      <c r="A1542" s="134">
        <v>39908</v>
      </c>
      <c r="B1542" s="133" t="s">
        <v>64</v>
      </c>
      <c r="C1542" s="133">
        <v>1500.3610000000001</v>
      </c>
      <c r="D1542" s="183" t="s">
        <v>64</v>
      </c>
      <c r="E1542" s="133">
        <v>11455</v>
      </c>
      <c r="F1542" s="133">
        <v>7.968</v>
      </c>
      <c r="G1542" s="133">
        <v>8.0839999999999996</v>
      </c>
      <c r="H1542" s="133">
        <v>8.0589999999999993</v>
      </c>
      <c r="I1542" s="133">
        <v>9.49</v>
      </c>
      <c r="J1542" s="133">
        <v>10.36</v>
      </c>
      <c r="K1542" s="133" t="s">
        <v>64</v>
      </c>
      <c r="L1542" s="133" t="s">
        <v>64</v>
      </c>
    </row>
    <row r="1543" spans="1:12" x14ac:dyDescent="0.3">
      <c r="A1543" s="134">
        <v>39909</v>
      </c>
      <c r="B1543" s="133" t="s">
        <v>64</v>
      </c>
      <c r="C1543" s="133">
        <v>1516.6410000000001</v>
      </c>
      <c r="D1543" s="183" t="s">
        <v>64</v>
      </c>
      <c r="E1543" s="133">
        <v>11325</v>
      </c>
      <c r="F1543" s="133">
        <v>7.9969999999999999</v>
      </c>
      <c r="G1543" s="133">
        <v>8.1479999999999997</v>
      </c>
      <c r="H1543" s="133">
        <v>8.1199999999999992</v>
      </c>
      <c r="I1543" s="133">
        <v>9.19</v>
      </c>
      <c r="J1543" s="133">
        <v>10.32</v>
      </c>
      <c r="K1543" s="133" t="s">
        <v>64</v>
      </c>
      <c r="L1543" s="133" t="s">
        <v>64</v>
      </c>
    </row>
    <row r="1544" spans="1:12" x14ac:dyDescent="0.3">
      <c r="A1544" s="134">
        <v>39910</v>
      </c>
      <c r="B1544" s="133" t="s">
        <v>64</v>
      </c>
      <c r="C1544" s="133">
        <v>1490.857</v>
      </c>
      <c r="D1544" s="183" t="s">
        <v>64</v>
      </c>
      <c r="E1544" s="133">
        <v>11375</v>
      </c>
      <c r="F1544" s="133">
        <v>7.9059999999999997</v>
      </c>
      <c r="G1544" s="133">
        <v>8.0719999999999992</v>
      </c>
      <c r="H1544" s="133">
        <v>8.0549999999999997</v>
      </c>
      <c r="I1544" s="133">
        <v>9.1199999999999992</v>
      </c>
      <c r="J1544" s="133">
        <v>10.32</v>
      </c>
      <c r="K1544" s="133" t="s">
        <v>64</v>
      </c>
      <c r="L1544" s="133" t="s">
        <v>64</v>
      </c>
    </row>
    <row r="1545" spans="1:12" x14ac:dyDescent="0.3">
      <c r="A1545" s="134">
        <v>39911</v>
      </c>
      <c r="B1545" s="133" t="s">
        <v>64</v>
      </c>
      <c r="C1545" s="133">
        <v>1465.75</v>
      </c>
      <c r="D1545" s="183" t="s">
        <v>64</v>
      </c>
      <c r="E1545" s="133">
        <v>11375</v>
      </c>
      <c r="F1545" s="133">
        <v>7.8870000000000005</v>
      </c>
      <c r="G1545" s="133">
        <v>8.0210000000000008</v>
      </c>
      <c r="H1545" s="133">
        <v>8.0229999999999997</v>
      </c>
      <c r="I1545" s="133">
        <v>9.11</v>
      </c>
      <c r="J1545" s="133">
        <v>10.37</v>
      </c>
      <c r="K1545" s="133" t="s">
        <v>64</v>
      </c>
      <c r="L1545" s="133" t="s">
        <v>64</v>
      </c>
    </row>
    <row r="1546" spans="1:12" x14ac:dyDescent="0.3">
      <c r="A1546" s="134">
        <v>39912</v>
      </c>
      <c r="B1546" s="133" t="s">
        <v>64</v>
      </c>
      <c r="C1546" s="133">
        <v>1465.75</v>
      </c>
      <c r="D1546" s="183" t="s">
        <v>64</v>
      </c>
      <c r="E1546" s="133">
        <v>11375</v>
      </c>
      <c r="F1546" s="133">
        <v>7.8870000000000005</v>
      </c>
      <c r="G1546" s="133">
        <v>8.0210000000000008</v>
      </c>
      <c r="H1546" s="133">
        <v>8.0229999999999997</v>
      </c>
      <c r="I1546" s="133">
        <v>9.11</v>
      </c>
      <c r="J1546" s="133">
        <v>10.37</v>
      </c>
      <c r="K1546" s="133" t="s">
        <v>64</v>
      </c>
      <c r="L1546" s="133" t="s">
        <v>64</v>
      </c>
    </row>
    <row r="1547" spans="1:12" x14ac:dyDescent="0.3">
      <c r="A1547" s="134">
        <v>39913</v>
      </c>
      <c r="B1547" s="133" t="s">
        <v>64</v>
      </c>
      <c r="C1547" s="133">
        <v>1465.75</v>
      </c>
      <c r="D1547" s="183" t="s">
        <v>64</v>
      </c>
      <c r="E1547" s="133">
        <v>11310</v>
      </c>
      <c r="F1547" s="133">
        <v>7.8870000000000005</v>
      </c>
      <c r="G1547" s="133">
        <v>8.0210000000000008</v>
      </c>
      <c r="H1547" s="133">
        <v>8.0229999999999997</v>
      </c>
      <c r="I1547" s="133">
        <v>9.11</v>
      </c>
      <c r="J1547" s="133">
        <v>10.37</v>
      </c>
      <c r="K1547" s="133" t="s">
        <v>64</v>
      </c>
      <c r="L1547" s="133" t="s">
        <v>64</v>
      </c>
    </row>
    <row r="1548" spans="1:12" x14ac:dyDescent="0.3">
      <c r="A1548" s="134">
        <v>39914</v>
      </c>
      <c r="B1548" s="133" t="s">
        <v>64</v>
      </c>
      <c r="C1548" s="133">
        <v>1465.75</v>
      </c>
      <c r="D1548" s="183" t="s">
        <v>64</v>
      </c>
      <c r="E1548" s="133">
        <v>11310</v>
      </c>
      <c r="F1548" s="133">
        <v>7.8870000000000005</v>
      </c>
      <c r="G1548" s="133">
        <v>8.0210000000000008</v>
      </c>
      <c r="H1548" s="133">
        <v>8.0229999999999997</v>
      </c>
      <c r="I1548" s="133">
        <v>9.11</v>
      </c>
      <c r="J1548" s="133">
        <v>10.37</v>
      </c>
      <c r="K1548" s="133" t="s">
        <v>64</v>
      </c>
      <c r="L1548" s="133" t="s">
        <v>64</v>
      </c>
    </row>
    <row r="1549" spans="1:12" x14ac:dyDescent="0.3">
      <c r="A1549" s="134">
        <v>39915</v>
      </c>
      <c r="B1549" s="133" t="s">
        <v>64</v>
      </c>
      <c r="C1549" s="133">
        <v>1465.75</v>
      </c>
      <c r="D1549" s="183" t="s">
        <v>64</v>
      </c>
      <c r="E1549" s="133">
        <v>11310</v>
      </c>
      <c r="F1549" s="133">
        <v>7.8870000000000005</v>
      </c>
      <c r="G1549" s="133">
        <v>8.0210000000000008</v>
      </c>
      <c r="H1549" s="133">
        <v>8.0229999999999997</v>
      </c>
      <c r="I1549" s="133">
        <v>9.11</v>
      </c>
      <c r="J1549" s="133">
        <v>10.37</v>
      </c>
      <c r="K1549" s="133" t="s">
        <v>64</v>
      </c>
      <c r="L1549" s="133" t="s">
        <v>64</v>
      </c>
    </row>
    <row r="1550" spans="1:12" x14ac:dyDescent="0.3">
      <c r="A1550" s="134">
        <v>39916</v>
      </c>
      <c r="B1550" s="133" t="s">
        <v>64</v>
      </c>
      <c r="C1550" s="133">
        <v>1540.403</v>
      </c>
      <c r="D1550" s="183" t="s">
        <v>64</v>
      </c>
      <c r="E1550" s="133">
        <v>11120</v>
      </c>
      <c r="F1550" s="133">
        <v>7.9340000000000002</v>
      </c>
      <c r="G1550" s="133">
        <v>8.0419999999999998</v>
      </c>
      <c r="H1550" s="133">
        <v>8.0440000000000005</v>
      </c>
      <c r="I1550" s="133">
        <v>8.82</v>
      </c>
      <c r="J1550" s="133">
        <v>10.3</v>
      </c>
      <c r="K1550" s="133" t="s">
        <v>64</v>
      </c>
      <c r="L1550" s="133" t="s">
        <v>64</v>
      </c>
    </row>
    <row r="1551" spans="1:12" x14ac:dyDescent="0.3">
      <c r="A1551" s="134">
        <v>39917</v>
      </c>
      <c r="B1551" s="133" t="s">
        <v>64</v>
      </c>
      <c r="C1551" s="133">
        <v>1570.261</v>
      </c>
      <c r="D1551" s="183" t="s">
        <v>64</v>
      </c>
      <c r="E1551" s="133">
        <v>10900</v>
      </c>
      <c r="F1551" s="133">
        <v>7.9020000000000001</v>
      </c>
      <c r="G1551" s="133">
        <v>8.0510000000000002</v>
      </c>
      <c r="H1551" s="133">
        <v>8.0920000000000005</v>
      </c>
      <c r="I1551" s="133">
        <v>8.52</v>
      </c>
      <c r="J1551" s="133">
        <v>10.16</v>
      </c>
      <c r="K1551" s="133" t="s">
        <v>64</v>
      </c>
      <c r="L1551" s="133" t="s">
        <v>64</v>
      </c>
    </row>
    <row r="1552" spans="1:12" x14ac:dyDescent="0.3">
      <c r="A1552" s="134">
        <v>39918</v>
      </c>
      <c r="B1552" s="133" t="s">
        <v>64</v>
      </c>
      <c r="C1552" s="133">
        <v>1593.663</v>
      </c>
      <c r="D1552" s="183" t="s">
        <v>64</v>
      </c>
      <c r="E1552" s="133">
        <v>10850</v>
      </c>
      <c r="F1552" s="133">
        <v>7.8070000000000004</v>
      </c>
      <c r="G1552" s="133">
        <v>7.9279999999999999</v>
      </c>
      <c r="H1552" s="133">
        <v>8.0150000000000006</v>
      </c>
      <c r="I1552" s="133">
        <v>8.9700000000000006</v>
      </c>
      <c r="J1552" s="133">
        <v>10.23</v>
      </c>
      <c r="K1552" s="133" t="s">
        <v>64</v>
      </c>
      <c r="L1552" s="133" t="s">
        <v>64</v>
      </c>
    </row>
    <row r="1553" spans="1:12" x14ac:dyDescent="0.3">
      <c r="A1553" s="134">
        <v>39919</v>
      </c>
      <c r="B1553" s="133" t="s">
        <v>64</v>
      </c>
      <c r="C1553" s="133">
        <v>1625.087</v>
      </c>
      <c r="D1553" s="183" t="s">
        <v>64</v>
      </c>
      <c r="E1553" s="133">
        <v>10800</v>
      </c>
      <c r="F1553" s="133">
        <v>7.7620000000000005</v>
      </c>
      <c r="G1553" s="133">
        <v>7.9749999999999996</v>
      </c>
      <c r="H1553" s="133">
        <v>7.9790000000000001</v>
      </c>
      <c r="I1553" s="133">
        <v>9.0299999999999994</v>
      </c>
      <c r="J1553" s="133">
        <v>10.17</v>
      </c>
      <c r="K1553" s="133" t="s">
        <v>64</v>
      </c>
      <c r="L1553" s="133" t="s">
        <v>64</v>
      </c>
    </row>
    <row r="1554" spans="1:12" x14ac:dyDescent="0.3">
      <c r="A1554" s="134">
        <v>39920</v>
      </c>
      <c r="B1554" s="133" t="s">
        <v>64</v>
      </c>
      <c r="C1554" s="133">
        <v>1634.79</v>
      </c>
      <c r="D1554" s="183" t="s">
        <v>64</v>
      </c>
      <c r="E1554" s="133">
        <v>10750</v>
      </c>
      <c r="F1554" s="133">
        <v>7.7389999999999999</v>
      </c>
      <c r="G1554" s="133">
        <v>7.9009999999999998</v>
      </c>
      <c r="H1554" s="133">
        <v>7.9260000000000002</v>
      </c>
      <c r="I1554" s="133">
        <v>9.01</v>
      </c>
      <c r="J1554" s="133">
        <v>10.050000000000001</v>
      </c>
      <c r="K1554" s="133" t="s">
        <v>64</v>
      </c>
      <c r="L1554" s="133" t="s">
        <v>64</v>
      </c>
    </row>
    <row r="1555" spans="1:12" x14ac:dyDescent="0.3">
      <c r="A1555" s="134">
        <v>39921</v>
      </c>
      <c r="B1555" s="133" t="s">
        <v>64</v>
      </c>
      <c r="C1555" s="133">
        <v>1634.79</v>
      </c>
      <c r="D1555" s="183" t="s">
        <v>64</v>
      </c>
      <c r="E1555" s="133">
        <v>10750</v>
      </c>
      <c r="F1555" s="133">
        <v>7.7389999999999999</v>
      </c>
      <c r="G1555" s="133">
        <v>7.9009999999999998</v>
      </c>
      <c r="H1555" s="133">
        <v>7.9260000000000002</v>
      </c>
      <c r="I1555" s="133">
        <v>9.01</v>
      </c>
      <c r="J1555" s="133">
        <v>10.050000000000001</v>
      </c>
      <c r="K1555" s="133" t="s">
        <v>64</v>
      </c>
      <c r="L1555" s="133" t="s">
        <v>64</v>
      </c>
    </row>
    <row r="1556" spans="1:12" x14ac:dyDescent="0.3">
      <c r="A1556" s="134">
        <v>39922</v>
      </c>
      <c r="B1556" s="133" t="s">
        <v>64</v>
      </c>
      <c r="C1556" s="133">
        <v>1634.79</v>
      </c>
      <c r="D1556" s="183" t="s">
        <v>64</v>
      </c>
      <c r="E1556" s="133">
        <v>10750</v>
      </c>
      <c r="F1556" s="133">
        <v>7.7389999999999999</v>
      </c>
      <c r="G1556" s="133">
        <v>7.9009999999999998</v>
      </c>
      <c r="H1556" s="133">
        <v>7.9260000000000002</v>
      </c>
      <c r="I1556" s="133">
        <v>9.01</v>
      </c>
      <c r="J1556" s="133">
        <v>10.050000000000001</v>
      </c>
      <c r="K1556" s="133" t="s">
        <v>64</v>
      </c>
      <c r="L1556" s="133" t="s">
        <v>64</v>
      </c>
    </row>
    <row r="1557" spans="1:12" x14ac:dyDescent="0.3">
      <c r="A1557" s="134">
        <v>39923</v>
      </c>
      <c r="B1557" s="133" t="s">
        <v>64</v>
      </c>
      <c r="C1557" s="133">
        <v>1661.845</v>
      </c>
      <c r="D1557" s="183" t="s">
        <v>64</v>
      </c>
      <c r="E1557" s="133">
        <v>10830</v>
      </c>
      <c r="F1557" s="133">
        <v>7.7690000000000001</v>
      </c>
      <c r="G1557" s="133">
        <v>7.9059999999999997</v>
      </c>
      <c r="H1557" s="133">
        <v>7.907</v>
      </c>
      <c r="I1557" s="133">
        <v>8.9</v>
      </c>
      <c r="J1557" s="133">
        <v>10.08</v>
      </c>
      <c r="K1557" s="133" t="s">
        <v>64</v>
      </c>
      <c r="L1557" s="133" t="s">
        <v>64</v>
      </c>
    </row>
    <row r="1558" spans="1:12" x14ac:dyDescent="0.3">
      <c r="A1558" s="134">
        <v>39924</v>
      </c>
      <c r="B1558" s="133" t="s">
        <v>64</v>
      </c>
      <c r="C1558" s="133">
        <v>1628.8489999999999</v>
      </c>
      <c r="D1558" s="183" t="s">
        <v>64</v>
      </c>
      <c r="E1558" s="133">
        <v>10720</v>
      </c>
      <c r="F1558" s="133">
        <v>7.7190000000000003</v>
      </c>
      <c r="G1558" s="133">
        <v>7.8559999999999999</v>
      </c>
      <c r="H1558" s="133">
        <v>7.8890000000000002</v>
      </c>
      <c r="I1558" s="133">
        <v>8.92</v>
      </c>
      <c r="J1558" s="133">
        <v>10.1</v>
      </c>
      <c r="K1558" s="133" t="s">
        <v>64</v>
      </c>
      <c r="L1558" s="133" t="s">
        <v>64</v>
      </c>
    </row>
    <row r="1559" spans="1:12" x14ac:dyDescent="0.3">
      <c r="A1559" s="134">
        <v>39925</v>
      </c>
      <c r="B1559" s="133" t="s">
        <v>64</v>
      </c>
      <c r="C1559" s="133">
        <v>1615.232</v>
      </c>
      <c r="D1559" s="183" t="s">
        <v>64</v>
      </c>
      <c r="E1559" s="133">
        <v>10900</v>
      </c>
      <c r="F1559" s="133">
        <v>7.681</v>
      </c>
      <c r="G1559" s="133">
        <v>7.84</v>
      </c>
      <c r="H1559" s="133">
        <v>7.8529999999999998</v>
      </c>
      <c r="I1559" s="133">
        <v>8.9600000000000009</v>
      </c>
      <c r="J1559" s="133">
        <v>10.07</v>
      </c>
      <c r="K1559" s="133" t="s">
        <v>64</v>
      </c>
      <c r="L1559" s="133" t="s">
        <v>64</v>
      </c>
    </row>
    <row r="1560" spans="1:12" x14ac:dyDescent="0.3">
      <c r="A1560" s="134">
        <v>39926</v>
      </c>
      <c r="B1560" s="133" t="s">
        <v>64</v>
      </c>
      <c r="C1560" s="133">
        <v>1592.7</v>
      </c>
      <c r="D1560" s="183" t="s">
        <v>64</v>
      </c>
      <c r="E1560" s="133">
        <v>10830</v>
      </c>
      <c r="F1560" s="133">
        <v>7.7439999999999998</v>
      </c>
      <c r="G1560" s="133">
        <v>7.8920000000000003</v>
      </c>
      <c r="H1560" s="133">
        <v>7.8879999999999999</v>
      </c>
      <c r="I1560" s="133">
        <v>8.9499999999999993</v>
      </c>
      <c r="J1560" s="133">
        <v>10.119999999999999</v>
      </c>
      <c r="K1560" s="133" t="s">
        <v>64</v>
      </c>
      <c r="L1560" s="133" t="s">
        <v>64</v>
      </c>
    </row>
    <row r="1561" spans="1:12" x14ac:dyDescent="0.3">
      <c r="A1561" s="134">
        <v>39927</v>
      </c>
      <c r="B1561" s="133" t="s">
        <v>64</v>
      </c>
      <c r="C1561" s="133">
        <v>1591.336</v>
      </c>
      <c r="D1561" s="183" t="s">
        <v>64</v>
      </c>
      <c r="E1561" s="133">
        <v>10690</v>
      </c>
      <c r="F1561" s="133">
        <v>7.702</v>
      </c>
      <c r="G1561" s="133">
        <v>7.9160000000000004</v>
      </c>
      <c r="H1561" s="133">
        <v>7.8309999999999995</v>
      </c>
      <c r="I1561" s="133">
        <v>8.98</v>
      </c>
      <c r="J1561" s="133">
        <v>10.14</v>
      </c>
      <c r="K1561" s="133" t="s">
        <v>64</v>
      </c>
      <c r="L1561" s="133" t="s">
        <v>64</v>
      </c>
    </row>
    <row r="1562" spans="1:12" x14ac:dyDescent="0.3">
      <c r="A1562" s="134">
        <v>39928</v>
      </c>
      <c r="B1562" s="133" t="s">
        <v>64</v>
      </c>
      <c r="C1562" s="133">
        <v>1591.336</v>
      </c>
      <c r="D1562" s="183" t="s">
        <v>64</v>
      </c>
      <c r="E1562" s="133">
        <v>10690</v>
      </c>
      <c r="F1562" s="133">
        <v>7.702</v>
      </c>
      <c r="G1562" s="133">
        <v>7.9160000000000004</v>
      </c>
      <c r="H1562" s="133">
        <v>7.8309999999999995</v>
      </c>
      <c r="I1562" s="133">
        <v>8.98</v>
      </c>
      <c r="J1562" s="133">
        <v>10.14</v>
      </c>
      <c r="K1562" s="133" t="s">
        <v>64</v>
      </c>
      <c r="L1562" s="133" t="s">
        <v>64</v>
      </c>
    </row>
    <row r="1563" spans="1:12" x14ac:dyDescent="0.3">
      <c r="A1563" s="134">
        <v>39929</v>
      </c>
      <c r="B1563" s="133" t="s">
        <v>64</v>
      </c>
      <c r="C1563" s="133">
        <v>1591.336</v>
      </c>
      <c r="D1563" s="183" t="s">
        <v>64</v>
      </c>
      <c r="E1563" s="133">
        <v>10690</v>
      </c>
      <c r="F1563" s="133">
        <v>7.702</v>
      </c>
      <c r="G1563" s="133">
        <v>7.9160000000000004</v>
      </c>
      <c r="H1563" s="133">
        <v>7.8309999999999995</v>
      </c>
      <c r="I1563" s="133">
        <v>8.98</v>
      </c>
      <c r="J1563" s="133">
        <v>10.14</v>
      </c>
      <c r="K1563" s="133" t="s">
        <v>64</v>
      </c>
      <c r="L1563" s="133" t="s">
        <v>64</v>
      </c>
    </row>
    <row r="1564" spans="1:12" x14ac:dyDescent="0.3">
      <c r="A1564" s="134">
        <v>39930</v>
      </c>
      <c r="B1564" s="133" t="s">
        <v>64</v>
      </c>
      <c r="C1564" s="133">
        <v>1576.0809999999999</v>
      </c>
      <c r="D1564" s="183" t="s">
        <v>64</v>
      </c>
      <c r="E1564" s="133">
        <v>10840</v>
      </c>
      <c r="F1564" s="133">
        <v>7.7</v>
      </c>
      <c r="G1564" s="133">
        <v>7.8479999999999999</v>
      </c>
      <c r="H1564" s="133">
        <v>7.8140000000000001</v>
      </c>
      <c r="I1564" s="133">
        <v>8.9499999999999993</v>
      </c>
      <c r="J1564" s="133">
        <v>10.16</v>
      </c>
      <c r="K1564" s="133" t="s">
        <v>64</v>
      </c>
      <c r="L1564" s="133" t="s">
        <v>64</v>
      </c>
    </row>
    <row r="1565" spans="1:12" x14ac:dyDescent="0.3">
      <c r="A1565" s="134">
        <v>39931</v>
      </c>
      <c r="B1565" s="133" t="s">
        <v>64</v>
      </c>
      <c r="C1565" s="133">
        <v>1595.915</v>
      </c>
      <c r="D1565" s="183" t="s">
        <v>64</v>
      </c>
      <c r="E1565" s="133">
        <v>10925</v>
      </c>
      <c r="F1565" s="133">
        <v>7.6850000000000005</v>
      </c>
      <c r="G1565" s="133">
        <v>7.8259999999999996</v>
      </c>
      <c r="H1565" s="133">
        <v>7.82</v>
      </c>
      <c r="I1565" s="133">
        <v>8.5</v>
      </c>
      <c r="J1565" s="133">
        <v>10.119999999999999</v>
      </c>
      <c r="K1565" s="133" t="s">
        <v>64</v>
      </c>
      <c r="L1565" s="133" t="s">
        <v>64</v>
      </c>
    </row>
    <row r="1566" spans="1:12" x14ac:dyDescent="0.3">
      <c r="A1566" s="134">
        <v>39932</v>
      </c>
      <c r="B1566" s="133" t="s">
        <v>64</v>
      </c>
      <c r="C1566" s="133">
        <v>1644.1849999999999</v>
      </c>
      <c r="D1566" s="183" t="s">
        <v>64</v>
      </c>
      <c r="E1566" s="133">
        <v>10830</v>
      </c>
      <c r="F1566" s="133">
        <v>7.6470000000000002</v>
      </c>
      <c r="G1566" s="133">
        <v>7.7969999999999997</v>
      </c>
      <c r="H1566" s="133">
        <v>7.8129999999999997</v>
      </c>
      <c r="I1566" s="133">
        <v>8.49</v>
      </c>
      <c r="J1566" s="133">
        <v>10.17</v>
      </c>
      <c r="K1566" s="133" t="s">
        <v>64</v>
      </c>
      <c r="L1566" s="133" t="s">
        <v>64</v>
      </c>
    </row>
    <row r="1567" spans="1:12" x14ac:dyDescent="0.3">
      <c r="A1567" s="134">
        <v>39933</v>
      </c>
      <c r="B1567" s="133" t="s">
        <v>64</v>
      </c>
      <c r="C1567" s="133">
        <v>1722.7660000000001</v>
      </c>
      <c r="D1567" s="183" t="s">
        <v>64</v>
      </c>
      <c r="E1567" s="133">
        <v>10670</v>
      </c>
      <c r="F1567" s="133">
        <v>7.6909999999999998</v>
      </c>
      <c r="G1567" s="133">
        <v>7.8220000000000001</v>
      </c>
      <c r="H1567" s="133">
        <v>7.7720000000000002</v>
      </c>
      <c r="I1567" s="133">
        <v>9.0299999999999994</v>
      </c>
      <c r="J1567" s="133">
        <v>10.130000000000001</v>
      </c>
      <c r="K1567" s="133" t="s">
        <v>64</v>
      </c>
      <c r="L1567" s="133" t="s">
        <v>64</v>
      </c>
    </row>
    <row r="1568" spans="1:12" x14ac:dyDescent="0.3">
      <c r="A1568" s="134">
        <v>39934</v>
      </c>
      <c r="B1568" s="133" t="s">
        <v>64</v>
      </c>
      <c r="C1568" s="133">
        <v>1729.5820000000001</v>
      </c>
      <c r="D1568" s="183" t="s">
        <v>64</v>
      </c>
      <c r="E1568" s="133">
        <v>10600</v>
      </c>
      <c r="F1568" s="133">
        <v>7.6690000000000005</v>
      </c>
      <c r="G1568" s="133">
        <v>7.782</v>
      </c>
      <c r="H1568" s="133">
        <v>7.79</v>
      </c>
      <c r="I1568" s="133">
        <v>8.9499999999999993</v>
      </c>
      <c r="J1568" s="133">
        <v>10.039999999999999</v>
      </c>
      <c r="K1568" s="133" t="s">
        <v>64</v>
      </c>
      <c r="L1568" s="133" t="s">
        <v>64</v>
      </c>
    </row>
    <row r="1569" spans="1:12" x14ac:dyDescent="0.3">
      <c r="A1569" s="134">
        <v>39935</v>
      </c>
      <c r="B1569" s="133" t="s">
        <v>64</v>
      </c>
      <c r="C1569" s="133">
        <v>1729.5820000000001</v>
      </c>
      <c r="D1569" s="183" t="s">
        <v>64</v>
      </c>
      <c r="E1569" s="133">
        <v>10600</v>
      </c>
      <c r="F1569" s="133">
        <v>7.6690000000000005</v>
      </c>
      <c r="G1569" s="133">
        <v>7.782</v>
      </c>
      <c r="H1569" s="133">
        <v>7.79</v>
      </c>
      <c r="I1569" s="133">
        <v>8.9499999999999993</v>
      </c>
      <c r="J1569" s="133">
        <v>10.039999999999999</v>
      </c>
      <c r="K1569" s="133" t="s">
        <v>64</v>
      </c>
      <c r="L1569" s="133" t="s">
        <v>64</v>
      </c>
    </row>
    <row r="1570" spans="1:12" x14ac:dyDescent="0.3">
      <c r="A1570" s="134">
        <v>39936</v>
      </c>
      <c r="B1570" s="133" t="s">
        <v>64</v>
      </c>
      <c r="C1570" s="133">
        <v>1729.5820000000001</v>
      </c>
      <c r="D1570" s="183" t="s">
        <v>64</v>
      </c>
      <c r="E1570" s="133">
        <v>10600</v>
      </c>
      <c r="F1570" s="133">
        <v>7.6690000000000005</v>
      </c>
      <c r="G1570" s="133">
        <v>7.782</v>
      </c>
      <c r="H1570" s="133">
        <v>7.79</v>
      </c>
      <c r="I1570" s="133">
        <v>8.9499999999999993</v>
      </c>
      <c r="J1570" s="133">
        <v>10.039999999999999</v>
      </c>
      <c r="K1570" s="133" t="s">
        <v>64</v>
      </c>
      <c r="L1570" s="133" t="s">
        <v>64</v>
      </c>
    </row>
    <row r="1571" spans="1:12" x14ac:dyDescent="0.3">
      <c r="A1571" s="134">
        <v>39937</v>
      </c>
      <c r="B1571" s="133" t="s">
        <v>64</v>
      </c>
      <c r="C1571" s="133">
        <v>1788.1469999999999</v>
      </c>
      <c r="D1571" s="183" t="s">
        <v>64</v>
      </c>
      <c r="E1571" s="133">
        <v>10480</v>
      </c>
      <c r="F1571" s="133">
        <v>7.6890000000000001</v>
      </c>
      <c r="G1571" s="133">
        <v>7.8520000000000003</v>
      </c>
      <c r="H1571" s="133">
        <v>7.8369999999999997</v>
      </c>
      <c r="I1571" s="133">
        <v>9.07</v>
      </c>
      <c r="J1571" s="133">
        <v>9.91</v>
      </c>
      <c r="K1571" s="133" t="s">
        <v>64</v>
      </c>
      <c r="L1571" s="133" t="s">
        <v>64</v>
      </c>
    </row>
    <row r="1572" spans="1:12" x14ac:dyDescent="0.3">
      <c r="A1572" s="134">
        <v>39938</v>
      </c>
      <c r="B1572" s="133" t="s">
        <v>64</v>
      </c>
      <c r="C1572" s="133">
        <v>1772.07</v>
      </c>
      <c r="D1572" s="183" t="s">
        <v>64</v>
      </c>
      <c r="E1572" s="133">
        <v>10408</v>
      </c>
      <c r="F1572" s="133">
        <v>7.6680000000000001</v>
      </c>
      <c r="G1572" s="133">
        <v>7.8220000000000001</v>
      </c>
      <c r="H1572" s="133">
        <v>7.7850000000000001</v>
      </c>
      <c r="I1572" s="133">
        <v>9.07</v>
      </c>
      <c r="J1572" s="133">
        <v>9.85</v>
      </c>
      <c r="K1572" s="133" t="s">
        <v>64</v>
      </c>
      <c r="L1572" s="133" t="s">
        <v>64</v>
      </c>
    </row>
    <row r="1573" spans="1:12" x14ac:dyDescent="0.3">
      <c r="A1573" s="134">
        <v>39939</v>
      </c>
      <c r="B1573" s="133" t="s">
        <v>64</v>
      </c>
      <c r="C1573" s="133">
        <v>1798.336</v>
      </c>
      <c r="D1573" s="183" t="s">
        <v>64</v>
      </c>
      <c r="E1573" s="133">
        <v>10420</v>
      </c>
      <c r="F1573" s="133">
        <v>7.6820000000000004</v>
      </c>
      <c r="G1573" s="133">
        <v>7.8259999999999996</v>
      </c>
      <c r="H1573" s="133">
        <v>7.835</v>
      </c>
      <c r="I1573" s="133">
        <v>8.33</v>
      </c>
      <c r="J1573" s="133">
        <v>9.8000000000000007</v>
      </c>
      <c r="K1573" s="133" t="s">
        <v>64</v>
      </c>
      <c r="L1573" s="133" t="s">
        <v>64</v>
      </c>
    </row>
    <row r="1574" spans="1:12" x14ac:dyDescent="0.3">
      <c r="A1574" s="134">
        <v>39940</v>
      </c>
      <c r="B1574" s="133" t="s">
        <v>64</v>
      </c>
      <c r="C1574" s="133">
        <v>1828.8520000000001</v>
      </c>
      <c r="D1574" s="183" t="s">
        <v>64</v>
      </c>
      <c r="E1574" s="133">
        <v>10381</v>
      </c>
      <c r="F1574" s="133">
        <v>7.6630000000000003</v>
      </c>
      <c r="G1574" s="133">
        <v>7.7460000000000004</v>
      </c>
      <c r="H1574" s="133">
        <v>7.7350000000000003</v>
      </c>
      <c r="I1574" s="133">
        <v>8.39</v>
      </c>
      <c r="J1574" s="133">
        <v>9.73</v>
      </c>
      <c r="K1574" s="133" t="s">
        <v>64</v>
      </c>
      <c r="L1574" s="133" t="s">
        <v>64</v>
      </c>
    </row>
    <row r="1575" spans="1:12" x14ac:dyDescent="0.3">
      <c r="A1575" s="134">
        <v>39941</v>
      </c>
      <c r="B1575" s="133" t="s">
        <v>64</v>
      </c>
      <c r="C1575" s="133">
        <v>1862.5319999999999</v>
      </c>
      <c r="D1575" s="183" t="s">
        <v>64</v>
      </c>
      <c r="E1575" s="133">
        <v>10420</v>
      </c>
      <c r="F1575" s="133">
        <v>7.6710000000000003</v>
      </c>
      <c r="G1575" s="133">
        <v>7.74</v>
      </c>
      <c r="H1575" s="133">
        <v>7.7510000000000003</v>
      </c>
      <c r="I1575" s="133">
        <v>8.3699999999999992</v>
      </c>
      <c r="J1575" s="133">
        <v>9.76</v>
      </c>
      <c r="K1575" s="133" t="s">
        <v>64</v>
      </c>
      <c r="L1575" s="133" t="s">
        <v>64</v>
      </c>
    </row>
    <row r="1576" spans="1:12" x14ac:dyDescent="0.3">
      <c r="A1576" s="134">
        <v>39942</v>
      </c>
      <c r="B1576" s="133" t="s">
        <v>64</v>
      </c>
      <c r="C1576" s="133">
        <v>1862.5319999999999</v>
      </c>
      <c r="D1576" s="183" t="s">
        <v>64</v>
      </c>
      <c r="E1576" s="133">
        <v>10420</v>
      </c>
      <c r="F1576" s="133">
        <v>7.6710000000000003</v>
      </c>
      <c r="G1576" s="133">
        <v>7.74</v>
      </c>
      <c r="H1576" s="133">
        <v>7.7510000000000003</v>
      </c>
      <c r="I1576" s="133">
        <v>8.3699999999999992</v>
      </c>
      <c r="J1576" s="133">
        <v>9.76</v>
      </c>
      <c r="K1576" s="133" t="s">
        <v>64</v>
      </c>
      <c r="L1576" s="133" t="s">
        <v>64</v>
      </c>
    </row>
    <row r="1577" spans="1:12" x14ac:dyDescent="0.3">
      <c r="A1577" s="134">
        <v>39943</v>
      </c>
      <c r="B1577" s="133" t="s">
        <v>64</v>
      </c>
      <c r="C1577" s="133">
        <v>1862.5319999999999</v>
      </c>
      <c r="D1577" s="183" t="s">
        <v>64</v>
      </c>
      <c r="E1577" s="133">
        <v>10420</v>
      </c>
      <c r="F1577" s="133">
        <v>7.6710000000000003</v>
      </c>
      <c r="G1577" s="133">
        <v>7.74</v>
      </c>
      <c r="H1577" s="133">
        <v>7.7510000000000003</v>
      </c>
      <c r="I1577" s="133">
        <v>8.3699999999999992</v>
      </c>
      <c r="J1577" s="133">
        <v>9.76</v>
      </c>
      <c r="K1577" s="133" t="s">
        <v>64</v>
      </c>
      <c r="L1577" s="133" t="s">
        <v>64</v>
      </c>
    </row>
    <row r="1578" spans="1:12" x14ac:dyDescent="0.3">
      <c r="A1578" s="134">
        <v>39944</v>
      </c>
      <c r="B1578" s="133" t="s">
        <v>64</v>
      </c>
      <c r="C1578" s="133">
        <v>1830.741</v>
      </c>
      <c r="D1578" s="183" t="s">
        <v>64</v>
      </c>
      <c r="E1578" s="133">
        <v>10462</v>
      </c>
      <c r="F1578" s="133">
        <v>7.62</v>
      </c>
      <c r="G1578" s="133">
        <v>7.7359999999999998</v>
      </c>
      <c r="H1578" s="133">
        <v>7.7249999999999996</v>
      </c>
      <c r="I1578" s="133">
        <v>8.7799999999999994</v>
      </c>
      <c r="J1578" s="133">
        <v>9.69</v>
      </c>
      <c r="K1578" s="133" t="s">
        <v>64</v>
      </c>
      <c r="L1578" s="133" t="s">
        <v>64</v>
      </c>
    </row>
    <row r="1579" spans="1:12" x14ac:dyDescent="0.3">
      <c r="A1579" s="134">
        <v>39945</v>
      </c>
      <c r="B1579" s="133" t="s">
        <v>64</v>
      </c>
      <c r="C1579" s="133">
        <v>1842.0219999999999</v>
      </c>
      <c r="D1579" s="183" t="s">
        <v>64</v>
      </c>
      <c r="E1579" s="133">
        <v>10357</v>
      </c>
      <c r="F1579" s="133">
        <v>7.6420000000000003</v>
      </c>
      <c r="G1579" s="133">
        <v>7.734</v>
      </c>
      <c r="H1579" s="133">
        <v>7.78</v>
      </c>
      <c r="I1579" s="133">
        <v>8.3000000000000007</v>
      </c>
      <c r="J1579" s="133">
        <v>9.67</v>
      </c>
      <c r="K1579" s="133" t="s">
        <v>64</v>
      </c>
      <c r="L1579" s="133" t="s">
        <v>64</v>
      </c>
    </row>
    <row r="1580" spans="1:12" x14ac:dyDescent="0.3">
      <c r="A1580" s="134">
        <v>39946</v>
      </c>
      <c r="B1580" s="133" t="s">
        <v>64</v>
      </c>
      <c r="C1580" s="133">
        <v>1851.3320000000001</v>
      </c>
      <c r="D1580" s="183" t="s">
        <v>64</v>
      </c>
      <c r="E1580" s="133">
        <v>10390</v>
      </c>
      <c r="F1580" s="133">
        <v>7.6360000000000001</v>
      </c>
      <c r="G1580" s="133">
        <v>7.7560000000000002</v>
      </c>
      <c r="H1580" s="133">
        <v>7.7620000000000005</v>
      </c>
      <c r="I1580" s="133">
        <v>8.4</v>
      </c>
      <c r="J1580" s="133">
        <v>9.65</v>
      </c>
      <c r="K1580" s="133" t="s">
        <v>64</v>
      </c>
      <c r="L1580" s="133" t="s">
        <v>64</v>
      </c>
    </row>
    <row r="1581" spans="1:12" x14ac:dyDescent="0.3">
      <c r="A1581" s="134">
        <v>39947</v>
      </c>
      <c r="B1581" s="133" t="s">
        <v>64</v>
      </c>
      <c r="C1581" s="133">
        <v>1785.0029999999999</v>
      </c>
      <c r="D1581" s="183" t="s">
        <v>64</v>
      </c>
      <c r="E1581" s="133">
        <v>10347</v>
      </c>
      <c r="F1581" s="133">
        <v>7.7089999999999996</v>
      </c>
      <c r="G1581" s="133">
        <v>7.8100000000000005</v>
      </c>
      <c r="H1581" s="133">
        <v>7.7940000000000005</v>
      </c>
      <c r="I1581" s="133">
        <v>8.39</v>
      </c>
      <c r="J1581" s="133">
        <v>9.76</v>
      </c>
      <c r="K1581" s="133" t="s">
        <v>64</v>
      </c>
      <c r="L1581" s="133" t="s">
        <v>64</v>
      </c>
    </row>
    <row r="1582" spans="1:12" x14ac:dyDescent="0.3">
      <c r="A1582" s="134">
        <v>39948</v>
      </c>
      <c r="B1582" s="133" t="s">
        <v>64</v>
      </c>
      <c r="C1582" s="133">
        <v>1750.914</v>
      </c>
      <c r="D1582" s="183" t="s">
        <v>64</v>
      </c>
      <c r="E1582" s="133">
        <v>10455</v>
      </c>
      <c r="F1582" s="133">
        <v>7.6909999999999998</v>
      </c>
      <c r="G1582" s="133">
        <v>7.7640000000000002</v>
      </c>
      <c r="H1582" s="133">
        <v>7.7590000000000003</v>
      </c>
      <c r="I1582" s="133">
        <v>8.3800000000000008</v>
      </c>
      <c r="J1582" s="133">
        <v>9.7799999999999994</v>
      </c>
      <c r="K1582" s="133" t="s">
        <v>64</v>
      </c>
      <c r="L1582" s="133" t="s">
        <v>64</v>
      </c>
    </row>
    <row r="1583" spans="1:12" x14ac:dyDescent="0.3">
      <c r="A1583" s="134">
        <v>39949</v>
      </c>
      <c r="B1583" s="133" t="s">
        <v>64</v>
      </c>
      <c r="C1583" s="133">
        <v>1750.914</v>
      </c>
      <c r="D1583" s="183" t="s">
        <v>64</v>
      </c>
      <c r="E1583" s="133">
        <v>10455</v>
      </c>
      <c r="F1583" s="133">
        <v>7.6909999999999998</v>
      </c>
      <c r="G1583" s="133">
        <v>7.7640000000000002</v>
      </c>
      <c r="H1583" s="133">
        <v>7.7590000000000003</v>
      </c>
      <c r="I1583" s="133">
        <v>8.3800000000000008</v>
      </c>
      <c r="J1583" s="133">
        <v>9.7799999999999994</v>
      </c>
      <c r="K1583" s="133" t="s">
        <v>64</v>
      </c>
      <c r="L1583" s="133" t="s">
        <v>64</v>
      </c>
    </row>
    <row r="1584" spans="1:12" x14ac:dyDescent="0.3">
      <c r="A1584" s="134">
        <v>39950</v>
      </c>
      <c r="B1584" s="133" t="s">
        <v>64</v>
      </c>
      <c r="C1584" s="133">
        <v>1750.914</v>
      </c>
      <c r="D1584" s="183" t="s">
        <v>64</v>
      </c>
      <c r="E1584" s="133">
        <v>10455</v>
      </c>
      <c r="F1584" s="133">
        <v>7.6909999999999998</v>
      </c>
      <c r="G1584" s="133">
        <v>7.7640000000000002</v>
      </c>
      <c r="H1584" s="133">
        <v>7.7590000000000003</v>
      </c>
      <c r="I1584" s="133">
        <v>8.3800000000000008</v>
      </c>
      <c r="J1584" s="133">
        <v>9.7799999999999994</v>
      </c>
      <c r="K1584" s="133" t="s">
        <v>64</v>
      </c>
      <c r="L1584" s="133" t="s">
        <v>64</v>
      </c>
    </row>
    <row r="1585" spans="1:12" x14ac:dyDescent="0.3">
      <c r="A1585" s="134">
        <v>39951</v>
      </c>
      <c r="B1585" s="133" t="s">
        <v>64</v>
      </c>
      <c r="C1585" s="133">
        <v>1803.568</v>
      </c>
      <c r="D1585" s="183" t="s">
        <v>64</v>
      </c>
      <c r="E1585" s="133">
        <v>10297</v>
      </c>
      <c r="F1585" s="133">
        <v>7.6639999999999997</v>
      </c>
      <c r="G1585" s="133">
        <v>7.7590000000000003</v>
      </c>
      <c r="H1585" s="133">
        <v>7.7869999999999999</v>
      </c>
      <c r="I1585" s="133">
        <v>8.34</v>
      </c>
      <c r="J1585" s="133">
        <v>9.74</v>
      </c>
      <c r="K1585" s="133" t="s">
        <v>64</v>
      </c>
      <c r="L1585" s="133" t="s">
        <v>64</v>
      </c>
    </row>
    <row r="1586" spans="1:12" x14ac:dyDescent="0.3">
      <c r="A1586" s="134">
        <v>39952</v>
      </c>
      <c r="B1586" s="133" t="s">
        <v>64</v>
      </c>
      <c r="C1586" s="133">
        <v>1886.0160000000001</v>
      </c>
      <c r="D1586" s="183" t="s">
        <v>64</v>
      </c>
      <c r="E1586" s="133">
        <v>10302</v>
      </c>
      <c r="F1586" s="133">
        <v>7.6530000000000005</v>
      </c>
      <c r="G1586" s="133">
        <v>7.7450000000000001</v>
      </c>
      <c r="H1586" s="133">
        <v>7.7359999999999998</v>
      </c>
      <c r="I1586" s="133">
        <v>8.06</v>
      </c>
      <c r="J1586" s="133">
        <v>9.7200000000000006</v>
      </c>
      <c r="K1586" s="133" t="s">
        <v>64</v>
      </c>
      <c r="L1586" s="133" t="s">
        <v>64</v>
      </c>
    </row>
    <row r="1587" spans="1:12" x14ac:dyDescent="0.3">
      <c r="A1587" s="134">
        <v>39953</v>
      </c>
      <c r="B1587" s="133" t="s">
        <v>64</v>
      </c>
      <c r="C1587" s="133">
        <v>1885.722</v>
      </c>
      <c r="D1587" s="183" t="s">
        <v>64</v>
      </c>
      <c r="E1587" s="133">
        <v>10372</v>
      </c>
      <c r="F1587" s="133">
        <v>7.64</v>
      </c>
      <c r="G1587" s="133">
        <v>7.766</v>
      </c>
      <c r="H1587" s="133">
        <v>7.7210000000000001</v>
      </c>
      <c r="I1587" s="133">
        <v>7.95</v>
      </c>
      <c r="J1587" s="133">
        <v>9.5500000000000007</v>
      </c>
      <c r="K1587" s="133" t="s">
        <v>64</v>
      </c>
      <c r="L1587" s="133" t="s">
        <v>64</v>
      </c>
    </row>
    <row r="1588" spans="1:12" x14ac:dyDescent="0.3">
      <c r="A1588" s="134">
        <v>39954</v>
      </c>
      <c r="B1588" s="133" t="s">
        <v>64</v>
      </c>
      <c r="C1588" s="133">
        <v>1885.722</v>
      </c>
      <c r="D1588" s="183" t="s">
        <v>64</v>
      </c>
      <c r="E1588" s="133">
        <v>10283</v>
      </c>
      <c r="F1588" s="133">
        <v>7.64</v>
      </c>
      <c r="G1588" s="133">
        <v>7.766</v>
      </c>
      <c r="H1588" s="133">
        <v>7.7210000000000001</v>
      </c>
      <c r="I1588" s="133">
        <v>7.9</v>
      </c>
      <c r="J1588" s="133">
        <v>9.52</v>
      </c>
      <c r="K1588" s="133" t="s">
        <v>64</v>
      </c>
      <c r="L1588" s="133" t="s">
        <v>64</v>
      </c>
    </row>
    <row r="1589" spans="1:12" x14ac:dyDescent="0.3">
      <c r="A1589" s="134">
        <v>39955</v>
      </c>
      <c r="B1589" s="133" t="s">
        <v>64</v>
      </c>
      <c r="C1589" s="133">
        <v>1881.7090000000001</v>
      </c>
      <c r="D1589" s="183" t="s">
        <v>64</v>
      </c>
      <c r="E1589" s="133">
        <v>10204</v>
      </c>
      <c r="F1589" s="133">
        <v>7.633</v>
      </c>
      <c r="G1589" s="133">
        <v>7.6859999999999999</v>
      </c>
      <c r="H1589" s="133">
        <v>7.726</v>
      </c>
      <c r="I1589" s="133">
        <v>7.9399999999999995</v>
      </c>
      <c r="J1589" s="133">
        <v>9.26</v>
      </c>
      <c r="K1589" s="133" t="s">
        <v>64</v>
      </c>
      <c r="L1589" s="133" t="s">
        <v>64</v>
      </c>
    </row>
    <row r="1590" spans="1:12" x14ac:dyDescent="0.3">
      <c r="A1590" s="134">
        <v>39956</v>
      </c>
      <c r="B1590" s="133" t="s">
        <v>64</v>
      </c>
      <c r="C1590" s="133">
        <v>1881.7090000000001</v>
      </c>
      <c r="D1590" s="183" t="s">
        <v>64</v>
      </c>
      <c r="E1590" s="133">
        <v>10204</v>
      </c>
      <c r="F1590" s="133">
        <v>7.633</v>
      </c>
      <c r="G1590" s="133">
        <v>7.6859999999999999</v>
      </c>
      <c r="H1590" s="133">
        <v>7.726</v>
      </c>
      <c r="I1590" s="133">
        <v>7.9399999999999995</v>
      </c>
      <c r="J1590" s="133">
        <v>9.26</v>
      </c>
      <c r="K1590" s="133" t="s">
        <v>64</v>
      </c>
      <c r="L1590" s="133" t="s">
        <v>64</v>
      </c>
    </row>
    <row r="1591" spans="1:12" x14ac:dyDescent="0.3">
      <c r="A1591" s="134">
        <v>39957</v>
      </c>
      <c r="B1591" s="133" t="s">
        <v>64</v>
      </c>
      <c r="C1591" s="133">
        <v>1881.7090000000001</v>
      </c>
      <c r="D1591" s="183" t="s">
        <v>64</v>
      </c>
      <c r="E1591" s="133">
        <v>10204</v>
      </c>
      <c r="F1591" s="133">
        <v>7.633</v>
      </c>
      <c r="G1591" s="133">
        <v>7.6859999999999999</v>
      </c>
      <c r="H1591" s="133">
        <v>7.726</v>
      </c>
      <c r="I1591" s="133">
        <v>7.9399999999999995</v>
      </c>
      <c r="J1591" s="133">
        <v>9.26</v>
      </c>
      <c r="K1591" s="133" t="s">
        <v>64</v>
      </c>
      <c r="L1591" s="133" t="s">
        <v>64</v>
      </c>
    </row>
    <row r="1592" spans="1:12" x14ac:dyDescent="0.3">
      <c r="A1592" s="134">
        <v>39958</v>
      </c>
      <c r="B1592" s="133" t="s">
        <v>64</v>
      </c>
      <c r="C1592" s="133">
        <v>1890.971</v>
      </c>
      <c r="D1592" s="183" t="s">
        <v>64</v>
      </c>
      <c r="E1592" s="133">
        <v>10193</v>
      </c>
      <c r="F1592" s="133">
        <v>7.6349999999999998</v>
      </c>
      <c r="G1592" s="133">
        <v>7.6850000000000005</v>
      </c>
      <c r="H1592" s="133">
        <v>7.7249999999999996</v>
      </c>
      <c r="I1592" s="133">
        <v>7.9</v>
      </c>
      <c r="J1592" s="133">
        <v>9.25</v>
      </c>
      <c r="K1592" s="133" t="s">
        <v>64</v>
      </c>
      <c r="L1592" s="133" t="s">
        <v>64</v>
      </c>
    </row>
    <row r="1593" spans="1:12" x14ac:dyDescent="0.3">
      <c r="A1593" s="134">
        <v>39959</v>
      </c>
      <c r="B1593" s="133" t="s">
        <v>64</v>
      </c>
      <c r="C1593" s="133">
        <v>1857.586</v>
      </c>
      <c r="D1593" s="183" t="s">
        <v>64</v>
      </c>
      <c r="E1593" s="133">
        <v>10339</v>
      </c>
      <c r="F1593" s="133">
        <v>8.0920000000000005</v>
      </c>
      <c r="G1593" s="133">
        <v>8.0980000000000008</v>
      </c>
      <c r="H1593" s="133">
        <v>8.0760000000000005</v>
      </c>
      <c r="I1593" s="133">
        <v>8.0299999999999994</v>
      </c>
      <c r="J1593" s="133">
        <v>9.24</v>
      </c>
      <c r="K1593" s="133" t="s">
        <v>64</v>
      </c>
      <c r="L1593" s="133" t="s">
        <v>64</v>
      </c>
    </row>
    <row r="1594" spans="1:12" x14ac:dyDescent="0.3">
      <c r="A1594" s="134">
        <v>39960</v>
      </c>
      <c r="B1594" s="133" t="s">
        <v>64</v>
      </c>
      <c r="C1594" s="133">
        <v>1892.8430000000001</v>
      </c>
      <c r="D1594" s="183" t="s">
        <v>64</v>
      </c>
      <c r="E1594" s="133">
        <v>10377</v>
      </c>
      <c r="F1594" s="133">
        <v>7.65</v>
      </c>
      <c r="G1594" s="133">
        <v>7.7489999999999997</v>
      </c>
      <c r="H1594" s="133">
        <v>7.7450000000000001</v>
      </c>
      <c r="I1594" s="133">
        <v>7.92</v>
      </c>
      <c r="J1594" s="133">
        <v>9.27</v>
      </c>
      <c r="K1594" s="133" t="s">
        <v>64</v>
      </c>
      <c r="L1594" s="133" t="s">
        <v>64</v>
      </c>
    </row>
    <row r="1595" spans="1:12" x14ac:dyDescent="0.3">
      <c r="A1595" s="134">
        <v>39961</v>
      </c>
      <c r="B1595" s="133" t="s">
        <v>64</v>
      </c>
      <c r="C1595" s="133">
        <v>1902.876</v>
      </c>
      <c r="D1595" s="183" t="s">
        <v>64</v>
      </c>
      <c r="E1595" s="133">
        <v>10320</v>
      </c>
      <c r="F1595" s="133">
        <v>7.6899999999999995</v>
      </c>
      <c r="G1595" s="133">
        <v>7.6920000000000002</v>
      </c>
      <c r="H1595" s="133">
        <v>7.7290000000000001</v>
      </c>
      <c r="I1595" s="133">
        <v>7.92</v>
      </c>
      <c r="J1595" s="133">
        <v>9.34</v>
      </c>
      <c r="K1595" s="133" t="s">
        <v>64</v>
      </c>
      <c r="L1595" s="133" t="s">
        <v>64</v>
      </c>
    </row>
    <row r="1596" spans="1:12" x14ac:dyDescent="0.3">
      <c r="A1596" s="134">
        <v>39962</v>
      </c>
      <c r="B1596" s="133" t="s">
        <v>64</v>
      </c>
      <c r="C1596" s="133">
        <v>1916.8309999999999</v>
      </c>
      <c r="D1596" s="183" t="s">
        <v>64</v>
      </c>
      <c r="E1596" s="133">
        <v>10345</v>
      </c>
      <c r="F1596" s="133">
        <v>7.6660000000000004</v>
      </c>
      <c r="G1596" s="133">
        <v>7.7620000000000005</v>
      </c>
      <c r="H1596" s="133">
        <v>7.7539999999999996</v>
      </c>
      <c r="I1596" s="133">
        <v>7.9399999999999995</v>
      </c>
      <c r="J1596" s="133">
        <v>9.01</v>
      </c>
      <c r="K1596" s="133" t="s">
        <v>64</v>
      </c>
      <c r="L1596" s="133" t="s">
        <v>64</v>
      </c>
    </row>
    <row r="1597" spans="1:12" x14ac:dyDescent="0.3">
      <c r="A1597" s="134">
        <v>39963</v>
      </c>
      <c r="B1597" s="133" t="s">
        <v>64</v>
      </c>
      <c r="C1597" s="133">
        <v>1916.8309999999999</v>
      </c>
      <c r="D1597" s="183" t="s">
        <v>64</v>
      </c>
      <c r="E1597" s="133">
        <v>10345</v>
      </c>
      <c r="F1597" s="133">
        <v>7.6660000000000004</v>
      </c>
      <c r="G1597" s="133">
        <v>7.7620000000000005</v>
      </c>
      <c r="H1597" s="133">
        <v>7.7539999999999996</v>
      </c>
      <c r="I1597" s="133">
        <v>7.9399999999999995</v>
      </c>
      <c r="J1597" s="133">
        <v>9.01</v>
      </c>
      <c r="K1597" s="133" t="s">
        <v>64</v>
      </c>
      <c r="L1597" s="133" t="s">
        <v>64</v>
      </c>
    </row>
    <row r="1598" spans="1:12" x14ac:dyDescent="0.3">
      <c r="A1598" s="134">
        <v>39964</v>
      </c>
      <c r="B1598" s="133" t="s">
        <v>64</v>
      </c>
      <c r="C1598" s="133">
        <v>1916.8309999999999</v>
      </c>
      <c r="D1598" s="183" t="s">
        <v>64</v>
      </c>
      <c r="E1598" s="133">
        <v>10345</v>
      </c>
      <c r="F1598" s="133">
        <v>7.6660000000000004</v>
      </c>
      <c r="G1598" s="133">
        <v>7.7620000000000005</v>
      </c>
      <c r="H1598" s="133">
        <v>7.7539999999999996</v>
      </c>
      <c r="I1598" s="133">
        <v>7.9399999999999995</v>
      </c>
      <c r="J1598" s="133">
        <v>9.01</v>
      </c>
      <c r="K1598" s="133" t="s">
        <v>64</v>
      </c>
      <c r="L1598" s="133" t="s">
        <v>64</v>
      </c>
    </row>
    <row r="1599" spans="1:12" x14ac:dyDescent="0.3">
      <c r="A1599" s="134">
        <v>39965</v>
      </c>
      <c r="B1599" s="133" t="s">
        <v>64</v>
      </c>
      <c r="C1599" s="133">
        <v>1998.58</v>
      </c>
      <c r="D1599" s="183" t="s">
        <v>64</v>
      </c>
      <c r="E1599" s="133">
        <v>10268</v>
      </c>
      <c r="F1599" s="133">
        <v>7.6210000000000004</v>
      </c>
      <c r="G1599" s="133">
        <v>7.6609999999999996</v>
      </c>
      <c r="H1599" s="133">
        <v>7.6929999999999996</v>
      </c>
      <c r="I1599" s="133">
        <v>7.86</v>
      </c>
      <c r="J1599" s="133">
        <v>8.83</v>
      </c>
      <c r="K1599" s="133" t="s">
        <v>64</v>
      </c>
      <c r="L1599" s="133" t="s">
        <v>64</v>
      </c>
    </row>
    <row r="1600" spans="1:12" x14ac:dyDescent="0.3">
      <c r="A1600" s="134">
        <v>39966</v>
      </c>
      <c r="B1600" s="133" t="s">
        <v>64</v>
      </c>
      <c r="C1600" s="133">
        <v>1998.643</v>
      </c>
      <c r="D1600" s="183" t="s">
        <v>64</v>
      </c>
      <c r="E1600" s="133">
        <v>10251</v>
      </c>
      <c r="F1600" s="133">
        <v>7.5839999999999996</v>
      </c>
      <c r="G1600" s="133">
        <v>7.617</v>
      </c>
      <c r="H1600" s="133">
        <v>7.6530000000000005</v>
      </c>
      <c r="I1600" s="133">
        <v>7.73</v>
      </c>
      <c r="J1600" s="133">
        <v>8.7799999999999994</v>
      </c>
      <c r="K1600" s="133" t="s">
        <v>64</v>
      </c>
      <c r="L1600" s="133" t="s">
        <v>64</v>
      </c>
    </row>
    <row r="1601" spans="1:12" x14ac:dyDescent="0.3">
      <c r="A1601" s="134">
        <v>39967</v>
      </c>
      <c r="B1601" s="133" t="s">
        <v>64</v>
      </c>
      <c r="C1601" s="133">
        <v>2010.914</v>
      </c>
      <c r="D1601" s="183" t="s">
        <v>64</v>
      </c>
      <c r="E1601" s="133">
        <v>10115</v>
      </c>
      <c r="F1601" s="133">
        <v>7.5750000000000002</v>
      </c>
      <c r="G1601" s="133">
        <v>7.6449999999999996</v>
      </c>
      <c r="H1601" s="133">
        <v>7.7229999999999999</v>
      </c>
      <c r="I1601" s="133">
        <v>7.75</v>
      </c>
      <c r="J1601" s="133">
        <v>8.81</v>
      </c>
      <c r="K1601" s="133" t="s">
        <v>64</v>
      </c>
      <c r="L1601" s="133" t="s">
        <v>64</v>
      </c>
    </row>
    <row r="1602" spans="1:12" x14ac:dyDescent="0.3">
      <c r="A1602" s="134">
        <v>39968</v>
      </c>
      <c r="B1602" s="133" t="s">
        <v>64</v>
      </c>
      <c r="C1602" s="133">
        <v>2032.7159999999999</v>
      </c>
      <c r="D1602" s="183" t="s">
        <v>64</v>
      </c>
      <c r="E1602" s="133">
        <v>10160</v>
      </c>
      <c r="F1602" s="133">
        <v>7.5940000000000003</v>
      </c>
      <c r="G1602" s="133">
        <v>7.6379999999999999</v>
      </c>
      <c r="H1602" s="133">
        <v>7.6289999999999996</v>
      </c>
      <c r="I1602" s="133">
        <v>7.75</v>
      </c>
      <c r="J1602" s="133">
        <v>8.7799999999999994</v>
      </c>
      <c r="K1602" s="133" t="s">
        <v>64</v>
      </c>
      <c r="L1602" s="133" t="s">
        <v>64</v>
      </c>
    </row>
    <row r="1603" spans="1:12" x14ac:dyDescent="0.3">
      <c r="A1603" s="134">
        <v>39969</v>
      </c>
      <c r="B1603" s="133" t="s">
        <v>64</v>
      </c>
      <c r="C1603" s="133">
        <v>2078.931</v>
      </c>
      <c r="D1603" s="183" t="s">
        <v>64</v>
      </c>
      <c r="E1603" s="133">
        <v>9940</v>
      </c>
      <c r="F1603" s="133">
        <v>7.5830000000000002</v>
      </c>
      <c r="G1603" s="133">
        <v>7.6219999999999999</v>
      </c>
      <c r="H1603" s="133">
        <v>7.6710000000000003</v>
      </c>
      <c r="I1603" s="133">
        <v>7.7</v>
      </c>
      <c r="J1603" s="133">
        <v>8.69</v>
      </c>
      <c r="K1603" s="133" t="s">
        <v>64</v>
      </c>
      <c r="L1603" s="133" t="s">
        <v>64</v>
      </c>
    </row>
    <row r="1604" spans="1:12" x14ac:dyDescent="0.3">
      <c r="A1604" s="134">
        <v>39970</v>
      </c>
      <c r="B1604" s="133" t="s">
        <v>64</v>
      </c>
      <c r="C1604" s="133">
        <v>2078.931</v>
      </c>
      <c r="D1604" s="183" t="s">
        <v>64</v>
      </c>
      <c r="E1604" s="133">
        <v>9940</v>
      </c>
      <c r="F1604" s="133">
        <v>7.5830000000000002</v>
      </c>
      <c r="G1604" s="133">
        <v>7.6219999999999999</v>
      </c>
      <c r="H1604" s="133">
        <v>7.6710000000000003</v>
      </c>
      <c r="I1604" s="133">
        <v>7.7</v>
      </c>
      <c r="J1604" s="133">
        <v>8.69</v>
      </c>
      <c r="K1604" s="133" t="s">
        <v>64</v>
      </c>
      <c r="L1604" s="133" t="s">
        <v>64</v>
      </c>
    </row>
    <row r="1605" spans="1:12" x14ac:dyDescent="0.3">
      <c r="A1605" s="134">
        <v>39971</v>
      </c>
      <c r="B1605" s="133" t="s">
        <v>64</v>
      </c>
      <c r="C1605" s="133">
        <v>2078.931</v>
      </c>
      <c r="D1605" s="183" t="s">
        <v>64</v>
      </c>
      <c r="E1605" s="133">
        <v>9940</v>
      </c>
      <c r="F1605" s="133">
        <v>7.5830000000000002</v>
      </c>
      <c r="G1605" s="133">
        <v>7.6219999999999999</v>
      </c>
      <c r="H1605" s="133">
        <v>7.6710000000000003</v>
      </c>
      <c r="I1605" s="133">
        <v>7.7</v>
      </c>
      <c r="J1605" s="133">
        <v>8.69</v>
      </c>
      <c r="K1605" s="133" t="s">
        <v>64</v>
      </c>
      <c r="L1605" s="133" t="s">
        <v>64</v>
      </c>
    </row>
    <row r="1606" spans="1:12" x14ac:dyDescent="0.3">
      <c r="A1606" s="134">
        <v>39972</v>
      </c>
      <c r="B1606" s="133" t="s">
        <v>64</v>
      </c>
      <c r="C1606" s="133">
        <v>2056.6469999999999</v>
      </c>
      <c r="D1606" s="183" t="s">
        <v>64</v>
      </c>
      <c r="E1606" s="133">
        <v>9983</v>
      </c>
      <c r="F1606" s="133">
        <v>7.5600000000000005</v>
      </c>
      <c r="G1606" s="133">
        <v>7.5540000000000003</v>
      </c>
      <c r="H1606" s="133">
        <v>7.625</v>
      </c>
      <c r="I1606" s="133">
        <v>7.75</v>
      </c>
      <c r="J1606" s="133">
        <v>8.66</v>
      </c>
      <c r="K1606" s="133" t="s">
        <v>64</v>
      </c>
      <c r="L1606" s="133">
        <v>115.32899999999999</v>
      </c>
    </row>
    <row r="1607" spans="1:12" x14ac:dyDescent="0.3">
      <c r="A1607" s="134">
        <v>39973</v>
      </c>
      <c r="B1607" s="133" t="s">
        <v>64</v>
      </c>
      <c r="C1607" s="133">
        <v>2093.2939999999999</v>
      </c>
      <c r="D1607" s="183" t="s">
        <v>64</v>
      </c>
      <c r="E1607" s="133">
        <v>10080</v>
      </c>
      <c r="F1607" s="133">
        <v>7.5460000000000003</v>
      </c>
      <c r="G1607" s="133">
        <v>7.593</v>
      </c>
      <c r="H1607" s="133">
        <v>7.6740000000000004</v>
      </c>
      <c r="I1607" s="133">
        <v>7.8</v>
      </c>
      <c r="J1607" s="133">
        <v>8.83</v>
      </c>
      <c r="K1607" s="133" t="s">
        <v>64</v>
      </c>
      <c r="L1607" s="133">
        <v>117.479</v>
      </c>
    </row>
    <row r="1608" spans="1:12" x14ac:dyDescent="0.3">
      <c r="A1608" s="134">
        <v>39974</v>
      </c>
      <c r="B1608" s="133" t="s">
        <v>64</v>
      </c>
      <c r="C1608" s="133">
        <v>2108.8139999999999</v>
      </c>
      <c r="D1608" s="183" t="s">
        <v>64</v>
      </c>
      <c r="E1608" s="133">
        <v>10018</v>
      </c>
      <c r="F1608" s="133">
        <v>7.5170000000000003</v>
      </c>
      <c r="G1608" s="133">
        <v>7.6109999999999998</v>
      </c>
      <c r="H1608" s="133">
        <v>7.67</v>
      </c>
      <c r="I1608" s="133">
        <v>7.79</v>
      </c>
      <c r="J1608" s="133">
        <v>8.84</v>
      </c>
      <c r="K1608" s="133" t="s">
        <v>64</v>
      </c>
      <c r="L1608" s="133">
        <v>117.129</v>
      </c>
    </row>
    <row r="1609" spans="1:12" x14ac:dyDescent="0.3">
      <c r="A1609" s="134">
        <v>39975</v>
      </c>
      <c r="B1609" s="133" t="s">
        <v>64</v>
      </c>
      <c r="C1609" s="133">
        <v>2089.585</v>
      </c>
      <c r="D1609" s="183" t="s">
        <v>64</v>
      </c>
      <c r="E1609" s="133">
        <v>10018</v>
      </c>
      <c r="F1609" s="133">
        <v>7.532</v>
      </c>
      <c r="G1609" s="133">
        <v>7.625</v>
      </c>
      <c r="H1609" s="133">
        <v>7.657</v>
      </c>
      <c r="I1609" s="133">
        <v>8.1300000000000008</v>
      </c>
      <c r="J1609" s="133">
        <v>9.24</v>
      </c>
      <c r="K1609" s="133" t="s">
        <v>64</v>
      </c>
      <c r="L1609" s="133">
        <v>115.444</v>
      </c>
    </row>
    <row r="1610" spans="1:12" x14ac:dyDescent="0.3">
      <c r="A1610" s="134">
        <v>39976</v>
      </c>
      <c r="B1610" s="133" t="s">
        <v>64</v>
      </c>
      <c r="C1610" s="133">
        <v>2090.9430000000002</v>
      </c>
      <c r="D1610" s="183" t="s">
        <v>64</v>
      </c>
      <c r="E1610" s="133">
        <v>10065</v>
      </c>
      <c r="F1610" s="133">
        <v>7.5449999999999999</v>
      </c>
      <c r="G1610" s="133">
        <v>7.5659999999999998</v>
      </c>
      <c r="H1610" s="133">
        <v>7.6109999999999998</v>
      </c>
      <c r="I1610" s="133">
        <v>8.15</v>
      </c>
      <c r="J1610" s="133">
        <v>9.2799999999999994</v>
      </c>
      <c r="K1610" s="133" t="s">
        <v>64</v>
      </c>
      <c r="L1610" s="133">
        <v>115.434</v>
      </c>
    </row>
    <row r="1611" spans="1:12" x14ac:dyDescent="0.3">
      <c r="A1611" s="134">
        <v>39977</v>
      </c>
      <c r="B1611" s="133" t="s">
        <v>64</v>
      </c>
      <c r="C1611" s="133">
        <v>2090.9430000000002</v>
      </c>
      <c r="D1611" s="183" t="s">
        <v>64</v>
      </c>
      <c r="E1611" s="133">
        <v>10065</v>
      </c>
      <c r="F1611" s="133">
        <v>7.5449999999999999</v>
      </c>
      <c r="G1611" s="133">
        <v>7.5659999999999998</v>
      </c>
      <c r="H1611" s="133">
        <v>7.6109999999999998</v>
      </c>
      <c r="I1611" s="133">
        <v>8.15</v>
      </c>
      <c r="J1611" s="133">
        <v>9.2799999999999994</v>
      </c>
      <c r="K1611" s="133" t="s">
        <v>64</v>
      </c>
      <c r="L1611" s="133">
        <v>115.434</v>
      </c>
    </row>
    <row r="1612" spans="1:12" x14ac:dyDescent="0.3">
      <c r="A1612" s="134">
        <v>39978</v>
      </c>
      <c r="B1612" s="133" t="s">
        <v>64</v>
      </c>
      <c r="C1612" s="133">
        <v>2090.9430000000002</v>
      </c>
      <c r="D1612" s="183" t="s">
        <v>64</v>
      </c>
      <c r="E1612" s="133">
        <v>10065</v>
      </c>
      <c r="F1612" s="133">
        <v>7.5449999999999999</v>
      </c>
      <c r="G1612" s="133">
        <v>7.5659999999999998</v>
      </c>
      <c r="H1612" s="133">
        <v>7.6109999999999998</v>
      </c>
      <c r="I1612" s="133">
        <v>8.15</v>
      </c>
      <c r="J1612" s="133">
        <v>9.2799999999999994</v>
      </c>
      <c r="K1612" s="133" t="s">
        <v>64</v>
      </c>
      <c r="L1612" s="133">
        <v>115.434</v>
      </c>
    </row>
    <row r="1613" spans="1:12" x14ac:dyDescent="0.3">
      <c r="A1613" s="134">
        <v>39979</v>
      </c>
      <c r="B1613" s="133" t="s">
        <v>64</v>
      </c>
      <c r="C1613" s="133">
        <v>2069.875</v>
      </c>
      <c r="D1613" s="183" t="s">
        <v>64</v>
      </c>
      <c r="E1613" s="133">
        <v>10123</v>
      </c>
      <c r="F1613" s="133">
        <v>7.5250000000000004</v>
      </c>
      <c r="G1613" s="133">
        <v>7.5629999999999997</v>
      </c>
      <c r="H1613" s="133">
        <v>7.5780000000000003</v>
      </c>
      <c r="I1613" s="133">
        <v>7.9399999999999995</v>
      </c>
      <c r="J1613" s="133">
        <v>9.32</v>
      </c>
      <c r="K1613" s="133" t="s">
        <v>64</v>
      </c>
      <c r="L1613" s="133">
        <v>115.004</v>
      </c>
    </row>
    <row r="1614" spans="1:12" x14ac:dyDescent="0.3">
      <c r="A1614" s="134">
        <v>39980</v>
      </c>
      <c r="B1614" s="133" t="s">
        <v>64</v>
      </c>
      <c r="C1614" s="133">
        <v>2030.366</v>
      </c>
      <c r="D1614" s="183" t="s">
        <v>64</v>
      </c>
      <c r="E1614" s="133">
        <v>10123</v>
      </c>
      <c r="F1614" s="133">
        <v>7.51</v>
      </c>
      <c r="G1614" s="133">
        <v>7.601</v>
      </c>
      <c r="H1614" s="133">
        <v>7.6059999999999999</v>
      </c>
      <c r="I1614" s="133">
        <v>7.61</v>
      </c>
      <c r="J1614" s="133">
        <v>9.42</v>
      </c>
      <c r="K1614" s="133" t="s">
        <v>64</v>
      </c>
      <c r="L1614" s="133">
        <v>112.392</v>
      </c>
    </row>
    <row r="1615" spans="1:12" x14ac:dyDescent="0.3">
      <c r="A1615" s="134">
        <v>39981</v>
      </c>
      <c r="B1615" s="133" t="s">
        <v>64</v>
      </c>
      <c r="C1615" s="133">
        <v>2024.9649999999999</v>
      </c>
      <c r="D1615" s="183" t="s">
        <v>64</v>
      </c>
      <c r="E1615" s="133">
        <v>10215</v>
      </c>
      <c r="F1615" s="133">
        <v>7.4960000000000004</v>
      </c>
      <c r="G1615" s="133">
        <v>7.5949999999999998</v>
      </c>
      <c r="H1615" s="133">
        <v>7.6289999999999996</v>
      </c>
      <c r="I1615" s="133">
        <v>7.6899999999999995</v>
      </c>
      <c r="J1615" s="133">
        <v>9.36</v>
      </c>
      <c r="K1615" s="133" t="s">
        <v>64</v>
      </c>
      <c r="L1615" s="133">
        <v>111.387</v>
      </c>
    </row>
    <row r="1616" spans="1:12" x14ac:dyDescent="0.3">
      <c r="A1616" s="134">
        <v>39982</v>
      </c>
      <c r="B1616" s="133" t="s">
        <v>64</v>
      </c>
      <c r="C1616" s="133">
        <v>1950.9870000000001</v>
      </c>
      <c r="D1616" s="183" t="s">
        <v>64</v>
      </c>
      <c r="E1616" s="133">
        <v>10280</v>
      </c>
      <c r="F1616" s="133">
        <v>7.492</v>
      </c>
      <c r="G1616" s="133">
        <v>7.5289999999999999</v>
      </c>
      <c r="H1616" s="133">
        <v>7.6210000000000004</v>
      </c>
      <c r="I1616" s="133">
        <v>7.62</v>
      </c>
      <c r="J1616" s="133">
        <v>9.4499999999999993</v>
      </c>
      <c r="K1616" s="133" t="s">
        <v>64</v>
      </c>
      <c r="L1616" s="133">
        <v>107.468</v>
      </c>
    </row>
    <row r="1617" spans="1:12" x14ac:dyDescent="0.3">
      <c r="A1617" s="134">
        <v>39983</v>
      </c>
      <c r="B1617" s="133" t="s">
        <v>64</v>
      </c>
      <c r="C1617" s="133">
        <v>1990.472</v>
      </c>
      <c r="D1617" s="183" t="s">
        <v>64</v>
      </c>
      <c r="E1617" s="133">
        <v>10400</v>
      </c>
      <c r="F1617" s="133">
        <v>7.4539999999999997</v>
      </c>
      <c r="G1617" s="133">
        <v>7.5679999999999996</v>
      </c>
      <c r="H1617" s="133">
        <v>7.609</v>
      </c>
      <c r="I1617" s="133">
        <v>7.53</v>
      </c>
      <c r="J1617" s="133">
        <v>9.6199999999999992</v>
      </c>
      <c r="K1617" s="133" t="s">
        <v>64</v>
      </c>
      <c r="L1617" s="133">
        <v>109.783</v>
      </c>
    </row>
    <row r="1618" spans="1:12" x14ac:dyDescent="0.3">
      <c r="A1618" s="134">
        <v>39984</v>
      </c>
      <c r="B1618" s="133" t="s">
        <v>64</v>
      </c>
      <c r="C1618" s="133">
        <v>1990.472</v>
      </c>
      <c r="D1618" s="183" t="s">
        <v>64</v>
      </c>
      <c r="E1618" s="133">
        <v>10400</v>
      </c>
      <c r="F1618" s="133">
        <v>7.4539999999999997</v>
      </c>
      <c r="G1618" s="133">
        <v>7.5679999999999996</v>
      </c>
      <c r="H1618" s="133">
        <v>7.609</v>
      </c>
      <c r="I1618" s="133">
        <v>7.53</v>
      </c>
      <c r="J1618" s="133">
        <v>9.6199999999999992</v>
      </c>
      <c r="K1618" s="133" t="s">
        <v>64</v>
      </c>
      <c r="L1618" s="133">
        <v>109.783</v>
      </c>
    </row>
    <row r="1619" spans="1:12" x14ac:dyDescent="0.3">
      <c r="A1619" s="134">
        <v>39985</v>
      </c>
      <c r="B1619" s="133" t="s">
        <v>64</v>
      </c>
      <c r="C1619" s="133">
        <v>1990.472</v>
      </c>
      <c r="D1619" s="183" t="s">
        <v>64</v>
      </c>
      <c r="E1619" s="133">
        <v>10400</v>
      </c>
      <c r="F1619" s="133">
        <v>7.4539999999999997</v>
      </c>
      <c r="G1619" s="133">
        <v>7.5679999999999996</v>
      </c>
      <c r="H1619" s="133">
        <v>7.609</v>
      </c>
      <c r="I1619" s="133">
        <v>7.53</v>
      </c>
      <c r="J1619" s="133">
        <v>9.6199999999999992</v>
      </c>
      <c r="K1619" s="133" t="s">
        <v>64</v>
      </c>
      <c r="L1619" s="133">
        <v>109.783</v>
      </c>
    </row>
    <row r="1620" spans="1:12" x14ac:dyDescent="0.3">
      <c r="A1620" s="134">
        <v>39986</v>
      </c>
      <c r="B1620" s="133" t="s">
        <v>64</v>
      </c>
      <c r="C1620" s="133">
        <v>1975.027</v>
      </c>
      <c r="D1620" s="183" t="s">
        <v>64</v>
      </c>
      <c r="E1620" s="133">
        <v>10123</v>
      </c>
      <c r="F1620" s="133">
        <v>7.4649999999999999</v>
      </c>
      <c r="G1620" s="133">
        <v>7.5490000000000004</v>
      </c>
      <c r="H1620" s="133">
        <v>7.5910000000000002</v>
      </c>
      <c r="I1620" s="133">
        <v>7.49</v>
      </c>
      <c r="J1620" s="133">
        <v>9.4499999999999993</v>
      </c>
      <c r="K1620" s="133" t="s">
        <v>64</v>
      </c>
      <c r="L1620" s="133">
        <v>109.89400000000001</v>
      </c>
    </row>
    <row r="1621" spans="1:12" x14ac:dyDescent="0.3">
      <c r="A1621" s="134">
        <v>39987</v>
      </c>
      <c r="B1621" s="133" t="s">
        <v>64</v>
      </c>
      <c r="C1621" s="133">
        <v>1914.385</v>
      </c>
      <c r="D1621" s="183" t="s">
        <v>64</v>
      </c>
      <c r="E1621" s="133">
        <v>10510</v>
      </c>
      <c r="F1621" s="133">
        <v>7.44</v>
      </c>
      <c r="G1621" s="133">
        <v>7.5469999999999997</v>
      </c>
      <c r="H1621" s="133">
        <v>7.577</v>
      </c>
      <c r="I1621" s="133">
        <v>7.49</v>
      </c>
      <c r="J1621" s="133">
        <v>9.39</v>
      </c>
      <c r="K1621" s="133" t="s">
        <v>64</v>
      </c>
      <c r="L1621" s="133">
        <v>107.621</v>
      </c>
    </row>
    <row r="1622" spans="1:12" x14ac:dyDescent="0.3">
      <c r="A1622" s="134">
        <v>39988</v>
      </c>
      <c r="B1622" s="133" t="s">
        <v>64</v>
      </c>
      <c r="C1622" s="133">
        <v>1995.674</v>
      </c>
      <c r="D1622" s="183" t="s">
        <v>64</v>
      </c>
      <c r="E1622" s="133">
        <v>10350</v>
      </c>
      <c r="F1622" s="133">
        <v>7.4249999999999998</v>
      </c>
      <c r="G1622" s="133">
        <v>7.5629999999999997</v>
      </c>
      <c r="H1622" s="133">
        <v>7.5720000000000001</v>
      </c>
      <c r="I1622" s="133">
        <v>7.43</v>
      </c>
      <c r="J1622" s="133">
        <v>9.2799999999999994</v>
      </c>
      <c r="K1622" s="133" t="s">
        <v>64</v>
      </c>
      <c r="L1622" s="133">
        <v>111.483</v>
      </c>
    </row>
    <row r="1623" spans="1:12" x14ac:dyDescent="0.3">
      <c r="A1623" s="134">
        <v>39989</v>
      </c>
      <c r="B1623" s="133" t="s">
        <v>64</v>
      </c>
      <c r="C1623" s="133">
        <v>2044.171</v>
      </c>
      <c r="D1623" s="183" t="s">
        <v>64</v>
      </c>
      <c r="E1623" s="133">
        <v>10260</v>
      </c>
      <c r="F1623" s="133">
        <v>7.47</v>
      </c>
      <c r="G1623" s="133">
        <v>7.4909999999999997</v>
      </c>
      <c r="H1623" s="133">
        <v>7.5460000000000003</v>
      </c>
      <c r="I1623" s="133">
        <v>7.8100000000000005</v>
      </c>
      <c r="J1623" s="133">
        <v>9.16</v>
      </c>
      <c r="K1623" s="133" t="s">
        <v>64</v>
      </c>
      <c r="L1623" s="133">
        <v>114.324</v>
      </c>
    </row>
    <row r="1624" spans="1:12" x14ac:dyDescent="0.3">
      <c r="A1624" s="134">
        <v>39990</v>
      </c>
      <c r="B1624" s="133" t="s">
        <v>64</v>
      </c>
      <c r="C1624" s="133">
        <v>2040.193</v>
      </c>
      <c r="D1624" s="183" t="s">
        <v>64</v>
      </c>
      <c r="E1624" s="133">
        <v>10230</v>
      </c>
      <c r="F1624" s="133">
        <v>7.4749999999999996</v>
      </c>
      <c r="G1624" s="133">
        <v>7.5010000000000003</v>
      </c>
      <c r="H1624" s="133">
        <v>7.5640000000000001</v>
      </c>
      <c r="I1624" s="133">
        <v>7.8</v>
      </c>
      <c r="J1624" s="133">
        <v>9.08</v>
      </c>
      <c r="K1624" s="133" t="s">
        <v>64</v>
      </c>
      <c r="L1624" s="133">
        <v>114.07899999999999</v>
      </c>
    </row>
    <row r="1625" spans="1:12" x14ac:dyDescent="0.3">
      <c r="A1625" s="134">
        <v>39991</v>
      </c>
      <c r="B1625" s="133" t="s">
        <v>64</v>
      </c>
      <c r="C1625" s="133">
        <v>2040.193</v>
      </c>
      <c r="D1625" s="183" t="s">
        <v>64</v>
      </c>
      <c r="E1625" s="133">
        <v>10230</v>
      </c>
      <c r="F1625" s="133">
        <v>7.4749999999999996</v>
      </c>
      <c r="G1625" s="133">
        <v>7.5010000000000003</v>
      </c>
      <c r="H1625" s="133">
        <v>7.5640000000000001</v>
      </c>
      <c r="I1625" s="133">
        <v>7.8</v>
      </c>
      <c r="J1625" s="133">
        <v>9.08</v>
      </c>
      <c r="K1625" s="133" t="s">
        <v>64</v>
      </c>
      <c r="L1625" s="133">
        <v>114.07899999999999</v>
      </c>
    </row>
    <row r="1626" spans="1:12" x14ac:dyDescent="0.3">
      <c r="A1626" s="134">
        <v>39992</v>
      </c>
      <c r="B1626" s="133" t="s">
        <v>64</v>
      </c>
      <c r="C1626" s="133">
        <v>2040.193</v>
      </c>
      <c r="D1626" s="183" t="s">
        <v>64</v>
      </c>
      <c r="E1626" s="133">
        <v>10230</v>
      </c>
      <c r="F1626" s="133">
        <v>7.4749999999999996</v>
      </c>
      <c r="G1626" s="133">
        <v>7.5010000000000003</v>
      </c>
      <c r="H1626" s="133">
        <v>7.5640000000000001</v>
      </c>
      <c r="I1626" s="133">
        <v>7.8</v>
      </c>
      <c r="J1626" s="133">
        <v>9.08</v>
      </c>
      <c r="K1626" s="133" t="s">
        <v>64</v>
      </c>
      <c r="L1626" s="133">
        <v>114.07899999999999</v>
      </c>
    </row>
    <row r="1627" spans="1:12" x14ac:dyDescent="0.3">
      <c r="A1627" s="134">
        <v>39993</v>
      </c>
      <c r="B1627" s="133" t="s">
        <v>64</v>
      </c>
      <c r="C1627" s="133">
        <v>2033.7159999999999</v>
      </c>
      <c r="D1627" s="183" t="s">
        <v>64</v>
      </c>
      <c r="E1627" s="133">
        <v>10238</v>
      </c>
      <c r="F1627" s="133">
        <v>7.4240000000000004</v>
      </c>
      <c r="G1627" s="133">
        <v>7.516</v>
      </c>
      <c r="H1627" s="133">
        <v>7.5419999999999998</v>
      </c>
      <c r="I1627" s="133">
        <v>7.76</v>
      </c>
      <c r="J1627" s="133">
        <v>9.09</v>
      </c>
      <c r="K1627" s="133" t="s">
        <v>64</v>
      </c>
      <c r="L1627" s="133">
        <v>113.499</v>
      </c>
    </row>
    <row r="1628" spans="1:12" x14ac:dyDescent="0.3">
      <c r="A1628" s="134">
        <v>39994</v>
      </c>
      <c r="B1628" s="133" t="s">
        <v>64</v>
      </c>
      <c r="C1628" s="133">
        <v>2026.78</v>
      </c>
      <c r="D1628" s="183" t="s">
        <v>64</v>
      </c>
      <c r="E1628" s="133">
        <v>10208</v>
      </c>
      <c r="F1628" s="133">
        <v>7.3949999999999996</v>
      </c>
      <c r="G1628" s="133">
        <v>7.5129999999999999</v>
      </c>
      <c r="H1628" s="133">
        <v>7.5209999999999999</v>
      </c>
      <c r="I1628" s="133">
        <v>7.71</v>
      </c>
      <c r="J1628" s="133">
        <v>9.1300000000000008</v>
      </c>
      <c r="K1628" s="133" t="s">
        <v>64</v>
      </c>
      <c r="L1628" s="133">
        <v>112.93600000000001</v>
      </c>
    </row>
    <row r="1629" spans="1:12" x14ac:dyDescent="0.3">
      <c r="A1629" s="134">
        <v>39995</v>
      </c>
      <c r="B1629" s="133" t="s">
        <v>64</v>
      </c>
      <c r="C1629" s="133">
        <v>2059.884</v>
      </c>
      <c r="D1629" s="183" t="s">
        <v>64</v>
      </c>
      <c r="E1629" s="133">
        <v>10223</v>
      </c>
      <c r="F1629" s="133">
        <v>7.5010000000000003</v>
      </c>
      <c r="G1629" s="133">
        <v>7.5430000000000001</v>
      </c>
      <c r="H1629" s="133">
        <v>7.66</v>
      </c>
      <c r="I1629" s="133">
        <v>7.79</v>
      </c>
      <c r="J1629" s="133">
        <v>9.07</v>
      </c>
      <c r="K1629" s="133" t="s">
        <v>64</v>
      </c>
      <c r="L1629" s="133">
        <v>115.593</v>
      </c>
    </row>
    <row r="1630" spans="1:12" x14ac:dyDescent="0.3">
      <c r="A1630" s="134">
        <v>39996</v>
      </c>
      <c r="B1630" s="133" t="s">
        <v>64</v>
      </c>
      <c r="C1630" s="133">
        <v>2065.7530000000002</v>
      </c>
      <c r="D1630" s="183" t="s">
        <v>64</v>
      </c>
      <c r="E1630" s="133">
        <v>10213</v>
      </c>
      <c r="F1630" s="133">
        <v>7.4649999999999999</v>
      </c>
      <c r="G1630" s="133">
        <v>7.492</v>
      </c>
      <c r="H1630" s="133">
        <v>7.5430000000000001</v>
      </c>
      <c r="I1630" s="133">
        <v>7.73</v>
      </c>
      <c r="J1630" s="133">
        <v>8.9600000000000009</v>
      </c>
      <c r="K1630" s="133" t="s">
        <v>64</v>
      </c>
      <c r="L1630" s="133">
        <v>116.634</v>
      </c>
    </row>
    <row r="1631" spans="1:12" x14ac:dyDescent="0.3">
      <c r="A1631" s="134">
        <v>39997</v>
      </c>
      <c r="B1631" s="133" t="s">
        <v>64</v>
      </c>
      <c r="C1631" s="133">
        <v>2075.3020000000001</v>
      </c>
      <c r="D1631" s="183" t="s">
        <v>64</v>
      </c>
      <c r="E1631" s="133">
        <v>10193</v>
      </c>
      <c r="F1631" s="133">
        <v>7.4610000000000003</v>
      </c>
      <c r="G1631" s="133">
        <v>7.4909999999999997</v>
      </c>
      <c r="H1631" s="133">
        <v>7.5250000000000004</v>
      </c>
      <c r="I1631" s="133">
        <v>7.65</v>
      </c>
      <c r="J1631" s="133">
        <v>8.94</v>
      </c>
      <c r="K1631" s="133" t="s">
        <v>64</v>
      </c>
      <c r="L1631" s="133">
        <v>117.40900000000001</v>
      </c>
    </row>
    <row r="1632" spans="1:12" x14ac:dyDescent="0.3">
      <c r="A1632" s="134">
        <v>39998</v>
      </c>
      <c r="B1632" s="133" t="s">
        <v>64</v>
      </c>
      <c r="C1632" s="133">
        <v>2075.3020000000001</v>
      </c>
      <c r="D1632" s="183" t="s">
        <v>64</v>
      </c>
      <c r="E1632" s="133">
        <v>10193</v>
      </c>
      <c r="F1632" s="133">
        <v>7.4610000000000003</v>
      </c>
      <c r="G1632" s="133">
        <v>7.4909999999999997</v>
      </c>
      <c r="H1632" s="133">
        <v>7.5250000000000004</v>
      </c>
      <c r="I1632" s="133">
        <v>7.65</v>
      </c>
      <c r="J1632" s="133">
        <v>8.94</v>
      </c>
      <c r="K1632" s="133" t="s">
        <v>64</v>
      </c>
      <c r="L1632" s="133">
        <v>117.40900000000001</v>
      </c>
    </row>
    <row r="1633" spans="1:12" x14ac:dyDescent="0.3">
      <c r="A1633" s="134">
        <v>39999</v>
      </c>
      <c r="B1633" s="133" t="s">
        <v>64</v>
      </c>
      <c r="C1633" s="133">
        <v>2075.3020000000001</v>
      </c>
      <c r="D1633" s="183" t="s">
        <v>64</v>
      </c>
      <c r="E1633" s="133">
        <v>10193</v>
      </c>
      <c r="F1633" s="133">
        <v>7.4610000000000003</v>
      </c>
      <c r="G1633" s="133">
        <v>7.4909999999999997</v>
      </c>
      <c r="H1633" s="133">
        <v>7.5250000000000004</v>
      </c>
      <c r="I1633" s="133">
        <v>7.65</v>
      </c>
      <c r="J1633" s="133">
        <v>8.94</v>
      </c>
      <c r="K1633" s="133" t="s">
        <v>64</v>
      </c>
      <c r="L1633" s="133">
        <v>117.40900000000001</v>
      </c>
    </row>
    <row r="1634" spans="1:12" x14ac:dyDescent="0.3">
      <c r="A1634" s="134">
        <v>40000</v>
      </c>
      <c r="B1634" s="133" t="s">
        <v>64</v>
      </c>
      <c r="C1634" s="133">
        <v>2035.01</v>
      </c>
      <c r="D1634" s="183" t="s">
        <v>64</v>
      </c>
      <c r="E1634" s="133">
        <v>10213</v>
      </c>
      <c r="F1634" s="133">
        <v>7.4619999999999997</v>
      </c>
      <c r="G1634" s="133">
        <v>7.532</v>
      </c>
      <c r="H1634" s="133">
        <v>7.5670000000000002</v>
      </c>
      <c r="I1634" s="133">
        <v>7.21</v>
      </c>
      <c r="J1634" s="133">
        <v>8.91</v>
      </c>
      <c r="K1634" s="133" t="s">
        <v>64</v>
      </c>
      <c r="L1634" s="133">
        <v>115.649</v>
      </c>
    </row>
    <row r="1635" spans="1:12" x14ac:dyDescent="0.3">
      <c r="A1635" s="134">
        <v>40001</v>
      </c>
      <c r="B1635" s="133" t="s">
        <v>64</v>
      </c>
      <c r="C1635" s="133">
        <v>2083.2469999999998</v>
      </c>
      <c r="D1635" s="183" t="s">
        <v>64</v>
      </c>
      <c r="E1635" s="133">
        <v>10200</v>
      </c>
      <c r="F1635" s="133">
        <v>7.4359999999999999</v>
      </c>
      <c r="G1635" s="133">
        <v>7.4930000000000003</v>
      </c>
      <c r="H1635" s="133">
        <v>7.5750000000000002</v>
      </c>
      <c r="I1635" s="133">
        <v>7.6899999999999995</v>
      </c>
      <c r="J1635" s="133">
        <v>8.85</v>
      </c>
      <c r="K1635" s="133" t="s">
        <v>64</v>
      </c>
      <c r="L1635" s="133">
        <v>117.872</v>
      </c>
    </row>
    <row r="1636" spans="1:12" x14ac:dyDescent="0.3">
      <c r="A1636" s="134">
        <v>40002</v>
      </c>
      <c r="B1636" s="133" t="s">
        <v>64</v>
      </c>
      <c r="C1636" s="133">
        <v>2083.2469999999998</v>
      </c>
      <c r="D1636" s="183" t="s">
        <v>64</v>
      </c>
      <c r="E1636" s="133">
        <v>10200</v>
      </c>
      <c r="F1636" s="133">
        <v>7.4359999999999999</v>
      </c>
      <c r="G1636" s="133">
        <v>7.4930000000000003</v>
      </c>
      <c r="H1636" s="133">
        <v>7.5750000000000002</v>
      </c>
      <c r="I1636" s="133">
        <v>7.6899999999999995</v>
      </c>
      <c r="J1636" s="133">
        <v>8.81</v>
      </c>
      <c r="K1636" s="133" t="s">
        <v>64</v>
      </c>
      <c r="L1636" s="133">
        <v>117.872</v>
      </c>
    </row>
    <row r="1637" spans="1:12" x14ac:dyDescent="0.3">
      <c r="A1637" s="134">
        <v>40003</v>
      </c>
      <c r="B1637" s="133" t="s">
        <v>64</v>
      </c>
      <c r="C1637" s="133">
        <v>2083.9740000000002</v>
      </c>
      <c r="D1637" s="183" t="s">
        <v>64</v>
      </c>
      <c r="E1637" s="133">
        <v>10143</v>
      </c>
      <c r="F1637" s="133">
        <v>7.4180000000000001</v>
      </c>
      <c r="G1637" s="133">
        <v>7.45</v>
      </c>
      <c r="H1637" s="133">
        <v>7.5620000000000003</v>
      </c>
      <c r="I1637" s="133">
        <v>6.6</v>
      </c>
      <c r="J1637" s="133">
        <v>8.68</v>
      </c>
      <c r="K1637" s="133" t="s">
        <v>64</v>
      </c>
      <c r="L1637" s="133">
        <v>118.429</v>
      </c>
    </row>
    <row r="1638" spans="1:12" x14ac:dyDescent="0.3">
      <c r="A1638" s="134">
        <v>40004</v>
      </c>
      <c r="B1638" s="133" t="s">
        <v>64</v>
      </c>
      <c r="C1638" s="133">
        <v>2063.0940000000001</v>
      </c>
      <c r="D1638" s="183" t="s">
        <v>64</v>
      </c>
      <c r="E1638" s="133">
        <v>10180</v>
      </c>
      <c r="F1638" s="133">
        <v>7.4139999999999997</v>
      </c>
      <c r="G1638" s="133">
        <v>7.4850000000000003</v>
      </c>
      <c r="H1638" s="133">
        <v>7.5510000000000002</v>
      </c>
      <c r="I1638" s="133">
        <v>7.59</v>
      </c>
      <c r="J1638" s="133">
        <v>8.67</v>
      </c>
      <c r="K1638" s="133" t="s">
        <v>64</v>
      </c>
      <c r="L1638" s="133">
        <v>117.288</v>
      </c>
    </row>
    <row r="1639" spans="1:12" x14ac:dyDescent="0.3">
      <c r="A1639" s="134">
        <v>40005</v>
      </c>
      <c r="B1639" s="133" t="s">
        <v>64</v>
      </c>
      <c r="C1639" s="133">
        <v>2063.0940000000001</v>
      </c>
      <c r="D1639" s="183" t="s">
        <v>64</v>
      </c>
      <c r="E1639" s="133">
        <v>10180</v>
      </c>
      <c r="F1639" s="133">
        <v>7.4139999999999997</v>
      </c>
      <c r="G1639" s="133">
        <v>7.4850000000000003</v>
      </c>
      <c r="H1639" s="133">
        <v>7.5510000000000002</v>
      </c>
      <c r="I1639" s="133">
        <v>7.59</v>
      </c>
      <c r="J1639" s="133">
        <v>8.67</v>
      </c>
      <c r="K1639" s="133" t="s">
        <v>64</v>
      </c>
      <c r="L1639" s="133">
        <v>117.288</v>
      </c>
    </row>
    <row r="1640" spans="1:12" x14ac:dyDescent="0.3">
      <c r="A1640" s="134">
        <v>40006</v>
      </c>
      <c r="B1640" s="133" t="s">
        <v>64</v>
      </c>
      <c r="C1640" s="133">
        <v>2063.0940000000001</v>
      </c>
      <c r="D1640" s="183" t="s">
        <v>64</v>
      </c>
      <c r="E1640" s="133">
        <v>10180</v>
      </c>
      <c r="F1640" s="133">
        <v>7.4139999999999997</v>
      </c>
      <c r="G1640" s="133">
        <v>7.4850000000000003</v>
      </c>
      <c r="H1640" s="133">
        <v>7.5510000000000002</v>
      </c>
      <c r="I1640" s="133">
        <v>7.59</v>
      </c>
      <c r="J1640" s="133">
        <v>8.67</v>
      </c>
      <c r="K1640" s="133" t="s">
        <v>64</v>
      </c>
      <c r="L1640" s="133">
        <v>117.288</v>
      </c>
    </row>
    <row r="1641" spans="1:12" x14ac:dyDescent="0.3">
      <c r="A1641" s="134">
        <v>40007</v>
      </c>
      <c r="B1641" s="133" t="s">
        <v>64</v>
      </c>
      <c r="C1641" s="133">
        <v>2020.1389999999999</v>
      </c>
      <c r="D1641" s="183" t="s">
        <v>64</v>
      </c>
      <c r="E1641" s="133">
        <v>10200</v>
      </c>
      <c r="F1641" s="133">
        <v>7.4089999999999998</v>
      </c>
      <c r="G1641" s="133">
        <v>7.4349999999999996</v>
      </c>
      <c r="H1641" s="133">
        <v>7.48</v>
      </c>
      <c r="I1641" s="133">
        <v>7.19</v>
      </c>
      <c r="J1641" s="133">
        <v>8.6999999999999993</v>
      </c>
      <c r="K1641" s="133" t="s">
        <v>64</v>
      </c>
      <c r="L1641" s="133">
        <v>114.896</v>
      </c>
    </row>
    <row r="1642" spans="1:12" x14ac:dyDescent="0.3">
      <c r="A1642" s="134">
        <v>40008</v>
      </c>
      <c r="B1642" s="133" t="s">
        <v>64</v>
      </c>
      <c r="C1642" s="133">
        <v>2056.5790000000002</v>
      </c>
      <c r="D1642" s="183" t="s">
        <v>64</v>
      </c>
      <c r="E1642" s="133">
        <v>10185</v>
      </c>
      <c r="F1642" s="133">
        <v>7.3979999999999997</v>
      </c>
      <c r="G1642" s="133">
        <v>7.4859999999999998</v>
      </c>
      <c r="H1642" s="133">
        <v>7.57</v>
      </c>
      <c r="I1642" s="133">
        <v>7.16</v>
      </c>
      <c r="J1642" s="133">
        <v>8.69</v>
      </c>
      <c r="K1642" s="133" t="s">
        <v>64</v>
      </c>
      <c r="L1642" s="133">
        <v>116.71299999999999</v>
      </c>
    </row>
    <row r="1643" spans="1:12" x14ac:dyDescent="0.3">
      <c r="A1643" s="134">
        <v>40009</v>
      </c>
      <c r="B1643" s="133" t="s">
        <v>64</v>
      </c>
      <c r="C1643" s="133">
        <v>2123.2779999999998</v>
      </c>
      <c r="D1643" s="183" t="s">
        <v>64</v>
      </c>
      <c r="E1643" s="133">
        <v>10122</v>
      </c>
      <c r="F1643" s="133">
        <v>7.3179999999999996</v>
      </c>
      <c r="G1643" s="133">
        <v>7.4240000000000004</v>
      </c>
      <c r="H1643" s="133">
        <v>7.415</v>
      </c>
      <c r="I1643" s="133">
        <v>6.38</v>
      </c>
      <c r="J1643" s="133">
        <v>8.68</v>
      </c>
      <c r="K1643" s="133" t="s">
        <v>64</v>
      </c>
      <c r="L1643" s="133">
        <v>121.07599999999999</v>
      </c>
    </row>
    <row r="1644" spans="1:12" x14ac:dyDescent="0.3">
      <c r="A1644" s="134">
        <v>40010</v>
      </c>
      <c r="B1644" s="133" t="s">
        <v>64</v>
      </c>
      <c r="C1644" s="133">
        <v>2117.9499999999998</v>
      </c>
      <c r="D1644" s="183" t="s">
        <v>64</v>
      </c>
      <c r="E1644" s="133">
        <v>10095</v>
      </c>
      <c r="F1644" s="133">
        <v>7.3440000000000003</v>
      </c>
      <c r="G1644" s="133">
        <v>7.4539999999999997</v>
      </c>
      <c r="H1644" s="133">
        <v>7.4939999999999998</v>
      </c>
      <c r="I1644" s="133">
        <v>6.27</v>
      </c>
      <c r="J1644" s="133">
        <v>8.66</v>
      </c>
      <c r="K1644" s="133" t="s">
        <v>64</v>
      </c>
      <c r="L1644" s="133">
        <v>120.72199999999999</v>
      </c>
    </row>
    <row r="1645" spans="1:12" x14ac:dyDescent="0.3">
      <c r="A1645" s="134">
        <v>40011</v>
      </c>
      <c r="B1645" s="133" t="s">
        <v>64</v>
      </c>
      <c r="C1645" s="133">
        <v>2106.3530000000001</v>
      </c>
      <c r="D1645" s="183" t="s">
        <v>64</v>
      </c>
      <c r="E1645" s="133">
        <v>10155</v>
      </c>
      <c r="F1645" s="133">
        <v>7.3170000000000002</v>
      </c>
      <c r="G1645" s="133">
        <v>7.4219999999999997</v>
      </c>
      <c r="H1645" s="133">
        <v>7.5069999999999997</v>
      </c>
      <c r="I1645" s="133">
        <v>7.06</v>
      </c>
      <c r="J1645" s="133">
        <v>8.7100000000000009</v>
      </c>
      <c r="K1645" s="133" t="s">
        <v>64</v>
      </c>
      <c r="L1645" s="133">
        <v>120.261</v>
      </c>
    </row>
    <row r="1646" spans="1:12" x14ac:dyDescent="0.3">
      <c r="A1646" s="134">
        <v>40012</v>
      </c>
      <c r="B1646" s="133" t="s">
        <v>64</v>
      </c>
      <c r="C1646" s="133">
        <v>2106.3530000000001</v>
      </c>
      <c r="D1646" s="183" t="s">
        <v>64</v>
      </c>
      <c r="E1646" s="133">
        <v>10155</v>
      </c>
      <c r="F1646" s="133">
        <v>7.3170000000000002</v>
      </c>
      <c r="G1646" s="133">
        <v>7.4219999999999997</v>
      </c>
      <c r="H1646" s="133">
        <v>7.5069999999999997</v>
      </c>
      <c r="I1646" s="133">
        <v>7.06</v>
      </c>
      <c r="J1646" s="133">
        <v>8.7100000000000009</v>
      </c>
      <c r="K1646" s="133" t="s">
        <v>64</v>
      </c>
      <c r="L1646" s="133">
        <v>120.261</v>
      </c>
    </row>
    <row r="1647" spans="1:12" x14ac:dyDescent="0.3">
      <c r="A1647" s="134">
        <v>40013</v>
      </c>
      <c r="B1647" s="133" t="s">
        <v>64</v>
      </c>
      <c r="C1647" s="133">
        <v>2106.3530000000001</v>
      </c>
      <c r="D1647" s="183" t="s">
        <v>64</v>
      </c>
      <c r="E1647" s="133">
        <v>10155</v>
      </c>
      <c r="F1647" s="133">
        <v>7.3170000000000002</v>
      </c>
      <c r="G1647" s="133">
        <v>7.4219999999999997</v>
      </c>
      <c r="H1647" s="133">
        <v>7.5069999999999997</v>
      </c>
      <c r="I1647" s="133">
        <v>7.06</v>
      </c>
      <c r="J1647" s="133">
        <v>8.7100000000000009</v>
      </c>
      <c r="K1647" s="133" t="s">
        <v>64</v>
      </c>
      <c r="L1647" s="133">
        <v>120.261</v>
      </c>
    </row>
    <row r="1648" spans="1:12" x14ac:dyDescent="0.3">
      <c r="A1648" s="134">
        <v>40014</v>
      </c>
      <c r="B1648" s="133" t="s">
        <v>64</v>
      </c>
      <c r="C1648" s="133">
        <v>2106.3530000000001</v>
      </c>
      <c r="D1648" s="183" t="s">
        <v>64</v>
      </c>
      <c r="E1648" s="133">
        <v>10155</v>
      </c>
      <c r="F1648" s="133">
        <v>7.3170000000000002</v>
      </c>
      <c r="G1648" s="133">
        <v>7.4219999999999997</v>
      </c>
      <c r="H1648" s="133">
        <v>7.5069999999999997</v>
      </c>
      <c r="I1648" s="133">
        <v>7.06</v>
      </c>
      <c r="J1648" s="133">
        <v>8.67</v>
      </c>
      <c r="K1648" s="133" t="s">
        <v>64</v>
      </c>
      <c r="L1648" s="133">
        <v>120.261</v>
      </c>
    </row>
    <row r="1649" spans="1:12" x14ac:dyDescent="0.3">
      <c r="A1649" s="134">
        <v>40015</v>
      </c>
      <c r="B1649" s="133" t="s">
        <v>64</v>
      </c>
      <c r="C1649" s="133">
        <v>2146.5540000000001</v>
      </c>
      <c r="D1649" s="183" t="s">
        <v>64</v>
      </c>
      <c r="E1649" s="133">
        <v>10050</v>
      </c>
      <c r="F1649" s="133">
        <v>7.3019999999999996</v>
      </c>
      <c r="G1649" s="133">
        <v>7.3890000000000002</v>
      </c>
      <c r="H1649" s="133">
        <v>7.4290000000000003</v>
      </c>
      <c r="I1649" s="133">
        <v>6.32</v>
      </c>
      <c r="J1649" s="133">
        <v>8.65</v>
      </c>
      <c r="K1649" s="133" t="s">
        <v>64</v>
      </c>
      <c r="L1649" s="133">
        <v>122.164</v>
      </c>
    </row>
    <row r="1650" spans="1:12" x14ac:dyDescent="0.3">
      <c r="A1650" s="134">
        <v>40016</v>
      </c>
      <c r="B1650" s="133" t="s">
        <v>64</v>
      </c>
      <c r="C1650" s="133">
        <v>2125.6149999999998</v>
      </c>
      <c r="D1650" s="183" t="s">
        <v>64</v>
      </c>
      <c r="E1650" s="133">
        <v>10070</v>
      </c>
      <c r="F1650" s="133">
        <v>7.3</v>
      </c>
      <c r="G1650" s="133">
        <v>7.3769999999999998</v>
      </c>
      <c r="H1650" s="133">
        <v>7.4249999999999998</v>
      </c>
      <c r="I1650" s="133">
        <v>7.02</v>
      </c>
      <c r="J1650" s="133">
        <v>8.6300000000000008</v>
      </c>
      <c r="K1650" s="133" t="s">
        <v>64</v>
      </c>
      <c r="L1650" s="133">
        <v>120.848</v>
      </c>
    </row>
    <row r="1651" spans="1:12" x14ac:dyDescent="0.3">
      <c r="A1651" s="134">
        <v>40017</v>
      </c>
      <c r="B1651" s="133" t="s">
        <v>64</v>
      </c>
      <c r="C1651" s="133">
        <v>2160.7170000000001</v>
      </c>
      <c r="D1651" s="183" t="s">
        <v>64</v>
      </c>
      <c r="E1651" s="133">
        <v>10033</v>
      </c>
      <c r="F1651" s="133">
        <v>7.2969999999999997</v>
      </c>
      <c r="G1651" s="133">
        <v>7.3440000000000003</v>
      </c>
      <c r="H1651" s="133">
        <v>7.415</v>
      </c>
      <c r="I1651" s="133">
        <v>6.88</v>
      </c>
      <c r="J1651" s="133">
        <v>8.57</v>
      </c>
      <c r="K1651" s="133" t="s">
        <v>64</v>
      </c>
      <c r="L1651" s="133">
        <v>122.97799999999999</v>
      </c>
    </row>
    <row r="1652" spans="1:12" x14ac:dyDescent="0.3">
      <c r="A1652" s="134">
        <v>40018</v>
      </c>
      <c r="B1652" s="133" t="s">
        <v>64</v>
      </c>
      <c r="C1652" s="133">
        <v>2185.654</v>
      </c>
      <c r="D1652" s="183" t="s">
        <v>64</v>
      </c>
      <c r="E1652" s="133">
        <v>9990</v>
      </c>
      <c r="F1652" s="133">
        <v>7.2969999999999997</v>
      </c>
      <c r="G1652" s="133">
        <v>7.375</v>
      </c>
      <c r="H1652" s="133">
        <v>7.4039999999999999</v>
      </c>
      <c r="I1652" s="133">
        <v>6.93</v>
      </c>
      <c r="J1652" s="133">
        <v>8.51</v>
      </c>
      <c r="K1652" s="133" t="s">
        <v>64</v>
      </c>
      <c r="L1652" s="133">
        <v>124.815</v>
      </c>
    </row>
    <row r="1653" spans="1:12" x14ac:dyDescent="0.3">
      <c r="A1653" s="134">
        <v>40019</v>
      </c>
      <c r="B1653" s="133" t="s">
        <v>64</v>
      </c>
      <c r="C1653" s="133">
        <v>2185.654</v>
      </c>
      <c r="D1653" s="183" t="s">
        <v>64</v>
      </c>
      <c r="E1653" s="133">
        <v>9990</v>
      </c>
      <c r="F1653" s="133">
        <v>7.2969999999999997</v>
      </c>
      <c r="G1653" s="133">
        <v>7.375</v>
      </c>
      <c r="H1653" s="133">
        <v>7.4039999999999999</v>
      </c>
      <c r="I1653" s="133">
        <v>6.93</v>
      </c>
      <c r="J1653" s="133">
        <v>8.51</v>
      </c>
      <c r="K1653" s="133" t="s">
        <v>64</v>
      </c>
      <c r="L1653" s="133">
        <v>124.815</v>
      </c>
    </row>
    <row r="1654" spans="1:12" x14ac:dyDescent="0.3">
      <c r="A1654" s="134">
        <v>40020</v>
      </c>
      <c r="B1654" s="133" t="s">
        <v>64</v>
      </c>
      <c r="C1654" s="133">
        <v>2185.654</v>
      </c>
      <c r="D1654" s="183" t="s">
        <v>64</v>
      </c>
      <c r="E1654" s="133">
        <v>9990</v>
      </c>
      <c r="F1654" s="133">
        <v>7.2969999999999997</v>
      </c>
      <c r="G1654" s="133">
        <v>7.375</v>
      </c>
      <c r="H1654" s="133">
        <v>7.4039999999999999</v>
      </c>
      <c r="I1654" s="133">
        <v>6.93</v>
      </c>
      <c r="J1654" s="133">
        <v>8.51</v>
      </c>
      <c r="K1654" s="133" t="s">
        <v>64</v>
      </c>
      <c r="L1654" s="133">
        <v>124.815</v>
      </c>
    </row>
    <row r="1655" spans="1:12" x14ac:dyDescent="0.3">
      <c r="A1655" s="134">
        <v>40021</v>
      </c>
      <c r="B1655" s="133" t="s">
        <v>64</v>
      </c>
      <c r="C1655" s="133">
        <v>2209.1010000000001</v>
      </c>
      <c r="D1655" s="183" t="s">
        <v>64</v>
      </c>
      <c r="E1655" s="133">
        <v>9965</v>
      </c>
      <c r="F1655" s="133">
        <v>7.2789999999999999</v>
      </c>
      <c r="G1655" s="133">
        <v>7.3360000000000003</v>
      </c>
      <c r="H1655" s="133">
        <v>7.335</v>
      </c>
      <c r="I1655" s="133">
        <v>6.9399999999999995</v>
      </c>
      <c r="J1655" s="133">
        <v>8.4</v>
      </c>
      <c r="K1655" s="133" t="s">
        <v>64</v>
      </c>
      <c r="L1655" s="133">
        <v>126.336</v>
      </c>
    </row>
    <row r="1656" spans="1:12" x14ac:dyDescent="0.3">
      <c r="A1656" s="134">
        <v>40022</v>
      </c>
      <c r="B1656" s="133" t="s">
        <v>64</v>
      </c>
      <c r="C1656" s="133">
        <v>2237.105</v>
      </c>
      <c r="D1656" s="183" t="s">
        <v>64</v>
      </c>
      <c r="E1656" s="133">
        <v>9925</v>
      </c>
      <c r="F1656" s="133">
        <v>7.3449999999999998</v>
      </c>
      <c r="G1656" s="133">
        <v>7.4829999999999997</v>
      </c>
      <c r="H1656" s="133">
        <v>7.5049999999999999</v>
      </c>
      <c r="I1656" s="133">
        <v>6.93</v>
      </c>
      <c r="J1656" s="133">
        <v>8.41</v>
      </c>
      <c r="K1656" s="133" t="s">
        <v>64</v>
      </c>
      <c r="L1656" s="133">
        <v>127.508</v>
      </c>
    </row>
    <row r="1657" spans="1:12" x14ac:dyDescent="0.3">
      <c r="A1657" s="134">
        <v>40023</v>
      </c>
      <c r="B1657" s="133" t="s">
        <v>64</v>
      </c>
      <c r="C1657" s="133">
        <v>2225.8119999999999</v>
      </c>
      <c r="D1657" s="183" t="s">
        <v>64</v>
      </c>
      <c r="E1657" s="133">
        <v>9955</v>
      </c>
      <c r="F1657" s="133">
        <v>7.3280000000000003</v>
      </c>
      <c r="G1657" s="133">
        <v>7.3929999999999998</v>
      </c>
      <c r="H1657" s="133">
        <v>7.4589999999999996</v>
      </c>
      <c r="I1657" s="133">
        <v>6.8100000000000005</v>
      </c>
      <c r="J1657" s="133">
        <v>8.44</v>
      </c>
      <c r="K1657" s="133" t="s">
        <v>64</v>
      </c>
      <c r="L1657" s="133">
        <v>126.854</v>
      </c>
    </row>
    <row r="1658" spans="1:12" x14ac:dyDescent="0.3">
      <c r="A1658" s="134">
        <v>40024</v>
      </c>
      <c r="B1658" s="133" t="s">
        <v>64</v>
      </c>
      <c r="C1658" s="133">
        <v>2298.1350000000002</v>
      </c>
      <c r="D1658" s="183" t="s">
        <v>64</v>
      </c>
      <c r="E1658" s="133">
        <v>9955</v>
      </c>
      <c r="F1658" s="133">
        <v>7.2869999999999999</v>
      </c>
      <c r="G1658" s="133">
        <v>7.3979999999999997</v>
      </c>
      <c r="H1658" s="133">
        <v>7.4340000000000002</v>
      </c>
      <c r="I1658" s="133">
        <v>6.53</v>
      </c>
      <c r="J1658" s="133">
        <v>8.56</v>
      </c>
      <c r="K1658" s="133" t="s">
        <v>64</v>
      </c>
      <c r="L1658" s="133">
        <v>131.744</v>
      </c>
    </row>
    <row r="1659" spans="1:12" x14ac:dyDescent="0.3">
      <c r="A1659" s="134">
        <v>40025</v>
      </c>
      <c r="B1659" s="133" t="s">
        <v>64</v>
      </c>
      <c r="C1659" s="133">
        <v>2323.2359999999999</v>
      </c>
      <c r="D1659" s="183" t="s">
        <v>64</v>
      </c>
      <c r="E1659" s="133">
        <v>9925</v>
      </c>
      <c r="F1659" s="133">
        <v>7.298</v>
      </c>
      <c r="G1659" s="133">
        <v>7.383</v>
      </c>
      <c r="H1659" s="133">
        <v>7.4420000000000002</v>
      </c>
      <c r="I1659" s="133">
        <v>6.78</v>
      </c>
      <c r="J1659" s="133">
        <v>8.48</v>
      </c>
      <c r="K1659" s="133" t="s">
        <v>64</v>
      </c>
      <c r="L1659" s="133">
        <v>132.43700000000001</v>
      </c>
    </row>
    <row r="1660" spans="1:12" x14ac:dyDescent="0.3">
      <c r="A1660" s="134">
        <v>40026</v>
      </c>
      <c r="B1660" s="133" t="s">
        <v>64</v>
      </c>
      <c r="C1660" s="133">
        <v>2323.2359999999999</v>
      </c>
      <c r="D1660" s="183" t="s">
        <v>64</v>
      </c>
      <c r="E1660" s="133">
        <v>9925</v>
      </c>
      <c r="F1660" s="133">
        <v>7.298</v>
      </c>
      <c r="G1660" s="133">
        <v>7.383</v>
      </c>
      <c r="H1660" s="133">
        <v>7.4420000000000002</v>
      </c>
      <c r="I1660" s="133">
        <v>6.78</v>
      </c>
      <c r="J1660" s="133">
        <v>8.48</v>
      </c>
      <c r="K1660" s="133" t="s">
        <v>64</v>
      </c>
      <c r="L1660" s="133">
        <v>132.43700000000001</v>
      </c>
    </row>
    <row r="1661" spans="1:12" x14ac:dyDescent="0.3">
      <c r="A1661" s="134">
        <v>40027</v>
      </c>
      <c r="B1661" s="133" t="s">
        <v>64</v>
      </c>
      <c r="C1661" s="133">
        <v>2323.2359999999999</v>
      </c>
      <c r="D1661" s="183" t="s">
        <v>64</v>
      </c>
      <c r="E1661" s="133">
        <v>9925</v>
      </c>
      <c r="F1661" s="133">
        <v>7.298</v>
      </c>
      <c r="G1661" s="133">
        <v>7.383</v>
      </c>
      <c r="H1661" s="133">
        <v>7.4420000000000002</v>
      </c>
      <c r="I1661" s="133">
        <v>6.78</v>
      </c>
      <c r="J1661" s="133">
        <v>8.48</v>
      </c>
      <c r="K1661" s="133" t="s">
        <v>64</v>
      </c>
      <c r="L1661" s="133">
        <v>132.43700000000001</v>
      </c>
    </row>
    <row r="1662" spans="1:12" x14ac:dyDescent="0.3">
      <c r="A1662" s="134">
        <v>40028</v>
      </c>
      <c r="B1662" s="133" t="s">
        <v>64</v>
      </c>
      <c r="C1662" s="133">
        <v>2338.797</v>
      </c>
      <c r="D1662" s="183" t="s">
        <v>64</v>
      </c>
      <c r="E1662" s="133">
        <v>9900</v>
      </c>
      <c r="F1662" s="133">
        <v>7.351</v>
      </c>
      <c r="G1662" s="133">
        <v>7.4030000000000005</v>
      </c>
      <c r="H1662" s="133">
        <v>7.4359999999999999</v>
      </c>
      <c r="I1662" s="133">
        <v>7.31</v>
      </c>
      <c r="J1662" s="133">
        <v>8.44</v>
      </c>
      <c r="K1662" s="133" t="s">
        <v>64</v>
      </c>
      <c r="L1662" s="133">
        <v>133.988</v>
      </c>
    </row>
    <row r="1663" spans="1:12" x14ac:dyDescent="0.3">
      <c r="A1663" s="134">
        <v>40029</v>
      </c>
      <c r="B1663" s="133" t="s">
        <v>64</v>
      </c>
      <c r="C1663" s="133">
        <v>2360.0940000000001</v>
      </c>
      <c r="D1663" s="183" t="s">
        <v>64</v>
      </c>
      <c r="E1663" s="133">
        <v>9865</v>
      </c>
      <c r="F1663" s="133">
        <v>7.2539999999999996</v>
      </c>
      <c r="G1663" s="133">
        <v>7.3410000000000002</v>
      </c>
      <c r="H1663" s="133">
        <v>7.3179999999999996</v>
      </c>
      <c r="I1663" s="133">
        <v>6.45</v>
      </c>
      <c r="J1663" s="133">
        <v>8.35</v>
      </c>
      <c r="K1663" s="133" t="s">
        <v>64</v>
      </c>
      <c r="L1663" s="133">
        <v>134.46600000000001</v>
      </c>
    </row>
    <row r="1664" spans="1:12" x14ac:dyDescent="0.3">
      <c r="A1664" s="134">
        <v>40030</v>
      </c>
      <c r="B1664" s="133" t="s">
        <v>64</v>
      </c>
      <c r="C1664" s="133">
        <v>2317.0630000000001</v>
      </c>
      <c r="D1664" s="183" t="s">
        <v>64</v>
      </c>
      <c r="E1664" s="133">
        <v>9880</v>
      </c>
      <c r="F1664" s="133">
        <v>7.2610000000000001</v>
      </c>
      <c r="G1664" s="133">
        <v>7.3959999999999999</v>
      </c>
      <c r="H1664" s="133">
        <v>7.423</v>
      </c>
      <c r="I1664" s="133">
        <v>6.7</v>
      </c>
      <c r="J1664" s="133">
        <v>8.42</v>
      </c>
      <c r="K1664" s="133" t="s">
        <v>64</v>
      </c>
      <c r="L1664" s="133">
        <v>131.26400000000001</v>
      </c>
    </row>
    <row r="1665" spans="1:12" x14ac:dyDescent="0.3">
      <c r="A1665" s="134">
        <v>40031</v>
      </c>
      <c r="B1665" s="133" t="s">
        <v>64</v>
      </c>
      <c r="C1665" s="133">
        <v>2359.9769999999999</v>
      </c>
      <c r="D1665" s="183" t="s">
        <v>64</v>
      </c>
      <c r="E1665" s="133">
        <v>9880</v>
      </c>
      <c r="F1665" s="133">
        <v>7.2489999999999997</v>
      </c>
      <c r="G1665" s="133">
        <v>7.3460000000000001</v>
      </c>
      <c r="H1665" s="133">
        <v>7.351</v>
      </c>
      <c r="I1665" s="133">
        <v>6.33</v>
      </c>
      <c r="J1665" s="133">
        <v>8.48</v>
      </c>
      <c r="K1665" s="133" t="s">
        <v>64</v>
      </c>
      <c r="L1665" s="133">
        <v>132.797</v>
      </c>
    </row>
    <row r="1666" spans="1:12" x14ac:dyDescent="0.3">
      <c r="A1666" s="134">
        <v>40032</v>
      </c>
      <c r="B1666" s="133" t="s">
        <v>64</v>
      </c>
      <c r="C1666" s="133">
        <v>2349.1329999999998</v>
      </c>
      <c r="D1666" s="183" t="s">
        <v>64</v>
      </c>
      <c r="E1666" s="133">
        <v>9900</v>
      </c>
      <c r="F1666" s="133">
        <v>7.2839999999999998</v>
      </c>
      <c r="G1666" s="133">
        <v>7.3769999999999998</v>
      </c>
      <c r="H1666" s="133">
        <v>7.3979999999999997</v>
      </c>
      <c r="I1666" s="133">
        <v>6.5600000000000005</v>
      </c>
      <c r="J1666" s="133">
        <v>8.93</v>
      </c>
      <c r="K1666" s="133" t="s">
        <v>64</v>
      </c>
      <c r="L1666" s="133">
        <v>132.51300000000001</v>
      </c>
    </row>
    <row r="1667" spans="1:12" x14ac:dyDescent="0.3">
      <c r="A1667" s="134">
        <v>40033</v>
      </c>
      <c r="B1667" s="133" t="s">
        <v>64</v>
      </c>
      <c r="C1667" s="133">
        <v>2349.1329999999998</v>
      </c>
      <c r="D1667" s="183" t="s">
        <v>64</v>
      </c>
      <c r="E1667" s="133">
        <v>9900</v>
      </c>
      <c r="F1667" s="133">
        <v>7.2839999999999998</v>
      </c>
      <c r="G1667" s="133">
        <v>7.3769999999999998</v>
      </c>
      <c r="H1667" s="133">
        <v>7.3979999999999997</v>
      </c>
      <c r="I1667" s="133">
        <v>6.5600000000000005</v>
      </c>
      <c r="J1667" s="133">
        <v>8.93</v>
      </c>
      <c r="K1667" s="133" t="s">
        <v>64</v>
      </c>
      <c r="L1667" s="133">
        <v>132.51300000000001</v>
      </c>
    </row>
    <row r="1668" spans="1:12" x14ac:dyDescent="0.3">
      <c r="A1668" s="134">
        <v>40034</v>
      </c>
      <c r="B1668" s="133" t="s">
        <v>64</v>
      </c>
      <c r="C1668" s="133">
        <v>2349.1329999999998</v>
      </c>
      <c r="D1668" s="183" t="s">
        <v>64</v>
      </c>
      <c r="E1668" s="133">
        <v>9900</v>
      </c>
      <c r="F1668" s="133">
        <v>7.2839999999999998</v>
      </c>
      <c r="G1668" s="133">
        <v>7.3769999999999998</v>
      </c>
      <c r="H1668" s="133">
        <v>7.3979999999999997</v>
      </c>
      <c r="I1668" s="133">
        <v>6.5600000000000005</v>
      </c>
      <c r="J1668" s="133">
        <v>8.93</v>
      </c>
      <c r="K1668" s="133" t="s">
        <v>64</v>
      </c>
      <c r="L1668" s="133">
        <v>132.51300000000001</v>
      </c>
    </row>
    <row r="1669" spans="1:12" x14ac:dyDescent="0.3">
      <c r="A1669" s="134">
        <v>40035</v>
      </c>
      <c r="B1669" s="133" t="s">
        <v>64</v>
      </c>
      <c r="C1669" s="133">
        <v>2389.5619999999999</v>
      </c>
      <c r="D1669" s="183" t="s">
        <v>64</v>
      </c>
      <c r="E1669" s="133">
        <v>9900</v>
      </c>
      <c r="F1669" s="133">
        <v>7.2640000000000002</v>
      </c>
      <c r="G1669" s="133">
        <v>7.3609999999999998</v>
      </c>
      <c r="H1669" s="133">
        <v>7.3929999999999998</v>
      </c>
      <c r="I1669" s="133">
        <v>7.45</v>
      </c>
      <c r="J1669" s="133">
        <v>8.7899999999999991</v>
      </c>
      <c r="K1669" s="133" t="s">
        <v>64</v>
      </c>
      <c r="L1669" s="133">
        <v>134.595</v>
      </c>
    </row>
    <row r="1670" spans="1:12" x14ac:dyDescent="0.3">
      <c r="A1670" s="134">
        <v>40036</v>
      </c>
      <c r="B1670" s="133" t="s">
        <v>64</v>
      </c>
      <c r="C1670" s="133">
        <v>2399.2759999999998</v>
      </c>
      <c r="D1670" s="183" t="s">
        <v>64</v>
      </c>
      <c r="E1670" s="133">
        <v>9920</v>
      </c>
      <c r="F1670" s="133">
        <v>7.2530000000000001</v>
      </c>
      <c r="G1670" s="133">
        <v>7.306</v>
      </c>
      <c r="H1670" s="133">
        <v>7.3860000000000001</v>
      </c>
      <c r="I1670" s="133">
        <v>7.32</v>
      </c>
      <c r="J1670" s="133">
        <v>8.93</v>
      </c>
      <c r="K1670" s="133" t="s">
        <v>64</v>
      </c>
      <c r="L1670" s="133">
        <v>135.53899999999999</v>
      </c>
    </row>
    <row r="1671" spans="1:12" x14ac:dyDescent="0.3">
      <c r="A1671" s="134">
        <v>40037</v>
      </c>
      <c r="B1671" s="133" t="s">
        <v>64</v>
      </c>
      <c r="C1671" s="133">
        <v>2347.3580000000002</v>
      </c>
      <c r="D1671" s="183" t="s">
        <v>64</v>
      </c>
      <c r="E1671" s="133">
        <v>9955</v>
      </c>
      <c r="F1671" s="133">
        <v>7.1950000000000003</v>
      </c>
      <c r="G1671" s="133">
        <v>7.2679999999999998</v>
      </c>
      <c r="H1671" s="133">
        <v>7.3460000000000001</v>
      </c>
      <c r="I1671" s="133">
        <v>7.4</v>
      </c>
      <c r="J1671" s="133">
        <v>9.1199999999999992</v>
      </c>
      <c r="K1671" s="133" t="s">
        <v>64</v>
      </c>
      <c r="L1671" s="133">
        <v>132.46100000000001</v>
      </c>
    </row>
    <row r="1672" spans="1:12" x14ac:dyDescent="0.3">
      <c r="A1672" s="134">
        <v>40038</v>
      </c>
      <c r="B1672" s="133" t="s">
        <v>64</v>
      </c>
      <c r="C1672" s="133">
        <v>2396.4899999999998</v>
      </c>
      <c r="D1672" s="183" t="s">
        <v>64</v>
      </c>
      <c r="E1672" s="133">
        <v>9928</v>
      </c>
      <c r="F1672" s="133">
        <v>7.2309999999999999</v>
      </c>
      <c r="G1672" s="133">
        <v>7.2709999999999999</v>
      </c>
      <c r="H1672" s="133">
        <v>7.3570000000000002</v>
      </c>
      <c r="I1672" s="133">
        <v>7.32</v>
      </c>
      <c r="J1672" s="133">
        <v>8.94</v>
      </c>
      <c r="K1672" s="133" t="s">
        <v>64</v>
      </c>
      <c r="L1672" s="133">
        <v>134.61600000000001</v>
      </c>
    </row>
    <row r="1673" spans="1:12" x14ac:dyDescent="0.3">
      <c r="A1673" s="134">
        <v>40039</v>
      </c>
      <c r="B1673" s="133" t="s">
        <v>64</v>
      </c>
      <c r="C1673" s="133">
        <v>2386.8649999999998</v>
      </c>
      <c r="D1673" s="183" t="s">
        <v>64</v>
      </c>
      <c r="E1673" s="133">
        <v>9930</v>
      </c>
      <c r="F1673" s="133">
        <v>7.2329999999999997</v>
      </c>
      <c r="G1673" s="133">
        <v>7.3179999999999996</v>
      </c>
      <c r="H1673" s="133">
        <v>7.3819999999999997</v>
      </c>
      <c r="I1673" s="133">
        <v>7.37</v>
      </c>
      <c r="J1673" s="133">
        <v>8.91</v>
      </c>
      <c r="K1673" s="133" t="s">
        <v>64</v>
      </c>
      <c r="L1673" s="133">
        <v>133.714</v>
      </c>
    </row>
    <row r="1674" spans="1:12" x14ac:dyDescent="0.3">
      <c r="A1674" s="134">
        <v>40040</v>
      </c>
      <c r="B1674" s="133" t="s">
        <v>64</v>
      </c>
      <c r="C1674" s="133">
        <v>2386.8649999999998</v>
      </c>
      <c r="D1674" s="183" t="s">
        <v>64</v>
      </c>
      <c r="E1674" s="133">
        <v>9930</v>
      </c>
      <c r="F1674" s="133">
        <v>7.2329999999999997</v>
      </c>
      <c r="G1674" s="133">
        <v>7.3179999999999996</v>
      </c>
      <c r="H1674" s="133">
        <v>7.3819999999999997</v>
      </c>
      <c r="I1674" s="133">
        <v>7.37</v>
      </c>
      <c r="J1674" s="133">
        <v>8.91</v>
      </c>
      <c r="K1674" s="133" t="s">
        <v>64</v>
      </c>
      <c r="L1674" s="133">
        <v>133.714</v>
      </c>
    </row>
    <row r="1675" spans="1:12" x14ac:dyDescent="0.3">
      <c r="A1675" s="134">
        <v>40041</v>
      </c>
      <c r="B1675" s="133" t="s">
        <v>64</v>
      </c>
      <c r="C1675" s="133">
        <v>2386.8649999999998</v>
      </c>
      <c r="D1675" s="183" t="s">
        <v>64</v>
      </c>
      <c r="E1675" s="133">
        <v>9930</v>
      </c>
      <c r="F1675" s="133">
        <v>7.2329999999999997</v>
      </c>
      <c r="G1675" s="133">
        <v>7.3179999999999996</v>
      </c>
      <c r="H1675" s="133">
        <v>7.3819999999999997</v>
      </c>
      <c r="I1675" s="133">
        <v>7.37</v>
      </c>
      <c r="J1675" s="133">
        <v>8.91</v>
      </c>
      <c r="K1675" s="133" t="s">
        <v>64</v>
      </c>
      <c r="L1675" s="133">
        <v>133.714</v>
      </c>
    </row>
    <row r="1676" spans="1:12" x14ac:dyDescent="0.3">
      <c r="A1676" s="134">
        <v>40042</v>
      </c>
      <c r="B1676" s="133" t="s">
        <v>64</v>
      </c>
      <c r="C1676" s="133">
        <v>2386.8649999999998</v>
      </c>
      <c r="D1676" s="183" t="s">
        <v>64</v>
      </c>
      <c r="E1676" s="133">
        <v>10035</v>
      </c>
      <c r="F1676" s="133">
        <v>7.2329999999999997</v>
      </c>
      <c r="G1676" s="133">
        <v>7.3179999999999996</v>
      </c>
      <c r="H1676" s="133">
        <v>7.3819999999999997</v>
      </c>
      <c r="I1676" s="133">
        <v>7.37</v>
      </c>
      <c r="J1676" s="133">
        <v>8.91</v>
      </c>
      <c r="K1676" s="133" t="s">
        <v>64</v>
      </c>
      <c r="L1676" s="133">
        <v>133.714</v>
      </c>
    </row>
    <row r="1677" spans="1:12" x14ac:dyDescent="0.3">
      <c r="A1677" s="134">
        <v>40043</v>
      </c>
      <c r="B1677" s="133" t="s">
        <v>64</v>
      </c>
      <c r="C1677" s="133">
        <v>2336.9870000000001</v>
      </c>
      <c r="D1677" s="183" t="s">
        <v>64</v>
      </c>
      <c r="E1677" s="133">
        <v>9970</v>
      </c>
      <c r="F1677" s="133">
        <v>7.23</v>
      </c>
      <c r="G1677" s="133">
        <v>7.3019999999999996</v>
      </c>
      <c r="H1677" s="133">
        <v>7.3150000000000004</v>
      </c>
      <c r="I1677" s="133">
        <v>7.32</v>
      </c>
      <c r="J1677" s="133">
        <v>8.9700000000000006</v>
      </c>
      <c r="K1677" s="133" t="s">
        <v>64</v>
      </c>
      <c r="L1677" s="133">
        <v>130.57300000000001</v>
      </c>
    </row>
    <row r="1678" spans="1:12" x14ac:dyDescent="0.3">
      <c r="A1678" s="134">
        <v>40044</v>
      </c>
      <c r="B1678" s="133" t="s">
        <v>64</v>
      </c>
      <c r="C1678" s="133">
        <v>2277.752</v>
      </c>
      <c r="D1678" s="183" t="s">
        <v>64</v>
      </c>
      <c r="E1678" s="133">
        <v>10070</v>
      </c>
      <c r="F1678" s="133">
        <v>7.1639999999999997</v>
      </c>
      <c r="G1678" s="133">
        <v>7.2610000000000001</v>
      </c>
      <c r="H1678" s="133">
        <v>7.3360000000000003</v>
      </c>
      <c r="I1678" s="133">
        <v>7.31</v>
      </c>
      <c r="J1678" s="133">
        <v>8.98</v>
      </c>
      <c r="K1678" s="133" t="s">
        <v>64</v>
      </c>
      <c r="L1678" s="133">
        <v>127.774</v>
      </c>
    </row>
    <row r="1679" spans="1:12" x14ac:dyDescent="0.3">
      <c r="A1679" s="134">
        <v>40045</v>
      </c>
      <c r="B1679" s="133" t="s">
        <v>64</v>
      </c>
      <c r="C1679" s="133">
        <v>2328.6390000000001</v>
      </c>
      <c r="D1679" s="183" t="s">
        <v>64</v>
      </c>
      <c r="E1679" s="133">
        <v>10035</v>
      </c>
      <c r="F1679" s="133">
        <v>7.1449999999999996</v>
      </c>
      <c r="G1679" s="133">
        <v>7.2290000000000001</v>
      </c>
      <c r="H1679" s="133">
        <v>7.2939999999999996</v>
      </c>
      <c r="I1679" s="133">
        <v>7.23</v>
      </c>
      <c r="J1679" s="133">
        <v>9.01</v>
      </c>
      <c r="K1679" s="133" t="s">
        <v>64</v>
      </c>
      <c r="L1679" s="133">
        <v>129.97499999999999</v>
      </c>
    </row>
    <row r="1680" spans="1:12" x14ac:dyDescent="0.3">
      <c r="A1680" s="134">
        <v>40046</v>
      </c>
      <c r="B1680" s="133" t="s">
        <v>64</v>
      </c>
      <c r="C1680" s="133">
        <v>2333.8969999999999</v>
      </c>
      <c r="D1680" s="183" t="s">
        <v>64</v>
      </c>
      <c r="E1680" s="133">
        <v>10015</v>
      </c>
      <c r="F1680" s="133">
        <v>7.1870000000000003</v>
      </c>
      <c r="G1680" s="133">
        <v>7.2720000000000002</v>
      </c>
      <c r="H1680" s="133">
        <v>7.2949999999999999</v>
      </c>
      <c r="I1680" s="133">
        <v>7.24</v>
      </c>
      <c r="J1680" s="133">
        <v>8.89</v>
      </c>
      <c r="K1680" s="133" t="s">
        <v>64</v>
      </c>
      <c r="L1680" s="133">
        <v>130.916</v>
      </c>
    </row>
    <row r="1681" spans="1:12" x14ac:dyDescent="0.3">
      <c r="A1681" s="134">
        <v>40047</v>
      </c>
      <c r="B1681" s="133" t="s">
        <v>64</v>
      </c>
      <c r="C1681" s="133">
        <v>2333.8969999999999</v>
      </c>
      <c r="D1681" s="183" t="s">
        <v>64</v>
      </c>
      <c r="E1681" s="133">
        <v>10015</v>
      </c>
      <c r="F1681" s="133">
        <v>7.1870000000000003</v>
      </c>
      <c r="G1681" s="133">
        <v>7.2720000000000002</v>
      </c>
      <c r="H1681" s="133">
        <v>7.2949999999999999</v>
      </c>
      <c r="I1681" s="133">
        <v>7.24</v>
      </c>
      <c r="J1681" s="133">
        <v>8.89</v>
      </c>
      <c r="K1681" s="133" t="s">
        <v>64</v>
      </c>
      <c r="L1681" s="133">
        <v>130.916</v>
      </c>
    </row>
    <row r="1682" spans="1:12" x14ac:dyDescent="0.3">
      <c r="A1682" s="134">
        <v>40048</v>
      </c>
      <c r="B1682" s="133" t="s">
        <v>64</v>
      </c>
      <c r="C1682" s="133">
        <v>2333.8969999999999</v>
      </c>
      <c r="D1682" s="183" t="s">
        <v>64</v>
      </c>
      <c r="E1682" s="133">
        <v>10015</v>
      </c>
      <c r="F1682" s="133">
        <v>7.1870000000000003</v>
      </c>
      <c r="G1682" s="133">
        <v>7.2720000000000002</v>
      </c>
      <c r="H1682" s="133">
        <v>7.2949999999999999</v>
      </c>
      <c r="I1682" s="133">
        <v>7.24</v>
      </c>
      <c r="J1682" s="133">
        <v>8.89</v>
      </c>
      <c r="K1682" s="133" t="s">
        <v>64</v>
      </c>
      <c r="L1682" s="133">
        <v>130.916</v>
      </c>
    </row>
    <row r="1683" spans="1:12" x14ac:dyDescent="0.3">
      <c r="A1683" s="134">
        <v>40049</v>
      </c>
      <c r="B1683" s="133" t="s">
        <v>64</v>
      </c>
      <c r="C1683" s="133">
        <v>2375.8739999999998</v>
      </c>
      <c r="D1683" s="183" t="s">
        <v>64</v>
      </c>
      <c r="E1683" s="133">
        <v>9995</v>
      </c>
      <c r="F1683" s="133">
        <v>7.165</v>
      </c>
      <c r="G1683" s="133">
        <v>7.266</v>
      </c>
      <c r="H1683" s="133">
        <v>7.3239999999999998</v>
      </c>
      <c r="I1683" s="133">
        <v>7.25</v>
      </c>
      <c r="J1683" s="133">
        <v>8.83</v>
      </c>
      <c r="K1683" s="133" t="s">
        <v>64</v>
      </c>
      <c r="L1683" s="133">
        <v>132.96</v>
      </c>
    </row>
    <row r="1684" spans="1:12" x14ac:dyDescent="0.3">
      <c r="A1684" s="134">
        <v>40050</v>
      </c>
      <c r="B1684" s="133" t="s">
        <v>64</v>
      </c>
      <c r="C1684" s="133">
        <v>2380.5210000000002</v>
      </c>
      <c r="D1684" s="183" t="s">
        <v>64</v>
      </c>
      <c r="E1684" s="133">
        <v>10000</v>
      </c>
      <c r="F1684" s="133">
        <v>7.1710000000000003</v>
      </c>
      <c r="G1684" s="133">
        <v>7.2809999999999997</v>
      </c>
      <c r="H1684" s="133">
        <v>7.3360000000000003</v>
      </c>
      <c r="I1684" s="133">
        <v>7.17</v>
      </c>
      <c r="J1684" s="133">
        <v>8.76</v>
      </c>
      <c r="K1684" s="133" t="s">
        <v>64</v>
      </c>
      <c r="L1684" s="133">
        <v>133.369</v>
      </c>
    </row>
    <row r="1685" spans="1:12" x14ac:dyDescent="0.3">
      <c r="A1685" s="134">
        <v>40051</v>
      </c>
      <c r="B1685" s="133" t="s">
        <v>64</v>
      </c>
      <c r="C1685" s="133">
        <v>2380.087</v>
      </c>
      <c r="D1685" s="183" t="s">
        <v>64</v>
      </c>
      <c r="E1685" s="133">
        <v>10025</v>
      </c>
      <c r="F1685" s="133">
        <v>7.141</v>
      </c>
      <c r="G1685" s="133">
        <v>7.2069999999999999</v>
      </c>
      <c r="H1685" s="133">
        <v>7.3369999999999997</v>
      </c>
      <c r="I1685" s="133">
        <v>7.15</v>
      </c>
      <c r="J1685" s="133">
        <v>8.82</v>
      </c>
      <c r="K1685" s="133" t="s">
        <v>64</v>
      </c>
      <c r="L1685" s="133">
        <v>133.06800000000001</v>
      </c>
    </row>
    <row r="1686" spans="1:12" x14ac:dyDescent="0.3">
      <c r="A1686" s="134">
        <v>40052</v>
      </c>
      <c r="B1686" s="133" t="s">
        <v>64</v>
      </c>
      <c r="C1686" s="133">
        <v>2356.0639999999999</v>
      </c>
      <c r="D1686" s="183" t="s">
        <v>64</v>
      </c>
      <c r="E1686" s="133">
        <v>10165</v>
      </c>
      <c r="F1686" s="133">
        <v>7.157</v>
      </c>
      <c r="G1686" s="133">
        <v>7.21</v>
      </c>
      <c r="H1686" s="133">
        <v>7.32</v>
      </c>
      <c r="I1686" s="133">
        <v>7.15</v>
      </c>
      <c r="J1686" s="133">
        <v>8.65</v>
      </c>
      <c r="K1686" s="133" t="s">
        <v>64</v>
      </c>
      <c r="L1686" s="133">
        <v>132.215</v>
      </c>
    </row>
    <row r="1687" spans="1:12" x14ac:dyDescent="0.3">
      <c r="A1687" s="134">
        <v>40053</v>
      </c>
      <c r="B1687" s="133" t="s">
        <v>64</v>
      </c>
      <c r="C1687" s="133">
        <v>2377.2469999999998</v>
      </c>
      <c r="D1687" s="183" t="s">
        <v>64</v>
      </c>
      <c r="E1687" s="133">
        <v>10085</v>
      </c>
      <c r="F1687" s="133">
        <v>7.1550000000000002</v>
      </c>
      <c r="G1687" s="133">
        <v>7.2249999999999996</v>
      </c>
      <c r="H1687" s="133">
        <v>7.3369999999999997</v>
      </c>
      <c r="I1687" s="133">
        <v>7.1</v>
      </c>
      <c r="J1687" s="133">
        <v>8.75</v>
      </c>
      <c r="K1687" s="133" t="s">
        <v>64</v>
      </c>
      <c r="L1687" s="133">
        <v>133.815</v>
      </c>
    </row>
    <row r="1688" spans="1:12" x14ac:dyDescent="0.3">
      <c r="A1688" s="134">
        <v>40054</v>
      </c>
      <c r="B1688" s="133" t="s">
        <v>64</v>
      </c>
      <c r="C1688" s="133">
        <v>2377.2469999999998</v>
      </c>
      <c r="D1688" s="183" t="s">
        <v>64</v>
      </c>
      <c r="E1688" s="133">
        <v>10085</v>
      </c>
      <c r="F1688" s="133">
        <v>7.1550000000000002</v>
      </c>
      <c r="G1688" s="133">
        <v>7.2249999999999996</v>
      </c>
      <c r="H1688" s="133">
        <v>7.3369999999999997</v>
      </c>
      <c r="I1688" s="133">
        <v>7.1</v>
      </c>
      <c r="J1688" s="133">
        <v>8.75</v>
      </c>
      <c r="K1688" s="133" t="s">
        <v>64</v>
      </c>
      <c r="L1688" s="133">
        <v>133.815</v>
      </c>
    </row>
    <row r="1689" spans="1:12" x14ac:dyDescent="0.3">
      <c r="A1689" s="134">
        <v>40055</v>
      </c>
      <c r="B1689" s="133" t="s">
        <v>64</v>
      </c>
      <c r="C1689" s="133">
        <v>2377.2469999999998</v>
      </c>
      <c r="D1689" s="183" t="s">
        <v>64</v>
      </c>
      <c r="E1689" s="133">
        <v>10085</v>
      </c>
      <c r="F1689" s="133">
        <v>7.1550000000000002</v>
      </c>
      <c r="G1689" s="133">
        <v>7.2249999999999996</v>
      </c>
      <c r="H1689" s="133">
        <v>7.3369999999999997</v>
      </c>
      <c r="I1689" s="133">
        <v>7.1</v>
      </c>
      <c r="J1689" s="133">
        <v>8.75</v>
      </c>
      <c r="K1689" s="133" t="s">
        <v>64</v>
      </c>
      <c r="L1689" s="133">
        <v>133.815</v>
      </c>
    </row>
    <row r="1690" spans="1:12" x14ac:dyDescent="0.3">
      <c r="A1690" s="134">
        <v>40056</v>
      </c>
      <c r="B1690" s="133" t="s">
        <v>64</v>
      </c>
      <c r="C1690" s="133">
        <v>2341.5369999999998</v>
      </c>
      <c r="D1690" s="183" t="s">
        <v>64</v>
      </c>
      <c r="E1690" s="133">
        <v>10080</v>
      </c>
      <c r="F1690" s="133">
        <v>7.149</v>
      </c>
      <c r="G1690" s="133">
        <v>7.2050000000000001</v>
      </c>
      <c r="H1690" s="133">
        <v>7.3150000000000004</v>
      </c>
      <c r="I1690" s="133">
        <v>7.09</v>
      </c>
      <c r="J1690" s="133">
        <v>8.7899999999999991</v>
      </c>
      <c r="K1690" s="133" t="s">
        <v>64</v>
      </c>
      <c r="L1690" s="133">
        <v>131.929</v>
      </c>
    </row>
    <row r="1691" spans="1:12" x14ac:dyDescent="0.3">
      <c r="A1691" s="134">
        <v>40057</v>
      </c>
      <c r="B1691" s="133" t="s">
        <v>64</v>
      </c>
      <c r="C1691" s="133">
        <v>2326.9140000000002</v>
      </c>
      <c r="D1691" s="183" t="s">
        <v>64</v>
      </c>
      <c r="E1691" s="133">
        <v>10075</v>
      </c>
      <c r="F1691" s="133">
        <v>7.0449999999999999</v>
      </c>
      <c r="G1691" s="133">
        <v>7.1269999999999998</v>
      </c>
      <c r="H1691" s="133">
        <v>7.2460000000000004</v>
      </c>
      <c r="I1691" s="133">
        <v>7.06</v>
      </c>
      <c r="J1691" s="133">
        <v>8.81</v>
      </c>
      <c r="K1691" s="133" t="s">
        <v>64</v>
      </c>
      <c r="L1691" s="133">
        <v>131.18799999999999</v>
      </c>
    </row>
    <row r="1692" spans="1:12" x14ac:dyDescent="0.3">
      <c r="A1692" s="134">
        <v>40058</v>
      </c>
      <c r="B1692" s="133" t="s">
        <v>64</v>
      </c>
      <c r="C1692" s="133">
        <v>2285.9250000000002</v>
      </c>
      <c r="D1692" s="183" t="s">
        <v>64</v>
      </c>
      <c r="E1692" s="133">
        <v>10140</v>
      </c>
      <c r="F1692" s="133">
        <v>7.0659999999999998</v>
      </c>
      <c r="G1692" s="133">
        <v>7.1589999999999998</v>
      </c>
      <c r="H1692" s="133">
        <v>7.2670000000000003</v>
      </c>
      <c r="I1692" s="133">
        <v>7.01</v>
      </c>
      <c r="J1692" s="133">
        <v>8.94</v>
      </c>
      <c r="K1692" s="133" t="s">
        <v>64</v>
      </c>
      <c r="L1692" s="133">
        <v>128.81</v>
      </c>
    </row>
    <row r="1693" spans="1:12" x14ac:dyDescent="0.3">
      <c r="A1693" s="134">
        <v>40059</v>
      </c>
      <c r="B1693" s="133" t="s">
        <v>64</v>
      </c>
      <c r="C1693" s="133">
        <v>2322.2460000000001</v>
      </c>
      <c r="D1693" s="183" t="s">
        <v>64</v>
      </c>
      <c r="E1693" s="133">
        <v>10110</v>
      </c>
      <c r="F1693" s="133">
        <v>7.0490000000000004</v>
      </c>
      <c r="G1693" s="133">
        <v>7.101</v>
      </c>
      <c r="H1693" s="133">
        <v>7.2039999999999997</v>
      </c>
      <c r="I1693" s="133">
        <v>6.92</v>
      </c>
      <c r="J1693" s="133">
        <v>8.8800000000000008</v>
      </c>
      <c r="K1693" s="133" t="s">
        <v>64</v>
      </c>
      <c r="L1693" s="133">
        <v>130.24700000000001</v>
      </c>
    </row>
    <row r="1694" spans="1:12" x14ac:dyDescent="0.3">
      <c r="A1694" s="134">
        <v>40060</v>
      </c>
      <c r="B1694" s="133" t="s">
        <v>64</v>
      </c>
      <c r="C1694" s="133">
        <v>2322.7359999999999</v>
      </c>
      <c r="D1694" s="183" t="s">
        <v>64</v>
      </c>
      <c r="E1694" s="133">
        <v>10115</v>
      </c>
      <c r="F1694" s="133">
        <v>7.0190000000000001</v>
      </c>
      <c r="G1694" s="133">
        <v>7.1109999999999998</v>
      </c>
      <c r="H1694" s="133">
        <v>7.234</v>
      </c>
      <c r="I1694" s="133">
        <v>6.89</v>
      </c>
      <c r="J1694" s="133">
        <v>8.86</v>
      </c>
      <c r="K1694" s="133" t="s">
        <v>64</v>
      </c>
      <c r="L1694" s="133">
        <v>130.52000000000001</v>
      </c>
    </row>
    <row r="1695" spans="1:12" x14ac:dyDescent="0.3">
      <c r="A1695" s="134">
        <v>40061</v>
      </c>
      <c r="B1695" s="133" t="s">
        <v>64</v>
      </c>
      <c r="C1695" s="133">
        <v>2322.7359999999999</v>
      </c>
      <c r="D1695" s="183" t="s">
        <v>64</v>
      </c>
      <c r="E1695" s="133">
        <v>10115</v>
      </c>
      <c r="F1695" s="133">
        <v>7.0190000000000001</v>
      </c>
      <c r="G1695" s="133">
        <v>7.1109999999999998</v>
      </c>
      <c r="H1695" s="133">
        <v>7.234</v>
      </c>
      <c r="I1695" s="133">
        <v>6.89</v>
      </c>
      <c r="J1695" s="133">
        <v>8.86</v>
      </c>
      <c r="K1695" s="133" t="s">
        <v>64</v>
      </c>
      <c r="L1695" s="133">
        <v>130.52000000000001</v>
      </c>
    </row>
    <row r="1696" spans="1:12" x14ac:dyDescent="0.3">
      <c r="A1696" s="134">
        <v>40062</v>
      </c>
      <c r="B1696" s="133" t="s">
        <v>64</v>
      </c>
      <c r="C1696" s="133">
        <v>2322.7359999999999</v>
      </c>
      <c r="D1696" s="183" t="s">
        <v>64</v>
      </c>
      <c r="E1696" s="133">
        <v>10115</v>
      </c>
      <c r="F1696" s="133">
        <v>7.0190000000000001</v>
      </c>
      <c r="G1696" s="133">
        <v>7.1109999999999998</v>
      </c>
      <c r="H1696" s="133">
        <v>7.234</v>
      </c>
      <c r="I1696" s="133">
        <v>6.89</v>
      </c>
      <c r="J1696" s="133">
        <v>8.86</v>
      </c>
      <c r="K1696" s="133" t="s">
        <v>64</v>
      </c>
      <c r="L1696" s="133">
        <v>130.52000000000001</v>
      </c>
    </row>
    <row r="1697" spans="1:12" x14ac:dyDescent="0.3">
      <c r="A1697" s="134">
        <v>40063</v>
      </c>
      <c r="B1697" s="133" t="s">
        <v>64</v>
      </c>
      <c r="C1697" s="133">
        <v>2340.3919999999998</v>
      </c>
      <c r="D1697" s="183" t="s">
        <v>64</v>
      </c>
      <c r="E1697" s="133">
        <v>10060</v>
      </c>
      <c r="F1697" s="133">
        <v>6.9850000000000003</v>
      </c>
      <c r="G1697" s="133">
        <v>7.0439999999999996</v>
      </c>
      <c r="H1697" s="133">
        <v>7.1840000000000002</v>
      </c>
      <c r="I1697" s="133">
        <v>6.84</v>
      </c>
      <c r="J1697" s="133">
        <v>8.81</v>
      </c>
      <c r="K1697" s="133" t="s">
        <v>64</v>
      </c>
      <c r="L1697" s="133">
        <v>132.011</v>
      </c>
    </row>
    <row r="1698" spans="1:12" x14ac:dyDescent="0.3">
      <c r="A1698" s="134">
        <v>40064</v>
      </c>
      <c r="B1698" s="133" t="s">
        <v>64</v>
      </c>
      <c r="C1698" s="133">
        <v>2371.3020000000001</v>
      </c>
      <c r="D1698" s="183" t="s">
        <v>64</v>
      </c>
      <c r="E1698" s="133">
        <v>9990</v>
      </c>
      <c r="F1698" s="133">
        <v>6.9610000000000003</v>
      </c>
      <c r="G1698" s="133">
        <v>7.0830000000000002</v>
      </c>
      <c r="H1698" s="133">
        <v>7.2140000000000004</v>
      </c>
      <c r="I1698" s="133">
        <v>6.77</v>
      </c>
      <c r="J1698" s="133">
        <v>8.81</v>
      </c>
      <c r="K1698" s="133" t="s">
        <v>64</v>
      </c>
      <c r="L1698" s="133">
        <v>133.51400000000001</v>
      </c>
    </row>
    <row r="1699" spans="1:12" x14ac:dyDescent="0.3">
      <c r="A1699" s="134">
        <v>40065</v>
      </c>
      <c r="B1699" s="133" t="s">
        <v>64</v>
      </c>
      <c r="C1699" s="133">
        <v>2383.3380000000002</v>
      </c>
      <c r="D1699" s="183" t="s">
        <v>64</v>
      </c>
      <c r="E1699" s="133">
        <v>9925</v>
      </c>
      <c r="F1699" s="133">
        <v>6.9420000000000002</v>
      </c>
      <c r="G1699" s="133">
        <v>7.0250000000000004</v>
      </c>
      <c r="H1699" s="133">
        <v>7.23</v>
      </c>
      <c r="I1699" s="133">
        <v>6.76</v>
      </c>
      <c r="J1699" s="133">
        <v>8.84</v>
      </c>
      <c r="K1699" s="133" t="s">
        <v>64</v>
      </c>
      <c r="L1699" s="133">
        <v>134.67500000000001</v>
      </c>
    </row>
    <row r="1700" spans="1:12" x14ac:dyDescent="0.3">
      <c r="A1700" s="134">
        <v>40066</v>
      </c>
      <c r="B1700" s="133" t="s">
        <v>64</v>
      </c>
      <c r="C1700" s="133">
        <v>2411.8629999999998</v>
      </c>
      <c r="D1700" s="183" t="s">
        <v>64</v>
      </c>
      <c r="E1700" s="133">
        <v>9933</v>
      </c>
      <c r="F1700" s="133">
        <v>7.024</v>
      </c>
      <c r="G1700" s="133">
        <v>7.1210000000000004</v>
      </c>
      <c r="H1700" s="133">
        <v>7.2370000000000001</v>
      </c>
      <c r="I1700" s="133">
        <v>6.6</v>
      </c>
      <c r="J1700" s="133">
        <v>8.77</v>
      </c>
      <c r="K1700" s="133" t="s">
        <v>64</v>
      </c>
      <c r="L1700" s="133">
        <v>136.654</v>
      </c>
    </row>
    <row r="1701" spans="1:12" x14ac:dyDescent="0.3">
      <c r="A1701" s="134">
        <v>40067</v>
      </c>
      <c r="B1701" s="133" t="s">
        <v>64</v>
      </c>
      <c r="C1701" s="133">
        <v>2415.9459999999999</v>
      </c>
      <c r="D1701" s="183" t="s">
        <v>64</v>
      </c>
      <c r="E1701" s="133">
        <v>9915</v>
      </c>
      <c r="F1701" s="133">
        <v>6.9399999999999995</v>
      </c>
      <c r="G1701" s="133">
        <v>7.0229999999999997</v>
      </c>
      <c r="H1701" s="133">
        <v>7.125</v>
      </c>
      <c r="I1701" s="133">
        <v>6.55</v>
      </c>
      <c r="J1701" s="133">
        <v>8.85</v>
      </c>
      <c r="K1701" s="133" t="s">
        <v>64</v>
      </c>
      <c r="L1701" s="133">
        <v>136.601</v>
      </c>
    </row>
    <row r="1702" spans="1:12" x14ac:dyDescent="0.3">
      <c r="A1702" s="134">
        <v>40068</v>
      </c>
      <c r="B1702" s="133" t="s">
        <v>64</v>
      </c>
      <c r="C1702" s="133">
        <v>2415.9459999999999</v>
      </c>
      <c r="D1702" s="183" t="s">
        <v>64</v>
      </c>
      <c r="E1702" s="133">
        <v>9915</v>
      </c>
      <c r="F1702" s="133">
        <v>6.9399999999999995</v>
      </c>
      <c r="G1702" s="133">
        <v>7.0229999999999997</v>
      </c>
      <c r="H1702" s="133">
        <v>7.125</v>
      </c>
      <c r="I1702" s="133">
        <v>6.55</v>
      </c>
      <c r="J1702" s="133">
        <v>8.85</v>
      </c>
      <c r="K1702" s="133" t="s">
        <v>64</v>
      </c>
      <c r="L1702" s="133">
        <v>136.601</v>
      </c>
    </row>
    <row r="1703" spans="1:12" x14ac:dyDescent="0.3">
      <c r="A1703" s="134">
        <v>40069</v>
      </c>
      <c r="B1703" s="133" t="s">
        <v>64</v>
      </c>
      <c r="C1703" s="133">
        <v>2415.9459999999999</v>
      </c>
      <c r="D1703" s="183" t="s">
        <v>64</v>
      </c>
      <c r="E1703" s="133">
        <v>9915</v>
      </c>
      <c r="F1703" s="133">
        <v>6.9399999999999995</v>
      </c>
      <c r="G1703" s="133">
        <v>7.0229999999999997</v>
      </c>
      <c r="H1703" s="133">
        <v>7.125</v>
      </c>
      <c r="I1703" s="133">
        <v>6.55</v>
      </c>
      <c r="J1703" s="133">
        <v>8.85</v>
      </c>
      <c r="K1703" s="133" t="s">
        <v>64</v>
      </c>
      <c r="L1703" s="133">
        <v>136.601</v>
      </c>
    </row>
    <row r="1704" spans="1:12" x14ac:dyDescent="0.3">
      <c r="A1704" s="134">
        <v>40070</v>
      </c>
      <c r="B1704" s="133" t="s">
        <v>64</v>
      </c>
      <c r="C1704" s="133">
        <v>2382.7020000000002</v>
      </c>
      <c r="D1704" s="183" t="s">
        <v>64</v>
      </c>
      <c r="E1704" s="133">
        <v>9940</v>
      </c>
      <c r="F1704" s="133">
        <v>6.9779999999999998</v>
      </c>
      <c r="G1704" s="133">
        <v>7.0519999999999996</v>
      </c>
      <c r="H1704" s="133">
        <v>7.1760000000000002</v>
      </c>
      <c r="I1704" s="133">
        <v>6.51</v>
      </c>
      <c r="J1704" s="133">
        <v>8.83</v>
      </c>
      <c r="K1704" s="133" t="s">
        <v>64</v>
      </c>
      <c r="L1704" s="133">
        <v>134.49600000000001</v>
      </c>
    </row>
    <row r="1705" spans="1:12" x14ac:dyDescent="0.3">
      <c r="A1705" s="134">
        <v>40071</v>
      </c>
      <c r="B1705" s="133" t="s">
        <v>64</v>
      </c>
      <c r="C1705" s="133">
        <v>2420.1089999999999</v>
      </c>
      <c r="D1705" s="183" t="s">
        <v>64</v>
      </c>
      <c r="E1705" s="133">
        <v>9893</v>
      </c>
      <c r="F1705" s="133">
        <v>7.0140000000000002</v>
      </c>
      <c r="G1705" s="133">
        <v>7.1070000000000002</v>
      </c>
      <c r="H1705" s="133">
        <v>7.2389999999999999</v>
      </c>
      <c r="I1705" s="133">
        <v>6.5</v>
      </c>
      <c r="J1705" s="133">
        <v>8.7899999999999991</v>
      </c>
      <c r="K1705" s="133" t="s">
        <v>64</v>
      </c>
      <c r="L1705" s="133">
        <v>137.07300000000001</v>
      </c>
    </row>
    <row r="1706" spans="1:12" x14ac:dyDescent="0.3">
      <c r="A1706" s="134">
        <v>40072</v>
      </c>
      <c r="B1706" s="133" t="s">
        <v>64</v>
      </c>
      <c r="C1706" s="133">
        <v>2439.357</v>
      </c>
      <c r="D1706" s="183" t="s">
        <v>64</v>
      </c>
      <c r="E1706" s="133">
        <v>9720</v>
      </c>
      <c r="F1706" s="133">
        <v>6.9480000000000004</v>
      </c>
      <c r="G1706" s="133">
        <v>7.024</v>
      </c>
      <c r="H1706" s="133">
        <v>7.1529999999999996</v>
      </c>
      <c r="I1706" s="133">
        <v>6.47</v>
      </c>
      <c r="J1706" s="133">
        <v>8.74</v>
      </c>
      <c r="K1706" s="133" t="s">
        <v>64</v>
      </c>
      <c r="L1706" s="133">
        <v>138.095</v>
      </c>
    </row>
    <row r="1707" spans="1:12" x14ac:dyDescent="0.3">
      <c r="A1707" s="134">
        <v>40073</v>
      </c>
      <c r="B1707" s="133" t="s">
        <v>64</v>
      </c>
      <c r="C1707" s="133">
        <v>2456.9859999999999</v>
      </c>
      <c r="D1707" s="183" t="s">
        <v>64</v>
      </c>
      <c r="E1707" s="133">
        <v>9695</v>
      </c>
      <c r="F1707" s="133">
        <v>7.0380000000000003</v>
      </c>
      <c r="G1707" s="133">
        <v>7.1210000000000004</v>
      </c>
      <c r="H1707" s="133">
        <v>7.2839999999999998</v>
      </c>
      <c r="I1707" s="133">
        <v>6.21</v>
      </c>
      <c r="J1707" s="133">
        <v>8.44</v>
      </c>
      <c r="K1707" s="133" t="s">
        <v>64</v>
      </c>
      <c r="L1707" s="133">
        <v>139.46</v>
      </c>
    </row>
    <row r="1708" spans="1:12" x14ac:dyDescent="0.3">
      <c r="A1708" s="134">
        <v>40074</v>
      </c>
      <c r="B1708" s="133" t="s">
        <v>64</v>
      </c>
      <c r="C1708" s="133">
        <v>2456.9859999999999</v>
      </c>
      <c r="D1708" s="183" t="s">
        <v>64</v>
      </c>
      <c r="E1708" s="133">
        <v>9700</v>
      </c>
      <c r="F1708" s="133">
        <v>7.0339999999999998</v>
      </c>
      <c r="G1708" s="133">
        <v>7.1120000000000001</v>
      </c>
      <c r="H1708" s="133">
        <v>7.2850000000000001</v>
      </c>
      <c r="I1708" s="133">
        <v>6.22</v>
      </c>
      <c r="J1708" s="133">
        <v>8.42</v>
      </c>
      <c r="K1708" s="133" t="s">
        <v>64</v>
      </c>
      <c r="L1708" s="133">
        <v>139.46</v>
      </c>
    </row>
    <row r="1709" spans="1:12" x14ac:dyDescent="0.3">
      <c r="A1709" s="134">
        <v>40075</v>
      </c>
      <c r="B1709" s="133" t="s">
        <v>64</v>
      </c>
      <c r="C1709" s="133">
        <v>2456.9859999999999</v>
      </c>
      <c r="D1709" s="183" t="s">
        <v>64</v>
      </c>
      <c r="E1709" s="133">
        <v>9700</v>
      </c>
      <c r="F1709" s="133">
        <v>7.0339999999999998</v>
      </c>
      <c r="G1709" s="133">
        <v>7.1120000000000001</v>
      </c>
      <c r="H1709" s="133">
        <v>7.2850000000000001</v>
      </c>
      <c r="I1709" s="133">
        <v>6.22</v>
      </c>
      <c r="J1709" s="133">
        <v>8.42</v>
      </c>
      <c r="K1709" s="133" t="s">
        <v>64</v>
      </c>
      <c r="L1709" s="133">
        <v>139.46</v>
      </c>
    </row>
    <row r="1710" spans="1:12" x14ac:dyDescent="0.3">
      <c r="A1710" s="134">
        <v>40076</v>
      </c>
      <c r="B1710" s="133" t="s">
        <v>64</v>
      </c>
      <c r="C1710" s="133">
        <v>2456.9859999999999</v>
      </c>
      <c r="D1710" s="183" t="s">
        <v>64</v>
      </c>
      <c r="E1710" s="133">
        <v>9700</v>
      </c>
      <c r="F1710" s="133">
        <v>7.0339999999999998</v>
      </c>
      <c r="G1710" s="133">
        <v>7.1120000000000001</v>
      </c>
      <c r="H1710" s="133">
        <v>7.2850000000000001</v>
      </c>
      <c r="I1710" s="133">
        <v>6.22</v>
      </c>
      <c r="J1710" s="133">
        <v>8.42</v>
      </c>
      <c r="K1710" s="133" t="s">
        <v>64</v>
      </c>
      <c r="L1710" s="133">
        <v>139.46</v>
      </c>
    </row>
    <row r="1711" spans="1:12" x14ac:dyDescent="0.3">
      <c r="A1711" s="134">
        <v>40077</v>
      </c>
      <c r="B1711" s="133" t="s">
        <v>64</v>
      </c>
      <c r="C1711" s="133">
        <v>2456.9859999999999</v>
      </c>
      <c r="D1711" s="183" t="s">
        <v>64</v>
      </c>
      <c r="E1711" s="133">
        <v>9700</v>
      </c>
      <c r="F1711" s="133">
        <v>7.0339999999999998</v>
      </c>
      <c r="G1711" s="133">
        <v>7.1120000000000001</v>
      </c>
      <c r="H1711" s="133">
        <v>7.2850000000000001</v>
      </c>
      <c r="I1711" s="133">
        <v>6.22</v>
      </c>
      <c r="J1711" s="133">
        <v>8.42</v>
      </c>
      <c r="K1711" s="133" t="s">
        <v>64</v>
      </c>
      <c r="L1711" s="133">
        <v>139.46</v>
      </c>
    </row>
    <row r="1712" spans="1:12" x14ac:dyDescent="0.3">
      <c r="A1712" s="134">
        <v>40078</v>
      </c>
      <c r="B1712" s="133" t="s">
        <v>64</v>
      </c>
      <c r="C1712" s="133">
        <v>2456.9859999999999</v>
      </c>
      <c r="D1712" s="183" t="s">
        <v>64</v>
      </c>
      <c r="E1712" s="133">
        <v>9700</v>
      </c>
      <c r="F1712" s="133">
        <v>7.0339999999999998</v>
      </c>
      <c r="G1712" s="133">
        <v>7.1120000000000001</v>
      </c>
      <c r="H1712" s="133">
        <v>7.2850000000000001</v>
      </c>
      <c r="I1712" s="133">
        <v>6.22</v>
      </c>
      <c r="J1712" s="133">
        <v>8.42</v>
      </c>
      <c r="K1712" s="133" t="s">
        <v>64</v>
      </c>
      <c r="L1712" s="133">
        <v>139.46</v>
      </c>
    </row>
    <row r="1713" spans="1:12" x14ac:dyDescent="0.3">
      <c r="A1713" s="134">
        <v>40079</v>
      </c>
      <c r="B1713" s="133" t="s">
        <v>64</v>
      </c>
      <c r="C1713" s="133">
        <v>2456.9859999999999</v>
      </c>
      <c r="D1713" s="183" t="s">
        <v>64</v>
      </c>
      <c r="E1713" s="133">
        <v>9700</v>
      </c>
      <c r="F1713" s="133">
        <v>7.0339999999999998</v>
      </c>
      <c r="G1713" s="133">
        <v>7.1120000000000001</v>
      </c>
      <c r="H1713" s="133">
        <v>7.2850000000000001</v>
      </c>
      <c r="I1713" s="133">
        <v>6.22</v>
      </c>
      <c r="J1713" s="133">
        <v>8.42</v>
      </c>
      <c r="K1713" s="133" t="s">
        <v>64</v>
      </c>
      <c r="L1713" s="133">
        <v>139.46</v>
      </c>
    </row>
    <row r="1714" spans="1:12" x14ac:dyDescent="0.3">
      <c r="A1714" s="134">
        <v>40080</v>
      </c>
      <c r="B1714" s="133" t="s">
        <v>64</v>
      </c>
      <c r="C1714" s="133">
        <v>2468.902</v>
      </c>
      <c r="D1714" s="183" t="s">
        <v>64</v>
      </c>
      <c r="E1714" s="133">
        <v>9655</v>
      </c>
      <c r="F1714" s="133">
        <v>7.4109999999999996</v>
      </c>
      <c r="G1714" s="133">
        <v>7.1070000000000002</v>
      </c>
      <c r="H1714" s="133">
        <v>7.1719999999999997</v>
      </c>
      <c r="I1714" s="133">
        <v>6.12</v>
      </c>
      <c r="J1714" s="133">
        <v>8.42</v>
      </c>
      <c r="K1714" s="133" t="s">
        <v>64</v>
      </c>
      <c r="L1714" s="133">
        <v>140.63200000000001</v>
      </c>
    </row>
    <row r="1715" spans="1:12" x14ac:dyDescent="0.3">
      <c r="A1715" s="134">
        <v>40081</v>
      </c>
      <c r="B1715" s="133" t="s">
        <v>64</v>
      </c>
      <c r="C1715" s="133">
        <v>2444.5839999999998</v>
      </c>
      <c r="D1715" s="183" t="s">
        <v>64</v>
      </c>
      <c r="E1715" s="133">
        <v>9655</v>
      </c>
      <c r="F1715" s="133">
        <v>6.9820000000000002</v>
      </c>
      <c r="G1715" s="133">
        <v>7.0510000000000002</v>
      </c>
      <c r="H1715" s="133">
        <v>7.1639999999999997</v>
      </c>
      <c r="I1715" s="133">
        <v>6.06</v>
      </c>
      <c r="J1715" s="133">
        <v>8.35</v>
      </c>
      <c r="K1715" s="133" t="s">
        <v>64</v>
      </c>
      <c r="L1715" s="133">
        <v>138.73699999999999</v>
      </c>
    </row>
    <row r="1716" spans="1:12" x14ac:dyDescent="0.3">
      <c r="A1716" s="134">
        <v>40082</v>
      </c>
      <c r="B1716" s="133" t="s">
        <v>64</v>
      </c>
      <c r="C1716" s="133">
        <v>2444.5839999999998</v>
      </c>
      <c r="D1716" s="183" t="s">
        <v>64</v>
      </c>
      <c r="E1716" s="133">
        <v>9655</v>
      </c>
      <c r="F1716" s="133">
        <v>6.9820000000000002</v>
      </c>
      <c r="G1716" s="133">
        <v>7.0510000000000002</v>
      </c>
      <c r="H1716" s="133">
        <v>7.1639999999999997</v>
      </c>
      <c r="I1716" s="133">
        <v>6.06</v>
      </c>
      <c r="J1716" s="133">
        <v>8.35</v>
      </c>
      <c r="K1716" s="133" t="s">
        <v>64</v>
      </c>
      <c r="L1716" s="133">
        <v>138.73699999999999</v>
      </c>
    </row>
    <row r="1717" spans="1:12" x14ac:dyDescent="0.3">
      <c r="A1717" s="134">
        <v>40083</v>
      </c>
      <c r="B1717" s="133" t="s">
        <v>64</v>
      </c>
      <c r="C1717" s="133">
        <v>2444.5839999999998</v>
      </c>
      <c r="D1717" s="183" t="s">
        <v>64</v>
      </c>
      <c r="E1717" s="133">
        <v>9655</v>
      </c>
      <c r="F1717" s="133">
        <v>6.9820000000000002</v>
      </c>
      <c r="G1717" s="133">
        <v>7.0510000000000002</v>
      </c>
      <c r="H1717" s="133">
        <v>7.1639999999999997</v>
      </c>
      <c r="I1717" s="133">
        <v>6.06</v>
      </c>
      <c r="J1717" s="133">
        <v>8.35</v>
      </c>
      <c r="K1717" s="133" t="s">
        <v>64</v>
      </c>
      <c r="L1717" s="133">
        <v>138.73699999999999</v>
      </c>
    </row>
    <row r="1718" spans="1:12" x14ac:dyDescent="0.3">
      <c r="A1718" s="134">
        <v>40084</v>
      </c>
      <c r="B1718" s="133" t="s">
        <v>64</v>
      </c>
      <c r="C1718" s="133">
        <v>2397.828</v>
      </c>
      <c r="D1718" s="183" t="s">
        <v>64</v>
      </c>
      <c r="E1718" s="133">
        <v>9705</v>
      </c>
      <c r="F1718" s="133">
        <v>7.0129999999999999</v>
      </c>
      <c r="G1718" s="133">
        <v>7.085</v>
      </c>
      <c r="H1718" s="133">
        <v>7.2370000000000001</v>
      </c>
      <c r="I1718" s="133">
        <v>6.03</v>
      </c>
      <c r="J1718" s="133">
        <v>8.36</v>
      </c>
      <c r="K1718" s="133" t="s">
        <v>64</v>
      </c>
      <c r="L1718" s="133">
        <v>135.35499999999999</v>
      </c>
    </row>
    <row r="1719" spans="1:12" x14ac:dyDescent="0.3">
      <c r="A1719" s="134">
        <v>40085</v>
      </c>
      <c r="B1719" s="133" t="s">
        <v>64</v>
      </c>
      <c r="C1719" s="133">
        <v>2443.8310000000001</v>
      </c>
      <c r="D1719" s="183" t="s">
        <v>64</v>
      </c>
      <c r="E1719" s="133">
        <v>9693</v>
      </c>
      <c r="F1719" s="133">
        <v>6.9630000000000001</v>
      </c>
      <c r="G1719" s="133">
        <v>7.08</v>
      </c>
      <c r="H1719" s="133">
        <v>7.2030000000000003</v>
      </c>
      <c r="I1719" s="133">
        <v>6.06</v>
      </c>
      <c r="J1719" s="133">
        <v>8.33</v>
      </c>
      <c r="K1719" s="133" t="s">
        <v>64</v>
      </c>
      <c r="L1719" s="133">
        <v>138.62700000000001</v>
      </c>
    </row>
    <row r="1720" spans="1:12" x14ac:dyDescent="0.3">
      <c r="A1720" s="134">
        <v>40086</v>
      </c>
      <c r="B1720" s="133" t="s">
        <v>64</v>
      </c>
      <c r="C1720" s="133">
        <v>2467.5909999999999</v>
      </c>
      <c r="D1720" s="183" t="s">
        <v>64</v>
      </c>
      <c r="E1720" s="133">
        <v>9665</v>
      </c>
      <c r="F1720" s="133">
        <v>6.9530000000000003</v>
      </c>
      <c r="G1720" s="133">
        <v>7.0759999999999996</v>
      </c>
      <c r="H1720" s="133">
        <v>7.181</v>
      </c>
      <c r="I1720" s="133">
        <v>6</v>
      </c>
      <c r="J1720" s="133">
        <v>8.32</v>
      </c>
      <c r="K1720" s="133" t="s">
        <v>64</v>
      </c>
      <c r="L1720" s="133">
        <v>140.81700000000001</v>
      </c>
    </row>
    <row r="1721" spans="1:12" x14ac:dyDescent="0.3">
      <c r="A1721" s="134">
        <v>40087</v>
      </c>
      <c r="B1721" s="133" t="s">
        <v>64</v>
      </c>
      <c r="C1721" s="133">
        <v>2477.971</v>
      </c>
      <c r="D1721" s="183" t="s">
        <v>64</v>
      </c>
      <c r="E1721" s="133">
        <v>9625</v>
      </c>
      <c r="F1721" s="133">
        <v>6.9630000000000001</v>
      </c>
      <c r="G1721" s="133">
        <v>7.0330000000000004</v>
      </c>
      <c r="H1721" s="133">
        <v>7.1589999999999998</v>
      </c>
      <c r="I1721" s="133">
        <v>6.5</v>
      </c>
      <c r="J1721" s="133">
        <v>8.31</v>
      </c>
      <c r="K1721" s="133" t="s">
        <v>64</v>
      </c>
      <c r="L1721" s="133">
        <v>142.15299999999999</v>
      </c>
    </row>
    <row r="1722" spans="1:12" x14ac:dyDescent="0.3">
      <c r="A1722" s="134">
        <v>40088</v>
      </c>
      <c r="B1722" s="133" t="s">
        <v>64</v>
      </c>
      <c r="C1722" s="133">
        <v>2479.848</v>
      </c>
      <c r="D1722" s="183" t="s">
        <v>64</v>
      </c>
      <c r="E1722" s="133">
        <v>9640</v>
      </c>
      <c r="F1722" s="133">
        <v>6.9240000000000004</v>
      </c>
      <c r="G1722" s="133">
        <v>7.0129999999999999</v>
      </c>
      <c r="H1722" s="133">
        <v>7.1630000000000003</v>
      </c>
      <c r="I1722" s="133">
        <v>6.5</v>
      </c>
      <c r="J1722" s="133">
        <v>8.36</v>
      </c>
      <c r="K1722" s="133" t="s">
        <v>64</v>
      </c>
      <c r="L1722" s="133">
        <v>142.93100000000001</v>
      </c>
    </row>
    <row r="1723" spans="1:12" x14ac:dyDescent="0.3">
      <c r="A1723" s="134">
        <v>40089</v>
      </c>
      <c r="B1723" s="133" t="s">
        <v>64</v>
      </c>
      <c r="C1723" s="133">
        <v>2479.848</v>
      </c>
      <c r="D1723" s="183" t="s">
        <v>64</v>
      </c>
      <c r="E1723" s="133">
        <v>9640</v>
      </c>
      <c r="F1723" s="133">
        <v>6.9240000000000004</v>
      </c>
      <c r="G1723" s="133">
        <v>7.0129999999999999</v>
      </c>
      <c r="H1723" s="133">
        <v>7.1630000000000003</v>
      </c>
      <c r="I1723" s="133">
        <v>6.5</v>
      </c>
      <c r="J1723" s="133">
        <v>8.36</v>
      </c>
      <c r="K1723" s="133" t="s">
        <v>64</v>
      </c>
      <c r="L1723" s="133">
        <v>142.93100000000001</v>
      </c>
    </row>
    <row r="1724" spans="1:12" x14ac:dyDescent="0.3">
      <c r="A1724" s="134">
        <v>40090</v>
      </c>
      <c r="B1724" s="133" t="s">
        <v>64</v>
      </c>
      <c r="C1724" s="133">
        <v>2479.848</v>
      </c>
      <c r="D1724" s="183" t="s">
        <v>64</v>
      </c>
      <c r="E1724" s="133">
        <v>9640</v>
      </c>
      <c r="F1724" s="133">
        <v>6.9240000000000004</v>
      </c>
      <c r="G1724" s="133">
        <v>7.0129999999999999</v>
      </c>
      <c r="H1724" s="133">
        <v>7.1630000000000003</v>
      </c>
      <c r="I1724" s="133">
        <v>6.5</v>
      </c>
      <c r="J1724" s="133">
        <v>8.36</v>
      </c>
      <c r="K1724" s="133" t="s">
        <v>64</v>
      </c>
      <c r="L1724" s="133">
        <v>142.93100000000001</v>
      </c>
    </row>
    <row r="1725" spans="1:12" x14ac:dyDescent="0.3">
      <c r="A1725" s="134">
        <v>40091</v>
      </c>
      <c r="B1725" s="133" t="s">
        <v>64</v>
      </c>
      <c r="C1725" s="133">
        <v>2480.413</v>
      </c>
      <c r="D1725" s="183" t="s">
        <v>64</v>
      </c>
      <c r="E1725" s="133">
        <v>9555</v>
      </c>
      <c r="F1725" s="133">
        <v>6.9630000000000001</v>
      </c>
      <c r="G1725" s="133">
        <v>7.0529999999999999</v>
      </c>
      <c r="H1725" s="133">
        <v>7.1920000000000002</v>
      </c>
      <c r="I1725" s="133">
        <v>6.49</v>
      </c>
      <c r="J1725" s="133">
        <v>8.3800000000000008</v>
      </c>
      <c r="K1725" s="133" t="s">
        <v>64</v>
      </c>
      <c r="L1725" s="133">
        <v>142.273</v>
      </c>
    </row>
    <row r="1726" spans="1:12" x14ac:dyDescent="0.3">
      <c r="A1726" s="134">
        <v>40092</v>
      </c>
      <c r="B1726" s="133" t="s">
        <v>64</v>
      </c>
      <c r="C1726" s="133">
        <v>2528.1460000000002</v>
      </c>
      <c r="D1726" s="183" t="s">
        <v>64</v>
      </c>
      <c r="E1726" s="133">
        <v>9444</v>
      </c>
      <c r="F1726" s="133">
        <v>6.9219999999999997</v>
      </c>
      <c r="G1726" s="133">
        <v>7.0209999999999999</v>
      </c>
      <c r="H1726" s="133">
        <v>7.157</v>
      </c>
      <c r="I1726" s="133">
        <v>5.75</v>
      </c>
      <c r="J1726" s="133">
        <v>8.35</v>
      </c>
      <c r="K1726" s="133" t="s">
        <v>64</v>
      </c>
      <c r="L1726" s="133">
        <v>146.64699999999999</v>
      </c>
    </row>
    <row r="1727" spans="1:12" x14ac:dyDescent="0.3">
      <c r="A1727" s="134">
        <v>40093</v>
      </c>
      <c r="B1727" s="133" t="s">
        <v>64</v>
      </c>
      <c r="C1727" s="133">
        <v>2513.4059999999999</v>
      </c>
      <c r="D1727" s="183" t="s">
        <v>64</v>
      </c>
      <c r="E1727" s="133">
        <v>9425</v>
      </c>
      <c r="F1727" s="133">
        <v>6.95</v>
      </c>
      <c r="G1727" s="133">
        <v>7.0339999999999998</v>
      </c>
      <c r="H1727" s="133">
        <v>7.181</v>
      </c>
      <c r="I1727" s="133">
        <v>6.44</v>
      </c>
      <c r="J1727" s="133">
        <v>8.31</v>
      </c>
      <c r="K1727" s="133" t="s">
        <v>64</v>
      </c>
      <c r="L1727" s="133">
        <v>146.16300000000001</v>
      </c>
    </row>
    <row r="1728" spans="1:12" x14ac:dyDescent="0.3">
      <c r="A1728" s="134">
        <v>40094</v>
      </c>
      <c r="B1728" s="133" t="s">
        <v>64</v>
      </c>
      <c r="C1728" s="133">
        <v>2484.518</v>
      </c>
      <c r="D1728" s="183" t="s">
        <v>64</v>
      </c>
      <c r="E1728" s="133">
        <v>9443</v>
      </c>
      <c r="F1728" s="133">
        <v>6.9130000000000003</v>
      </c>
      <c r="G1728" s="133">
        <v>6.9669999999999996</v>
      </c>
      <c r="H1728" s="133">
        <v>7.1120000000000001</v>
      </c>
      <c r="I1728" s="133">
        <v>6.24</v>
      </c>
      <c r="J1728" s="133">
        <v>8.1999999999999993</v>
      </c>
      <c r="K1728" s="133" t="s">
        <v>64</v>
      </c>
      <c r="L1728" s="133">
        <v>144.267</v>
      </c>
    </row>
    <row r="1729" spans="1:12" x14ac:dyDescent="0.3">
      <c r="A1729" s="134">
        <v>40095</v>
      </c>
      <c r="B1729" s="133" t="s">
        <v>64</v>
      </c>
      <c r="C1729" s="133">
        <v>2474.4009999999998</v>
      </c>
      <c r="D1729" s="183" t="s">
        <v>64</v>
      </c>
      <c r="E1729" s="133">
        <v>9455</v>
      </c>
      <c r="F1729" s="133">
        <v>6.923</v>
      </c>
      <c r="G1729" s="133">
        <v>7.0129999999999999</v>
      </c>
      <c r="H1729" s="133">
        <v>7.1520000000000001</v>
      </c>
      <c r="I1729" s="133">
        <v>6.31</v>
      </c>
      <c r="J1729" s="133">
        <v>8.25</v>
      </c>
      <c r="K1729" s="133" t="s">
        <v>64</v>
      </c>
      <c r="L1729" s="133">
        <v>143.16499999999999</v>
      </c>
    </row>
    <row r="1730" spans="1:12" x14ac:dyDescent="0.3">
      <c r="A1730" s="134">
        <v>40096</v>
      </c>
      <c r="B1730" s="133" t="s">
        <v>64</v>
      </c>
      <c r="C1730" s="133">
        <v>2474.4009999999998</v>
      </c>
      <c r="D1730" s="183" t="s">
        <v>64</v>
      </c>
      <c r="E1730" s="133">
        <v>9455</v>
      </c>
      <c r="F1730" s="133">
        <v>6.923</v>
      </c>
      <c r="G1730" s="133">
        <v>7.0129999999999999</v>
      </c>
      <c r="H1730" s="133">
        <v>7.1520000000000001</v>
      </c>
      <c r="I1730" s="133">
        <v>6.31</v>
      </c>
      <c r="J1730" s="133">
        <v>8.25</v>
      </c>
      <c r="K1730" s="133" t="s">
        <v>64</v>
      </c>
      <c r="L1730" s="133">
        <v>143.16499999999999</v>
      </c>
    </row>
    <row r="1731" spans="1:12" x14ac:dyDescent="0.3">
      <c r="A1731" s="134">
        <v>40097</v>
      </c>
      <c r="B1731" s="133" t="s">
        <v>64</v>
      </c>
      <c r="C1731" s="133">
        <v>2474.4009999999998</v>
      </c>
      <c r="D1731" s="183" t="s">
        <v>64</v>
      </c>
      <c r="E1731" s="133">
        <v>9455</v>
      </c>
      <c r="F1731" s="133">
        <v>6.923</v>
      </c>
      <c r="G1731" s="133">
        <v>7.0129999999999999</v>
      </c>
      <c r="H1731" s="133">
        <v>7.1520000000000001</v>
      </c>
      <c r="I1731" s="133">
        <v>6.31</v>
      </c>
      <c r="J1731" s="133">
        <v>8.25</v>
      </c>
      <c r="K1731" s="133" t="s">
        <v>64</v>
      </c>
      <c r="L1731" s="133">
        <v>143.16499999999999</v>
      </c>
    </row>
    <row r="1732" spans="1:12" x14ac:dyDescent="0.3">
      <c r="A1732" s="134">
        <v>40098</v>
      </c>
      <c r="B1732" s="133" t="s">
        <v>64</v>
      </c>
      <c r="C1732" s="133">
        <v>2456.6889999999999</v>
      </c>
      <c r="D1732" s="183" t="s">
        <v>64</v>
      </c>
      <c r="E1732" s="133">
        <v>9480</v>
      </c>
      <c r="F1732" s="133">
        <v>6.9</v>
      </c>
      <c r="G1732" s="133">
        <v>6.9930000000000003</v>
      </c>
      <c r="H1732" s="133">
        <v>7.1150000000000002</v>
      </c>
      <c r="I1732" s="133">
        <v>6.25</v>
      </c>
      <c r="J1732" s="133">
        <v>8.2100000000000009</v>
      </c>
      <c r="K1732" s="133" t="s">
        <v>64</v>
      </c>
      <c r="L1732" s="133">
        <v>142.40199999999999</v>
      </c>
    </row>
    <row r="1733" spans="1:12" x14ac:dyDescent="0.3">
      <c r="A1733" s="134">
        <v>40099</v>
      </c>
      <c r="B1733" s="133" t="s">
        <v>64</v>
      </c>
      <c r="C1733" s="133">
        <v>2471.9920000000002</v>
      </c>
      <c r="D1733" s="183" t="s">
        <v>64</v>
      </c>
      <c r="E1733" s="133">
        <v>9450</v>
      </c>
      <c r="F1733" s="133">
        <v>7.0659999999999998</v>
      </c>
      <c r="G1733" s="133">
        <v>7.1719999999999997</v>
      </c>
      <c r="H1733" s="133">
        <v>7.2889999999999997</v>
      </c>
      <c r="I1733" s="133">
        <v>6.15</v>
      </c>
      <c r="J1733" s="133">
        <v>8.23</v>
      </c>
      <c r="K1733" s="133" t="s">
        <v>64</v>
      </c>
      <c r="L1733" s="133">
        <v>143.47399999999999</v>
      </c>
    </row>
    <row r="1734" spans="1:12" x14ac:dyDescent="0.3">
      <c r="A1734" s="134">
        <v>40100</v>
      </c>
      <c r="B1734" s="133" t="s">
        <v>64</v>
      </c>
      <c r="C1734" s="133">
        <v>2511.721</v>
      </c>
      <c r="D1734" s="183" t="s">
        <v>64</v>
      </c>
      <c r="E1734" s="133">
        <v>9370</v>
      </c>
      <c r="F1734" s="133">
        <v>6.8719999999999999</v>
      </c>
      <c r="G1734" s="133">
        <v>6.9359999999999999</v>
      </c>
      <c r="H1734" s="133">
        <v>7.0469999999999997</v>
      </c>
      <c r="I1734" s="133">
        <v>6.12</v>
      </c>
      <c r="J1734" s="133">
        <v>8.4</v>
      </c>
      <c r="K1734" s="133" t="s">
        <v>64</v>
      </c>
      <c r="L1734" s="133">
        <v>145.37899999999999</v>
      </c>
    </row>
    <row r="1735" spans="1:12" x14ac:dyDescent="0.3">
      <c r="A1735" s="134">
        <v>40101</v>
      </c>
      <c r="B1735" s="133" t="s">
        <v>64</v>
      </c>
      <c r="C1735" s="133">
        <v>2515.3829999999998</v>
      </c>
      <c r="D1735" s="183" t="s">
        <v>64</v>
      </c>
      <c r="E1735" s="133">
        <v>9330</v>
      </c>
      <c r="F1735" s="133">
        <v>6.923</v>
      </c>
      <c r="G1735" s="133">
        <v>7.0149999999999997</v>
      </c>
      <c r="H1735" s="133">
        <v>7.1429999999999998</v>
      </c>
      <c r="I1735" s="133">
        <v>6.12</v>
      </c>
      <c r="J1735" s="133">
        <v>8.44</v>
      </c>
      <c r="K1735" s="133" t="s">
        <v>64</v>
      </c>
      <c r="L1735" s="133">
        <v>145.46299999999999</v>
      </c>
    </row>
    <row r="1736" spans="1:12" x14ac:dyDescent="0.3">
      <c r="A1736" s="134">
        <v>40102</v>
      </c>
      <c r="B1736" s="133" t="s">
        <v>64</v>
      </c>
      <c r="C1736" s="133">
        <v>2515.806</v>
      </c>
      <c r="D1736" s="183" t="s">
        <v>64</v>
      </c>
      <c r="E1736" s="133">
        <v>9395</v>
      </c>
      <c r="F1736" s="133">
        <v>6.8879999999999999</v>
      </c>
      <c r="G1736" s="133">
        <v>6.9719999999999995</v>
      </c>
      <c r="H1736" s="133">
        <v>7.101</v>
      </c>
      <c r="I1736" s="133">
        <v>6.05</v>
      </c>
      <c r="J1736" s="133">
        <v>8.41</v>
      </c>
      <c r="K1736" s="133" t="s">
        <v>64</v>
      </c>
      <c r="L1736" s="133">
        <v>145.18700000000001</v>
      </c>
    </row>
    <row r="1737" spans="1:12" x14ac:dyDescent="0.3">
      <c r="A1737" s="134">
        <v>40103</v>
      </c>
      <c r="B1737" s="133" t="s">
        <v>64</v>
      </c>
      <c r="C1737" s="133">
        <v>2515.806</v>
      </c>
      <c r="D1737" s="183" t="s">
        <v>64</v>
      </c>
      <c r="E1737" s="133">
        <v>9395</v>
      </c>
      <c r="F1737" s="133">
        <v>6.8879999999999999</v>
      </c>
      <c r="G1737" s="133">
        <v>6.9719999999999995</v>
      </c>
      <c r="H1737" s="133">
        <v>7.101</v>
      </c>
      <c r="I1737" s="133">
        <v>6.05</v>
      </c>
      <c r="J1737" s="133">
        <v>8.41</v>
      </c>
      <c r="K1737" s="133" t="s">
        <v>64</v>
      </c>
      <c r="L1737" s="133">
        <v>145.18700000000001</v>
      </c>
    </row>
    <row r="1738" spans="1:12" x14ac:dyDescent="0.3">
      <c r="A1738" s="134">
        <v>40104</v>
      </c>
      <c r="B1738" s="133" t="s">
        <v>64</v>
      </c>
      <c r="C1738" s="133">
        <v>2515.806</v>
      </c>
      <c r="D1738" s="183" t="s">
        <v>64</v>
      </c>
      <c r="E1738" s="133">
        <v>9395</v>
      </c>
      <c r="F1738" s="133">
        <v>6.8879999999999999</v>
      </c>
      <c r="G1738" s="133">
        <v>6.9719999999999995</v>
      </c>
      <c r="H1738" s="133">
        <v>7.101</v>
      </c>
      <c r="I1738" s="133">
        <v>6.05</v>
      </c>
      <c r="J1738" s="133">
        <v>8.41</v>
      </c>
      <c r="K1738" s="133" t="s">
        <v>64</v>
      </c>
      <c r="L1738" s="133">
        <v>145.18700000000001</v>
      </c>
    </row>
    <row r="1739" spans="1:12" x14ac:dyDescent="0.3">
      <c r="A1739" s="134">
        <v>40105</v>
      </c>
      <c r="B1739" s="133" t="s">
        <v>64</v>
      </c>
      <c r="C1739" s="133">
        <v>2520.924</v>
      </c>
      <c r="D1739" s="183" t="s">
        <v>64</v>
      </c>
      <c r="E1739" s="133">
        <v>9400</v>
      </c>
      <c r="F1739" s="133">
        <v>6.867</v>
      </c>
      <c r="G1739" s="133">
        <v>6.9729999999999999</v>
      </c>
      <c r="H1739" s="133">
        <v>7.1260000000000003</v>
      </c>
      <c r="I1739" s="133">
        <v>6.06</v>
      </c>
      <c r="J1739" s="133">
        <v>8.44</v>
      </c>
      <c r="K1739" s="133" t="s">
        <v>64</v>
      </c>
      <c r="L1739" s="133">
        <v>145.578</v>
      </c>
    </row>
    <row r="1740" spans="1:12" x14ac:dyDescent="0.3">
      <c r="A1740" s="134">
        <v>40106</v>
      </c>
      <c r="B1740" s="133" t="s">
        <v>64</v>
      </c>
      <c r="C1740" s="133">
        <v>2502.2159999999999</v>
      </c>
      <c r="D1740" s="183" t="s">
        <v>64</v>
      </c>
      <c r="E1740" s="133">
        <v>9395</v>
      </c>
      <c r="F1740" s="133">
        <v>7.0359999999999996</v>
      </c>
      <c r="G1740" s="133">
        <v>7.1139999999999999</v>
      </c>
      <c r="H1740" s="133">
        <v>7.266</v>
      </c>
      <c r="I1740" s="133">
        <v>5.99</v>
      </c>
      <c r="J1740" s="133">
        <v>8.44</v>
      </c>
      <c r="K1740" s="133" t="s">
        <v>64</v>
      </c>
      <c r="L1740" s="133">
        <v>142.17400000000001</v>
      </c>
    </row>
    <row r="1741" spans="1:12" x14ac:dyDescent="0.3">
      <c r="A1741" s="134">
        <v>40107</v>
      </c>
      <c r="B1741" s="133" t="s">
        <v>64</v>
      </c>
      <c r="C1741" s="133">
        <v>2476.797</v>
      </c>
      <c r="D1741" s="183" t="s">
        <v>64</v>
      </c>
      <c r="E1741" s="133">
        <v>9420</v>
      </c>
      <c r="F1741" s="133">
        <v>6.8789999999999996</v>
      </c>
      <c r="G1741" s="133">
        <v>6.976</v>
      </c>
      <c r="H1741" s="133">
        <v>7.101</v>
      </c>
      <c r="I1741" s="133">
        <v>6.93</v>
      </c>
      <c r="J1741" s="133">
        <v>8.43</v>
      </c>
      <c r="K1741" s="133" t="s">
        <v>64</v>
      </c>
      <c r="L1741" s="133">
        <v>142.708</v>
      </c>
    </row>
    <row r="1742" spans="1:12" x14ac:dyDescent="0.3">
      <c r="A1742" s="134">
        <v>40108</v>
      </c>
      <c r="B1742" s="133" t="s">
        <v>64</v>
      </c>
      <c r="C1742" s="133">
        <v>2433.1840000000002</v>
      </c>
      <c r="D1742" s="183" t="s">
        <v>64</v>
      </c>
      <c r="E1742" s="133">
        <v>9573</v>
      </c>
      <c r="F1742" s="133">
        <v>7.0739999999999998</v>
      </c>
      <c r="G1742" s="133">
        <v>7.17</v>
      </c>
      <c r="H1742" s="133">
        <v>7.399</v>
      </c>
      <c r="I1742" s="133">
        <v>5.8100000000000005</v>
      </c>
      <c r="J1742" s="133">
        <v>8.43</v>
      </c>
      <c r="K1742" s="133" t="s">
        <v>64</v>
      </c>
      <c r="L1742" s="133">
        <v>140.10400000000001</v>
      </c>
    </row>
    <row r="1743" spans="1:12" x14ac:dyDescent="0.3">
      <c r="A1743" s="134">
        <v>40109</v>
      </c>
      <c r="B1743" s="133" t="s">
        <v>64</v>
      </c>
      <c r="C1743" s="133">
        <v>2467.9479999999999</v>
      </c>
      <c r="D1743" s="183" t="s">
        <v>64</v>
      </c>
      <c r="E1743" s="133">
        <v>9430</v>
      </c>
      <c r="F1743" s="133">
        <v>6.9279999999999999</v>
      </c>
      <c r="G1743" s="133">
        <v>7.0270000000000001</v>
      </c>
      <c r="H1743" s="133">
        <v>7.1509999999999998</v>
      </c>
      <c r="I1743" s="133">
        <v>5.7</v>
      </c>
      <c r="J1743" s="133">
        <v>8.48</v>
      </c>
      <c r="K1743" s="133" t="s">
        <v>64</v>
      </c>
      <c r="L1743" s="133">
        <v>142.14500000000001</v>
      </c>
    </row>
    <row r="1744" spans="1:12" x14ac:dyDescent="0.3">
      <c r="A1744" s="134">
        <v>40110</v>
      </c>
      <c r="B1744" s="133" t="s">
        <v>64</v>
      </c>
      <c r="C1744" s="133">
        <v>2467.9479999999999</v>
      </c>
      <c r="D1744" s="183" t="s">
        <v>64</v>
      </c>
      <c r="E1744" s="133">
        <v>9430</v>
      </c>
      <c r="F1744" s="133">
        <v>6.9279999999999999</v>
      </c>
      <c r="G1744" s="133">
        <v>7.0270000000000001</v>
      </c>
      <c r="H1744" s="133">
        <v>7.1509999999999998</v>
      </c>
      <c r="I1744" s="133">
        <v>5.7</v>
      </c>
      <c r="J1744" s="133">
        <v>8.48</v>
      </c>
      <c r="K1744" s="133" t="s">
        <v>64</v>
      </c>
      <c r="L1744" s="133">
        <v>142.14500000000001</v>
      </c>
    </row>
    <row r="1745" spans="1:12" x14ac:dyDescent="0.3">
      <c r="A1745" s="134">
        <v>40111</v>
      </c>
      <c r="B1745" s="133" t="s">
        <v>64</v>
      </c>
      <c r="C1745" s="133">
        <v>2467.9479999999999</v>
      </c>
      <c r="D1745" s="183" t="s">
        <v>64</v>
      </c>
      <c r="E1745" s="133">
        <v>9430</v>
      </c>
      <c r="F1745" s="133">
        <v>6.9279999999999999</v>
      </c>
      <c r="G1745" s="133">
        <v>7.0270000000000001</v>
      </c>
      <c r="H1745" s="133">
        <v>7.1509999999999998</v>
      </c>
      <c r="I1745" s="133">
        <v>5.7</v>
      </c>
      <c r="J1745" s="133">
        <v>8.48</v>
      </c>
      <c r="K1745" s="133" t="s">
        <v>64</v>
      </c>
      <c r="L1745" s="133">
        <v>142.14500000000001</v>
      </c>
    </row>
    <row r="1746" spans="1:12" x14ac:dyDescent="0.3">
      <c r="A1746" s="134">
        <v>40112</v>
      </c>
      <c r="B1746" s="133" t="s">
        <v>64</v>
      </c>
      <c r="C1746" s="133">
        <v>2467.7139999999999</v>
      </c>
      <c r="D1746" s="183" t="s">
        <v>64</v>
      </c>
      <c r="E1746" s="133">
        <v>9485</v>
      </c>
      <c r="F1746" s="133">
        <v>6.8920000000000003</v>
      </c>
      <c r="G1746" s="133">
        <v>6.976</v>
      </c>
      <c r="H1746" s="133">
        <v>7.11</v>
      </c>
      <c r="I1746" s="133">
        <v>6.95</v>
      </c>
      <c r="J1746" s="133">
        <v>8.5500000000000007</v>
      </c>
      <c r="K1746" s="133" t="s">
        <v>64</v>
      </c>
      <c r="L1746" s="133">
        <v>142.49700000000001</v>
      </c>
    </row>
    <row r="1747" spans="1:12" x14ac:dyDescent="0.3">
      <c r="A1747" s="134">
        <v>40113</v>
      </c>
      <c r="B1747" s="133" t="s">
        <v>64</v>
      </c>
      <c r="C1747" s="133">
        <v>2425.201</v>
      </c>
      <c r="D1747" s="183" t="s">
        <v>64</v>
      </c>
      <c r="E1747" s="133">
        <v>9535</v>
      </c>
      <c r="F1747" s="133">
        <v>6.9420000000000002</v>
      </c>
      <c r="G1747" s="133">
        <v>7.0069999999999997</v>
      </c>
      <c r="H1747" s="133">
        <v>7.1890000000000001</v>
      </c>
      <c r="I1747" s="133">
        <v>6.52</v>
      </c>
      <c r="J1747" s="133">
        <v>8.48</v>
      </c>
      <c r="K1747" s="133" t="s">
        <v>64</v>
      </c>
      <c r="L1747" s="133">
        <v>140.32400000000001</v>
      </c>
    </row>
    <row r="1748" spans="1:12" x14ac:dyDescent="0.3">
      <c r="A1748" s="134">
        <v>40114</v>
      </c>
      <c r="B1748" s="133" t="s">
        <v>64</v>
      </c>
      <c r="C1748" s="133">
        <v>2355.3139999999999</v>
      </c>
      <c r="D1748" s="183" t="s">
        <v>64</v>
      </c>
      <c r="E1748" s="133">
        <v>9610</v>
      </c>
      <c r="F1748" s="133">
        <v>6.907</v>
      </c>
      <c r="G1748" s="133">
        <v>6.9950000000000001</v>
      </c>
      <c r="H1748" s="133">
        <v>7.1340000000000003</v>
      </c>
      <c r="I1748" s="133">
        <v>6.83</v>
      </c>
      <c r="J1748" s="133">
        <v>8.4700000000000006</v>
      </c>
      <c r="K1748" s="133" t="s">
        <v>64</v>
      </c>
      <c r="L1748" s="133">
        <v>136.99</v>
      </c>
    </row>
    <row r="1749" spans="1:12" x14ac:dyDescent="0.3">
      <c r="A1749" s="134">
        <v>40115</v>
      </c>
      <c r="B1749" s="133" t="s">
        <v>64</v>
      </c>
      <c r="C1749" s="133">
        <v>2344.0329999999999</v>
      </c>
      <c r="D1749" s="183" t="s">
        <v>64</v>
      </c>
      <c r="E1749" s="133">
        <v>9590</v>
      </c>
      <c r="F1749" s="133">
        <v>6.9829999999999997</v>
      </c>
      <c r="G1749" s="133">
        <v>7.0549999999999997</v>
      </c>
      <c r="H1749" s="133">
        <v>7.16</v>
      </c>
      <c r="I1749" s="133">
        <v>6.07</v>
      </c>
      <c r="J1749" s="133">
        <v>8.58</v>
      </c>
      <c r="K1749" s="133" t="s">
        <v>64</v>
      </c>
      <c r="L1749" s="133">
        <v>135.85</v>
      </c>
    </row>
    <row r="1750" spans="1:12" x14ac:dyDescent="0.3">
      <c r="A1750" s="134">
        <v>40116</v>
      </c>
      <c r="B1750" s="133" t="s">
        <v>64</v>
      </c>
      <c r="C1750" s="133">
        <v>2367.701</v>
      </c>
      <c r="D1750" s="183" t="s">
        <v>64</v>
      </c>
      <c r="E1750" s="133">
        <v>9550</v>
      </c>
      <c r="F1750" s="133">
        <v>6.8920000000000003</v>
      </c>
      <c r="G1750" s="133">
        <v>6.9580000000000002</v>
      </c>
      <c r="H1750" s="133">
        <v>7.1689999999999996</v>
      </c>
      <c r="I1750" s="133">
        <v>6.55</v>
      </c>
      <c r="J1750" s="133">
        <v>8.68</v>
      </c>
      <c r="K1750" s="133" t="s">
        <v>64</v>
      </c>
      <c r="L1750" s="133">
        <v>136.84800000000001</v>
      </c>
    </row>
    <row r="1751" spans="1:12" x14ac:dyDescent="0.3">
      <c r="A1751" s="134">
        <v>40117</v>
      </c>
      <c r="B1751" s="133" t="s">
        <v>64</v>
      </c>
      <c r="C1751" s="133">
        <v>2367.701</v>
      </c>
      <c r="D1751" s="183" t="s">
        <v>64</v>
      </c>
      <c r="E1751" s="133">
        <v>9550</v>
      </c>
      <c r="F1751" s="133">
        <v>6.8920000000000003</v>
      </c>
      <c r="G1751" s="133">
        <v>6.9580000000000002</v>
      </c>
      <c r="H1751" s="133">
        <v>7.1689999999999996</v>
      </c>
      <c r="I1751" s="133">
        <v>6.55</v>
      </c>
      <c r="J1751" s="133">
        <v>8.68</v>
      </c>
      <c r="K1751" s="133" t="s">
        <v>64</v>
      </c>
      <c r="L1751" s="133">
        <v>136.84800000000001</v>
      </c>
    </row>
    <row r="1752" spans="1:12" x14ac:dyDescent="0.3">
      <c r="A1752" s="134">
        <v>40118</v>
      </c>
      <c r="B1752" s="133" t="s">
        <v>64</v>
      </c>
      <c r="C1752" s="133">
        <v>2367.701</v>
      </c>
      <c r="D1752" s="183" t="s">
        <v>64</v>
      </c>
      <c r="E1752" s="133">
        <v>9550</v>
      </c>
      <c r="F1752" s="133">
        <v>6.8920000000000003</v>
      </c>
      <c r="G1752" s="133">
        <v>6.9580000000000002</v>
      </c>
      <c r="H1752" s="133">
        <v>7.1689999999999996</v>
      </c>
      <c r="I1752" s="133">
        <v>6.55</v>
      </c>
      <c r="J1752" s="133">
        <v>8.68</v>
      </c>
      <c r="K1752" s="133" t="s">
        <v>64</v>
      </c>
      <c r="L1752" s="133">
        <v>136.84800000000001</v>
      </c>
    </row>
    <row r="1753" spans="1:12" x14ac:dyDescent="0.3">
      <c r="A1753" s="134">
        <v>40119</v>
      </c>
      <c r="B1753" s="133" t="s">
        <v>64</v>
      </c>
      <c r="C1753" s="133">
        <v>2371.6419999999998</v>
      </c>
      <c r="D1753" s="183" t="s">
        <v>64</v>
      </c>
      <c r="E1753" s="133">
        <v>9560</v>
      </c>
      <c r="F1753" s="133">
        <v>6.9009999999999998</v>
      </c>
      <c r="G1753" s="133">
        <v>6.976</v>
      </c>
      <c r="H1753" s="133">
        <v>7.1130000000000004</v>
      </c>
      <c r="I1753" s="133">
        <v>7.39</v>
      </c>
      <c r="J1753" s="133">
        <v>9.0399999999999991</v>
      </c>
      <c r="K1753" s="133" t="s">
        <v>64</v>
      </c>
      <c r="L1753" s="133">
        <v>136.88800000000001</v>
      </c>
    </row>
    <row r="1754" spans="1:12" x14ac:dyDescent="0.3">
      <c r="A1754" s="134">
        <v>40120</v>
      </c>
      <c r="B1754" s="133" t="s">
        <v>64</v>
      </c>
      <c r="C1754" s="133">
        <v>2334.1060000000002</v>
      </c>
      <c r="D1754" s="183" t="s">
        <v>64</v>
      </c>
      <c r="E1754" s="133">
        <v>9575</v>
      </c>
      <c r="F1754" s="133">
        <v>6.9290000000000003</v>
      </c>
      <c r="G1754" s="133">
        <v>6.9980000000000002</v>
      </c>
      <c r="H1754" s="133">
        <v>7.1390000000000002</v>
      </c>
      <c r="I1754" s="133">
        <v>7.4809999999999999</v>
      </c>
      <c r="J1754" s="133">
        <v>9.0090000000000003</v>
      </c>
      <c r="K1754" s="133" t="s">
        <v>64</v>
      </c>
      <c r="L1754" s="133">
        <v>134.803</v>
      </c>
    </row>
    <row r="1755" spans="1:12" x14ac:dyDescent="0.3">
      <c r="A1755" s="134">
        <v>40121</v>
      </c>
      <c r="B1755" s="133" t="s">
        <v>64</v>
      </c>
      <c r="C1755" s="133">
        <v>2371.8560000000002</v>
      </c>
      <c r="D1755" s="183" t="s">
        <v>64</v>
      </c>
      <c r="E1755" s="133">
        <v>9510</v>
      </c>
      <c r="F1755" s="133">
        <v>6.8479999999999999</v>
      </c>
      <c r="G1755" s="133">
        <v>6.9160000000000004</v>
      </c>
      <c r="H1755" s="133">
        <v>7.0359999999999996</v>
      </c>
      <c r="I1755" s="133">
        <v>7.5430000000000001</v>
      </c>
      <c r="J1755" s="133">
        <v>9.0090000000000003</v>
      </c>
      <c r="K1755" s="133" t="s">
        <v>64</v>
      </c>
      <c r="L1755" s="133">
        <v>136.357</v>
      </c>
    </row>
    <row r="1756" spans="1:12" x14ac:dyDescent="0.3">
      <c r="A1756" s="134">
        <v>40122</v>
      </c>
      <c r="B1756" s="133" t="s">
        <v>64</v>
      </c>
      <c r="C1756" s="133">
        <v>2367.2139999999999</v>
      </c>
      <c r="D1756" s="183" t="s">
        <v>64</v>
      </c>
      <c r="E1756" s="133">
        <v>9510</v>
      </c>
      <c r="F1756" s="133">
        <v>6.9089999999999998</v>
      </c>
      <c r="G1756" s="133">
        <v>6.9779999999999998</v>
      </c>
      <c r="H1756" s="133">
        <v>7.0990000000000002</v>
      </c>
      <c r="I1756" s="133">
        <v>7.48</v>
      </c>
      <c r="J1756" s="133">
        <v>8.9719999999999995</v>
      </c>
      <c r="K1756" s="133" t="s">
        <v>64</v>
      </c>
      <c r="L1756" s="133">
        <v>136.26599999999999</v>
      </c>
    </row>
    <row r="1757" spans="1:12" x14ac:dyDescent="0.3">
      <c r="A1757" s="134">
        <v>40123</v>
      </c>
      <c r="B1757" s="133" t="s">
        <v>64</v>
      </c>
      <c r="C1757" s="133">
        <v>2395.1060000000002</v>
      </c>
      <c r="D1757" s="183" t="s">
        <v>64</v>
      </c>
      <c r="E1757" s="133">
        <v>9460</v>
      </c>
      <c r="F1757" s="133">
        <v>6.9340000000000002</v>
      </c>
      <c r="G1757" s="133">
        <v>6.9969999999999999</v>
      </c>
      <c r="H1757" s="133">
        <v>7.1280000000000001</v>
      </c>
      <c r="I1757" s="133">
        <v>7.4870000000000001</v>
      </c>
      <c r="J1757" s="133">
        <v>8.91</v>
      </c>
      <c r="K1757" s="133" t="s">
        <v>64</v>
      </c>
      <c r="L1757" s="133">
        <v>138.24</v>
      </c>
    </row>
    <row r="1758" spans="1:12" x14ac:dyDescent="0.3">
      <c r="A1758" s="134">
        <v>40124</v>
      </c>
      <c r="B1758" s="133" t="s">
        <v>64</v>
      </c>
      <c r="C1758" s="133">
        <v>2395.1060000000002</v>
      </c>
      <c r="D1758" s="183" t="s">
        <v>64</v>
      </c>
      <c r="E1758" s="133">
        <v>9460</v>
      </c>
      <c r="F1758" s="133">
        <v>6.9340000000000002</v>
      </c>
      <c r="G1758" s="133">
        <v>6.9969999999999999</v>
      </c>
      <c r="H1758" s="133">
        <v>7.1280000000000001</v>
      </c>
      <c r="I1758" s="133">
        <v>7.4870000000000001</v>
      </c>
      <c r="J1758" s="133">
        <v>8.91</v>
      </c>
      <c r="K1758" s="133" t="s">
        <v>64</v>
      </c>
      <c r="L1758" s="133">
        <v>138.24</v>
      </c>
    </row>
    <row r="1759" spans="1:12" x14ac:dyDescent="0.3">
      <c r="A1759" s="134">
        <v>40125</v>
      </c>
      <c r="B1759" s="133" t="s">
        <v>64</v>
      </c>
      <c r="C1759" s="133">
        <v>2395.1060000000002</v>
      </c>
      <c r="D1759" s="183" t="s">
        <v>64</v>
      </c>
      <c r="E1759" s="133">
        <v>9460</v>
      </c>
      <c r="F1759" s="133">
        <v>6.9340000000000002</v>
      </c>
      <c r="G1759" s="133">
        <v>6.9969999999999999</v>
      </c>
      <c r="H1759" s="133">
        <v>7.1280000000000001</v>
      </c>
      <c r="I1759" s="133">
        <v>7.4870000000000001</v>
      </c>
      <c r="J1759" s="133">
        <v>8.91</v>
      </c>
      <c r="K1759" s="133" t="s">
        <v>64</v>
      </c>
      <c r="L1759" s="133">
        <v>138.24</v>
      </c>
    </row>
    <row r="1760" spans="1:12" x14ac:dyDescent="0.3">
      <c r="A1760" s="134">
        <v>40126</v>
      </c>
      <c r="B1760" s="133" t="s">
        <v>64</v>
      </c>
      <c r="C1760" s="133">
        <v>2406.4340000000002</v>
      </c>
      <c r="D1760" s="183" t="s">
        <v>64</v>
      </c>
      <c r="E1760" s="133">
        <v>9410</v>
      </c>
      <c r="F1760" s="133">
        <v>6.9619999999999997</v>
      </c>
      <c r="G1760" s="133">
        <v>7.077</v>
      </c>
      <c r="H1760" s="133">
        <v>7.1550000000000002</v>
      </c>
      <c r="I1760" s="133">
        <v>7.5979999999999999</v>
      </c>
      <c r="J1760" s="133">
        <v>8.8759999999999994</v>
      </c>
      <c r="K1760" s="133" t="s">
        <v>64</v>
      </c>
      <c r="L1760" s="133">
        <v>139.70400000000001</v>
      </c>
    </row>
    <row r="1761" spans="1:12" x14ac:dyDescent="0.3">
      <c r="A1761" s="134">
        <v>40127</v>
      </c>
      <c r="B1761" s="133" t="s">
        <v>64</v>
      </c>
      <c r="C1761" s="133">
        <v>2381.9549999999999</v>
      </c>
      <c r="D1761" s="183" t="s">
        <v>64</v>
      </c>
      <c r="E1761" s="133">
        <v>9415</v>
      </c>
      <c r="F1761" s="133">
        <v>6.915</v>
      </c>
      <c r="G1761" s="133">
        <v>7.0339999999999998</v>
      </c>
      <c r="H1761" s="133">
        <v>7.0789999999999997</v>
      </c>
      <c r="I1761" s="133">
        <v>7.085</v>
      </c>
      <c r="J1761" s="133">
        <v>8.7590000000000003</v>
      </c>
      <c r="K1761" s="133" t="s">
        <v>64</v>
      </c>
      <c r="L1761" s="133">
        <v>138.75399999999999</v>
      </c>
    </row>
    <row r="1762" spans="1:12" x14ac:dyDescent="0.3">
      <c r="A1762" s="134">
        <v>40128</v>
      </c>
      <c r="B1762" s="133" t="s">
        <v>64</v>
      </c>
      <c r="C1762" s="133">
        <v>2403.8789999999999</v>
      </c>
      <c r="D1762" s="183" t="s">
        <v>64</v>
      </c>
      <c r="E1762" s="133">
        <v>9393</v>
      </c>
      <c r="F1762" s="133">
        <v>6.8920000000000003</v>
      </c>
      <c r="G1762" s="133">
        <v>6.9660000000000002</v>
      </c>
      <c r="H1762" s="133">
        <v>7.1</v>
      </c>
      <c r="I1762" s="133">
        <v>7.0270000000000001</v>
      </c>
      <c r="J1762" s="133">
        <v>8.6920000000000002</v>
      </c>
      <c r="K1762" s="133" t="s">
        <v>64</v>
      </c>
      <c r="L1762" s="133">
        <v>139.05000000000001</v>
      </c>
    </row>
    <row r="1763" spans="1:12" x14ac:dyDescent="0.3">
      <c r="A1763" s="134">
        <v>40129</v>
      </c>
      <c r="B1763" s="133" t="s">
        <v>64</v>
      </c>
      <c r="C1763" s="133">
        <v>2420.2809999999999</v>
      </c>
      <c r="D1763" s="183" t="s">
        <v>64</v>
      </c>
      <c r="E1763" s="133">
        <v>9410</v>
      </c>
      <c r="F1763" s="133">
        <v>6.8840000000000003</v>
      </c>
      <c r="G1763" s="133">
        <v>6.9749999999999996</v>
      </c>
      <c r="H1763" s="133">
        <v>7.1070000000000002</v>
      </c>
      <c r="I1763" s="133">
        <v>7.0209999999999999</v>
      </c>
      <c r="J1763" s="133">
        <v>8.6630000000000003</v>
      </c>
      <c r="K1763" s="133" t="s">
        <v>64</v>
      </c>
      <c r="L1763" s="133">
        <v>140.43600000000001</v>
      </c>
    </row>
    <row r="1764" spans="1:12" x14ac:dyDescent="0.3">
      <c r="A1764" s="134">
        <v>40130</v>
      </c>
      <c r="B1764" s="133" t="s">
        <v>64</v>
      </c>
      <c r="C1764" s="133">
        <v>2426.8009999999999</v>
      </c>
      <c r="D1764" s="183" t="s">
        <v>64</v>
      </c>
      <c r="E1764" s="133">
        <v>9375</v>
      </c>
      <c r="F1764" s="133">
        <v>6.8550000000000004</v>
      </c>
      <c r="G1764" s="133">
        <v>6.9340000000000002</v>
      </c>
      <c r="H1764" s="133">
        <v>7.048</v>
      </c>
      <c r="I1764" s="133">
        <v>6.944</v>
      </c>
      <c r="J1764" s="133">
        <v>8.6039999999999992</v>
      </c>
      <c r="K1764" s="133" t="s">
        <v>64</v>
      </c>
      <c r="L1764" s="133">
        <v>140.33500000000001</v>
      </c>
    </row>
    <row r="1765" spans="1:12" x14ac:dyDescent="0.3">
      <c r="A1765" s="134">
        <v>40131</v>
      </c>
      <c r="B1765" s="133" t="s">
        <v>64</v>
      </c>
      <c r="C1765" s="133">
        <v>2426.8009999999999</v>
      </c>
      <c r="D1765" s="183" t="s">
        <v>64</v>
      </c>
      <c r="E1765" s="133">
        <v>9375</v>
      </c>
      <c r="F1765" s="133">
        <v>6.8550000000000004</v>
      </c>
      <c r="G1765" s="133">
        <v>6.9340000000000002</v>
      </c>
      <c r="H1765" s="133">
        <v>7.048</v>
      </c>
      <c r="I1765" s="133">
        <v>6.944</v>
      </c>
      <c r="J1765" s="133">
        <v>8.6039999999999992</v>
      </c>
      <c r="K1765" s="133" t="s">
        <v>64</v>
      </c>
      <c r="L1765" s="133">
        <v>140.33500000000001</v>
      </c>
    </row>
    <row r="1766" spans="1:12" x14ac:dyDescent="0.3">
      <c r="A1766" s="134">
        <v>40132</v>
      </c>
      <c r="B1766" s="133" t="s">
        <v>64</v>
      </c>
      <c r="C1766" s="133">
        <v>2426.8009999999999</v>
      </c>
      <c r="D1766" s="183" t="s">
        <v>64</v>
      </c>
      <c r="E1766" s="133">
        <v>9375</v>
      </c>
      <c r="F1766" s="133">
        <v>6.8550000000000004</v>
      </c>
      <c r="G1766" s="133">
        <v>6.9340000000000002</v>
      </c>
      <c r="H1766" s="133">
        <v>7.048</v>
      </c>
      <c r="I1766" s="133">
        <v>6.944</v>
      </c>
      <c r="J1766" s="133">
        <v>8.6039999999999992</v>
      </c>
      <c r="K1766" s="133" t="s">
        <v>64</v>
      </c>
      <c r="L1766" s="133">
        <v>140.33500000000001</v>
      </c>
    </row>
    <row r="1767" spans="1:12" x14ac:dyDescent="0.3">
      <c r="A1767" s="134">
        <v>40133</v>
      </c>
      <c r="B1767" s="133" t="s">
        <v>64</v>
      </c>
      <c r="C1767" s="133">
        <v>2468.6750000000002</v>
      </c>
      <c r="D1767" s="183" t="s">
        <v>64</v>
      </c>
      <c r="E1767" s="133">
        <v>9390</v>
      </c>
      <c r="F1767" s="133">
        <v>6.8620000000000001</v>
      </c>
      <c r="G1767" s="133">
        <v>6.9320000000000004</v>
      </c>
      <c r="H1767" s="133">
        <v>7.0529999999999999</v>
      </c>
      <c r="I1767" s="133">
        <v>6.9879999999999995</v>
      </c>
      <c r="J1767" s="133">
        <v>8.5830000000000002</v>
      </c>
      <c r="K1767" s="133" t="s">
        <v>64</v>
      </c>
      <c r="L1767" s="133">
        <v>143.03399999999999</v>
      </c>
    </row>
    <row r="1768" spans="1:12" x14ac:dyDescent="0.3">
      <c r="A1768" s="134">
        <v>40134</v>
      </c>
      <c r="B1768" s="133" t="s">
        <v>64</v>
      </c>
      <c r="C1768" s="133">
        <v>2473.7890000000002</v>
      </c>
      <c r="D1768" s="183" t="s">
        <v>64</v>
      </c>
      <c r="E1768" s="133">
        <v>9410</v>
      </c>
      <c r="F1768" s="133">
        <v>6.8970000000000002</v>
      </c>
      <c r="G1768" s="133">
        <v>6.9539999999999997</v>
      </c>
      <c r="H1768" s="133">
        <v>7.1550000000000002</v>
      </c>
      <c r="I1768" s="133">
        <v>6.9870000000000001</v>
      </c>
      <c r="J1768" s="133">
        <v>8.5589999999999993</v>
      </c>
      <c r="K1768" s="133" t="s">
        <v>64</v>
      </c>
      <c r="L1768" s="133">
        <v>143.619</v>
      </c>
    </row>
    <row r="1769" spans="1:12" x14ac:dyDescent="0.3">
      <c r="A1769" s="134">
        <v>40135</v>
      </c>
      <c r="B1769" s="133" t="s">
        <v>64</v>
      </c>
      <c r="C1769" s="133">
        <v>2484.2289999999998</v>
      </c>
      <c r="D1769" s="183" t="s">
        <v>64</v>
      </c>
      <c r="E1769" s="133">
        <v>9410</v>
      </c>
      <c r="F1769" s="133">
        <v>6.8959999999999999</v>
      </c>
      <c r="G1769" s="133">
        <v>6.968</v>
      </c>
      <c r="H1769" s="133">
        <v>7.11</v>
      </c>
      <c r="I1769" s="133">
        <v>6.9779999999999998</v>
      </c>
      <c r="J1769" s="133">
        <v>8.5399999999999991</v>
      </c>
      <c r="K1769" s="133" t="s">
        <v>64</v>
      </c>
      <c r="L1769" s="133">
        <v>144.07599999999999</v>
      </c>
    </row>
    <row r="1770" spans="1:12" x14ac:dyDescent="0.3">
      <c r="A1770" s="134">
        <v>40136</v>
      </c>
      <c r="B1770" s="133" t="s">
        <v>64</v>
      </c>
      <c r="C1770" s="133">
        <v>2468.788</v>
      </c>
      <c r="D1770" s="183" t="s">
        <v>64</v>
      </c>
      <c r="E1770" s="133">
        <v>9560</v>
      </c>
      <c r="F1770" s="133">
        <v>6.8920000000000003</v>
      </c>
      <c r="G1770" s="133">
        <v>6.9539999999999997</v>
      </c>
      <c r="H1770" s="133">
        <v>7.0869999999999997</v>
      </c>
      <c r="I1770" s="133">
        <v>6.8339999999999996</v>
      </c>
      <c r="J1770" s="133">
        <v>8.4830000000000005</v>
      </c>
      <c r="K1770" s="133" t="s">
        <v>64</v>
      </c>
      <c r="L1770" s="133">
        <v>143.08099999999999</v>
      </c>
    </row>
    <row r="1771" spans="1:12" x14ac:dyDescent="0.3">
      <c r="A1771" s="134">
        <v>40137</v>
      </c>
      <c r="B1771" s="133" t="s">
        <v>64</v>
      </c>
      <c r="C1771" s="133">
        <v>2487.3649999999998</v>
      </c>
      <c r="D1771" s="183" t="s">
        <v>64</v>
      </c>
      <c r="E1771" s="133">
        <v>9485</v>
      </c>
      <c r="F1771" s="133">
        <v>6.8440000000000003</v>
      </c>
      <c r="G1771" s="133">
        <v>6.8979999999999997</v>
      </c>
      <c r="H1771" s="133">
        <v>7.069</v>
      </c>
      <c r="I1771" s="133">
        <v>6.7640000000000002</v>
      </c>
      <c r="J1771" s="133">
        <v>8.4649999999999999</v>
      </c>
      <c r="K1771" s="133" t="s">
        <v>64</v>
      </c>
      <c r="L1771" s="133">
        <v>143.744</v>
      </c>
    </row>
    <row r="1772" spans="1:12" x14ac:dyDescent="0.3">
      <c r="A1772" s="134">
        <v>40138</v>
      </c>
      <c r="B1772" s="133" t="s">
        <v>64</v>
      </c>
      <c r="C1772" s="133">
        <v>2487.3649999999998</v>
      </c>
      <c r="D1772" s="183" t="s">
        <v>64</v>
      </c>
      <c r="E1772" s="133">
        <v>9485</v>
      </c>
      <c r="F1772" s="133">
        <v>6.8440000000000003</v>
      </c>
      <c r="G1772" s="133">
        <v>6.8979999999999997</v>
      </c>
      <c r="H1772" s="133">
        <v>7.069</v>
      </c>
      <c r="I1772" s="133">
        <v>6.7640000000000002</v>
      </c>
      <c r="J1772" s="133">
        <v>8.4649999999999999</v>
      </c>
      <c r="K1772" s="133" t="s">
        <v>64</v>
      </c>
      <c r="L1772" s="133">
        <v>143.744</v>
      </c>
    </row>
    <row r="1773" spans="1:12" x14ac:dyDescent="0.3">
      <c r="A1773" s="134">
        <v>40139</v>
      </c>
      <c r="B1773" s="133" t="s">
        <v>64</v>
      </c>
      <c r="C1773" s="133">
        <v>2487.3649999999998</v>
      </c>
      <c r="D1773" s="183" t="s">
        <v>64</v>
      </c>
      <c r="E1773" s="133">
        <v>9485</v>
      </c>
      <c r="F1773" s="133">
        <v>6.8440000000000003</v>
      </c>
      <c r="G1773" s="133">
        <v>6.8979999999999997</v>
      </c>
      <c r="H1773" s="133">
        <v>7.069</v>
      </c>
      <c r="I1773" s="133">
        <v>6.7640000000000002</v>
      </c>
      <c r="J1773" s="133">
        <v>8.4649999999999999</v>
      </c>
      <c r="K1773" s="133" t="s">
        <v>64</v>
      </c>
      <c r="L1773" s="133">
        <v>143.744</v>
      </c>
    </row>
    <row r="1774" spans="1:12" x14ac:dyDescent="0.3">
      <c r="A1774" s="134">
        <v>40140</v>
      </c>
      <c r="B1774" s="133" t="s">
        <v>64</v>
      </c>
      <c r="C1774" s="133">
        <v>2481.4160000000002</v>
      </c>
      <c r="D1774" s="183" t="s">
        <v>64</v>
      </c>
      <c r="E1774" s="133">
        <v>9460</v>
      </c>
      <c r="F1774" s="133">
        <v>6.9109999999999996</v>
      </c>
      <c r="G1774" s="133">
        <v>6.9829999999999997</v>
      </c>
      <c r="H1774" s="133">
        <v>7.1289999999999996</v>
      </c>
      <c r="I1774" s="133">
        <v>6.76</v>
      </c>
      <c r="J1774" s="133">
        <v>8.4730000000000008</v>
      </c>
      <c r="K1774" s="133" t="s">
        <v>64</v>
      </c>
      <c r="L1774" s="133">
        <v>143.26599999999999</v>
      </c>
    </row>
    <row r="1775" spans="1:12" x14ac:dyDescent="0.3">
      <c r="A1775" s="134">
        <v>40141</v>
      </c>
      <c r="B1775" s="133" t="s">
        <v>64</v>
      </c>
      <c r="C1775" s="133">
        <v>2471.884</v>
      </c>
      <c r="D1775" s="183" t="s">
        <v>64</v>
      </c>
      <c r="E1775" s="133">
        <v>9515</v>
      </c>
      <c r="F1775" s="133">
        <v>6.8319999999999999</v>
      </c>
      <c r="G1775" s="133">
        <v>6.9109999999999996</v>
      </c>
      <c r="H1775" s="133">
        <v>7.048</v>
      </c>
      <c r="I1775" s="133">
        <v>6.7629999999999999</v>
      </c>
      <c r="J1775" s="133">
        <v>8.4939999999999998</v>
      </c>
      <c r="K1775" s="133" t="s">
        <v>64</v>
      </c>
      <c r="L1775" s="133">
        <v>142.98599999999999</v>
      </c>
    </row>
    <row r="1776" spans="1:12" x14ac:dyDescent="0.3">
      <c r="A1776" s="134">
        <v>40142</v>
      </c>
      <c r="B1776" s="133" t="s">
        <v>64</v>
      </c>
      <c r="C1776" s="133">
        <v>2461.5279999999998</v>
      </c>
      <c r="D1776" s="183" t="s">
        <v>64</v>
      </c>
      <c r="E1776" s="133">
        <v>9393</v>
      </c>
      <c r="F1776" s="133">
        <v>6.806</v>
      </c>
      <c r="G1776" s="133">
        <v>6.8780000000000001</v>
      </c>
      <c r="H1776" s="133">
        <v>7.0519999999999996</v>
      </c>
      <c r="I1776" s="133">
        <v>6.6879999999999997</v>
      </c>
      <c r="J1776" s="133">
        <v>8.4109999999999996</v>
      </c>
      <c r="K1776" s="133" t="s">
        <v>64</v>
      </c>
      <c r="L1776" s="133">
        <v>142.52500000000001</v>
      </c>
    </row>
    <row r="1777" spans="1:12" x14ac:dyDescent="0.3">
      <c r="A1777" s="134">
        <v>40143</v>
      </c>
      <c r="B1777" s="133" t="s">
        <v>64</v>
      </c>
      <c r="C1777" s="133">
        <v>2393.5189999999998</v>
      </c>
      <c r="D1777" s="183" t="s">
        <v>64</v>
      </c>
      <c r="E1777" s="133">
        <v>9445</v>
      </c>
      <c r="F1777" s="133">
        <v>6.8289999999999997</v>
      </c>
      <c r="G1777" s="133">
        <v>6.8840000000000003</v>
      </c>
      <c r="H1777" s="133">
        <v>7.0659999999999998</v>
      </c>
      <c r="I1777" s="133">
        <v>6.79</v>
      </c>
      <c r="J1777" s="133">
        <v>8.3889999999999993</v>
      </c>
      <c r="K1777" s="133" t="s">
        <v>64</v>
      </c>
      <c r="L1777" s="133">
        <v>138.321</v>
      </c>
    </row>
    <row r="1778" spans="1:12" x14ac:dyDescent="0.3">
      <c r="A1778" s="134">
        <v>40144</v>
      </c>
      <c r="B1778" s="133" t="s">
        <v>64</v>
      </c>
      <c r="C1778" s="133">
        <v>2393.5189999999998</v>
      </c>
      <c r="D1778" s="183" t="s">
        <v>64</v>
      </c>
      <c r="E1778" s="133">
        <v>9445</v>
      </c>
      <c r="F1778" s="133">
        <v>6.8289999999999997</v>
      </c>
      <c r="G1778" s="133">
        <v>6.8840000000000003</v>
      </c>
      <c r="H1778" s="133">
        <v>7.0659999999999998</v>
      </c>
      <c r="I1778" s="133">
        <v>6.79</v>
      </c>
      <c r="J1778" s="133">
        <v>8.3889999999999993</v>
      </c>
      <c r="K1778" s="133" t="s">
        <v>64</v>
      </c>
      <c r="L1778" s="133">
        <v>138.321</v>
      </c>
    </row>
    <row r="1779" spans="1:12" x14ac:dyDescent="0.3">
      <c r="A1779" s="134">
        <v>40145</v>
      </c>
      <c r="B1779" s="133" t="s">
        <v>64</v>
      </c>
      <c r="C1779" s="133">
        <v>2393.5189999999998</v>
      </c>
      <c r="D1779" s="183" t="s">
        <v>64</v>
      </c>
      <c r="E1779" s="133">
        <v>9445</v>
      </c>
      <c r="F1779" s="133">
        <v>6.8289999999999997</v>
      </c>
      <c r="G1779" s="133">
        <v>6.8840000000000003</v>
      </c>
      <c r="H1779" s="133">
        <v>7.0659999999999998</v>
      </c>
      <c r="I1779" s="133">
        <v>6.79</v>
      </c>
      <c r="J1779" s="133">
        <v>8.3889999999999993</v>
      </c>
      <c r="K1779" s="133" t="s">
        <v>64</v>
      </c>
      <c r="L1779" s="133">
        <v>138.321</v>
      </c>
    </row>
    <row r="1780" spans="1:12" x14ac:dyDescent="0.3">
      <c r="A1780" s="134">
        <v>40146</v>
      </c>
      <c r="B1780" s="133" t="s">
        <v>64</v>
      </c>
      <c r="C1780" s="133">
        <v>2393.5189999999998</v>
      </c>
      <c r="D1780" s="183" t="s">
        <v>64</v>
      </c>
      <c r="E1780" s="133">
        <v>9445</v>
      </c>
      <c r="F1780" s="133">
        <v>6.8289999999999997</v>
      </c>
      <c r="G1780" s="133">
        <v>6.8840000000000003</v>
      </c>
      <c r="H1780" s="133">
        <v>7.0659999999999998</v>
      </c>
      <c r="I1780" s="133">
        <v>6.79</v>
      </c>
      <c r="J1780" s="133">
        <v>8.3889999999999993</v>
      </c>
      <c r="K1780" s="133" t="s">
        <v>64</v>
      </c>
      <c r="L1780" s="133">
        <v>138.321</v>
      </c>
    </row>
    <row r="1781" spans="1:12" x14ac:dyDescent="0.3">
      <c r="A1781" s="134">
        <v>40147</v>
      </c>
      <c r="B1781" s="133" t="s">
        <v>64</v>
      </c>
      <c r="C1781" s="133">
        <v>2415.837</v>
      </c>
      <c r="D1781" s="183" t="s">
        <v>64</v>
      </c>
      <c r="E1781" s="133">
        <v>9468</v>
      </c>
      <c r="F1781" s="133">
        <v>6.8309999999999995</v>
      </c>
      <c r="G1781" s="133">
        <v>6.89</v>
      </c>
      <c r="H1781" s="133">
        <v>7.0810000000000004</v>
      </c>
      <c r="I1781" s="133">
        <v>6.9109999999999996</v>
      </c>
      <c r="J1781" s="133">
        <v>8.4019999999999992</v>
      </c>
      <c r="K1781" s="133" t="s">
        <v>64</v>
      </c>
      <c r="L1781" s="133">
        <v>140.11500000000001</v>
      </c>
    </row>
    <row r="1782" spans="1:12" x14ac:dyDescent="0.3">
      <c r="A1782" s="134">
        <v>40148</v>
      </c>
      <c r="B1782" s="133" t="s">
        <v>64</v>
      </c>
      <c r="C1782" s="133">
        <v>2452.5010000000002</v>
      </c>
      <c r="D1782" s="183" t="s">
        <v>64</v>
      </c>
      <c r="E1782" s="133">
        <v>9455</v>
      </c>
      <c r="F1782" s="133">
        <v>6.8280000000000003</v>
      </c>
      <c r="G1782" s="133">
        <v>6.8819999999999997</v>
      </c>
      <c r="H1782" s="133">
        <v>7.0679999999999996</v>
      </c>
      <c r="I1782" s="133">
        <v>6.7990000000000004</v>
      </c>
      <c r="J1782" s="133">
        <v>8.4220000000000006</v>
      </c>
      <c r="K1782" s="133" t="s">
        <v>64</v>
      </c>
      <c r="L1782" s="133">
        <v>143.458</v>
      </c>
    </row>
    <row r="1783" spans="1:12" x14ac:dyDescent="0.3">
      <c r="A1783" s="134">
        <v>40149</v>
      </c>
      <c r="B1783" s="133" t="s">
        <v>64</v>
      </c>
      <c r="C1783" s="133">
        <v>2471.5639999999999</v>
      </c>
      <c r="D1783" s="183" t="s">
        <v>64</v>
      </c>
      <c r="E1783" s="133">
        <v>9435</v>
      </c>
      <c r="F1783" s="133">
        <v>6.8579999999999997</v>
      </c>
      <c r="G1783" s="133">
        <v>6.9009999999999998</v>
      </c>
      <c r="H1783" s="133">
        <v>7.0620000000000003</v>
      </c>
      <c r="I1783" s="133">
        <v>6.7949999999999999</v>
      </c>
      <c r="J1783" s="133">
        <v>8.4039999999999999</v>
      </c>
      <c r="K1783" s="133" t="s">
        <v>64</v>
      </c>
      <c r="L1783" s="133">
        <v>143.54400000000001</v>
      </c>
    </row>
    <row r="1784" spans="1:12" x14ac:dyDescent="0.3">
      <c r="A1784" s="134">
        <v>40150</v>
      </c>
      <c r="B1784" s="133" t="s">
        <v>64</v>
      </c>
      <c r="C1784" s="133">
        <v>2500.0369999999998</v>
      </c>
      <c r="D1784" s="183" t="s">
        <v>64</v>
      </c>
      <c r="E1784" s="133">
        <v>9424</v>
      </c>
      <c r="F1784" s="133">
        <v>6.7880000000000003</v>
      </c>
      <c r="G1784" s="133">
        <v>6.8520000000000003</v>
      </c>
      <c r="H1784" s="133">
        <v>7.0309999999999997</v>
      </c>
      <c r="I1784" s="133">
        <v>6.7610000000000001</v>
      </c>
      <c r="J1784" s="133">
        <v>8.3719999999999999</v>
      </c>
      <c r="K1784" s="133" t="s">
        <v>64</v>
      </c>
      <c r="L1784" s="133">
        <v>145.65299999999999</v>
      </c>
    </row>
    <row r="1785" spans="1:12" x14ac:dyDescent="0.3">
      <c r="A1785" s="134">
        <v>40151</v>
      </c>
      <c r="B1785" s="133" t="s">
        <v>64</v>
      </c>
      <c r="C1785" s="133">
        <v>2511.5450000000001</v>
      </c>
      <c r="D1785" s="183" t="s">
        <v>64</v>
      </c>
      <c r="E1785" s="133">
        <v>9415</v>
      </c>
      <c r="F1785" s="133">
        <v>7.0030000000000001</v>
      </c>
      <c r="G1785" s="133">
        <v>7.0970000000000004</v>
      </c>
      <c r="H1785" s="133">
        <v>7.28</v>
      </c>
      <c r="I1785" s="133">
        <v>6.7290000000000001</v>
      </c>
      <c r="J1785" s="133">
        <v>8.2449999999999992</v>
      </c>
      <c r="K1785" s="133" t="s">
        <v>64</v>
      </c>
      <c r="L1785" s="133">
        <v>146.61799999999999</v>
      </c>
    </row>
    <row r="1786" spans="1:12" x14ac:dyDescent="0.3">
      <c r="A1786" s="134">
        <v>40152</v>
      </c>
      <c r="B1786" s="133" t="s">
        <v>64</v>
      </c>
      <c r="C1786" s="133">
        <v>2511.5450000000001</v>
      </c>
      <c r="D1786" s="183" t="s">
        <v>64</v>
      </c>
      <c r="E1786" s="133">
        <v>9415</v>
      </c>
      <c r="F1786" s="133">
        <v>7.0030000000000001</v>
      </c>
      <c r="G1786" s="133">
        <v>7.0970000000000004</v>
      </c>
      <c r="H1786" s="133">
        <v>7.28</v>
      </c>
      <c r="I1786" s="133">
        <v>6.7290000000000001</v>
      </c>
      <c r="J1786" s="133">
        <v>8.2449999999999992</v>
      </c>
      <c r="K1786" s="133" t="s">
        <v>64</v>
      </c>
      <c r="L1786" s="133">
        <v>146.61799999999999</v>
      </c>
    </row>
    <row r="1787" spans="1:12" x14ac:dyDescent="0.3">
      <c r="A1787" s="134">
        <v>40153</v>
      </c>
      <c r="B1787" s="133" t="s">
        <v>64</v>
      </c>
      <c r="C1787" s="133">
        <v>2511.5450000000001</v>
      </c>
      <c r="D1787" s="183" t="s">
        <v>64</v>
      </c>
      <c r="E1787" s="133">
        <v>9415</v>
      </c>
      <c r="F1787" s="133">
        <v>7.0030000000000001</v>
      </c>
      <c r="G1787" s="133">
        <v>7.0970000000000004</v>
      </c>
      <c r="H1787" s="133">
        <v>7.28</v>
      </c>
      <c r="I1787" s="133">
        <v>6.7290000000000001</v>
      </c>
      <c r="J1787" s="133">
        <v>8.2449999999999992</v>
      </c>
      <c r="K1787" s="133" t="s">
        <v>64</v>
      </c>
      <c r="L1787" s="133">
        <v>146.61799999999999</v>
      </c>
    </row>
    <row r="1788" spans="1:12" x14ac:dyDescent="0.3">
      <c r="A1788" s="134">
        <v>40154</v>
      </c>
      <c r="B1788" s="133" t="s">
        <v>64</v>
      </c>
      <c r="C1788" s="133">
        <v>2483.7579999999998</v>
      </c>
      <c r="D1788" s="183" t="s">
        <v>64</v>
      </c>
      <c r="E1788" s="133">
        <v>9455</v>
      </c>
      <c r="F1788" s="133">
        <v>6.9610000000000003</v>
      </c>
      <c r="G1788" s="133">
        <v>7.0389999999999997</v>
      </c>
      <c r="H1788" s="133">
        <v>7.21</v>
      </c>
      <c r="I1788" s="133">
        <v>6.673</v>
      </c>
      <c r="J1788" s="133">
        <v>8.2050000000000001</v>
      </c>
      <c r="K1788" s="133" t="s">
        <v>64</v>
      </c>
      <c r="L1788" s="133">
        <v>144.89599999999999</v>
      </c>
    </row>
    <row r="1789" spans="1:12" x14ac:dyDescent="0.3">
      <c r="A1789" s="134">
        <v>40155</v>
      </c>
      <c r="B1789" s="133" t="s">
        <v>64</v>
      </c>
      <c r="C1789" s="133">
        <v>2483.8919999999998</v>
      </c>
      <c r="D1789" s="183" t="s">
        <v>64</v>
      </c>
      <c r="E1789" s="133">
        <v>9505</v>
      </c>
      <c r="F1789" s="133">
        <v>6.806</v>
      </c>
      <c r="G1789" s="133">
        <v>6.8170000000000002</v>
      </c>
      <c r="H1789" s="133">
        <v>6.9930000000000003</v>
      </c>
      <c r="I1789" s="133">
        <v>6.694</v>
      </c>
      <c r="J1789" s="133">
        <v>8.1880000000000006</v>
      </c>
      <c r="K1789" s="133" t="s">
        <v>64</v>
      </c>
      <c r="L1789" s="133">
        <v>145.31</v>
      </c>
    </row>
    <row r="1790" spans="1:12" x14ac:dyDescent="0.3">
      <c r="A1790" s="134">
        <v>40156</v>
      </c>
      <c r="B1790" s="133" t="s">
        <v>64</v>
      </c>
      <c r="C1790" s="133">
        <v>2481.297</v>
      </c>
      <c r="D1790" s="183" t="s">
        <v>64</v>
      </c>
      <c r="E1790" s="133">
        <v>9465</v>
      </c>
      <c r="F1790" s="133">
        <v>6.8159999999999998</v>
      </c>
      <c r="G1790" s="133">
        <v>6.8390000000000004</v>
      </c>
      <c r="H1790" s="133">
        <v>6.944</v>
      </c>
      <c r="I1790" s="133">
        <v>6.76</v>
      </c>
      <c r="J1790" s="133">
        <v>8.1989999999999998</v>
      </c>
      <c r="K1790" s="133" t="s">
        <v>64</v>
      </c>
      <c r="L1790" s="133">
        <v>144.07400000000001</v>
      </c>
    </row>
    <row r="1791" spans="1:12" x14ac:dyDescent="0.3">
      <c r="A1791" s="134">
        <v>40157</v>
      </c>
      <c r="B1791" s="133" t="s">
        <v>64</v>
      </c>
      <c r="C1791" s="133">
        <v>2486.4369999999999</v>
      </c>
      <c r="D1791" s="183" t="s">
        <v>64</v>
      </c>
      <c r="E1791" s="133">
        <v>9445</v>
      </c>
      <c r="F1791" s="133">
        <v>6.7480000000000002</v>
      </c>
      <c r="G1791" s="133">
        <v>6.7889999999999997</v>
      </c>
      <c r="H1791" s="133">
        <v>6.9820000000000002</v>
      </c>
      <c r="I1791" s="133">
        <v>6.7750000000000004</v>
      </c>
      <c r="J1791" s="133">
        <v>8.2059999999999995</v>
      </c>
      <c r="K1791" s="133" t="s">
        <v>64</v>
      </c>
      <c r="L1791" s="133">
        <v>144.428</v>
      </c>
    </row>
    <row r="1792" spans="1:12" x14ac:dyDescent="0.3">
      <c r="A1792" s="134">
        <v>40158</v>
      </c>
      <c r="B1792" s="133" t="s">
        <v>64</v>
      </c>
      <c r="C1792" s="133">
        <v>2519.0990000000002</v>
      </c>
      <c r="D1792" s="183" t="s">
        <v>64</v>
      </c>
      <c r="E1792" s="133">
        <v>9438</v>
      </c>
      <c r="F1792" s="133">
        <v>6.8840000000000003</v>
      </c>
      <c r="G1792" s="133">
        <v>6.9169999999999998</v>
      </c>
      <c r="H1792" s="133">
        <v>7.1</v>
      </c>
      <c r="I1792" s="133">
        <v>6.78</v>
      </c>
      <c r="J1792" s="133">
        <v>8.1920000000000002</v>
      </c>
      <c r="K1792" s="133" t="s">
        <v>64</v>
      </c>
      <c r="L1792" s="133">
        <v>146.642</v>
      </c>
    </row>
    <row r="1793" spans="1:12" x14ac:dyDescent="0.3">
      <c r="A1793" s="134">
        <v>40159</v>
      </c>
      <c r="B1793" s="133" t="s">
        <v>64</v>
      </c>
      <c r="C1793" s="133">
        <v>2519.0990000000002</v>
      </c>
      <c r="D1793" s="183" t="s">
        <v>64</v>
      </c>
      <c r="E1793" s="133">
        <v>9438</v>
      </c>
      <c r="F1793" s="133">
        <v>6.8840000000000003</v>
      </c>
      <c r="G1793" s="133">
        <v>6.9169999999999998</v>
      </c>
      <c r="H1793" s="133">
        <v>7.1</v>
      </c>
      <c r="I1793" s="133">
        <v>6.78</v>
      </c>
      <c r="J1793" s="133">
        <v>8.1920000000000002</v>
      </c>
      <c r="K1793" s="133" t="s">
        <v>64</v>
      </c>
      <c r="L1793" s="133">
        <v>146.642</v>
      </c>
    </row>
    <row r="1794" spans="1:12" x14ac:dyDescent="0.3">
      <c r="A1794" s="134">
        <v>40160</v>
      </c>
      <c r="B1794" s="133" t="s">
        <v>64</v>
      </c>
      <c r="C1794" s="133">
        <v>2519.0990000000002</v>
      </c>
      <c r="D1794" s="183" t="s">
        <v>64</v>
      </c>
      <c r="E1794" s="133">
        <v>9438</v>
      </c>
      <c r="F1794" s="133">
        <v>6.8840000000000003</v>
      </c>
      <c r="G1794" s="133">
        <v>6.9169999999999998</v>
      </c>
      <c r="H1794" s="133">
        <v>7.1</v>
      </c>
      <c r="I1794" s="133">
        <v>6.78</v>
      </c>
      <c r="J1794" s="133">
        <v>8.1920000000000002</v>
      </c>
      <c r="K1794" s="133" t="s">
        <v>64</v>
      </c>
      <c r="L1794" s="133">
        <v>146.642</v>
      </c>
    </row>
    <row r="1795" spans="1:12" x14ac:dyDescent="0.3">
      <c r="A1795" s="134">
        <v>40161</v>
      </c>
      <c r="B1795" s="133" t="s">
        <v>64</v>
      </c>
      <c r="C1795" s="133">
        <v>2506.386</v>
      </c>
      <c r="D1795" s="183" t="s">
        <v>64</v>
      </c>
      <c r="E1795" s="133">
        <v>9470</v>
      </c>
      <c r="F1795" s="133">
        <v>6.8239999999999998</v>
      </c>
      <c r="G1795" s="133">
        <v>6.867</v>
      </c>
      <c r="H1795" s="133">
        <v>7.07</v>
      </c>
      <c r="I1795" s="133">
        <v>6.73</v>
      </c>
      <c r="J1795" s="133">
        <v>8.1850000000000005</v>
      </c>
      <c r="K1795" s="133" t="s">
        <v>64</v>
      </c>
      <c r="L1795" s="133">
        <v>144.96700000000001</v>
      </c>
    </row>
    <row r="1796" spans="1:12" x14ac:dyDescent="0.3">
      <c r="A1796" s="134">
        <v>40162</v>
      </c>
      <c r="B1796" s="133" t="s">
        <v>64</v>
      </c>
      <c r="C1796" s="133">
        <v>2494.7370000000001</v>
      </c>
      <c r="D1796" s="183" t="s">
        <v>64</v>
      </c>
      <c r="E1796" s="133">
        <v>9480</v>
      </c>
      <c r="F1796" s="133">
        <v>6.7789999999999999</v>
      </c>
      <c r="G1796" s="133">
        <v>6.8040000000000003</v>
      </c>
      <c r="H1796" s="133">
        <v>7.0179999999999998</v>
      </c>
      <c r="I1796" s="133">
        <v>6.7219999999999995</v>
      </c>
      <c r="J1796" s="133">
        <v>8.1709999999999994</v>
      </c>
      <c r="K1796" s="133" t="s">
        <v>64</v>
      </c>
      <c r="L1796" s="133">
        <v>145.43100000000001</v>
      </c>
    </row>
    <row r="1797" spans="1:12" x14ac:dyDescent="0.3">
      <c r="A1797" s="134">
        <v>40163</v>
      </c>
      <c r="B1797" s="133" t="s">
        <v>64</v>
      </c>
      <c r="C1797" s="133">
        <v>2522.5450000000001</v>
      </c>
      <c r="D1797" s="183" t="s">
        <v>64</v>
      </c>
      <c r="E1797" s="133">
        <v>9490</v>
      </c>
      <c r="F1797" s="133">
        <v>6.7859999999999996</v>
      </c>
      <c r="G1797" s="133">
        <v>6.8239999999999998</v>
      </c>
      <c r="H1797" s="133">
        <v>7.01</v>
      </c>
      <c r="I1797" s="133">
        <v>6.6970000000000001</v>
      </c>
      <c r="J1797" s="133">
        <v>8.1720000000000006</v>
      </c>
      <c r="K1797" s="133" t="s">
        <v>64</v>
      </c>
      <c r="L1797" s="133">
        <v>147.29400000000001</v>
      </c>
    </row>
    <row r="1798" spans="1:12" x14ac:dyDescent="0.3">
      <c r="A1798" s="134">
        <v>40164</v>
      </c>
      <c r="B1798" s="133" t="s">
        <v>64</v>
      </c>
      <c r="C1798" s="133">
        <v>2509.576</v>
      </c>
      <c r="D1798" s="183" t="s">
        <v>64</v>
      </c>
      <c r="E1798" s="133">
        <v>9570</v>
      </c>
      <c r="F1798" s="133">
        <v>6.8369999999999997</v>
      </c>
      <c r="G1798" s="133">
        <v>6.8929999999999998</v>
      </c>
      <c r="H1798" s="133">
        <v>7.12</v>
      </c>
      <c r="I1798" s="133">
        <v>6.6509999999999998</v>
      </c>
      <c r="J1798" s="133">
        <v>8.1920000000000002</v>
      </c>
      <c r="K1798" s="133" t="s">
        <v>64</v>
      </c>
      <c r="L1798" s="133">
        <v>146.92099999999999</v>
      </c>
    </row>
    <row r="1799" spans="1:12" x14ac:dyDescent="0.3">
      <c r="A1799" s="134">
        <v>40165</v>
      </c>
      <c r="B1799" s="133" t="s">
        <v>64</v>
      </c>
      <c r="C1799" s="133">
        <v>2509.576</v>
      </c>
      <c r="D1799" s="183" t="s">
        <v>64</v>
      </c>
      <c r="E1799" s="133">
        <v>9515</v>
      </c>
      <c r="F1799" s="133">
        <v>6.8369999999999997</v>
      </c>
      <c r="G1799" s="133">
        <v>6.8929999999999998</v>
      </c>
      <c r="H1799" s="133">
        <v>7.12</v>
      </c>
      <c r="I1799" s="133">
        <v>6.7469999999999999</v>
      </c>
      <c r="J1799" s="133">
        <v>8.23</v>
      </c>
      <c r="K1799" s="133" t="s">
        <v>64</v>
      </c>
      <c r="L1799" s="133">
        <v>146.92099999999999</v>
      </c>
    </row>
    <row r="1800" spans="1:12" x14ac:dyDescent="0.3">
      <c r="A1800" s="134">
        <v>40166</v>
      </c>
      <c r="B1800" s="133" t="s">
        <v>64</v>
      </c>
      <c r="C1800" s="133">
        <v>2509.576</v>
      </c>
      <c r="D1800" s="183" t="s">
        <v>64</v>
      </c>
      <c r="E1800" s="133">
        <v>9515</v>
      </c>
      <c r="F1800" s="133">
        <v>6.8369999999999997</v>
      </c>
      <c r="G1800" s="133">
        <v>6.8929999999999998</v>
      </c>
      <c r="H1800" s="133">
        <v>7.12</v>
      </c>
      <c r="I1800" s="133">
        <v>6.7469999999999999</v>
      </c>
      <c r="J1800" s="133">
        <v>8.23</v>
      </c>
      <c r="K1800" s="133" t="s">
        <v>64</v>
      </c>
      <c r="L1800" s="133">
        <v>146.92099999999999</v>
      </c>
    </row>
    <row r="1801" spans="1:12" x14ac:dyDescent="0.3">
      <c r="A1801" s="134">
        <v>40167</v>
      </c>
      <c r="B1801" s="133" t="s">
        <v>64</v>
      </c>
      <c r="C1801" s="133">
        <v>2509.576</v>
      </c>
      <c r="D1801" s="183" t="s">
        <v>64</v>
      </c>
      <c r="E1801" s="133">
        <v>9515</v>
      </c>
      <c r="F1801" s="133">
        <v>6.8369999999999997</v>
      </c>
      <c r="G1801" s="133">
        <v>6.8929999999999998</v>
      </c>
      <c r="H1801" s="133">
        <v>7.12</v>
      </c>
      <c r="I1801" s="133">
        <v>6.7469999999999999</v>
      </c>
      <c r="J1801" s="133">
        <v>8.23</v>
      </c>
      <c r="K1801" s="133" t="s">
        <v>64</v>
      </c>
      <c r="L1801" s="133">
        <v>146.92099999999999</v>
      </c>
    </row>
    <row r="1802" spans="1:12" x14ac:dyDescent="0.3">
      <c r="A1802" s="134">
        <v>40168</v>
      </c>
      <c r="B1802" s="133" t="s">
        <v>64</v>
      </c>
      <c r="C1802" s="133">
        <v>2431.3890000000001</v>
      </c>
      <c r="D1802" s="183" t="s">
        <v>64</v>
      </c>
      <c r="E1802" s="133">
        <v>9490</v>
      </c>
      <c r="F1802" s="133">
        <v>6.8</v>
      </c>
      <c r="G1802" s="133">
        <v>6.83</v>
      </c>
      <c r="H1802" s="133">
        <v>7.008</v>
      </c>
      <c r="I1802" s="133">
        <v>6.7389999999999999</v>
      </c>
      <c r="J1802" s="133">
        <v>8.2189999999999994</v>
      </c>
      <c r="K1802" s="133" t="s">
        <v>64</v>
      </c>
      <c r="L1802" s="133">
        <v>141.471</v>
      </c>
    </row>
    <row r="1803" spans="1:12" x14ac:dyDescent="0.3">
      <c r="A1803" s="134">
        <v>40169</v>
      </c>
      <c r="B1803" s="133" t="s">
        <v>64</v>
      </c>
      <c r="C1803" s="133">
        <v>2467.6370000000002</v>
      </c>
      <c r="D1803" s="183" t="s">
        <v>64</v>
      </c>
      <c r="E1803" s="133">
        <v>9485</v>
      </c>
      <c r="F1803" s="133">
        <v>6.7940000000000005</v>
      </c>
      <c r="G1803" s="133">
        <v>6.8280000000000003</v>
      </c>
      <c r="H1803" s="133">
        <v>7.0579999999999998</v>
      </c>
      <c r="I1803" s="133">
        <v>6.7229999999999999</v>
      </c>
      <c r="J1803" s="133">
        <v>8.2170000000000005</v>
      </c>
      <c r="K1803" s="133" t="s">
        <v>64</v>
      </c>
      <c r="L1803" s="133">
        <v>143.51300000000001</v>
      </c>
    </row>
    <row r="1804" spans="1:12" x14ac:dyDescent="0.3">
      <c r="A1804" s="134">
        <v>40170</v>
      </c>
      <c r="B1804" s="133" t="s">
        <v>64</v>
      </c>
      <c r="C1804" s="133">
        <v>2474.8829999999998</v>
      </c>
      <c r="D1804" s="183" t="s">
        <v>64</v>
      </c>
      <c r="E1804" s="133">
        <v>9500</v>
      </c>
      <c r="F1804" s="133">
        <v>6.782</v>
      </c>
      <c r="G1804" s="133">
        <v>6.82</v>
      </c>
      <c r="H1804" s="133">
        <v>7.0369999999999999</v>
      </c>
      <c r="I1804" s="133">
        <v>6.7279999999999998</v>
      </c>
      <c r="J1804" s="133">
        <v>8.2070000000000007</v>
      </c>
      <c r="K1804" s="133" t="s">
        <v>64</v>
      </c>
      <c r="L1804" s="133">
        <v>144.14699999999999</v>
      </c>
    </row>
    <row r="1805" spans="1:12" x14ac:dyDescent="0.3">
      <c r="A1805" s="134">
        <v>40171</v>
      </c>
      <c r="B1805" s="133" t="s">
        <v>64</v>
      </c>
      <c r="C1805" s="133">
        <v>2474.8829999999998</v>
      </c>
      <c r="D1805" s="183" t="s">
        <v>64</v>
      </c>
      <c r="E1805" s="133">
        <v>9487</v>
      </c>
      <c r="F1805" s="133">
        <v>6.782</v>
      </c>
      <c r="G1805" s="133">
        <v>6.8440000000000003</v>
      </c>
      <c r="H1805" s="133">
        <v>7.0209999999999999</v>
      </c>
      <c r="I1805" s="133">
        <v>6.7690000000000001</v>
      </c>
      <c r="J1805" s="133">
        <v>8.1850000000000005</v>
      </c>
      <c r="K1805" s="133" t="s">
        <v>64</v>
      </c>
      <c r="L1805" s="133">
        <v>144.14699999999999</v>
      </c>
    </row>
    <row r="1806" spans="1:12" x14ac:dyDescent="0.3">
      <c r="A1806" s="134">
        <v>40172</v>
      </c>
      <c r="B1806" s="133" t="s">
        <v>64</v>
      </c>
      <c r="C1806" s="133">
        <v>2474.8829999999998</v>
      </c>
      <c r="D1806" s="183" t="s">
        <v>64</v>
      </c>
      <c r="E1806" s="133">
        <v>9480</v>
      </c>
      <c r="F1806" s="133">
        <v>6.782</v>
      </c>
      <c r="G1806" s="133">
        <v>6.8440000000000003</v>
      </c>
      <c r="H1806" s="133">
        <v>7.0209999999999999</v>
      </c>
      <c r="I1806" s="133">
        <v>6.7690000000000001</v>
      </c>
      <c r="J1806" s="133">
        <v>8.1850000000000005</v>
      </c>
      <c r="K1806" s="133" t="s">
        <v>64</v>
      </c>
      <c r="L1806" s="133">
        <v>144.14699999999999</v>
      </c>
    </row>
    <row r="1807" spans="1:12" x14ac:dyDescent="0.3">
      <c r="A1807" s="134">
        <v>40173</v>
      </c>
      <c r="B1807" s="133" t="s">
        <v>64</v>
      </c>
      <c r="C1807" s="133">
        <v>2474.8829999999998</v>
      </c>
      <c r="D1807" s="183" t="s">
        <v>64</v>
      </c>
      <c r="E1807" s="133">
        <v>9480</v>
      </c>
      <c r="F1807" s="133">
        <v>6.782</v>
      </c>
      <c r="G1807" s="133">
        <v>6.8440000000000003</v>
      </c>
      <c r="H1807" s="133">
        <v>7.0209999999999999</v>
      </c>
      <c r="I1807" s="133">
        <v>6.7690000000000001</v>
      </c>
      <c r="J1807" s="133">
        <v>8.1850000000000005</v>
      </c>
      <c r="K1807" s="133" t="s">
        <v>64</v>
      </c>
      <c r="L1807" s="133">
        <v>144.14699999999999</v>
      </c>
    </row>
    <row r="1808" spans="1:12" x14ac:dyDescent="0.3">
      <c r="A1808" s="134">
        <v>40174</v>
      </c>
      <c r="B1808" s="133" t="s">
        <v>64</v>
      </c>
      <c r="C1808" s="133">
        <v>2474.8829999999998</v>
      </c>
      <c r="D1808" s="183" t="s">
        <v>64</v>
      </c>
      <c r="E1808" s="133">
        <v>9480</v>
      </c>
      <c r="F1808" s="133">
        <v>6.782</v>
      </c>
      <c r="G1808" s="133">
        <v>6.8440000000000003</v>
      </c>
      <c r="H1808" s="133">
        <v>7.0209999999999999</v>
      </c>
      <c r="I1808" s="133">
        <v>6.7690000000000001</v>
      </c>
      <c r="J1808" s="133">
        <v>8.1850000000000005</v>
      </c>
      <c r="K1808" s="133" t="s">
        <v>64</v>
      </c>
      <c r="L1808" s="133">
        <v>144.14699999999999</v>
      </c>
    </row>
    <row r="1809" spans="1:12" x14ac:dyDescent="0.3">
      <c r="A1809" s="134">
        <v>40175</v>
      </c>
      <c r="B1809" s="133" t="s">
        <v>64</v>
      </c>
      <c r="C1809" s="133">
        <v>2509.692</v>
      </c>
      <c r="D1809" s="183" t="s">
        <v>64</v>
      </c>
      <c r="E1809" s="133">
        <v>9450</v>
      </c>
      <c r="F1809" s="133">
        <v>6.8090000000000002</v>
      </c>
      <c r="G1809" s="133">
        <v>6.84</v>
      </c>
      <c r="H1809" s="133">
        <v>7.03</v>
      </c>
      <c r="I1809" s="133">
        <v>6.8049999999999997</v>
      </c>
      <c r="J1809" s="133">
        <v>8.2859999999999996</v>
      </c>
      <c r="K1809" s="133" t="s">
        <v>64</v>
      </c>
      <c r="L1809" s="133">
        <v>145.65</v>
      </c>
    </row>
    <row r="1810" spans="1:12" x14ac:dyDescent="0.3">
      <c r="A1810" s="134">
        <v>40176</v>
      </c>
      <c r="B1810" s="133" t="s">
        <v>64</v>
      </c>
      <c r="C1810" s="133">
        <v>2518.9940000000001</v>
      </c>
      <c r="D1810" s="183" t="s">
        <v>64</v>
      </c>
      <c r="E1810" s="133">
        <v>9435</v>
      </c>
      <c r="F1810" s="133">
        <v>6.7729999999999997</v>
      </c>
      <c r="G1810" s="133">
        <v>6.8289999999999997</v>
      </c>
      <c r="H1810" s="133">
        <v>7.0229999999999997</v>
      </c>
      <c r="I1810" s="133">
        <v>6.8520000000000003</v>
      </c>
      <c r="J1810" s="133">
        <v>8.3070000000000004</v>
      </c>
      <c r="K1810" s="133" t="s">
        <v>64</v>
      </c>
      <c r="L1810" s="133">
        <v>145.267</v>
      </c>
    </row>
    <row r="1811" spans="1:12" x14ac:dyDescent="0.3">
      <c r="A1811" s="134">
        <v>40177</v>
      </c>
      <c r="B1811" s="133" t="s">
        <v>64</v>
      </c>
      <c r="C1811" s="133">
        <v>2534.3560000000002</v>
      </c>
      <c r="D1811" s="183" t="s">
        <v>64</v>
      </c>
      <c r="E1811" s="133">
        <v>9435</v>
      </c>
      <c r="F1811" s="133">
        <v>6.7690000000000001</v>
      </c>
      <c r="G1811" s="133">
        <v>6.8259999999999996</v>
      </c>
      <c r="H1811" s="133">
        <v>6.9640000000000004</v>
      </c>
      <c r="I1811" s="133">
        <v>6.7850000000000001</v>
      </c>
      <c r="J1811" s="133">
        <v>8.2989999999999995</v>
      </c>
      <c r="K1811" s="133" t="s">
        <v>64</v>
      </c>
      <c r="L1811" s="133">
        <v>146.37100000000001</v>
      </c>
    </row>
    <row r="1812" spans="1:12" x14ac:dyDescent="0.3">
      <c r="A1812" s="134">
        <v>40178</v>
      </c>
      <c r="B1812" s="133" t="s">
        <v>64</v>
      </c>
      <c r="C1812" s="133">
        <v>2534.3560000000002</v>
      </c>
      <c r="D1812" s="183" t="s">
        <v>64</v>
      </c>
      <c r="E1812" s="133">
        <v>9480</v>
      </c>
      <c r="F1812" s="133">
        <v>6.8390000000000004</v>
      </c>
      <c r="G1812" s="133">
        <v>6.8559999999999999</v>
      </c>
      <c r="H1812" s="133">
        <v>7.016</v>
      </c>
      <c r="I1812" s="133">
        <v>6.7709999999999999</v>
      </c>
      <c r="J1812" s="133">
        <v>8.2729999999999997</v>
      </c>
      <c r="K1812" s="133" t="s">
        <v>64</v>
      </c>
      <c r="L1812" s="133">
        <v>146.37100000000001</v>
      </c>
    </row>
    <row r="1813" spans="1:12" x14ac:dyDescent="0.3">
      <c r="A1813" s="134">
        <v>40179</v>
      </c>
      <c r="B1813" s="133">
        <v>100.027</v>
      </c>
      <c r="C1813" s="133">
        <v>2534.3560000000002</v>
      </c>
      <c r="D1813" s="183" t="s">
        <v>64</v>
      </c>
      <c r="E1813" s="133">
        <v>9395</v>
      </c>
      <c r="F1813" s="133">
        <v>6.8390000000000004</v>
      </c>
      <c r="G1813" s="133">
        <v>6.8559999999999999</v>
      </c>
      <c r="H1813" s="133">
        <v>7.016</v>
      </c>
      <c r="I1813" s="133">
        <v>6.7709999999999999</v>
      </c>
      <c r="J1813" s="133">
        <v>8.2729999999999997</v>
      </c>
      <c r="K1813" s="133" t="s">
        <v>64</v>
      </c>
      <c r="L1813" s="133">
        <v>146.37100000000001</v>
      </c>
    </row>
    <row r="1814" spans="1:12" x14ac:dyDescent="0.3">
      <c r="A1814" s="134">
        <v>40180</v>
      </c>
      <c r="B1814" s="133">
        <v>100.027</v>
      </c>
      <c r="C1814" s="133">
        <v>2534.3560000000002</v>
      </c>
      <c r="D1814" s="183" t="s">
        <v>64</v>
      </c>
      <c r="E1814" s="133">
        <v>9395</v>
      </c>
      <c r="F1814" s="133">
        <v>6.8390000000000004</v>
      </c>
      <c r="G1814" s="133">
        <v>6.8559999999999999</v>
      </c>
      <c r="H1814" s="133">
        <v>7.016</v>
      </c>
      <c r="I1814" s="133">
        <v>6.7709999999999999</v>
      </c>
      <c r="J1814" s="133">
        <v>8.2729999999999997</v>
      </c>
      <c r="K1814" s="133" t="s">
        <v>64</v>
      </c>
      <c r="L1814" s="133">
        <v>146.37100000000001</v>
      </c>
    </row>
    <row r="1815" spans="1:12" x14ac:dyDescent="0.3">
      <c r="A1815" s="134">
        <v>40181</v>
      </c>
      <c r="B1815" s="133">
        <v>100.027</v>
      </c>
      <c r="C1815" s="133">
        <v>2534.3560000000002</v>
      </c>
      <c r="D1815" s="183" t="s">
        <v>64</v>
      </c>
      <c r="E1815" s="133">
        <v>9395</v>
      </c>
      <c r="F1815" s="133">
        <v>6.8390000000000004</v>
      </c>
      <c r="G1815" s="133">
        <v>6.8559999999999999</v>
      </c>
      <c r="H1815" s="133">
        <v>7.016</v>
      </c>
      <c r="I1815" s="133">
        <v>6.7709999999999999</v>
      </c>
      <c r="J1815" s="133">
        <v>8.2729999999999997</v>
      </c>
      <c r="K1815" s="133" t="s">
        <v>64</v>
      </c>
      <c r="L1815" s="133">
        <v>146.37100000000001</v>
      </c>
    </row>
    <row r="1816" spans="1:12" x14ac:dyDescent="0.3">
      <c r="A1816" s="134">
        <v>40182</v>
      </c>
      <c r="B1816" s="133">
        <v>100.259</v>
      </c>
      <c r="C1816" s="133">
        <v>2575.413</v>
      </c>
      <c r="D1816" s="183" t="s">
        <v>64</v>
      </c>
      <c r="E1816" s="133">
        <v>9385</v>
      </c>
      <c r="F1816" s="133">
        <v>6.7880000000000003</v>
      </c>
      <c r="G1816" s="133">
        <v>6.8330000000000002</v>
      </c>
      <c r="H1816" s="133">
        <v>7.0350000000000001</v>
      </c>
      <c r="I1816" s="133">
        <v>6.7709999999999999</v>
      </c>
      <c r="J1816" s="133">
        <v>8.2650000000000006</v>
      </c>
      <c r="K1816" s="133" t="s">
        <v>64</v>
      </c>
      <c r="L1816" s="133">
        <v>149.43600000000001</v>
      </c>
    </row>
    <row r="1817" spans="1:12" x14ac:dyDescent="0.3">
      <c r="A1817" s="134">
        <v>40183</v>
      </c>
      <c r="B1817" s="133">
        <v>100.688</v>
      </c>
      <c r="C1817" s="133">
        <v>2605.277</v>
      </c>
      <c r="D1817" s="183" t="s">
        <v>64</v>
      </c>
      <c r="E1817" s="133">
        <v>9313</v>
      </c>
      <c r="F1817" s="133">
        <v>6.7750000000000004</v>
      </c>
      <c r="G1817" s="133">
        <v>6.8250000000000002</v>
      </c>
      <c r="H1817" s="133">
        <v>6.9939999999999998</v>
      </c>
      <c r="I1817" s="133">
        <v>6.7729999999999997</v>
      </c>
      <c r="J1817" s="133">
        <v>8.18</v>
      </c>
      <c r="K1817" s="133" t="s">
        <v>64</v>
      </c>
      <c r="L1817" s="133">
        <v>150.64400000000001</v>
      </c>
    </row>
    <row r="1818" spans="1:12" x14ac:dyDescent="0.3">
      <c r="A1818" s="134">
        <v>40184</v>
      </c>
      <c r="B1818" s="133">
        <v>101.828</v>
      </c>
      <c r="C1818" s="133">
        <v>2603.297</v>
      </c>
      <c r="D1818" s="183" t="s">
        <v>64</v>
      </c>
      <c r="E1818" s="133">
        <v>9225</v>
      </c>
      <c r="F1818" s="133">
        <v>6.7789999999999999</v>
      </c>
      <c r="G1818" s="133">
        <v>6.84</v>
      </c>
      <c r="H1818" s="133">
        <v>6.992</v>
      </c>
      <c r="I1818" s="133">
        <v>6.7759999999999998</v>
      </c>
      <c r="J1818" s="133">
        <v>7.8810000000000002</v>
      </c>
      <c r="K1818" s="133" t="s">
        <v>64</v>
      </c>
      <c r="L1818" s="133">
        <v>149.828</v>
      </c>
    </row>
    <row r="1819" spans="1:12" x14ac:dyDescent="0.3">
      <c r="A1819" s="134">
        <v>40185</v>
      </c>
      <c r="B1819" s="133">
        <v>102.08</v>
      </c>
      <c r="C1819" s="133">
        <v>2586.895</v>
      </c>
      <c r="D1819" s="183" t="s">
        <v>64</v>
      </c>
      <c r="E1819" s="133">
        <v>9284</v>
      </c>
      <c r="F1819" s="133">
        <v>6.7809999999999997</v>
      </c>
      <c r="G1819" s="133">
        <v>6.8380000000000001</v>
      </c>
      <c r="H1819" s="133">
        <v>7.0549999999999997</v>
      </c>
      <c r="I1819" s="133">
        <v>6.6390000000000002</v>
      </c>
      <c r="J1819" s="133">
        <v>7.6779999999999999</v>
      </c>
      <c r="K1819" s="133" t="s">
        <v>64</v>
      </c>
      <c r="L1819" s="133">
        <v>148.376</v>
      </c>
    </row>
    <row r="1820" spans="1:12" x14ac:dyDescent="0.3">
      <c r="A1820" s="134">
        <v>40186</v>
      </c>
      <c r="B1820" s="133">
        <v>102.155</v>
      </c>
      <c r="C1820" s="133">
        <v>2614.37</v>
      </c>
      <c r="D1820" s="183" t="s">
        <v>64</v>
      </c>
      <c r="E1820" s="133">
        <v>9216</v>
      </c>
      <c r="F1820" s="133">
        <v>6.72</v>
      </c>
      <c r="G1820" s="133">
        <v>6.7949999999999999</v>
      </c>
      <c r="H1820" s="133">
        <v>6.9889999999999999</v>
      </c>
      <c r="I1820" s="133">
        <v>6.5579999999999998</v>
      </c>
      <c r="J1820" s="133">
        <v>7.6779999999999999</v>
      </c>
      <c r="K1820" s="133" t="s">
        <v>64</v>
      </c>
      <c r="L1820" s="133">
        <v>149.11500000000001</v>
      </c>
    </row>
    <row r="1821" spans="1:12" x14ac:dyDescent="0.3">
      <c r="A1821" s="134">
        <v>40187</v>
      </c>
      <c r="B1821" s="133">
        <v>102.155</v>
      </c>
      <c r="C1821" s="133">
        <v>2614.37</v>
      </c>
      <c r="D1821" s="183" t="s">
        <v>64</v>
      </c>
      <c r="E1821" s="133">
        <v>9216</v>
      </c>
      <c r="F1821" s="133">
        <v>6.72</v>
      </c>
      <c r="G1821" s="133">
        <v>6.7949999999999999</v>
      </c>
      <c r="H1821" s="133">
        <v>6.9889999999999999</v>
      </c>
      <c r="I1821" s="133">
        <v>6.5579999999999998</v>
      </c>
      <c r="J1821" s="133">
        <v>7.6779999999999999</v>
      </c>
      <c r="K1821" s="133" t="s">
        <v>64</v>
      </c>
      <c r="L1821" s="133">
        <v>149.11500000000001</v>
      </c>
    </row>
    <row r="1822" spans="1:12" x14ac:dyDescent="0.3">
      <c r="A1822" s="134">
        <v>40188</v>
      </c>
      <c r="B1822" s="133">
        <v>102.155</v>
      </c>
      <c r="C1822" s="133">
        <v>2614.37</v>
      </c>
      <c r="D1822" s="183" t="s">
        <v>64</v>
      </c>
      <c r="E1822" s="133">
        <v>9216</v>
      </c>
      <c r="F1822" s="133">
        <v>6.72</v>
      </c>
      <c r="G1822" s="133">
        <v>6.7949999999999999</v>
      </c>
      <c r="H1822" s="133">
        <v>6.9889999999999999</v>
      </c>
      <c r="I1822" s="133">
        <v>6.5579999999999998</v>
      </c>
      <c r="J1822" s="133">
        <v>7.6779999999999999</v>
      </c>
      <c r="K1822" s="133" t="s">
        <v>64</v>
      </c>
      <c r="L1822" s="133">
        <v>149.11500000000001</v>
      </c>
    </row>
    <row r="1823" spans="1:12" x14ac:dyDescent="0.3">
      <c r="A1823" s="134">
        <v>40189</v>
      </c>
      <c r="B1823" s="133">
        <v>102.59099999999999</v>
      </c>
      <c r="C1823" s="133">
        <v>2632.2040000000002</v>
      </c>
      <c r="D1823" s="183" t="s">
        <v>64</v>
      </c>
      <c r="E1823" s="133">
        <v>9156</v>
      </c>
      <c r="F1823" s="133">
        <v>6.75</v>
      </c>
      <c r="G1823" s="133">
        <v>6.7990000000000004</v>
      </c>
      <c r="H1823" s="133">
        <v>6.9749999999999996</v>
      </c>
      <c r="I1823" s="133">
        <v>6.5570000000000004</v>
      </c>
      <c r="J1823" s="133">
        <v>7.6020000000000003</v>
      </c>
      <c r="K1823" s="133" t="s">
        <v>64</v>
      </c>
      <c r="L1823" s="133">
        <v>151.22399999999999</v>
      </c>
    </row>
    <row r="1824" spans="1:12" x14ac:dyDescent="0.3">
      <c r="A1824" s="134">
        <v>40190</v>
      </c>
      <c r="B1824" s="133">
        <v>103.02500000000001</v>
      </c>
      <c r="C1824" s="133">
        <v>2659.5509999999999</v>
      </c>
      <c r="D1824" s="183" t="s">
        <v>64</v>
      </c>
      <c r="E1824" s="133">
        <v>9173</v>
      </c>
      <c r="F1824" s="133">
        <v>6.7329999999999997</v>
      </c>
      <c r="G1824" s="133">
        <v>6.7880000000000003</v>
      </c>
      <c r="H1824" s="133">
        <v>6.9420000000000002</v>
      </c>
      <c r="I1824" s="133">
        <v>6.5129999999999999</v>
      </c>
      <c r="J1824" s="133">
        <v>7.5309999999999997</v>
      </c>
      <c r="K1824" s="133" t="s">
        <v>64</v>
      </c>
      <c r="L1824" s="133">
        <v>152.066</v>
      </c>
    </row>
    <row r="1825" spans="1:12" x14ac:dyDescent="0.3">
      <c r="A1825" s="134">
        <v>40191</v>
      </c>
      <c r="B1825" s="133">
        <v>103.193</v>
      </c>
      <c r="C1825" s="133">
        <v>2632.8719999999998</v>
      </c>
      <c r="D1825" s="183" t="s">
        <v>64</v>
      </c>
      <c r="E1825" s="133">
        <v>9157</v>
      </c>
      <c r="F1825" s="133">
        <v>6.8090000000000002</v>
      </c>
      <c r="G1825" s="133">
        <v>6.8810000000000002</v>
      </c>
      <c r="H1825" s="133">
        <v>7.0179999999999998</v>
      </c>
      <c r="I1825" s="133">
        <v>6.5910000000000002</v>
      </c>
      <c r="J1825" s="133">
        <v>7.5620000000000003</v>
      </c>
      <c r="K1825" s="133" t="s">
        <v>64</v>
      </c>
      <c r="L1825" s="133">
        <v>150.28100000000001</v>
      </c>
    </row>
    <row r="1826" spans="1:12" x14ac:dyDescent="0.3">
      <c r="A1826" s="134">
        <v>40192</v>
      </c>
      <c r="B1826" s="133">
        <v>103.152</v>
      </c>
      <c r="C1826" s="133">
        <v>2645.181</v>
      </c>
      <c r="D1826" s="183" t="s">
        <v>64</v>
      </c>
      <c r="E1826" s="133">
        <v>9162</v>
      </c>
      <c r="F1826" s="133">
        <v>6.7240000000000002</v>
      </c>
      <c r="G1826" s="133">
        <v>6.774</v>
      </c>
      <c r="H1826" s="133">
        <v>6.9080000000000004</v>
      </c>
      <c r="I1826" s="133">
        <v>6.4809999999999999</v>
      </c>
      <c r="J1826" s="133">
        <v>7.6079999999999997</v>
      </c>
      <c r="K1826" s="133" t="s">
        <v>64</v>
      </c>
      <c r="L1826" s="133">
        <v>150.364</v>
      </c>
    </row>
    <row r="1827" spans="1:12" x14ac:dyDescent="0.3">
      <c r="A1827" s="134">
        <v>40193</v>
      </c>
      <c r="B1827" s="133">
        <v>102.986</v>
      </c>
      <c r="C1827" s="133">
        <v>2647.09</v>
      </c>
      <c r="D1827" s="183" t="s">
        <v>64</v>
      </c>
      <c r="E1827" s="133">
        <v>9236</v>
      </c>
      <c r="F1827" s="133">
        <v>6.7240000000000002</v>
      </c>
      <c r="G1827" s="133">
        <v>6.7880000000000003</v>
      </c>
      <c r="H1827" s="133">
        <v>6.952</v>
      </c>
      <c r="I1827" s="133">
        <v>6.524</v>
      </c>
      <c r="J1827" s="133">
        <v>7.7530000000000001</v>
      </c>
      <c r="K1827" s="133" t="s">
        <v>64</v>
      </c>
      <c r="L1827" s="133">
        <v>151.08199999999999</v>
      </c>
    </row>
    <row r="1828" spans="1:12" x14ac:dyDescent="0.3">
      <c r="A1828" s="134">
        <v>40194</v>
      </c>
      <c r="B1828" s="133">
        <v>102.986</v>
      </c>
      <c r="C1828" s="133">
        <v>2647.09</v>
      </c>
      <c r="D1828" s="183" t="s">
        <v>64</v>
      </c>
      <c r="E1828" s="133">
        <v>9236</v>
      </c>
      <c r="F1828" s="133">
        <v>6.7240000000000002</v>
      </c>
      <c r="G1828" s="133">
        <v>6.7880000000000003</v>
      </c>
      <c r="H1828" s="133">
        <v>6.952</v>
      </c>
      <c r="I1828" s="133">
        <v>6.524</v>
      </c>
      <c r="J1828" s="133">
        <v>7.7530000000000001</v>
      </c>
      <c r="K1828" s="133" t="s">
        <v>64</v>
      </c>
      <c r="L1828" s="133">
        <v>151.08199999999999</v>
      </c>
    </row>
    <row r="1829" spans="1:12" x14ac:dyDescent="0.3">
      <c r="A1829" s="134">
        <v>40195</v>
      </c>
      <c r="B1829" s="133">
        <v>102.986</v>
      </c>
      <c r="C1829" s="133">
        <v>2647.09</v>
      </c>
      <c r="D1829" s="183" t="s">
        <v>64</v>
      </c>
      <c r="E1829" s="133">
        <v>9236</v>
      </c>
      <c r="F1829" s="133">
        <v>6.7240000000000002</v>
      </c>
      <c r="G1829" s="133">
        <v>6.7880000000000003</v>
      </c>
      <c r="H1829" s="133">
        <v>6.952</v>
      </c>
      <c r="I1829" s="133">
        <v>6.524</v>
      </c>
      <c r="J1829" s="133">
        <v>7.7530000000000001</v>
      </c>
      <c r="K1829" s="133" t="s">
        <v>64</v>
      </c>
      <c r="L1829" s="133">
        <v>151.08199999999999</v>
      </c>
    </row>
    <row r="1830" spans="1:12" x14ac:dyDescent="0.3">
      <c r="A1830" s="134">
        <v>40196</v>
      </c>
      <c r="B1830" s="133">
        <v>102.998</v>
      </c>
      <c r="C1830" s="133">
        <v>2642.5479999999998</v>
      </c>
      <c r="D1830" s="183" t="s">
        <v>64</v>
      </c>
      <c r="E1830" s="133">
        <v>9228</v>
      </c>
      <c r="F1830" s="133">
        <v>6.7320000000000002</v>
      </c>
      <c r="G1830" s="133">
        <v>6.782</v>
      </c>
      <c r="H1830" s="133">
        <v>6.9340000000000002</v>
      </c>
      <c r="I1830" s="133">
        <v>6.42</v>
      </c>
      <c r="J1830" s="133">
        <v>7.7569999999999997</v>
      </c>
      <c r="K1830" s="133" t="s">
        <v>64</v>
      </c>
      <c r="L1830" s="133">
        <v>151.04499999999999</v>
      </c>
    </row>
    <row r="1831" spans="1:12" x14ac:dyDescent="0.3">
      <c r="A1831" s="134">
        <v>40197</v>
      </c>
      <c r="B1831" s="133">
        <v>103.129</v>
      </c>
      <c r="C1831" s="133">
        <v>2666.0709999999999</v>
      </c>
      <c r="D1831" s="183" t="s">
        <v>64</v>
      </c>
      <c r="E1831" s="133">
        <v>9235</v>
      </c>
      <c r="F1831" s="133">
        <v>6.72</v>
      </c>
      <c r="G1831" s="133">
        <v>6.8010000000000002</v>
      </c>
      <c r="H1831" s="133">
        <v>6.9450000000000003</v>
      </c>
      <c r="I1831" s="133">
        <v>6.3620000000000001</v>
      </c>
      <c r="J1831" s="133">
        <v>7.7439999999999998</v>
      </c>
      <c r="K1831" s="133" t="s">
        <v>64</v>
      </c>
      <c r="L1831" s="133">
        <v>152.48500000000001</v>
      </c>
    </row>
    <row r="1832" spans="1:12" x14ac:dyDescent="0.3">
      <c r="A1832" s="134">
        <v>40198</v>
      </c>
      <c r="B1832" s="133">
        <v>103.038</v>
      </c>
      <c r="C1832" s="133">
        <v>2667.2660000000001</v>
      </c>
      <c r="D1832" s="183" t="s">
        <v>64</v>
      </c>
      <c r="E1832" s="133">
        <v>9308</v>
      </c>
      <c r="F1832" s="133">
        <v>6.6920000000000002</v>
      </c>
      <c r="G1832" s="133">
        <v>6.734</v>
      </c>
      <c r="H1832" s="133">
        <v>6.9039999999999999</v>
      </c>
      <c r="I1832" s="133">
        <v>6.3710000000000004</v>
      </c>
      <c r="J1832" s="133">
        <v>7.7720000000000002</v>
      </c>
      <c r="K1832" s="133" t="s">
        <v>64</v>
      </c>
      <c r="L1832" s="133">
        <v>150.66800000000001</v>
      </c>
    </row>
    <row r="1833" spans="1:12" x14ac:dyDescent="0.3">
      <c r="A1833" s="134">
        <v>40199</v>
      </c>
      <c r="B1833" s="133">
        <v>102.779</v>
      </c>
      <c r="C1833" s="133">
        <v>2638.3820000000001</v>
      </c>
      <c r="D1833" s="183" t="s">
        <v>64</v>
      </c>
      <c r="E1833" s="133">
        <v>9283</v>
      </c>
      <c r="F1833" s="133">
        <v>6.7549999999999999</v>
      </c>
      <c r="G1833" s="133">
        <v>6.8029999999999999</v>
      </c>
      <c r="H1833" s="133">
        <v>7.0960000000000001</v>
      </c>
      <c r="I1833" s="133">
        <v>6.6079999999999997</v>
      </c>
      <c r="J1833" s="133">
        <v>7.8259999999999996</v>
      </c>
      <c r="K1833" s="133" t="s">
        <v>64</v>
      </c>
      <c r="L1833" s="133">
        <v>150.59100000000001</v>
      </c>
    </row>
    <row r="1834" spans="1:12" x14ac:dyDescent="0.3">
      <c r="A1834" s="134">
        <v>40200</v>
      </c>
      <c r="B1834" s="133">
        <v>102.277</v>
      </c>
      <c r="C1834" s="133">
        <v>2610.34</v>
      </c>
      <c r="D1834" s="183" t="s">
        <v>64</v>
      </c>
      <c r="E1834" s="133">
        <v>9380</v>
      </c>
      <c r="F1834" s="133">
        <v>6.7240000000000002</v>
      </c>
      <c r="G1834" s="133">
        <v>6.7690000000000001</v>
      </c>
      <c r="H1834" s="133">
        <v>6.9329999999999998</v>
      </c>
      <c r="I1834" s="133">
        <v>6.8159999999999998</v>
      </c>
      <c r="J1834" s="133">
        <v>7.9630000000000001</v>
      </c>
      <c r="K1834" s="133" t="s">
        <v>64</v>
      </c>
      <c r="L1834" s="133">
        <v>148.53100000000001</v>
      </c>
    </row>
    <row r="1835" spans="1:12" x14ac:dyDescent="0.3">
      <c r="A1835" s="134">
        <v>40201</v>
      </c>
      <c r="B1835" s="133">
        <v>102.277</v>
      </c>
      <c r="C1835" s="133">
        <v>2610.34</v>
      </c>
      <c r="D1835" s="183" t="s">
        <v>64</v>
      </c>
      <c r="E1835" s="133">
        <v>9380</v>
      </c>
      <c r="F1835" s="133">
        <v>6.7240000000000002</v>
      </c>
      <c r="G1835" s="133">
        <v>6.7690000000000001</v>
      </c>
      <c r="H1835" s="133">
        <v>6.9329999999999998</v>
      </c>
      <c r="I1835" s="133">
        <v>6.8159999999999998</v>
      </c>
      <c r="J1835" s="133">
        <v>7.9630000000000001</v>
      </c>
      <c r="K1835" s="133" t="s">
        <v>64</v>
      </c>
      <c r="L1835" s="133">
        <v>148.53100000000001</v>
      </c>
    </row>
    <row r="1836" spans="1:12" x14ac:dyDescent="0.3">
      <c r="A1836" s="134">
        <v>40202</v>
      </c>
      <c r="B1836" s="133">
        <v>102.277</v>
      </c>
      <c r="C1836" s="133">
        <v>2610.34</v>
      </c>
      <c r="D1836" s="183" t="s">
        <v>64</v>
      </c>
      <c r="E1836" s="133">
        <v>9380</v>
      </c>
      <c r="F1836" s="133">
        <v>6.7240000000000002</v>
      </c>
      <c r="G1836" s="133">
        <v>6.7690000000000001</v>
      </c>
      <c r="H1836" s="133">
        <v>6.9329999999999998</v>
      </c>
      <c r="I1836" s="133">
        <v>6.8159999999999998</v>
      </c>
      <c r="J1836" s="133">
        <v>7.9630000000000001</v>
      </c>
      <c r="K1836" s="133" t="s">
        <v>64</v>
      </c>
      <c r="L1836" s="133">
        <v>148.53100000000001</v>
      </c>
    </row>
    <row r="1837" spans="1:12" x14ac:dyDescent="0.3">
      <c r="A1837" s="134">
        <v>40203</v>
      </c>
      <c r="B1837" s="133">
        <v>102.36</v>
      </c>
      <c r="C1837" s="133">
        <v>2597.86</v>
      </c>
      <c r="D1837" s="183" t="s">
        <v>64</v>
      </c>
      <c r="E1837" s="133">
        <v>9313</v>
      </c>
      <c r="F1837" s="133">
        <v>6.7750000000000004</v>
      </c>
      <c r="G1837" s="133">
        <v>6.8339999999999996</v>
      </c>
      <c r="H1837" s="133">
        <v>7.0019999999999998</v>
      </c>
      <c r="I1837" s="133">
        <v>6.4829999999999997</v>
      </c>
      <c r="J1837" s="133">
        <v>7.8840000000000003</v>
      </c>
      <c r="K1837" s="133" t="s">
        <v>64</v>
      </c>
      <c r="L1837" s="133">
        <v>147.46600000000001</v>
      </c>
    </row>
    <row r="1838" spans="1:12" x14ac:dyDescent="0.3">
      <c r="A1838" s="134">
        <v>40204</v>
      </c>
      <c r="B1838" s="133">
        <v>102.22</v>
      </c>
      <c r="C1838" s="133">
        <v>2578.415</v>
      </c>
      <c r="D1838" s="183" t="s">
        <v>64</v>
      </c>
      <c r="E1838" s="133">
        <v>9380</v>
      </c>
      <c r="F1838" s="133">
        <v>6.7219999999999995</v>
      </c>
      <c r="G1838" s="133">
        <v>6.7720000000000002</v>
      </c>
      <c r="H1838" s="133">
        <v>6.9119999999999999</v>
      </c>
      <c r="I1838" s="133">
        <v>6.5590000000000002</v>
      </c>
      <c r="J1838" s="133">
        <v>8.0220000000000002</v>
      </c>
      <c r="K1838" s="133" t="s">
        <v>64</v>
      </c>
      <c r="L1838" s="133">
        <v>146.661</v>
      </c>
    </row>
    <row r="1839" spans="1:12" x14ac:dyDescent="0.3">
      <c r="A1839" s="134">
        <v>40205</v>
      </c>
      <c r="B1839" s="133">
        <v>102.199</v>
      </c>
      <c r="C1839" s="133">
        <v>2564.5540000000001</v>
      </c>
      <c r="D1839" s="183" t="s">
        <v>64</v>
      </c>
      <c r="E1839" s="133">
        <v>9417</v>
      </c>
      <c r="F1839" s="133">
        <v>6.73</v>
      </c>
      <c r="G1839" s="133">
        <v>6.782</v>
      </c>
      <c r="H1839" s="133">
        <v>6.9329999999999998</v>
      </c>
      <c r="I1839" s="133">
        <v>6.5709999999999997</v>
      </c>
      <c r="J1839" s="133">
        <v>7.9619999999999997</v>
      </c>
      <c r="K1839" s="133" t="s">
        <v>64</v>
      </c>
      <c r="L1839" s="133">
        <v>145.78299999999999</v>
      </c>
    </row>
    <row r="1840" spans="1:12" x14ac:dyDescent="0.3">
      <c r="A1840" s="134">
        <v>40206</v>
      </c>
      <c r="B1840" s="133">
        <v>102.419</v>
      </c>
      <c r="C1840" s="133">
        <v>2619.5650000000001</v>
      </c>
      <c r="D1840" s="183" t="s">
        <v>64</v>
      </c>
      <c r="E1840" s="133">
        <v>9323</v>
      </c>
      <c r="F1840" s="133">
        <v>6.7320000000000002</v>
      </c>
      <c r="G1840" s="133">
        <v>6.7839999999999998</v>
      </c>
      <c r="H1840" s="133">
        <v>6.9249999999999998</v>
      </c>
      <c r="I1840" s="133">
        <v>7.5019999999999998</v>
      </c>
      <c r="J1840" s="133">
        <v>8.1560000000000006</v>
      </c>
      <c r="K1840" s="133" t="s">
        <v>64</v>
      </c>
      <c r="L1840" s="133">
        <v>149.30199999999999</v>
      </c>
    </row>
    <row r="1841" spans="1:12" x14ac:dyDescent="0.3">
      <c r="A1841" s="134">
        <v>40207</v>
      </c>
      <c r="B1841" s="133">
        <v>102.509</v>
      </c>
      <c r="C1841" s="133">
        <v>2610.7959999999998</v>
      </c>
      <c r="D1841" s="183" t="s">
        <v>64</v>
      </c>
      <c r="E1841" s="133">
        <v>9360</v>
      </c>
      <c r="F1841" s="133">
        <v>6.9320000000000004</v>
      </c>
      <c r="G1841" s="133">
        <v>6.9719999999999995</v>
      </c>
      <c r="H1841" s="133">
        <v>7.093</v>
      </c>
      <c r="I1841" s="133">
        <v>7.5069999999999997</v>
      </c>
      <c r="J1841" s="133">
        <v>8.2159999999999993</v>
      </c>
      <c r="K1841" s="133" t="s">
        <v>64</v>
      </c>
      <c r="L1841" s="133">
        <v>149.06700000000001</v>
      </c>
    </row>
    <row r="1842" spans="1:12" x14ac:dyDescent="0.3">
      <c r="A1842" s="134">
        <v>40208</v>
      </c>
      <c r="B1842" s="133">
        <v>102.509</v>
      </c>
      <c r="C1842" s="133">
        <v>2610.7959999999998</v>
      </c>
      <c r="D1842" s="183" t="s">
        <v>64</v>
      </c>
      <c r="E1842" s="133">
        <v>9360</v>
      </c>
      <c r="F1842" s="133">
        <v>6.9320000000000004</v>
      </c>
      <c r="G1842" s="133">
        <v>6.9719999999999995</v>
      </c>
      <c r="H1842" s="133">
        <v>7.093</v>
      </c>
      <c r="I1842" s="133">
        <v>7.5069999999999997</v>
      </c>
      <c r="J1842" s="133">
        <v>8.2159999999999993</v>
      </c>
      <c r="K1842" s="133" t="s">
        <v>64</v>
      </c>
      <c r="L1842" s="133">
        <v>149.06700000000001</v>
      </c>
    </row>
    <row r="1843" spans="1:12" x14ac:dyDescent="0.3">
      <c r="A1843" s="134">
        <v>40209</v>
      </c>
      <c r="B1843" s="133">
        <v>102.509</v>
      </c>
      <c r="C1843" s="133">
        <v>2610.7959999999998</v>
      </c>
      <c r="D1843" s="183" t="s">
        <v>64</v>
      </c>
      <c r="E1843" s="133">
        <v>9360</v>
      </c>
      <c r="F1843" s="133">
        <v>6.9320000000000004</v>
      </c>
      <c r="G1843" s="133">
        <v>6.9719999999999995</v>
      </c>
      <c r="H1843" s="133">
        <v>7.093</v>
      </c>
      <c r="I1843" s="133">
        <v>7.5069999999999997</v>
      </c>
      <c r="J1843" s="133">
        <v>8.2159999999999993</v>
      </c>
      <c r="K1843" s="133" t="s">
        <v>64</v>
      </c>
      <c r="L1843" s="133">
        <v>149.06700000000001</v>
      </c>
    </row>
    <row r="1844" spans="1:12" x14ac:dyDescent="0.3">
      <c r="A1844" s="134">
        <v>40210</v>
      </c>
      <c r="B1844" s="133">
        <v>102.438</v>
      </c>
      <c r="C1844" s="133">
        <v>2587.549</v>
      </c>
      <c r="D1844" s="183" t="s">
        <v>64</v>
      </c>
      <c r="E1844" s="133">
        <v>9385</v>
      </c>
      <c r="F1844" s="133">
        <v>6.8049999999999997</v>
      </c>
      <c r="G1844" s="133">
        <v>6.8570000000000002</v>
      </c>
      <c r="H1844" s="133">
        <v>7.02</v>
      </c>
      <c r="I1844" s="133">
        <v>7.476</v>
      </c>
      <c r="J1844" s="133">
        <v>8.1910000000000007</v>
      </c>
      <c r="K1844" s="133" t="s">
        <v>64</v>
      </c>
      <c r="L1844" s="133">
        <v>146.98500000000001</v>
      </c>
    </row>
    <row r="1845" spans="1:12" x14ac:dyDescent="0.3">
      <c r="A1845" s="134">
        <v>40211</v>
      </c>
      <c r="B1845" s="133">
        <v>102.56</v>
      </c>
      <c r="C1845" s="133">
        <v>2580.2510000000002</v>
      </c>
      <c r="D1845" s="183" t="s">
        <v>64</v>
      </c>
      <c r="E1845" s="133">
        <v>9355</v>
      </c>
      <c r="F1845" s="133">
        <v>6.6989999999999998</v>
      </c>
      <c r="G1845" s="133">
        <v>6.7370000000000001</v>
      </c>
      <c r="H1845" s="133">
        <v>6.8739999999999997</v>
      </c>
      <c r="I1845" s="133">
        <v>7.5359999999999996</v>
      </c>
      <c r="J1845" s="133">
        <v>8.2129999999999992</v>
      </c>
      <c r="K1845" s="133" t="s">
        <v>64</v>
      </c>
      <c r="L1845" s="133">
        <v>146.72200000000001</v>
      </c>
    </row>
    <row r="1846" spans="1:12" x14ac:dyDescent="0.3">
      <c r="A1846" s="134">
        <v>40212</v>
      </c>
      <c r="B1846" s="133">
        <v>102.77500000000001</v>
      </c>
      <c r="C1846" s="133">
        <v>2604.549</v>
      </c>
      <c r="D1846" s="183" t="s">
        <v>64</v>
      </c>
      <c r="E1846" s="133">
        <v>9298</v>
      </c>
      <c r="F1846" s="133">
        <v>6.7039999999999997</v>
      </c>
      <c r="G1846" s="133">
        <v>6.7469999999999999</v>
      </c>
      <c r="H1846" s="133">
        <v>6.9020000000000001</v>
      </c>
      <c r="I1846" s="133">
        <v>7.5069999999999997</v>
      </c>
      <c r="J1846" s="133">
        <v>8.2110000000000003</v>
      </c>
      <c r="K1846" s="133" t="s">
        <v>64</v>
      </c>
      <c r="L1846" s="133">
        <v>147.46299999999999</v>
      </c>
    </row>
    <row r="1847" spans="1:12" x14ac:dyDescent="0.3">
      <c r="A1847" s="134">
        <v>40213</v>
      </c>
      <c r="B1847" s="133">
        <v>102.77500000000001</v>
      </c>
      <c r="C1847" s="133">
        <v>2593.2199999999998</v>
      </c>
      <c r="D1847" s="183" t="s">
        <v>64</v>
      </c>
      <c r="E1847" s="133">
        <v>9345</v>
      </c>
      <c r="F1847" s="133">
        <v>6.7229999999999999</v>
      </c>
      <c r="G1847" s="133">
        <v>6.7649999999999997</v>
      </c>
      <c r="H1847" s="133">
        <v>6.8949999999999996</v>
      </c>
      <c r="I1847" s="133">
        <v>7.492</v>
      </c>
      <c r="J1847" s="133">
        <v>8.1910000000000007</v>
      </c>
      <c r="K1847" s="133" t="s">
        <v>64</v>
      </c>
      <c r="L1847" s="133">
        <v>146.22999999999999</v>
      </c>
    </row>
    <row r="1848" spans="1:12" x14ac:dyDescent="0.3">
      <c r="A1848" s="134">
        <v>40214</v>
      </c>
      <c r="B1848" s="133">
        <v>102.63500000000001</v>
      </c>
      <c r="C1848" s="133">
        <v>2518.9760000000001</v>
      </c>
      <c r="D1848" s="183" t="s">
        <v>64</v>
      </c>
      <c r="E1848" s="133">
        <v>9450</v>
      </c>
      <c r="F1848" s="133">
        <v>6.7329999999999997</v>
      </c>
      <c r="G1848" s="133">
        <v>6.7729999999999997</v>
      </c>
      <c r="H1848" s="133">
        <v>6.9059999999999997</v>
      </c>
      <c r="I1848" s="133">
        <v>7.46</v>
      </c>
      <c r="J1848" s="133">
        <v>8.2059999999999995</v>
      </c>
      <c r="K1848" s="133" t="s">
        <v>64</v>
      </c>
      <c r="L1848" s="133">
        <v>141.738</v>
      </c>
    </row>
    <row r="1849" spans="1:12" x14ac:dyDescent="0.3">
      <c r="A1849" s="134">
        <v>40215</v>
      </c>
      <c r="B1849" s="133">
        <v>102.63500000000001</v>
      </c>
      <c r="C1849" s="133">
        <v>2518.9760000000001</v>
      </c>
      <c r="D1849" s="183" t="s">
        <v>64</v>
      </c>
      <c r="E1849" s="133">
        <v>9450</v>
      </c>
      <c r="F1849" s="133">
        <v>6.7329999999999997</v>
      </c>
      <c r="G1849" s="133">
        <v>6.7729999999999997</v>
      </c>
      <c r="H1849" s="133">
        <v>6.9059999999999997</v>
      </c>
      <c r="I1849" s="133">
        <v>7.46</v>
      </c>
      <c r="J1849" s="133">
        <v>8.2059999999999995</v>
      </c>
      <c r="K1849" s="133" t="s">
        <v>64</v>
      </c>
      <c r="L1849" s="133">
        <v>141.738</v>
      </c>
    </row>
    <row r="1850" spans="1:12" x14ac:dyDescent="0.3">
      <c r="A1850" s="134">
        <v>40216</v>
      </c>
      <c r="B1850" s="133">
        <v>102.63500000000001</v>
      </c>
      <c r="C1850" s="133">
        <v>2518.9760000000001</v>
      </c>
      <c r="D1850" s="183" t="s">
        <v>64</v>
      </c>
      <c r="E1850" s="133">
        <v>9450</v>
      </c>
      <c r="F1850" s="133">
        <v>6.7329999999999997</v>
      </c>
      <c r="G1850" s="133">
        <v>6.7729999999999997</v>
      </c>
      <c r="H1850" s="133">
        <v>6.9059999999999997</v>
      </c>
      <c r="I1850" s="133">
        <v>7.46</v>
      </c>
      <c r="J1850" s="133">
        <v>8.2059999999999995</v>
      </c>
      <c r="K1850" s="133" t="s">
        <v>64</v>
      </c>
      <c r="L1850" s="133">
        <v>141.738</v>
      </c>
    </row>
    <row r="1851" spans="1:12" x14ac:dyDescent="0.3">
      <c r="A1851" s="134">
        <v>40217</v>
      </c>
      <c r="B1851" s="133">
        <v>102.604</v>
      </c>
      <c r="C1851" s="133">
        <v>2475.5720000000001</v>
      </c>
      <c r="D1851" s="183" t="s">
        <v>64</v>
      </c>
      <c r="E1851" s="133">
        <v>9405</v>
      </c>
      <c r="F1851" s="133">
        <v>6.694</v>
      </c>
      <c r="G1851" s="133">
        <v>6.77</v>
      </c>
      <c r="H1851" s="133">
        <v>6.93</v>
      </c>
      <c r="I1851" s="133">
        <v>7.5449999999999999</v>
      </c>
      <c r="J1851" s="133">
        <v>8.2390000000000008</v>
      </c>
      <c r="K1851" s="133" t="s">
        <v>64</v>
      </c>
      <c r="L1851" s="133">
        <v>138.91800000000001</v>
      </c>
    </row>
    <row r="1852" spans="1:12" x14ac:dyDescent="0.3">
      <c r="A1852" s="134">
        <v>40218</v>
      </c>
      <c r="B1852" s="133">
        <v>102.59699999999999</v>
      </c>
      <c r="C1852" s="133">
        <v>2489.4850000000001</v>
      </c>
      <c r="D1852" s="183" t="s">
        <v>64</v>
      </c>
      <c r="E1852" s="133">
        <v>9326</v>
      </c>
      <c r="F1852" s="133">
        <v>6.7039999999999997</v>
      </c>
      <c r="G1852" s="133">
        <v>6.7539999999999996</v>
      </c>
      <c r="H1852" s="133">
        <v>6.8879999999999999</v>
      </c>
      <c r="I1852" s="133">
        <v>7.5720000000000001</v>
      </c>
      <c r="J1852" s="133">
        <v>8.2219999999999995</v>
      </c>
      <c r="K1852" s="133" t="s">
        <v>64</v>
      </c>
      <c r="L1852" s="133">
        <v>140.071</v>
      </c>
    </row>
    <row r="1853" spans="1:12" x14ac:dyDescent="0.3">
      <c r="A1853" s="134">
        <v>40219</v>
      </c>
      <c r="B1853" s="133">
        <v>102.752</v>
      </c>
      <c r="C1853" s="133">
        <v>2483.4380000000001</v>
      </c>
      <c r="D1853" s="183" t="s">
        <v>64</v>
      </c>
      <c r="E1853" s="133">
        <v>9365</v>
      </c>
      <c r="F1853" s="133">
        <v>6.6909999999999998</v>
      </c>
      <c r="G1853" s="133">
        <v>6.7320000000000002</v>
      </c>
      <c r="H1853" s="133">
        <v>6.88</v>
      </c>
      <c r="I1853" s="133">
        <v>7.5419999999999998</v>
      </c>
      <c r="J1853" s="133">
        <v>8.2260000000000009</v>
      </c>
      <c r="K1853" s="133" t="s">
        <v>64</v>
      </c>
      <c r="L1853" s="133">
        <v>140.24799999999999</v>
      </c>
    </row>
    <row r="1854" spans="1:12" x14ac:dyDescent="0.3">
      <c r="A1854" s="134">
        <v>40220</v>
      </c>
      <c r="B1854" s="133">
        <v>102.78400000000001</v>
      </c>
      <c r="C1854" s="133">
        <v>2507.7510000000002</v>
      </c>
      <c r="D1854" s="183" t="s">
        <v>64</v>
      </c>
      <c r="E1854" s="133">
        <v>9370</v>
      </c>
      <c r="F1854" s="133">
        <v>6.7110000000000003</v>
      </c>
      <c r="G1854" s="133">
        <v>6.7560000000000002</v>
      </c>
      <c r="H1854" s="133">
        <v>6.9290000000000003</v>
      </c>
      <c r="I1854" s="133">
        <v>7.5440000000000005</v>
      </c>
      <c r="J1854" s="133">
        <v>8.2149999999999999</v>
      </c>
      <c r="K1854" s="133" t="s">
        <v>64</v>
      </c>
      <c r="L1854" s="133">
        <v>142.28800000000001</v>
      </c>
    </row>
    <row r="1855" spans="1:12" x14ac:dyDescent="0.3">
      <c r="A1855" s="134">
        <v>40221</v>
      </c>
      <c r="B1855" s="133">
        <v>102.848</v>
      </c>
      <c r="C1855" s="133">
        <v>2534.1370000000002</v>
      </c>
      <c r="D1855" s="183" t="s">
        <v>64</v>
      </c>
      <c r="E1855" s="133">
        <v>9340</v>
      </c>
      <c r="F1855" s="133">
        <v>6.6989999999999998</v>
      </c>
      <c r="G1855" s="133">
        <v>6.7519999999999998</v>
      </c>
      <c r="H1855" s="133">
        <v>6.8840000000000003</v>
      </c>
      <c r="I1855" s="133">
        <v>7.5250000000000004</v>
      </c>
      <c r="J1855" s="133">
        <v>8.2219999999999995</v>
      </c>
      <c r="K1855" s="133" t="s">
        <v>64</v>
      </c>
      <c r="L1855" s="133">
        <v>143.85599999999999</v>
      </c>
    </row>
    <row r="1856" spans="1:12" x14ac:dyDescent="0.3">
      <c r="A1856" s="134">
        <v>40222</v>
      </c>
      <c r="B1856" s="133">
        <v>102.848</v>
      </c>
      <c r="C1856" s="133">
        <v>2534.1370000000002</v>
      </c>
      <c r="D1856" s="183" t="s">
        <v>64</v>
      </c>
      <c r="E1856" s="133">
        <v>9340</v>
      </c>
      <c r="F1856" s="133">
        <v>6.6989999999999998</v>
      </c>
      <c r="G1856" s="133">
        <v>6.7519999999999998</v>
      </c>
      <c r="H1856" s="133">
        <v>6.8840000000000003</v>
      </c>
      <c r="I1856" s="133">
        <v>7.5250000000000004</v>
      </c>
      <c r="J1856" s="133">
        <v>8.2219999999999995</v>
      </c>
      <c r="K1856" s="133" t="s">
        <v>64</v>
      </c>
      <c r="L1856" s="133">
        <v>143.85599999999999</v>
      </c>
    </row>
    <row r="1857" spans="1:12" x14ac:dyDescent="0.3">
      <c r="A1857" s="134">
        <v>40223</v>
      </c>
      <c r="B1857" s="133">
        <v>102.848</v>
      </c>
      <c r="C1857" s="133">
        <v>2534.1370000000002</v>
      </c>
      <c r="D1857" s="183" t="s">
        <v>64</v>
      </c>
      <c r="E1857" s="133">
        <v>9340</v>
      </c>
      <c r="F1857" s="133">
        <v>6.6989999999999998</v>
      </c>
      <c r="G1857" s="133">
        <v>6.7519999999999998</v>
      </c>
      <c r="H1857" s="133">
        <v>6.8840000000000003</v>
      </c>
      <c r="I1857" s="133">
        <v>7.5250000000000004</v>
      </c>
      <c r="J1857" s="133">
        <v>8.2219999999999995</v>
      </c>
      <c r="K1857" s="133" t="s">
        <v>64</v>
      </c>
      <c r="L1857" s="133">
        <v>143.85599999999999</v>
      </c>
    </row>
    <row r="1858" spans="1:12" x14ac:dyDescent="0.3">
      <c r="A1858" s="134">
        <v>40224</v>
      </c>
      <c r="B1858" s="133">
        <v>102.941</v>
      </c>
      <c r="C1858" s="133">
        <v>2517.4560000000001</v>
      </c>
      <c r="D1858" s="183" t="s">
        <v>64</v>
      </c>
      <c r="E1858" s="133">
        <v>9350</v>
      </c>
      <c r="F1858" s="133">
        <v>6.72</v>
      </c>
      <c r="G1858" s="133">
        <v>6.7679999999999998</v>
      </c>
      <c r="H1858" s="133">
        <v>6.9169999999999998</v>
      </c>
      <c r="I1858" s="133">
        <v>7.5280000000000005</v>
      </c>
      <c r="J1858" s="133">
        <v>8.2110000000000003</v>
      </c>
      <c r="K1858" s="133" t="s">
        <v>64</v>
      </c>
      <c r="L1858" s="133">
        <v>142.95500000000001</v>
      </c>
    </row>
    <row r="1859" spans="1:12" x14ac:dyDescent="0.3">
      <c r="A1859" s="134">
        <v>40225</v>
      </c>
      <c r="B1859" s="133">
        <v>102.928</v>
      </c>
      <c r="C1859" s="133">
        <v>2558.5050000000001</v>
      </c>
      <c r="D1859" s="183" t="s">
        <v>64</v>
      </c>
      <c r="E1859" s="133">
        <v>9315</v>
      </c>
      <c r="F1859" s="133">
        <v>6.694</v>
      </c>
      <c r="G1859" s="133">
        <v>6.7229999999999999</v>
      </c>
      <c r="H1859" s="133">
        <v>6.8609999999999998</v>
      </c>
      <c r="I1859" s="133">
        <v>7.492</v>
      </c>
      <c r="J1859" s="133">
        <v>8.1739999999999995</v>
      </c>
      <c r="K1859" s="133" t="s">
        <v>64</v>
      </c>
      <c r="L1859" s="133">
        <v>145.422</v>
      </c>
    </row>
    <row r="1860" spans="1:12" x14ac:dyDescent="0.3">
      <c r="A1860" s="134">
        <v>40226</v>
      </c>
      <c r="B1860" s="133">
        <v>102.965</v>
      </c>
      <c r="C1860" s="133">
        <v>2581.34</v>
      </c>
      <c r="D1860" s="183" t="s">
        <v>64</v>
      </c>
      <c r="E1860" s="133">
        <v>9280</v>
      </c>
      <c r="F1860" s="133">
        <v>6.7069999999999999</v>
      </c>
      <c r="G1860" s="133">
        <v>6.758</v>
      </c>
      <c r="H1860" s="133">
        <v>6.891</v>
      </c>
      <c r="I1860" s="133">
        <v>7.556</v>
      </c>
      <c r="J1860" s="133">
        <v>8.1959999999999997</v>
      </c>
      <c r="K1860" s="133" t="s">
        <v>64</v>
      </c>
      <c r="L1860" s="133">
        <v>146.95500000000001</v>
      </c>
    </row>
    <row r="1861" spans="1:12" x14ac:dyDescent="0.3">
      <c r="A1861" s="134">
        <v>40227</v>
      </c>
      <c r="B1861" s="133">
        <v>102.98699999999999</v>
      </c>
      <c r="C1861" s="133">
        <v>2560.0340000000001</v>
      </c>
      <c r="D1861" s="183" t="s">
        <v>64</v>
      </c>
      <c r="E1861" s="133">
        <v>9315</v>
      </c>
      <c r="F1861" s="133">
        <v>6.6890000000000001</v>
      </c>
      <c r="G1861" s="133">
        <v>6.7370000000000001</v>
      </c>
      <c r="H1861" s="133">
        <v>6.835</v>
      </c>
      <c r="I1861" s="133">
        <v>7.5149999999999997</v>
      </c>
      <c r="J1861" s="133">
        <v>8.1790000000000003</v>
      </c>
      <c r="K1861" s="133" t="s">
        <v>64</v>
      </c>
      <c r="L1861" s="133">
        <v>145.90700000000001</v>
      </c>
    </row>
    <row r="1862" spans="1:12" x14ac:dyDescent="0.3">
      <c r="A1862" s="134">
        <v>40228</v>
      </c>
      <c r="B1862" s="133">
        <v>102.871</v>
      </c>
      <c r="C1862" s="133">
        <v>2554.3760000000002</v>
      </c>
      <c r="D1862" s="183" t="s">
        <v>64</v>
      </c>
      <c r="E1862" s="133">
        <v>9335</v>
      </c>
      <c r="F1862" s="133">
        <v>6.7590000000000003</v>
      </c>
      <c r="G1862" s="133">
        <v>6.8179999999999996</v>
      </c>
      <c r="H1862" s="133">
        <v>7.0339999999999998</v>
      </c>
      <c r="I1862" s="133">
        <v>7.5149999999999997</v>
      </c>
      <c r="J1862" s="133">
        <v>8.1950000000000003</v>
      </c>
      <c r="K1862" s="133" t="s">
        <v>64</v>
      </c>
      <c r="L1862" s="133">
        <v>145.88999999999999</v>
      </c>
    </row>
    <row r="1863" spans="1:12" x14ac:dyDescent="0.3">
      <c r="A1863" s="134">
        <v>40229</v>
      </c>
      <c r="B1863" s="133">
        <v>102.871</v>
      </c>
      <c r="C1863" s="133">
        <v>2554.3760000000002</v>
      </c>
      <c r="D1863" s="183" t="s">
        <v>64</v>
      </c>
      <c r="E1863" s="133">
        <v>9335</v>
      </c>
      <c r="F1863" s="133">
        <v>6.7590000000000003</v>
      </c>
      <c r="G1863" s="133">
        <v>6.8179999999999996</v>
      </c>
      <c r="H1863" s="133">
        <v>7.0339999999999998</v>
      </c>
      <c r="I1863" s="133">
        <v>7.5149999999999997</v>
      </c>
      <c r="J1863" s="133">
        <v>8.1950000000000003</v>
      </c>
      <c r="K1863" s="133" t="s">
        <v>64</v>
      </c>
      <c r="L1863" s="133">
        <v>145.88999999999999</v>
      </c>
    </row>
    <row r="1864" spans="1:12" x14ac:dyDescent="0.3">
      <c r="A1864" s="134">
        <v>40230</v>
      </c>
      <c r="B1864" s="133">
        <v>102.871</v>
      </c>
      <c r="C1864" s="133">
        <v>2554.3760000000002</v>
      </c>
      <c r="D1864" s="183" t="s">
        <v>64</v>
      </c>
      <c r="E1864" s="133">
        <v>9335</v>
      </c>
      <c r="F1864" s="133">
        <v>6.7590000000000003</v>
      </c>
      <c r="G1864" s="133">
        <v>6.8179999999999996</v>
      </c>
      <c r="H1864" s="133">
        <v>7.0339999999999998</v>
      </c>
      <c r="I1864" s="133">
        <v>7.5149999999999997</v>
      </c>
      <c r="J1864" s="133">
        <v>8.1950000000000003</v>
      </c>
      <c r="K1864" s="133" t="s">
        <v>64</v>
      </c>
      <c r="L1864" s="133">
        <v>145.88999999999999</v>
      </c>
    </row>
    <row r="1865" spans="1:12" x14ac:dyDescent="0.3">
      <c r="A1865" s="134">
        <v>40231</v>
      </c>
      <c r="B1865" s="133">
        <v>102.989</v>
      </c>
      <c r="C1865" s="133">
        <v>2564.2629999999999</v>
      </c>
      <c r="D1865" s="183" t="s">
        <v>64</v>
      </c>
      <c r="E1865" s="133">
        <v>9295</v>
      </c>
      <c r="F1865" s="133">
        <v>6.6929999999999996</v>
      </c>
      <c r="G1865" s="133">
        <v>6.7510000000000003</v>
      </c>
      <c r="H1865" s="133">
        <v>6.8879999999999999</v>
      </c>
      <c r="I1865" s="133">
        <v>7.53</v>
      </c>
      <c r="J1865" s="133">
        <v>8.1750000000000007</v>
      </c>
      <c r="K1865" s="133" t="s">
        <v>64</v>
      </c>
      <c r="L1865" s="133">
        <v>146.54</v>
      </c>
    </row>
    <row r="1866" spans="1:12" x14ac:dyDescent="0.3">
      <c r="A1866" s="134">
        <v>40232</v>
      </c>
      <c r="B1866" s="133">
        <v>103.054</v>
      </c>
      <c r="C1866" s="133">
        <v>2583.6509999999998</v>
      </c>
      <c r="D1866" s="183" t="s">
        <v>64</v>
      </c>
      <c r="E1866" s="133">
        <v>9295</v>
      </c>
      <c r="F1866" s="133">
        <v>6.6970000000000001</v>
      </c>
      <c r="G1866" s="133">
        <v>6.76</v>
      </c>
      <c r="H1866" s="133">
        <v>6.891</v>
      </c>
      <c r="I1866" s="133">
        <v>7.5510000000000002</v>
      </c>
      <c r="J1866" s="133">
        <v>8.2330000000000005</v>
      </c>
      <c r="K1866" s="133" t="s">
        <v>64</v>
      </c>
      <c r="L1866" s="133">
        <v>147.39400000000001</v>
      </c>
    </row>
    <row r="1867" spans="1:12" x14ac:dyDescent="0.3">
      <c r="A1867" s="134">
        <v>40233</v>
      </c>
      <c r="B1867" s="133">
        <v>103.173</v>
      </c>
      <c r="C1867" s="133">
        <v>2579.4160000000002</v>
      </c>
      <c r="D1867" s="183" t="s">
        <v>64</v>
      </c>
      <c r="E1867" s="133">
        <v>9347</v>
      </c>
      <c r="F1867" s="133">
        <v>6.6890000000000001</v>
      </c>
      <c r="G1867" s="133">
        <v>6.7379999999999995</v>
      </c>
      <c r="H1867" s="133">
        <v>6.88</v>
      </c>
      <c r="I1867" s="133">
        <v>7.5280000000000005</v>
      </c>
      <c r="J1867" s="133">
        <v>8.2260000000000009</v>
      </c>
      <c r="K1867" s="133" t="s">
        <v>64</v>
      </c>
      <c r="L1867" s="133">
        <v>146.964</v>
      </c>
    </row>
    <row r="1868" spans="1:12" x14ac:dyDescent="0.3">
      <c r="A1868" s="134">
        <v>40234</v>
      </c>
      <c r="B1868" s="133">
        <v>103.292</v>
      </c>
      <c r="C1868" s="133">
        <v>2549.0329999999999</v>
      </c>
      <c r="D1868" s="183" t="s">
        <v>64</v>
      </c>
      <c r="E1868" s="133">
        <v>9350</v>
      </c>
      <c r="F1868" s="133">
        <v>6.6890000000000001</v>
      </c>
      <c r="G1868" s="133">
        <v>6.726</v>
      </c>
      <c r="H1868" s="133">
        <v>6.8550000000000004</v>
      </c>
      <c r="I1868" s="133">
        <v>7.52</v>
      </c>
      <c r="J1868" s="133">
        <v>8.2409999999999997</v>
      </c>
      <c r="K1868" s="133" t="s">
        <v>64</v>
      </c>
      <c r="L1868" s="133">
        <v>144.697</v>
      </c>
    </row>
    <row r="1869" spans="1:12" x14ac:dyDescent="0.3">
      <c r="A1869" s="134">
        <v>40235</v>
      </c>
      <c r="B1869" s="133">
        <v>103.33499999999999</v>
      </c>
      <c r="C1869" s="133">
        <v>2549.0329999999999</v>
      </c>
      <c r="D1869" s="183" t="s">
        <v>64</v>
      </c>
      <c r="E1869" s="133">
        <v>9335</v>
      </c>
      <c r="F1869" s="133">
        <v>6.6890000000000001</v>
      </c>
      <c r="G1869" s="133">
        <v>6.726</v>
      </c>
      <c r="H1869" s="133">
        <v>6.8550000000000004</v>
      </c>
      <c r="I1869" s="133">
        <v>7.5019999999999998</v>
      </c>
      <c r="J1869" s="133">
        <v>8.2059999999999995</v>
      </c>
      <c r="K1869" s="133" t="s">
        <v>64</v>
      </c>
      <c r="L1869" s="133">
        <v>144.697</v>
      </c>
    </row>
    <row r="1870" spans="1:12" x14ac:dyDescent="0.3">
      <c r="A1870" s="134">
        <v>40236</v>
      </c>
      <c r="B1870" s="133">
        <v>103.33499999999999</v>
      </c>
      <c r="C1870" s="133">
        <v>2549.0329999999999</v>
      </c>
      <c r="D1870" s="183" t="s">
        <v>64</v>
      </c>
      <c r="E1870" s="133">
        <v>9335</v>
      </c>
      <c r="F1870" s="133">
        <v>6.6890000000000001</v>
      </c>
      <c r="G1870" s="133">
        <v>6.726</v>
      </c>
      <c r="H1870" s="133">
        <v>6.8550000000000004</v>
      </c>
      <c r="I1870" s="133">
        <v>7.5019999999999998</v>
      </c>
      <c r="J1870" s="133">
        <v>8.2059999999999995</v>
      </c>
      <c r="K1870" s="133" t="s">
        <v>64</v>
      </c>
      <c r="L1870" s="133">
        <v>144.697</v>
      </c>
    </row>
    <row r="1871" spans="1:12" x14ac:dyDescent="0.3">
      <c r="A1871" s="134">
        <v>40237</v>
      </c>
      <c r="B1871" s="133">
        <v>103.33499999999999</v>
      </c>
      <c r="C1871" s="133">
        <v>2549.0329999999999</v>
      </c>
      <c r="D1871" s="183" t="s">
        <v>64</v>
      </c>
      <c r="E1871" s="133">
        <v>9335</v>
      </c>
      <c r="F1871" s="133">
        <v>6.6890000000000001</v>
      </c>
      <c r="G1871" s="133">
        <v>6.726</v>
      </c>
      <c r="H1871" s="133">
        <v>6.8550000000000004</v>
      </c>
      <c r="I1871" s="133">
        <v>7.5019999999999998</v>
      </c>
      <c r="J1871" s="133">
        <v>8.2059999999999995</v>
      </c>
      <c r="K1871" s="133" t="s">
        <v>64</v>
      </c>
      <c r="L1871" s="133">
        <v>144.697</v>
      </c>
    </row>
    <row r="1872" spans="1:12" x14ac:dyDescent="0.3">
      <c r="A1872" s="134">
        <v>40238</v>
      </c>
      <c r="B1872" s="133">
        <v>103.694</v>
      </c>
      <c r="C1872" s="133">
        <v>2554.674</v>
      </c>
      <c r="D1872" s="183" t="s">
        <v>64</v>
      </c>
      <c r="E1872" s="133">
        <v>9280</v>
      </c>
      <c r="F1872" s="133">
        <v>6.6970000000000001</v>
      </c>
      <c r="G1872" s="133">
        <v>6.7370000000000001</v>
      </c>
      <c r="H1872" s="133">
        <v>6.8629999999999995</v>
      </c>
      <c r="I1872" s="133">
        <v>7.5039999999999996</v>
      </c>
      <c r="J1872" s="133">
        <v>8.2050000000000001</v>
      </c>
      <c r="K1872" s="133" t="s">
        <v>64</v>
      </c>
      <c r="L1872" s="133">
        <v>145.03399999999999</v>
      </c>
    </row>
    <row r="1873" spans="1:12" x14ac:dyDescent="0.3">
      <c r="A1873" s="134">
        <v>40239</v>
      </c>
      <c r="B1873" s="133">
        <v>103.887</v>
      </c>
      <c r="C1873" s="133">
        <v>2576.5909999999999</v>
      </c>
      <c r="D1873" s="183" t="s">
        <v>64</v>
      </c>
      <c r="E1873" s="133">
        <v>9300</v>
      </c>
      <c r="F1873" s="133">
        <v>6.7039999999999997</v>
      </c>
      <c r="G1873" s="133">
        <v>6.78</v>
      </c>
      <c r="H1873" s="133">
        <v>6.9119999999999999</v>
      </c>
      <c r="I1873" s="133">
        <v>7.4569999999999999</v>
      </c>
      <c r="J1873" s="133">
        <v>8.1519999999999992</v>
      </c>
      <c r="K1873" s="133" t="s">
        <v>64</v>
      </c>
      <c r="L1873" s="133">
        <v>146.28</v>
      </c>
    </row>
    <row r="1874" spans="1:12" x14ac:dyDescent="0.3">
      <c r="A1874" s="134">
        <v>40240</v>
      </c>
      <c r="B1874" s="133">
        <v>104.178</v>
      </c>
      <c r="C1874" s="133">
        <v>2567.0889999999999</v>
      </c>
      <c r="D1874" s="183" t="s">
        <v>64</v>
      </c>
      <c r="E1874" s="133">
        <v>9280</v>
      </c>
      <c r="F1874" s="133">
        <v>6.6710000000000003</v>
      </c>
      <c r="G1874" s="133">
        <v>6.7379999999999995</v>
      </c>
      <c r="H1874" s="133">
        <v>6.87</v>
      </c>
      <c r="I1874" s="133">
        <v>7.5220000000000002</v>
      </c>
      <c r="J1874" s="133">
        <v>8.1549999999999994</v>
      </c>
      <c r="K1874" s="133" t="s">
        <v>64</v>
      </c>
      <c r="L1874" s="133">
        <v>145.434</v>
      </c>
    </row>
    <row r="1875" spans="1:12" x14ac:dyDescent="0.3">
      <c r="A1875" s="134">
        <v>40241</v>
      </c>
      <c r="B1875" s="133">
        <v>104.214</v>
      </c>
      <c r="C1875" s="133">
        <v>2565.645</v>
      </c>
      <c r="D1875" s="183" t="s">
        <v>64</v>
      </c>
      <c r="E1875" s="133">
        <v>9285</v>
      </c>
      <c r="F1875" s="133">
        <v>6.7030000000000003</v>
      </c>
      <c r="G1875" s="133">
        <v>6.726</v>
      </c>
      <c r="H1875" s="133">
        <v>6.8550000000000004</v>
      </c>
      <c r="I1875" s="133">
        <v>7.5330000000000004</v>
      </c>
      <c r="J1875" s="133">
        <v>8.1959999999999997</v>
      </c>
      <c r="K1875" s="133" t="s">
        <v>64</v>
      </c>
      <c r="L1875" s="133">
        <v>144.977</v>
      </c>
    </row>
    <row r="1876" spans="1:12" x14ac:dyDescent="0.3">
      <c r="A1876" s="134">
        <v>40242</v>
      </c>
      <c r="B1876" s="133">
        <v>104.404</v>
      </c>
      <c r="C1876" s="133">
        <v>2578.7719999999999</v>
      </c>
      <c r="D1876" s="183" t="s">
        <v>64</v>
      </c>
      <c r="E1876" s="133">
        <v>9215</v>
      </c>
      <c r="F1876" s="133">
        <v>6.7770000000000001</v>
      </c>
      <c r="G1876" s="133">
        <v>6.8719999999999999</v>
      </c>
      <c r="H1876" s="133">
        <v>6.9260000000000002</v>
      </c>
      <c r="I1876" s="133">
        <v>7.4719999999999995</v>
      </c>
      <c r="J1876" s="133">
        <v>8.0389999999999997</v>
      </c>
      <c r="K1876" s="133" t="s">
        <v>64</v>
      </c>
      <c r="L1876" s="133">
        <v>145.941</v>
      </c>
    </row>
    <row r="1877" spans="1:12" x14ac:dyDescent="0.3">
      <c r="A1877" s="134">
        <v>40243</v>
      </c>
      <c r="B1877" s="133">
        <v>104.404</v>
      </c>
      <c r="C1877" s="133">
        <v>2578.7719999999999</v>
      </c>
      <c r="D1877" s="183" t="s">
        <v>64</v>
      </c>
      <c r="E1877" s="133">
        <v>9215</v>
      </c>
      <c r="F1877" s="133">
        <v>6.7770000000000001</v>
      </c>
      <c r="G1877" s="133">
        <v>6.8719999999999999</v>
      </c>
      <c r="H1877" s="133">
        <v>6.9260000000000002</v>
      </c>
      <c r="I1877" s="133">
        <v>7.4719999999999995</v>
      </c>
      <c r="J1877" s="133">
        <v>8.0389999999999997</v>
      </c>
      <c r="K1877" s="133" t="s">
        <v>64</v>
      </c>
      <c r="L1877" s="133">
        <v>145.941</v>
      </c>
    </row>
    <row r="1878" spans="1:12" x14ac:dyDescent="0.3">
      <c r="A1878" s="134">
        <v>40244</v>
      </c>
      <c r="B1878" s="133">
        <v>104.404</v>
      </c>
      <c r="C1878" s="133">
        <v>2578.7719999999999</v>
      </c>
      <c r="D1878" s="183" t="s">
        <v>64</v>
      </c>
      <c r="E1878" s="133">
        <v>9215</v>
      </c>
      <c r="F1878" s="133">
        <v>6.7770000000000001</v>
      </c>
      <c r="G1878" s="133">
        <v>6.8719999999999999</v>
      </c>
      <c r="H1878" s="133">
        <v>6.9260000000000002</v>
      </c>
      <c r="I1878" s="133">
        <v>7.4719999999999995</v>
      </c>
      <c r="J1878" s="133">
        <v>8.0389999999999997</v>
      </c>
      <c r="K1878" s="133" t="s">
        <v>64</v>
      </c>
      <c r="L1878" s="133">
        <v>145.941</v>
      </c>
    </row>
    <row r="1879" spans="1:12" x14ac:dyDescent="0.3">
      <c r="A1879" s="134">
        <v>40245</v>
      </c>
      <c r="B1879" s="133">
        <v>105.357</v>
      </c>
      <c r="C1879" s="133">
        <v>2626.451</v>
      </c>
      <c r="D1879" s="183" t="s">
        <v>64</v>
      </c>
      <c r="E1879" s="133">
        <v>9185</v>
      </c>
      <c r="F1879" s="133">
        <v>6.6970000000000001</v>
      </c>
      <c r="G1879" s="133">
        <v>6.7610000000000001</v>
      </c>
      <c r="H1879" s="133">
        <v>6.8769999999999998</v>
      </c>
      <c r="I1879" s="133">
        <v>7.4939999999999998</v>
      </c>
      <c r="J1879" s="133">
        <v>8.0109999999999992</v>
      </c>
      <c r="K1879" s="133" t="s">
        <v>64</v>
      </c>
      <c r="L1879" s="133">
        <v>149.78200000000001</v>
      </c>
    </row>
    <row r="1880" spans="1:12" x14ac:dyDescent="0.3">
      <c r="A1880" s="134">
        <v>40246</v>
      </c>
      <c r="B1880" s="133">
        <v>105.426</v>
      </c>
      <c r="C1880" s="133">
        <v>2657.1669999999999</v>
      </c>
      <c r="D1880" s="183" t="s">
        <v>64</v>
      </c>
      <c r="E1880" s="133">
        <v>9210</v>
      </c>
      <c r="F1880" s="133">
        <v>6.6890000000000001</v>
      </c>
      <c r="G1880" s="133">
        <v>6.7409999999999997</v>
      </c>
      <c r="H1880" s="133">
        <v>6.8730000000000002</v>
      </c>
      <c r="I1880" s="133">
        <v>7.5259999999999998</v>
      </c>
      <c r="J1880" s="133">
        <v>7.9969999999999999</v>
      </c>
      <c r="K1880" s="133" t="s">
        <v>64</v>
      </c>
      <c r="L1880" s="133">
        <v>153.03100000000001</v>
      </c>
    </row>
    <row r="1881" spans="1:12" x14ac:dyDescent="0.3">
      <c r="A1881" s="134">
        <v>40247</v>
      </c>
      <c r="B1881" s="133">
        <v>105.367</v>
      </c>
      <c r="C1881" s="133">
        <v>2670.2190000000001</v>
      </c>
      <c r="D1881" s="183" t="s">
        <v>64</v>
      </c>
      <c r="E1881" s="133">
        <v>9160</v>
      </c>
      <c r="F1881" s="133">
        <v>6.6820000000000004</v>
      </c>
      <c r="G1881" s="133">
        <v>6.718</v>
      </c>
      <c r="H1881" s="133">
        <v>6.8789999999999996</v>
      </c>
      <c r="I1881" s="133">
        <v>7.5229999999999997</v>
      </c>
      <c r="J1881" s="133">
        <v>7.9649999999999999</v>
      </c>
      <c r="K1881" s="133" t="s">
        <v>64</v>
      </c>
      <c r="L1881" s="133">
        <v>152.624</v>
      </c>
    </row>
    <row r="1882" spans="1:12" x14ac:dyDescent="0.3">
      <c r="A1882" s="134">
        <v>40248</v>
      </c>
      <c r="B1882" s="133">
        <v>105.443</v>
      </c>
      <c r="C1882" s="133">
        <v>2676.5219999999999</v>
      </c>
      <c r="D1882" s="183" t="s">
        <v>64</v>
      </c>
      <c r="E1882" s="133">
        <v>9180</v>
      </c>
      <c r="F1882" s="133">
        <v>6.6779999999999999</v>
      </c>
      <c r="G1882" s="133">
        <v>6.72</v>
      </c>
      <c r="H1882" s="133">
        <v>6.9080000000000004</v>
      </c>
      <c r="I1882" s="133">
        <v>7.4530000000000003</v>
      </c>
      <c r="J1882" s="133">
        <v>7.984</v>
      </c>
      <c r="K1882" s="133" t="s">
        <v>64</v>
      </c>
      <c r="L1882" s="133">
        <v>152.601</v>
      </c>
    </row>
    <row r="1883" spans="1:12" x14ac:dyDescent="0.3">
      <c r="A1883" s="134">
        <v>40249</v>
      </c>
      <c r="B1883" s="133">
        <v>105.64</v>
      </c>
      <c r="C1883" s="133">
        <v>2666.511</v>
      </c>
      <c r="D1883" s="183" t="s">
        <v>64</v>
      </c>
      <c r="E1883" s="133">
        <v>9155</v>
      </c>
      <c r="F1883" s="133">
        <v>6.6929999999999996</v>
      </c>
      <c r="G1883" s="133">
        <v>6.7850000000000001</v>
      </c>
      <c r="H1883" s="133">
        <v>6.8879999999999999</v>
      </c>
      <c r="I1883" s="133">
        <v>7.4589999999999996</v>
      </c>
      <c r="J1883" s="133">
        <v>7.96</v>
      </c>
      <c r="K1883" s="133" t="s">
        <v>64</v>
      </c>
      <c r="L1883" s="133">
        <v>151.529</v>
      </c>
    </row>
    <row r="1884" spans="1:12" x14ac:dyDescent="0.3">
      <c r="A1884" s="134">
        <v>40250</v>
      </c>
      <c r="B1884" s="133">
        <v>105.64</v>
      </c>
      <c r="C1884" s="133">
        <v>2666.511</v>
      </c>
      <c r="D1884" s="183" t="s">
        <v>64</v>
      </c>
      <c r="E1884" s="133">
        <v>9155</v>
      </c>
      <c r="F1884" s="133">
        <v>6.6929999999999996</v>
      </c>
      <c r="G1884" s="133">
        <v>6.7850000000000001</v>
      </c>
      <c r="H1884" s="133">
        <v>6.8879999999999999</v>
      </c>
      <c r="I1884" s="133">
        <v>7.4589999999999996</v>
      </c>
      <c r="J1884" s="133">
        <v>7.96</v>
      </c>
      <c r="K1884" s="133" t="s">
        <v>64</v>
      </c>
      <c r="L1884" s="133">
        <v>151.529</v>
      </c>
    </row>
    <row r="1885" spans="1:12" x14ac:dyDescent="0.3">
      <c r="A1885" s="134">
        <v>40251</v>
      </c>
      <c r="B1885" s="133">
        <v>105.64</v>
      </c>
      <c r="C1885" s="133">
        <v>2666.511</v>
      </c>
      <c r="D1885" s="183" t="s">
        <v>64</v>
      </c>
      <c r="E1885" s="133">
        <v>9155</v>
      </c>
      <c r="F1885" s="133">
        <v>6.6929999999999996</v>
      </c>
      <c r="G1885" s="133">
        <v>6.7850000000000001</v>
      </c>
      <c r="H1885" s="133">
        <v>6.8879999999999999</v>
      </c>
      <c r="I1885" s="133">
        <v>7.4589999999999996</v>
      </c>
      <c r="J1885" s="133">
        <v>7.96</v>
      </c>
      <c r="K1885" s="133" t="s">
        <v>64</v>
      </c>
      <c r="L1885" s="133">
        <v>151.529</v>
      </c>
    </row>
    <row r="1886" spans="1:12" x14ac:dyDescent="0.3">
      <c r="A1886" s="134">
        <v>40252</v>
      </c>
      <c r="B1886" s="133">
        <v>106.035</v>
      </c>
      <c r="C1886" s="133">
        <v>2669.6080000000002</v>
      </c>
      <c r="D1886" s="183" t="s">
        <v>64</v>
      </c>
      <c r="E1886" s="133">
        <v>9165</v>
      </c>
      <c r="F1886" s="133">
        <v>6.7789999999999999</v>
      </c>
      <c r="G1886" s="133">
        <v>6.8479999999999999</v>
      </c>
      <c r="H1886" s="133">
        <v>6.9889999999999999</v>
      </c>
      <c r="I1886" s="133">
        <v>7.4740000000000002</v>
      </c>
      <c r="J1886" s="133">
        <v>7.9509999999999996</v>
      </c>
      <c r="K1886" s="133" t="s">
        <v>64</v>
      </c>
      <c r="L1886" s="133">
        <v>151.71100000000001</v>
      </c>
    </row>
    <row r="1887" spans="1:12" x14ac:dyDescent="0.3">
      <c r="A1887" s="134">
        <v>40253</v>
      </c>
      <c r="B1887" s="133">
        <v>106.033</v>
      </c>
      <c r="C1887" s="133">
        <v>2669.6080000000002</v>
      </c>
      <c r="D1887" s="183" t="s">
        <v>64</v>
      </c>
      <c r="E1887" s="133">
        <v>9175</v>
      </c>
      <c r="F1887" s="133">
        <v>6.7789999999999999</v>
      </c>
      <c r="G1887" s="133">
        <v>6.8479999999999999</v>
      </c>
      <c r="H1887" s="133">
        <v>6.9889999999999999</v>
      </c>
      <c r="I1887" s="133">
        <v>7.476</v>
      </c>
      <c r="J1887" s="133">
        <v>7.976</v>
      </c>
      <c r="K1887" s="133" t="s">
        <v>64</v>
      </c>
      <c r="L1887" s="133">
        <v>151.71100000000001</v>
      </c>
    </row>
    <row r="1888" spans="1:12" x14ac:dyDescent="0.3">
      <c r="A1888" s="134">
        <v>40254</v>
      </c>
      <c r="B1888" s="133">
        <v>106.93300000000001</v>
      </c>
      <c r="C1888" s="133">
        <v>2756.2620000000002</v>
      </c>
      <c r="D1888" s="183" t="s">
        <v>64</v>
      </c>
      <c r="E1888" s="133">
        <v>9115</v>
      </c>
      <c r="F1888" s="133">
        <v>6.6520000000000001</v>
      </c>
      <c r="G1888" s="133">
        <v>6.7039999999999997</v>
      </c>
      <c r="H1888" s="133">
        <v>6.8289999999999997</v>
      </c>
      <c r="I1888" s="133">
        <v>7.47</v>
      </c>
      <c r="J1888" s="133">
        <v>7.9610000000000003</v>
      </c>
      <c r="K1888" s="133" t="s">
        <v>64</v>
      </c>
      <c r="L1888" s="133">
        <v>158.05500000000001</v>
      </c>
    </row>
    <row r="1889" spans="1:12" x14ac:dyDescent="0.3">
      <c r="A1889" s="134">
        <v>40255</v>
      </c>
      <c r="B1889" s="133">
        <v>107.15</v>
      </c>
      <c r="C1889" s="133">
        <v>2737.2420000000002</v>
      </c>
      <c r="D1889" s="183" t="s">
        <v>64</v>
      </c>
      <c r="E1889" s="133">
        <v>9125</v>
      </c>
      <c r="F1889" s="133">
        <v>6.6690000000000005</v>
      </c>
      <c r="G1889" s="133">
        <v>6.7329999999999997</v>
      </c>
      <c r="H1889" s="133">
        <v>6.8570000000000002</v>
      </c>
      <c r="I1889" s="133">
        <v>7.4409999999999998</v>
      </c>
      <c r="J1889" s="133">
        <v>7.9509999999999996</v>
      </c>
      <c r="K1889" s="133" t="s">
        <v>64</v>
      </c>
      <c r="L1889" s="133">
        <v>156.274</v>
      </c>
    </row>
    <row r="1890" spans="1:12" x14ac:dyDescent="0.3">
      <c r="A1890" s="134">
        <v>40256</v>
      </c>
      <c r="B1890" s="133">
        <v>107.265</v>
      </c>
      <c r="C1890" s="133">
        <v>2742.9740000000002</v>
      </c>
      <c r="D1890" s="183" t="s">
        <v>64</v>
      </c>
      <c r="E1890" s="133">
        <v>9105</v>
      </c>
      <c r="F1890" s="133">
        <v>6.6690000000000005</v>
      </c>
      <c r="G1890" s="133">
        <v>6.7350000000000003</v>
      </c>
      <c r="H1890" s="133">
        <v>6.87</v>
      </c>
      <c r="I1890" s="133">
        <v>7.4560000000000004</v>
      </c>
      <c r="J1890" s="133">
        <v>7.9450000000000003</v>
      </c>
      <c r="K1890" s="133" t="s">
        <v>64</v>
      </c>
      <c r="L1890" s="133">
        <v>156.898</v>
      </c>
    </row>
    <row r="1891" spans="1:12" x14ac:dyDescent="0.3">
      <c r="A1891" s="134">
        <v>40257</v>
      </c>
      <c r="B1891" s="133">
        <v>107.265</v>
      </c>
      <c r="C1891" s="133">
        <v>2742.9740000000002</v>
      </c>
      <c r="D1891" s="183" t="s">
        <v>64</v>
      </c>
      <c r="E1891" s="133">
        <v>9105</v>
      </c>
      <c r="F1891" s="133">
        <v>6.6690000000000005</v>
      </c>
      <c r="G1891" s="133">
        <v>6.7350000000000003</v>
      </c>
      <c r="H1891" s="133">
        <v>6.87</v>
      </c>
      <c r="I1891" s="133">
        <v>7.4560000000000004</v>
      </c>
      <c r="J1891" s="133">
        <v>7.9450000000000003</v>
      </c>
      <c r="K1891" s="133" t="s">
        <v>64</v>
      </c>
      <c r="L1891" s="133">
        <v>156.898</v>
      </c>
    </row>
    <row r="1892" spans="1:12" x14ac:dyDescent="0.3">
      <c r="A1892" s="134">
        <v>40258</v>
      </c>
      <c r="B1892" s="133">
        <v>107.265</v>
      </c>
      <c r="C1892" s="133">
        <v>2742.9740000000002</v>
      </c>
      <c r="D1892" s="183" t="s">
        <v>64</v>
      </c>
      <c r="E1892" s="133">
        <v>9105</v>
      </c>
      <c r="F1892" s="133">
        <v>6.6690000000000005</v>
      </c>
      <c r="G1892" s="133">
        <v>6.7350000000000003</v>
      </c>
      <c r="H1892" s="133">
        <v>6.87</v>
      </c>
      <c r="I1892" s="133">
        <v>7.4560000000000004</v>
      </c>
      <c r="J1892" s="133">
        <v>7.9450000000000003</v>
      </c>
      <c r="K1892" s="133" t="s">
        <v>64</v>
      </c>
      <c r="L1892" s="133">
        <v>156.898</v>
      </c>
    </row>
    <row r="1893" spans="1:12" x14ac:dyDescent="0.3">
      <c r="A1893" s="134">
        <v>40259</v>
      </c>
      <c r="B1893" s="133">
        <v>107.25</v>
      </c>
      <c r="C1893" s="133">
        <v>2702.4009999999998</v>
      </c>
      <c r="D1893" s="183" t="s">
        <v>64</v>
      </c>
      <c r="E1893" s="133">
        <v>9125</v>
      </c>
      <c r="F1893" s="133">
        <v>6.68</v>
      </c>
      <c r="G1893" s="133">
        <v>6.7430000000000003</v>
      </c>
      <c r="H1893" s="133">
        <v>6.8639999999999999</v>
      </c>
      <c r="I1893" s="133">
        <v>7.3780000000000001</v>
      </c>
      <c r="J1893" s="133">
        <v>7.9160000000000004</v>
      </c>
      <c r="K1893" s="133" t="s">
        <v>64</v>
      </c>
      <c r="L1893" s="133">
        <v>157.27199999999999</v>
      </c>
    </row>
    <row r="1894" spans="1:12" x14ac:dyDescent="0.3">
      <c r="A1894" s="134">
        <v>40260</v>
      </c>
      <c r="B1894" s="133">
        <v>107.30200000000001</v>
      </c>
      <c r="C1894" s="133">
        <v>2720.8620000000001</v>
      </c>
      <c r="D1894" s="183" t="s">
        <v>64</v>
      </c>
      <c r="E1894" s="133">
        <v>9115</v>
      </c>
      <c r="F1894" s="133">
        <v>6.6509999999999998</v>
      </c>
      <c r="G1894" s="133">
        <v>6.7210000000000001</v>
      </c>
      <c r="H1894" s="133">
        <v>6.85</v>
      </c>
      <c r="I1894" s="133">
        <v>7.4080000000000004</v>
      </c>
      <c r="J1894" s="133">
        <v>7.9130000000000003</v>
      </c>
      <c r="K1894" s="133" t="s">
        <v>64</v>
      </c>
      <c r="L1894" s="133">
        <v>156.023</v>
      </c>
    </row>
    <row r="1895" spans="1:12" x14ac:dyDescent="0.3">
      <c r="A1895" s="134">
        <v>40261</v>
      </c>
      <c r="B1895" s="133">
        <v>107.422</v>
      </c>
      <c r="C1895" s="133">
        <v>2774.85</v>
      </c>
      <c r="D1895" s="183" t="s">
        <v>64</v>
      </c>
      <c r="E1895" s="133">
        <v>9130</v>
      </c>
      <c r="F1895" s="133">
        <v>6.641</v>
      </c>
      <c r="G1895" s="133">
        <v>6.73</v>
      </c>
      <c r="H1895" s="133">
        <v>6.8469999999999995</v>
      </c>
      <c r="I1895" s="133">
        <v>7.415</v>
      </c>
      <c r="J1895" s="133">
        <v>7.9180000000000001</v>
      </c>
      <c r="K1895" s="133" t="s">
        <v>64</v>
      </c>
      <c r="L1895" s="133">
        <v>159.91499999999999</v>
      </c>
    </row>
    <row r="1896" spans="1:12" x14ac:dyDescent="0.3">
      <c r="A1896" s="134">
        <v>40262</v>
      </c>
      <c r="B1896" s="133">
        <v>107.196</v>
      </c>
      <c r="C1896" s="133">
        <v>2799.1489999999999</v>
      </c>
      <c r="D1896" s="183" t="s">
        <v>64</v>
      </c>
      <c r="E1896" s="133">
        <v>9130</v>
      </c>
      <c r="F1896" s="133">
        <v>6.6589999999999998</v>
      </c>
      <c r="G1896" s="133">
        <v>6.7069999999999999</v>
      </c>
      <c r="H1896" s="133">
        <v>6.827</v>
      </c>
      <c r="I1896" s="133">
        <v>7.3940000000000001</v>
      </c>
      <c r="J1896" s="133">
        <v>7.9370000000000003</v>
      </c>
      <c r="K1896" s="133" t="s">
        <v>64</v>
      </c>
      <c r="L1896" s="133">
        <v>162.43899999999999</v>
      </c>
    </row>
    <row r="1897" spans="1:12" x14ac:dyDescent="0.3">
      <c r="A1897" s="134">
        <v>40263</v>
      </c>
      <c r="B1897" s="133">
        <v>107.227</v>
      </c>
      <c r="C1897" s="133">
        <v>2813.0819999999999</v>
      </c>
      <c r="D1897" s="183" t="s">
        <v>64</v>
      </c>
      <c r="E1897" s="133">
        <v>9125</v>
      </c>
      <c r="F1897" s="133">
        <v>6.6639999999999997</v>
      </c>
      <c r="G1897" s="133">
        <v>6.7460000000000004</v>
      </c>
      <c r="H1897" s="133">
        <v>6.8550000000000004</v>
      </c>
      <c r="I1897" s="133">
        <v>7.3680000000000003</v>
      </c>
      <c r="J1897" s="133">
        <v>7.9050000000000002</v>
      </c>
      <c r="K1897" s="133" t="s">
        <v>64</v>
      </c>
      <c r="L1897" s="133">
        <v>162.69999999999999</v>
      </c>
    </row>
    <row r="1898" spans="1:12" x14ac:dyDescent="0.3">
      <c r="A1898" s="134">
        <v>40264</v>
      </c>
      <c r="B1898" s="133">
        <v>107.227</v>
      </c>
      <c r="C1898" s="133">
        <v>2813.0819999999999</v>
      </c>
      <c r="D1898" s="183" t="s">
        <v>64</v>
      </c>
      <c r="E1898" s="133">
        <v>9125</v>
      </c>
      <c r="F1898" s="133">
        <v>6.6639999999999997</v>
      </c>
      <c r="G1898" s="133">
        <v>6.7460000000000004</v>
      </c>
      <c r="H1898" s="133">
        <v>6.8550000000000004</v>
      </c>
      <c r="I1898" s="133">
        <v>7.3680000000000003</v>
      </c>
      <c r="J1898" s="133">
        <v>7.9050000000000002</v>
      </c>
      <c r="K1898" s="133" t="s">
        <v>64</v>
      </c>
      <c r="L1898" s="133">
        <v>162.69999999999999</v>
      </c>
    </row>
    <row r="1899" spans="1:12" x14ac:dyDescent="0.3">
      <c r="A1899" s="134">
        <v>40265</v>
      </c>
      <c r="B1899" s="133">
        <v>107.227</v>
      </c>
      <c r="C1899" s="133">
        <v>2813.0819999999999</v>
      </c>
      <c r="D1899" s="183" t="s">
        <v>64</v>
      </c>
      <c r="E1899" s="133">
        <v>9125</v>
      </c>
      <c r="F1899" s="133">
        <v>6.6639999999999997</v>
      </c>
      <c r="G1899" s="133">
        <v>6.7460000000000004</v>
      </c>
      <c r="H1899" s="133">
        <v>6.8550000000000004</v>
      </c>
      <c r="I1899" s="133">
        <v>7.3680000000000003</v>
      </c>
      <c r="J1899" s="133">
        <v>7.9050000000000002</v>
      </c>
      <c r="K1899" s="133" t="s">
        <v>64</v>
      </c>
      <c r="L1899" s="133">
        <v>162.69999999999999</v>
      </c>
    </row>
    <row r="1900" spans="1:12" x14ac:dyDescent="0.3">
      <c r="A1900" s="134">
        <v>40266</v>
      </c>
      <c r="B1900" s="133">
        <v>107.41500000000001</v>
      </c>
      <c r="C1900" s="133">
        <v>2794.7710000000002</v>
      </c>
      <c r="D1900" s="183" t="s">
        <v>64</v>
      </c>
      <c r="E1900" s="133">
        <v>9085</v>
      </c>
      <c r="F1900" s="133">
        <v>6.6520000000000001</v>
      </c>
      <c r="G1900" s="133">
        <v>6.7089999999999996</v>
      </c>
      <c r="H1900" s="133">
        <v>6.8339999999999996</v>
      </c>
      <c r="I1900" s="133">
        <v>7.3490000000000002</v>
      </c>
      <c r="J1900" s="133">
        <v>7.9139999999999997</v>
      </c>
      <c r="K1900" s="133" t="s">
        <v>64</v>
      </c>
      <c r="L1900" s="133">
        <v>160.69900000000001</v>
      </c>
    </row>
    <row r="1901" spans="1:12" x14ac:dyDescent="0.3">
      <c r="A1901" s="134">
        <v>40267</v>
      </c>
      <c r="B1901" s="133">
        <v>107.71899999999999</v>
      </c>
      <c r="C1901" s="133">
        <v>2798.268</v>
      </c>
      <c r="D1901" s="183" t="s">
        <v>64</v>
      </c>
      <c r="E1901" s="133">
        <v>9095</v>
      </c>
      <c r="F1901" s="133">
        <v>6.6539999999999999</v>
      </c>
      <c r="G1901" s="133">
        <v>6.6989999999999998</v>
      </c>
      <c r="H1901" s="133">
        <v>6.8390000000000004</v>
      </c>
      <c r="I1901" s="133">
        <v>7.3719999999999999</v>
      </c>
      <c r="J1901" s="133">
        <v>7.8680000000000003</v>
      </c>
      <c r="K1901" s="133" t="s">
        <v>64</v>
      </c>
      <c r="L1901" s="133">
        <v>160.68700000000001</v>
      </c>
    </row>
    <row r="1902" spans="1:12" x14ac:dyDescent="0.3">
      <c r="A1902" s="134">
        <v>40268</v>
      </c>
      <c r="B1902" s="133">
        <v>107.764</v>
      </c>
      <c r="C1902" s="133">
        <v>2777.3009999999999</v>
      </c>
      <c r="D1902" s="183" t="s">
        <v>64</v>
      </c>
      <c r="E1902" s="133">
        <v>9095</v>
      </c>
      <c r="F1902" s="133">
        <v>6.65</v>
      </c>
      <c r="G1902" s="133">
        <v>6.702</v>
      </c>
      <c r="H1902" s="133">
        <v>6.8170000000000002</v>
      </c>
      <c r="I1902" s="133">
        <v>7.3209999999999997</v>
      </c>
      <c r="J1902" s="133">
        <v>7.8479999999999999</v>
      </c>
      <c r="K1902" s="133" t="s">
        <v>64</v>
      </c>
      <c r="L1902" s="133">
        <v>159.29300000000001</v>
      </c>
    </row>
    <row r="1903" spans="1:12" x14ac:dyDescent="0.3">
      <c r="A1903" s="134">
        <v>40269</v>
      </c>
      <c r="B1903" s="133">
        <v>107.83499999999999</v>
      </c>
      <c r="C1903" s="133">
        <v>2829.9960000000001</v>
      </c>
      <c r="D1903" s="183" t="s">
        <v>64</v>
      </c>
      <c r="E1903" s="133">
        <v>9070</v>
      </c>
      <c r="F1903" s="133">
        <v>6.6899999999999995</v>
      </c>
      <c r="G1903" s="133">
        <v>6.76</v>
      </c>
      <c r="H1903" s="133">
        <v>6.859</v>
      </c>
      <c r="I1903" s="133">
        <v>7.3250000000000002</v>
      </c>
      <c r="J1903" s="133">
        <v>7.8570000000000002</v>
      </c>
      <c r="K1903" s="133" t="s">
        <v>64</v>
      </c>
      <c r="L1903" s="133">
        <v>162.458</v>
      </c>
    </row>
    <row r="1904" spans="1:12" x14ac:dyDescent="0.3">
      <c r="A1904" s="134">
        <v>40270</v>
      </c>
      <c r="B1904" s="133">
        <v>107.851</v>
      </c>
      <c r="C1904" s="133">
        <v>2829.9960000000001</v>
      </c>
      <c r="D1904" s="183" t="s">
        <v>64</v>
      </c>
      <c r="E1904" s="133">
        <v>9069</v>
      </c>
      <c r="F1904" s="133">
        <v>6.6899999999999995</v>
      </c>
      <c r="G1904" s="133">
        <v>6.76</v>
      </c>
      <c r="H1904" s="133">
        <v>6.859</v>
      </c>
      <c r="I1904" s="133">
        <v>7.3250000000000002</v>
      </c>
      <c r="J1904" s="133">
        <v>7.8570000000000002</v>
      </c>
      <c r="K1904" s="133" t="s">
        <v>64</v>
      </c>
      <c r="L1904" s="133">
        <v>162.458</v>
      </c>
    </row>
    <row r="1905" spans="1:12" x14ac:dyDescent="0.3">
      <c r="A1905" s="134">
        <v>40271</v>
      </c>
      <c r="B1905" s="133">
        <v>107.851</v>
      </c>
      <c r="C1905" s="133">
        <v>2829.9960000000001</v>
      </c>
      <c r="D1905" s="183" t="s">
        <v>64</v>
      </c>
      <c r="E1905" s="133">
        <v>9069</v>
      </c>
      <c r="F1905" s="133">
        <v>6.6899999999999995</v>
      </c>
      <c r="G1905" s="133">
        <v>6.76</v>
      </c>
      <c r="H1905" s="133">
        <v>6.859</v>
      </c>
      <c r="I1905" s="133">
        <v>7.3250000000000002</v>
      </c>
      <c r="J1905" s="133">
        <v>7.8570000000000002</v>
      </c>
      <c r="K1905" s="133" t="s">
        <v>64</v>
      </c>
      <c r="L1905" s="133">
        <v>162.458</v>
      </c>
    </row>
    <row r="1906" spans="1:12" x14ac:dyDescent="0.3">
      <c r="A1906" s="134">
        <v>40272</v>
      </c>
      <c r="B1906" s="133">
        <v>107.851</v>
      </c>
      <c r="C1906" s="133">
        <v>2829.9960000000001</v>
      </c>
      <c r="D1906" s="183" t="s">
        <v>64</v>
      </c>
      <c r="E1906" s="133">
        <v>9069</v>
      </c>
      <c r="F1906" s="133">
        <v>6.6899999999999995</v>
      </c>
      <c r="G1906" s="133">
        <v>6.76</v>
      </c>
      <c r="H1906" s="133">
        <v>6.859</v>
      </c>
      <c r="I1906" s="133">
        <v>7.3250000000000002</v>
      </c>
      <c r="J1906" s="133">
        <v>7.8570000000000002</v>
      </c>
      <c r="K1906" s="133" t="s">
        <v>64</v>
      </c>
      <c r="L1906" s="133">
        <v>162.458</v>
      </c>
    </row>
    <row r="1907" spans="1:12" x14ac:dyDescent="0.3">
      <c r="A1907" s="134">
        <v>40273</v>
      </c>
      <c r="B1907" s="133">
        <v>108.018</v>
      </c>
      <c r="C1907" s="133">
        <v>2887.2460000000001</v>
      </c>
      <c r="D1907" s="183" t="s">
        <v>64</v>
      </c>
      <c r="E1907" s="133">
        <v>9060</v>
      </c>
      <c r="F1907" s="133">
        <v>6.6639999999999997</v>
      </c>
      <c r="G1907" s="133">
        <v>6.7039999999999997</v>
      </c>
      <c r="H1907" s="133">
        <v>6.84</v>
      </c>
      <c r="I1907" s="133">
        <v>7.28</v>
      </c>
      <c r="J1907" s="133">
        <v>7.86</v>
      </c>
      <c r="K1907" s="133" t="s">
        <v>64</v>
      </c>
      <c r="L1907" s="133">
        <v>166.38399999999999</v>
      </c>
    </row>
    <row r="1908" spans="1:12" x14ac:dyDescent="0.3">
      <c r="A1908" s="134">
        <v>40274</v>
      </c>
      <c r="B1908" s="133">
        <v>108.084</v>
      </c>
      <c r="C1908" s="133">
        <v>2880.9690000000001</v>
      </c>
      <c r="D1908" s="183" t="s">
        <v>64</v>
      </c>
      <c r="E1908" s="133">
        <v>9046</v>
      </c>
      <c r="F1908" s="133">
        <v>6.6349999999999998</v>
      </c>
      <c r="G1908" s="133">
        <v>6.6959999999999997</v>
      </c>
      <c r="H1908" s="133">
        <v>6.8149999999999995</v>
      </c>
      <c r="I1908" s="133">
        <v>7.2439999999999998</v>
      </c>
      <c r="J1908" s="133">
        <v>7.843</v>
      </c>
      <c r="K1908" s="133" t="s">
        <v>64</v>
      </c>
      <c r="L1908" s="133">
        <v>164.82300000000001</v>
      </c>
    </row>
    <row r="1909" spans="1:12" x14ac:dyDescent="0.3">
      <c r="A1909" s="134">
        <v>40275</v>
      </c>
      <c r="B1909" s="133">
        <v>108.465</v>
      </c>
      <c r="C1909" s="133">
        <v>2898.5819999999999</v>
      </c>
      <c r="D1909" s="183" t="s">
        <v>64</v>
      </c>
      <c r="E1909" s="133">
        <v>9048</v>
      </c>
      <c r="F1909" s="133">
        <v>6.6159999999999997</v>
      </c>
      <c r="G1909" s="133">
        <v>6.68</v>
      </c>
      <c r="H1909" s="133">
        <v>6.7969999999999997</v>
      </c>
      <c r="I1909" s="133">
        <v>7.2679999999999998</v>
      </c>
      <c r="J1909" s="133">
        <v>7.8179999999999996</v>
      </c>
      <c r="K1909" s="133" t="s">
        <v>64</v>
      </c>
      <c r="L1909" s="133">
        <v>163.06800000000001</v>
      </c>
    </row>
    <row r="1910" spans="1:12" x14ac:dyDescent="0.3">
      <c r="A1910" s="134">
        <v>40276</v>
      </c>
      <c r="B1910" s="133">
        <v>108.61799999999999</v>
      </c>
      <c r="C1910" s="133">
        <v>2850.8339999999998</v>
      </c>
      <c r="D1910" s="183" t="s">
        <v>64</v>
      </c>
      <c r="E1910" s="133">
        <v>9048</v>
      </c>
      <c r="F1910" s="133">
        <v>6.6129999999999995</v>
      </c>
      <c r="G1910" s="133">
        <v>6.6760000000000002</v>
      </c>
      <c r="H1910" s="133">
        <v>6.7809999999999997</v>
      </c>
      <c r="I1910" s="133">
        <v>7.2560000000000002</v>
      </c>
      <c r="J1910" s="133">
        <v>7.7969999999999997</v>
      </c>
      <c r="K1910" s="133" t="s">
        <v>64</v>
      </c>
      <c r="L1910" s="133">
        <v>161.43600000000001</v>
      </c>
    </row>
    <row r="1911" spans="1:12" x14ac:dyDescent="0.3">
      <c r="A1911" s="134">
        <v>40277</v>
      </c>
      <c r="B1911" s="133">
        <v>108.804</v>
      </c>
      <c r="C1911" s="133">
        <v>2845.011</v>
      </c>
      <c r="D1911" s="183" t="s">
        <v>64</v>
      </c>
      <c r="E1911" s="133">
        <v>9022</v>
      </c>
      <c r="F1911" s="133">
        <v>6.6429999999999998</v>
      </c>
      <c r="G1911" s="133">
        <v>6.6899999999999995</v>
      </c>
      <c r="H1911" s="133">
        <v>6.798</v>
      </c>
      <c r="I1911" s="133">
        <v>7.2450000000000001</v>
      </c>
      <c r="J1911" s="133">
        <v>7.7590000000000003</v>
      </c>
      <c r="K1911" s="133" t="s">
        <v>64</v>
      </c>
      <c r="L1911" s="133">
        <v>160.56700000000001</v>
      </c>
    </row>
    <row r="1912" spans="1:12" x14ac:dyDescent="0.3">
      <c r="A1912" s="134">
        <v>40278</v>
      </c>
      <c r="B1912" s="133">
        <v>108.804</v>
      </c>
      <c r="C1912" s="133">
        <v>2845.011</v>
      </c>
      <c r="D1912" s="183" t="s">
        <v>64</v>
      </c>
      <c r="E1912" s="133">
        <v>9022</v>
      </c>
      <c r="F1912" s="133">
        <v>6.6429999999999998</v>
      </c>
      <c r="G1912" s="133">
        <v>6.6899999999999995</v>
      </c>
      <c r="H1912" s="133">
        <v>6.798</v>
      </c>
      <c r="I1912" s="133">
        <v>7.2450000000000001</v>
      </c>
      <c r="J1912" s="133">
        <v>7.7590000000000003</v>
      </c>
      <c r="K1912" s="133" t="s">
        <v>64</v>
      </c>
      <c r="L1912" s="133">
        <v>160.56700000000001</v>
      </c>
    </row>
    <row r="1913" spans="1:12" x14ac:dyDescent="0.3">
      <c r="A1913" s="134">
        <v>40279</v>
      </c>
      <c r="B1913" s="133">
        <v>108.804</v>
      </c>
      <c r="C1913" s="133">
        <v>2845.011</v>
      </c>
      <c r="D1913" s="183" t="s">
        <v>64</v>
      </c>
      <c r="E1913" s="133">
        <v>9022</v>
      </c>
      <c r="F1913" s="133">
        <v>6.6429999999999998</v>
      </c>
      <c r="G1913" s="133">
        <v>6.6899999999999995</v>
      </c>
      <c r="H1913" s="133">
        <v>6.798</v>
      </c>
      <c r="I1913" s="133">
        <v>7.2450000000000001</v>
      </c>
      <c r="J1913" s="133">
        <v>7.7590000000000003</v>
      </c>
      <c r="K1913" s="133" t="s">
        <v>64</v>
      </c>
      <c r="L1913" s="133">
        <v>160.56700000000001</v>
      </c>
    </row>
    <row r="1914" spans="1:12" x14ac:dyDescent="0.3">
      <c r="A1914" s="134">
        <v>40280</v>
      </c>
      <c r="B1914" s="133">
        <v>109.681</v>
      </c>
      <c r="C1914" s="133">
        <v>2881.3330000000001</v>
      </c>
      <c r="D1914" s="183" t="s">
        <v>64</v>
      </c>
      <c r="E1914" s="133">
        <v>9018</v>
      </c>
      <c r="F1914" s="133">
        <v>6.665</v>
      </c>
      <c r="G1914" s="133">
        <v>6.6989999999999998</v>
      </c>
      <c r="H1914" s="133">
        <v>6.8159999999999998</v>
      </c>
      <c r="I1914" s="133">
        <v>7.1950000000000003</v>
      </c>
      <c r="J1914" s="133">
        <v>7.7610000000000001</v>
      </c>
      <c r="K1914" s="133" t="s">
        <v>64</v>
      </c>
      <c r="L1914" s="133">
        <v>163.68899999999999</v>
      </c>
    </row>
    <row r="1915" spans="1:12" x14ac:dyDescent="0.3">
      <c r="A1915" s="134">
        <v>40281</v>
      </c>
      <c r="B1915" s="133">
        <v>110.23099999999999</v>
      </c>
      <c r="C1915" s="133">
        <v>2884.7</v>
      </c>
      <c r="D1915" s="183" t="s">
        <v>64</v>
      </c>
      <c r="E1915" s="133">
        <v>9030</v>
      </c>
      <c r="F1915" s="133">
        <v>6.6639999999999997</v>
      </c>
      <c r="G1915" s="133">
        <v>6.7350000000000003</v>
      </c>
      <c r="H1915" s="133">
        <v>6.8570000000000002</v>
      </c>
      <c r="I1915" s="133">
        <v>7.1829999999999998</v>
      </c>
      <c r="J1915" s="133">
        <v>7.6289999999999996</v>
      </c>
      <c r="K1915" s="133" t="s">
        <v>64</v>
      </c>
      <c r="L1915" s="133">
        <v>164.446</v>
      </c>
    </row>
    <row r="1916" spans="1:12" x14ac:dyDescent="0.3">
      <c r="A1916" s="134">
        <v>40282</v>
      </c>
      <c r="B1916" s="133">
        <v>110.52500000000001</v>
      </c>
      <c r="C1916" s="133">
        <v>2885.0149999999999</v>
      </c>
      <c r="D1916" s="183" t="s">
        <v>64</v>
      </c>
      <c r="E1916" s="133">
        <v>9003</v>
      </c>
      <c r="F1916" s="133">
        <v>6.6459999999999999</v>
      </c>
      <c r="G1916" s="133">
        <v>6.7149999999999999</v>
      </c>
      <c r="H1916" s="133">
        <v>6.8360000000000003</v>
      </c>
      <c r="I1916" s="133">
        <v>6.99</v>
      </c>
      <c r="J1916" s="133">
        <v>7.3719999999999999</v>
      </c>
      <c r="K1916" s="133" t="s">
        <v>64</v>
      </c>
      <c r="L1916" s="133">
        <v>163.89099999999999</v>
      </c>
    </row>
    <row r="1917" spans="1:12" x14ac:dyDescent="0.3">
      <c r="A1917" s="134">
        <v>40283</v>
      </c>
      <c r="B1917" s="133">
        <v>110.569</v>
      </c>
      <c r="C1917" s="133">
        <v>2900.53</v>
      </c>
      <c r="D1917" s="183" t="s">
        <v>64</v>
      </c>
      <c r="E1917" s="133">
        <v>9016</v>
      </c>
      <c r="F1917" s="133">
        <v>6.6260000000000003</v>
      </c>
      <c r="G1917" s="133">
        <v>6.6790000000000003</v>
      </c>
      <c r="H1917" s="133">
        <v>6.8209999999999997</v>
      </c>
      <c r="I1917" s="133">
        <v>7.0259999999999998</v>
      </c>
      <c r="J1917" s="133">
        <v>7.5060000000000002</v>
      </c>
      <c r="K1917" s="133" t="s">
        <v>64</v>
      </c>
      <c r="L1917" s="133">
        <v>164.13300000000001</v>
      </c>
    </row>
    <row r="1918" spans="1:12" x14ac:dyDescent="0.3">
      <c r="A1918" s="134">
        <v>40284</v>
      </c>
      <c r="B1918" s="133">
        <v>110.306</v>
      </c>
      <c r="C1918" s="133">
        <v>2878.6709999999998</v>
      </c>
      <c r="D1918" s="183" t="s">
        <v>64</v>
      </c>
      <c r="E1918" s="133">
        <v>9008</v>
      </c>
      <c r="F1918" s="133">
        <v>6.6520000000000001</v>
      </c>
      <c r="G1918" s="133">
        <v>6.7050000000000001</v>
      </c>
      <c r="H1918" s="133">
        <v>6.8339999999999996</v>
      </c>
      <c r="I1918" s="133">
        <v>7.0039999999999996</v>
      </c>
      <c r="J1918" s="133">
        <v>7.5110000000000001</v>
      </c>
      <c r="K1918" s="133" t="s">
        <v>64</v>
      </c>
      <c r="L1918" s="133">
        <v>162.57499999999999</v>
      </c>
    </row>
    <row r="1919" spans="1:12" x14ac:dyDescent="0.3">
      <c r="A1919" s="134">
        <v>40285</v>
      </c>
      <c r="B1919" s="133">
        <v>110.306</v>
      </c>
      <c r="C1919" s="133">
        <v>2878.6709999999998</v>
      </c>
      <c r="D1919" s="183" t="s">
        <v>64</v>
      </c>
      <c r="E1919" s="133">
        <v>9008</v>
      </c>
      <c r="F1919" s="133">
        <v>6.6520000000000001</v>
      </c>
      <c r="G1919" s="133">
        <v>6.7050000000000001</v>
      </c>
      <c r="H1919" s="133">
        <v>6.8339999999999996</v>
      </c>
      <c r="I1919" s="133">
        <v>7.0039999999999996</v>
      </c>
      <c r="J1919" s="133">
        <v>7.5110000000000001</v>
      </c>
      <c r="K1919" s="133" t="s">
        <v>64</v>
      </c>
      <c r="L1919" s="133">
        <v>162.57499999999999</v>
      </c>
    </row>
    <row r="1920" spans="1:12" x14ac:dyDescent="0.3">
      <c r="A1920" s="134">
        <v>40286</v>
      </c>
      <c r="B1920" s="133">
        <v>110.306</v>
      </c>
      <c r="C1920" s="133">
        <v>2878.6709999999998</v>
      </c>
      <c r="D1920" s="183" t="s">
        <v>64</v>
      </c>
      <c r="E1920" s="133">
        <v>9008</v>
      </c>
      <c r="F1920" s="133">
        <v>6.6520000000000001</v>
      </c>
      <c r="G1920" s="133">
        <v>6.7050000000000001</v>
      </c>
      <c r="H1920" s="133">
        <v>6.8339999999999996</v>
      </c>
      <c r="I1920" s="133">
        <v>7.0039999999999996</v>
      </c>
      <c r="J1920" s="133">
        <v>7.5110000000000001</v>
      </c>
      <c r="K1920" s="133" t="s">
        <v>64</v>
      </c>
      <c r="L1920" s="133">
        <v>162.57499999999999</v>
      </c>
    </row>
    <row r="1921" spans="1:12" x14ac:dyDescent="0.3">
      <c r="A1921" s="134">
        <v>40287</v>
      </c>
      <c r="B1921" s="133">
        <v>109.855</v>
      </c>
      <c r="C1921" s="133">
        <v>2840.4250000000002</v>
      </c>
      <c r="D1921" s="183" t="s">
        <v>64</v>
      </c>
      <c r="E1921" s="133">
        <v>9036</v>
      </c>
      <c r="F1921" s="133">
        <v>6.6459999999999999</v>
      </c>
      <c r="G1921" s="133">
        <v>6.6950000000000003</v>
      </c>
      <c r="H1921" s="133">
        <v>6.8179999999999996</v>
      </c>
      <c r="I1921" s="133">
        <v>7.0129999999999999</v>
      </c>
      <c r="J1921" s="133">
        <v>7.4690000000000003</v>
      </c>
      <c r="K1921" s="133" t="s">
        <v>64</v>
      </c>
      <c r="L1921" s="133">
        <v>160.81</v>
      </c>
    </row>
    <row r="1922" spans="1:12" x14ac:dyDescent="0.3">
      <c r="A1922" s="134">
        <v>40288</v>
      </c>
      <c r="B1922" s="133">
        <v>110.184</v>
      </c>
      <c r="C1922" s="133">
        <v>2891.27</v>
      </c>
      <c r="D1922" s="183" t="s">
        <v>64</v>
      </c>
      <c r="E1922" s="133">
        <v>9003</v>
      </c>
      <c r="F1922" s="133">
        <v>6.6310000000000002</v>
      </c>
      <c r="G1922" s="133">
        <v>6.6790000000000003</v>
      </c>
      <c r="H1922" s="133">
        <v>6.8</v>
      </c>
      <c r="I1922" s="133">
        <v>7.03</v>
      </c>
      <c r="J1922" s="133">
        <v>7.468</v>
      </c>
      <c r="K1922" s="133" t="s">
        <v>64</v>
      </c>
      <c r="L1922" s="133">
        <v>163.941</v>
      </c>
    </row>
    <row r="1923" spans="1:12" x14ac:dyDescent="0.3">
      <c r="A1923" s="134">
        <v>40289</v>
      </c>
      <c r="B1923" s="133">
        <v>110.65900000000001</v>
      </c>
      <c r="C1923" s="133">
        <v>2912.826</v>
      </c>
      <c r="D1923" s="183" t="s">
        <v>64</v>
      </c>
      <c r="E1923" s="133">
        <v>9008</v>
      </c>
      <c r="F1923" s="133">
        <v>6.6180000000000003</v>
      </c>
      <c r="G1923" s="133">
        <v>6.6690000000000005</v>
      </c>
      <c r="H1923" s="133">
        <v>6.8090000000000002</v>
      </c>
      <c r="I1923" s="133">
        <v>6.9539999999999997</v>
      </c>
      <c r="J1923" s="133">
        <v>7.4550000000000001</v>
      </c>
      <c r="K1923" s="133" t="s">
        <v>64</v>
      </c>
      <c r="L1923" s="133">
        <v>166.066</v>
      </c>
    </row>
    <row r="1924" spans="1:12" x14ac:dyDescent="0.3">
      <c r="A1924" s="134">
        <v>40290</v>
      </c>
      <c r="B1924" s="133">
        <v>110.74299999999999</v>
      </c>
      <c r="C1924" s="133">
        <v>2926.5320000000002</v>
      </c>
      <c r="D1924" s="183" t="s">
        <v>64</v>
      </c>
      <c r="E1924" s="133">
        <v>9018</v>
      </c>
      <c r="F1924" s="133">
        <v>6.617</v>
      </c>
      <c r="G1924" s="133">
        <v>6.6859999999999999</v>
      </c>
      <c r="H1924" s="133">
        <v>6.806</v>
      </c>
      <c r="I1924" s="133">
        <v>6.8780000000000001</v>
      </c>
      <c r="J1924" s="133">
        <v>7.3890000000000002</v>
      </c>
      <c r="K1924" s="133" t="s">
        <v>64</v>
      </c>
      <c r="L1924" s="133">
        <v>166.83500000000001</v>
      </c>
    </row>
    <row r="1925" spans="1:12" x14ac:dyDescent="0.3">
      <c r="A1925" s="134">
        <v>40291</v>
      </c>
      <c r="B1925" s="133">
        <v>110.996</v>
      </c>
      <c r="C1925" s="133">
        <v>2924.7310000000002</v>
      </c>
      <c r="D1925" s="183" t="s">
        <v>64</v>
      </c>
      <c r="E1925" s="133">
        <v>9008</v>
      </c>
      <c r="F1925" s="133">
        <v>6.673</v>
      </c>
      <c r="G1925" s="133">
        <v>6.7549999999999999</v>
      </c>
      <c r="H1925" s="133">
        <v>6.8879999999999999</v>
      </c>
      <c r="I1925" s="133">
        <v>6.944</v>
      </c>
      <c r="J1925" s="133">
        <v>7.423</v>
      </c>
      <c r="K1925" s="133" t="s">
        <v>64</v>
      </c>
      <c r="L1925" s="133">
        <v>166.95</v>
      </c>
    </row>
    <row r="1926" spans="1:12" x14ac:dyDescent="0.3">
      <c r="A1926" s="134">
        <v>40292</v>
      </c>
      <c r="B1926" s="133">
        <v>110.996</v>
      </c>
      <c r="C1926" s="133">
        <v>2924.7310000000002</v>
      </c>
      <c r="D1926" s="183" t="s">
        <v>64</v>
      </c>
      <c r="E1926" s="133">
        <v>9008</v>
      </c>
      <c r="F1926" s="133">
        <v>6.673</v>
      </c>
      <c r="G1926" s="133">
        <v>6.7549999999999999</v>
      </c>
      <c r="H1926" s="133">
        <v>6.8879999999999999</v>
      </c>
      <c r="I1926" s="133">
        <v>6.944</v>
      </c>
      <c r="J1926" s="133">
        <v>7.423</v>
      </c>
      <c r="K1926" s="133" t="s">
        <v>64</v>
      </c>
      <c r="L1926" s="133">
        <v>166.95</v>
      </c>
    </row>
    <row r="1927" spans="1:12" x14ac:dyDescent="0.3">
      <c r="A1927" s="134">
        <v>40293</v>
      </c>
      <c r="B1927" s="133">
        <v>110.996</v>
      </c>
      <c r="C1927" s="133">
        <v>2924.7310000000002</v>
      </c>
      <c r="D1927" s="183" t="s">
        <v>64</v>
      </c>
      <c r="E1927" s="133">
        <v>9008</v>
      </c>
      <c r="F1927" s="133">
        <v>6.673</v>
      </c>
      <c r="G1927" s="133">
        <v>6.7549999999999999</v>
      </c>
      <c r="H1927" s="133">
        <v>6.8879999999999999</v>
      </c>
      <c r="I1927" s="133">
        <v>6.944</v>
      </c>
      <c r="J1927" s="133">
        <v>7.423</v>
      </c>
      <c r="K1927" s="133" t="s">
        <v>64</v>
      </c>
      <c r="L1927" s="133">
        <v>166.95</v>
      </c>
    </row>
    <row r="1928" spans="1:12" x14ac:dyDescent="0.3">
      <c r="A1928" s="134">
        <v>40294</v>
      </c>
      <c r="B1928" s="133">
        <v>111.315</v>
      </c>
      <c r="C1928" s="133">
        <v>2944.7089999999998</v>
      </c>
      <c r="D1928" s="183" t="s">
        <v>64</v>
      </c>
      <c r="E1928" s="133">
        <v>9008</v>
      </c>
      <c r="F1928" s="133">
        <v>6.5890000000000004</v>
      </c>
      <c r="G1928" s="133">
        <v>6.665</v>
      </c>
      <c r="H1928" s="133">
        <v>6.8120000000000003</v>
      </c>
      <c r="I1928" s="133">
        <v>6.9539999999999997</v>
      </c>
      <c r="J1928" s="133">
        <v>7.3890000000000002</v>
      </c>
      <c r="K1928" s="133" t="s">
        <v>64</v>
      </c>
      <c r="L1928" s="133">
        <v>168.13800000000001</v>
      </c>
    </row>
    <row r="1929" spans="1:12" x14ac:dyDescent="0.3">
      <c r="A1929" s="134">
        <v>40295</v>
      </c>
      <c r="B1929" s="133">
        <v>111.477</v>
      </c>
      <c r="C1929" s="133">
        <v>2939.299</v>
      </c>
      <c r="D1929" s="183" t="s">
        <v>64</v>
      </c>
      <c r="E1929" s="133">
        <v>9008</v>
      </c>
      <c r="F1929" s="133">
        <v>6.62</v>
      </c>
      <c r="G1929" s="133">
        <v>6.6710000000000003</v>
      </c>
      <c r="H1929" s="133">
        <v>6.7910000000000004</v>
      </c>
      <c r="I1929" s="133">
        <v>6.923</v>
      </c>
      <c r="J1929" s="133">
        <v>7.3449999999999998</v>
      </c>
      <c r="K1929" s="133" t="s">
        <v>64</v>
      </c>
      <c r="L1929" s="133">
        <v>167.18799999999999</v>
      </c>
    </row>
    <row r="1930" spans="1:12" x14ac:dyDescent="0.3">
      <c r="A1930" s="134">
        <v>40296</v>
      </c>
      <c r="B1930" s="133">
        <v>110.958</v>
      </c>
      <c r="C1930" s="133">
        <v>2903.319</v>
      </c>
      <c r="D1930" s="183" t="s">
        <v>64</v>
      </c>
      <c r="E1930" s="133">
        <v>9048</v>
      </c>
      <c r="F1930" s="133">
        <v>6.5919999999999996</v>
      </c>
      <c r="G1930" s="133">
        <v>6.6619999999999999</v>
      </c>
      <c r="H1930" s="133">
        <v>6.7960000000000003</v>
      </c>
      <c r="I1930" s="133">
        <v>6.9420000000000002</v>
      </c>
      <c r="J1930" s="133">
        <v>7.3680000000000003</v>
      </c>
      <c r="K1930" s="133" t="s">
        <v>64</v>
      </c>
      <c r="L1930" s="133">
        <v>164.46</v>
      </c>
    </row>
    <row r="1931" spans="1:12" x14ac:dyDescent="0.3">
      <c r="A1931" s="134">
        <v>40297</v>
      </c>
      <c r="B1931" s="133">
        <v>111.001</v>
      </c>
      <c r="C1931" s="133">
        <v>2926.86</v>
      </c>
      <c r="D1931" s="183" t="s">
        <v>64</v>
      </c>
      <c r="E1931" s="133">
        <v>9013</v>
      </c>
      <c r="F1931" s="133">
        <v>6.5919999999999996</v>
      </c>
      <c r="G1931" s="133">
        <v>6.6619999999999999</v>
      </c>
      <c r="H1931" s="133">
        <v>6.7960000000000003</v>
      </c>
      <c r="I1931" s="133">
        <v>6.9740000000000002</v>
      </c>
      <c r="J1931" s="133">
        <v>7.4</v>
      </c>
      <c r="K1931" s="133" t="s">
        <v>64</v>
      </c>
      <c r="L1931" s="133">
        <v>166.04300000000001</v>
      </c>
    </row>
    <row r="1932" spans="1:12" x14ac:dyDescent="0.3">
      <c r="A1932" s="134">
        <v>40298</v>
      </c>
      <c r="B1932" s="133">
        <v>111.273</v>
      </c>
      <c r="C1932" s="133">
        <v>2971.252</v>
      </c>
      <c r="D1932" s="183" t="s">
        <v>64</v>
      </c>
      <c r="E1932" s="133">
        <v>9013</v>
      </c>
      <c r="F1932" s="133">
        <v>6.6129999999999995</v>
      </c>
      <c r="G1932" s="133">
        <v>6.6740000000000004</v>
      </c>
      <c r="H1932" s="133">
        <v>6.7910000000000004</v>
      </c>
      <c r="I1932" s="133">
        <v>6.976</v>
      </c>
      <c r="J1932" s="133">
        <v>7.3979999999999997</v>
      </c>
      <c r="K1932" s="133" t="s">
        <v>64</v>
      </c>
      <c r="L1932" s="133">
        <v>168.93</v>
      </c>
    </row>
    <row r="1933" spans="1:12" x14ac:dyDescent="0.3">
      <c r="A1933" s="134">
        <v>40299</v>
      </c>
      <c r="B1933" s="133">
        <v>111.273</v>
      </c>
      <c r="C1933" s="133">
        <v>2971.252</v>
      </c>
      <c r="D1933" s="183" t="s">
        <v>64</v>
      </c>
      <c r="E1933" s="133">
        <v>9013</v>
      </c>
      <c r="F1933" s="133">
        <v>6.6129999999999995</v>
      </c>
      <c r="G1933" s="133">
        <v>6.6740000000000004</v>
      </c>
      <c r="H1933" s="133">
        <v>6.7910000000000004</v>
      </c>
      <c r="I1933" s="133">
        <v>6.976</v>
      </c>
      <c r="J1933" s="133">
        <v>7.3979999999999997</v>
      </c>
      <c r="K1933" s="133" t="s">
        <v>64</v>
      </c>
      <c r="L1933" s="133">
        <v>168.93</v>
      </c>
    </row>
    <row r="1934" spans="1:12" x14ac:dyDescent="0.3">
      <c r="A1934" s="134">
        <v>40300</v>
      </c>
      <c r="B1934" s="133">
        <v>111.273</v>
      </c>
      <c r="C1934" s="133">
        <v>2971.252</v>
      </c>
      <c r="D1934" s="183" t="s">
        <v>64</v>
      </c>
      <c r="E1934" s="133">
        <v>9013</v>
      </c>
      <c r="F1934" s="133">
        <v>6.6129999999999995</v>
      </c>
      <c r="G1934" s="133">
        <v>6.6740000000000004</v>
      </c>
      <c r="H1934" s="133">
        <v>6.7910000000000004</v>
      </c>
      <c r="I1934" s="133">
        <v>6.976</v>
      </c>
      <c r="J1934" s="133">
        <v>7.3979999999999997</v>
      </c>
      <c r="K1934" s="133" t="s">
        <v>64</v>
      </c>
      <c r="L1934" s="133">
        <v>168.93</v>
      </c>
    </row>
    <row r="1935" spans="1:12" x14ac:dyDescent="0.3">
      <c r="A1935" s="134">
        <v>40301</v>
      </c>
      <c r="B1935" s="133">
        <v>111.367</v>
      </c>
      <c r="C1935" s="133">
        <v>2960.895</v>
      </c>
      <c r="D1935" s="183" t="s">
        <v>64</v>
      </c>
      <c r="E1935" s="133">
        <v>9028</v>
      </c>
      <c r="F1935" s="133">
        <v>6.6040000000000001</v>
      </c>
      <c r="G1935" s="133">
        <v>6.6479999999999997</v>
      </c>
      <c r="H1935" s="133">
        <v>6.7969999999999997</v>
      </c>
      <c r="I1935" s="133">
        <v>6.9559999999999995</v>
      </c>
      <c r="J1935" s="133">
        <v>7.3140000000000001</v>
      </c>
      <c r="K1935" s="133" t="s">
        <v>64</v>
      </c>
      <c r="L1935" s="133">
        <v>168.73699999999999</v>
      </c>
    </row>
    <row r="1936" spans="1:12" x14ac:dyDescent="0.3">
      <c r="A1936" s="134">
        <v>40302</v>
      </c>
      <c r="B1936" s="133">
        <v>111.316</v>
      </c>
      <c r="C1936" s="133">
        <v>2959.0149999999999</v>
      </c>
      <c r="D1936" s="183" t="s">
        <v>64</v>
      </c>
      <c r="E1936" s="133">
        <v>9033</v>
      </c>
      <c r="F1936" s="133">
        <v>6.766</v>
      </c>
      <c r="G1936" s="133">
        <v>6.8789999999999996</v>
      </c>
      <c r="H1936" s="133">
        <v>7.02</v>
      </c>
      <c r="I1936" s="133">
        <v>6.9039999999999999</v>
      </c>
      <c r="J1936" s="133">
        <v>7.3159999999999998</v>
      </c>
      <c r="K1936" s="133" t="s">
        <v>64</v>
      </c>
      <c r="L1936" s="133">
        <v>169.09700000000001</v>
      </c>
    </row>
    <row r="1937" spans="1:12" x14ac:dyDescent="0.3">
      <c r="A1937" s="134">
        <v>40303</v>
      </c>
      <c r="B1937" s="133">
        <v>110.179</v>
      </c>
      <c r="C1937" s="133">
        <v>2846.239</v>
      </c>
      <c r="D1937" s="183" t="s">
        <v>64</v>
      </c>
      <c r="E1937" s="133">
        <v>9290</v>
      </c>
      <c r="F1937" s="133">
        <v>6.58</v>
      </c>
      <c r="G1937" s="133">
        <v>6.6340000000000003</v>
      </c>
      <c r="H1937" s="133">
        <v>6.7789999999999999</v>
      </c>
      <c r="I1937" s="133">
        <v>6.9630000000000001</v>
      </c>
      <c r="J1937" s="133">
        <v>7.5350000000000001</v>
      </c>
      <c r="K1937" s="133" t="s">
        <v>64</v>
      </c>
      <c r="L1937" s="133">
        <v>162.107</v>
      </c>
    </row>
    <row r="1938" spans="1:12" x14ac:dyDescent="0.3">
      <c r="A1938" s="134">
        <v>40304</v>
      </c>
      <c r="B1938" s="133">
        <v>108.54600000000001</v>
      </c>
      <c r="C1938" s="133">
        <v>2810.616</v>
      </c>
      <c r="D1938" s="183" t="s">
        <v>64</v>
      </c>
      <c r="E1938" s="133">
        <v>9476</v>
      </c>
      <c r="F1938" s="133">
        <v>6.5440000000000005</v>
      </c>
      <c r="G1938" s="133">
        <v>6.6459999999999999</v>
      </c>
      <c r="H1938" s="133">
        <v>6.7789999999999999</v>
      </c>
      <c r="I1938" s="133">
        <v>7.0039999999999996</v>
      </c>
      <c r="J1938" s="133">
        <v>7.6340000000000003</v>
      </c>
      <c r="K1938" s="133" t="s">
        <v>64</v>
      </c>
      <c r="L1938" s="133">
        <v>159.321</v>
      </c>
    </row>
    <row r="1939" spans="1:12" x14ac:dyDescent="0.3">
      <c r="A1939" s="134">
        <v>40305</v>
      </c>
      <c r="B1939" s="133">
        <v>107.608</v>
      </c>
      <c r="C1939" s="133">
        <v>2739.3330000000001</v>
      </c>
      <c r="D1939" s="183" t="s">
        <v>64</v>
      </c>
      <c r="E1939" s="133">
        <v>9282</v>
      </c>
      <c r="F1939" s="133">
        <v>6.5819999999999999</v>
      </c>
      <c r="G1939" s="133">
        <v>6.6680000000000001</v>
      </c>
      <c r="H1939" s="133">
        <v>6.7869999999999999</v>
      </c>
      <c r="I1939" s="133">
        <v>7.0529999999999999</v>
      </c>
      <c r="J1939" s="133">
        <v>8.0280000000000005</v>
      </c>
      <c r="K1939" s="133" t="s">
        <v>64</v>
      </c>
      <c r="L1939" s="133">
        <v>155.023</v>
      </c>
    </row>
    <row r="1940" spans="1:12" x14ac:dyDescent="0.3">
      <c r="A1940" s="134">
        <v>40306</v>
      </c>
      <c r="B1940" s="133">
        <v>107.608</v>
      </c>
      <c r="C1940" s="133">
        <v>2739.3330000000001</v>
      </c>
      <c r="D1940" s="183" t="s">
        <v>64</v>
      </c>
      <c r="E1940" s="133">
        <v>9282</v>
      </c>
      <c r="F1940" s="133">
        <v>6.5819999999999999</v>
      </c>
      <c r="G1940" s="133">
        <v>6.6680000000000001</v>
      </c>
      <c r="H1940" s="133">
        <v>6.7869999999999999</v>
      </c>
      <c r="I1940" s="133">
        <v>7.0529999999999999</v>
      </c>
      <c r="J1940" s="133">
        <v>8.0280000000000005</v>
      </c>
      <c r="K1940" s="133" t="s">
        <v>64</v>
      </c>
      <c r="L1940" s="133">
        <v>155.023</v>
      </c>
    </row>
    <row r="1941" spans="1:12" x14ac:dyDescent="0.3">
      <c r="A1941" s="134">
        <v>40307</v>
      </c>
      <c r="B1941" s="133">
        <v>107.608</v>
      </c>
      <c r="C1941" s="133">
        <v>2739.3330000000001</v>
      </c>
      <c r="D1941" s="183" t="s">
        <v>64</v>
      </c>
      <c r="E1941" s="133">
        <v>9282</v>
      </c>
      <c r="F1941" s="133">
        <v>6.5819999999999999</v>
      </c>
      <c r="G1941" s="133">
        <v>6.6680000000000001</v>
      </c>
      <c r="H1941" s="133">
        <v>6.7869999999999999</v>
      </c>
      <c r="I1941" s="133">
        <v>7.0529999999999999</v>
      </c>
      <c r="J1941" s="133">
        <v>8.0280000000000005</v>
      </c>
      <c r="K1941" s="133" t="s">
        <v>64</v>
      </c>
      <c r="L1941" s="133">
        <v>155.023</v>
      </c>
    </row>
    <row r="1942" spans="1:12" x14ac:dyDescent="0.3">
      <c r="A1942" s="134">
        <v>40308</v>
      </c>
      <c r="B1942" s="133">
        <v>109.834</v>
      </c>
      <c r="C1942" s="133">
        <v>2850.4270000000001</v>
      </c>
      <c r="D1942" s="183" t="s">
        <v>64</v>
      </c>
      <c r="E1942" s="133">
        <v>9080</v>
      </c>
      <c r="F1942" s="133">
        <v>6.5759999999999996</v>
      </c>
      <c r="G1942" s="133">
        <v>6.6479999999999997</v>
      </c>
      <c r="H1942" s="133">
        <v>6.8</v>
      </c>
      <c r="I1942" s="133">
        <v>7.0019999999999998</v>
      </c>
      <c r="J1942" s="133">
        <v>7.931</v>
      </c>
      <c r="K1942" s="133" t="s">
        <v>64</v>
      </c>
      <c r="L1942" s="133">
        <v>161.845</v>
      </c>
    </row>
    <row r="1943" spans="1:12" x14ac:dyDescent="0.3">
      <c r="A1943" s="134">
        <v>40309</v>
      </c>
      <c r="B1943" s="133">
        <v>110.29600000000001</v>
      </c>
      <c r="C1943" s="133">
        <v>2812.8910000000001</v>
      </c>
      <c r="D1943" s="183" t="s">
        <v>64</v>
      </c>
      <c r="E1943" s="133">
        <v>9110</v>
      </c>
      <c r="F1943" s="133">
        <v>6.5510000000000002</v>
      </c>
      <c r="G1943" s="133">
        <v>6.633</v>
      </c>
      <c r="H1943" s="133">
        <v>6.7930000000000001</v>
      </c>
      <c r="I1943" s="133">
        <v>7.024</v>
      </c>
      <c r="J1943" s="133">
        <v>7.484</v>
      </c>
      <c r="K1943" s="133" t="s">
        <v>64</v>
      </c>
      <c r="L1943" s="133">
        <v>158.91200000000001</v>
      </c>
    </row>
    <row r="1944" spans="1:12" x14ac:dyDescent="0.3">
      <c r="A1944" s="134">
        <v>40310</v>
      </c>
      <c r="B1944" s="133">
        <v>110.16800000000001</v>
      </c>
      <c r="C1944" s="133">
        <v>2847.6219999999998</v>
      </c>
      <c r="D1944" s="183" t="s">
        <v>64</v>
      </c>
      <c r="E1944" s="133">
        <v>9108</v>
      </c>
      <c r="F1944" s="133">
        <v>6.52</v>
      </c>
      <c r="G1944" s="133">
        <v>6.61</v>
      </c>
      <c r="H1944" s="133">
        <v>6.766</v>
      </c>
      <c r="I1944" s="133">
        <v>7.0270000000000001</v>
      </c>
      <c r="J1944" s="133">
        <v>7.5969999999999995</v>
      </c>
      <c r="K1944" s="133" t="s">
        <v>64</v>
      </c>
      <c r="L1944" s="133">
        <v>160.40799999999999</v>
      </c>
    </row>
    <row r="1945" spans="1:12" x14ac:dyDescent="0.3">
      <c r="A1945" s="134">
        <v>40311</v>
      </c>
      <c r="B1945" s="133">
        <v>110.187</v>
      </c>
      <c r="C1945" s="133">
        <v>2847.6219999999998</v>
      </c>
      <c r="D1945" s="183" t="s">
        <v>64</v>
      </c>
      <c r="E1945" s="133">
        <v>9119</v>
      </c>
      <c r="F1945" s="133">
        <v>6.52</v>
      </c>
      <c r="G1945" s="133">
        <v>6.61</v>
      </c>
      <c r="H1945" s="133">
        <v>6.766</v>
      </c>
      <c r="I1945" s="133">
        <v>7.0270000000000001</v>
      </c>
      <c r="J1945" s="133">
        <v>7.5969999999999995</v>
      </c>
      <c r="K1945" s="133" t="s">
        <v>64</v>
      </c>
      <c r="L1945" s="133">
        <v>160.40799999999999</v>
      </c>
    </row>
    <row r="1946" spans="1:12" x14ac:dyDescent="0.3">
      <c r="A1946" s="134">
        <v>40312</v>
      </c>
      <c r="B1946" s="133">
        <v>110.143</v>
      </c>
      <c r="C1946" s="133">
        <v>2858.3850000000002</v>
      </c>
      <c r="D1946" s="183" t="s">
        <v>64</v>
      </c>
      <c r="E1946" s="133">
        <v>9131</v>
      </c>
      <c r="F1946" s="133">
        <v>6.5609999999999999</v>
      </c>
      <c r="G1946" s="133">
        <v>6.6520000000000001</v>
      </c>
      <c r="H1946" s="133">
        <v>6.8019999999999996</v>
      </c>
      <c r="I1946" s="133">
        <v>7.0030000000000001</v>
      </c>
      <c r="J1946" s="133">
        <v>7.6230000000000002</v>
      </c>
      <c r="K1946" s="133" t="s">
        <v>64</v>
      </c>
      <c r="L1946" s="133">
        <v>161.46799999999999</v>
      </c>
    </row>
    <row r="1947" spans="1:12" x14ac:dyDescent="0.3">
      <c r="A1947" s="134">
        <v>40313</v>
      </c>
      <c r="B1947" s="133">
        <v>110.143</v>
      </c>
      <c r="C1947" s="133">
        <v>2858.3850000000002</v>
      </c>
      <c r="D1947" s="183" t="s">
        <v>64</v>
      </c>
      <c r="E1947" s="133">
        <v>9131</v>
      </c>
      <c r="F1947" s="133">
        <v>6.5609999999999999</v>
      </c>
      <c r="G1947" s="133">
        <v>6.6520000000000001</v>
      </c>
      <c r="H1947" s="133">
        <v>6.8019999999999996</v>
      </c>
      <c r="I1947" s="133">
        <v>7.0030000000000001</v>
      </c>
      <c r="J1947" s="133">
        <v>7.6230000000000002</v>
      </c>
      <c r="K1947" s="133" t="s">
        <v>64</v>
      </c>
      <c r="L1947" s="133">
        <v>161.46799999999999</v>
      </c>
    </row>
    <row r="1948" spans="1:12" x14ac:dyDescent="0.3">
      <c r="A1948" s="134">
        <v>40314</v>
      </c>
      <c r="B1948" s="133">
        <v>110.143</v>
      </c>
      <c r="C1948" s="133">
        <v>2858.3850000000002</v>
      </c>
      <c r="D1948" s="183" t="s">
        <v>64</v>
      </c>
      <c r="E1948" s="133">
        <v>9131</v>
      </c>
      <c r="F1948" s="133">
        <v>6.5609999999999999</v>
      </c>
      <c r="G1948" s="133">
        <v>6.6520000000000001</v>
      </c>
      <c r="H1948" s="133">
        <v>6.8019999999999996</v>
      </c>
      <c r="I1948" s="133">
        <v>7.0030000000000001</v>
      </c>
      <c r="J1948" s="133">
        <v>7.6230000000000002</v>
      </c>
      <c r="K1948" s="133" t="s">
        <v>64</v>
      </c>
      <c r="L1948" s="133">
        <v>161.46799999999999</v>
      </c>
    </row>
    <row r="1949" spans="1:12" x14ac:dyDescent="0.3">
      <c r="A1949" s="134">
        <v>40315</v>
      </c>
      <c r="B1949" s="133">
        <v>109.69</v>
      </c>
      <c r="C1949" s="133">
        <v>2819.47</v>
      </c>
      <c r="D1949" s="183" t="s">
        <v>64</v>
      </c>
      <c r="E1949" s="133">
        <v>9143</v>
      </c>
      <c r="F1949" s="133">
        <v>6.577</v>
      </c>
      <c r="G1949" s="133">
        <v>6.66</v>
      </c>
      <c r="H1949" s="133">
        <v>6.8140000000000001</v>
      </c>
      <c r="I1949" s="133">
        <v>7.0810000000000004</v>
      </c>
      <c r="J1949" s="133">
        <v>7.6779999999999999</v>
      </c>
      <c r="K1949" s="133" t="s">
        <v>64</v>
      </c>
      <c r="L1949" s="133">
        <v>159.53399999999999</v>
      </c>
    </row>
    <row r="1950" spans="1:12" x14ac:dyDescent="0.3">
      <c r="A1950" s="134">
        <v>40316</v>
      </c>
      <c r="B1950" s="133">
        <v>109.77</v>
      </c>
      <c r="C1950" s="133">
        <v>2834.1860000000001</v>
      </c>
      <c r="D1950" s="183" t="s">
        <v>64</v>
      </c>
      <c r="E1950" s="133">
        <v>9123</v>
      </c>
      <c r="F1950" s="133">
        <v>6.9160000000000004</v>
      </c>
      <c r="G1950" s="133">
        <v>7.0060000000000002</v>
      </c>
      <c r="H1950" s="133">
        <v>7.0670000000000002</v>
      </c>
      <c r="I1950" s="133">
        <v>7.0739999999999998</v>
      </c>
      <c r="J1950" s="133">
        <v>7.6840000000000002</v>
      </c>
      <c r="K1950" s="133" t="s">
        <v>64</v>
      </c>
      <c r="L1950" s="133">
        <v>160.82400000000001</v>
      </c>
    </row>
    <row r="1951" spans="1:12" x14ac:dyDescent="0.3">
      <c r="A1951" s="134">
        <v>40317</v>
      </c>
      <c r="B1951" s="133">
        <v>109.49</v>
      </c>
      <c r="C1951" s="133">
        <v>2729.4839999999999</v>
      </c>
      <c r="D1951" s="183" t="s">
        <v>64</v>
      </c>
      <c r="E1951" s="133">
        <v>9238</v>
      </c>
      <c r="F1951" s="133">
        <v>6.5449999999999999</v>
      </c>
      <c r="G1951" s="133">
        <v>6.6210000000000004</v>
      </c>
      <c r="H1951" s="133">
        <v>6.7859999999999996</v>
      </c>
      <c r="I1951" s="133">
        <v>7.1109999999999998</v>
      </c>
      <c r="J1951" s="133">
        <v>7.7169999999999996</v>
      </c>
      <c r="K1951" s="133" t="s">
        <v>64</v>
      </c>
      <c r="L1951" s="133">
        <v>154.48400000000001</v>
      </c>
    </row>
    <row r="1952" spans="1:12" x14ac:dyDescent="0.3">
      <c r="A1952" s="134">
        <v>40318</v>
      </c>
      <c r="B1952" s="133">
        <v>109.474</v>
      </c>
      <c r="C1952" s="133">
        <v>2694.2489999999998</v>
      </c>
      <c r="D1952" s="183" t="s">
        <v>64</v>
      </c>
      <c r="E1952" s="133">
        <v>9283</v>
      </c>
      <c r="F1952" s="133">
        <v>6.5440000000000005</v>
      </c>
      <c r="G1952" s="133">
        <v>6.6189999999999998</v>
      </c>
      <c r="H1952" s="133">
        <v>6.7690000000000001</v>
      </c>
      <c r="I1952" s="133">
        <v>7.0529999999999999</v>
      </c>
      <c r="J1952" s="133">
        <v>7.6059999999999999</v>
      </c>
      <c r="K1952" s="133" t="s">
        <v>64</v>
      </c>
      <c r="L1952" s="133">
        <v>151.98500000000001</v>
      </c>
    </row>
    <row r="1953" spans="1:12" x14ac:dyDescent="0.3">
      <c r="A1953" s="134">
        <v>40319</v>
      </c>
      <c r="B1953" s="133">
        <v>109.21599999999999</v>
      </c>
      <c r="C1953" s="133">
        <v>2623.221</v>
      </c>
      <c r="D1953" s="183" t="s">
        <v>64</v>
      </c>
      <c r="E1953" s="133">
        <v>9278</v>
      </c>
      <c r="F1953" s="133">
        <v>6.532</v>
      </c>
      <c r="G1953" s="133">
        <v>6.6219999999999999</v>
      </c>
      <c r="H1953" s="133">
        <v>6.7649999999999997</v>
      </c>
      <c r="I1953" s="133">
        <v>7.12</v>
      </c>
      <c r="J1953" s="133">
        <v>7.665</v>
      </c>
      <c r="K1953" s="133" t="s">
        <v>64</v>
      </c>
      <c r="L1953" s="133">
        <v>148.49299999999999</v>
      </c>
    </row>
    <row r="1954" spans="1:12" x14ac:dyDescent="0.3">
      <c r="A1954" s="134">
        <v>40320</v>
      </c>
      <c r="B1954" s="133">
        <v>109.21599999999999</v>
      </c>
      <c r="C1954" s="133">
        <v>2623.221</v>
      </c>
      <c r="D1954" s="183" t="s">
        <v>64</v>
      </c>
      <c r="E1954" s="133">
        <v>9278</v>
      </c>
      <c r="F1954" s="133">
        <v>6.532</v>
      </c>
      <c r="G1954" s="133">
        <v>6.6219999999999999</v>
      </c>
      <c r="H1954" s="133">
        <v>6.7649999999999997</v>
      </c>
      <c r="I1954" s="133">
        <v>7.12</v>
      </c>
      <c r="J1954" s="133">
        <v>7.665</v>
      </c>
      <c r="K1954" s="133" t="s">
        <v>64</v>
      </c>
      <c r="L1954" s="133">
        <v>148.49299999999999</v>
      </c>
    </row>
    <row r="1955" spans="1:12" x14ac:dyDescent="0.3">
      <c r="A1955" s="134">
        <v>40321</v>
      </c>
      <c r="B1955" s="133">
        <v>109.21599999999999</v>
      </c>
      <c r="C1955" s="133">
        <v>2623.221</v>
      </c>
      <c r="D1955" s="183" t="s">
        <v>64</v>
      </c>
      <c r="E1955" s="133">
        <v>9278</v>
      </c>
      <c r="F1955" s="133">
        <v>6.532</v>
      </c>
      <c r="G1955" s="133">
        <v>6.6219999999999999</v>
      </c>
      <c r="H1955" s="133">
        <v>6.7649999999999997</v>
      </c>
      <c r="I1955" s="133">
        <v>7.12</v>
      </c>
      <c r="J1955" s="133">
        <v>7.665</v>
      </c>
      <c r="K1955" s="133" t="s">
        <v>64</v>
      </c>
      <c r="L1955" s="133">
        <v>148.49299999999999</v>
      </c>
    </row>
    <row r="1956" spans="1:12" x14ac:dyDescent="0.3">
      <c r="A1956" s="134">
        <v>40322</v>
      </c>
      <c r="B1956" s="133">
        <v>109.319</v>
      </c>
      <c r="C1956" s="133">
        <v>2609.61</v>
      </c>
      <c r="D1956" s="183" t="s">
        <v>64</v>
      </c>
      <c r="E1956" s="133">
        <v>9278</v>
      </c>
      <c r="F1956" s="133">
        <v>6.5369999999999999</v>
      </c>
      <c r="G1956" s="133">
        <v>6.6159999999999997</v>
      </c>
      <c r="H1956" s="133">
        <v>6.7809999999999997</v>
      </c>
      <c r="I1956" s="133">
        <v>7.125</v>
      </c>
      <c r="J1956" s="133">
        <v>7.766</v>
      </c>
      <c r="K1956" s="133" t="s">
        <v>64</v>
      </c>
      <c r="L1956" s="133">
        <v>145.30199999999999</v>
      </c>
    </row>
    <row r="1957" spans="1:12" x14ac:dyDescent="0.3">
      <c r="A1957" s="134">
        <v>40323</v>
      </c>
      <c r="B1957" s="133">
        <v>108.34399999999999</v>
      </c>
      <c r="C1957" s="133">
        <v>2514.1190000000001</v>
      </c>
      <c r="D1957" s="183" t="s">
        <v>64</v>
      </c>
      <c r="E1957" s="133">
        <v>9405</v>
      </c>
      <c r="F1957" s="133">
        <v>6.5030000000000001</v>
      </c>
      <c r="G1957" s="133">
        <v>6.5789999999999997</v>
      </c>
      <c r="H1957" s="133">
        <v>6.766</v>
      </c>
      <c r="I1957" s="133">
        <v>7.1669999999999998</v>
      </c>
      <c r="J1957" s="133">
        <v>7.9260000000000002</v>
      </c>
      <c r="K1957" s="133" t="s">
        <v>64</v>
      </c>
      <c r="L1957" s="133">
        <v>144.11500000000001</v>
      </c>
    </row>
    <row r="1958" spans="1:12" x14ac:dyDescent="0.3">
      <c r="A1958" s="134">
        <v>40324</v>
      </c>
      <c r="B1958" s="133">
        <v>108.65300000000001</v>
      </c>
      <c r="C1958" s="133">
        <v>2696.78</v>
      </c>
      <c r="D1958" s="183" t="s">
        <v>64</v>
      </c>
      <c r="E1958" s="133">
        <v>9328</v>
      </c>
      <c r="F1958" s="133">
        <v>6.5449999999999999</v>
      </c>
      <c r="G1958" s="133">
        <v>6.64</v>
      </c>
      <c r="H1958" s="133">
        <v>6.7930000000000001</v>
      </c>
      <c r="I1958" s="133">
        <v>7.218</v>
      </c>
      <c r="J1958" s="133">
        <v>8.2279999999999998</v>
      </c>
      <c r="K1958" s="133" t="s">
        <v>64</v>
      </c>
      <c r="L1958" s="133">
        <v>153.79900000000001</v>
      </c>
    </row>
    <row r="1959" spans="1:12" x14ac:dyDescent="0.3">
      <c r="A1959" s="134">
        <v>40325</v>
      </c>
      <c r="B1959" s="133">
        <v>109.319</v>
      </c>
      <c r="C1959" s="133">
        <v>2713.9229999999998</v>
      </c>
      <c r="D1959" s="183" t="s">
        <v>64</v>
      </c>
      <c r="E1959" s="133">
        <v>9215</v>
      </c>
      <c r="F1959" s="133">
        <v>6.5590000000000002</v>
      </c>
      <c r="G1959" s="133">
        <v>6.6479999999999997</v>
      </c>
      <c r="H1959" s="133">
        <v>6.8049999999999997</v>
      </c>
      <c r="I1959" s="133">
        <v>7.133</v>
      </c>
      <c r="J1959" s="133">
        <v>7.9039999999999999</v>
      </c>
      <c r="K1959" s="133" t="s">
        <v>64</v>
      </c>
      <c r="L1959" s="133">
        <v>155.511</v>
      </c>
    </row>
    <row r="1960" spans="1:12" x14ac:dyDescent="0.3">
      <c r="A1960" s="134">
        <v>40326</v>
      </c>
      <c r="B1960" s="133">
        <v>109.331</v>
      </c>
      <c r="C1960" s="133">
        <v>2713.9229999999998</v>
      </c>
      <c r="D1960" s="183" t="s">
        <v>64</v>
      </c>
      <c r="E1960" s="133">
        <v>9165</v>
      </c>
      <c r="F1960" s="133">
        <v>6.5590000000000002</v>
      </c>
      <c r="G1960" s="133">
        <v>6.6479999999999997</v>
      </c>
      <c r="H1960" s="133">
        <v>6.8049999999999997</v>
      </c>
      <c r="I1960" s="133">
        <v>7.133</v>
      </c>
      <c r="J1960" s="133">
        <v>7.9039999999999999</v>
      </c>
      <c r="K1960" s="133" t="s">
        <v>64</v>
      </c>
      <c r="L1960" s="133">
        <v>155.511</v>
      </c>
    </row>
    <row r="1961" spans="1:12" x14ac:dyDescent="0.3">
      <c r="A1961" s="134">
        <v>40327</v>
      </c>
      <c r="B1961" s="133">
        <v>109.331</v>
      </c>
      <c r="C1961" s="133">
        <v>2713.9229999999998</v>
      </c>
      <c r="D1961" s="183" t="s">
        <v>64</v>
      </c>
      <c r="E1961" s="133">
        <v>9165</v>
      </c>
      <c r="F1961" s="133">
        <v>6.5590000000000002</v>
      </c>
      <c r="G1961" s="133">
        <v>6.6479999999999997</v>
      </c>
      <c r="H1961" s="133">
        <v>6.8049999999999997</v>
      </c>
      <c r="I1961" s="133">
        <v>7.133</v>
      </c>
      <c r="J1961" s="133">
        <v>7.9039999999999999</v>
      </c>
      <c r="K1961" s="133" t="s">
        <v>64</v>
      </c>
      <c r="L1961" s="133">
        <v>155.511</v>
      </c>
    </row>
    <row r="1962" spans="1:12" x14ac:dyDescent="0.3">
      <c r="A1962" s="134">
        <v>40328</v>
      </c>
      <c r="B1962" s="133">
        <v>109.331</v>
      </c>
      <c r="C1962" s="133">
        <v>2713.9229999999998</v>
      </c>
      <c r="D1962" s="183" t="s">
        <v>64</v>
      </c>
      <c r="E1962" s="133">
        <v>9165</v>
      </c>
      <c r="F1962" s="133">
        <v>6.5590000000000002</v>
      </c>
      <c r="G1962" s="133">
        <v>6.6479999999999997</v>
      </c>
      <c r="H1962" s="133">
        <v>6.8049999999999997</v>
      </c>
      <c r="I1962" s="133">
        <v>7.133</v>
      </c>
      <c r="J1962" s="133">
        <v>7.9039999999999999</v>
      </c>
      <c r="K1962" s="133" t="s">
        <v>64</v>
      </c>
      <c r="L1962" s="133">
        <v>155.511</v>
      </c>
    </row>
    <row r="1963" spans="1:12" x14ac:dyDescent="0.3">
      <c r="A1963" s="134">
        <v>40329</v>
      </c>
      <c r="B1963" s="133">
        <v>110.092</v>
      </c>
      <c r="C1963" s="133">
        <v>2796.9569999999999</v>
      </c>
      <c r="D1963" s="183" t="s">
        <v>64</v>
      </c>
      <c r="E1963" s="133">
        <v>9180</v>
      </c>
      <c r="F1963" s="133">
        <v>6.5519999999999996</v>
      </c>
      <c r="G1963" s="133">
        <v>6.6429999999999998</v>
      </c>
      <c r="H1963" s="133">
        <v>6.79</v>
      </c>
      <c r="I1963" s="133">
        <v>7.1319999999999997</v>
      </c>
      <c r="J1963" s="133">
        <v>7.8609999999999998</v>
      </c>
      <c r="K1963" s="133" t="s">
        <v>64</v>
      </c>
      <c r="L1963" s="133">
        <v>161.006</v>
      </c>
    </row>
    <row r="1964" spans="1:12" x14ac:dyDescent="0.3">
      <c r="A1964" s="134">
        <v>40330</v>
      </c>
      <c r="B1964" s="133">
        <v>109.971</v>
      </c>
      <c r="C1964" s="133">
        <v>2724.6149999999998</v>
      </c>
      <c r="D1964" s="183" t="s">
        <v>64</v>
      </c>
      <c r="E1964" s="133">
        <v>9232</v>
      </c>
      <c r="F1964" s="133">
        <v>6.5510000000000002</v>
      </c>
      <c r="G1964" s="133">
        <v>6.6370000000000005</v>
      </c>
      <c r="H1964" s="133">
        <v>6.7889999999999997</v>
      </c>
      <c r="I1964" s="133">
        <v>7.1130000000000004</v>
      </c>
      <c r="J1964" s="133">
        <v>7.7910000000000004</v>
      </c>
      <c r="K1964" s="133" t="s">
        <v>64</v>
      </c>
      <c r="L1964" s="133">
        <v>156.13200000000001</v>
      </c>
    </row>
    <row r="1965" spans="1:12" x14ac:dyDescent="0.3">
      <c r="A1965" s="134">
        <v>40331</v>
      </c>
      <c r="B1965" s="133">
        <v>110.026</v>
      </c>
      <c r="C1965" s="133">
        <v>2733.6779999999999</v>
      </c>
      <c r="D1965" s="183" t="s">
        <v>64</v>
      </c>
      <c r="E1965" s="133">
        <v>9235</v>
      </c>
      <c r="F1965" s="133">
        <v>6.5220000000000002</v>
      </c>
      <c r="G1965" s="133">
        <v>6.6159999999999997</v>
      </c>
      <c r="H1965" s="133">
        <v>6.7750000000000004</v>
      </c>
      <c r="I1965" s="133">
        <v>7.1920000000000002</v>
      </c>
      <c r="J1965" s="133">
        <v>7.84</v>
      </c>
      <c r="K1965" s="133" t="s">
        <v>64</v>
      </c>
      <c r="L1965" s="133">
        <v>157.66900000000001</v>
      </c>
    </row>
    <row r="1966" spans="1:12" x14ac:dyDescent="0.3">
      <c r="A1966" s="134">
        <v>40332</v>
      </c>
      <c r="B1966" s="133">
        <v>110.223</v>
      </c>
      <c r="C1966" s="133">
        <v>2810.9769999999999</v>
      </c>
      <c r="D1966" s="183" t="s">
        <v>64</v>
      </c>
      <c r="E1966" s="133">
        <v>9195</v>
      </c>
      <c r="F1966" s="133">
        <v>6.5250000000000004</v>
      </c>
      <c r="G1966" s="133">
        <v>6.6180000000000003</v>
      </c>
      <c r="H1966" s="133">
        <v>6.7969999999999997</v>
      </c>
      <c r="I1966" s="133">
        <v>7.2110000000000003</v>
      </c>
      <c r="J1966" s="133">
        <v>7.8390000000000004</v>
      </c>
      <c r="K1966" s="133" t="s">
        <v>64</v>
      </c>
      <c r="L1966" s="133">
        <v>162.90100000000001</v>
      </c>
    </row>
    <row r="1967" spans="1:12" x14ac:dyDescent="0.3">
      <c r="A1967" s="134">
        <v>40333</v>
      </c>
      <c r="B1967" s="133">
        <v>110.36799999999999</v>
      </c>
      <c r="C1967" s="133">
        <v>2823.2510000000002</v>
      </c>
      <c r="D1967" s="183" t="s">
        <v>64</v>
      </c>
      <c r="E1967" s="133">
        <v>9331</v>
      </c>
      <c r="F1967" s="133">
        <v>6.5129999999999999</v>
      </c>
      <c r="G1967" s="133">
        <v>6.6059999999999999</v>
      </c>
      <c r="H1967" s="133">
        <v>6.7549999999999999</v>
      </c>
      <c r="I1967" s="133">
        <v>7.226</v>
      </c>
      <c r="J1967" s="133">
        <v>7.766</v>
      </c>
      <c r="K1967" s="133" t="s">
        <v>64</v>
      </c>
      <c r="L1967" s="133">
        <v>164.083</v>
      </c>
    </row>
    <row r="1968" spans="1:12" x14ac:dyDescent="0.3">
      <c r="A1968" s="134">
        <v>40334</v>
      </c>
      <c r="B1968" s="133">
        <v>110.36799999999999</v>
      </c>
      <c r="C1968" s="133">
        <v>2823.2510000000002</v>
      </c>
      <c r="D1968" s="183" t="s">
        <v>64</v>
      </c>
      <c r="E1968" s="133">
        <v>9331</v>
      </c>
      <c r="F1968" s="133">
        <v>6.5129999999999999</v>
      </c>
      <c r="G1968" s="133">
        <v>6.6059999999999999</v>
      </c>
      <c r="H1968" s="133">
        <v>6.7549999999999999</v>
      </c>
      <c r="I1968" s="133">
        <v>7.226</v>
      </c>
      <c r="J1968" s="133">
        <v>7.766</v>
      </c>
      <c r="K1968" s="133" t="s">
        <v>64</v>
      </c>
      <c r="L1968" s="133">
        <v>164.083</v>
      </c>
    </row>
    <row r="1969" spans="1:12" x14ac:dyDescent="0.3">
      <c r="A1969" s="134">
        <v>40335</v>
      </c>
      <c r="B1969" s="133">
        <v>110.36799999999999</v>
      </c>
      <c r="C1969" s="133">
        <v>2823.2510000000002</v>
      </c>
      <c r="D1969" s="183" t="s">
        <v>64</v>
      </c>
      <c r="E1969" s="133">
        <v>9331</v>
      </c>
      <c r="F1969" s="133">
        <v>6.5129999999999999</v>
      </c>
      <c r="G1969" s="133">
        <v>6.6059999999999999</v>
      </c>
      <c r="H1969" s="133">
        <v>6.7549999999999999</v>
      </c>
      <c r="I1969" s="133">
        <v>7.226</v>
      </c>
      <c r="J1969" s="133">
        <v>7.766</v>
      </c>
      <c r="K1969" s="133" t="s">
        <v>64</v>
      </c>
      <c r="L1969" s="133">
        <v>164.083</v>
      </c>
    </row>
    <row r="1970" spans="1:12" x14ac:dyDescent="0.3">
      <c r="A1970" s="134">
        <v>40336</v>
      </c>
      <c r="B1970" s="133">
        <v>110.18</v>
      </c>
      <c r="C1970" s="133">
        <v>2750.2330000000002</v>
      </c>
      <c r="D1970" s="183" t="s">
        <v>64</v>
      </c>
      <c r="E1970" s="133">
        <v>9295</v>
      </c>
      <c r="F1970" s="133">
        <v>6.5440000000000005</v>
      </c>
      <c r="G1970" s="133">
        <v>6.6129999999999995</v>
      </c>
      <c r="H1970" s="133">
        <v>6.7690000000000001</v>
      </c>
      <c r="I1970" s="133">
        <v>7.1879999999999997</v>
      </c>
      <c r="J1970" s="133">
        <v>7.7430000000000003</v>
      </c>
      <c r="K1970" s="133" t="s">
        <v>64</v>
      </c>
      <c r="L1970" s="133">
        <v>159.71199999999999</v>
      </c>
    </row>
    <row r="1971" spans="1:12" x14ac:dyDescent="0.3">
      <c r="A1971" s="134">
        <v>40337</v>
      </c>
      <c r="B1971" s="133">
        <v>110.318</v>
      </c>
      <c r="C1971" s="133">
        <v>2779.9830000000002</v>
      </c>
      <c r="D1971" s="183" t="s">
        <v>64</v>
      </c>
      <c r="E1971" s="133">
        <v>9285</v>
      </c>
      <c r="F1971" s="133">
        <v>6.5640000000000001</v>
      </c>
      <c r="G1971" s="133">
        <v>6.6509999999999998</v>
      </c>
      <c r="H1971" s="133">
        <v>6.8079999999999998</v>
      </c>
      <c r="I1971" s="133">
        <v>7.2169999999999996</v>
      </c>
      <c r="J1971" s="133">
        <v>7.7519999999999998</v>
      </c>
      <c r="K1971" s="133" t="s">
        <v>64</v>
      </c>
      <c r="L1971" s="133">
        <v>161.43899999999999</v>
      </c>
    </row>
    <row r="1972" spans="1:12" x14ac:dyDescent="0.3">
      <c r="A1972" s="134">
        <v>40338</v>
      </c>
      <c r="B1972" s="133">
        <v>110.661</v>
      </c>
      <c r="C1972" s="133">
        <v>2785.7930000000001</v>
      </c>
      <c r="D1972" s="183" t="s">
        <v>64</v>
      </c>
      <c r="E1972" s="133">
        <v>9245</v>
      </c>
      <c r="F1972" s="133">
        <v>6.5330000000000004</v>
      </c>
      <c r="G1972" s="133">
        <v>6.6219999999999999</v>
      </c>
      <c r="H1972" s="133">
        <v>6.7670000000000003</v>
      </c>
      <c r="I1972" s="133">
        <v>7.2379999999999995</v>
      </c>
      <c r="J1972" s="133">
        <v>7.798</v>
      </c>
      <c r="K1972" s="133" t="s">
        <v>64</v>
      </c>
      <c r="L1972" s="133">
        <v>161.15299999999999</v>
      </c>
    </row>
    <row r="1973" spans="1:12" x14ac:dyDescent="0.3">
      <c r="A1973" s="134">
        <v>40339</v>
      </c>
      <c r="B1973" s="133">
        <v>110.938</v>
      </c>
      <c r="C1973" s="133">
        <v>2770.7869999999998</v>
      </c>
      <c r="D1973" s="183" t="s">
        <v>64</v>
      </c>
      <c r="E1973" s="133">
        <v>9215</v>
      </c>
      <c r="F1973" s="133">
        <v>6.524</v>
      </c>
      <c r="G1973" s="133">
        <v>6.6159999999999997</v>
      </c>
      <c r="H1973" s="133">
        <v>6.7620000000000005</v>
      </c>
      <c r="I1973" s="133">
        <v>7.1609999999999996</v>
      </c>
      <c r="J1973" s="133">
        <v>7.7279999999999998</v>
      </c>
      <c r="K1973" s="133" t="s">
        <v>64</v>
      </c>
      <c r="L1973" s="133">
        <v>159.251</v>
      </c>
    </row>
    <row r="1974" spans="1:12" x14ac:dyDescent="0.3">
      <c r="A1974" s="134">
        <v>40340</v>
      </c>
      <c r="B1974" s="133">
        <v>111.218</v>
      </c>
      <c r="C1974" s="133">
        <v>2801.8989999999999</v>
      </c>
      <c r="D1974" s="183" t="s">
        <v>64</v>
      </c>
      <c r="E1974" s="133">
        <v>9195</v>
      </c>
      <c r="F1974" s="133">
        <v>6.5540000000000003</v>
      </c>
      <c r="G1974" s="133">
        <v>6.6459999999999999</v>
      </c>
      <c r="H1974" s="133">
        <v>6.7620000000000005</v>
      </c>
      <c r="I1974" s="133">
        <v>7.1710000000000003</v>
      </c>
      <c r="J1974" s="133">
        <v>7.649</v>
      </c>
      <c r="K1974" s="133" t="s">
        <v>64</v>
      </c>
      <c r="L1974" s="133">
        <v>161.11600000000001</v>
      </c>
    </row>
    <row r="1975" spans="1:12" x14ac:dyDescent="0.3">
      <c r="A1975" s="134">
        <v>40341</v>
      </c>
      <c r="B1975" s="133">
        <v>111.218</v>
      </c>
      <c r="C1975" s="133">
        <v>2801.8989999999999</v>
      </c>
      <c r="D1975" s="183" t="s">
        <v>64</v>
      </c>
      <c r="E1975" s="133">
        <v>9195</v>
      </c>
      <c r="F1975" s="133">
        <v>6.5540000000000003</v>
      </c>
      <c r="G1975" s="133">
        <v>6.6459999999999999</v>
      </c>
      <c r="H1975" s="133">
        <v>6.7620000000000005</v>
      </c>
      <c r="I1975" s="133">
        <v>7.1710000000000003</v>
      </c>
      <c r="J1975" s="133">
        <v>7.649</v>
      </c>
      <c r="K1975" s="133" t="s">
        <v>64</v>
      </c>
      <c r="L1975" s="133">
        <v>161.11600000000001</v>
      </c>
    </row>
    <row r="1976" spans="1:12" x14ac:dyDescent="0.3">
      <c r="A1976" s="134">
        <v>40342</v>
      </c>
      <c r="B1976" s="133">
        <v>111.218</v>
      </c>
      <c r="C1976" s="133">
        <v>2801.8989999999999</v>
      </c>
      <c r="D1976" s="183" t="s">
        <v>64</v>
      </c>
      <c r="E1976" s="133">
        <v>9195</v>
      </c>
      <c r="F1976" s="133">
        <v>6.5540000000000003</v>
      </c>
      <c r="G1976" s="133">
        <v>6.6459999999999999</v>
      </c>
      <c r="H1976" s="133">
        <v>6.7620000000000005</v>
      </c>
      <c r="I1976" s="133">
        <v>7.1710000000000003</v>
      </c>
      <c r="J1976" s="133">
        <v>7.649</v>
      </c>
      <c r="K1976" s="133" t="s">
        <v>64</v>
      </c>
      <c r="L1976" s="133">
        <v>161.11600000000001</v>
      </c>
    </row>
    <row r="1977" spans="1:12" x14ac:dyDescent="0.3">
      <c r="A1977" s="134">
        <v>40343</v>
      </c>
      <c r="B1977" s="133">
        <v>111.431</v>
      </c>
      <c r="C1977" s="133">
        <v>2826.837</v>
      </c>
      <c r="D1977" s="183" t="s">
        <v>64</v>
      </c>
      <c r="E1977" s="133">
        <v>9170</v>
      </c>
      <c r="F1977" s="133">
        <v>6.5940000000000003</v>
      </c>
      <c r="G1977" s="133">
        <v>6.681</v>
      </c>
      <c r="H1977" s="133">
        <v>6.82</v>
      </c>
      <c r="I1977" s="133">
        <v>7.1589999999999998</v>
      </c>
      <c r="J1977" s="133">
        <v>7.6890000000000001</v>
      </c>
      <c r="K1977" s="133" t="s">
        <v>64</v>
      </c>
      <c r="L1977" s="133">
        <v>162.65199999999999</v>
      </c>
    </row>
    <row r="1978" spans="1:12" x14ac:dyDescent="0.3">
      <c r="A1978" s="134">
        <v>40344</v>
      </c>
      <c r="B1978" s="133">
        <v>111.43</v>
      </c>
      <c r="C1978" s="133">
        <v>2830.1729999999998</v>
      </c>
      <c r="D1978" s="183" t="s">
        <v>64</v>
      </c>
      <c r="E1978" s="133">
        <v>9170</v>
      </c>
      <c r="F1978" s="133">
        <v>6.5490000000000004</v>
      </c>
      <c r="G1978" s="133">
        <v>6.6319999999999997</v>
      </c>
      <c r="H1978" s="133">
        <v>6.7690000000000001</v>
      </c>
      <c r="I1978" s="133">
        <v>7.1509999999999998</v>
      </c>
      <c r="J1978" s="133">
        <v>7.7059999999999995</v>
      </c>
      <c r="K1978" s="133" t="s">
        <v>64</v>
      </c>
      <c r="L1978" s="133">
        <v>163.23699999999999</v>
      </c>
    </row>
    <row r="1979" spans="1:12" x14ac:dyDescent="0.3">
      <c r="A1979" s="134">
        <v>40345</v>
      </c>
      <c r="B1979" s="133">
        <v>111.75700000000001</v>
      </c>
      <c r="C1979" s="133">
        <v>2858.6590000000001</v>
      </c>
      <c r="D1979" s="183" t="s">
        <v>64</v>
      </c>
      <c r="E1979" s="133">
        <v>9145</v>
      </c>
      <c r="F1979" s="133">
        <v>6.54</v>
      </c>
      <c r="G1979" s="133">
        <v>6.6109999999999998</v>
      </c>
      <c r="H1979" s="133">
        <v>6.7720000000000002</v>
      </c>
      <c r="I1979" s="133">
        <v>7.1260000000000003</v>
      </c>
      <c r="J1979" s="133">
        <v>7.6929999999999996</v>
      </c>
      <c r="K1979" s="133" t="s">
        <v>64</v>
      </c>
      <c r="L1979" s="133">
        <v>164.94800000000001</v>
      </c>
    </row>
    <row r="1980" spans="1:12" x14ac:dyDescent="0.3">
      <c r="A1980" s="134">
        <v>40346</v>
      </c>
      <c r="B1980" s="133">
        <v>112.49</v>
      </c>
      <c r="C1980" s="133">
        <v>2891.098</v>
      </c>
      <c r="D1980" s="183" t="s">
        <v>64</v>
      </c>
      <c r="E1980" s="133">
        <v>9128</v>
      </c>
      <c r="F1980" s="133">
        <v>6.5380000000000003</v>
      </c>
      <c r="G1980" s="133">
        <v>6.59</v>
      </c>
      <c r="H1980" s="133">
        <v>6.7549999999999999</v>
      </c>
      <c r="I1980" s="133">
        <v>7.1360000000000001</v>
      </c>
      <c r="J1980" s="133">
        <v>7.6139999999999999</v>
      </c>
      <c r="K1980" s="133" t="s">
        <v>64</v>
      </c>
      <c r="L1980" s="133">
        <v>169.547</v>
      </c>
    </row>
    <row r="1981" spans="1:12" x14ac:dyDescent="0.3">
      <c r="A1981" s="134">
        <v>40347</v>
      </c>
      <c r="B1981" s="133">
        <v>113.248</v>
      </c>
      <c r="C1981" s="133">
        <v>2929.5889999999999</v>
      </c>
      <c r="D1981" s="183" t="s">
        <v>64</v>
      </c>
      <c r="E1981" s="133">
        <v>9076</v>
      </c>
      <c r="F1981" s="133">
        <v>6.5519999999999996</v>
      </c>
      <c r="G1981" s="133">
        <v>6.609</v>
      </c>
      <c r="H1981" s="133">
        <v>6.7780000000000005</v>
      </c>
      <c r="I1981" s="133">
        <v>6.9210000000000003</v>
      </c>
      <c r="J1981" s="133">
        <v>7.4669999999999996</v>
      </c>
      <c r="K1981" s="133" t="s">
        <v>64</v>
      </c>
      <c r="L1981" s="133">
        <v>169.648</v>
      </c>
    </row>
    <row r="1982" spans="1:12" x14ac:dyDescent="0.3">
      <c r="A1982" s="134">
        <v>40348</v>
      </c>
      <c r="B1982" s="133">
        <v>113.248</v>
      </c>
      <c r="C1982" s="133">
        <v>2929.5889999999999</v>
      </c>
      <c r="D1982" s="183" t="s">
        <v>64</v>
      </c>
      <c r="E1982" s="133">
        <v>9076</v>
      </c>
      <c r="F1982" s="133">
        <v>6.5519999999999996</v>
      </c>
      <c r="G1982" s="133">
        <v>6.609</v>
      </c>
      <c r="H1982" s="133">
        <v>6.7780000000000005</v>
      </c>
      <c r="I1982" s="133">
        <v>6.9210000000000003</v>
      </c>
      <c r="J1982" s="133">
        <v>7.4669999999999996</v>
      </c>
      <c r="K1982" s="133" t="s">
        <v>64</v>
      </c>
      <c r="L1982" s="133">
        <v>169.648</v>
      </c>
    </row>
    <row r="1983" spans="1:12" x14ac:dyDescent="0.3">
      <c r="A1983" s="134">
        <v>40349</v>
      </c>
      <c r="B1983" s="133">
        <v>113.248</v>
      </c>
      <c r="C1983" s="133">
        <v>2929.5889999999999</v>
      </c>
      <c r="D1983" s="183" t="s">
        <v>64</v>
      </c>
      <c r="E1983" s="133">
        <v>9076</v>
      </c>
      <c r="F1983" s="133">
        <v>6.5519999999999996</v>
      </c>
      <c r="G1983" s="133">
        <v>6.609</v>
      </c>
      <c r="H1983" s="133">
        <v>6.7780000000000005</v>
      </c>
      <c r="I1983" s="133">
        <v>6.9210000000000003</v>
      </c>
      <c r="J1983" s="133">
        <v>7.4669999999999996</v>
      </c>
      <c r="K1983" s="133" t="s">
        <v>64</v>
      </c>
      <c r="L1983" s="133">
        <v>169.648</v>
      </c>
    </row>
    <row r="1984" spans="1:12" x14ac:dyDescent="0.3">
      <c r="A1984" s="134">
        <v>40350</v>
      </c>
      <c r="B1984" s="133">
        <v>114.97799999999999</v>
      </c>
      <c r="C1984" s="133">
        <v>2941.9029999999998</v>
      </c>
      <c r="D1984" s="183" t="s">
        <v>64</v>
      </c>
      <c r="E1984" s="133">
        <v>9008</v>
      </c>
      <c r="F1984" s="133">
        <v>6.5380000000000003</v>
      </c>
      <c r="G1984" s="133">
        <v>6.6129999999999995</v>
      </c>
      <c r="H1984" s="133">
        <v>6.7629999999999999</v>
      </c>
      <c r="I1984" s="133">
        <v>6.4560000000000004</v>
      </c>
      <c r="J1984" s="133">
        <v>6.8979999999999997</v>
      </c>
      <c r="K1984" s="133" t="s">
        <v>64</v>
      </c>
      <c r="L1984" s="133">
        <v>170.09</v>
      </c>
    </row>
    <row r="1985" spans="1:12" x14ac:dyDescent="0.3">
      <c r="A1985" s="134">
        <v>40351</v>
      </c>
      <c r="B1985" s="133">
        <v>115.47</v>
      </c>
      <c r="C1985" s="133">
        <v>2934.5889999999999</v>
      </c>
      <c r="D1985" s="183" t="s">
        <v>64</v>
      </c>
      <c r="E1985" s="133">
        <v>9028</v>
      </c>
      <c r="F1985" s="133">
        <v>6.5110000000000001</v>
      </c>
      <c r="G1985" s="133">
        <v>6.6180000000000003</v>
      </c>
      <c r="H1985" s="133">
        <v>6.7750000000000004</v>
      </c>
      <c r="I1985" s="133">
        <v>6.3819999999999997</v>
      </c>
      <c r="J1985" s="133">
        <v>6.968</v>
      </c>
      <c r="K1985" s="133" t="s">
        <v>64</v>
      </c>
      <c r="L1985" s="133">
        <v>170.02799999999999</v>
      </c>
    </row>
    <row r="1986" spans="1:12" x14ac:dyDescent="0.3">
      <c r="A1986" s="134">
        <v>40352</v>
      </c>
      <c r="B1986" s="133">
        <v>115.35</v>
      </c>
      <c r="C1986" s="133">
        <v>2924.79</v>
      </c>
      <c r="D1986" s="183" t="s">
        <v>64</v>
      </c>
      <c r="E1986" s="133">
        <v>9053</v>
      </c>
      <c r="F1986" s="133">
        <v>6.53</v>
      </c>
      <c r="G1986" s="133">
        <v>6.6070000000000002</v>
      </c>
      <c r="H1986" s="133">
        <v>6.7409999999999997</v>
      </c>
      <c r="I1986" s="133">
        <v>6.452</v>
      </c>
      <c r="J1986" s="133">
        <v>7.032</v>
      </c>
      <c r="K1986" s="133" t="s">
        <v>64</v>
      </c>
      <c r="L1986" s="133">
        <v>169.7</v>
      </c>
    </row>
    <row r="1987" spans="1:12" x14ac:dyDescent="0.3">
      <c r="A1987" s="134">
        <v>40353</v>
      </c>
      <c r="B1987" s="133">
        <v>114.941</v>
      </c>
      <c r="C1987" s="133">
        <v>2914.0949999999998</v>
      </c>
      <c r="D1987" s="183" t="s">
        <v>64</v>
      </c>
      <c r="E1987" s="133">
        <v>9047</v>
      </c>
      <c r="F1987" s="133">
        <v>6.5430000000000001</v>
      </c>
      <c r="G1987" s="133">
        <v>6.6059999999999999</v>
      </c>
      <c r="H1987" s="133">
        <v>6.7309999999999999</v>
      </c>
      <c r="I1987" s="133">
        <v>6.452</v>
      </c>
      <c r="J1987" s="133">
        <v>7.0679999999999996</v>
      </c>
      <c r="K1987" s="133" t="s">
        <v>64</v>
      </c>
      <c r="L1987" s="133">
        <v>169.36699999999999</v>
      </c>
    </row>
    <row r="1988" spans="1:12" x14ac:dyDescent="0.3">
      <c r="A1988" s="134">
        <v>40354</v>
      </c>
      <c r="B1988" s="133">
        <v>114.621</v>
      </c>
      <c r="C1988" s="133">
        <v>2947.0230000000001</v>
      </c>
      <c r="D1988" s="183" t="s">
        <v>64</v>
      </c>
      <c r="E1988" s="133">
        <v>9075</v>
      </c>
      <c r="F1988" s="133">
        <v>6.5270000000000001</v>
      </c>
      <c r="G1988" s="133">
        <v>6.6029999999999998</v>
      </c>
      <c r="H1988" s="133">
        <v>6.7350000000000003</v>
      </c>
      <c r="I1988" s="133">
        <v>6.5149999999999997</v>
      </c>
      <c r="J1988" s="133">
        <v>7.0810000000000004</v>
      </c>
      <c r="K1988" s="133" t="s">
        <v>64</v>
      </c>
      <c r="L1988" s="133">
        <v>171.77600000000001</v>
      </c>
    </row>
    <row r="1989" spans="1:12" x14ac:dyDescent="0.3">
      <c r="A1989" s="134">
        <v>40355</v>
      </c>
      <c r="B1989" s="133">
        <v>114.621</v>
      </c>
      <c r="C1989" s="133">
        <v>2947.0230000000001</v>
      </c>
      <c r="D1989" s="183" t="s">
        <v>64</v>
      </c>
      <c r="E1989" s="133">
        <v>9075</v>
      </c>
      <c r="F1989" s="133">
        <v>6.5270000000000001</v>
      </c>
      <c r="G1989" s="133">
        <v>6.6029999999999998</v>
      </c>
      <c r="H1989" s="133">
        <v>6.7350000000000003</v>
      </c>
      <c r="I1989" s="133">
        <v>6.5149999999999997</v>
      </c>
      <c r="J1989" s="133">
        <v>7.0810000000000004</v>
      </c>
      <c r="K1989" s="133" t="s">
        <v>64</v>
      </c>
      <c r="L1989" s="133">
        <v>171.77600000000001</v>
      </c>
    </row>
    <row r="1990" spans="1:12" x14ac:dyDescent="0.3">
      <c r="A1990" s="134">
        <v>40356</v>
      </c>
      <c r="B1990" s="133">
        <v>114.621</v>
      </c>
      <c r="C1990" s="133">
        <v>2947.0230000000001</v>
      </c>
      <c r="D1990" s="183" t="s">
        <v>64</v>
      </c>
      <c r="E1990" s="133">
        <v>9075</v>
      </c>
      <c r="F1990" s="133">
        <v>6.5270000000000001</v>
      </c>
      <c r="G1990" s="133">
        <v>6.6029999999999998</v>
      </c>
      <c r="H1990" s="133">
        <v>6.7350000000000003</v>
      </c>
      <c r="I1990" s="133">
        <v>6.5149999999999997</v>
      </c>
      <c r="J1990" s="133">
        <v>7.0810000000000004</v>
      </c>
      <c r="K1990" s="133" t="s">
        <v>64</v>
      </c>
      <c r="L1990" s="133">
        <v>171.77600000000001</v>
      </c>
    </row>
    <row r="1991" spans="1:12" x14ac:dyDescent="0.3">
      <c r="A1991" s="134">
        <v>40357</v>
      </c>
      <c r="B1991" s="133">
        <v>114.712</v>
      </c>
      <c r="C1991" s="133">
        <v>2955.732</v>
      </c>
      <c r="D1991" s="183" t="s">
        <v>64</v>
      </c>
      <c r="E1991" s="133">
        <v>9028</v>
      </c>
      <c r="F1991" s="133">
        <v>6.5129999999999999</v>
      </c>
      <c r="G1991" s="133">
        <v>6.5890000000000004</v>
      </c>
      <c r="H1991" s="133">
        <v>6.7290000000000001</v>
      </c>
      <c r="I1991" s="133">
        <v>6.5529999999999999</v>
      </c>
      <c r="J1991" s="133">
        <v>7.1269999999999998</v>
      </c>
      <c r="K1991" s="133" t="s">
        <v>64</v>
      </c>
      <c r="L1991" s="133">
        <v>171.87700000000001</v>
      </c>
    </row>
    <row r="1992" spans="1:12" x14ac:dyDescent="0.3">
      <c r="A1992" s="134">
        <v>40358</v>
      </c>
      <c r="B1992" s="133">
        <v>114.46899999999999</v>
      </c>
      <c r="C1992" s="133">
        <v>2893.3710000000001</v>
      </c>
      <c r="D1992" s="183" t="s">
        <v>64</v>
      </c>
      <c r="E1992" s="133">
        <v>9058</v>
      </c>
      <c r="F1992" s="133">
        <v>6.5220000000000002</v>
      </c>
      <c r="G1992" s="133">
        <v>6.6319999999999997</v>
      </c>
      <c r="H1992" s="133">
        <v>6.7309999999999999</v>
      </c>
      <c r="I1992" s="133">
        <v>6.532</v>
      </c>
      <c r="J1992" s="133">
        <v>7.1230000000000002</v>
      </c>
      <c r="K1992" s="133" t="s">
        <v>64</v>
      </c>
      <c r="L1992" s="133">
        <v>167.90100000000001</v>
      </c>
    </row>
    <row r="1993" spans="1:12" x14ac:dyDescent="0.3">
      <c r="A1993" s="134">
        <v>40359</v>
      </c>
      <c r="B1993" s="133">
        <v>113.542</v>
      </c>
      <c r="C1993" s="133">
        <v>2913.6840000000002</v>
      </c>
      <c r="D1993" s="183" t="s">
        <v>64</v>
      </c>
      <c r="E1993" s="133">
        <v>9053</v>
      </c>
      <c r="F1993" s="133">
        <v>6.5460000000000003</v>
      </c>
      <c r="G1993" s="133">
        <v>6.6370000000000005</v>
      </c>
      <c r="H1993" s="133">
        <v>6.7460000000000004</v>
      </c>
      <c r="I1993" s="133">
        <v>6.6520000000000001</v>
      </c>
      <c r="J1993" s="133">
        <v>7.3629999999999995</v>
      </c>
      <c r="K1993" s="133" t="s">
        <v>64</v>
      </c>
      <c r="L1993" s="133">
        <v>169.066</v>
      </c>
    </row>
    <row r="1994" spans="1:12" x14ac:dyDescent="0.3">
      <c r="A1994" s="134">
        <v>40360</v>
      </c>
      <c r="B1994" s="133">
        <v>113.096</v>
      </c>
      <c r="C1994" s="133">
        <v>2874.248</v>
      </c>
      <c r="D1994" s="183" t="s">
        <v>64</v>
      </c>
      <c r="E1994" s="133">
        <v>9053</v>
      </c>
      <c r="F1994" s="133">
        <v>6.7290000000000001</v>
      </c>
      <c r="G1994" s="133">
        <v>6.7949999999999999</v>
      </c>
      <c r="H1994" s="133">
        <v>6.9340000000000002</v>
      </c>
      <c r="I1994" s="133">
        <v>6.9190000000000005</v>
      </c>
      <c r="J1994" s="133">
        <v>7.327</v>
      </c>
      <c r="K1994" s="133" t="s">
        <v>64</v>
      </c>
      <c r="L1994" s="133">
        <v>166.41300000000001</v>
      </c>
    </row>
    <row r="1995" spans="1:12" x14ac:dyDescent="0.3">
      <c r="A1995" s="134">
        <v>40361</v>
      </c>
      <c r="B1995" s="133">
        <v>113.56</v>
      </c>
      <c r="C1995" s="133">
        <v>2871.5540000000001</v>
      </c>
      <c r="D1995" s="183" t="s">
        <v>64</v>
      </c>
      <c r="E1995" s="133">
        <v>9082</v>
      </c>
      <c r="F1995" s="133">
        <v>6.5019999999999998</v>
      </c>
      <c r="G1995" s="133">
        <v>6.5510000000000002</v>
      </c>
      <c r="H1995" s="133">
        <v>6.7059999999999995</v>
      </c>
      <c r="I1995" s="133">
        <v>6.6310000000000002</v>
      </c>
      <c r="J1995" s="133">
        <v>7.3680000000000003</v>
      </c>
      <c r="K1995" s="133" t="s">
        <v>64</v>
      </c>
      <c r="L1995" s="133">
        <v>165.63399999999999</v>
      </c>
    </row>
    <row r="1996" spans="1:12" x14ac:dyDescent="0.3">
      <c r="A1996" s="134">
        <v>40362</v>
      </c>
      <c r="B1996" s="133">
        <v>113.56</v>
      </c>
      <c r="C1996" s="133">
        <v>2871.5540000000001</v>
      </c>
      <c r="D1996" s="183" t="s">
        <v>64</v>
      </c>
      <c r="E1996" s="133">
        <v>9082</v>
      </c>
      <c r="F1996" s="133">
        <v>6.5019999999999998</v>
      </c>
      <c r="G1996" s="133">
        <v>6.5510000000000002</v>
      </c>
      <c r="H1996" s="133">
        <v>6.7059999999999995</v>
      </c>
      <c r="I1996" s="133">
        <v>6.6310000000000002</v>
      </c>
      <c r="J1996" s="133">
        <v>7.3680000000000003</v>
      </c>
      <c r="K1996" s="133" t="s">
        <v>64</v>
      </c>
      <c r="L1996" s="133">
        <v>165.63399999999999</v>
      </c>
    </row>
    <row r="1997" spans="1:12" x14ac:dyDescent="0.3">
      <c r="A1997" s="134">
        <v>40363</v>
      </c>
      <c r="B1997" s="133">
        <v>113.56</v>
      </c>
      <c r="C1997" s="133">
        <v>2871.5540000000001</v>
      </c>
      <c r="D1997" s="183" t="s">
        <v>64</v>
      </c>
      <c r="E1997" s="133">
        <v>9082</v>
      </c>
      <c r="F1997" s="133">
        <v>6.5019999999999998</v>
      </c>
      <c r="G1997" s="133">
        <v>6.5510000000000002</v>
      </c>
      <c r="H1997" s="133">
        <v>6.7059999999999995</v>
      </c>
      <c r="I1997" s="133">
        <v>6.6310000000000002</v>
      </c>
      <c r="J1997" s="133">
        <v>7.3680000000000003</v>
      </c>
      <c r="K1997" s="133" t="s">
        <v>64</v>
      </c>
      <c r="L1997" s="133">
        <v>165.63399999999999</v>
      </c>
    </row>
    <row r="1998" spans="1:12" x14ac:dyDescent="0.3">
      <c r="A1998" s="134">
        <v>40364</v>
      </c>
      <c r="B1998" s="133">
        <v>113.764</v>
      </c>
      <c r="C1998" s="133">
        <v>2877.3040000000001</v>
      </c>
      <c r="D1998" s="183" t="s">
        <v>64</v>
      </c>
      <c r="E1998" s="133">
        <v>9063</v>
      </c>
      <c r="F1998" s="133">
        <v>6.51</v>
      </c>
      <c r="G1998" s="133">
        <v>6.5483000000000002</v>
      </c>
      <c r="H1998" s="133">
        <v>6.718</v>
      </c>
      <c r="I1998" s="133">
        <v>6.6390000000000002</v>
      </c>
      <c r="J1998" s="133">
        <v>7.335</v>
      </c>
      <c r="K1998" s="133" t="s">
        <v>64</v>
      </c>
      <c r="L1998" s="133">
        <v>166.66300000000001</v>
      </c>
    </row>
    <row r="1999" spans="1:12" x14ac:dyDescent="0.3">
      <c r="A1999" s="134">
        <v>40365</v>
      </c>
      <c r="B1999" s="133">
        <v>113.824</v>
      </c>
      <c r="C1999" s="133">
        <v>2910.6480000000001</v>
      </c>
      <c r="D1999" s="183" t="s">
        <v>64</v>
      </c>
      <c r="E1999" s="133">
        <v>9068</v>
      </c>
      <c r="F1999" s="133">
        <v>6.4950000000000001</v>
      </c>
      <c r="G1999" s="133">
        <v>6.577</v>
      </c>
      <c r="H1999" s="133">
        <v>6.7149999999999999</v>
      </c>
      <c r="I1999" s="133">
        <v>6.6289999999999996</v>
      </c>
      <c r="J1999" s="133">
        <v>7.4320000000000004</v>
      </c>
      <c r="K1999" s="133" t="s">
        <v>64</v>
      </c>
      <c r="L1999" s="133">
        <v>168.251</v>
      </c>
    </row>
    <row r="2000" spans="1:12" x14ac:dyDescent="0.3">
      <c r="A2000" s="134">
        <v>40366</v>
      </c>
      <c r="B2000" s="133">
        <v>114.34699999999999</v>
      </c>
      <c r="C2000" s="133">
        <v>2902.0439999999999</v>
      </c>
      <c r="D2000" s="183" t="s">
        <v>64</v>
      </c>
      <c r="E2000" s="133">
        <v>9078</v>
      </c>
      <c r="F2000" s="133">
        <v>6.5039999999999996</v>
      </c>
      <c r="G2000" s="133">
        <v>6.569</v>
      </c>
      <c r="H2000" s="133">
        <v>6.7069999999999999</v>
      </c>
      <c r="I2000" s="133">
        <v>6.62</v>
      </c>
      <c r="J2000" s="133">
        <v>7.3780000000000001</v>
      </c>
      <c r="K2000" s="133" t="s">
        <v>64</v>
      </c>
      <c r="L2000" s="133">
        <v>167.96</v>
      </c>
    </row>
    <row r="2001" spans="1:12" x14ac:dyDescent="0.3">
      <c r="A2001" s="134">
        <v>40367</v>
      </c>
      <c r="B2001" s="133">
        <v>114.687</v>
      </c>
      <c r="C2001" s="133">
        <v>2915.9079999999999</v>
      </c>
      <c r="D2001" s="183" t="s">
        <v>64</v>
      </c>
      <c r="E2001" s="133">
        <v>9063</v>
      </c>
      <c r="F2001" s="133">
        <v>6.4930000000000003</v>
      </c>
      <c r="G2001" s="133">
        <v>6.5540000000000003</v>
      </c>
      <c r="H2001" s="133">
        <v>6.6909999999999998</v>
      </c>
      <c r="I2001" s="133">
        <v>6.57</v>
      </c>
      <c r="J2001" s="133">
        <v>7.2990000000000004</v>
      </c>
      <c r="K2001" s="133" t="s">
        <v>64</v>
      </c>
      <c r="L2001" s="133">
        <v>168.316</v>
      </c>
    </row>
    <row r="2002" spans="1:12" x14ac:dyDescent="0.3">
      <c r="A2002" s="134">
        <v>40368</v>
      </c>
      <c r="B2002" s="133">
        <v>114.626</v>
      </c>
      <c r="C2002" s="133">
        <v>2943.8960000000002</v>
      </c>
      <c r="D2002" s="183" t="s">
        <v>64</v>
      </c>
      <c r="E2002" s="133">
        <v>9043</v>
      </c>
      <c r="F2002" s="133">
        <v>6.5019999999999998</v>
      </c>
      <c r="G2002" s="133">
        <v>6.577</v>
      </c>
      <c r="H2002" s="133">
        <v>6.6859999999999999</v>
      </c>
      <c r="I2002" s="133">
        <v>6.4429999999999996</v>
      </c>
      <c r="J2002" s="133">
        <v>7.274</v>
      </c>
      <c r="K2002" s="133" t="s">
        <v>64</v>
      </c>
      <c r="L2002" s="133">
        <v>169.83799999999999</v>
      </c>
    </row>
    <row r="2003" spans="1:12" x14ac:dyDescent="0.3">
      <c r="A2003" s="134">
        <v>40369</v>
      </c>
      <c r="B2003" s="133">
        <v>114.626</v>
      </c>
      <c r="C2003" s="133">
        <v>2943.8960000000002</v>
      </c>
      <c r="D2003" s="183" t="s">
        <v>64</v>
      </c>
      <c r="E2003" s="133">
        <v>9043</v>
      </c>
      <c r="F2003" s="133">
        <v>6.5019999999999998</v>
      </c>
      <c r="G2003" s="133">
        <v>6.577</v>
      </c>
      <c r="H2003" s="133">
        <v>6.6859999999999999</v>
      </c>
      <c r="I2003" s="133">
        <v>6.4429999999999996</v>
      </c>
      <c r="J2003" s="133">
        <v>7.274</v>
      </c>
      <c r="K2003" s="133" t="s">
        <v>64</v>
      </c>
      <c r="L2003" s="133">
        <v>169.83799999999999</v>
      </c>
    </row>
    <row r="2004" spans="1:12" x14ac:dyDescent="0.3">
      <c r="A2004" s="134">
        <v>40370</v>
      </c>
      <c r="B2004" s="133">
        <v>114.626</v>
      </c>
      <c r="C2004" s="133">
        <v>2943.8960000000002</v>
      </c>
      <c r="D2004" s="183" t="s">
        <v>64</v>
      </c>
      <c r="E2004" s="133">
        <v>9043</v>
      </c>
      <c r="F2004" s="133">
        <v>6.5019999999999998</v>
      </c>
      <c r="G2004" s="133">
        <v>6.577</v>
      </c>
      <c r="H2004" s="133">
        <v>6.6859999999999999</v>
      </c>
      <c r="I2004" s="133">
        <v>6.4429999999999996</v>
      </c>
      <c r="J2004" s="133">
        <v>7.274</v>
      </c>
      <c r="K2004" s="133" t="s">
        <v>64</v>
      </c>
      <c r="L2004" s="133">
        <v>169.83799999999999</v>
      </c>
    </row>
    <row r="2005" spans="1:12" x14ac:dyDescent="0.3">
      <c r="A2005" s="134">
        <v>40371</v>
      </c>
      <c r="B2005" s="133">
        <v>114.669</v>
      </c>
      <c r="C2005" s="133">
        <v>2958.7910000000002</v>
      </c>
      <c r="D2005" s="183" t="s">
        <v>64</v>
      </c>
      <c r="E2005" s="133">
        <v>9030</v>
      </c>
      <c r="F2005" s="133">
        <v>6.5229999999999997</v>
      </c>
      <c r="G2005" s="133">
        <v>6.5739999999999998</v>
      </c>
      <c r="H2005" s="133">
        <v>6.7140000000000004</v>
      </c>
      <c r="I2005" s="133">
        <v>6.4850000000000003</v>
      </c>
      <c r="J2005" s="133">
        <v>7.2590000000000003</v>
      </c>
      <c r="K2005" s="133" t="s">
        <v>64</v>
      </c>
      <c r="L2005" s="133">
        <v>171.17400000000001</v>
      </c>
    </row>
    <row r="2006" spans="1:12" x14ac:dyDescent="0.3">
      <c r="A2006" s="134">
        <v>40372</v>
      </c>
      <c r="B2006" s="133">
        <v>114.72199999999999</v>
      </c>
      <c r="C2006" s="133">
        <v>2961.5120000000002</v>
      </c>
      <c r="D2006" s="183" t="s">
        <v>64</v>
      </c>
      <c r="E2006" s="133">
        <v>9058</v>
      </c>
      <c r="F2006" s="133">
        <v>6.4950000000000001</v>
      </c>
      <c r="G2006" s="133">
        <v>6.57</v>
      </c>
      <c r="H2006" s="133">
        <v>6.6929999999999996</v>
      </c>
      <c r="I2006" s="133">
        <v>6.4870000000000001</v>
      </c>
      <c r="J2006" s="133">
        <v>7.2229999999999999</v>
      </c>
      <c r="K2006" s="133" t="s">
        <v>64</v>
      </c>
      <c r="L2006" s="133">
        <v>171.53700000000001</v>
      </c>
    </row>
    <row r="2007" spans="1:12" x14ac:dyDescent="0.3">
      <c r="A2007" s="134">
        <v>40373</v>
      </c>
      <c r="B2007" s="133">
        <v>114.946</v>
      </c>
      <c r="C2007" s="133">
        <v>2981.0590000000002</v>
      </c>
      <c r="D2007" s="183" t="s">
        <v>64</v>
      </c>
      <c r="E2007" s="133">
        <v>9045</v>
      </c>
      <c r="F2007" s="133">
        <v>6.4950000000000001</v>
      </c>
      <c r="G2007" s="133">
        <v>6.5709999999999997</v>
      </c>
      <c r="H2007" s="133">
        <v>6.694</v>
      </c>
      <c r="I2007" s="133">
        <v>6.4320000000000004</v>
      </c>
      <c r="J2007" s="133">
        <v>7.1639999999999997</v>
      </c>
      <c r="K2007" s="133" t="s">
        <v>64</v>
      </c>
      <c r="L2007" s="133">
        <v>172.607</v>
      </c>
    </row>
    <row r="2008" spans="1:12" x14ac:dyDescent="0.3">
      <c r="A2008" s="134">
        <v>40374</v>
      </c>
      <c r="B2008" s="133">
        <v>115.33</v>
      </c>
      <c r="C2008" s="133">
        <v>2980.5970000000002</v>
      </c>
      <c r="D2008" s="183" t="s">
        <v>64</v>
      </c>
      <c r="E2008" s="133">
        <v>9038</v>
      </c>
      <c r="F2008" s="133">
        <v>6.4610000000000003</v>
      </c>
      <c r="G2008" s="133">
        <v>6.5460000000000003</v>
      </c>
      <c r="H2008" s="133">
        <v>6.681</v>
      </c>
      <c r="I2008" s="133">
        <v>6.41</v>
      </c>
      <c r="J2008" s="133">
        <v>7.048</v>
      </c>
      <c r="K2008" s="133" t="s">
        <v>64</v>
      </c>
      <c r="L2008" s="133">
        <v>173.52</v>
      </c>
    </row>
    <row r="2009" spans="1:12" x14ac:dyDescent="0.3">
      <c r="A2009" s="134">
        <v>40375</v>
      </c>
      <c r="B2009" s="133">
        <v>115.43</v>
      </c>
      <c r="C2009" s="133">
        <v>2992.45</v>
      </c>
      <c r="D2009" s="183" t="s">
        <v>64</v>
      </c>
      <c r="E2009" s="133">
        <v>9048</v>
      </c>
      <c r="F2009" s="133">
        <v>6.4809999999999999</v>
      </c>
      <c r="G2009" s="133">
        <v>6.5410000000000004</v>
      </c>
      <c r="H2009" s="133">
        <v>6.6440000000000001</v>
      </c>
      <c r="I2009" s="133">
        <v>6.4030000000000005</v>
      </c>
      <c r="J2009" s="133">
        <v>7.0279999999999996</v>
      </c>
      <c r="K2009" s="133" t="s">
        <v>64</v>
      </c>
      <c r="L2009" s="133">
        <v>174.524</v>
      </c>
    </row>
    <row r="2010" spans="1:12" x14ac:dyDescent="0.3">
      <c r="A2010" s="134">
        <v>40376</v>
      </c>
      <c r="B2010" s="133">
        <v>115.43</v>
      </c>
      <c r="C2010" s="133">
        <v>2992.45</v>
      </c>
      <c r="D2010" s="183" t="s">
        <v>64</v>
      </c>
      <c r="E2010" s="133">
        <v>9048</v>
      </c>
      <c r="F2010" s="133">
        <v>6.4809999999999999</v>
      </c>
      <c r="G2010" s="133">
        <v>6.5410000000000004</v>
      </c>
      <c r="H2010" s="133">
        <v>6.6440000000000001</v>
      </c>
      <c r="I2010" s="133">
        <v>6.4030000000000005</v>
      </c>
      <c r="J2010" s="133">
        <v>7.0279999999999996</v>
      </c>
      <c r="K2010" s="133" t="s">
        <v>64</v>
      </c>
      <c r="L2010" s="133">
        <v>174.524</v>
      </c>
    </row>
    <row r="2011" spans="1:12" x14ac:dyDescent="0.3">
      <c r="A2011" s="134">
        <v>40377</v>
      </c>
      <c r="B2011" s="133">
        <v>115.43</v>
      </c>
      <c r="C2011" s="133">
        <v>2992.45</v>
      </c>
      <c r="D2011" s="183" t="s">
        <v>64</v>
      </c>
      <c r="E2011" s="133">
        <v>9048</v>
      </c>
      <c r="F2011" s="133">
        <v>6.4809999999999999</v>
      </c>
      <c r="G2011" s="133">
        <v>6.5410000000000004</v>
      </c>
      <c r="H2011" s="133">
        <v>6.6440000000000001</v>
      </c>
      <c r="I2011" s="133">
        <v>6.4030000000000005</v>
      </c>
      <c r="J2011" s="133">
        <v>7.0279999999999996</v>
      </c>
      <c r="K2011" s="133" t="s">
        <v>64</v>
      </c>
      <c r="L2011" s="133">
        <v>174.524</v>
      </c>
    </row>
    <row r="2012" spans="1:12" x14ac:dyDescent="0.3">
      <c r="A2012" s="134">
        <v>40378</v>
      </c>
      <c r="B2012" s="133">
        <v>114.98099999999999</v>
      </c>
      <c r="C2012" s="133">
        <v>2975.5720000000001</v>
      </c>
      <c r="D2012" s="183" t="s">
        <v>64</v>
      </c>
      <c r="E2012" s="133">
        <v>9063</v>
      </c>
      <c r="F2012" s="133">
        <v>6.5170000000000003</v>
      </c>
      <c r="G2012" s="133">
        <v>6.57</v>
      </c>
      <c r="H2012" s="133">
        <v>6.7149999999999999</v>
      </c>
      <c r="I2012" s="133">
        <v>6.45</v>
      </c>
      <c r="J2012" s="133">
        <v>7.048</v>
      </c>
      <c r="K2012" s="133" t="s">
        <v>64</v>
      </c>
      <c r="L2012" s="133">
        <v>173.40299999999999</v>
      </c>
    </row>
    <row r="2013" spans="1:12" x14ac:dyDescent="0.3">
      <c r="A2013" s="134">
        <v>40379</v>
      </c>
      <c r="B2013" s="133">
        <v>115.03400000000001</v>
      </c>
      <c r="C2013" s="133">
        <v>2995.4409999999998</v>
      </c>
      <c r="D2013" s="183" t="s">
        <v>64</v>
      </c>
      <c r="E2013" s="133">
        <v>9056</v>
      </c>
      <c r="F2013" s="133">
        <v>6.5010000000000003</v>
      </c>
      <c r="G2013" s="133">
        <v>6.5789999999999997</v>
      </c>
      <c r="H2013" s="133">
        <v>6.7140000000000004</v>
      </c>
      <c r="I2013" s="133">
        <v>6.468</v>
      </c>
      <c r="J2013" s="133">
        <v>7.09</v>
      </c>
      <c r="K2013" s="133" t="s">
        <v>64</v>
      </c>
      <c r="L2013" s="133">
        <v>174.52</v>
      </c>
    </row>
    <row r="2014" spans="1:12" x14ac:dyDescent="0.3">
      <c r="A2014" s="134">
        <v>40380</v>
      </c>
      <c r="B2014" s="133">
        <v>115.20399999999999</v>
      </c>
      <c r="C2014" s="133">
        <v>3013.4009999999998</v>
      </c>
      <c r="D2014" s="183" t="s">
        <v>64</v>
      </c>
      <c r="E2014" s="133">
        <v>9063</v>
      </c>
      <c r="F2014" s="133">
        <v>6.5330000000000004</v>
      </c>
      <c r="G2014" s="133">
        <v>6.5860000000000003</v>
      </c>
      <c r="H2014" s="133">
        <v>6.7519999999999998</v>
      </c>
      <c r="I2014" s="133">
        <v>6.4660000000000002</v>
      </c>
      <c r="J2014" s="133">
        <v>7.0819999999999999</v>
      </c>
      <c r="K2014" s="133" t="s">
        <v>64</v>
      </c>
      <c r="L2014" s="133">
        <v>175.05699999999999</v>
      </c>
    </row>
    <row r="2015" spans="1:12" x14ac:dyDescent="0.3">
      <c r="A2015" s="134">
        <v>40381</v>
      </c>
      <c r="B2015" s="133">
        <v>115.123</v>
      </c>
      <c r="C2015" s="133">
        <v>3009.9229999999998</v>
      </c>
      <c r="D2015" s="183" t="s">
        <v>64</v>
      </c>
      <c r="E2015" s="133">
        <v>9053</v>
      </c>
      <c r="F2015" s="133">
        <v>6.5110000000000001</v>
      </c>
      <c r="G2015" s="133">
        <v>6.58</v>
      </c>
      <c r="H2015" s="133">
        <v>6.7219999999999995</v>
      </c>
      <c r="I2015" s="133">
        <v>6.4459999999999997</v>
      </c>
      <c r="J2015" s="133">
        <v>7.0339999999999998</v>
      </c>
      <c r="K2015" s="133" t="s">
        <v>64</v>
      </c>
      <c r="L2015" s="133">
        <v>174.476</v>
      </c>
    </row>
    <row r="2016" spans="1:12" x14ac:dyDescent="0.3">
      <c r="A2016" s="134">
        <v>40382</v>
      </c>
      <c r="B2016" s="133">
        <v>115.209</v>
      </c>
      <c r="C2016" s="133">
        <v>3042.02</v>
      </c>
      <c r="D2016" s="183" t="s">
        <v>64</v>
      </c>
      <c r="E2016" s="133">
        <v>9048</v>
      </c>
      <c r="F2016" s="133">
        <v>6.4820000000000002</v>
      </c>
      <c r="G2016" s="133">
        <v>6.5529999999999999</v>
      </c>
      <c r="H2016" s="133">
        <v>6.7</v>
      </c>
      <c r="I2016" s="133">
        <v>6.4889999999999999</v>
      </c>
      <c r="J2016" s="133">
        <v>7.0670000000000002</v>
      </c>
      <c r="K2016" s="133" t="s">
        <v>64</v>
      </c>
      <c r="L2016" s="133">
        <v>176.30500000000001</v>
      </c>
    </row>
    <row r="2017" spans="1:12" x14ac:dyDescent="0.3">
      <c r="A2017" s="134">
        <v>40383</v>
      </c>
      <c r="B2017" s="133">
        <v>115.209</v>
      </c>
      <c r="C2017" s="133">
        <v>3042.02</v>
      </c>
      <c r="D2017" s="183" t="s">
        <v>64</v>
      </c>
      <c r="E2017" s="133">
        <v>9048</v>
      </c>
      <c r="F2017" s="133">
        <v>6.4820000000000002</v>
      </c>
      <c r="G2017" s="133">
        <v>6.5529999999999999</v>
      </c>
      <c r="H2017" s="133">
        <v>6.7</v>
      </c>
      <c r="I2017" s="133">
        <v>6.4889999999999999</v>
      </c>
      <c r="J2017" s="133">
        <v>7.0670000000000002</v>
      </c>
      <c r="K2017" s="133" t="s">
        <v>64</v>
      </c>
      <c r="L2017" s="133">
        <v>176.30500000000001</v>
      </c>
    </row>
    <row r="2018" spans="1:12" x14ac:dyDescent="0.3">
      <c r="A2018" s="134">
        <v>40384</v>
      </c>
      <c r="B2018" s="133">
        <v>115.209</v>
      </c>
      <c r="C2018" s="133">
        <v>3042.02</v>
      </c>
      <c r="D2018" s="183" t="s">
        <v>64</v>
      </c>
      <c r="E2018" s="133">
        <v>9048</v>
      </c>
      <c r="F2018" s="133">
        <v>6.4820000000000002</v>
      </c>
      <c r="G2018" s="133">
        <v>6.5529999999999999</v>
      </c>
      <c r="H2018" s="133">
        <v>6.7</v>
      </c>
      <c r="I2018" s="133">
        <v>6.4889999999999999</v>
      </c>
      <c r="J2018" s="133">
        <v>7.0670000000000002</v>
      </c>
      <c r="K2018" s="133" t="s">
        <v>64</v>
      </c>
      <c r="L2018" s="133">
        <v>176.30500000000001</v>
      </c>
    </row>
    <row r="2019" spans="1:12" x14ac:dyDescent="0.3">
      <c r="A2019" s="134">
        <v>40385</v>
      </c>
      <c r="B2019" s="133">
        <v>115.417</v>
      </c>
      <c r="C2019" s="133">
        <v>3023.6990000000001</v>
      </c>
      <c r="D2019" s="183" t="s">
        <v>64</v>
      </c>
      <c r="E2019" s="133">
        <v>9033</v>
      </c>
      <c r="F2019" s="133">
        <v>6.516</v>
      </c>
      <c r="G2019" s="133">
        <v>6.593</v>
      </c>
      <c r="H2019" s="133">
        <v>6.7229999999999999</v>
      </c>
      <c r="I2019" s="133">
        <v>6.4560000000000004</v>
      </c>
      <c r="J2019" s="133">
        <v>7.0880000000000001</v>
      </c>
      <c r="K2019" s="133" t="s">
        <v>64</v>
      </c>
      <c r="L2019" s="133">
        <v>175.39500000000001</v>
      </c>
    </row>
    <row r="2020" spans="1:12" x14ac:dyDescent="0.3">
      <c r="A2020" s="134">
        <v>40386</v>
      </c>
      <c r="B2020" s="133">
        <v>115.998</v>
      </c>
      <c r="C2020" s="133">
        <v>3041.6779999999999</v>
      </c>
      <c r="D2020" s="183" t="s">
        <v>64</v>
      </c>
      <c r="E2020" s="133">
        <v>9018</v>
      </c>
      <c r="F2020" s="133">
        <v>6.516</v>
      </c>
      <c r="G2020" s="133">
        <v>6.593</v>
      </c>
      <c r="H2020" s="133">
        <v>6.7229999999999999</v>
      </c>
      <c r="I2020" s="133">
        <v>6.5129999999999999</v>
      </c>
      <c r="J2020" s="133">
        <v>7.1340000000000003</v>
      </c>
      <c r="K2020" s="133" t="s">
        <v>64</v>
      </c>
      <c r="L2020" s="133">
        <v>176.43100000000001</v>
      </c>
    </row>
    <row r="2021" spans="1:12" x14ac:dyDescent="0.3">
      <c r="A2021" s="134">
        <v>40387</v>
      </c>
      <c r="B2021" s="133">
        <v>116.401</v>
      </c>
      <c r="C2021" s="133">
        <v>3057.4749999999999</v>
      </c>
      <c r="D2021" s="183" t="s">
        <v>64</v>
      </c>
      <c r="E2021" s="133">
        <v>9003</v>
      </c>
      <c r="F2021" s="133">
        <v>6.5030000000000001</v>
      </c>
      <c r="G2021" s="133">
        <v>6.6029999999999998</v>
      </c>
      <c r="H2021" s="133">
        <v>6.7270000000000003</v>
      </c>
      <c r="I2021" s="133">
        <v>6.4459999999999997</v>
      </c>
      <c r="J2021" s="133">
        <v>7.109</v>
      </c>
      <c r="K2021" s="133" t="s">
        <v>64</v>
      </c>
      <c r="L2021" s="133">
        <v>176.60400000000001</v>
      </c>
    </row>
    <row r="2022" spans="1:12" x14ac:dyDescent="0.3">
      <c r="A2022" s="134">
        <v>40388</v>
      </c>
      <c r="B2022" s="133">
        <v>116.607</v>
      </c>
      <c r="C2022" s="133">
        <v>3096.8159999999998</v>
      </c>
      <c r="D2022" s="183" t="s">
        <v>64</v>
      </c>
      <c r="E2022" s="133">
        <v>8968</v>
      </c>
      <c r="F2022" s="133">
        <v>6.5170000000000003</v>
      </c>
      <c r="G2022" s="133">
        <v>6.5750000000000002</v>
      </c>
      <c r="H2022" s="133">
        <v>6.7270000000000003</v>
      </c>
      <c r="I2022" s="133">
        <v>6.4669999999999996</v>
      </c>
      <c r="J2022" s="133">
        <v>7.03</v>
      </c>
      <c r="K2022" s="133" t="s">
        <v>64</v>
      </c>
      <c r="L2022" s="133">
        <v>179.399</v>
      </c>
    </row>
    <row r="2023" spans="1:12" x14ac:dyDescent="0.3">
      <c r="A2023" s="134">
        <v>40389</v>
      </c>
      <c r="B2023" s="133">
        <v>116.878</v>
      </c>
      <c r="C2023" s="133">
        <v>3069.28</v>
      </c>
      <c r="D2023" s="183" t="s">
        <v>64</v>
      </c>
      <c r="E2023" s="133">
        <v>8920</v>
      </c>
      <c r="F2023" s="133">
        <v>6.5309999999999997</v>
      </c>
      <c r="G2023" s="133">
        <v>6.6</v>
      </c>
      <c r="H2023" s="133">
        <v>6.7290000000000001</v>
      </c>
      <c r="I2023" s="133">
        <v>6.4550000000000001</v>
      </c>
      <c r="J2023" s="133">
        <v>7.29</v>
      </c>
      <c r="K2023" s="133" t="s">
        <v>64</v>
      </c>
      <c r="L2023" s="133">
        <v>177.26</v>
      </c>
    </row>
    <row r="2024" spans="1:12" x14ac:dyDescent="0.3">
      <c r="A2024" s="134">
        <v>40390</v>
      </c>
      <c r="B2024" s="133">
        <v>116.878</v>
      </c>
      <c r="C2024" s="133">
        <v>3069.28</v>
      </c>
      <c r="D2024" s="183" t="s">
        <v>64</v>
      </c>
      <c r="E2024" s="133">
        <v>8920</v>
      </c>
      <c r="F2024" s="133">
        <v>6.5309999999999997</v>
      </c>
      <c r="G2024" s="133">
        <v>6.6</v>
      </c>
      <c r="H2024" s="133">
        <v>6.7290000000000001</v>
      </c>
      <c r="I2024" s="133">
        <v>6.4550000000000001</v>
      </c>
      <c r="J2024" s="133">
        <v>7.29</v>
      </c>
      <c r="K2024" s="133" t="s">
        <v>64</v>
      </c>
      <c r="L2024" s="133">
        <v>177.26</v>
      </c>
    </row>
    <row r="2025" spans="1:12" x14ac:dyDescent="0.3">
      <c r="A2025" s="134">
        <v>40391</v>
      </c>
      <c r="B2025" s="133">
        <v>116.878</v>
      </c>
      <c r="C2025" s="133">
        <v>3069.28</v>
      </c>
      <c r="D2025" s="183" t="s">
        <v>64</v>
      </c>
      <c r="E2025" s="133">
        <v>8920</v>
      </c>
      <c r="F2025" s="133">
        <v>6.5309999999999997</v>
      </c>
      <c r="G2025" s="133">
        <v>6.6</v>
      </c>
      <c r="H2025" s="133">
        <v>6.7290000000000001</v>
      </c>
      <c r="I2025" s="133">
        <v>6.4550000000000001</v>
      </c>
      <c r="J2025" s="133">
        <v>7.29</v>
      </c>
      <c r="K2025" s="133" t="s">
        <v>64</v>
      </c>
      <c r="L2025" s="133">
        <v>177.26</v>
      </c>
    </row>
    <row r="2026" spans="1:12" x14ac:dyDescent="0.3">
      <c r="A2026" s="134">
        <v>40392</v>
      </c>
      <c r="B2026" s="133">
        <v>116.99</v>
      </c>
      <c r="C2026" s="133">
        <v>3058.9789999999998</v>
      </c>
      <c r="D2026" s="183" t="s">
        <v>64</v>
      </c>
      <c r="E2026" s="133">
        <v>8943</v>
      </c>
      <c r="F2026" s="133">
        <v>6.4859999999999998</v>
      </c>
      <c r="G2026" s="133">
        <v>6.5490000000000004</v>
      </c>
      <c r="H2026" s="133">
        <v>6.7240000000000002</v>
      </c>
      <c r="I2026" s="133">
        <v>6.46</v>
      </c>
      <c r="J2026" s="133">
        <v>7.28</v>
      </c>
      <c r="K2026" s="133" t="s">
        <v>64</v>
      </c>
      <c r="L2026" s="133">
        <v>175.10599999999999</v>
      </c>
    </row>
    <row r="2027" spans="1:12" x14ac:dyDescent="0.3">
      <c r="A2027" s="134">
        <v>40393</v>
      </c>
      <c r="B2027" s="133">
        <v>117.218</v>
      </c>
      <c r="C2027" s="133">
        <v>2973.6559999999999</v>
      </c>
      <c r="D2027" s="183" t="s">
        <v>64</v>
      </c>
      <c r="E2027" s="133">
        <v>8938</v>
      </c>
      <c r="F2027" s="133">
        <v>6.5220000000000002</v>
      </c>
      <c r="G2027" s="133">
        <v>6.5990000000000002</v>
      </c>
      <c r="H2027" s="133">
        <v>6.7560000000000002</v>
      </c>
      <c r="I2027" s="133">
        <v>6.4719999999999995</v>
      </c>
      <c r="J2027" s="133">
        <v>7.3</v>
      </c>
      <c r="K2027" s="133" t="s">
        <v>64</v>
      </c>
      <c r="L2027" s="133">
        <v>169.053</v>
      </c>
    </row>
    <row r="2028" spans="1:12" x14ac:dyDescent="0.3">
      <c r="A2028" s="134">
        <v>40394</v>
      </c>
      <c r="B2028" s="133">
        <v>117.92400000000001</v>
      </c>
      <c r="C2028" s="133">
        <v>2983.2469999999998</v>
      </c>
      <c r="D2028" s="183" t="s">
        <v>64</v>
      </c>
      <c r="E2028" s="133">
        <v>8953</v>
      </c>
      <c r="F2028" s="133">
        <v>6.5529999999999999</v>
      </c>
      <c r="G2028" s="133">
        <v>6.6150000000000002</v>
      </c>
      <c r="H2028" s="133">
        <v>6.7620000000000005</v>
      </c>
      <c r="I2028" s="133">
        <v>6.1760000000000002</v>
      </c>
      <c r="J2028" s="133">
        <v>7.21</v>
      </c>
      <c r="K2028" s="133" t="s">
        <v>64</v>
      </c>
      <c r="L2028" s="133">
        <v>169.69200000000001</v>
      </c>
    </row>
    <row r="2029" spans="1:12" x14ac:dyDescent="0.3">
      <c r="A2029" s="134">
        <v>40395</v>
      </c>
      <c r="B2029" s="133">
        <v>118.524</v>
      </c>
      <c r="C2029" s="133">
        <v>3044.9409999999998</v>
      </c>
      <c r="D2029" s="183" t="s">
        <v>64</v>
      </c>
      <c r="E2029" s="133">
        <v>8933</v>
      </c>
      <c r="F2029" s="133">
        <v>6.5529999999999999</v>
      </c>
      <c r="G2029" s="133">
        <v>6.6150000000000002</v>
      </c>
      <c r="H2029" s="133">
        <v>6.7620000000000005</v>
      </c>
      <c r="I2029" s="133">
        <v>5.8170000000000002</v>
      </c>
      <c r="J2029" s="133">
        <v>7.13</v>
      </c>
      <c r="K2029" s="133" t="s">
        <v>64</v>
      </c>
      <c r="L2029" s="133">
        <v>174.006</v>
      </c>
    </row>
    <row r="2030" spans="1:12" x14ac:dyDescent="0.3">
      <c r="A2030" s="134">
        <v>40396</v>
      </c>
      <c r="B2030" s="133">
        <v>119.033</v>
      </c>
      <c r="C2030" s="133">
        <v>3060.5929999999998</v>
      </c>
      <c r="D2030" s="183" t="s">
        <v>64</v>
      </c>
      <c r="E2030" s="133">
        <v>8940</v>
      </c>
      <c r="F2030" s="133">
        <v>6.5330000000000004</v>
      </c>
      <c r="G2030" s="133">
        <v>6.6189999999999998</v>
      </c>
      <c r="H2030" s="133">
        <v>6.7379999999999995</v>
      </c>
      <c r="I2030" s="133">
        <v>5.835</v>
      </c>
      <c r="J2030" s="133">
        <v>7.1</v>
      </c>
      <c r="K2030" s="133" t="s">
        <v>64</v>
      </c>
      <c r="L2030" s="133">
        <v>174.91399999999999</v>
      </c>
    </row>
    <row r="2031" spans="1:12" x14ac:dyDescent="0.3">
      <c r="A2031" s="134">
        <v>40397</v>
      </c>
      <c r="B2031" s="133">
        <v>119.033</v>
      </c>
      <c r="C2031" s="133">
        <v>3060.5929999999998</v>
      </c>
      <c r="D2031" s="183" t="s">
        <v>64</v>
      </c>
      <c r="E2031" s="133">
        <v>8940</v>
      </c>
      <c r="F2031" s="133">
        <v>6.5330000000000004</v>
      </c>
      <c r="G2031" s="133">
        <v>6.6189999999999998</v>
      </c>
      <c r="H2031" s="133">
        <v>6.7379999999999995</v>
      </c>
      <c r="I2031" s="133">
        <v>5.835</v>
      </c>
      <c r="J2031" s="133">
        <v>7.1</v>
      </c>
      <c r="K2031" s="133" t="s">
        <v>64</v>
      </c>
      <c r="L2031" s="133">
        <v>174.91399999999999</v>
      </c>
    </row>
    <row r="2032" spans="1:12" x14ac:dyDescent="0.3">
      <c r="A2032" s="134">
        <v>40398</v>
      </c>
      <c r="B2032" s="133">
        <v>119.033</v>
      </c>
      <c r="C2032" s="133">
        <v>3060.5929999999998</v>
      </c>
      <c r="D2032" s="183" t="s">
        <v>64</v>
      </c>
      <c r="E2032" s="133">
        <v>8940</v>
      </c>
      <c r="F2032" s="133">
        <v>6.5330000000000004</v>
      </c>
      <c r="G2032" s="133">
        <v>6.6189999999999998</v>
      </c>
      <c r="H2032" s="133">
        <v>6.7379999999999995</v>
      </c>
      <c r="I2032" s="133">
        <v>5.835</v>
      </c>
      <c r="J2032" s="133">
        <v>7.1</v>
      </c>
      <c r="K2032" s="133" t="s">
        <v>64</v>
      </c>
      <c r="L2032" s="133">
        <v>174.91399999999999</v>
      </c>
    </row>
    <row r="2033" spans="1:12" x14ac:dyDescent="0.3">
      <c r="A2033" s="134">
        <v>40399</v>
      </c>
      <c r="B2033" s="133">
        <v>119.124</v>
      </c>
      <c r="C2033" s="133">
        <v>3082.598</v>
      </c>
      <c r="D2033" s="183" t="s">
        <v>64</v>
      </c>
      <c r="E2033" s="133">
        <v>8933</v>
      </c>
      <c r="F2033" s="133">
        <v>6.5609999999999999</v>
      </c>
      <c r="G2033" s="133">
        <v>6.5949999999999998</v>
      </c>
      <c r="H2033" s="133">
        <v>6.7519999999999998</v>
      </c>
      <c r="I2033" s="133">
        <v>5.8309999999999995</v>
      </c>
      <c r="J2033" s="133">
        <v>7.08</v>
      </c>
      <c r="K2033" s="133" t="s">
        <v>64</v>
      </c>
      <c r="L2033" s="133">
        <v>176.37700000000001</v>
      </c>
    </row>
    <row r="2034" spans="1:12" x14ac:dyDescent="0.3">
      <c r="A2034" s="134">
        <v>40400</v>
      </c>
      <c r="B2034" s="133">
        <v>119.10599999999999</v>
      </c>
      <c r="C2034" s="133">
        <v>3057.1610000000001</v>
      </c>
      <c r="D2034" s="183" t="s">
        <v>64</v>
      </c>
      <c r="E2034" s="133">
        <v>8958</v>
      </c>
      <c r="F2034" s="133">
        <v>6.4909999999999997</v>
      </c>
      <c r="G2034" s="133">
        <v>6.569</v>
      </c>
      <c r="H2034" s="133">
        <v>6.7059999999999995</v>
      </c>
      <c r="I2034" s="133">
        <v>5.8659999999999997</v>
      </c>
      <c r="J2034" s="133">
        <v>7.07</v>
      </c>
      <c r="K2034" s="133" t="s">
        <v>64</v>
      </c>
      <c r="L2034" s="133">
        <v>174.55099999999999</v>
      </c>
    </row>
    <row r="2035" spans="1:12" x14ac:dyDescent="0.3">
      <c r="A2035" s="134">
        <v>40401</v>
      </c>
      <c r="B2035" s="133">
        <v>118.879</v>
      </c>
      <c r="C2035" s="133">
        <v>3035.3180000000002</v>
      </c>
      <c r="D2035" s="183" t="s">
        <v>64</v>
      </c>
      <c r="E2035" s="133">
        <v>8988</v>
      </c>
      <c r="F2035" s="133">
        <v>6.5339999999999998</v>
      </c>
      <c r="G2035" s="133">
        <v>6.5869999999999997</v>
      </c>
      <c r="H2035" s="133">
        <v>6.7160000000000002</v>
      </c>
      <c r="I2035" s="133">
        <v>5.8819999999999997</v>
      </c>
      <c r="J2035" s="133">
        <v>7.08</v>
      </c>
      <c r="K2035" s="133" t="s">
        <v>64</v>
      </c>
      <c r="L2035" s="133">
        <v>173.101</v>
      </c>
    </row>
    <row r="2036" spans="1:12" x14ac:dyDescent="0.3">
      <c r="A2036" s="134">
        <v>40402</v>
      </c>
      <c r="B2036" s="133">
        <v>118.363</v>
      </c>
      <c r="C2036" s="133">
        <v>3025.6439999999998</v>
      </c>
      <c r="D2036" s="183" t="s">
        <v>64</v>
      </c>
      <c r="E2036" s="133">
        <v>9018</v>
      </c>
      <c r="F2036" s="133">
        <v>6.492</v>
      </c>
      <c r="G2036" s="133">
        <v>6.5869999999999997</v>
      </c>
      <c r="H2036" s="133">
        <v>6.7240000000000002</v>
      </c>
      <c r="I2036" s="133">
        <v>5.9050000000000002</v>
      </c>
      <c r="J2036" s="133">
        <v>7.2</v>
      </c>
      <c r="K2036" s="133" t="s">
        <v>64</v>
      </c>
      <c r="L2036" s="133">
        <v>172.416</v>
      </c>
    </row>
    <row r="2037" spans="1:12" x14ac:dyDescent="0.3">
      <c r="A2037" s="134">
        <v>40403</v>
      </c>
      <c r="B2037" s="133">
        <v>118.379</v>
      </c>
      <c r="C2037" s="133">
        <v>3053.01</v>
      </c>
      <c r="D2037" s="183" t="s">
        <v>64</v>
      </c>
      <c r="E2037" s="133">
        <v>8975</v>
      </c>
      <c r="F2037" s="133">
        <v>6.51</v>
      </c>
      <c r="G2037" s="133">
        <v>6.5759999999999996</v>
      </c>
      <c r="H2037" s="133">
        <v>6.7009999999999996</v>
      </c>
      <c r="I2037" s="133">
        <v>5.968</v>
      </c>
      <c r="J2037" s="133">
        <v>7.12</v>
      </c>
      <c r="K2037" s="133" t="s">
        <v>64</v>
      </c>
      <c r="L2037" s="133">
        <v>174.10599999999999</v>
      </c>
    </row>
    <row r="2038" spans="1:12" x14ac:dyDescent="0.3">
      <c r="A2038" s="134">
        <v>40404</v>
      </c>
      <c r="B2038" s="133">
        <v>118.379</v>
      </c>
      <c r="C2038" s="133">
        <v>3053.01</v>
      </c>
      <c r="D2038" s="183" t="s">
        <v>64</v>
      </c>
      <c r="E2038" s="133">
        <v>8975</v>
      </c>
      <c r="F2038" s="133">
        <v>6.51</v>
      </c>
      <c r="G2038" s="133">
        <v>6.5759999999999996</v>
      </c>
      <c r="H2038" s="133">
        <v>6.7009999999999996</v>
      </c>
      <c r="I2038" s="133">
        <v>5.968</v>
      </c>
      <c r="J2038" s="133">
        <v>7.12</v>
      </c>
      <c r="K2038" s="133" t="s">
        <v>64</v>
      </c>
      <c r="L2038" s="133">
        <v>174.10599999999999</v>
      </c>
    </row>
    <row r="2039" spans="1:12" x14ac:dyDescent="0.3">
      <c r="A2039" s="134">
        <v>40405</v>
      </c>
      <c r="B2039" s="133">
        <v>118.379</v>
      </c>
      <c r="C2039" s="133">
        <v>3053.01</v>
      </c>
      <c r="D2039" s="183" t="s">
        <v>64</v>
      </c>
      <c r="E2039" s="133">
        <v>8975</v>
      </c>
      <c r="F2039" s="133">
        <v>6.51</v>
      </c>
      <c r="G2039" s="133">
        <v>6.5759999999999996</v>
      </c>
      <c r="H2039" s="133">
        <v>6.7009999999999996</v>
      </c>
      <c r="I2039" s="133">
        <v>5.968</v>
      </c>
      <c r="J2039" s="133">
        <v>7.12</v>
      </c>
      <c r="K2039" s="133" t="s">
        <v>64</v>
      </c>
      <c r="L2039" s="133">
        <v>174.10599999999999</v>
      </c>
    </row>
    <row r="2040" spans="1:12" x14ac:dyDescent="0.3">
      <c r="A2040" s="134">
        <v>40406</v>
      </c>
      <c r="B2040" s="133">
        <v>117.886</v>
      </c>
      <c r="C2040" s="133">
        <v>3052.5990000000002</v>
      </c>
      <c r="D2040" s="183" t="s">
        <v>64</v>
      </c>
      <c r="E2040" s="133">
        <v>8983</v>
      </c>
      <c r="F2040" s="133">
        <v>6.54</v>
      </c>
      <c r="G2040" s="133">
        <v>6.6109999999999998</v>
      </c>
      <c r="H2040" s="133">
        <v>6.7720000000000002</v>
      </c>
      <c r="I2040" s="133">
        <v>5.9550000000000001</v>
      </c>
      <c r="J2040" s="133">
        <v>7.27</v>
      </c>
      <c r="K2040" s="133" t="s">
        <v>64</v>
      </c>
      <c r="L2040" s="133">
        <v>174.50899999999999</v>
      </c>
    </row>
    <row r="2041" spans="1:12" x14ac:dyDescent="0.3">
      <c r="A2041" s="134">
        <v>40407</v>
      </c>
      <c r="B2041" s="133">
        <v>117.893</v>
      </c>
      <c r="C2041" s="133">
        <v>3052.5990000000002</v>
      </c>
      <c r="D2041" s="183" t="s">
        <v>64</v>
      </c>
      <c r="E2041" s="133">
        <v>8963</v>
      </c>
      <c r="F2041" s="133">
        <v>6.54</v>
      </c>
      <c r="G2041" s="133">
        <v>6.6109999999999998</v>
      </c>
      <c r="H2041" s="133">
        <v>6.7720000000000002</v>
      </c>
      <c r="I2041" s="133">
        <v>5.9550000000000001</v>
      </c>
      <c r="J2041" s="133">
        <v>7.07</v>
      </c>
      <c r="K2041" s="133" t="s">
        <v>64</v>
      </c>
      <c r="L2041" s="133">
        <v>174.50899999999999</v>
      </c>
    </row>
    <row r="2042" spans="1:12" x14ac:dyDescent="0.3">
      <c r="A2042" s="134">
        <v>40408</v>
      </c>
      <c r="B2042" s="133">
        <v>117.745</v>
      </c>
      <c r="C2042" s="133">
        <v>3072.087</v>
      </c>
      <c r="D2042" s="183" t="s">
        <v>64</v>
      </c>
      <c r="E2042" s="133">
        <v>8965</v>
      </c>
      <c r="F2042" s="133">
        <v>6.5270000000000001</v>
      </c>
      <c r="G2042" s="133">
        <v>6.6</v>
      </c>
      <c r="H2042" s="133">
        <v>3.73</v>
      </c>
      <c r="I2042" s="133">
        <v>6.008</v>
      </c>
      <c r="J2042" s="133">
        <v>7.26</v>
      </c>
      <c r="K2042" s="133" t="s">
        <v>64</v>
      </c>
      <c r="L2042" s="133">
        <v>175.452</v>
      </c>
    </row>
    <row r="2043" spans="1:12" x14ac:dyDescent="0.3">
      <c r="A2043" s="134">
        <v>40409</v>
      </c>
      <c r="B2043" s="133">
        <v>118.309</v>
      </c>
      <c r="C2043" s="133">
        <v>3105.35</v>
      </c>
      <c r="D2043" s="183" t="s">
        <v>64</v>
      </c>
      <c r="E2043" s="133">
        <v>8968</v>
      </c>
      <c r="F2043" s="133">
        <v>6.5670000000000002</v>
      </c>
      <c r="G2043" s="133">
        <v>6.6289999999999996</v>
      </c>
      <c r="H2043" s="133">
        <v>6.7640000000000002</v>
      </c>
      <c r="I2043" s="133">
        <v>5.9770000000000003</v>
      </c>
      <c r="J2043" s="133">
        <v>7.23</v>
      </c>
      <c r="K2043" s="133" t="s">
        <v>64</v>
      </c>
      <c r="L2043" s="133">
        <v>178.011</v>
      </c>
    </row>
    <row r="2044" spans="1:12" x14ac:dyDescent="0.3">
      <c r="A2044" s="134">
        <v>40410</v>
      </c>
      <c r="B2044" s="133">
        <v>118.761</v>
      </c>
      <c r="C2044" s="133">
        <v>3117.72</v>
      </c>
      <c r="D2044" s="183" t="s">
        <v>64</v>
      </c>
      <c r="E2044" s="133">
        <v>8993</v>
      </c>
      <c r="F2044" s="133">
        <v>6.5229999999999997</v>
      </c>
      <c r="G2044" s="133">
        <v>6.5919999999999996</v>
      </c>
      <c r="H2044" s="133">
        <v>6.7430000000000003</v>
      </c>
      <c r="I2044" s="133">
        <v>5.9350000000000005</v>
      </c>
      <c r="J2044" s="133">
        <v>7.2</v>
      </c>
      <c r="K2044" s="133" t="s">
        <v>64</v>
      </c>
      <c r="L2044" s="133">
        <v>177.53899999999999</v>
      </c>
    </row>
    <row r="2045" spans="1:12" x14ac:dyDescent="0.3">
      <c r="A2045" s="134">
        <v>40411</v>
      </c>
      <c r="B2045" s="133">
        <v>118.761</v>
      </c>
      <c r="C2045" s="133">
        <v>3117.72</v>
      </c>
      <c r="D2045" s="183" t="s">
        <v>64</v>
      </c>
      <c r="E2045" s="133">
        <v>8993</v>
      </c>
      <c r="F2045" s="133">
        <v>6.5229999999999997</v>
      </c>
      <c r="G2045" s="133">
        <v>6.5919999999999996</v>
      </c>
      <c r="H2045" s="133">
        <v>6.7430000000000003</v>
      </c>
      <c r="I2045" s="133">
        <v>5.9350000000000005</v>
      </c>
      <c r="J2045" s="133">
        <v>7.2</v>
      </c>
      <c r="K2045" s="133" t="s">
        <v>64</v>
      </c>
      <c r="L2045" s="133">
        <v>177.53899999999999</v>
      </c>
    </row>
    <row r="2046" spans="1:12" x14ac:dyDescent="0.3">
      <c r="A2046" s="134">
        <v>40412</v>
      </c>
      <c r="B2046" s="133">
        <v>118.761</v>
      </c>
      <c r="C2046" s="133">
        <v>3117.72</v>
      </c>
      <c r="D2046" s="183" t="s">
        <v>64</v>
      </c>
      <c r="E2046" s="133">
        <v>8993</v>
      </c>
      <c r="F2046" s="133">
        <v>6.5229999999999997</v>
      </c>
      <c r="G2046" s="133">
        <v>6.5919999999999996</v>
      </c>
      <c r="H2046" s="133">
        <v>6.7430000000000003</v>
      </c>
      <c r="I2046" s="133">
        <v>5.9350000000000005</v>
      </c>
      <c r="J2046" s="133">
        <v>7.2</v>
      </c>
      <c r="K2046" s="133" t="s">
        <v>64</v>
      </c>
      <c r="L2046" s="133">
        <v>177.53899999999999</v>
      </c>
    </row>
    <row r="2047" spans="1:12" x14ac:dyDescent="0.3">
      <c r="A2047" s="134">
        <v>40413</v>
      </c>
      <c r="B2047" s="133">
        <v>118.89700000000001</v>
      </c>
      <c r="C2047" s="133">
        <v>3128.7339999999999</v>
      </c>
      <c r="D2047" s="183" t="s">
        <v>64</v>
      </c>
      <c r="E2047" s="133">
        <v>8983</v>
      </c>
      <c r="F2047" s="133">
        <v>6.5149999999999997</v>
      </c>
      <c r="G2047" s="133">
        <v>6.5819999999999999</v>
      </c>
      <c r="H2047" s="133">
        <v>6.7069999999999999</v>
      </c>
      <c r="I2047" s="133">
        <v>5.9939999999999998</v>
      </c>
      <c r="J2047" s="133">
        <v>7.24</v>
      </c>
      <c r="K2047" s="133" t="s">
        <v>64</v>
      </c>
      <c r="L2047" s="133">
        <v>177.70400000000001</v>
      </c>
    </row>
    <row r="2048" spans="1:12" x14ac:dyDescent="0.3">
      <c r="A2048" s="134">
        <v>40414</v>
      </c>
      <c r="B2048" s="133">
        <v>119.01900000000001</v>
      </c>
      <c r="C2048" s="133">
        <v>3114.9389999999999</v>
      </c>
      <c r="D2048" s="183" t="s">
        <v>64</v>
      </c>
      <c r="E2048" s="133">
        <v>8986</v>
      </c>
      <c r="F2048" s="133">
        <v>6.4809999999999999</v>
      </c>
      <c r="G2048" s="133">
        <v>6.5780000000000003</v>
      </c>
      <c r="H2048" s="133">
        <v>6.7039999999999997</v>
      </c>
      <c r="I2048" s="133">
        <v>5.9539999999999997</v>
      </c>
      <c r="J2048" s="133">
        <v>7.21</v>
      </c>
      <c r="K2048" s="133" t="s">
        <v>64</v>
      </c>
      <c r="L2048" s="133">
        <v>176.995</v>
      </c>
    </row>
    <row r="2049" spans="1:12" x14ac:dyDescent="0.3">
      <c r="A2049" s="134">
        <v>40415</v>
      </c>
      <c r="B2049" s="133">
        <v>118.937</v>
      </c>
      <c r="C2049" s="133">
        <v>3138.91</v>
      </c>
      <c r="D2049" s="183" t="s">
        <v>64</v>
      </c>
      <c r="E2049" s="133">
        <v>8983</v>
      </c>
      <c r="F2049" s="133">
        <v>6.5190000000000001</v>
      </c>
      <c r="G2049" s="133">
        <v>6.5979999999999999</v>
      </c>
      <c r="H2049" s="133">
        <v>6.7279999999999998</v>
      </c>
      <c r="I2049" s="133">
        <v>5.9329999999999998</v>
      </c>
      <c r="J2049" s="133">
        <v>7.13</v>
      </c>
      <c r="K2049" s="133" t="s">
        <v>64</v>
      </c>
      <c r="L2049" s="133">
        <v>178.27600000000001</v>
      </c>
    </row>
    <row r="2050" spans="1:12" x14ac:dyDescent="0.3">
      <c r="A2050" s="134">
        <v>40416</v>
      </c>
      <c r="B2050" s="133">
        <v>118.65</v>
      </c>
      <c r="C2050" s="133">
        <v>3145.1350000000002</v>
      </c>
      <c r="D2050" s="183" t="s">
        <v>64</v>
      </c>
      <c r="E2050" s="133">
        <v>8990</v>
      </c>
      <c r="F2050" s="133">
        <v>6.54</v>
      </c>
      <c r="G2050" s="133">
        <v>6.5940000000000003</v>
      </c>
      <c r="H2050" s="133">
        <v>6.7510000000000003</v>
      </c>
      <c r="I2050" s="133">
        <v>6.0119999999999996</v>
      </c>
      <c r="J2050" s="133">
        <v>7.1</v>
      </c>
      <c r="K2050" s="133" t="s">
        <v>64</v>
      </c>
      <c r="L2050" s="133">
        <v>178.547</v>
      </c>
    </row>
    <row r="2051" spans="1:12" x14ac:dyDescent="0.3">
      <c r="A2051" s="134">
        <v>40417</v>
      </c>
      <c r="B2051" s="133">
        <v>118.41800000000001</v>
      </c>
      <c r="C2051" s="133">
        <v>3104.7330000000002</v>
      </c>
      <c r="D2051" s="183" t="s">
        <v>64</v>
      </c>
      <c r="E2051" s="133">
        <v>9043</v>
      </c>
      <c r="F2051" s="133">
        <v>6.5149999999999997</v>
      </c>
      <c r="G2051" s="133">
        <v>6.548</v>
      </c>
      <c r="H2051" s="133">
        <v>6.6790000000000003</v>
      </c>
      <c r="I2051" s="133">
        <v>5.9870000000000001</v>
      </c>
      <c r="J2051" s="133">
        <v>6.99</v>
      </c>
      <c r="K2051" s="133" t="s">
        <v>64</v>
      </c>
      <c r="L2051" s="133">
        <v>175.75</v>
      </c>
    </row>
    <row r="2052" spans="1:12" x14ac:dyDescent="0.3">
      <c r="A2052" s="134">
        <v>40418</v>
      </c>
      <c r="B2052" s="133">
        <v>118.41800000000001</v>
      </c>
      <c r="C2052" s="133">
        <v>3104.7330000000002</v>
      </c>
      <c r="D2052" s="183" t="s">
        <v>64</v>
      </c>
      <c r="E2052" s="133">
        <v>9043</v>
      </c>
      <c r="F2052" s="133">
        <v>6.5149999999999997</v>
      </c>
      <c r="G2052" s="133">
        <v>6.548</v>
      </c>
      <c r="H2052" s="133">
        <v>6.6790000000000003</v>
      </c>
      <c r="I2052" s="133">
        <v>5.9870000000000001</v>
      </c>
      <c r="J2052" s="133">
        <v>6.99</v>
      </c>
      <c r="K2052" s="133" t="s">
        <v>64</v>
      </c>
      <c r="L2052" s="133">
        <v>175.75</v>
      </c>
    </row>
    <row r="2053" spans="1:12" x14ac:dyDescent="0.3">
      <c r="A2053" s="134">
        <v>40419</v>
      </c>
      <c r="B2053" s="133">
        <v>118.41800000000001</v>
      </c>
      <c r="C2053" s="133">
        <v>3104.7330000000002</v>
      </c>
      <c r="D2053" s="183" t="s">
        <v>64</v>
      </c>
      <c r="E2053" s="133">
        <v>9043</v>
      </c>
      <c r="F2053" s="133">
        <v>6.5149999999999997</v>
      </c>
      <c r="G2053" s="133">
        <v>6.548</v>
      </c>
      <c r="H2053" s="133">
        <v>6.6790000000000003</v>
      </c>
      <c r="I2053" s="133">
        <v>5.9870000000000001</v>
      </c>
      <c r="J2053" s="133">
        <v>6.99</v>
      </c>
      <c r="K2053" s="133" t="s">
        <v>64</v>
      </c>
      <c r="L2053" s="133">
        <v>175.75</v>
      </c>
    </row>
    <row r="2054" spans="1:12" x14ac:dyDescent="0.3">
      <c r="A2054" s="134">
        <v>40420</v>
      </c>
      <c r="B2054" s="133">
        <v>117.992</v>
      </c>
      <c r="C2054" s="133">
        <v>3099.5650000000001</v>
      </c>
      <c r="D2054" s="183" t="s">
        <v>64</v>
      </c>
      <c r="E2054" s="133">
        <v>9037</v>
      </c>
      <c r="F2054" s="133">
        <v>6.484</v>
      </c>
      <c r="G2054" s="133">
        <v>6.5389999999999997</v>
      </c>
      <c r="H2054" s="133">
        <v>6.6660000000000004</v>
      </c>
      <c r="I2054" s="133">
        <v>6.0789999999999997</v>
      </c>
      <c r="J2054" s="133">
        <v>7.23</v>
      </c>
      <c r="K2054" s="133" t="s">
        <v>64</v>
      </c>
      <c r="L2054" s="133">
        <v>175.16399999999999</v>
      </c>
    </row>
    <row r="2055" spans="1:12" x14ac:dyDescent="0.3">
      <c r="A2055" s="134">
        <v>40421</v>
      </c>
      <c r="B2055" s="133">
        <v>117.44</v>
      </c>
      <c r="C2055" s="133">
        <v>3081.884</v>
      </c>
      <c r="D2055" s="183" t="s">
        <v>64</v>
      </c>
      <c r="E2055" s="133">
        <v>9030</v>
      </c>
      <c r="F2055" s="133">
        <v>6.5179999999999998</v>
      </c>
      <c r="G2055" s="133">
        <v>6.569</v>
      </c>
      <c r="H2055" s="133">
        <v>6.7190000000000003</v>
      </c>
      <c r="I2055" s="133">
        <v>6.1109999999999998</v>
      </c>
      <c r="J2055" s="133">
        <v>7.29</v>
      </c>
      <c r="K2055" s="133" t="s">
        <v>64</v>
      </c>
      <c r="L2055" s="133">
        <v>174.35300000000001</v>
      </c>
    </row>
    <row r="2056" spans="1:12" x14ac:dyDescent="0.3">
      <c r="A2056" s="134">
        <v>40422</v>
      </c>
      <c r="B2056" s="133">
        <v>117.94799999999999</v>
      </c>
      <c r="C2056" s="133">
        <v>3135.3159999999998</v>
      </c>
      <c r="D2056" s="183" t="s">
        <v>64</v>
      </c>
      <c r="E2056" s="133">
        <v>8985</v>
      </c>
      <c r="F2056" s="133">
        <v>6.4640000000000004</v>
      </c>
      <c r="G2056" s="133">
        <v>6.5609999999999999</v>
      </c>
      <c r="H2056" s="133">
        <v>6.6929999999999996</v>
      </c>
      <c r="I2056" s="133">
        <v>6.0709999999999997</v>
      </c>
      <c r="J2056" s="133">
        <v>7.28</v>
      </c>
      <c r="K2056" s="133" t="s">
        <v>64</v>
      </c>
      <c r="L2056" s="133">
        <v>178.38900000000001</v>
      </c>
    </row>
    <row r="2057" spans="1:12" x14ac:dyDescent="0.3">
      <c r="A2057" s="134">
        <v>40423</v>
      </c>
      <c r="B2057" s="133">
        <v>118.006</v>
      </c>
      <c r="C2057" s="133">
        <v>3122.1489999999999</v>
      </c>
      <c r="D2057" s="183" t="s">
        <v>64</v>
      </c>
      <c r="E2057" s="133">
        <v>9001</v>
      </c>
      <c r="F2057" s="133">
        <v>6.49</v>
      </c>
      <c r="G2057" s="133">
        <v>6.5960000000000001</v>
      </c>
      <c r="H2057" s="133">
        <v>6.6989999999999998</v>
      </c>
      <c r="I2057" s="133">
        <v>6.01</v>
      </c>
      <c r="J2057" s="133">
        <v>7.25</v>
      </c>
      <c r="K2057" s="133" t="s">
        <v>64</v>
      </c>
      <c r="L2057" s="133">
        <v>177.03299999999999</v>
      </c>
    </row>
    <row r="2058" spans="1:12" x14ac:dyDescent="0.3">
      <c r="A2058" s="134">
        <v>40424</v>
      </c>
      <c r="B2058" s="133">
        <v>117.98</v>
      </c>
      <c r="C2058" s="133">
        <v>3164.277</v>
      </c>
      <c r="D2058" s="183" t="s">
        <v>64</v>
      </c>
      <c r="E2058" s="133">
        <v>8973</v>
      </c>
      <c r="F2058" s="133">
        <v>6.6079999999999997</v>
      </c>
      <c r="G2058" s="133">
        <v>6.7210000000000001</v>
      </c>
      <c r="H2058" s="133">
        <v>6.8789999999999996</v>
      </c>
      <c r="I2058" s="133">
        <v>5.984</v>
      </c>
      <c r="J2058" s="133">
        <v>7.25</v>
      </c>
      <c r="K2058" s="133" t="s">
        <v>64</v>
      </c>
      <c r="L2058" s="133">
        <v>178.733</v>
      </c>
    </row>
    <row r="2059" spans="1:12" x14ac:dyDescent="0.3">
      <c r="A2059" s="134">
        <v>40425</v>
      </c>
      <c r="B2059" s="133">
        <v>117.98</v>
      </c>
      <c r="C2059" s="133">
        <v>3164.277</v>
      </c>
      <c r="D2059" s="183" t="s">
        <v>64</v>
      </c>
      <c r="E2059" s="133">
        <v>8973</v>
      </c>
      <c r="F2059" s="133">
        <v>6.6079999999999997</v>
      </c>
      <c r="G2059" s="133">
        <v>6.7210000000000001</v>
      </c>
      <c r="H2059" s="133">
        <v>6.8789999999999996</v>
      </c>
      <c r="I2059" s="133">
        <v>5.984</v>
      </c>
      <c r="J2059" s="133">
        <v>7.25</v>
      </c>
      <c r="K2059" s="133" t="s">
        <v>64</v>
      </c>
      <c r="L2059" s="133">
        <v>178.733</v>
      </c>
    </row>
    <row r="2060" spans="1:12" x14ac:dyDescent="0.3">
      <c r="A2060" s="134">
        <v>40426</v>
      </c>
      <c r="B2060" s="133">
        <v>117.98</v>
      </c>
      <c r="C2060" s="133">
        <v>3164.277</v>
      </c>
      <c r="D2060" s="183" t="s">
        <v>64</v>
      </c>
      <c r="E2060" s="133">
        <v>8973</v>
      </c>
      <c r="F2060" s="133">
        <v>6.6079999999999997</v>
      </c>
      <c r="G2060" s="133">
        <v>6.7210000000000001</v>
      </c>
      <c r="H2060" s="133">
        <v>6.8789999999999996</v>
      </c>
      <c r="I2060" s="133">
        <v>5.984</v>
      </c>
      <c r="J2060" s="133">
        <v>7.25</v>
      </c>
      <c r="K2060" s="133" t="s">
        <v>64</v>
      </c>
      <c r="L2060" s="133">
        <v>178.733</v>
      </c>
    </row>
    <row r="2061" spans="1:12" x14ac:dyDescent="0.3">
      <c r="A2061" s="134">
        <v>40427</v>
      </c>
      <c r="B2061" s="133">
        <v>118.107</v>
      </c>
      <c r="C2061" s="133">
        <v>3217.1480000000001</v>
      </c>
      <c r="D2061" s="183" t="s">
        <v>64</v>
      </c>
      <c r="E2061" s="133">
        <v>8991</v>
      </c>
      <c r="F2061" s="133">
        <v>6.5220000000000002</v>
      </c>
      <c r="G2061" s="133">
        <v>6.5969999999999995</v>
      </c>
      <c r="H2061" s="133">
        <v>6.7610000000000001</v>
      </c>
      <c r="I2061" s="133">
        <v>6.0540000000000003</v>
      </c>
      <c r="J2061" s="133">
        <v>7.31</v>
      </c>
      <c r="K2061" s="133" t="s">
        <v>64</v>
      </c>
      <c r="L2061" s="133">
        <v>182.01900000000001</v>
      </c>
    </row>
    <row r="2062" spans="1:12" x14ac:dyDescent="0.3">
      <c r="A2062" s="134">
        <v>40428</v>
      </c>
      <c r="B2062" s="133">
        <v>118.11799999999999</v>
      </c>
      <c r="C2062" s="133">
        <v>3230.8879999999999</v>
      </c>
      <c r="D2062" s="183" t="s">
        <v>64</v>
      </c>
      <c r="E2062" s="133">
        <v>9023</v>
      </c>
      <c r="F2062" s="133">
        <v>6.4859999999999998</v>
      </c>
      <c r="G2062" s="133">
        <v>6.548</v>
      </c>
      <c r="H2062" s="133">
        <v>6.7279999999999998</v>
      </c>
      <c r="I2062" s="133">
        <v>5.9740000000000002</v>
      </c>
      <c r="J2062" s="133">
        <v>7.28</v>
      </c>
      <c r="K2062" s="133" t="s">
        <v>64</v>
      </c>
      <c r="L2062" s="133">
        <v>183.12</v>
      </c>
    </row>
    <row r="2063" spans="1:12" x14ac:dyDescent="0.3">
      <c r="A2063" s="134">
        <v>40429</v>
      </c>
      <c r="B2063" s="133">
        <v>118.164</v>
      </c>
      <c r="C2063" s="133">
        <v>3230.8879999999999</v>
      </c>
      <c r="D2063" s="183" t="s">
        <v>64</v>
      </c>
      <c r="E2063" s="133">
        <v>8993</v>
      </c>
      <c r="F2063" s="133">
        <v>6.4809999999999999</v>
      </c>
      <c r="G2063" s="133">
        <v>6.5419999999999998</v>
      </c>
      <c r="H2063" s="133">
        <v>6.7</v>
      </c>
      <c r="I2063" s="133">
        <v>6.0110000000000001</v>
      </c>
      <c r="J2063" s="133">
        <v>7.36</v>
      </c>
      <c r="K2063" s="133" t="s">
        <v>64</v>
      </c>
      <c r="L2063" s="133">
        <v>183.12</v>
      </c>
    </row>
    <row r="2064" spans="1:12" x14ac:dyDescent="0.3">
      <c r="A2064" s="134">
        <v>40430</v>
      </c>
      <c r="B2064" s="133">
        <v>118.212</v>
      </c>
      <c r="C2064" s="133">
        <v>3230.8879999999999</v>
      </c>
      <c r="D2064" s="183" t="s">
        <v>64</v>
      </c>
      <c r="E2064" s="133">
        <v>8958</v>
      </c>
      <c r="F2064" s="133">
        <v>6.4809999999999999</v>
      </c>
      <c r="G2064" s="133">
        <v>6.5419999999999998</v>
      </c>
      <c r="H2064" s="133">
        <v>6.7</v>
      </c>
      <c r="I2064" s="133">
        <v>6.0490000000000004</v>
      </c>
      <c r="J2064" s="133">
        <v>7.35</v>
      </c>
      <c r="K2064" s="133" t="s">
        <v>64</v>
      </c>
      <c r="L2064" s="133">
        <v>183.12</v>
      </c>
    </row>
    <row r="2065" spans="1:12" x14ac:dyDescent="0.3">
      <c r="A2065" s="134">
        <v>40431</v>
      </c>
      <c r="B2065" s="133">
        <v>118.205</v>
      </c>
      <c r="C2065" s="133">
        <v>3230.8879999999999</v>
      </c>
      <c r="D2065" s="183" t="s">
        <v>64</v>
      </c>
      <c r="E2065" s="133">
        <v>8956</v>
      </c>
      <c r="F2065" s="133">
        <v>6.4809999999999999</v>
      </c>
      <c r="G2065" s="133">
        <v>6.5419999999999998</v>
      </c>
      <c r="H2065" s="133">
        <v>6.7</v>
      </c>
      <c r="I2065" s="133">
        <v>6.0490000000000004</v>
      </c>
      <c r="J2065" s="133">
        <v>7.35</v>
      </c>
      <c r="K2065" s="133" t="s">
        <v>64</v>
      </c>
      <c r="L2065" s="133">
        <v>183.12</v>
      </c>
    </row>
    <row r="2066" spans="1:12" x14ac:dyDescent="0.3">
      <c r="A2066" s="134">
        <v>40432</v>
      </c>
      <c r="B2066" s="133">
        <v>118.205</v>
      </c>
      <c r="C2066" s="133">
        <v>3230.8879999999999</v>
      </c>
      <c r="D2066" s="183" t="s">
        <v>64</v>
      </c>
      <c r="E2066" s="133">
        <v>8956</v>
      </c>
      <c r="F2066" s="133">
        <v>6.4809999999999999</v>
      </c>
      <c r="G2066" s="133">
        <v>6.5419999999999998</v>
      </c>
      <c r="H2066" s="133">
        <v>6.7</v>
      </c>
      <c r="I2066" s="133">
        <v>6.0490000000000004</v>
      </c>
      <c r="J2066" s="133">
        <v>7.35</v>
      </c>
      <c r="K2066" s="133" t="s">
        <v>64</v>
      </c>
      <c r="L2066" s="133">
        <v>183.12</v>
      </c>
    </row>
    <row r="2067" spans="1:12" x14ac:dyDescent="0.3">
      <c r="A2067" s="134">
        <v>40433</v>
      </c>
      <c r="B2067" s="133">
        <v>118.205</v>
      </c>
      <c r="C2067" s="133">
        <v>3230.8879999999999</v>
      </c>
      <c r="D2067" s="183" t="s">
        <v>64</v>
      </c>
      <c r="E2067" s="133">
        <v>8956</v>
      </c>
      <c r="F2067" s="133">
        <v>6.4809999999999999</v>
      </c>
      <c r="G2067" s="133">
        <v>6.5419999999999998</v>
      </c>
      <c r="H2067" s="133">
        <v>6.7</v>
      </c>
      <c r="I2067" s="133">
        <v>6.0490000000000004</v>
      </c>
      <c r="J2067" s="133">
        <v>7.35</v>
      </c>
      <c r="K2067" s="133" t="s">
        <v>64</v>
      </c>
      <c r="L2067" s="133">
        <v>183.12</v>
      </c>
    </row>
    <row r="2068" spans="1:12" x14ac:dyDescent="0.3">
      <c r="A2068" s="134">
        <v>40434</v>
      </c>
      <c r="B2068" s="133">
        <v>118.29</v>
      </c>
      <c r="C2068" s="133">
        <v>3230.8879999999999</v>
      </c>
      <c r="D2068" s="183" t="s">
        <v>64</v>
      </c>
      <c r="E2068" s="133">
        <v>8933</v>
      </c>
      <c r="F2068" s="133">
        <v>6.4809999999999999</v>
      </c>
      <c r="G2068" s="133">
        <v>6.5419999999999998</v>
      </c>
      <c r="H2068" s="133">
        <v>6.7</v>
      </c>
      <c r="I2068" s="133">
        <v>6.0350000000000001</v>
      </c>
      <c r="J2068" s="133">
        <v>7.27</v>
      </c>
      <c r="K2068" s="133" t="s">
        <v>64</v>
      </c>
      <c r="L2068" s="133">
        <v>183.12</v>
      </c>
    </row>
    <row r="2069" spans="1:12" x14ac:dyDescent="0.3">
      <c r="A2069" s="134">
        <v>40435</v>
      </c>
      <c r="B2069" s="133">
        <v>118.864</v>
      </c>
      <c r="C2069" s="133">
        <v>3230.8879999999999</v>
      </c>
      <c r="D2069" s="183" t="s">
        <v>64</v>
      </c>
      <c r="E2069" s="133">
        <v>8979</v>
      </c>
      <c r="F2069" s="133">
        <v>6.4719999999999995</v>
      </c>
      <c r="G2069" s="133">
        <v>6.5679999999999996</v>
      </c>
      <c r="H2069" s="133">
        <v>6.7080000000000002</v>
      </c>
      <c r="I2069" s="133">
        <v>5.9690000000000003</v>
      </c>
      <c r="J2069" s="133">
        <v>7.3</v>
      </c>
      <c r="K2069" s="133" t="s">
        <v>64</v>
      </c>
      <c r="L2069" s="133">
        <v>183.12</v>
      </c>
    </row>
    <row r="2070" spans="1:12" x14ac:dyDescent="0.3">
      <c r="A2070" s="134">
        <v>40436</v>
      </c>
      <c r="B2070" s="133">
        <v>119.765</v>
      </c>
      <c r="C2070" s="133">
        <v>3357.0320000000002</v>
      </c>
      <c r="D2070" s="183" t="s">
        <v>64</v>
      </c>
      <c r="E2070" s="133">
        <v>8963</v>
      </c>
      <c r="F2070" s="133">
        <v>6.5060000000000002</v>
      </c>
      <c r="G2070" s="133">
        <v>6.5750000000000002</v>
      </c>
      <c r="H2070" s="133">
        <v>6.7039999999999997</v>
      </c>
      <c r="I2070" s="133">
        <v>5.9370000000000003</v>
      </c>
      <c r="J2070" s="133">
        <v>7.13</v>
      </c>
      <c r="K2070" s="133" t="s">
        <v>64</v>
      </c>
      <c r="L2070" s="133">
        <v>192.32900000000001</v>
      </c>
    </row>
    <row r="2071" spans="1:12" x14ac:dyDescent="0.3">
      <c r="A2071" s="134">
        <v>40437</v>
      </c>
      <c r="B2071" s="133">
        <v>120.13500000000001</v>
      </c>
      <c r="C2071" s="133">
        <v>3341.6320000000001</v>
      </c>
      <c r="D2071" s="183" t="s">
        <v>64</v>
      </c>
      <c r="E2071" s="133">
        <v>8974</v>
      </c>
      <c r="F2071" s="133">
        <v>6.46</v>
      </c>
      <c r="G2071" s="133">
        <v>6.5880000000000001</v>
      </c>
      <c r="H2071" s="133">
        <v>6.71</v>
      </c>
      <c r="I2071" s="133">
        <v>5.944</v>
      </c>
      <c r="J2071" s="133">
        <v>7.18</v>
      </c>
      <c r="K2071" s="133" t="s">
        <v>64</v>
      </c>
      <c r="L2071" s="133">
        <v>190.09899999999999</v>
      </c>
    </row>
    <row r="2072" spans="1:12" x14ac:dyDescent="0.3">
      <c r="A2072" s="134">
        <v>40438</v>
      </c>
      <c r="B2072" s="133">
        <v>120.309</v>
      </c>
      <c r="C2072" s="133">
        <v>3384.6529999999998</v>
      </c>
      <c r="D2072" s="183" t="s">
        <v>64</v>
      </c>
      <c r="E2072" s="133">
        <v>8974</v>
      </c>
      <c r="F2072" s="133">
        <v>6.4870000000000001</v>
      </c>
      <c r="G2072" s="133">
        <v>6.5629999999999997</v>
      </c>
      <c r="H2072" s="133">
        <v>6.7140000000000004</v>
      </c>
      <c r="I2072" s="133">
        <v>5.9059999999999997</v>
      </c>
      <c r="J2072" s="133">
        <v>7.09</v>
      </c>
      <c r="K2072" s="133" t="s">
        <v>64</v>
      </c>
      <c r="L2072" s="133">
        <v>191.352</v>
      </c>
    </row>
    <row r="2073" spans="1:12" x14ac:dyDescent="0.3">
      <c r="A2073" s="134">
        <v>40439</v>
      </c>
      <c r="B2073" s="133">
        <v>120.309</v>
      </c>
      <c r="C2073" s="133">
        <v>3384.6529999999998</v>
      </c>
      <c r="D2073" s="183" t="s">
        <v>64</v>
      </c>
      <c r="E2073" s="133">
        <v>8974</v>
      </c>
      <c r="F2073" s="133">
        <v>6.4870000000000001</v>
      </c>
      <c r="G2073" s="133">
        <v>6.5629999999999997</v>
      </c>
      <c r="H2073" s="133">
        <v>6.7140000000000004</v>
      </c>
      <c r="I2073" s="133">
        <v>5.9059999999999997</v>
      </c>
      <c r="J2073" s="133">
        <v>7.09</v>
      </c>
      <c r="K2073" s="133" t="s">
        <v>64</v>
      </c>
      <c r="L2073" s="133">
        <v>191.352</v>
      </c>
    </row>
    <row r="2074" spans="1:12" x14ac:dyDescent="0.3">
      <c r="A2074" s="134">
        <v>40440</v>
      </c>
      <c r="B2074" s="133">
        <v>120.309</v>
      </c>
      <c r="C2074" s="133">
        <v>3384.6529999999998</v>
      </c>
      <c r="D2074" s="183" t="s">
        <v>64</v>
      </c>
      <c r="E2074" s="133">
        <v>8974</v>
      </c>
      <c r="F2074" s="133">
        <v>6.4870000000000001</v>
      </c>
      <c r="G2074" s="133">
        <v>6.5629999999999997</v>
      </c>
      <c r="H2074" s="133">
        <v>6.7140000000000004</v>
      </c>
      <c r="I2074" s="133">
        <v>5.9059999999999997</v>
      </c>
      <c r="J2074" s="133">
        <v>7.09</v>
      </c>
      <c r="K2074" s="133" t="s">
        <v>64</v>
      </c>
      <c r="L2074" s="133">
        <v>191.352</v>
      </c>
    </row>
    <row r="2075" spans="1:12" x14ac:dyDescent="0.3">
      <c r="A2075" s="134">
        <v>40441</v>
      </c>
      <c r="B2075" s="133">
        <v>120.443</v>
      </c>
      <c r="C2075" s="133">
        <v>3370.982</v>
      </c>
      <c r="D2075" s="183" t="s">
        <v>64</v>
      </c>
      <c r="E2075" s="133">
        <v>8972</v>
      </c>
      <c r="F2075" s="133">
        <v>6.5010000000000003</v>
      </c>
      <c r="G2075" s="133">
        <v>6.5670000000000002</v>
      </c>
      <c r="H2075" s="133">
        <v>6.74</v>
      </c>
      <c r="I2075" s="133">
        <v>5.976</v>
      </c>
      <c r="J2075" s="133">
        <v>7.15</v>
      </c>
      <c r="K2075" s="133" t="s">
        <v>64</v>
      </c>
      <c r="L2075" s="133">
        <v>189.495</v>
      </c>
    </row>
    <row r="2076" spans="1:12" x14ac:dyDescent="0.3">
      <c r="A2076" s="134">
        <v>40442</v>
      </c>
      <c r="B2076" s="133">
        <v>120.83499999999999</v>
      </c>
      <c r="C2076" s="133">
        <v>3365.0369999999998</v>
      </c>
      <c r="D2076" s="183" t="s">
        <v>64</v>
      </c>
      <c r="E2076" s="133">
        <v>8963</v>
      </c>
      <c r="F2076" s="133">
        <v>6.5129999999999999</v>
      </c>
      <c r="G2076" s="133">
        <v>6.5670000000000002</v>
      </c>
      <c r="H2076" s="133">
        <v>6.7389999999999999</v>
      </c>
      <c r="I2076" s="133">
        <v>5.944</v>
      </c>
      <c r="J2076" s="133">
        <v>7.1</v>
      </c>
      <c r="K2076" s="133" t="s">
        <v>64</v>
      </c>
      <c r="L2076" s="133">
        <v>188.14599999999999</v>
      </c>
    </row>
    <row r="2077" spans="1:12" x14ac:dyDescent="0.3">
      <c r="A2077" s="134">
        <v>40443</v>
      </c>
      <c r="B2077" s="133">
        <v>121.47</v>
      </c>
      <c r="C2077" s="133">
        <v>3343.3429999999998</v>
      </c>
      <c r="D2077" s="183" t="s">
        <v>64</v>
      </c>
      <c r="E2077" s="133">
        <v>8948</v>
      </c>
      <c r="F2077" s="133">
        <v>6.4669999999999996</v>
      </c>
      <c r="G2077" s="133">
        <v>6.5570000000000004</v>
      </c>
      <c r="H2077" s="133">
        <v>6.7009999999999996</v>
      </c>
      <c r="I2077" s="133">
        <v>6.1079999999999997</v>
      </c>
      <c r="J2077" s="133">
        <v>7.06</v>
      </c>
      <c r="K2077" s="133" t="s">
        <v>64</v>
      </c>
      <c r="L2077" s="133">
        <v>187.04599999999999</v>
      </c>
    </row>
    <row r="2078" spans="1:12" x14ac:dyDescent="0.3">
      <c r="A2078" s="134">
        <v>40444</v>
      </c>
      <c r="B2078" s="133">
        <v>121.60299999999999</v>
      </c>
      <c r="C2078" s="133">
        <v>3337.1970000000001</v>
      </c>
      <c r="D2078" s="183" t="s">
        <v>64</v>
      </c>
      <c r="E2078" s="133">
        <v>8968</v>
      </c>
      <c r="F2078" s="133">
        <v>6.4669999999999996</v>
      </c>
      <c r="G2078" s="133">
        <v>6.5570000000000004</v>
      </c>
      <c r="H2078" s="133">
        <v>6.7009999999999996</v>
      </c>
      <c r="I2078" s="133">
        <v>6.07</v>
      </c>
      <c r="J2078" s="133">
        <v>7.21</v>
      </c>
      <c r="K2078" s="133" t="s">
        <v>64</v>
      </c>
      <c r="L2078" s="133">
        <v>186.89500000000001</v>
      </c>
    </row>
    <row r="2079" spans="1:12" x14ac:dyDescent="0.3">
      <c r="A2079" s="134">
        <v>40445</v>
      </c>
      <c r="B2079" s="133">
        <v>121.619</v>
      </c>
      <c r="C2079" s="133">
        <v>3397.6260000000002</v>
      </c>
      <c r="D2079" s="183" t="s">
        <v>64</v>
      </c>
      <c r="E2079" s="133">
        <v>8948</v>
      </c>
      <c r="F2079" s="133">
        <v>6.4550000000000001</v>
      </c>
      <c r="G2079" s="133">
        <v>6.5919999999999996</v>
      </c>
      <c r="H2079" s="133">
        <v>6.6980000000000004</v>
      </c>
      <c r="I2079" s="133">
        <v>6.0910000000000002</v>
      </c>
      <c r="J2079" s="133">
        <v>7.16</v>
      </c>
      <c r="K2079" s="133" t="s">
        <v>64</v>
      </c>
      <c r="L2079" s="133">
        <v>189.953</v>
      </c>
    </row>
    <row r="2080" spans="1:12" x14ac:dyDescent="0.3">
      <c r="A2080" s="134">
        <v>40446</v>
      </c>
      <c r="B2080" s="133">
        <v>121.619</v>
      </c>
      <c r="C2080" s="133">
        <v>3397.6260000000002</v>
      </c>
      <c r="D2080" s="183" t="s">
        <v>64</v>
      </c>
      <c r="E2080" s="133">
        <v>8948</v>
      </c>
      <c r="F2080" s="133">
        <v>6.4550000000000001</v>
      </c>
      <c r="G2080" s="133">
        <v>6.5919999999999996</v>
      </c>
      <c r="H2080" s="133">
        <v>6.6980000000000004</v>
      </c>
      <c r="I2080" s="133">
        <v>6.0910000000000002</v>
      </c>
      <c r="J2080" s="133">
        <v>7.16</v>
      </c>
      <c r="K2080" s="133" t="s">
        <v>64</v>
      </c>
      <c r="L2080" s="133">
        <v>189.953</v>
      </c>
    </row>
    <row r="2081" spans="1:12" x14ac:dyDescent="0.3">
      <c r="A2081" s="134">
        <v>40447</v>
      </c>
      <c r="B2081" s="133">
        <v>121.619</v>
      </c>
      <c r="C2081" s="133">
        <v>3397.6260000000002</v>
      </c>
      <c r="D2081" s="183" t="s">
        <v>64</v>
      </c>
      <c r="E2081" s="133">
        <v>8948</v>
      </c>
      <c r="F2081" s="133">
        <v>6.4550000000000001</v>
      </c>
      <c r="G2081" s="133">
        <v>6.5919999999999996</v>
      </c>
      <c r="H2081" s="133">
        <v>6.6980000000000004</v>
      </c>
      <c r="I2081" s="133">
        <v>6.0910000000000002</v>
      </c>
      <c r="J2081" s="133">
        <v>7.16</v>
      </c>
      <c r="K2081" s="133" t="s">
        <v>64</v>
      </c>
      <c r="L2081" s="133">
        <v>189.953</v>
      </c>
    </row>
    <row r="2082" spans="1:12" x14ac:dyDescent="0.3">
      <c r="A2082" s="134">
        <v>40448</v>
      </c>
      <c r="B2082" s="133">
        <v>121.873</v>
      </c>
      <c r="C2082" s="133">
        <v>3468.0360000000001</v>
      </c>
      <c r="D2082" s="183" t="s">
        <v>64</v>
      </c>
      <c r="E2082" s="133">
        <v>8945</v>
      </c>
      <c r="F2082" s="133">
        <v>6.5209999999999999</v>
      </c>
      <c r="G2082" s="133">
        <v>6.5890000000000004</v>
      </c>
      <c r="H2082" s="133">
        <v>6.7210000000000001</v>
      </c>
      <c r="I2082" s="133">
        <v>6.1619999999999999</v>
      </c>
      <c r="J2082" s="133">
        <v>7.14</v>
      </c>
      <c r="K2082" s="133" t="s">
        <v>64</v>
      </c>
      <c r="L2082" s="133">
        <v>193.37700000000001</v>
      </c>
    </row>
    <row r="2083" spans="1:12" x14ac:dyDescent="0.3">
      <c r="A2083" s="134">
        <v>40449</v>
      </c>
      <c r="B2083" s="133">
        <v>122.39</v>
      </c>
      <c r="C2083" s="133">
        <v>3472.7069999999999</v>
      </c>
      <c r="D2083" s="183" t="s">
        <v>64</v>
      </c>
      <c r="E2083" s="133">
        <v>8943</v>
      </c>
      <c r="F2083" s="133">
        <v>6.4660000000000002</v>
      </c>
      <c r="G2083" s="133">
        <v>6.6150000000000002</v>
      </c>
      <c r="H2083" s="133">
        <v>6.6710000000000003</v>
      </c>
      <c r="I2083" s="133">
        <v>6.109</v>
      </c>
      <c r="J2083" s="133">
        <v>7.13</v>
      </c>
      <c r="K2083" s="133" t="s">
        <v>64</v>
      </c>
      <c r="L2083" s="133">
        <v>192.62299999999999</v>
      </c>
    </row>
    <row r="2084" spans="1:12" x14ac:dyDescent="0.3">
      <c r="A2084" s="134">
        <v>40450</v>
      </c>
      <c r="B2084" s="133">
        <v>122.566</v>
      </c>
      <c r="C2084" s="133">
        <v>3495.4639999999999</v>
      </c>
      <c r="D2084" s="183" t="s">
        <v>64</v>
      </c>
      <c r="E2084" s="133">
        <v>8911</v>
      </c>
      <c r="F2084" s="133">
        <v>6.476</v>
      </c>
      <c r="G2084" s="133">
        <v>6.5880000000000001</v>
      </c>
      <c r="H2084" s="133">
        <v>6.7119999999999997</v>
      </c>
      <c r="I2084" s="133">
        <v>6.0629999999999997</v>
      </c>
      <c r="J2084" s="133">
        <v>7.07</v>
      </c>
      <c r="K2084" s="133" t="s">
        <v>64</v>
      </c>
      <c r="L2084" s="133">
        <v>193.648</v>
      </c>
    </row>
    <row r="2085" spans="1:12" x14ac:dyDescent="0.3">
      <c r="A2085" s="134">
        <v>40451</v>
      </c>
      <c r="B2085" s="133">
        <v>123.35299999999999</v>
      </c>
      <c r="C2085" s="133">
        <v>3501.2959999999998</v>
      </c>
      <c r="D2085" s="183" t="s">
        <v>64</v>
      </c>
      <c r="E2085" s="133">
        <v>8913</v>
      </c>
      <c r="F2085" s="133">
        <v>6.5039999999999996</v>
      </c>
      <c r="G2085" s="133">
        <v>6.5720000000000001</v>
      </c>
      <c r="H2085" s="133">
        <v>6.7290000000000001</v>
      </c>
      <c r="I2085" s="133">
        <v>6.0439999999999996</v>
      </c>
      <c r="J2085" s="133">
        <v>7.02</v>
      </c>
      <c r="K2085" s="133" t="s">
        <v>64</v>
      </c>
      <c r="L2085" s="133">
        <v>193.29599999999999</v>
      </c>
    </row>
    <row r="2086" spans="1:12" x14ac:dyDescent="0.3">
      <c r="A2086" s="134">
        <v>40452</v>
      </c>
      <c r="B2086" s="133">
        <v>123.94799999999999</v>
      </c>
      <c r="C2086" s="133">
        <v>3547.1149999999998</v>
      </c>
      <c r="D2086" s="183" t="s">
        <v>64</v>
      </c>
      <c r="E2086" s="133">
        <v>8895</v>
      </c>
      <c r="F2086" s="133">
        <v>6.4870000000000001</v>
      </c>
      <c r="G2086" s="133">
        <v>6.5789999999999997</v>
      </c>
      <c r="H2086" s="133">
        <v>6.6870000000000003</v>
      </c>
      <c r="I2086" s="133">
        <v>6.02</v>
      </c>
      <c r="J2086" s="133">
        <v>6.97</v>
      </c>
      <c r="K2086" s="133" t="s">
        <v>64</v>
      </c>
      <c r="L2086" s="133">
        <v>196.22399999999999</v>
      </c>
    </row>
    <row r="2087" spans="1:12" x14ac:dyDescent="0.3">
      <c r="A2087" s="134">
        <v>40453</v>
      </c>
      <c r="B2087" s="133">
        <v>123.94799999999999</v>
      </c>
      <c r="C2087" s="133">
        <v>3547.1149999999998</v>
      </c>
      <c r="D2087" s="183" t="s">
        <v>64</v>
      </c>
      <c r="E2087" s="133">
        <v>8895</v>
      </c>
      <c r="F2087" s="133">
        <v>6.4870000000000001</v>
      </c>
      <c r="G2087" s="133">
        <v>6.5789999999999997</v>
      </c>
      <c r="H2087" s="133">
        <v>6.6870000000000003</v>
      </c>
      <c r="I2087" s="133">
        <v>6.02</v>
      </c>
      <c r="J2087" s="133">
        <v>6.97</v>
      </c>
      <c r="K2087" s="133" t="s">
        <v>64</v>
      </c>
      <c r="L2087" s="133">
        <v>196.22399999999999</v>
      </c>
    </row>
    <row r="2088" spans="1:12" x14ac:dyDescent="0.3">
      <c r="A2088" s="134">
        <v>40454</v>
      </c>
      <c r="B2088" s="133">
        <v>123.94799999999999</v>
      </c>
      <c r="C2088" s="133">
        <v>3547.1149999999998</v>
      </c>
      <c r="D2088" s="183" t="s">
        <v>64</v>
      </c>
      <c r="E2088" s="133">
        <v>8895</v>
      </c>
      <c r="F2088" s="133">
        <v>6.4870000000000001</v>
      </c>
      <c r="G2088" s="133">
        <v>6.5789999999999997</v>
      </c>
      <c r="H2088" s="133">
        <v>6.6870000000000003</v>
      </c>
      <c r="I2088" s="133">
        <v>6.02</v>
      </c>
      <c r="J2088" s="133">
        <v>6.97</v>
      </c>
      <c r="K2088" s="133" t="s">
        <v>64</v>
      </c>
      <c r="L2088" s="133">
        <v>196.22399999999999</v>
      </c>
    </row>
    <row r="2089" spans="1:12" x14ac:dyDescent="0.3">
      <c r="A2089" s="134">
        <v>40455</v>
      </c>
      <c r="B2089" s="133">
        <v>123.965</v>
      </c>
      <c r="C2089" s="133">
        <v>3569.498</v>
      </c>
      <c r="D2089" s="183" t="s">
        <v>64</v>
      </c>
      <c r="E2089" s="133">
        <v>8946</v>
      </c>
      <c r="F2089" s="133">
        <v>6.5110000000000001</v>
      </c>
      <c r="G2089" s="133">
        <v>6.5919999999999996</v>
      </c>
      <c r="H2089" s="133">
        <v>6.7279999999999998</v>
      </c>
      <c r="I2089" s="133">
        <v>5.8209999999999997</v>
      </c>
      <c r="J2089" s="133">
        <v>6.9</v>
      </c>
      <c r="K2089" s="133" t="s">
        <v>64</v>
      </c>
      <c r="L2089" s="133">
        <v>198.14699999999999</v>
      </c>
    </row>
    <row r="2090" spans="1:12" x14ac:dyDescent="0.3">
      <c r="A2090" s="134">
        <v>40456</v>
      </c>
      <c r="B2090" s="133">
        <v>123.996</v>
      </c>
      <c r="C2090" s="133">
        <v>3591.6950000000002</v>
      </c>
      <c r="D2090" s="183" t="s">
        <v>64</v>
      </c>
      <c r="E2090" s="133">
        <v>8942</v>
      </c>
      <c r="F2090" s="133">
        <v>6.4630000000000001</v>
      </c>
      <c r="G2090" s="133">
        <v>6.5469999999999997</v>
      </c>
      <c r="H2090" s="133">
        <v>6.6859999999999999</v>
      </c>
      <c r="I2090" s="133">
        <v>5.9729999999999999</v>
      </c>
      <c r="J2090" s="133">
        <v>6.92</v>
      </c>
      <c r="K2090" s="133" t="s">
        <v>64</v>
      </c>
      <c r="L2090" s="133">
        <v>198.773</v>
      </c>
    </row>
    <row r="2091" spans="1:12" x14ac:dyDescent="0.3">
      <c r="A2091" s="134">
        <v>40457</v>
      </c>
      <c r="B2091" s="133">
        <v>125.96899999999999</v>
      </c>
      <c r="C2091" s="133">
        <v>3603.404</v>
      </c>
      <c r="D2091" s="183" t="s">
        <v>64</v>
      </c>
      <c r="E2091" s="133">
        <v>8923</v>
      </c>
      <c r="F2091" s="133">
        <v>6.4809999999999999</v>
      </c>
      <c r="G2091" s="133">
        <v>6.5609999999999999</v>
      </c>
      <c r="H2091" s="133">
        <v>6.6609999999999996</v>
      </c>
      <c r="I2091" s="133">
        <v>5.7359999999999998</v>
      </c>
      <c r="J2091" s="133">
        <v>6.77</v>
      </c>
      <c r="K2091" s="133" t="s">
        <v>64</v>
      </c>
      <c r="L2091" s="133">
        <v>199.398</v>
      </c>
    </row>
    <row r="2092" spans="1:12" x14ac:dyDescent="0.3">
      <c r="A2092" s="134">
        <v>40458</v>
      </c>
      <c r="B2092" s="133">
        <v>126.03400000000001</v>
      </c>
      <c r="C2092" s="133">
        <v>3586.1860000000001</v>
      </c>
      <c r="D2092" s="183" t="s">
        <v>64</v>
      </c>
      <c r="E2092" s="133">
        <v>8928</v>
      </c>
      <c r="F2092" s="133">
        <v>6.5</v>
      </c>
      <c r="G2092" s="133">
        <v>6.5649999999999995</v>
      </c>
      <c r="H2092" s="133">
        <v>6.694</v>
      </c>
      <c r="I2092" s="133">
        <v>5.8090000000000002</v>
      </c>
      <c r="J2092" s="133">
        <v>6.73</v>
      </c>
      <c r="K2092" s="133" t="s">
        <v>64</v>
      </c>
      <c r="L2092" s="133">
        <v>198.22800000000001</v>
      </c>
    </row>
    <row r="2093" spans="1:12" x14ac:dyDescent="0.3">
      <c r="A2093" s="134">
        <v>40459</v>
      </c>
      <c r="B2093" s="133">
        <v>126.392</v>
      </c>
      <c r="C2093" s="133">
        <v>3546.9540000000002</v>
      </c>
      <c r="D2093" s="183" t="s">
        <v>64</v>
      </c>
      <c r="E2093" s="133">
        <v>8915</v>
      </c>
      <c r="F2093" s="133">
        <v>6.4870000000000001</v>
      </c>
      <c r="G2093" s="133">
        <v>6.5730000000000004</v>
      </c>
      <c r="H2093" s="133">
        <v>6.7009999999999996</v>
      </c>
      <c r="I2093" s="133">
        <v>5.7809999999999997</v>
      </c>
      <c r="J2093" s="133">
        <v>6.72</v>
      </c>
      <c r="K2093" s="133" t="s">
        <v>64</v>
      </c>
      <c r="L2093" s="133">
        <v>194.59299999999999</v>
      </c>
    </row>
    <row r="2094" spans="1:12" x14ac:dyDescent="0.3">
      <c r="A2094" s="134">
        <v>40460</v>
      </c>
      <c r="B2094" s="133">
        <v>126.392</v>
      </c>
      <c r="C2094" s="133">
        <v>3546.9540000000002</v>
      </c>
      <c r="D2094" s="183" t="s">
        <v>64</v>
      </c>
      <c r="E2094" s="133">
        <v>8915</v>
      </c>
      <c r="F2094" s="133">
        <v>6.4870000000000001</v>
      </c>
      <c r="G2094" s="133">
        <v>6.5730000000000004</v>
      </c>
      <c r="H2094" s="133">
        <v>6.7009999999999996</v>
      </c>
      <c r="I2094" s="133">
        <v>5.7809999999999997</v>
      </c>
      <c r="J2094" s="133">
        <v>6.72</v>
      </c>
      <c r="K2094" s="133" t="s">
        <v>64</v>
      </c>
      <c r="L2094" s="133">
        <v>194.59299999999999</v>
      </c>
    </row>
    <row r="2095" spans="1:12" x14ac:dyDescent="0.3">
      <c r="A2095" s="134">
        <v>40461</v>
      </c>
      <c r="B2095" s="133">
        <v>126.392</v>
      </c>
      <c r="C2095" s="133">
        <v>3546.9540000000002</v>
      </c>
      <c r="D2095" s="183" t="s">
        <v>64</v>
      </c>
      <c r="E2095" s="133">
        <v>8915</v>
      </c>
      <c r="F2095" s="133">
        <v>6.4870000000000001</v>
      </c>
      <c r="G2095" s="133">
        <v>6.5730000000000004</v>
      </c>
      <c r="H2095" s="133">
        <v>6.7009999999999996</v>
      </c>
      <c r="I2095" s="133">
        <v>5.7809999999999997</v>
      </c>
      <c r="J2095" s="133">
        <v>6.72</v>
      </c>
      <c r="K2095" s="133" t="s">
        <v>64</v>
      </c>
      <c r="L2095" s="133">
        <v>194.59299999999999</v>
      </c>
    </row>
    <row r="2096" spans="1:12" x14ac:dyDescent="0.3">
      <c r="A2096" s="134">
        <v>40462</v>
      </c>
      <c r="B2096" s="133">
        <v>127.334</v>
      </c>
      <c r="C2096" s="133">
        <v>3548.7460000000001</v>
      </c>
      <c r="D2096" s="183" t="s">
        <v>64</v>
      </c>
      <c r="E2096" s="133">
        <v>8928</v>
      </c>
      <c r="F2096" s="133">
        <v>6.5309999999999997</v>
      </c>
      <c r="G2096" s="133">
        <v>6.6040000000000001</v>
      </c>
      <c r="H2096" s="133">
        <v>6.7229999999999999</v>
      </c>
      <c r="I2096" s="133">
        <v>5.7690000000000001</v>
      </c>
      <c r="J2096" s="133">
        <v>6.5</v>
      </c>
      <c r="K2096" s="133" t="s">
        <v>64</v>
      </c>
      <c r="L2096" s="133">
        <v>195.12299999999999</v>
      </c>
    </row>
    <row r="2097" spans="1:12" x14ac:dyDescent="0.3">
      <c r="A2097" s="134">
        <v>40463</v>
      </c>
      <c r="B2097" s="133">
        <v>127.092</v>
      </c>
      <c r="C2097" s="133">
        <v>3547.248</v>
      </c>
      <c r="D2097" s="183" t="s">
        <v>64</v>
      </c>
      <c r="E2097" s="133">
        <v>8938</v>
      </c>
      <c r="F2097" s="133">
        <v>6.5120000000000005</v>
      </c>
      <c r="G2097" s="133">
        <v>6.6269999999999998</v>
      </c>
      <c r="H2097" s="133">
        <v>6.7110000000000003</v>
      </c>
      <c r="I2097" s="133">
        <v>5.7859999999999996</v>
      </c>
      <c r="J2097" s="133">
        <v>6.47</v>
      </c>
      <c r="K2097" s="133" t="s">
        <v>64</v>
      </c>
      <c r="L2097" s="133">
        <v>195.94200000000001</v>
      </c>
    </row>
    <row r="2098" spans="1:12" x14ac:dyDescent="0.3">
      <c r="A2098" s="134">
        <v>40464</v>
      </c>
      <c r="B2098" s="133">
        <v>127.501</v>
      </c>
      <c r="C2098" s="133">
        <v>3611.9789999999998</v>
      </c>
      <c r="D2098" s="183" t="s">
        <v>64</v>
      </c>
      <c r="E2098" s="133">
        <v>8919</v>
      </c>
      <c r="F2098" s="133">
        <v>6.4960000000000004</v>
      </c>
      <c r="G2098" s="133">
        <v>6.5819999999999999</v>
      </c>
      <c r="H2098" s="133">
        <v>6.7169999999999996</v>
      </c>
      <c r="I2098" s="133">
        <v>5.7720000000000002</v>
      </c>
      <c r="J2098" s="133">
        <v>6.44</v>
      </c>
      <c r="K2098" s="133" t="s">
        <v>64</v>
      </c>
      <c r="L2098" s="133">
        <v>199.23400000000001</v>
      </c>
    </row>
    <row r="2099" spans="1:12" x14ac:dyDescent="0.3">
      <c r="A2099" s="134">
        <v>40465</v>
      </c>
      <c r="B2099" s="133">
        <v>128.09200000000001</v>
      </c>
      <c r="C2099" s="133">
        <v>3618.4780000000001</v>
      </c>
      <c r="D2099" s="183" t="s">
        <v>64</v>
      </c>
      <c r="E2099" s="133">
        <v>8930</v>
      </c>
      <c r="F2099" s="133">
        <v>6.508</v>
      </c>
      <c r="G2099" s="133">
        <v>6.5780000000000003</v>
      </c>
      <c r="H2099" s="133">
        <v>6.702</v>
      </c>
      <c r="I2099" s="133">
        <v>5.843</v>
      </c>
      <c r="J2099" s="133">
        <v>6.35</v>
      </c>
      <c r="K2099" s="133" t="s">
        <v>64</v>
      </c>
      <c r="L2099" s="133">
        <v>199.33</v>
      </c>
    </row>
    <row r="2100" spans="1:12" x14ac:dyDescent="0.3">
      <c r="A2100" s="134">
        <v>40466</v>
      </c>
      <c r="B2100" s="133">
        <v>127.94199999999999</v>
      </c>
      <c r="C2100" s="133">
        <v>3597.0309999999999</v>
      </c>
      <c r="D2100" s="183" t="s">
        <v>64</v>
      </c>
      <c r="E2100" s="133">
        <v>8902</v>
      </c>
      <c r="F2100" s="133">
        <v>6.524</v>
      </c>
      <c r="G2100" s="133">
        <v>6.593</v>
      </c>
      <c r="H2100" s="133">
        <v>6.7370000000000001</v>
      </c>
      <c r="I2100" s="133">
        <v>5.7030000000000003</v>
      </c>
      <c r="J2100" s="133">
        <v>6.34</v>
      </c>
      <c r="K2100" s="133" t="s">
        <v>64</v>
      </c>
      <c r="L2100" s="133">
        <v>197.22399999999999</v>
      </c>
    </row>
    <row r="2101" spans="1:12" x14ac:dyDescent="0.3">
      <c r="A2101" s="134">
        <v>40467</v>
      </c>
      <c r="B2101" s="133">
        <v>127.94199999999999</v>
      </c>
      <c r="C2101" s="133">
        <v>3597.0309999999999</v>
      </c>
      <c r="D2101" s="183" t="s">
        <v>64</v>
      </c>
      <c r="E2101" s="133">
        <v>8902</v>
      </c>
      <c r="F2101" s="133">
        <v>6.524</v>
      </c>
      <c r="G2101" s="133">
        <v>6.593</v>
      </c>
      <c r="H2101" s="133">
        <v>6.7370000000000001</v>
      </c>
      <c r="I2101" s="133">
        <v>5.7030000000000003</v>
      </c>
      <c r="J2101" s="133">
        <v>6.34</v>
      </c>
      <c r="K2101" s="133" t="s">
        <v>64</v>
      </c>
      <c r="L2101" s="133">
        <v>197.22399999999999</v>
      </c>
    </row>
    <row r="2102" spans="1:12" x14ac:dyDescent="0.3">
      <c r="A2102" s="134">
        <v>40468</v>
      </c>
      <c r="B2102" s="133">
        <v>127.94199999999999</v>
      </c>
      <c r="C2102" s="133">
        <v>3597.0309999999999</v>
      </c>
      <c r="D2102" s="183" t="s">
        <v>64</v>
      </c>
      <c r="E2102" s="133">
        <v>8902</v>
      </c>
      <c r="F2102" s="133">
        <v>6.524</v>
      </c>
      <c r="G2102" s="133">
        <v>6.593</v>
      </c>
      <c r="H2102" s="133">
        <v>6.7370000000000001</v>
      </c>
      <c r="I2102" s="133">
        <v>5.7030000000000003</v>
      </c>
      <c r="J2102" s="133">
        <v>6.34</v>
      </c>
      <c r="K2102" s="133" t="s">
        <v>64</v>
      </c>
      <c r="L2102" s="133">
        <v>197.22399999999999</v>
      </c>
    </row>
    <row r="2103" spans="1:12" x14ac:dyDescent="0.3">
      <c r="A2103" s="134">
        <v>40469</v>
      </c>
      <c r="B2103" s="133">
        <v>127.965</v>
      </c>
      <c r="C2103" s="133">
        <v>3566.9180000000001</v>
      </c>
      <c r="D2103" s="183" t="s">
        <v>64</v>
      </c>
      <c r="E2103" s="133">
        <v>8930</v>
      </c>
      <c r="F2103" s="133">
        <v>6.4829999999999997</v>
      </c>
      <c r="G2103" s="133">
        <v>6.5750000000000002</v>
      </c>
      <c r="H2103" s="133">
        <v>6.7039999999999997</v>
      </c>
      <c r="I2103" s="133">
        <v>5.827</v>
      </c>
      <c r="J2103" s="133">
        <v>6.31</v>
      </c>
      <c r="K2103" s="133" t="s">
        <v>64</v>
      </c>
      <c r="L2103" s="133">
        <v>195.53100000000001</v>
      </c>
    </row>
    <row r="2104" spans="1:12" x14ac:dyDescent="0.3">
      <c r="A2104" s="134">
        <v>40470</v>
      </c>
      <c r="B2104" s="133">
        <v>127.947</v>
      </c>
      <c r="C2104" s="133">
        <v>3592.788</v>
      </c>
      <c r="D2104" s="183" t="s">
        <v>64</v>
      </c>
      <c r="E2104" s="133">
        <v>8928</v>
      </c>
      <c r="F2104" s="133">
        <v>6.5</v>
      </c>
      <c r="G2104" s="133">
        <v>6.5629999999999997</v>
      </c>
      <c r="H2104" s="133">
        <v>6.6920000000000002</v>
      </c>
      <c r="I2104" s="133">
        <v>5.242</v>
      </c>
      <c r="J2104" s="133">
        <v>6.31</v>
      </c>
      <c r="K2104" s="133" t="s">
        <v>64</v>
      </c>
      <c r="L2104" s="133">
        <v>197.03299999999999</v>
      </c>
    </row>
    <row r="2105" spans="1:12" x14ac:dyDescent="0.3">
      <c r="A2105" s="134">
        <v>40471</v>
      </c>
      <c r="B2105" s="133">
        <v>127.593</v>
      </c>
      <c r="C2105" s="133">
        <v>3578.9540000000002</v>
      </c>
      <c r="D2105" s="183" t="s">
        <v>64</v>
      </c>
      <c r="E2105" s="133">
        <v>8938</v>
      </c>
      <c r="F2105" s="133">
        <v>6.5129999999999999</v>
      </c>
      <c r="G2105" s="133">
        <v>6.6129999999999995</v>
      </c>
      <c r="H2105" s="133">
        <v>6.7519999999999998</v>
      </c>
      <c r="I2105" s="133">
        <v>5.2290000000000001</v>
      </c>
      <c r="J2105" s="133">
        <v>6.32</v>
      </c>
      <c r="K2105" s="133" t="s">
        <v>64</v>
      </c>
      <c r="L2105" s="133">
        <v>196.482</v>
      </c>
    </row>
    <row r="2106" spans="1:12" x14ac:dyDescent="0.3">
      <c r="A2106" s="134">
        <v>40472</v>
      </c>
      <c r="B2106" s="133">
        <v>127.47</v>
      </c>
      <c r="C2106" s="133">
        <v>3588.01</v>
      </c>
      <c r="D2106" s="183" t="s">
        <v>64</v>
      </c>
      <c r="E2106" s="133">
        <v>8933</v>
      </c>
      <c r="F2106" s="133">
        <v>6.5030000000000001</v>
      </c>
      <c r="G2106" s="133">
        <v>6.5940000000000003</v>
      </c>
      <c r="H2106" s="133">
        <v>6.7460000000000004</v>
      </c>
      <c r="I2106" s="133">
        <v>5.31</v>
      </c>
      <c r="J2106" s="133">
        <v>6.32</v>
      </c>
      <c r="K2106" s="133" t="s">
        <v>64</v>
      </c>
      <c r="L2106" s="133">
        <v>196.517</v>
      </c>
    </row>
    <row r="2107" spans="1:12" x14ac:dyDescent="0.3">
      <c r="A2107" s="134">
        <v>40473</v>
      </c>
      <c r="B2107" s="133">
        <v>127.208</v>
      </c>
      <c r="C2107" s="133">
        <v>3597.7449999999999</v>
      </c>
      <c r="D2107" s="183" t="s">
        <v>64</v>
      </c>
      <c r="E2107" s="133">
        <v>8938</v>
      </c>
      <c r="F2107" s="133">
        <v>6.4950000000000001</v>
      </c>
      <c r="G2107" s="133">
        <v>6.5960000000000001</v>
      </c>
      <c r="H2107" s="133">
        <v>6.7140000000000004</v>
      </c>
      <c r="I2107" s="133">
        <v>5.8650000000000002</v>
      </c>
      <c r="J2107" s="133">
        <v>6.29</v>
      </c>
      <c r="K2107" s="133" t="s">
        <v>64</v>
      </c>
      <c r="L2107" s="133">
        <v>197.13200000000001</v>
      </c>
    </row>
    <row r="2108" spans="1:12" x14ac:dyDescent="0.3">
      <c r="A2108" s="134">
        <v>40474</v>
      </c>
      <c r="B2108" s="133">
        <v>127.208</v>
      </c>
      <c r="C2108" s="133">
        <v>3597.7449999999999</v>
      </c>
      <c r="D2108" s="183" t="s">
        <v>64</v>
      </c>
      <c r="E2108" s="133">
        <v>8938</v>
      </c>
      <c r="F2108" s="133">
        <v>6.4950000000000001</v>
      </c>
      <c r="G2108" s="133">
        <v>6.5960000000000001</v>
      </c>
      <c r="H2108" s="133">
        <v>6.7140000000000004</v>
      </c>
      <c r="I2108" s="133">
        <v>5.8650000000000002</v>
      </c>
      <c r="J2108" s="133">
        <v>6.29</v>
      </c>
      <c r="K2108" s="133" t="s">
        <v>64</v>
      </c>
      <c r="L2108" s="133">
        <v>197.13200000000001</v>
      </c>
    </row>
    <row r="2109" spans="1:12" x14ac:dyDescent="0.3">
      <c r="A2109" s="134">
        <v>40475</v>
      </c>
      <c r="B2109" s="133">
        <v>127.208</v>
      </c>
      <c r="C2109" s="133">
        <v>3597.7449999999999</v>
      </c>
      <c r="D2109" s="183" t="s">
        <v>64</v>
      </c>
      <c r="E2109" s="133">
        <v>8938</v>
      </c>
      <c r="F2109" s="133">
        <v>6.4950000000000001</v>
      </c>
      <c r="G2109" s="133">
        <v>6.5960000000000001</v>
      </c>
      <c r="H2109" s="133">
        <v>6.7140000000000004</v>
      </c>
      <c r="I2109" s="133">
        <v>5.8650000000000002</v>
      </c>
      <c r="J2109" s="133">
        <v>6.29</v>
      </c>
      <c r="K2109" s="133" t="s">
        <v>64</v>
      </c>
      <c r="L2109" s="133">
        <v>197.13200000000001</v>
      </c>
    </row>
    <row r="2110" spans="1:12" x14ac:dyDescent="0.3">
      <c r="A2110" s="134">
        <v>40476</v>
      </c>
      <c r="B2110" s="133">
        <v>127.21</v>
      </c>
      <c r="C2110" s="133">
        <v>3643.491</v>
      </c>
      <c r="D2110" s="183" t="s">
        <v>64</v>
      </c>
      <c r="E2110" s="133">
        <v>8898</v>
      </c>
      <c r="F2110" s="133">
        <v>6.5190000000000001</v>
      </c>
      <c r="G2110" s="133">
        <v>6.6</v>
      </c>
      <c r="H2110" s="133">
        <v>6.7450000000000001</v>
      </c>
      <c r="I2110" s="133">
        <v>5.2960000000000003</v>
      </c>
      <c r="J2110" s="133">
        <v>6.33</v>
      </c>
      <c r="K2110" s="133" t="s">
        <v>64</v>
      </c>
      <c r="L2110" s="133">
        <v>200.39599999999999</v>
      </c>
    </row>
    <row r="2111" spans="1:12" x14ac:dyDescent="0.3">
      <c r="A2111" s="134">
        <v>40477</v>
      </c>
      <c r="B2111" s="133">
        <v>127.06699999999999</v>
      </c>
      <c r="C2111" s="133">
        <v>3654.1019999999999</v>
      </c>
      <c r="D2111" s="183" t="s">
        <v>64</v>
      </c>
      <c r="E2111" s="133">
        <v>8918</v>
      </c>
      <c r="F2111" s="133">
        <v>6.5339999999999998</v>
      </c>
      <c r="G2111" s="133">
        <v>6.6280000000000001</v>
      </c>
      <c r="H2111" s="133">
        <v>6.7620000000000005</v>
      </c>
      <c r="I2111" s="133">
        <v>5.1710000000000003</v>
      </c>
      <c r="J2111" s="133">
        <v>6.31</v>
      </c>
      <c r="K2111" s="133" t="s">
        <v>64</v>
      </c>
      <c r="L2111" s="133">
        <v>201.541</v>
      </c>
    </row>
    <row r="2112" spans="1:12" x14ac:dyDescent="0.3">
      <c r="A2112" s="134">
        <v>40478</v>
      </c>
      <c r="B2112" s="133">
        <v>125.56100000000001</v>
      </c>
      <c r="C2112" s="133">
        <v>3624.4670000000001</v>
      </c>
      <c r="D2112" s="183" t="s">
        <v>64</v>
      </c>
      <c r="E2112" s="133">
        <v>8960</v>
      </c>
      <c r="F2112" s="133">
        <v>6.55</v>
      </c>
      <c r="G2112" s="133">
        <v>6.593</v>
      </c>
      <c r="H2112" s="133">
        <v>6.7249999999999996</v>
      </c>
      <c r="I2112" s="133">
        <v>5.319</v>
      </c>
      <c r="J2112" s="133">
        <v>6.32</v>
      </c>
      <c r="K2112" s="133" t="s">
        <v>64</v>
      </c>
      <c r="L2112" s="133">
        <v>200.40199999999999</v>
      </c>
    </row>
    <row r="2113" spans="1:12" x14ac:dyDescent="0.3">
      <c r="A2113" s="134">
        <v>40479</v>
      </c>
      <c r="B2113" s="133">
        <v>124.57</v>
      </c>
      <c r="C2113" s="133">
        <v>3638.826</v>
      </c>
      <c r="D2113" s="183" t="s">
        <v>64</v>
      </c>
      <c r="E2113" s="133">
        <v>8925</v>
      </c>
      <c r="F2113" s="133">
        <v>6.5380000000000003</v>
      </c>
      <c r="G2113" s="133">
        <v>6.6050000000000004</v>
      </c>
      <c r="H2113" s="133">
        <v>6.7560000000000002</v>
      </c>
      <c r="I2113" s="133">
        <v>5.319</v>
      </c>
      <c r="J2113" s="133">
        <v>6.29</v>
      </c>
      <c r="K2113" s="133" t="s">
        <v>64</v>
      </c>
      <c r="L2113" s="133">
        <v>200.59299999999999</v>
      </c>
    </row>
    <row r="2114" spans="1:12" x14ac:dyDescent="0.3">
      <c r="A2114" s="134">
        <v>40480</v>
      </c>
      <c r="B2114" s="133">
        <v>125.694</v>
      </c>
      <c r="C2114" s="133">
        <v>3635.3240000000001</v>
      </c>
      <c r="D2114" s="183" t="s">
        <v>64</v>
      </c>
      <c r="E2114" s="133">
        <v>8935</v>
      </c>
      <c r="F2114" s="133">
        <v>6.51</v>
      </c>
      <c r="G2114" s="133">
        <v>6.5919999999999996</v>
      </c>
      <c r="H2114" s="133">
        <v>6.7270000000000003</v>
      </c>
      <c r="I2114" s="133">
        <v>5.2190000000000003</v>
      </c>
      <c r="J2114" s="133">
        <v>6.28</v>
      </c>
      <c r="K2114" s="133" t="s">
        <v>64</v>
      </c>
      <c r="L2114" s="133">
        <v>200.78</v>
      </c>
    </row>
    <row r="2115" spans="1:12" x14ac:dyDescent="0.3">
      <c r="A2115" s="134">
        <v>40481</v>
      </c>
      <c r="B2115" s="133">
        <v>125.694</v>
      </c>
      <c r="C2115" s="133">
        <v>3635.3240000000001</v>
      </c>
      <c r="D2115" s="183" t="s">
        <v>64</v>
      </c>
      <c r="E2115" s="133">
        <v>8935</v>
      </c>
      <c r="F2115" s="133">
        <v>6.51</v>
      </c>
      <c r="G2115" s="133">
        <v>6.5919999999999996</v>
      </c>
      <c r="H2115" s="133">
        <v>6.7270000000000003</v>
      </c>
      <c r="I2115" s="133">
        <v>5.2190000000000003</v>
      </c>
      <c r="J2115" s="133">
        <v>6.28</v>
      </c>
      <c r="K2115" s="133" t="s">
        <v>64</v>
      </c>
      <c r="L2115" s="133">
        <v>200.78</v>
      </c>
    </row>
    <row r="2116" spans="1:12" x14ac:dyDescent="0.3">
      <c r="A2116" s="134">
        <v>40482</v>
      </c>
      <c r="B2116" s="133">
        <v>125.694</v>
      </c>
      <c r="C2116" s="133">
        <v>3635.3240000000001</v>
      </c>
      <c r="D2116" s="183" t="s">
        <v>64</v>
      </c>
      <c r="E2116" s="133">
        <v>8935</v>
      </c>
      <c r="F2116" s="133">
        <v>6.51</v>
      </c>
      <c r="G2116" s="133">
        <v>6.5919999999999996</v>
      </c>
      <c r="H2116" s="133">
        <v>6.7270000000000003</v>
      </c>
      <c r="I2116" s="133">
        <v>5.2190000000000003</v>
      </c>
      <c r="J2116" s="133">
        <v>6.28</v>
      </c>
      <c r="K2116" s="133" t="s">
        <v>64</v>
      </c>
      <c r="L2116" s="133">
        <v>200.78</v>
      </c>
    </row>
    <row r="2117" spans="1:12" x14ac:dyDescent="0.3">
      <c r="A2117" s="134">
        <v>40483</v>
      </c>
      <c r="B2117" s="133">
        <v>126.73099999999999</v>
      </c>
      <c r="C2117" s="133">
        <v>3645.1469999999999</v>
      </c>
      <c r="D2117" s="183" t="s">
        <v>64</v>
      </c>
      <c r="E2117" s="133">
        <v>8940</v>
      </c>
      <c r="F2117" s="133">
        <v>6.4930000000000003</v>
      </c>
      <c r="G2117" s="133">
        <v>6.5410000000000004</v>
      </c>
      <c r="H2117" s="133">
        <v>6.6779999999999999</v>
      </c>
      <c r="I2117" s="133">
        <v>4.8149999999999995</v>
      </c>
      <c r="J2117" s="133">
        <v>6.12</v>
      </c>
      <c r="K2117" s="133" t="s">
        <v>64</v>
      </c>
      <c r="L2117" s="133">
        <v>200.90899999999999</v>
      </c>
    </row>
    <row r="2118" spans="1:12" x14ac:dyDescent="0.3">
      <c r="A2118" s="134">
        <v>40484</v>
      </c>
      <c r="B2118" s="133">
        <v>126.624</v>
      </c>
      <c r="C2118" s="133">
        <v>3625.4879999999998</v>
      </c>
      <c r="D2118" s="183" t="s">
        <v>64</v>
      </c>
      <c r="E2118" s="133">
        <v>8920</v>
      </c>
      <c r="F2118" s="133">
        <v>6.48</v>
      </c>
      <c r="G2118" s="133">
        <v>6.5720000000000001</v>
      </c>
      <c r="H2118" s="133">
        <v>6.6959999999999997</v>
      </c>
      <c r="I2118" s="133">
        <v>4.7549999999999999</v>
      </c>
      <c r="J2118" s="133">
        <v>6.1</v>
      </c>
      <c r="K2118" s="133" t="s">
        <v>64</v>
      </c>
      <c r="L2118" s="133">
        <v>199.142</v>
      </c>
    </row>
    <row r="2119" spans="1:12" x14ac:dyDescent="0.3">
      <c r="A2119" s="134">
        <v>40485</v>
      </c>
      <c r="B2119" s="133">
        <v>126.42100000000001</v>
      </c>
      <c r="C2119" s="133">
        <v>3605.6729999999998</v>
      </c>
      <c r="D2119" s="183" t="s">
        <v>64</v>
      </c>
      <c r="E2119" s="133">
        <v>8918</v>
      </c>
      <c r="F2119" s="133">
        <v>6.5030000000000001</v>
      </c>
      <c r="G2119" s="133">
        <v>6.5780000000000003</v>
      </c>
      <c r="H2119" s="133">
        <v>6.694</v>
      </c>
      <c r="I2119" s="133">
        <v>4.7190000000000003</v>
      </c>
      <c r="J2119" s="133">
        <v>6.09</v>
      </c>
      <c r="K2119" s="133" t="s">
        <v>64</v>
      </c>
      <c r="L2119" s="133">
        <v>197.464</v>
      </c>
    </row>
    <row r="2120" spans="1:12" x14ac:dyDescent="0.3">
      <c r="A2120" s="134">
        <v>40486</v>
      </c>
      <c r="B2120" s="133">
        <v>126.262</v>
      </c>
      <c r="C2120" s="133">
        <v>3629.0459999999998</v>
      </c>
      <c r="D2120" s="183" t="s">
        <v>64</v>
      </c>
      <c r="E2120" s="133">
        <v>8888</v>
      </c>
      <c r="F2120" s="133">
        <v>6.4820000000000002</v>
      </c>
      <c r="G2120" s="133">
        <v>6.577</v>
      </c>
      <c r="H2120" s="133">
        <v>6.7030000000000003</v>
      </c>
      <c r="I2120" s="133">
        <v>4.758</v>
      </c>
      <c r="J2120" s="133">
        <v>6.04</v>
      </c>
      <c r="K2120" s="133" t="s">
        <v>64</v>
      </c>
      <c r="L2120" s="133">
        <v>199.03399999999999</v>
      </c>
    </row>
    <row r="2121" spans="1:12" x14ac:dyDescent="0.3">
      <c r="A2121" s="134">
        <v>40487</v>
      </c>
      <c r="B2121" s="133">
        <v>126.075</v>
      </c>
      <c r="C2121" s="133">
        <v>3655.3049999999998</v>
      </c>
      <c r="D2121" s="183" t="s">
        <v>64</v>
      </c>
      <c r="E2121" s="133">
        <v>8895</v>
      </c>
      <c r="F2121" s="133">
        <v>6.4930000000000003</v>
      </c>
      <c r="G2121" s="133">
        <v>6.585</v>
      </c>
      <c r="H2121" s="133">
        <v>6.6740000000000004</v>
      </c>
      <c r="I2121" s="133">
        <v>4.5019999999999998</v>
      </c>
      <c r="J2121" s="133">
        <v>6.02</v>
      </c>
      <c r="K2121" s="133" t="s">
        <v>64</v>
      </c>
      <c r="L2121" s="133">
        <v>199.88300000000001</v>
      </c>
    </row>
    <row r="2122" spans="1:12" x14ac:dyDescent="0.3">
      <c r="A2122" s="134">
        <v>40488</v>
      </c>
      <c r="B2122" s="133">
        <v>126.075</v>
      </c>
      <c r="C2122" s="133">
        <v>3655.3049999999998</v>
      </c>
      <c r="D2122" s="183" t="s">
        <v>64</v>
      </c>
      <c r="E2122" s="133">
        <v>8895</v>
      </c>
      <c r="F2122" s="133">
        <v>6.4930000000000003</v>
      </c>
      <c r="G2122" s="133">
        <v>6.585</v>
      </c>
      <c r="H2122" s="133">
        <v>6.6740000000000004</v>
      </c>
      <c r="I2122" s="133">
        <v>4.5019999999999998</v>
      </c>
      <c r="J2122" s="133">
        <v>6.02</v>
      </c>
      <c r="K2122" s="133" t="s">
        <v>64</v>
      </c>
      <c r="L2122" s="133">
        <v>199.88300000000001</v>
      </c>
    </row>
    <row r="2123" spans="1:12" x14ac:dyDescent="0.3">
      <c r="A2123" s="134">
        <v>40489</v>
      </c>
      <c r="B2123" s="133">
        <v>126.075</v>
      </c>
      <c r="C2123" s="133">
        <v>3655.3049999999998</v>
      </c>
      <c r="D2123" s="183" t="s">
        <v>64</v>
      </c>
      <c r="E2123" s="133">
        <v>8895</v>
      </c>
      <c r="F2123" s="133">
        <v>6.4930000000000003</v>
      </c>
      <c r="G2123" s="133">
        <v>6.585</v>
      </c>
      <c r="H2123" s="133">
        <v>6.6740000000000004</v>
      </c>
      <c r="I2123" s="133">
        <v>4.5019999999999998</v>
      </c>
      <c r="J2123" s="133">
        <v>6.02</v>
      </c>
      <c r="K2123" s="133" t="s">
        <v>64</v>
      </c>
      <c r="L2123" s="133">
        <v>199.88300000000001</v>
      </c>
    </row>
    <row r="2124" spans="1:12" x14ac:dyDescent="0.3">
      <c r="A2124" s="134">
        <v>40490</v>
      </c>
      <c r="B2124" s="133">
        <v>126.05800000000001</v>
      </c>
      <c r="C2124" s="133">
        <v>3699.2629999999999</v>
      </c>
      <c r="D2124" s="183" t="s">
        <v>64</v>
      </c>
      <c r="E2124" s="133">
        <v>8908</v>
      </c>
      <c r="F2124" s="133">
        <v>6.508</v>
      </c>
      <c r="G2124" s="133">
        <v>6.6219999999999999</v>
      </c>
      <c r="H2124" s="133">
        <v>6.694</v>
      </c>
      <c r="I2124" s="133">
        <v>4.5350000000000001</v>
      </c>
      <c r="J2124" s="133">
        <v>6</v>
      </c>
      <c r="K2124" s="133" t="s">
        <v>64</v>
      </c>
      <c r="L2124" s="133">
        <v>201.95</v>
      </c>
    </row>
    <row r="2125" spans="1:12" x14ac:dyDescent="0.3">
      <c r="A2125" s="134">
        <v>40491</v>
      </c>
      <c r="B2125" s="133">
        <v>125.849</v>
      </c>
      <c r="C2125" s="133">
        <v>3737.4839999999999</v>
      </c>
      <c r="D2125" s="183" t="s">
        <v>64</v>
      </c>
      <c r="E2125" s="133">
        <v>8934</v>
      </c>
      <c r="F2125" s="133">
        <v>6.5</v>
      </c>
      <c r="G2125" s="133">
        <v>6.6050000000000004</v>
      </c>
      <c r="H2125" s="133">
        <v>6.6790000000000003</v>
      </c>
      <c r="I2125" s="133">
        <v>4.4169999999999998</v>
      </c>
      <c r="J2125" s="133">
        <v>5.98</v>
      </c>
      <c r="K2125" s="133" t="s">
        <v>64</v>
      </c>
      <c r="L2125" s="133">
        <v>203.32300000000001</v>
      </c>
    </row>
    <row r="2126" spans="1:12" x14ac:dyDescent="0.3">
      <c r="A2126" s="134">
        <v>40492</v>
      </c>
      <c r="B2126" s="133">
        <v>125.187</v>
      </c>
      <c r="C2126" s="133">
        <v>3756.9670000000001</v>
      </c>
      <c r="D2126" s="183" t="s">
        <v>64</v>
      </c>
      <c r="E2126" s="133">
        <v>8893</v>
      </c>
      <c r="F2126" s="133">
        <v>6.8520000000000003</v>
      </c>
      <c r="G2126" s="133">
        <v>6.9279999999999999</v>
      </c>
      <c r="H2126" s="133">
        <v>7</v>
      </c>
      <c r="I2126" s="133">
        <v>4.2130000000000001</v>
      </c>
      <c r="J2126" s="133">
        <v>5.9399999999999995</v>
      </c>
      <c r="K2126" s="133" t="s">
        <v>64</v>
      </c>
      <c r="L2126" s="133">
        <v>203.84100000000001</v>
      </c>
    </row>
    <row r="2127" spans="1:12" x14ac:dyDescent="0.3">
      <c r="A2127" s="134">
        <v>40493</v>
      </c>
      <c r="B2127" s="133">
        <v>124.65300000000001</v>
      </c>
      <c r="C2127" s="133">
        <v>3744.6179999999999</v>
      </c>
      <c r="D2127" s="183" t="s">
        <v>64</v>
      </c>
      <c r="E2127" s="133">
        <v>8929</v>
      </c>
      <c r="F2127" s="133">
        <v>6.5529999999999999</v>
      </c>
      <c r="G2127" s="133">
        <v>6.6639999999999997</v>
      </c>
      <c r="H2127" s="133">
        <v>6.7610000000000001</v>
      </c>
      <c r="I2127" s="133">
        <v>5.6219999999999999</v>
      </c>
      <c r="J2127" s="133">
        <v>5.95</v>
      </c>
      <c r="K2127" s="133" t="s">
        <v>64</v>
      </c>
      <c r="L2127" s="133">
        <v>202.12799999999999</v>
      </c>
    </row>
    <row r="2128" spans="1:12" x14ac:dyDescent="0.3">
      <c r="A2128" s="134">
        <v>40494</v>
      </c>
      <c r="B2128" s="133">
        <v>123.11199999999999</v>
      </c>
      <c r="C2128" s="133">
        <v>3665.846</v>
      </c>
      <c r="D2128" s="183" t="s">
        <v>64</v>
      </c>
      <c r="E2128" s="133">
        <v>8980</v>
      </c>
      <c r="F2128" s="133">
        <v>6.5220000000000002</v>
      </c>
      <c r="G2128" s="133">
        <v>6.5860000000000003</v>
      </c>
      <c r="H2128" s="133">
        <v>6.7119999999999997</v>
      </c>
      <c r="I2128" s="133">
        <v>4.3360000000000003</v>
      </c>
      <c r="J2128" s="133">
        <v>5.89</v>
      </c>
      <c r="K2128" s="133" t="s">
        <v>64</v>
      </c>
      <c r="L2128" s="133">
        <v>198.529</v>
      </c>
    </row>
    <row r="2129" spans="1:12" x14ac:dyDescent="0.3">
      <c r="A2129" s="134">
        <v>40495</v>
      </c>
      <c r="B2129" s="133">
        <v>123.11199999999999</v>
      </c>
      <c r="C2129" s="133">
        <v>3665.846</v>
      </c>
      <c r="D2129" s="183" t="s">
        <v>64</v>
      </c>
      <c r="E2129" s="133">
        <v>8980</v>
      </c>
      <c r="F2129" s="133">
        <v>6.5220000000000002</v>
      </c>
      <c r="G2129" s="133">
        <v>6.5860000000000003</v>
      </c>
      <c r="H2129" s="133">
        <v>6.7119999999999997</v>
      </c>
      <c r="I2129" s="133">
        <v>4.3360000000000003</v>
      </c>
      <c r="J2129" s="133">
        <v>5.89</v>
      </c>
      <c r="K2129" s="133" t="s">
        <v>64</v>
      </c>
      <c r="L2129" s="133">
        <v>198.529</v>
      </c>
    </row>
    <row r="2130" spans="1:12" x14ac:dyDescent="0.3">
      <c r="A2130" s="134">
        <v>40496</v>
      </c>
      <c r="B2130" s="133">
        <v>123.11199999999999</v>
      </c>
      <c r="C2130" s="133">
        <v>3665.846</v>
      </c>
      <c r="D2130" s="183" t="s">
        <v>64</v>
      </c>
      <c r="E2130" s="133">
        <v>8980</v>
      </c>
      <c r="F2130" s="133">
        <v>6.5220000000000002</v>
      </c>
      <c r="G2130" s="133">
        <v>6.5860000000000003</v>
      </c>
      <c r="H2130" s="133">
        <v>6.7119999999999997</v>
      </c>
      <c r="I2130" s="133">
        <v>4.3360000000000003</v>
      </c>
      <c r="J2130" s="133">
        <v>5.89</v>
      </c>
      <c r="K2130" s="133" t="s">
        <v>64</v>
      </c>
      <c r="L2130" s="133">
        <v>198.529</v>
      </c>
    </row>
    <row r="2131" spans="1:12" x14ac:dyDescent="0.3">
      <c r="A2131" s="134">
        <v>40497</v>
      </c>
      <c r="B2131" s="133">
        <v>121.851</v>
      </c>
      <c r="C2131" s="133">
        <v>3656.462</v>
      </c>
      <c r="D2131" s="183" t="s">
        <v>64</v>
      </c>
      <c r="E2131" s="133">
        <v>8984</v>
      </c>
      <c r="F2131" s="133">
        <v>6.5380000000000003</v>
      </c>
      <c r="G2131" s="133">
        <v>6.6</v>
      </c>
      <c r="H2131" s="133">
        <v>6.7350000000000003</v>
      </c>
      <c r="I2131" s="133">
        <v>4.2149999999999999</v>
      </c>
      <c r="J2131" s="133">
        <v>6.03</v>
      </c>
      <c r="K2131" s="133" t="s">
        <v>64</v>
      </c>
      <c r="L2131" s="133">
        <v>197.31100000000001</v>
      </c>
    </row>
    <row r="2132" spans="1:12" x14ac:dyDescent="0.3">
      <c r="A2132" s="134">
        <v>40498</v>
      </c>
      <c r="B2132" s="133">
        <v>122.021</v>
      </c>
      <c r="C2132" s="133">
        <v>3674.027</v>
      </c>
      <c r="D2132" s="183" t="s">
        <v>64</v>
      </c>
      <c r="E2132" s="133">
        <v>8995</v>
      </c>
      <c r="F2132" s="133">
        <v>6.5270000000000001</v>
      </c>
      <c r="G2132" s="133">
        <v>6.6040000000000001</v>
      </c>
      <c r="H2132" s="133">
        <v>6.7309999999999999</v>
      </c>
      <c r="I2132" s="133">
        <v>4.492</v>
      </c>
      <c r="J2132" s="133">
        <v>6.03</v>
      </c>
      <c r="K2132" s="133" t="s">
        <v>64</v>
      </c>
      <c r="L2132" s="133">
        <v>198.61799999999999</v>
      </c>
    </row>
    <row r="2133" spans="1:12" x14ac:dyDescent="0.3">
      <c r="A2133" s="134">
        <v>40499</v>
      </c>
      <c r="B2133" s="133">
        <v>122.045</v>
      </c>
      <c r="C2133" s="133">
        <v>3674.027</v>
      </c>
      <c r="D2133" s="183" t="s">
        <v>64</v>
      </c>
      <c r="E2133" s="133">
        <v>8965</v>
      </c>
      <c r="F2133" s="133">
        <v>6.5270000000000001</v>
      </c>
      <c r="G2133" s="133">
        <v>6.6040000000000001</v>
      </c>
      <c r="H2133" s="133">
        <v>6.7309999999999999</v>
      </c>
      <c r="I2133" s="133">
        <v>4.492</v>
      </c>
      <c r="J2133" s="133">
        <v>6.03</v>
      </c>
      <c r="K2133" s="133" t="s">
        <v>64</v>
      </c>
      <c r="L2133" s="133">
        <v>198.61799999999999</v>
      </c>
    </row>
    <row r="2134" spans="1:12" x14ac:dyDescent="0.3">
      <c r="A2134" s="134">
        <v>40500</v>
      </c>
      <c r="B2134" s="133">
        <v>123.568</v>
      </c>
      <c r="C2134" s="133">
        <v>3677.904</v>
      </c>
      <c r="D2134" s="183" t="s">
        <v>64</v>
      </c>
      <c r="E2134" s="133">
        <v>8959</v>
      </c>
      <c r="F2134" s="133">
        <v>6.5259999999999998</v>
      </c>
      <c r="G2134" s="133">
        <v>6.6289999999999996</v>
      </c>
      <c r="H2134" s="133">
        <v>6.742</v>
      </c>
      <c r="I2134" s="133">
        <v>4.5120000000000005</v>
      </c>
      <c r="J2134" s="133">
        <v>6.03</v>
      </c>
      <c r="K2134" s="133" t="s">
        <v>64</v>
      </c>
      <c r="L2134" s="133">
        <v>198.251</v>
      </c>
    </row>
    <row r="2135" spans="1:12" x14ac:dyDescent="0.3">
      <c r="A2135" s="134">
        <v>40501</v>
      </c>
      <c r="B2135" s="133">
        <v>125.152</v>
      </c>
      <c r="C2135" s="133">
        <v>3725.0479999999998</v>
      </c>
      <c r="D2135" s="183" t="s">
        <v>64</v>
      </c>
      <c r="E2135" s="133">
        <v>8955</v>
      </c>
      <c r="F2135" s="133">
        <v>6.5280000000000005</v>
      </c>
      <c r="G2135" s="133">
        <v>6.609</v>
      </c>
      <c r="H2135" s="133">
        <v>6.7279999999999998</v>
      </c>
      <c r="I2135" s="133">
        <v>4.3959999999999999</v>
      </c>
      <c r="J2135" s="133">
        <v>6.04</v>
      </c>
      <c r="K2135" s="133" t="s">
        <v>64</v>
      </c>
      <c r="L2135" s="133">
        <v>201.29599999999999</v>
      </c>
    </row>
    <row r="2136" spans="1:12" x14ac:dyDescent="0.3">
      <c r="A2136" s="134">
        <v>40502</v>
      </c>
      <c r="B2136" s="133">
        <v>125.152</v>
      </c>
      <c r="C2136" s="133">
        <v>3725.0479999999998</v>
      </c>
      <c r="D2136" s="183" t="s">
        <v>64</v>
      </c>
      <c r="E2136" s="133">
        <v>8955</v>
      </c>
      <c r="F2136" s="133">
        <v>6.5280000000000005</v>
      </c>
      <c r="G2136" s="133">
        <v>6.609</v>
      </c>
      <c r="H2136" s="133">
        <v>6.7279999999999998</v>
      </c>
      <c r="I2136" s="133">
        <v>4.3959999999999999</v>
      </c>
      <c r="J2136" s="133">
        <v>6.04</v>
      </c>
      <c r="K2136" s="133" t="s">
        <v>64</v>
      </c>
      <c r="L2136" s="133">
        <v>201.29599999999999</v>
      </c>
    </row>
    <row r="2137" spans="1:12" x14ac:dyDescent="0.3">
      <c r="A2137" s="134">
        <v>40503</v>
      </c>
      <c r="B2137" s="133">
        <v>125.152</v>
      </c>
      <c r="C2137" s="133">
        <v>3725.0479999999998</v>
      </c>
      <c r="D2137" s="183" t="s">
        <v>64</v>
      </c>
      <c r="E2137" s="133">
        <v>8955</v>
      </c>
      <c r="F2137" s="133">
        <v>6.5280000000000005</v>
      </c>
      <c r="G2137" s="133">
        <v>6.609</v>
      </c>
      <c r="H2137" s="133">
        <v>6.7279999999999998</v>
      </c>
      <c r="I2137" s="133">
        <v>4.3959999999999999</v>
      </c>
      <c r="J2137" s="133">
        <v>6.04</v>
      </c>
      <c r="K2137" s="133" t="s">
        <v>64</v>
      </c>
      <c r="L2137" s="133">
        <v>201.29599999999999</v>
      </c>
    </row>
    <row r="2138" spans="1:12" x14ac:dyDescent="0.3">
      <c r="A2138" s="134">
        <v>40504</v>
      </c>
      <c r="B2138" s="133">
        <v>125.41500000000001</v>
      </c>
      <c r="C2138" s="133">
        <v>3741.2289999999998</v>
      </c>
      <c r="D2138" s="183" t="s">
        <v>64</v>
      </c>
      <c r="E2138" s="133">
        <v>8933</v>
      </c>
      <c r="F2138" s="133">
        <v>6.5449999999999999</v>
      </c>
      <c r="G2138" s="133">
        <v>6.6020000000000003</v>
      </c>
      <c r="H2138" s="133">
        <v>6.726</v>
      </c>
      <c r="I2138" s="133">
        <v>4.4729999999999999</v>
      </c>
      <c r="J2138" s="133">
        <v>6.01</v>
      </c>
      <c r="K2138" s="133" t="s">
        <v>64</v>
      </c>
      <c r="L2138" s="133">
        <v>201.976</v>
      </c>
    </row>
    <row r="2139" spans="1:12" x14ac:dyDescent="0.3">
      <c r="A2139" s="134">
        <v>40505</v>
      </c>
      <c r="B2139" s="133">
        <v>123.905</v>
      </c>
      <c r="C2139" s="133">
        <v>3678.194</v>
      </c>
      <c r="D2139" s="183" t="s">
        <v>64</v>
      </c>
      <c r="E2139" s="133">
        <v>8988</v>
      </c>
      <c r="F2139" s="133">
        <v>6.4879999999999995</v>
      </c>
      <c r="G2139" s="133">
        <v>6.5919999999999996</v>
      </c>
      <c r="H2139" s="133">
        <v>6.702</v>
      </c>
      <c r="I2139" s="133">
        <v>4.4740000000000002</v>
      </c>
      <c r="J2139" s="133">
        <v>6.04</v>
      </c>
      <c r="K2139" s="133" t="s">
        <v>64</v>
      </c>
      <c r="L2139" s="133">
        <v>197.36699999999999</v>
      </c>
    </row>
    <row r="2140" spans="1:12" x14ac:dyDescent="0.3">
      <c r="A2140" s="134">
        <v>40506</v>
      </c>
      <c r="B2140" s="133">
        <v>123.89</v>
      </c>
      <c r="C2140" s="133">
        <v>3658.777</v>
      </c>
      <c r="D2140" s="183" t="s">
        <v>64</v>
      </c>
      <c r="E2140" s="133">
        <v>8968</v>
      </c>
      <c r="F2140" s="133">
        <v>6.6120000000000001</v>
      </c>
      <c r="G2140" s="133">
        <v>6.726</v>
      </c>
      <c r="H2140" s="133">
        <v>6.8289999999999997</v>
      </c>
      <c r="I2140" s="133">
        <v>4.4539999999999997</v>
      </c>
      <c r="J2140" s="133">
        <v>6</v>
      </c>
      <c r="K2140" s="133" t="s">
        <v>64</v>
      </c>
      <c r="L2140" s="133">
        <v>195.791</v>
      </c>
    </row>
    <row r="2141" spans="1:12" x14ac:dyDescent="0.3">
      <c r="A2141" s="134">
        <v>40507</v>
      </c>
      <c r="B2141" s="133">
        <v>123.61</v>
      </c>
      <c r="C2141" s="133">
        <v>3702.0129999999999</v>
      </c>
      <c r="D2141" s="183" t="s">
        <v>64</v>
      </c>
      <c r="E2141" s="133">
        <v>8968</v>
      </c>
      <c r="F2141" s="133">
        <v>6.4809999999999999</v>
      </c>
      <c r="G2141" s="133">
        <v>6.6150000000000002</v>
      </c>
      <c r="H2141" s="133">
        <v>6.6950000000000003</v>
      </c>
      <c r="I2141" s="133">
        <v>4.4340000000000002</v>
      </c>
      <c r="J2141" s="133">
        <v>6.02</v>
      </c>
      <c r="K2141" s="133" t="s">
        <v>64</v>
      </c>
      <c r="L2141" s="133">
        <v>198.029</v>
      </c>
    </row>
    <row r="2142" spans="1:12" x14ac:dyDescent="0.3">
      <c r="A2142" s="134">
        <v>40508</v>
      </c>
      <c r="B2142" s="133">
        <v>123.48399999999999</v>
      </c>
      <c r="C2142" s="133">
        <v>3642.5</v>
      </c>
      <c r="D2142" s="183" t="s">
        <v>64</v>
      </c>
      <c r="E2142" s="133">
        <v>9018</v>
      </c>
      <c r="F2142" s="133">
        <v>6.4930000000000003</v>
      </c>
      <c r="G2142" s="133">
        <v>6.6050000000000004</v>
      </c>
      <c r="H2142" s="133">
        <v>6.71</v>
      </c>
      <c r="I2142" s="133">
        <v>5.1319999999999997</v>
      </c>
      <c r="J2142" s="133">
        <v>6.23</v>
      </c>
      <c r="K2142" s="133" t="s">
        <v>64</v>
      </c>
      <c r="L2142" s="133">
        <v>193.42599999999999</v>
      </c>
    </row>
    <row r="2143" spans="1:12" x14ac:dyDescent="0.3">
      <c r="A2143" s="134">
        <v>40509</v>
      </c>
      <c r="B2143" s="133">
        <v>123.48399999999999</v>
      </c>
      <c r="C2143" s="133">
        <v>3642.5</v>
      </c>
      <c r="D2143" s="183" t="s">
        <v>64</v>
      </c>
      <c r="E2143" s="133">
        <v>9018</v>
      </c>
      <c r="F2143" s="133">
        <v>6.4930000000000003</v>
      </c>
      <c r="G2143" s="133">
        <v>6.6050000000000004</v>
      </c>
      <c r="H2143" s="133">
        <v>6.71</v>
      </c>
      <c r="I2143" s="133">
        <v>5.1319999999999997</v>
      </c>
      <c r="J2143" s="133">
        <v>6.23</v>
      </c>
      <c r="K2143" s="133" t="s">
        <v>64</v>
      </c>
      <c r="L2143" s="133">
        <v>193.42599999999999</v>
      </c>
    </row>
    <row r="2144" spans="1:12" x14ac:dyDescent="0.3">
      <c r="A2144" s="134">
        <v>40510</v>
      </c>
      <c r="B2144" s="133">
        <v>123.48399999999999</v>
      </c>
      <c r="C2144" s="133">
        <v>3642.5</v>
      </c>
      <c r="D2144" s="183" t="s">
        <v>64</v>
      </c>
      <c r="E2144" s="133">
        <v>9018</v>
      </c>
      <c r="F2144" s="133">
        <v>6.4930000000000003</v>
      </c>
      <c r="G2144" s="133">
        <v>6.6050000000000004</v>
      </c>
      <c r="H2144" s="133">
        <v>6.71</v>
      </c>
      <c r="I2144" s="133">
        <v>5.1319999999999997</v>
      </c>
      <c r="J2144" s="133">
        <v>6.23</v>
      </c>
      <c r="K2144" s="133" t="s">
        <v>64</v>
      </c>
      <c r="L2144" s="133">
        <v>193.42599999999999</v>
      </c>
    </row>
    <row r="2145" spans="1:12" x14ac:dyDescent="0.3">
      <c r="A2145" s="134">
        <v>40511</v>
      </c>
      <c r="B2145" s="133">
        <v>123.658</v>
      </c>
      <c r="C2145" s="133">
        <v>3630.636</v>
      </c>
      <c r="D2145" s="183" t="s">
        <v>64</v>
      </c>
      <c r="E2145" s="133">
        <v>9045</v>
      </c>
      <c r="F2145" s="133">
        <v>6.5209999999999999</v>
      </c>
      <c r="G2145" s="133">
        <v>6.6239999999999997</v>
      </c>
      <c r="H2145" s="133">
        <v>6.72</v>
      </c>
      <c r="I2145" s="133">
        <v>5.399</v>
      </c>
      <c r="J2145" s="133">
        <v>6.01</v>
      </c>
      <c r="K2145" s="133" t="s">
        <v>64</v>
      </c>
      <c r="L2145" s="133">
        <v>193.096</v>
      </c>
    </row>
    <row r="2146" spans="1:12" x14ac:dyDescent="0.3">
      <c r="A2146" s="134">
        <v>40512</v>
      </c>
      <c r="B2146" s="133">
        <v>123.068</v>
      </c>
      <c r="C2146" s="133">
        <v>3531.2109999999998</v>
      </c>
      <c r="D2146" s="183" t="s">
        <v>64</v>
      </c>
      <c r="E2146" s="133">
        <v>9053</v>
      </c>
      <c r="F2146" s="133">
        <v>6.5460000000000003</v>
      </c>
      <c r="G2146" s="133">
        <v>6.6630000000000003</v>
      </c>
      <c r="H2146" s="133">
        <v>6.7229999999999999</v>
      </c>
      <c r="I2146" s="133">
        <v>5.5809999999999995</v>
      </c>
      <c r="J2146" s="133">
        <v>5.95</v>
      </c>
      <c r="K2146" s="133" t="s">
        <v>64</v>
      </c>
      <c r="L2146" s="133">
        <v>186.81700000000001</v>
      </c>
    </row>
    <row r="2147" spans="1:12" x14ac:dyDescent="0.3">
      <c r="A2147" s="134">
        <v>40513</v>
      </c>
      <c r="B2147" s="133">
        <v>123.21299999999999</v>
      </c>
      <c r="C2147" s="133">
        <v>3619.0940000000001</v>
      </c>
      <c r="D2147" s="183" t="s">
        <v>64</v>
      </c>
      <c r="E2147" s="133">
        <v>9018</v>
      </c>
      <c r="F2147" s="133">
        <v>6.53</v>
      </c>
      <c r="G2147" s="133">
        <v>6.617</v>
      </c>
      <c r="H2147" s="133">
        <v>6.7629999999999999</v>
      </c>
      <c r="I2147" s="133">
        <v>5.5960000000000001</v>
      </c>
      <c r="J2147" s="133">
        <v>6.02</v>
      </c>
      <c r="K2147" s="133" t="s">
        <v>64</v>
      </c>
      <c r="L2147" s="133">
        <v>192.70599999999999</v>
      </c>
    </row>
    <row r="2148" spans="1:12" x14ac:dyDescent="0.3">
      <c r="A2148" s="134">
        <v>40514</v>
      </c>
      <c r="B2148" s="133">
        <v>123.358</v>
      </c>
      <c r="C2148" s="133">
        <v>3694.58</v>
      </c>
      <c r="D2148" s="183" t="s">
        <v>64</v>
      </c>
      <c r="E2148" s="133">
        <v>8990</v>
      </c>
      <c r="F2148" s="133">
        <v>6.5469999999999997</v>
      </c>
      <c r="G2148" s="133">
        <v>6.6660000000000004</v>
      </c>
      <c r="H2148" s="133">
        <v>6.766</v>
      </c>
      <c r="I2148" s="133">
        <v>5.4960000000000004</v>
      </c>
      <c r="J2148" s="133">
        <v>6.04</v>
      </c>
      <c r="K2148" s="133" t="s">
        <v>64</v>
      </c>
      <c r="L2148" s="133">
        <v>197.047</v>
      </c>
    </row>
    <row r="2149" spans="1:12" x14ac:dyDescent="0.3">
      <c r="A2149" s="134">
        <v>40515</v>
      </c>
      <c r="B2149" s="133">
        <v>123.815</v>
      </c>
      <c r="C2149" s="133">
        <v>3696.26</v>
      </c>
      <c r="D2149" s="183" t="s">
        <v>64</v>
      </c>
      <c r="E2149" s="133">
        <v>8992</v>
      </c>
      <c r="F2149" s="133">
        <v>6.5449999999999999</v>
      </c>
      <c r="G2149" s="133">
        <v>6.6609999999999996</v>
      </c>
      <c r="H2149" s="133">
        <v>6.766</v>
      </c>
      <c r="I2149" s="133">
        <v>5.3559999999999999</v>
      </c>
      <c r="J2149" s="133">
        <v>6.15</v>
      </c>
      <c r="K2149" s="133" t="s">
        <v>64</v>
      </c>
      <c r="L2149" s="133">
        <v>196.65199999999999</v>
      </c>
    </row>
    <row r="2150" spans="1:12" x14ac:dyDescent="0.3">
      <c r="A2150" s="134">
        <v>40516</v>
      </c>
      <c r="B2150" s="133">
        <v>123.815</v>
      </c>
      <c r="C2150" s="133">
        <v>3696.26</v>
      </c>
      <c r="D2150" s="183" t="s">
        <v>64</v>
      </c>
      <c r="E2150" s="133">
        <v>8992</v>
      </c>
      <c r="F2150" s="133">
        <v>6.5449999999999999</v>
      </c>
      <c r="G2150" s="133">
        <v>6.6609999999999996</v>
      </c>
      <c r="H2150" s="133">
        <v>6.766</v>
      </c>
      <c r="I2150" s="133">
        <v>5.3559999999999999</v>
      </c>
      <c r="J2150" s="133">
        <v>6.15</v>
      </c>
      <c r="K2150" s="133" t="s">
        <v>64</v>
      </c>
      <c r="L2150" s="133">
        <v>196.65199999999999</v>
      </c>
    </row>
    <row r="2151" spans="1:12" x14ac:dyDescent="0.3">
      <c r="A2151" s="134">
        <v>40517</v>
      </c>
      <c r="B2151" s="133">
        <v>123.815</v>
      </c>
      <c r="C2151" s="133">
        <v>3696.26</v>
      </c>
      <c r="D2151" s="183" t="s">
        <v>64</v>
      </c>
      <c r="E2151" s="133">
        <v>8992</v>
      </c>
      <c r="F2151" s="133">
        <v>6.5449999999999999</v>
      </c>
      <c r="G2151" s="133">
        <v>6.6609999999999996</v>
      </c>
      <c r="H2151" s="133">
        <v>6.766</v>
      </c>
      <c r="I2151" s="133">
        <v>5.3559999999999999</v>
      </c>
      <c r="J2151" s="133">
        <v>6.15</v>
      </c>
      <c r="K2151" s="133" t="s">
        <v>64</v>
      </c>
      <c r="L2151" s="133">
        <v>196.65199999999999</v>
      </c>
    </row>
    <row r="2152" spans="1:12" x14ac:dyDescent="0.3">
      <c r="A2152" s="134">
        <v>40518</v>
      </c>
      <c r="B2152" s="133">
        <v>124.114</v>
      </c>
      <c r="C2152" s="133">
        <v>3722.3470000000002</v>
      </c>
      <c r="D2152" s="183" t="s">
        <v>64</v>
      </c>
      <c r="E2152" s="133">
        <v>9010</v>
      </c>
      <c r="F2152" s="133">
        <v>6.6040000000000001</v>
      </c>
      <c r="G2152" s="133">
        <v>6.6899999999999995</v>
      </c>
      <c r="H2152" s="133">
        <v>6.8040000000000003</v>
      </c>
      <c r="I2152" s="133">
        <v>5.4050000000000002</v>
      </c>
      <c r="J2152" s="133">
        <v>6.07</v>
      </c>
      <c r="K2152" s="133" t="s">
        <v>64</v>
      </c>
      <c r="L2152" s="133">
        <v>197.08500000000001</v>
      </c>
    </row>
    <row r="2153" spans="1:12" x14ac:dyDescent="0.3">
      <c r="A2153" s="134">
        <v>40519</v>
      </c>
      <c r="B2153" s="133">
        <v>124.16800000000001</v>
      </c>
      <c r="C2153" s="133">
        <v>3722.3470000000002</v>
      </c>
      <c r="D2153" s="183" t="s">
        <v>64</v>
      </c>
      <c r="E2153" s="133">
        <v>9003</v>
      </c>
      <c r="F2153" s="133">
        <v>6.6040000000000001</v>
      </c>
      <c r="G2153" s="133">
        <v>6.6899999999999995</v>
      </c>
      <c r="H2153" s="133">
        <v>6.8040000000000003</v>
      </c>
      <c r="I2153" s="133">
        <v>5.3170000000000002</v>
      </c>
      <c r="J2153" s="133">
        <v>6.15</v>
      </c>
      <c r="K2153" s="133" t="s">
        <v>64</v>
      </c>
      <c r="L2153" s="133">
        <v>197.08500000000001</v>
      </c>
    </row>
    <row r="2154" spans="1:12" x14ac:dyDescent="0.3">
      <c r="A2154" s="134">
        <v>40520</v>
      </c>
      <c r="B2154" s="133">
        <v>124.19799999999999</v>
      </c>
      <c r="C2154" s="133">
        <v>3769.9929999999999</v>
      </c>
      <c r="D2154" s="183" t="s">
        <v>64</v>
      </c>
      <c r="E2154" s="133">
        <v>9020</v>
      </c>
      <c r="F2154" s="133">
        <v>6.5229999999999997</v>
      </c>
      <c r="G2154" s="133">
        <v>6.5880000000000001</v>
      </c>
      <c r="H2154" s="133">
        <v>6.6920000000000002</v>
      </c>
      <c r="I2154" s="133">
        <v>5.2770000000000001</v>
      </c>
      <c r="J2154" s="133">
        <v>6.14</v>
      </c>
      <c r="K2154" s="133" t="s">
        <v>64</v>
      </c>
      <c r="L2154" s="133">
        <v>198.24100000000001</v>
      </c>
    </row>
    <row r="2155" spans="1:12" x14ac:dyDescent="0.3">
      <c r="A2155" s="134">
        <v>40521</v>
      </c>
      <c r="B2155" s="133">
        <v>124.334</v>
      </c>
      <c r="C2155" s="133">
        <v>3786.0970000000002</v>
      </c>
      <c r="D2155" s="183" t="s">
        <v>64</v>
      </c>
      <c r="E2155" s="133">
        <v>9013</v>
      </c>
      <c r="F2155" s="133">
        <v>6.7089999999999996</v>
      </c>
      <c r="G2155" s="133">
        <v>6.8029999999999999</v>
      </c>
      <c r="H2155" s="133">
        <v>6.9180000000000001</v>
      </c>
      <c r="I2155" s="133">
        <v>5.298</v>
      </c>
      <c r="J2155" s="133">
        <v>6.18</v>
      </c>
      <c r="K2155" s="133" t="s">
        <v>64</v>
      </c>
      <c r="L2155" s="133">
        <v>197.36699999999999</v>
      </c>
    </row>
    <row r="2156" spans="1:12" x14ac:dyDescent="0.3">
      <c r="A2156" s="134">
        <v>40522</v>
      </c>
      <c r="B2156" s="133">
        <v>124.416</v>
      </c>
      <c r="C2156" s="133">
        <v>3747.7139999999999</v>
      </c>
      <c r="D2156" s="183" t="s">
        <v>64</v>
      </c>
      <c r="E2156" s="133">
        <v>9015</v>
      </c>
      <c r="F2156" s="133">
        <v>6.484</v>
      </c>
      <c r="G2156" s="133">
        <v>6.5750000000000002</v>
      </c>
      <c r="H2156" s="133">
        <v>6.7089999999999996</v>
      </c>
      <c r="I2156" s="133">
        <v>5.3339999999999996</v>
      </c>
      <c r="J2156" s="133">
        <v>6.18</v>
      </c>
      <c r="K2156" s="133" t="s">
        <v>64</v>
      </c>
      <c r="L2156" s="133">
        <v>194.78299999999999</v>
      </c>
    </row>
    <row r="2157" spans="1:12" x14ac:dyDescent="0.3">
      <c r="A2157" s="134">
        <v>40523</v>
      </c>
      <c r="B2157" s="133">
        <v>124.416</v>
      </c>
      <c r="C2157" s="133">
        <v>3747.7139999999999</v>
      </c>
      <c r="D2157" s="183" t="s">
        <v>64</v>
      </c>
      <c r="E2157" s="133">
        <v>9015</v>
      </c>
      <c r="F2157" s="133">
        <v>6.484</v>
      </c>
      <c r="G2157" s="133">
        <v>6.5750000000000002</v>
      </c>
      <c r="H2157" s="133">
        <v>6.7089999999999996</v>
      </c>
      <c r="I2157" s="133">
        <v>5.3339999999999996</v>
      </c>
      <c r="J2157" s="133">
        <v>6.18</v>
      </c>
      <c r="K2157" s="133" t="s">
        <v>64</v>
      </c>
      <c r="L2157" s="133">
        <v>194.78299999999999</v>
      </c>
    </row>
    <row r="2158" spans="1:12" x14ac:dyDescent="0.3">
      <c r="A2158" s="134">
        <v>40524</v>
      </c>
      <c r="B2158" s="133">
        <v>124.416</v>
      </c>
      <c r="C2158" s="133">
        <v>3747.7139999999999</v>
      </c>
      <c r="D2158" s="183" t="s">
        <v>64</v>
      </c>
      <c r="E2158" s="133">
        <v>9015</v>
      </c>
      <c r="F2158" s="133">
        <v>6.484</v>
      </c>
      <c r="G2158" s="133">
        <v>6.5750000000000002</v>
      </c>
      <c r="H2158" s="133">
        <v>6.7089999999999996</v>
      </c>
      <c r="I2158" s="133">
        <v>5.3339999999999996</v>
      </c>
      <c r="J2158" s="133">
        <v>6.18</v>
      </c>
      <c r="K2158" s="133" t="s">
        <v>64</v>
      </c>
      <c r="L2158" s="133">
        <v>194.78299999999999</v>
      </c>
    </row>
    <row r="2159" spans="1:12" x14ac:dyDescent="0.3">
      <c r="A2159" s="134">
        <v>40525</v>
      </c>
      <c r="B2159" s="133">
        <v>124.116</v>
      </c>
      <c r="C2159" s="133">
        <v>3692.232</v>
      </c>
      <c r="D2159" s="183" t="s">
        <v>64</v>
      </c>
      <c r="E2159" s="133">
        <v>9003</v>
      </c>
      <c r="F2159" s="133">
        <v>6.5110000000000001</v>
      </c>
      <c r="G2159" s="133">
        <v>6.5880000000000001</v>
      </c>
      <c r="H2159" s="133">
        <v>6.73</v>
      </c>
      <c r="I2159" s="133">
        <v>5.4660000000000002</v>
      </c>
      <c r="J2159" s="133">
        <v>6.2</v>
      </c>
      <c r="K2159" s="133" t="s">
        <v>64</v>
      </c>
      <c r="L2159" s="133">
        <v>192.066</v>
      </c>
    </row>
    <row r="2160" spans="1:12" x14ac:dyDescent="0.3">
      <c r="A2160" s="134">
        <v>40526</v>
      </c>
      <c r="B2160" s="133">
        <v>123.703</v>
      </c>
      <c r="C2160" s="133">
        <v>3689.6660000000002</v>
      </c>
      <c r="D2160" s="183" t="s">
        <v>64</v>
      </c>
      <c r="E2160" s="133">
        <v>9009</v>
      </c>
      <c r="F2160" s="133">
        <v>6.5179999999999998</v>
      </c>
      <c r="G2160" s="133">
        <v>6.5990000000000002</v>
      </c>
      <c r="H2160" s="133">
        <v>6.7279999999999998</v>
      </c>
      <c r="I2160" s="133">
        <v>5.4569999999999999</v>
      </c>
      <c r="J2160" s="133">
        <v>6.23</v>
      </c>
      <c r="K2160" s="133" t="s">
        <v>64</v>
      </c>
      <c r="L2160" s="133">
        <v>191.55099999999999</v>
      </c>
    </row>
    <row r="2161" spans="1:12" x14ac:dyDescent="0.3">
      <c r="A2161" s="134">
        <v>40527</v>
      </c>
      <c r="B2161" s="133">
        <v>122.89</v>
      </c>
      <c r="C2161" s="133">
        <v>3658.3139999999999</v>
      </c>
      <c r="D2161" s="183" t="s">
        <v>64</v>
      </c>
      <c r="E2161" s="133">
        <v>9023</v>
      </c>
      <c r="F2161" s="133">
        <v>6.5350000000000001</v>
      </c>
      <c r="G2161" s="133">
        <v>6.6210000000000004</v>
      </c>
      <c r="H2161" s="133">
        <v>6.75</v>
      </c>
      <c r="I2161" s="133">
        <v>5.4630000000000001</v>
      </c>
      <c r="J2161" s="133">
        <v>6.49</v>
      </c>
      <c r="K2161" s="133" t="s">
        <v>64</v>
      </c>
      <c r="L2161" s="133">
        <v>190.07499999999999</v>
      </c>
    </row>
    <row r="2162" spans="1:12" x14ac:dyDescent="0.3">
      <c r="A2162" s="134">
        <v>40528</v>
      </c>
      <c r="B2162" s="133">
        <v>121.49</v>
      </c>
      <c r="C2162" s="133">
        <v>3571.7379999999998</v>
      </c>
      <c r="D2162" s="183" t="s">
        <v>64</v>
      </c>
      <c r="E2162" s="133">
        <v>9035</v>
      </c>
      <c r="F2162" s="133">
        <v>6.5350000000000001</v>
      </c>
      <c r="G2162" s="133">
        <v>6.6040000000000001</v>
      </c>
      <c r="H2162" s="133">
        <v>6.7450000000000001</v>
      </c>
      <c r="I2162" s="133">
        <v>5.4249999999999998</v>
      </c>
      <c r="J2162" s="133">
        <v>6.4</v>
      </c>
      <c r="K2162" s="133" t="s">
        <v>64</v>
      </c>
      <c r="L2162" s="133">
        <v>184.38300000000001</v>
      </c>
    </row>
    <row r="2163" spans="1:12" x14ac:dyDescent="0.3">
      <c r="A2163" s="134">
        <v>40529</v>
      </c>
      <c r="B2163" s="133">
        <v>121.235</v>
      </c>
      <c r="C2163" s="133">
        <v>3581.5650000000001</v>
      </c>
      <c r="D2163" s="183" t="s">
        <v>64</v>
      </c>
      <c r="E2163" s="133">
        <v>9035</v>
      </c>
      <c r="F2163" s="133">
        <v>6.4960000000000004</v>
      </c>
      <c r="G2163" s="133">
        <v>6.5960000000000001</v>
      </c>
      <c r="H2163" s="133">
        <v>6.7610000000000001</v>
      </c>
      <c r="I2163" s="133">
        <v>5.5449999999999999</v>
      </c>
      <c r="J2163" s="133">
        <v>6.54</v>
      </c>
      <c r="K2163" s="133" t="s">
        <v>64</v>
      </c>
      <c r="L2163" s="133">
        <v>185.685</v>
      </c>
    </row>
    <row r="2164" spans="1:12" x14ac:dyDescent="0.3">
      <c r="A2164" s="134">
        <v>40530</v>
      </c>
      <c r="B2164" s="133">
        <v>121.235</v>
      </c>
      <c r="C2164" s="133">
        <v>3581.5650000000001</v>
      </c>
      <c r="D2164" s="183" t="s">
        <v>64</v>
      </c>
      <c r="E2164" s="133">
        <v>9035</v>
      </c>
      <c r="F2164" s="133">
        <v>6.4960000000000004</v>
      </c>
      <c r="G2164" s="133">
        <v>6.5960000000000001</v>
      </c>
      <c r="H2164" s="133">
        <v>6.7610000000000001</v>
      </c>
      <c r="I2164" s="133">
        <v>5.5449999999999999</v>
      </c>
      <c r="J2164" s="133">
        <v>6.54</v>
      </c>
      <c r="K2164" s="133" t="s">
        <v>64</v>
      </c>
      <c r="L2164" s="133">
        <v>185.685</v>
      </c>
    </row>
    <row r="2165" spans="1:12" x14ac:dyDescent="0.3">
      <c r="A2165" s="134">
        <v>40531</v>
      </c>
      <c r="B2165" s="133">
        <v>121.235</v>
      </c>
      <c r="C2165" s="133">
        <v>3581.5650000000001</v>
      </c>
      <c r="D2165" s="183" t="s">
        <v>64</v>
      </c>
      <c r="E2165" s="133">
        <v>9035</v>
      </c>
      <c r="F2165" s="133">
        <v>6.4960000000000004</v>
      </c>
      <c r="G2165" s="133">
        <v>6.5960000000000001</v>
      </c>
      <c r="H2165" s="133">
        <v>6.7610000000000001</v>
      </c>
      <c r="I2165" s="133">
        <v>5.5449999999999999</v>
      </c>
      <c r="J2165" s="133">
        <v>6.54</v>
      </c>
      <c r="K2165" s="133" t="s">
        <v>64</v>
      </c>
      <c r="L2165" s="133">
        <v>185.685</v>
      </c>
    </row>
    <row r="2166" spans="1:12" x14ac:dyDescent="0.3">
      <c r="A2166" s="134">
        <v>40532</v>
      </c>
      <c r="B2166" s="133">
        <v>120.545</v>
      </c>
      <c r="C2166" s="133">
        <v>3568.81</v>
      </c>
      <c r="D2166" s="183" t="s">
        <v>64</v>
      </c>
      <c r="E2166" s="133">
        <v>9041</v>
      </c>
      <c r="F2166" s="133">
        <v>6.5110000000000001</v>
      </c>
      <c r="G2166" s="133">
        <v>6.5830000000000002</v>
      </c>
      <c r="H2166" s="133">
        <v>6.7210000000000001</v>
      </c>
      <c r="I2166" s="133">
        <v>5.5750000000000002</v>
      </c>
      <c r="J2166" s="133">
        <v>6.52</v>
      </c>
      <c r="K2166" s="133" t="s">
        <v>64</v>
      </c>
      <c r="L2166" s="133">
        <v>185.42</v>
      </c>
    </row>
    <row r="2167" spans="1:12" x14ac:dyDescent="0.3">
      <c r="A2167" s="134">
        <v>40533</v>
      </c>
      <c r="B2167" s="133">
        <v>121.024</v>
      </c>
      <c r="C2167" s="133">
        <v>3637.4459999999999</v>
      </c>
      <c r="D2167" s="183" t="s">
        <v>64</v>
      </c>
      <c r="E2167" s="133">
        <v>9043</v>
      </c>
      <c r="F2167" s="133">
        <v>6.5090000000000003</v>
      </c>
      <c r="G2167" s="133">
        <v>6.5789999999999997</v>
      </c>
      <c r="H2167" s="133">
        <v>6.7489999999999997</v>
      </c>
      <c r="I2167" s="133">
        <v>5.5649999999999995</v>
      </c>
      <c r="J2167" s="133">
        <v>6.5600000000000005</v>
      </c>
      <c r="K2167" s="133" t="s">
        <v>64</v>
      </c>
      <c r="L2167" s="133">
        <v>189.37899999999999</v>
      </c>
    </row>
    <row r="2168" spans="1:12" x14ac:dyDescent="0.3">
      <c r="A2168" s="134">
        <v>40534</v>
      </c>
      <c r="B2168" s="133">
        <v>121.114</v>
      </c>
      <c r="C2168" s="133">
        <v>3620.6840000000002</v>
      </c>
      <c r="D2168" s="183" t="s">
        <v>64</v>
      </c>
      <c r="E2168" s="133">
        <v>9048</v>
      </c>
      <c r="F2168" s="133">
        <v>6.6109999999999998</v>
      </c>
      <c r="G2168" s="133">
        <v>6.6719999999999997</v>
      </c>
      <c r="H2168" s="133">
        <v>6.827</v>
      </c>
      <c r="I2168" s="133">
        <v>5.5830000000000002</v>
      </c>
      <c r="J2168" s="133">
        <v>6.6</v>
      </c>
      <c r="K2168" s="133" t="s">
        <v>64</v>
      </c>
      <c r="L2168" s="133">
        <v>188.31800000000001</v>
      </c>
    </row>
    <row r="2169" spans="1:12" x14ac:dyDescent="0.3">
      <c r="A2169" s="134">
        <v>40535</v>
      </c>
      <c r="B2169" s="133">
        <v>121.37</v>
      </c>
      <c r="C2169" s="133">
        <v>3611.5309999999999</v>
      </c>
      <c r="D2169" s="183" t="s">
        <v>64</v>
      </c>
      <c r="E2169" s="133">
        <v>9036</v>
      </c>
      <c r="F2169" s="133">
        <v>6.5369999999999999</v>
      </c>
      <c r="G2169" s="133">
        <v>6.593</v>
      </c>
      <c r="H2169" s="133">
        <v>6.7530000000000001</v>
      </c>
      <c r="I2169" s="133">
        <v>5.61</v>
      </c>
      <c r="J2169" s="133">
        <v>6.62</v>
      </c>
      <c r="K2169" s="133" t="s">
        <v>64</v>
      </c>
      <c r="L2169" s="133">
        <v>187.10599999999999</v>
      </c>
    </row>
    <row r="2170" spans="1:12" x14ac:dyDescent="0.3">
      <c r="A2170" s="134">
        <v>40536</v>
      </c>
      <c r="B2170" s="133">
        <v>121.40300000000001</v>
      </c>
      <c r="C2170" s="133">
        <v>3611.5309999999999</v>
      </c>
      <c r="D2170" s="183" t="s">
        <v>64</v>
      </c>
      <c r="E2170" s="133">
        <v>9034</v>
      </c>
      <c r="F2170" s="133">
        <v>6.5369999999999999</v>
      </c>
      <c r="G2170" s="133">
        <v>6.593</v>
      </c>
      <c r="H2170" s="133">
        <v>6.7530000000000001</v>
      </c>
      <c r="I2170" s="133">
        <v>5.61</v>
      </c>
      <c r="J2170" s="133">
        <v>6.39</v>
      </c>
      <c r="K2170" s="133" t="s">
        <v>64</v>
      </c>
      <c r="L2170" s="133">
        <v>187.10599999999999</v>
      </c>
    </row>
    <row r="2171" spans="1:12" x14ac:dyDescent="0.3">
      <c r="A2171" s="134">
        <v>40537</v>
      </c>
      <c r="B2171" s="133">
        <v>121.40300000000001</v>
      </c>
      <c r="C2171" s="133">
        <v>3611.5309999999999</v>
      </c>
      <c r="D2171" s="183" t="s">
        <v>64</v>
      </c>
      <c r="E2171" s="133">
        <v>9034</v>
      </c>
      <c r="F2171" s="133">
        <v>6.5369999999999999</v>
      </c>
      <c r="G2171" s="133">
        <v>6.593</v>
      </c>
      <c r="H2171" s="133">
        <v>6.7530000000000001</v>
      </c>
      <c r="I2171" s="133">
        <v>5.61</v>
      </c>
      <c r="J2171" s="133">
        <v>6.39</v>
      </c>
      <c r="K2171" s="133" t="s">
        <v>64</v>
      </c>
      <c r="L2171" s="133">
        <v>187.10599999999999</v>
      </c>
    </row>
    <row r="2172" spans="1:12" x14ac:dyDescent="0.3">
      <c r="A2172" s="134">
        <v>40538</v>
      </c>
      <c r="B2172" s="133">
        <v>121.40300000000001</v>
      </c>
      <c r="C2172" s="133">
        <v>3611.5309999999999</v>
      </c>
      <c r="D2172" s="183" t="s">
        <v>64</v>
      </c>
      <c r="E2172" s="133">
        <v>9034</v>
      </c>
      <c r="F2172" s="133">
        <v>6.5369999999999999</v>
      </c>
      <c r="G2172" s="133">
        <v>6.593</v>
      </c>
      <c r="H2172" s="133">
        <v>6.7530000000000001</v>
      </c>
      <c r="I2172" s="133">
        <v>5.61</v>
      </c>
      <c r="J2172" s="133">
        <v>6.39</v>
      </c>
      <c r="K2172" s="133" t="s">
        <v>64</v>
      </c>
      <c r="L2172" s="133">
        <v>187.10599999999999</v>
      </c>
    </row>
    <row r="2173" spans="1:12" x14ac:dyDescent="0.3">
      <c r="A2173" s="134">
        <v>40539</v>
      </c>
      <c r="B2173" s="133">
        <v>121.328</v>
      </c>
      <c r="C2173" s="133">
        <v>3625.2660000000001</v>
      </c>
      <c r="D2173" s="183" t="s">
        <v>64</v>
      </c>
      <c r="E2173" s="133">
        <v>9037</v>
      </c>
      <c r="F2173" s="133">
        <v>6.5449999999999999</v>
      </c>
      <c r="G2173" s="133">
        <v>6.6239999999999997</v>
      </c>
      <c r="H2173" s="133">
        <v>6.7729999999999997</v>
      </c>
      <c r="I2173" s="133">
        <v>5.6109999999999998</v>
      </c>
      <c r="J2173" s="133">
        <v>6.57</v>
      </c>
      <c r="K2173" s="133" t="s">
        <v>64</v>
      </c>
      <c r="L2173" s="133">
        <v>187.98500000000001</v>
      </c>
    </row>
    <row r="2174" spans="1:12" x14ac:dyDescent="0.3">
      <c r="A2174" s="134">
        <v>40540</v>
      </c>
      <c r="B2174" s="133">
        <v>121.408</v>
      </c>
      <c r="C2174" s="133">
        <v>3659.9929999999999</v>
      </c>
      <c r="D2174" s="183" t="s">
        <v>64</v>
      </c>
      <c r="E2174" s="133">
        <v>9017</v>
      </c>
      <c r="F2174" s="133">
        <v>6.5140000000000002</v>
      </c>
      <c r="G2174" s="133">
        <v>6.6059999999999999</v>
      </c>
      <c r="H2174" s="133">
        <v>6.7130000000000001</v>
      </c>
      <c r="I2174" s="133">
        <v>5.601</v>
      </c>
      <c r="J2174" s="133">
        <v>6.61</v>
      </c>
      <c r="K2174" s="133" t="s">
        <v>64</v>
      </c>
      <c r="L2174" s="133">
        <v>189.679</v>
      </c>
    </row>
    <row r="2175" spans="1:12" x14ac:dyDescent="0.3">
      <c r="A2175" s="134">
        <v>40541</v>
      </c>
      <c r="B2175" s="133">
        <v>121.578</v>
      </c>
      <c r="C2175" s="133">
        <v>3699.2170000000001</v>
      </c>
      <c r="D2175" s="183" t="s">
        <v>64</v>
      </c>
      <c r="E2175" s="133">
        <v>8986</v>
      </c>
      <c r="F2175" s="133">
        <v>6.5170000000000003</v>
      </c>
      <c r="G2175" s="133">
        <v>6.6239999999999997</v>
      </c>
      <c r="H2175" s="133">
        <v>6.726</v>
      </c>
      <c r="I2175" s="133">
        <v>5.58</v>
      </c>
      <c r="J2175" s="133">
        <v>6.7</v>
      </c>
      <c r="K2175" s="133" t="s">
        <v>64</v>
      </c>
      <c r="L2175" s="133">
        <v>191.82599999999999</v>
      </c>
    </row>
    <row r="2176" spans="1:12" x14ac:dyDescent="0.3">
      <c r="A2176" s="134">
        <v>40542</v>
      </c>
      <c r="B2176" s="133">
        <v>122.511</v>
      </c>
      <c r="C2176" s="133">
        <v>3703.5120000000002</v>
      </c>
      <c r="D2176" s="183" t="s">
        <v>64</v>
      </c>
      <c r="E2176" s="133">
        <v>8980</v>
      </c>
      <c r="F2176" s="133">
        <v>6.4969999999999999</v>
      </c>
      <c r="G2176" s="133">
        <v>6.6239999999999997</v>
      </c>
      <c r="H2176" s="133">
        <v>6.73</v>
      </c>
      <c r="I2176" s="133">
        <v>5.5030000000000001</v>
      </c>
      <c r="J2176" s="133">
        <v>6.55</v>
      </c>
      <c r="K2176" s="133" t="s">
        <v>64</v>
      </c>
      <c r="L2176" s="133">
        <v>192.02600000000001</v>
      </c>
    </row>
    <row r="2177" spans="1:12" x14ac:dyDescent="0.3">
      <c r="A2177" s="134">
        <v>40543</v>
      </c>
      <c r="B2177" s="133">
        <v>122.6</v>
      </c>
      <c r="C2177" s="133">
        <v>3703.5120000000002</v>
      </c>
      <c r="D2177" s="183" t="s">
        <v>64</v>
      </c>
      <c r="E2177" s="133">
        <v>8979</v>
      </c>
      <c r="F2177" s="133">
        <v>6.5659999999999998</v>
      </c>
      <c r="G2177" s="133">
        <v>6.6379999999999999</v>
      </c>
      <c r="H2177" s="133">
        <v>6.774</v>
      </c>
      <c r="I2177" s="133">
        <v>5.4089999999999998</v>
      </c>
      <c r="J2177" s="133">
        <v>6.32</v>
      </c>
      <c r="K2177" s="133" t="s">
        <v>64</v>
      </c>
      <c r="L2177" s="133">
        <v>192.02600000000001</v>
      </c>
    </row>
    <row r="2178" spans="1:12" x14ac:dyDescent="0.3">
      <c r="A2178" s="134">
        <v>40544</v>
      </c>
      <c r="B2178" s="133">
        <v>122.6</v>
      </c>
      <c r="C2178" s="133">
        <v>3703.5120000000002</v>
      </c>
      <c r="D2178" s="183" t="s">
        <v>64</v>
      </c>
      <c r="E2178" s="133">
        <v>8979</v>
      </c>
      <c r="F2178" s="133">
        <v>6.5659999999999998</v>
      </c>
      <c r="G2178" s="133">
        <v>6.6379999999999999</v>
      </c>
      <c r="H2178" s="133">
        <v>6.774</v>
      </c>
      <c r="I2178" s="133">
        <v>5.4089999999999998</v>
      </c>
      <c r="J2178" s="133">
        <v>6.32</v>
      </c>
      <c r="K2178" s="133" t="s">
        <v>64</v>
      </c>
      <c r="L2178" s="133">
        <v>192.02600000000001</v>
      </c>
    </row>
    <row r="2179" spans="1:12" x14ac:dyDescent="0.3">
      <c r="A2179" s="134">
        <v>40545</v>
      </c>
      <c r="B2179" s="133">
        <v>122.6</v>
      </c>
      <c r="C2179" s="133">
        <v>3703.5120000000002</v>
      </c>
      <c r="D2179" s="183" t="s">
        <v>64</v>
      </c>
      <c r="E2179" s="133">
        <v>8979</v>
      </c>
      <c r="F2179" s="133">
        <v>6.5659999999999998</v>
      </c>
      <c r="G2179" s="133">
        <v>6.6379999999999999</v>
      </c>
      <c r="H2179" s="133">
        <v>6.774</v>
      </c>
      <c r="I2179" s="133">
        <v>5.4089999999999998</v>
      </c>
      <c r="J2179" s="133">
        <v>6.32</v>
      </c>
      <c r="K2179" s="133" t="s">
        <v>64</v>
      </c>
      <c r="L2179" s="133">
        <v>192.02600000000001</v>
      </c>
    </row>
    <row r="2180" spans="1:12" x14ac:dyDescent="0.3">
      <c r="A2180" s="134">
        <v>40546</v>
      </c>
      <c r="B2180" s="133">
        <v>124.396</v>
      </c>
      <c r="C2180" s="133">
        <v>3727.5169999999998</v>
      </c>
      <c r="D2180" s="183" t="s">
        <v>64</v>
      </c>
      <c r="E2180" s="133">
        <v>8960</v>
      </c>
      <c r="F2180" s="133">
        <v>6.4790000000000001</v>
      </c>
      <c r="G2180" s="133">
        <v>6.5819999999999999</v>
      </c>
      <c r="H2180" s="133">
        <v>6.7359999999999998</v>
      </c>
      <c r="I2180" s="133">
        <v>4.9690000000000003</v>
      </c>
      <c r="J2180" s="133">
        <v>6.15</v>
      </c>
      <c r="K2180" s="133" t="s">
        <v>64</v>
      </c>
      <c r="L2180" s="133">
        <v>192.37</v>
      </c>
    </row>
    <row r="2181" spans="1:12" x14ac:dyDescent="0.3">
      <c r="A2181" s="134">
        <v>40547</v>
      </c>
      <c r="B2181" s="133">
        <v>125.79</v>
      </c>
      <c r="C2181" s="133">
        <v>3760.0610000000001</v>
      </c>
      <c r="D2181" s="183" t="s">
        <v>64</v>
      </c>
      <c r="E2181" s="133">
        <v>8985</v>
      </c>
      <c r="F2181" s="133">
        <v>6.5410000000000004</v>
      </c>
      <c r="G2181" s="133">
        <v>6.6260000000000003</v>
      </c>
      <c r="H2181" s="133">
        <v>6.77</v>
      </c>
      <c r="I2181" s="133">
        <v>4.9320000000000004</v>
      </c>
      <c r="J2181" s="133">
        <v>5.83</v>
      </c>
      <c r="K2181" s="133" t="s">
        <v>64</v>
      </c>
      <c r="L2181" s="133">
        <v>193.05799999999999</v>
      </c>
    </row>
    <row r="2182" spans="1:12" x14ac:dyDescent="0.3">
      <c r="A2182" s="134">
        <v>40548</v>
      </c>
      <c r="B2182" s="133">
        <v>125.27</v>
      </c>
      <c r="C2182" s="133">
        <v>3783.7089999999998</v>
      </c>
      <c r="D2182" s="183" t="s">
        <v>64</v>
      </c>
      <c r="E2182" s="133">
        <v>8984</v>
      </c>
      <c r="F2182" s="133">
        <v>6.524</v>
      </c>
      <c r="G2182" s="133">
        <v>6.6159999999999997</v>
      </c>
      <c r="H2182" s="133">
        <v>6.7549999999999999</v>
      </c>
      <c r="I2182" s="133">
        <v>4.9630000000000001</v>
      </c>
      <c r="J2182" s="133">
        <v>6.21</v>
      </c>
      <c r="K2182" s="133" t="s">
        <v>64</v>
      </c>
      <c r="L2182" s="133">
        <v>194.905</v>
      </c>
    </row>
    <row r="2183" spans="1:12" x14ac:dyDescent="0.3">
      <c r="A2183" s="134">
        <v>40549</v>
      </c>
      <c r="B2183" s="133">
        <v>124.03</v>
      </c>
      <c r="C2183" s="133">
        <v>3736.2570000000001</v>
      </c>
      <c r="D2183" s="183" t="s">
        <v>64</v>
      </c>
      <c r="E2183" s="133">
        <v>9008</v>
      </c>
      <c r="F2183" s="133">
        <v>6.5339999999999998</v>
      </c>
      <c r="G2183" s="133">
        <v>6.6070000000000002</v>
      </c>
      <c r="H2183" s="133">
        <v>6.7379999999999995</v>
      </c>
      <c r="I2183" s="133">
        <v>4.87</v>
      </c>
      <c r="J2183" s="133">
        <v>6.11</v>
      </c>
      <c r="K2183" s="133" t="s">
        <v>64</v>
      </c>
      <c r="L2183" s="133">
        <v>191.536</v>
      </c>
    </row>
    <row r="2184" spans="1:12" x14ac:dyDescent="0.3">
      <c r="A2184" s="134">
        <v>40550</v>
      </c>
      <c r="B2184" s="133">
        <v>123.08199999999999</v>
      </c>
      <c r="C2184" s="133">
        <v>3631.453</v>
      </c>
      <c r="D2184" s="183" t="s">
        <v>64</v>
      </c>
      <c r="E2184" s="133">
        <v>9021</v>
      </c>
      <c r="F2184" s="133">
        <v>6.5140000000000002</v>
      </c>
      <c r="G2184" s="133">
        <v>6.5969999999999995</v>
      </c>
      <c r="H2184" s="133">
        <v>6.7430000000000003</v>
      </c>
      <c r="I2184" s="133">
        <v>5.032</v>
      </c>
      <c r="J2184" s="133">
        <v>6.04</v>
      </c>
      <c r="K2184" s="133" t="s">
        <v>64</v>
      </c>
      <c r="L2184" s="133">
        <v>184.82300000000001</v>
      </c>
    </row>
    <row r="2185" spans="1:12" x14ac:dyDescent="0.3">
      <c r="A2185" s="134">
        <v>40551</v>
      </c>
      <c r="B2185" s="133">
        <v>123.08199999999999</v>
      </c>
      <c r="C2185" s="133">
        <v>3631.453</v>
      </c>
      <c r="D2185" s="183" t="s">
        <v>64</v>
      </c>
      <c r="E2185" s="133">
        <v>9021</v>
      </c>
      <c r="F2185" s="133">
        <v>6.5140000000000002</v>
      </c>
      <c r="G2185" s="133">
        <v>6.5969999999999995</v>
      </c>
      <c r="H2185" s="133">
        <v>6.7430000000000003</v>
      </c>
      <c r="I2185" s="133">
        <v>5.032</v>
      </c>
      <c r="J2185" s="133">
        <v>6.04</v>
      </c>
      <c r="K2185" s="133" t="s">
        <v>64</v>
      </c>
      <c r="L2185" s="133">
        <v>184.82300000000001</v>
      </c>
    </row>
    <row r="2186" spans="1:12" x14ac:dyDescent="0.3">
      <c r="A2186" s="134">
        <v>40552</v>
      </c>
      <c r="B2186" s="133">
        <v>123.08199999999999</v>
      </c>
      <c r="C2186" s="133">
        <v>3631.453</v>
      </c>
      <c r="D2186" s="183" t="s">
        <v>64</v>
      </c>
      <c r="E2186" s="133">
        <v>9021</v>
      </c>
      <c r="F2186" s="133">
        <v>6.5140000000000002</v>
      </c>
      <c r="G2186" s="133">
        <v>6.5969999999999995</v>
      </c>
      <c r="H2186" s="133">
        <v>6.7430000000000003</v>
      </c>
      <c r="I2186" s="133">
        <v>5.032</v>
      </c>
      <c r="J2186" s="133">
        <v>6.04</v>
      </c>
      <c r="K2186" s="133" t="s">
        <v>64</v>
      </c>
      <c r="L2186" s="133">
        <v>184.82300000000001</v>
      </c>
    </row>
    <row r="2187" spans="1:12" x14ac:dyDescent="0.3">
      <c r="A2187" s="134">
        <v>40553</v>
      </c>
      <c r="B2187" s="133">
        <v>120.358</v>
      </c>
      <c r="C2187" s="133">
        <v>3478.549</v>
      </c>
      <c r="D2187" s="183" t="s">
        <v>64</v>
      </c>
      <c r="E2187" s="133">
        <v>9051</v>
      </c>
      <c r="F2187" s="133">
        <v>6.5430000000000001</v>
      </c>
      <c r="G2187" s="133">
        <v>6.6129999999999995</v>
      </c>
      <c r="H2187" s="133">
        <v>6.7149999999999999</v>
      </c>
      <c r="I2187" s="133">
        <v>4.875</v>
      </c>
      <c r="J2187" s="133">
        <v>6.02</v>
      </c>
      <c r="K2187" s="133" t="s">
        <v>64</v>
      </c>
      <c r="L2187" s="133">
        <v>176.32599999999999</v>
      </c>
    </row>
    <row r="2188" spans="1:12" x14ac:dyDescent="0.3">
      <c r="A2188" s="134">
        <v>40554</v>
      </c>
      <c r="B2188" s="133">
        <v>119.502</v>
      </c>
      <c r="C2188" s="133">
        <v>3455.127</v>
      </c>
      <c r="D2188" s="183" t="s">
        <v>64</v>
      </c>
      <c r="E2188" s="133">
        <v>9044</v>
      </c>
      <c r="F2188" s="133">
        <v>6.5149999999999997</v>
      </c>
      <c r="G2188" s="133">
        <v>6.6020000000000003</v>
      </c>
      <c r="H2188" s="133">
        <v>6.71</v>
      </c>
      <c r="I2188" s="133">
        <v>4.7889999999999997</v>
      </c>
      <c r="J2188" s="133">
        <v>6.61</v>
      </c>
      <c r="K2188" s="133" t="s">
        <v>64</v>
      </c>
      <c r="L2188" s="133">
        <v>174.374</v>
      </c>
    </row>
    <row r="2189" spans="1:12" x14ac:dyDescent="0.3">
      <c r="A2189" s="134">
        <v>40555</v>
      </c>
      <c r="B2189" s="133">
        <v>120.404</v>
      </c>
      <c r="C2189" s="133">
        <v>3554.7660000000001</v>
      </c>
      <c r="D2189" s="183" t="s">
        <v>64</v>
      </c>
      <c r="E2189" s="133">
        <v>9035</v>
      </c>
      <c r="F2189" s="133">
        <v>6.5060000000000002</v>
      </c>
      <c r="G2189" s="133">
        <v>6.6280000000000001</v>
      </c>
      <c r="H2189" s="133">
        <v>6.7329999999999997</v>
      </c>
      <c r="I2189" s="133">
        <v>5.4630000000000001</v>
      </c>
      <c r="J2189" s="133">
        <v>6.64</v>
      </c>
      <c r="K2189" s="133" t="s">
        <v>64</v>
      </c>
      <c r="L2189" s="133">
        <v>179.346</v>
      </c>
    </row>
    <row r="2190" spans="1:12" x14ac:dyDescent="0.3">
      <c r="A2190" s="134">
        <v>40556</v>
      </c>
      <c r="B2190" s="133">
        <v>119.402</v>
      </c>
      <c r="C2190" s="133">
        <v>3564.9369999999999</v>
      </c>
      <c r="D2190" s="183" t="s">
        <v>64</v>
      </c>
      <c r="E2190" s="133">
        <v>9064</v>
      </c>
      <c r="F2190" s="133">
        <v>6.4690000000000003</v>
      </c>
      <c r="G2190" s="133">
        <v>6.5670000000000002</v>
      </c>
      <c r="H2190" s="133">
        <v>6.6859999999999999</v>
      </c>
      <c r="I2190" s="133">
        <v>4.7210000000000001</v>
      </c>
      <c r="J2190" s="133">
        <v>6.62</v>
      </c>
      <c r="K2190" s="133" t="s">
        <v>64</v>
      </c>
      <c r="L2190" s="133">
        <v>179.929</v>
      </c>
    </row>
    <row r="2191" spans="1:12" x14ac:dyDescent="0.3">
      <c r="A2191" s="134">
        <v>40557</v>
      </c>
      <c r="B2191" s="133">
        <v>117.836</v>
      </c>
      <c r="C2191" s="133">
        <v>3569.1439999999998</v>
      </c>
      <c r="D2191" s="183" t="s">
        <v>64</v>
      </c>
      <c r="E2191" s="133">
        <v>9065</v>
      </c>
      <c r="F2191" s="133">
        <v>6.4930000000000003</v>
      </c>
      <c r="G2191" s="133">
        <v>6.5869999999999997</v>
      </c>
      <c r="H2191" s="133">
        <v>6.7240000000000002</v>
      </c>
      <c r="I2191" s="133">
        <v>5.1189999999999998</v>
      </c>
      <c r="J2191" s="133">
        <v>6.74</v>
      </c>
      <c r="K2191" s="133" t="s">
        <v>64</v>
      </c>
      <c r="L2191" s="133">
        <v>180.79900000000001</v>
      </c>
    </row>
    <row r="2192" spans="1:12" x14ac:dyDescent="0.3">
      <c r="A2192" s="134">
        <v>40558</v>
      </c>
      <c r="B2192" s="133">
        <v>117.836</v>
      </c>
      <c r="C2192" s="133">
        <v>3569.1439999999998</v>
      </c>
      <c r="D2192" s="183" t="s">
        <v>64</v>
      </c>
      <c r="E2192" s="133">
        <v>9065</v>
      </c>
      <c r="F2192" s="133">
        <v>6.4930000000000003</v>
      </c>
      <c r="G2192" s="133">
        <v>6.5869999999999997</v>
      </c>
      <c r="H2192" s="133">
        <v>6.7240000000000002</v>
      </c>
      <c r="I2192" s="133">
        <v>5.1189999999999998</v>
      </c>
      <c r="J2192" s="133">
        <v>6.74</v>
      </c>
      <c r="K2192" s="133" t="s">
        <v>64</v>
      </c>
      <c r="L2192" s="133">
        <v>180.79900000000001</v>
      </c>
    </row>
    <row r="2193" spans="1:12" x14ac:dyDescent="0.3">
      <c r="A2193" s="134">
        <v>40559</v>
      </c>
      <c r="B2193" s="133">
        <v>117.836</v>
      </c>
      <c r="C2193" s="133">
        <v>3569.1439999999998</v>
      </c>
      <c r="D2193" s="183" t="s">
        <v>64</v>
      </c>
      <c r="E2193" s="133">
        <v>9065</v>
      </c>
      <c r="F2193" s="133">
        <v>6.4930000000000003</v>
      </c>
      <c r="G2193" s="133">
        <v>6.5869999999999997</v>
      </c>
      <c r="H2193" s="133">
        <v>6.7240000000000002</v>
      </c>
      <c r="I2193" s="133">
        <v>5.1189999999999998</v>
      </c>
      <c r="J2193" s="133">
        <v>6.74</v>
      </c>
      <c r="K2193" s="133" t="s">
        <v>64</v>
      </c>
      <c r="L2193" s="133">
        <v>180.79900000000001</v>
      </c>
    </row>
    <row r="2194" spans="1:12" x14ac:dyDescent="0.3">
      <c r="A2194" s="134">
        <v>40560</v>
      </c>
      <c r="B2194" s="133">
        <v>116.867</v>
      </c>
      <c r="C2194" s="133">
        <v>3535.7310000000002</v>
      </c>
      <c r="D2194" s="183" t="s">
        <v>64</v>
      </c>
      <c r="E2194" s="133">
        <v>9015</v>
      </c>
      <c r="F2194" s="133">
        <v>6.48</v>
      </c>
      <c r="G2194" s="133">
        <v>6.556</v>
      </c>
      <c r="H2194" s="133">
        <v>6.6609999999999996</v>
      </c>
      <c r="I2194" s="133">
        <v>5.2519999999999998</v>
      </c>
      <c r="J2194" s="133">
        <v>6.85</v>
      </c>
      <c r="K2194" s="133" t="s">
        <v>64</v>
      </c>
      <c r="L2194" s="133">
        <v>179.52699999999999</v>
      </c>
    </row>
    <row r="2195" spans="1:12" x14ac:dyDescent="0.3">
      <c r="A2195" s="134">
        <v>40561</v>
      </c>
      <c r="B2195" s="133">
        <v>117.038</v>
      </c>
      <c r="C2195" s="133">
        <v>3548.6489999999999</v>
      </c>
      <c r="D2195" s="183" t="s">
        <v>64</v>
      </c>
      <c r="E2195" s="133">
        <v>9040</v>
      </c>
      <c r="F2195" s="133">
        <v>6.4779999999999998</v>
      </c>
      <c r="G2195" s="133">
        <v>6.556</v>
      </c>
      <c r="H2195" s="133">
        <v>6.6609999999999996</v>
      </c>
      <c r="I2195" s="133">
        <v>6.0350000000000001</v>
      </c>
      <c r="J2195" s="133">
        <v>7.37</v>
      </c>
      <c r="K2195" s="133" t="s">
        <v>64</v>
      </c>
      <c r="L2195" s="133">
        <v>179.57499999999999</v>
      </c>
    </row>
    <row r="2196" spans="1:12" x14ac:dyDescent="0.3">
      <c r="A2196" s="134">
        <v>40562</v>
      </c>
      <c r="B2196" s="133">
        <v>116.81100000000001</v>
      </c>
      <c r="C2196" s="133">
        <v>3534.2840000000001</v>
      </c>
      <c r="D2196" s="183" t="s">
        <v>64</v>
      </c>
      <c r="E2196" s="133">
        <v>9045</v>
      </c>
      <c r="F2196" s="133">
        <v>6.4580000000000002</v>
      </c>
      <c r="G2196" s="133">
        <v>6.5490000000000004</v>
      </c>
      <c r="H2196" s="133">
        <v>6.67</v>
      </c>
      <c r="I2196" s="133">
        <v>5.7059999999999995</v>
      </c>
      <c r="J2196" s="133">
        <v>7.66</v>
      </c>
      <c r="K2196" s="133" t="s">
        <v>64</v>
      </c>
      <c r="L2196" s="133">
        <v>177.643</v>
      </c>
    </row>
    <row r="2197" spans="1:12" x14ac:dyDescent="0.3">
      <c r="A2197" s="134">
        <v>40563</v>
      </c>
      <c r="B2197" s="133">
        <v>114.31399999999999</v>
      </c>
      <c r="C2197" s="133">
        <v>3454.1179999999999</v>
      </c>
      <c r="D2197" s="183" t="s">
        <v>64</v>
      </c>
      <c r="E2197" s="133">
        <v>9072</v>
      </c>
      <c r="F2197" s="133">
        <v>6.4610000000000003</v>
      </c>
      <c r="G2197" s="133">
        <v>6.5649999999999995</v>
      </c>
      <c r="H2197" s="133">
        <v>6.6890000000000001</v>
      </c>
      <c r="I2197" s="133">
        <v>5.84</v>
      </c>
      <c r="J2197" s="133">
        <v>7.74</v>
      </c>
      <c r="K2197" s="133" t="s">
        <v>64</v>
      </c>
      <c r="L2197" s="133">
        <v>175.172</v>
      </c>
    </row>
    <row r="2198" spans="1:12" x14ac:dyDescent="0.3">
      <c r="A2198" s="134">
        <v>40564</v>
      </c>
      <c r="B2198" s="133">
        <v>113.55800000000001</v>
      </c>
      <c r="C2198" s="133">
        <v>3379.5430000000001</v>
      </c>
      <c r="D2198" s="183" t="s">
        <v>64</v>
      </c>
      <c r="E2198" s="133">
        <v>9057</v>
      </c>
      <c r="F2198" s="133">
        <v>6.4749999999999996</v>
      </c>
      <c r="G2198" s="133">
        <v>6.5780000000000003</v>
      </c>
      <c r="H2198" s="133">
        <v>6.6589999999999998</v>
      </c>
      <c r="I2198" s="133">
        <v>5.9829999999999997</v>
      </c>
      <c r="J2198" s="133">
        <v>7.61</v>
      </c>
      <c r="K2198" s="133" t="s">
        <v>64</v>
      </c>
      <c r="L2198" s="133">
        <v>170.49799999999999</v>
      </c>
    </row>
    <row r="2199" spans="1:12" x14ac:dyDescent="0.3">
      <c r="A2199" s="134">
        <v>40565</v>
      </c>
      <c r="B2199" s="133">
        <v>113.55800000000001</v>
      </c>
      <c r="C2199" s="133">
        <v>3379.5430000000001</v>
      </c>
      <c r="D2199" s="183" t="s">
        <v>64</v>
      </c>
      <c r="E2199" s="133">
        <v>9057</v>
      </c>
      <c r="F2199" s="133">
        <v>6.4749999999999996</v>
      </c>
      <c r="G2199" s="133">
        <v>6.5780000000000003</v>
      </c>
      <c r="H2199" s="133">
        <v>6.6589999999999998</v>
      </c>
      <c r="I2199" s="133">
        <v>5.9829999999999997</v>
      </c>
      <c r="J2199" s="133">
        <v>7.61</v>
      </c>
      <c r="K2199" s="133" t="s">
        <v>64</v>
      </c>
      <c r="L2199" s="133">
        <v>170.49799999999999</v>
      </c>
    </row>
    <row r="2200" spans="1:12" x14ac:dyDescent="0.3">
      <c r="A2200" s="134">
        <v>40566</v>
      </c>
      <c r="B2200" s="133">
        <v>113.55800000000001</v>
      </c>
      <c r="C2200" s="133">
        <v>3379.5430000000001</v>
      </c>
      <c r="D2200" s="183" t="s">
        <v>64</v>
      </c>
      <c r="E2200" s="133">
        <v>9057</v>
      </c>
      <c r="F2200" s="133">
        <v>6.4749999999999996</v>
      </c>
      <c r="G2200" s="133">
        <v>6.5780000000000003</v>
      </c>
      <c r="H2200" s="133">
        <v>6.6589999999999998</v>
      </c>
      <c r="I2200" s="133">
        <v>5.9829999999999997</v>
      </c>
      <c r="J2200" s="133">
        <v>7.61</v>
      </c>
      <c r="K2200" s="133" t="s">
        <v>64</v>
      </c>
      <c r="L2200" s="133">
        <v>170.49799999999999</v>
      </c>
    </row>
    <row r="2201" spans="1:12" x14ac:dyDescent="0.3">
      <c r="A2201" s="134">
        <v>40567</v>
      </c>
      <c r="B2201" s="133">
        <v>114.99</v>
      </c>
      <c r="C2201" s="133">
        <v>3346.0610000000001</v>
      </c>
      <c r="D2201" s="183" t="s">
        <v>64</v>
      </c>
      <c r="E2201" s="133">
        <v>9055</v>
      </c>
      <c r="F2201" s="133">
        <v>6.4619999999999997</v>
      </c>
      <c r="G2201" s="133">
        <v>6.5739999999999998</v>
      </c>
      <c r="H2201" s="133">
        <v>6.68</v>
      </c>
      <c r="I2201" s="133">
        <v>6.508</v>
      </c>
      <c r="J2201" s="133">
        <v>7.61</v>
      </c>
      <c r="K2201" s="133" t="s">
        <v>64</v>
      </c>
      <c r="L2201" s="133">
        <v>169.14699999999999</v>
      </c>
    </row>
    <row r="2202" spans="1:12" x14ac:dyDescent="0.3">
      <c r="A2202" s="134">
        <v>40568</v>
      </c>
      <c r="B2202" s="133">
        <v>115.95</v>
      </c>
      <c r="C2202" s="133">
        <v>3433.9059999999999</v>
      </c>
      <c r="D2202" s="183" t="s">
        <v>64</v>
      </c>
      <c r="E2202" s="133">
        <v>9037</v>
      </c>
      <c r="F2202" s="133">
        <v>6.4189999999999996</v>
      </c>
      <c r="G2202" s="133">
        <v>6.5030000000000001</v>
      </c>
      <c r="H2202" s="133">
        <v>6.6319999999999997</v>
      </c>
      <c r="I2202" s="133">
        <v>6.59</v>
      </c>
      <c r="J2202" s="133">
        <v>7.8100000000000005</v>
      </c>
      <c r="K2202" s="133" t="s">
        <v>64</v>
      </c>
      <c r="L2202" s="133">
        <v>174.51499999999999</v>
      </c>
    </row>
    <row r="2203" spans="1:12" x14ac:dyDescent="0.3">
      <c r="A2203" s="134">
        <v>40569</v>
      </c>
      <c r="B2203" s="133">
        <v>116.01900000000001</v>
      </c>
      <c r="C2203" s="133">
        <v>3501.7170000000001</v>
      </c>
      <c r="D2203" s="183" t="s">
        <v>64</v>
      </c>
      <c r="E2203" s="133">
        <v>9027</v>
      </c>
      <c r="F2203" s="133">
        <v>6.4870000000000001</v>
      </c>
      <c r="G2203" s="133">
        <v>6.569</v>
      </c>
      <c r="H2203" s="133">
        <v>6.7059999999999995</v>
      </c>
      <c r="I2203" s="133">
        <v>6.6749999999999998</v>
      </c>
      <c r="J2203" s="133">
        <v>7.8100000000000005</v>
      </c>
      <c r="K2203" s="133" t="s">
        <v>64</v>
      </c>
      <c r="L2203" s="133">
        <v>179.505</v>
      </c>
    </row>
    <row r="2204" spans="1:12" x14ac:dyDescent="0.3">
      <c r="A2204" s="134">
        <v>40570</v>
      </c>
      <c r="B2204" s="133">
        <v>116.833</v>
      </c>
      <c r="C2204" s="133">
        <v>3514.6239999999998</v>
      </c>
      <c r="D2204" s="183" t="s">
        <v>64</v>
      </c>
      <c r="E2204" s="133">
        <v>9024</v>
      </c>
      <c r="F2204" s="133">
        <v>6.4809999999999999</v>
      </c>
      <c r="G2204" s="133">
        <v>6.57</v>
      </c>
      <c r="H2204" s="133">
        <v>6.7080000000000002</v>
      </c>
      <c r="I2204" s="133">
        <v>6.766</v>
      </c>
      <c r="J2204" s="133">
        <v>7.89</v>
      </c>
      <c r="K2204" s="133" t="s">
        <v>64</v>
      </c>
      <c r="L2204" s="133">
        <v>179.62200000000001</v>
      </c>
    </row>
    <row r="2205" spans="1:12" x14ac:dyDescent="0.3">
      <c r="A2205" s="134">
        <v>40571</v>
      </c>
      <c r="B2205" s="133">
        <v>116.78100000000001</v>
      </c>
      <c r="C2205" s="133">
        <v>3487.61</v>
      </c>
      <c r="D2205" s="183" t="s">
        <v>64</v>
      </c>
      <c r="E2205" s="133">
        <v>9015</v>
      </c>
      <c r="F2205" s="133">
        <v>6.4770000000000003</v>
      </c>
      <c r="G2205" s="133">
        <v>6.5629999999999997</v>
      </c>
      <c r="H2205" s="133">
        <v>6.7160000000000002</v>
      </c>
      <c r="I2205" s="133">
        <v>6.6449999999999996</v>
      </c>
      <c r="J2205" s="133">
        <v>7.87</v>
      </c>
      <c r="K2205" s="133" t="s">
        <v>64</v>
      </c>
      <c r="L2205" s="133">
        <v>178.44300000000001</v>
      </c>
    </row>
    <row r="2206" spans="1:12" x14ac:dyDescent="0.3">
      <c r="A2206" s="134">
        <v>40572</v>
      </c>
      <c r="B2206" s="133">
        <v>116.78100000000001</v>
      </c>
      <c r="C2206" s="133">
        <v>3487.61</v>
      </c>
      <c r="D2206" s="183" t="s">
        <v>64</v>
      </c>
      <c r="E2206" s="133">
        <v>9015</v>
      </c>
      <c r="F2206" s="133">
        <v>6.4770000000000003</v>
      </c>
      <c r="G2206" s="133">
        <v>6.5629999999999997</v>
      </c>
      <c r="H2206" s="133">
        <v>6.7160000000000002</v>
      </c>
      <c r="I2206" s="133">
        <v>6.6449999999999996</v>
      </c>
      <c r="J2206" s="133">
        <v>7.87</v>
      </c>
      <c r="K2206" s="133" t="s">
        <v>64</v>
      </c>
      <c r="L2206" s="133">
        <v>178.44300000000001</v>
      </c>
    </row>
    <row r="2207" spans="1:12" x14ac:dyDescent="0.3">
      <c r="A2207" s="134">
        <v>40573</v>
      </c>
      <c r="B2207" s="133">
        <v>116.78100000000001</v>
      </c>
      <c r="C2207" s="133">
        <v>3487.61</v>
      </c>
      <c r="D2207" s="183" t="s">
        <v>64</v>
      </c>
      <c r="E2207" s="133">
        <v>9015</v>
      </c>
      <c r="F2207" s="133">
        <v>6.4770000000000003</v>
      </c>
      <c r="G2207" s="133">
        <v>6.5629999999999997</v>
      </c>
      <c r="H2207" s="133">
        <v>6.7160000000000002</v>
      </c>
      <c r="I2207" s="133">
        <v>6.6449999999999996</v>
      </c>
      <c r="J2207" s="133">
        <v>7.87</v>
      </c>
      <c r="K2207" s="133" t="s">
        <v>64</v>
      </c>
      <c r="L2207" s="133">
        <v>178.44300000000001</v>
      </c>
    </row>
    <row r="2208" spans="1:12" x14ac:dyDescent="0.3">
      <c r="A2208" s="134">
        <v>40574</v>
      </c>
      <c r="B2208" s="133">
        <v>116.604</v>
      </c>
      <c r="C2208" s="133">
        <v>3409.1669999999999</v>
      </c>
      <c r="D2208" s="183" t="s">
        <v>64</v>
      </c>
      <c r="E2208" s="133">
        <v>9048</v>
      </c>
      <c r="F2208" s="133">
        <v>6.4950000000000001</v>
      </c>
      <c r="G2208" s="133">
        <v>6.5780000000000003</v>
      </c>
      <c r="H2208" s="133">
        <v>6.6850000000000005</v>
      </c>
      <c r="I2208" s="133">
        <v>6.5179999999999998</v>
      </c>
      <c r="J2208" s="133">
        <v>7.92</v>
      </c>
      <c r="K2208" s="133" t="s">
        <v>64</v>
      </c>
      <c r="L2208" s="133">
        <v>174.41499999999999</v>
      </c>
    </row>
    <row r="2209" spans="1:12" x14ac:dyDescent="0.3">
      <c r="A2209" s="134">
        <v>40575</v>
      </c>
      <c r="B2209" s="133">
        <v>116.288</v>
      </c>
      <c r="C2209" s="133">
        <v>3442.5010000000002</v>
      </c>
      <c r="D2209" s="183" t="s">
        <v>64</v>
      </c>
      <c r="E2209" s="133">
        <v>9014</v>
      </c>
      <c r="F2209" s="133">
        <v>6.423</v>
      </c>
      <c r="G2209" s="133">
        <v>6.5010000000000003</v>
      </c>
      <c r="H2209" s="133">
        <v>6.6639999999999997</v>
      </c>
      <c r="I2209" s="133">
        <v>6.41</v>
      </c>
      <c r="J2209" s="133">
        <v>7.73</v>
      </c>
      <c r="K2209" s="133" t="s">
        <v>64</v>
      </c>
      <c r="L2209" s="133">
        <v>175.172</v>
      </c>
    </row>
    <row r="2210" spans="1:12" x14ac:dyDescent="0.3">
      <c r="A2210" s="134">
        <v>40576</v>
      </c>
      <c r="B2210" s="133">
        <v>116.271</v>
      </c>
      <c r="C2210" s="133">
        <v>3480.826</v>
      </c>
      <c r="D2210" s="183" t="s">
        <v>64</v>
      </c>
      <c r="E2210" s="133">
        <v>9018</v>
      </c>
      <c r="F2210" s="133">
        <v>6.4610000000000003</v>
      </c>
      <c r="G2210" s="133">
        <v>6.57</v>
      </c>
      <c r="H2210" s="133">
        <v>6.6790000000000003</v>
      </c>
      <c r="I2210" s="133">
        <v>6.976</v>
      </c>
      <c r="J2210" s="133">
        <v>7.92</v>
      </c>
      <c r="K2210" s="133" t="s">
        <v>64</v>
      </c>
      <c r="L2210" s="133">
        <v>177.49299999999999</v>
      </c>
    </row>
    <row r="2211" spans="1:12" x14ac:dyDescent="0.3">
      <c r="A2211" s="134">
        <v>40577</v>
      </c>
      <c r="B2211" s="133">
        <v>116.303</v>
      </c>
      <c r="C2211" s="133">
        <v>3480.826</v>
      </c>
      <c r="D2211" s="183" t="s">
        <v>64</v>
      </c>
      <c r="E2211" s="133">
        <v>9028</v>
      </c>
      <c r="F2211" s="133">
        <v>6.4610000000000003</v>
      </c>
      <c r="G2211" s="133">
        <v>6.57</v>
      </c>
      <c r="H2211" s="133">
        <v>6.6790000000000003</v>
      </c>
      <c r="I2211" s="133">
        <v>6.976</v>
      </c>
      <c r="J2211" s="133">
        <v>7.92</v>
      </c>
      <c r="K2211" s="133" t="s">
        <v>64</v>
      </c>
      <c r="L2211" s="133">
        <v>177.49299999999999</v>
      </c>
    </row>
    <row r="2212" spans="1:12" x14ac:dyDescent="0.3">
      <c r="A2212" s="134">
        <v>40578</v>
      </c>
      <c r="B2212" s="133">
        <v>116.904</v>
      </c>
      <c r="C2212" s="133">
        <v>3496.1689999999999</v>
      </c>
      <c r="D2212" s="183" t="s">
        <v>64</v>
      </c>
      <c r="E2212" s="133">
        <v>8960</v>
      </c>
      <c r="F2212" s="133">
        <v>6.4829999999999997</v>
      </c>
      <c r="G2212" s="133">
        <v>6.5649999999999995</v>
      </c>
      <c r="H2212" s="133">
        <v>6.6840000000000002</v>
      </c>
      <c r="I2212" s="133">
        <v>6.915</v>
      </c>
      <c r="J2212" s="133">
        <v>7.86</v>
      </c>
      <c r="K2212" s="133" t="s">
        <v>64</v>
      </c>
      <c r="L2212" s="133">
        <v>179.024</v>
      </c>
    </row>
    <row r="2213" spans="1:12" x14ac:dyDescent="0.3">
      <c r="A2213" s="134">
        <v>40579</v>
      </c>
      <c r="B2213" s="133">
        <v>116.904</v>
      </c>
      <c r="C2213" s="133">
        <v>3496.1689999999999</v>
      </c>
      <c r="D2213" s="183" t="s">
        <v>64</v>
      </c>
      <c r="E2213" s="133">
        <v>8960</v>
      </c>
      <c r="F2213" s="133">
        <v>6.4829999999999997</v>
      </c>
      <c r="G2213" s="133">
        <v>6.5649999999999995</v>
      </c>
      <c r="H2213" s="133">
        <v>6.6840000000000002</v>
      </c>
      <c r="I2213" s="133">
        <v>6.915</v>
      </c>
      <c r="J2213" s="133">
        <v>7.86</v>
      </c>
      <c r="K2213" s="133" t="s">
        <v>64</v>
      </c>
      <c r="L2213" s="133">
        <v>179.024</v>
      </c>
    </row>
    <row r="2214" spans="1:12" x14ac:dyDescent="0.3">
      <c r="A2214" s="134">
        <v>40580</v>
      </c>
      <c r="B2214" s="133">
        <v>116.904</v>
      </c>
      <c r="C2214" s="133">
        <v>3496.1689999999999</v>
      </c>
      <c r="D2214" s="183" t="s">
        <v>64</v>
      </c>
      <c r="E2214" s="133">
        <v>8960</v>
      </c>
      <c r="F2214" s="133">
        <v>6.4829999999999997</v>
      </c>
      <c r="G2214" s="133">
        <v>6.5649999999999995</v>
      </c>
      <c r="H2214" s="133">
        <v>6.6840000000000002</v>
      </c>
      <c r="I2214" s="133">
        <v>6.915</v>
      </c>
      <c r="J2214" s="133">
        <v>7.86</v>
      </c>
      <c r="K2214" s="133" t="s">
        <v>64</v>
      </c>
      <c r="L2214" s="133">
        <v>179.024</v>
      </c>
    </row>
    <row r="2215" spans="1:12" x14ac:dyDescent="0.3">
      <c r="A2215" s="134">
        <v>40581</v>
      </c>
      <c r="B2215" s="133">
        <v>117.54600000000001</v>
      </c>
      <c r="C2215" s="133">
        <v>3487.7069999999999</v>
      </c>
      <c r="D2215" s="183" t="s">
        <v>64</v>
      </c>
      <c r="E2215" s="133">
        <v>8915</v>
      </c>
      <c r="F2215" s="133">
        <v>6.4930000000000003</v>
      </c>
      <c r="G2215" s="133">
        <v>6.5609999999999999</v>
      </c>
      <c r="H2215" s="133">
        <v>6.66</v>
      </c>
      <c r="I2215" s="133">
        <v>6.9530000000000003</v>
      </c>
      <c r="J2215" s="133">
        <v>7.88</v>
      </c>
      <c r="K2215" s="133" t="s">
        <v>64</v>
      </c>
      <c r="L2215" s="133">
        <v>179.57900000000001</v>
      </c>
    </row>
    <row r="2216" spans="1:12" x14ac:dyDescent="0.3">
      <c r="A2216" s="134">
        <v>40582</v>
      </c>
      <c r="B2216" s="133">
        <v>117.45699999999999</v>
      </c>
      <c r="C2216" s="133">
        <v>3459.933</v>
      </c>
      <c r="D2216" s="183" t="s">
        <v>64</v>
      </c>
      <c r="E2216" s="133">
        <v>8898</v>
      </c>
      <c r="F2216" s="133">
        <v>6.4870000000000001</v>
      </c>
      <c r="G2216" s="133">
        <v>6.6159999999999997</v>
      </c>
      <c r="H2216" s="133">
        <v>6.6950000000000003</v>
      </c>
      <c r="I2216" s="133">
        <v>6.6109999999999998</v>
      </c>
      <c r="J2216" s="133">
        <v>8</v>
      </c>
      <c r="K2216" s="133" t="s">
        <v>64</v>
      </c>
      <c r="L2216" s="133">
        <v>178.24100000000001</v>
      </c>
    </row>
    <row r="2217" spans="1:12" x14ac:dyDescent="0.3">
      <c r="A2217" s="134">
        <v>40583</v>
      </c>
      <c r="B2217" s="133">
        <v>116.81699999999999</v>
      </c>
      <c r="C2217" s="133">
        <v>3417.471</v>
      </c>
      <c r="D2217" s="183" t="s">
        <v>64</v>
      </c>
      <c r="E2217" s="133">
        <v>8923</v>
      </c>
      <c r="F2217" s="133">
        <v>6.5110000000000001</v>
      </c>
      <c r="G2217" s="133">
        <v>6.5830000000000002</v>
      </c>
      <c r="H2217" s="133">
        <v>6.7059999999999995</v>
      </c>
      <c r="I2217" s="133">
        <v>6.6340000000000003</v>
      </c>
      <c r="J2217" s="133">
        <v>7.99</v>
      </c>
      <c r="K2217" s="133" t="s">
        <v>64</v>
      </c>
      <c r="L2217" s="133">
        <v>175.374</v>
      </c>
    </row>
    <row r="2218" spans="1:12" x14ac:dyDescent="0.3">
      <c r="A2218" s="134">
        <v>40584</v>
      </c>
      <c r="B2218" s="133">
        <v>116.51</v>
      </c>
      <c r="C2218" s="133">
        <v>3373.6439999999998</v>
      </c>
      <c r="D2218" s="183" t="s">
        <v>64</v>
      </c>
      <c r="E2218" s="133">
        <v>8928</v>
      </c>
      <c r="F2218" s="133">
        <v>6.5149999999999997</v>
      </c>
      <c r="G2218" s="133">
        <v>6.5979999999999999</v>
      </c>
      <c r="H2218" s="133">
        <v>6.6820000000000004</v>
      </c>
      <c r="I2218" s="133">
        <v>6.8209999999999997</v>
      </c>
      <c r="J2218" s="133">
        <v>7.9</v>
      </c>
      <c r="K2218" s="133" t="s">
        <v>64</v>
      </c>
      <c r="L2218" s="133">
        <v>172.76499999999999</v>
      </c>
    </row>
    <row r="2219" spans="1:12" x14ac:dyDescent="0.3">
      <c r="A2219" s="134">
        <v>40585</v>
      </c>
      <c r="B2219" s="133">
        <v>116.13</v>
      </c>
      <c r="C2219" s="133">
        <v>3391.7660000000001</v>
      </c>
      <c r="D2219" s="183" t="s">
        <v>64</v>
      </c>
      <c r="E2219" s="133">
        <v>8927</v>
      </c>
      <c r="F2219" s="133">
        <v>6.48</v>
      </c>
      <c r="G2219" s="133">
        <v>6.5510000000000002</v>
      </c>
      <c r="H2219" s="133">
        <v>6.681</v>
      </c>
      <c r="I2219" s="133">
        <v>6.8250000000000002</v>
      </c>
      <c r="J2219" s="133">
        <v>7.9399999999999995</v>
      </c>
      <c r="K2219" s="133" t="s">
        <v>64</v>
      </c>
      <c r="L2219" s="133">
        <v>173.827</v>
      </c>
    </row>
    <row r="2220" spans="1:12" x14ac:dyDescent="0.3">
      <c r="A2220" s="134">
        <v>40586</v>
      </c>
      <c r="B2220" s="133">
        <v>116.13</v>
      </c>
      <c r="C2220" s="133">
        <v>3391.7660000000001</v>
      </c>
      <c r="D2220" s="183" t="s">
        <v>64</v>
      </c>
      <c r="E2220" s="133">
        <v>8927</v>
      </c>
      <c r="F2220" s="133">
        <v>6.48</v>
      </c>
      <c r="G2220" s="133">
        <v>6.5510000000000002</v>
      </c>
      <c r="H2220" s="133">
        <v>6.681</v>
      </c>
      <c r="I2220" s="133">
        <v>6.8250000000000002</v>
      </c>
      <c r="J2220" s="133">
        <v>7.9399999999999995</v>
      </c>
      <c r="K2220" s="133" t="s">
        <v>64</v>
      </c>
      <c r="L2220" s="133">
        <v>173.827</v>
      </c>
    </row>
    <row r="2221" spans="1:12" x14ac:dyDescent="0.3">
      <c r="A2221" s="134">
        <v>40587</v>
      </c>
      <c r="B2221" s="133">
        <v>116.13</v>
      </c>
      <c r="C2221" s="133">
        <v>3391.7660000000001</v>
      </c>
      <c r="D2221" s="183" t="s">
        <v>64</v>
      </c>
      <c r="E2221" s="133">
        <v>8927</v>
      </c>
      <c r="F2221" s="133">
        <v>6.48</v>
      </c>
      <c r="G2221" s="133">
        <v>6.5510000000000002</v>
      </c>
      <c r="H2221" s="133">
        <v>6.681</v>
      </c>
      <c r="I2221" s="133">
        <v>6.8250000000000002</v>
      </c>
      <c r="J2221" s="133">
        <v>7.9399999999999995</v>
      </c>
      <c r="K2221" s="133" t="s">
        <v>64</v>
      </c>
      <c r="L2221" s="133">
        <v>173.827</v>
      </c>
    </row>
    <row r="2222" spans="1:12" x14ac:dyDescent="0.3">
      <c r="A2222" s="134">
        <v>40588</v>
      </c>
      <c r="B2222" s="133">
        <v>116.339</v>
      </c>
      <c r="C2222" s="133">
        <v>3416.7669999999998</v>
      </c>
      <c r="D2222" s="183" t="s">
        <v>64</v>
      </c>
      <c r="E2222" s="133">
        <v>8904</v>
      </c>
      <c r="F2222" s="133">
        <v>6.5010000000000003</v>
      </c>
      <c r="G2222" s="133">
        <v>6.5709999999999997</v>
      </c>
      <c r="H2222" s="133">
        <v>6.6740000000000004</v>
      </c>
      <c r="I2222" s="133">
        <v>6.8109999999999999</v>
      </c>
      <c r="J2222" s="133">
        <v>7.95</v>
      </c>
      <c r="K2222" s="133" t="s">
        <v>64</v>
      </c>
      <c r="L2222" s="133">
        <v>175.73099999999999</v>
      </c>
    </row>
    <row r="2223" spans="1:12" x14ac:dyDescent="0.3">
      <c r="A2223" s="134">
        <v>40589</v>
      </c>
      <c r="B2223" s="133">
        <v>116.32299999999999</v>
      </c>
      <c r="C2223" s="133">
        <v>3416.7669999999998</v>
      </c>
      <c r="D2223" s="183" t="s">
        <v>64</v>
      </c>
      <c r="E2223" s="133">
        <v>8915</v>
      </c>
      <c r="F2223" s="133">
        <v>6.5010000000000003</v>
      </c>
      <c r="G2223" s="133">
        <v>6.5709999999999997</v>
      </c>
      <c r="H2223" s="133">
        <v>6.6740000000000004</v>
      </c>
      <c r="I2223" s="133">
        <v>6.8109999999999999</v>
      </c>
      <c r="J2223" s="133">
        <v>7.95</v>
      </c>
      <c r="K2223" s="133" t="s">
        <v>64</v>
      </c>
      <c r="L2223" s="133">
        <v>175.73099999999999</v>
      </c>
    </row>
    <row r="2224" spans="1:12" x14ac:dyDescent="0.3">
      <c r="A2224" s="134">
        <v>40590</v>
      </c>
      <c r="B2224" s="133">
        <v>116.675</v>
      </c>
      <c r="C2224" s="133">
        <v>3416.7849999999999</v>
      </c>
      <c r="D2224" s="183" t="s">
        <v>64</v>
      </c>
      <c r="E2224" s="133">
        <v>8884</v>
      </c>
      <c r="F2224" s="133">
        <v>6.4939999999999998</v>
      </c>
      <c r="G2224" s="133">
        <v>6.6040000000000001</v>
      </c>
      <c r="H2224" s="133">
        <v>6.7219999999999995</v>
      </c>
      <c r="I2224" s="133">
        <v>6.7910000000000004</v>
      </c>
      <c r="J2224" s="133">
        <v>7.98</v>
      </c>
      <c r="K2224" s="133" t="s">
        <v>64</v>
      </c>
      <c r="L2224" s="133">
        <v>176.13</v>
      </c>
    </row>
    <row r="2225" spans="1:12" x14ac:dyDescent="0.3">
      <c r="A2225" s="134">
        <v>40591</v>
      </c>
      <c r="B2225" s="133">
        <v>116.89100000000001</v>
      </c>
      <c r="C2225" s="133">
        <v>3434.38</v>
      </c>
      <c r="D2225" s="183" t="s">
        <v>64</v>
      </c>
      <c r="E2225" s="133">
        <v>8876</v>
      </c>
      <c r="F2225" s="133">
        <v>6.5190000000000001</v>
      </c>
      <c r="G2225" s="133">
        <v>6.5860000000000003</v>
      </c>
      <c r="H2225" s="133">
        <v>6.6899999999999995</v>
      </c>
      <c r="I2225" s="133">
        <v>6.7059999999999995</v>
      </c>
      <c r="J2225" s="133">
        <v>8.0399999999999991</v>
      </c>
      <c r="K2225" s="133" t="s">
        <v>64</v>
      </c>
      <c r="L2225" s="133">
        <v>177.29599999999999</v>
      </c>
    </row>
    <row r="2226" spans="1:12" x14ac:dyDescent="0.3">
      <c r="A2226" s="134">
        <v>40592</v>
      </c>
      <c r="B2226" s="133">
        <v>117.367</v>
      </c>
      <c r="C2226" s="133">
        <v>3501.4969999999998</v>
      </c>
      <c r="D2226" s="183" t="s">
        <v>64</v>
      </c>
      <c r="E2226" s="133">
        <v>8854</v>
      </c>
      <c r="F2226" s="133">
        <v>6.4870000000000001</v>
      </c>
      <c r="G2226" s="133">
        <v>6.5720000000000001</v>
      </c>
      <c r="H2226" s="133">
        <v>6.6920000000000002</v>
      </c>
      <c r="I2226" s="133">
        <v>6.7389999999999999</v>
      </c>
      <c r="J2226" s="133">
        <v>8.01</v>
      </c>
      <c r="K2226" s="133" t="s">
        <v>64</v>
      </c>
      <c r="L2226" s="133">
        <v>181.327</v>
      </c>
    </row>
    <row r="2227" spans="1:12" x14ac:dyDescent="0.3">
      <c r="A2227" s="134">
        <v>40593</v>
      </c>
      <c r="B2227" s="133">
        <v>117.367</v>
      </c>
      <c r="C2227" s="133">
        <v>3501.4969999999998</v>
      </c>
      <c r="D2227" s="183" t="s">
        <v>64</v>
      </c>
      <c r="E2227" s="133">
        <v>8854</v>
      </c>
      <c r="F2227" s="133">
        <v>6.4870000000000001</v>
      </c>
      <c r="G2227" s="133">
        <v>6.5720000000000001</v>
      </c>
      <c r="H2227" s="133">
        <v>6.6920000000000002</v>
      </c>
      <c r="I2227" s="133">
        <v>6.7389999999999999</v>
      </c>
      <c r="J2227" s="133">
        <v>8.01</v>
      </c>
      <c r="K2227" s="133" t="s">
        <v>64</v>
      </c>
      <c r="L2227" s="133">
        <v>181.327</v>
      </c>
    </row>
    <row r="2228" spans="1:12" x14ac:dyDescent="0.3">
      <c r="A2228" s="134">
        <v>40594</v>
      </c>
      <c r="B2228" s="133">
        <v>117.367</v>
      </c>
      <c r="C2228" s="133">
        <v>3501.4969999999998</v>
      </c>
      <c r="D2228" s="183" t="s">
        <v>64</v>
      </c>
      <c r="E2228" s="133">
        <v>8854</v>
      </c>
      <c r="F2228" s="133">
        <v>6.4870000000000001</v>
      </c>
      <c r="G2228" s="133">
        <v>6.5720000000000001</v>
      </c>
      <c r="H2228" s="133">
        <v>6.6920000000000002</v>
      </c>
      <c r="I2228" s="133">
        <v>6.7389999999999999</v>
      </c>
      <c r="J2228" s="133">
        <v>8.01</v>
      </c>
      <c r="K2228" s="133" t="s">
        <v>64</v>
      </c>
      <c r="L2228" s="133">
        <v>181.327</v>
      </c>
    </row>
    <row r="2229" spans="1:12" x14ac:dyDescent="0.3">
      <c r="A2229" s="134">
        <v>40595</v>
      </c>
      <c r="B2229" s="133">
        <v>117.6</v>
      </c>
      <c r="C2229" s="133">
        <v>3497.643</v>
      </c>
      <c r="D2229" s="183" t="s">
        <v>64</v>
      </c>
      <c r="E2229" s="133">
        <v>8845</v>
      </c>
      <c r="F2229" s="133">
        <v>6.5179999999999998</v>
      </c>
      <c r="G2229" s="133">
        <v>6.6310000000000002</v>
      </c>
      <c r="H2229" s="133">
        <v>6.718</v>
      </c>
      <c r="I2229" s="133">
        <v>6.5330000000000004</v>
      </c>
      <c r="J2229" s="133">
        <v>8</v>
      </c>
      <c r="K2229" s="133" t="s">
        <v>64</v>
      </c>
      <c r="L2229" s="133">
        <v>181.041</v>
      </c>
    </row>
    <row r="2230" spans="1:12" x14ac:dyDescent="0.3">
      <c r="A2230" s="134">
        <v>40596</v>
      </c>
      <c r="B2230" s="133">
        <v>117.57599999999999</v>
      </c>
      <c r="C2230" s="133">
        <v>3451.1</v>
      </c>
      <c r="D2230" s="183" t="s">
        <v>64</v>
      </c>
      <c r="E2230" s="133">
        <v>8868</v>
      </c>
      <c r="F2230" s="133">
        <v>6.5090000000000003</v>
      </c>
      <c r="G2230" s="133">
        <v>6.64</v>
      </c>
      <c r="H2230" s="133">
        <v>6.7059999999999995</v>
      </c>
      <c r="I2230" s="133">
        <v>6.6859999999999999</v>
      </c>
      <c r="J2230" s="133">
        <v>7.95</v>
      </c>
      <c r="K2230" s="133" t="s">
        <v>64</v>
      </c>
      <c r="L2230" s="133">
        <v>178.82</v>
      </c>
    </row>
    <row r="2231" spans="1:12" x14ac:dyDescent="0.3">
      <c r="A2231" s="134">
        <v>40597</v>
      </c>
      <c r="B2231" s="133">
        <v>118.161</v>
      </c>
      <c r="C2231" s="133">
        <v>3474.123</v>
      </c>
      <c r="D2231" s="183" t="s">
        <v>64</v>
      </c>
      <c r="E2231" s="133">
        <v>8865</v>
      </c>
      <c r="F2231" s="133">
        <v>6.49</v>
      </c>
      <c r="G2231" s="133">
        <v>6.609</v>
      </c>
      <c r="H2231" s="133">
        <v>6.726</v>
      </c>
      <c r="I2231" s="133">
        <v>6.6559999999999997</v>
      </c>
      <c r="J2231" s="133">
        <v>7.92</v>
      </c>
      <c r="K2231" s="133" t="s">
        <v>64</v>
      </c>
      <c r="L2231" s="133">
        <v>180.07400000000001</v>
      </c>
    </row>
    <row r="2232" spans="1:12" x14ac:dyDescent="0.3">
      <c r="A2232" s="134">
        <v>40598</v>
      </c>
      <c r="B2232" s="133">
        <v>117.825</v>
      </c>
      <c r="C2232" s="133">
        <v>3439.1320000000001</v>
      </c>
      <c r="D2232" s="183" t="s">
        <v>64</v>
      </c>
      <c r="E2232" s="133">
        <v>8845</v>
      </c>
      <c r="F2232" s="133">
        <v>6.5490000000000004</v>
      </c>
      <c r="G2232" s="133">
        <v>6.6459999999999999</v>
      </c>
      <c r="H2232" s="133">
        <v>6.7089999999999996</v>
      </c>
      <c r="I2232" s="133">
        <v>6.484</v>
      </c>
      <c r="J2232" s="133">
        <v>8.01</v>
      </c>
      <c r="K2232" s="133" t="s">
        <v>64</v>
      </c>
      <c r="L2232" s="133">
        <v>177.71299999999999</v>
      </c>
    </row>
    <row r="2233" spans="1:12" x14ac:dyDescent="0.3">
      <c r="A2233" s="134">
        <v>40599</v>
      </c>
      <c r="B2233" s="133">
        <v>117.57</v>
      </c>
      <c r="C2233" s="133">
        <v>3443.53</v>
      </c>
      <c r="D2233" s="183" t="s">
        <v>64</v>
      </c>
      <c r="E2233" s="133">
        <v>8823</v>
      </c>
      <c r="F2233" s="133">
        <v>6.55</v>
      </c>
      <c r="G2233" s="133">
        <v>6.6440000000000001</v>
      </c>
      <c r="H2233" s="133">
        <v>6.7469999999999999</v>
      </c>
      <c r="I2233" s="133">
        <v>6.49</v>
      </c>
      <c r="J2233" s="133">
        <v>7.98</v>
      </c>
      <c r="K2233" s="133" t="s">
        <v>64</v>
      </c>
      <c r="L2233" s="133">
        <v>177.36099999999999</v>
      </c>
    </row>
    <row r="2234" spans="1:12" x14ac:dyDescent="0.3">
      <c r="A2234" s="134">
        <v>40600</v>
      </c>
      <c r="B2234" s="133">
        <v>117.57</v>
      </c>
      <c r="C2234" s="133">
        <v>3443.53</v>
      </c>
      <c r="D2234" s="183" t="s">
        <v>64</v>
      </c>
      <c r="E2234" s="133">
        <v>8823</v>
      </c>
      <c r="F2234" s="133">
        <v>6.55</v>
      </c>
      <c r="G2234" s="133">
        <v>6.6440000000000001</v>
      </c>
      <c r="H2234" s="133">
        <v>6.7469999999999999</v>
      </c>
      <c r="I2234" s="133">
        <v>6.49</v>
      </c>
      <c r="J2234" s="133">
        <v>7.98</v>
      </c>
      <c r="K2234" s="133" t="s">
        <v>64</v>
      </c>
      <c r="L2234" s="133">
        <v>177.36099999999999</v>
      </c>
    </row>
    <row r="2235" spans="1:12" x14ac:dyDescent="0.3">
      <c r="A2235" s="134">
        <v>40601</v>
      </c>
      <c r="B2235" s="133">
        <v>117.57</v>
      </c>
      <c r="C2235" s="133">
        <v>3443.53</v>
      </c>
      <c r="D2235" s="183" t="s">
        <v>64</v>
      </c>
      <c r="E2235" s="133">
        <v>8823</v>
      </c>
      <c r="F2235" s="133">
        <v>6.55</v>
      </c>
      <c r="G2235" s="133">
        <v>6.6440000000000001</v>
      </c>
      <c r="H2235" s="133">
        <v>6.7469999999999999</v>
      </c>
      <c r="I2235" s="133">
        <v>6.49</v>
      </c>
      <c r="J2235" s="133">
        <v>7.98</v>
      </c>
      <c r="K2235" s="133" t="s">
        <v>64</v>
      </c>
      <c r="L2235" s="133">
        <v>177.36099999999999</v>
      </c>
    </row>
    <row r="2236" spans="1:12" x14ac:dyDescent="0.3">
      <c r="A2236" s="134">
        <v>40602</v>
      </c>
      <c r="B2236" s="133">
        <v>117.944</v>
      </c>
      <c r="C2236" s="133">
        <v>3470.348</v>
      </c>
      <c r="D2236" s="183" t="s">
        <v>64</v>
      </c>
      <c r="E2236" s="133">
        <v>8818</v>
      </c>
      <c r="F2236" s="133">
        <v>6.5529999999999999</v>
      </c>
      <c r="G2236" s="133">
        <v>6.71</v>
      </c>
      <c r="H2236" s="133">
        <v>6.7279999999999998</v>
      </c>
      <c r="I2236" s="133">
        <v>6.5110000000000001</v>
      </c>
      <c r="J2236" s="133">
        <v>8.01</v>
      </c>
      <c r="K2236" s="133" t="s">
        <v>64</v>
      </c>
      <c r="L2236" s="133">
        <v>179.24199999999999</v>
      </c>
    </row>
    <row r="2237" spans="1:12" x14ac:dyDescent="0.3">
      <c r="A2237" s="134">
        <v>40603</v>
      </c>
      <c r="B2237" s="133">
        <v>118.52200000000001</v>
      </c>
      <c r="C2237" s="133">
        <v>3512.6170000000002</v>
      </c>
      <c r="D2237" s="183" t="s">
        <v>64</v>
      </c>
      <c r="E2237" s="133">
        <v>8815</v>
      </c>
      <c r="F2237" s="133">
        <v>6.51</v>
      </c>
      <c r="G2237" s="133">
        <v>6.665</v>
      </c>
      <c r="H2237" s="133">
        <v>6.6280000000000001</v>
      </c>
      <c r="I2237" s="133">
        <v>6.5039999999999996</v>
      </c>
      <c r="J2237" s="133">
        <v>7.99</v>
      </c>
      <c r="K2237" s="133" t="s">
        <v>64</v>
      </c>
      <c r="L2237" s="133">
        <v>182.42599999999999</v>
      </c>
    </row>
    <row r="2238" spans="1:12" x14ac:dyDescent="0.3">
      <c r="A2238" s="134">
        <v>40604</v>
      </c>
      <c r="B2238" s="133">
        <v>118.602</v>
      </c>
      <c r="C2238" s="133">
        <v>3486.1970000000001</v>
      </c>
      <c r="D2238" s="183" t="s">
        <v>64</v>
      </c>
      <c r="E2238" s="133">
        <v>8815</v>
      </c>
      <c r="F2238" s="133">
        <v>6.5540000000000003</v>
      </c>
      <c r="G2238" s="133">
        <v>6.6920000000000002</v>
      </c>
      <c r="H2238" s="133">
        <v>6.7130000000000001</v>
      </c>
      <c r="I2238" s="133">
        <v>6.46</v>
      </c>
      <c r="J2238" s="133">
        <v>7.99</v>
      </c>
      <c r="K2238" s="133" t="s">
        <v>64</v>
      </c>
      <c r="L2238" s="133">
        <v>181.601</v>
      </c>
    </row>
    <row r="2239" spans="1:12" x14ac:dyDescent="0.3">
      <c r="A2239" s="134">
        <v>40605</v>
      </c>
      <c r="B2239" s="133">
        <v>118.854</v>
      </c>
      <c r="C2239" s="133">
        <v>3494.5390000000002</v>
      </c>
      <c r="D2239" s="183" t="s">
        <v>64</v>
      </c>
      <c r="E2239" s="133">
        <v>8803</v>
      </c>
      <c r="F2239" s="133">
        <v>6.5549999999999997</v>
      </c>
      <c r="G2239" s="133">
        <v>6.6690000000000005</v>
      </c>
      <c r="H2239" s="133">
        <v>6.6899999999999995</v>
      </c>
      <c r="I2239" s="133">
        <v>6.4429999999999996</v>
      </c>
      <c r="J2239" s="133">
        <v>7.72</v>
      </c>
      <c r="K2239" s="133" t="s">
        <v>64</v>
      </c>
      <c r="L2239" s="133">
        <v>182.58</v>
      </c>
    </row>
    <row r="2240" spans="1:12" x14ac:dyDescent="0.3">
      <c r="A2240" s="134">
        <v>40606</v>
      </c>
      <c r="B2240" s="133">
        <v>119.899</v>
      </c>
      <c r="C2240" s="133">
        <v>3542.9029999999998</v>
      </c>
      <c r="D2240" s="183" t="s">
        <v>64</v>
      </c>
      <c r="E2240" s="133">
        <v>8772</v>
      </c>
      <c r="F2240" s="133">
        <v>6.5529999999999999</v>
      </c>
      <c r="G2240" s="133">
        <v>6.6690000000000005</v>
      </c>
      <c r="H2240" s="133">
        <v>6.6710000000000003</v>
      </c>
      <c r="I2240" s="133">
        <v>6.4020000000000001</v>
      </c>
      <c r="J2240" s="133">
        <v>7.67</v>
      </c>
      <c r="K2240" s="133" t="s">
        <v>64</v>
      </c>
      <c r="L2240" s="133">
        <v>186.27699999999999</v>
      </c>
    </row>
    <row r="2241" spans="1:12" x14ac:dyDescent="0.3">
      <c r="A2241" s="134">
        <v>40607</v>
      </c>
      <c r="B2241" s="133">
        <v>119.899</v>
      </c>
      <c r="C2241" s="133">
        <v>3542.9029999999998</v>
      </c>
      <c r="D2241" s="183" t="s">
        <v>64</v>
      </c>
      <c r="E2241" s="133">
        <v>8772</v>
      </c>
      <c r="F2241" s="133">
        <v>6.5529999999999999</v>
      </c>
      <c r="G2241" s="133">
        <v>6.6690000000000005</v>
      </c>
      <c r="H2241" s="133">
        <v>6.6710000000000003</v>
      </c>
      <c r="I2241" s="133">
        <v>6.4020000000000001</v>
      </c>
      <c r="J2241" s="133">
        <v>7.67</v>
      </c>
      <c r="K2241" s="133" t="s">
        <v>64</v>
      </c>
      <c r="L2241" s="133">
        <v>186.27699999999999</v>
      </c>
    </row>
    <row r="2242" spans="1:12" x14ac:dyDescent="0.3">
      <c r="A2242" s="134">
        <v>40608</v>
      </c>
      <c r="B2242" s="133">
        <v>119.899</v>
      </c>
      <c r="C2242" s="133">
        <v>3542.9029999999998</v>
      </c>
      <c r="D2242" s="183" t="s">
        <v>64</v>
      </c>
      <c r="E2242" s="133">
        <v>8772</v>
      </c>
      <c r="F2242" s="133">
        <v>6.5529999999999999</v>
      </c>
      <c r="G2242" s="133">
        <v>6.6690000000000005</v>
      </c>
      <c r="H2242" s="133">
        <v>6.6710000000000003</v>
      </c>
      <c r="I2242" s="133">
        <v>6.4020000000000001</v>
      </c>
      <c r="J2242" s="133">
        <v>7.67</v>
      </c>
      <c r="K2242" s="133" t="s">
        <v>64</v>
      </c>
      <c r="L2242" s="133">
        <v>186.27699999999999</v>
      </c>
    </row>
    <row r="2243" spans="1:12" x14ac:dyDescent="0.3">
      <c r="A2243" s="134">
        <v>40609</v>
      </c>
      <c r="B2243" s="133">
        <v>119.655</v>
      </c>
      <c r="C2243" s="133">
        <v>3561.7170000000001</v>
      </c>
      <c r="D2243" s="183" t="s">
        <v>64</v>
      </c>
      <c r="E2243" s="133">
        <v>8785</v>
      </c>
      <c r="F2243" s="133">
        <v>6.6059999999999999</v>
      </c>
      <c r="G2243" s="133">
        <v>6.6589999999999998</v>
      </c>
      <c r="H2243" s="133">
        <v>6.7119999999999997</v>
      </c>
      <c r="I2243" s="133">
        <v>6.3929999999999998</v>
      </c>
      <c r="J2243" s="133">
        <v>7.48</v>
      </c>
      <c r="K2243" s="133" t="s">
        <v>64</v>
      </c>
      <c r="L2243" s="133">
        <v>187.964</v>
      </c>
    </row>
    <row r="2244" spans="1:12" x14ac:dyDescent="0.3">
      <c r="A2244" s="134">
        <v>40610</v>
      </c>
      <c r="B2244" s="133">
        <v>119.836</v>
      </c>
      <c r="C2244" s="133">
        <v>3580.3139999999999</v>
      </c>
      <c r="D2244" s="183" t="s">
        <v>64</v>
      </c>
      <c r="E2244" s="133">
        <v>8782</v>
      </c>
      <c r="F2244" s="133">
        <v>6.5739999999999998</v>
      </c>
      <c r="G2244" s="133">
        <v>6.7030000000000003</v>
      </c>
      <c r="H2244" s="133">
        <v>6.6909999999999998</v>
      </c>
      <c r="I2244" s="133">
        <v>6.4130000000000003</v>
      </c>
      <c r="J2244" s="133">
        <v>7.42</v>
      </c>
      <c r="K2244" s="133" t="s">
        <v>64</v>
      </c>
      <c r="L2244" s="133">
        <v>187.97300000000001</v>
      </c>
    </row>
    <row r="2245" spans="1:12" x14ac:dyDescent="0.3">
      <c r="A2245" s="134">
        <v>40611</v>
      </c>
      <c r="B2245" s="133">
        <v>120.651</v>
      </c>
      <c r="C2245" s="133">
        <v>3598.6750000000002</v>
      </c>
      <c r="D2245" s="183" t="s">
        <v>64</v>
      </c>
      <c r="E2245" s="133">
        <v>8770</v>
      </c>
      <c r="F2245" s="133">
        <v>6.5369999999999999</v>
      </c>
      <c r="G2245" s="133">
        <v>6.6790000000000003</v>
      </c>
      <c r="H2245" s="133">
        <v>6.6660000000000004</v>
      </c>
      <c r="I2245" s="133">
        <v>6.4459999999999997</v>
      </c>
      <c r="J2245" s="133">
        <v>7.39</v>
      </c>
      <c r="K2245" s="133" t="s">
        <v>64</v>
      </c>
      <c r="L2245" s="133">
        <v>189.095</v>
      </c>
    </row>
    <row r="2246" spans="1:12" x14ac:dyDescent="0.3">
      <c r="A2246" s="134">
        <v>40612</v>
      </c>
      <c r="B2246" s="133">
        <v>120.991</v>
      </c>
      <c r="C2246" s="133">
        <v>3587.6480000000001</v>
      </c>
      <c r="D2246" s="183" t="s">
        <v>64</v>
      </c>
      <c r="E2246" s="133">
        <v>8783</v>
      </c>
      <c r="F2246" s="133">
        <v>6.5609999999999999</v>
      </c>
      <c r="G2246" s="133">
        <v>6.6740000000000004</v>
      </c>
      <c r="H2246" s="133">
        <v>6.7169999999999996</v>
      </c>
      <c r="I2246" s="133">
        <v>5.7080000000000002</v>
      </c>
      <c r="J2246" s="133">
        <v>7.42</v>
      </c>
      <c r="K2246" s="133" t="s">
        <v>64</v>
      </c>
      <c r="L2246" s="133">
        <v>188.459</v>
      </c>
    </row>
    <row r="2247" spans="1:12" x14ac:dyDescent="0.3">
      <c r="A2247" s="134">
        <v>40613</v>
      </c>
      <c r="B2247" s="133">
        <v>120.52200000000001</v>
      </c>
      <c r="C2247" s="133">
        <v>3542.2280000000001</v>
      </c>
      <c r="D2247" s="183" t="s">
        <v>64</v>
      </c>
      <c r="E2247" s="133">
        <v>8774</v>
      </c>
      <c r="F2247" s="133">
        <v>6.5649999999999995</v>
      </c>
      <c r="G2247" s="133">
        <v>6.6530000000000005</v>
      </c>
      <c r="H2247" s="133">
        <v>6.6899999999999995</v>
      </c>
      <c r="I2247" s="133">
        <v>5.7249999999999996</v>
      </c>
      <c r="J2247" s="133">
        <v>7.24</v>
      </c>
      <c r="K2247" s="133" t="s">
        <v>64</v>
      </c>
      <c r="L2247" s="133">
        <v>185.642</v>
      </c>
    </row>
    <row r="2248" spans="1:12" x14ac:dyDescent="0.3">
      <c r="A2248" s="134">
        <v>40614</v>
      </c>
      <c r="B2248" s="133">
        <v>120.52200000000001</v>
      </c>
      <c r="C2248" s="133">
        <v>3542.2280000000001</v>
      </c>
      <c r="D2248" s="183" t="s">
        <v>64</v>
      </c>
      <c r="E2248" s="133">
        <v>8774</v>
      </c>
      <c r="F2248" s="133">
        <v>6.5649999999999995</v>
      </c>
      <c r="G2248" s="133">
        <v>6.6530000000000005</v>
      </c>
      <c r="H2248" s="133">
        <v>6.6899999999999995</v>
      </c>
      <c r="I2248" s="133">
        <v>5.7249999999999996</v>
      </c>
      <c r="J2248" s="133">
        <v>7.24</v>
      </c>
      <c r="K2248" s="133" t="s">
        <v>64</v>
      </c>
      <c r="L2248" s="133">
        <v>185.642</v>
      </c>
    </row>
    <row r="2249" spans="1:12" x14ac:dyDescent="0.3">
      <c r="A2249" s="134">
        <v>40615</v>
      </c>
      <c r="B2249" s="133">
        <v>120.52200000000001</v>
      </c>
      <c r="C2249" s="133">
        <v>3542.2280000000001</v>
      </c>
      <c r="D2249" s="183" t="s">
        <v>64</v>
      </c>
      <c r="E2249" s="133">
        <v>8774</v>
      </c>
      <c r="F2249" s="133">
        <v>6.5649999999999995</v>
      </c>
      <c r="G2249" s="133">
        <v>6.6530000000000005</v>
      </c>
      <c r="H2249" s="133">
        <v>6.6899999999999995</v>
      </c>
      <c r="I2249" s="133">
        <v>5.7249999999999996</v>
      </c>
      <c r="J2249" s="133">
        <v>7.24</v>
      </c>
      <c r="K2249" s="133" t="s">
        <v>64</v>
      </c>
      <c r="L2249" s="133">
        <v>185.642</v>
      </c>
    </row>
    <row r="2250" spans="1:12" x14ac:dyDescent="0.3">
      <c r="A2250" s="134">
        <v>40616</v>
      </c>
      <c r="B2250" s="133">
        <v>120.825</v>
      </c>
      <c r="C2250" s="133">
        <v>3569.8389999999999</v>
      </c>
      <c r="D2250" s="183" t="s">
        <v>64</v>
      </c>
      <c r="E2250" s="133">
        <v>8745</v>
      </c>
      <c r="F2250" s="133">
        <v>6.5649999999999995</v>
      </c>
      <c r="G2250" s="133">
        <v>6.6690000000000005</v>
      </c>
      <c r="H2250" s="133">
        <v>6.7</v>
      </c>
      <c r="I2250" s="133">
        <v>5.7089999999999996</v>
      </c>
      <c r="J2250" s="133">
        <v>7.29</v>
      </c>
      <c r="K2250" s="133" t="s">
        <v>64</v>
      </c>
      <c r="L2250" s="133">
        <v>186.51499999999999</v>
      </c>
    </row>
    <row r="2251" spans="1:12" x14ac:dyDescent="0.3">
      <c r="A2251" s="134">
        <v>40617</v>
      </c>
      <c r="B2251" s="133">
        <v>120.735</v>
      </c>
      <c r="C2251" s="133">
        <v>3524.4830000000002</v>
      </c>
      <c r="D2251" s="183" t="s">
        <v>64</v>
      </c>
      <c r="E2251" s="133">
        <v>8776</v>
      </c>
      <c r="F2251" s="133">
        <v>6.54</v>
      </c>
      <c r="G2251" s="133">
        <v>6.6859999999999999</v>
      </c>
      <c r="H2251" s="133">
        <v>6.6779999999999999</v>
      </c>
      <c r="I2251" s="133">
        <v>5.6749999999999998</v>
      </c>
      <c r="J2251" s="133">
        <v>7.27</v>
      </c>
      <c r="K2251" s="133" t="s">
        <v>64</v>
      </c>
      <c r="L2251" s="133">
        <v>183.29499999999999</v>
      </c>
    </row>
    <row r="2252" spans="1:12" x14ac:dyDescent="0.3">
      <c r="A2252" s="134">
        <v>40618</v>
      </c>
      <c r="B2252" s="133">
        <v>121</v>
      </c>
      <c r="C2252" s="133">
        <v>3531.4769999999999</v>
      </c>
      <c r="D2252" s="183" t="s">
        <v>64</v>
      </c>
      <c r="E2252" s="133">
        <v>8775</v>
      </c>
      <c r="F2252" s="133">
        <v>6.53</v>
      </c>
      <c r="G2252" s="133">
        <v>6.6749999999999998</v>
      </c>
      <c r="H2252" s="133">
        <v>6.68</v>
      </c>
      <c r="I2252" s="133">
        <v>5.633</v>
      </c>
      <c r="J2252" s="133">
        <v>7.27</v>
      </c>
      <c r="K2252" s="133" t="s">
        <v>64</v>
      </c>
      <c r="L2252" s="133">
        <v>183.38499999999999</v>
      </c>
    </row>
    <row r="2253" spans="1:12" x14ac:dyDescent="0.3">
      <c r="A2253" s="134">
        <v>40619</v>
      </c>
      <c r="B2253" s="133">
        <v>120.88800000000001</v>
      </c>
      <c r="C2253" s="133">
        <v>3484.21</v>
      </c>
      <c r="D2253" s="183" t="s">
        <v>64</v>
      </c>
      <c r="E2253" s="133">
        <v>8780</v>
      </c>
      <c r="F2253" s="133">
        <v>6.5670000000000002</v>
      </c>
      <c r="G2253" s="133">
        <v>6.625</v>
      </c>
      <c r="H2253" s="133">
        <v>6.6829999999999998</v>
      </c>
      <c r="I2253" s="133">
        <v>6.4359999999999999</v>
      </c>
      <c r="J2253" s="133">
        <v>7.452</v>
      </c>
      <c r="K2253" s="133" t="s">
        <v>64</v>
      </c>
      <c r="L2253" s="133">
        <v>180.14699999999999</v>
      </c>
    </row>
    <row r="2254" spans="1:12" x14ac:dyDescent="0.3">
      <c r="A2254" s="134">
        <v>40620</v>
      </c>
      <c r="B2254" s="133">
        <v>121.101</v>
      </c>
      <c r="C2254" s="133">
        <v>3494.07</v>
      </c>
      <c r="D2254" s="183" t="s">
        <v>64</v>
      </c>
      <c r="E2254" s="133">
        <v>8768</v>
      </c>
      <c r="F2254" s="133">
        <v>6.5670000000000002</v>
      </c>
      <c r="G2254" s="133">
        <v>6.625</v>
      </c>
      <c r="H2254" s="133">
        <v>6.681</v>
      </c>
      <c r="I2254" s="133">
        <v>6.8920000000000003</v>
      </c>
      <c r="J2254" s="133">
        <v>7.444</v>
      </c>
      <c r="K2254" s="133" t="s">
        <v>64</v>
      </c>
      <c r="L2254" s="133">
        <v>179.613</v>
      </c>
    </row>
    <row r="2255" spans="1:12" x14ac:dyDescent="0.3">
      <c r="A2255" s="134">
        <v>40621</v>
      </c>
      <c r="B2255" s="133">
        <v>121.101</v>
      </c>
      <c r="C2255" s="133">
        <v>3494.07</v>
      </c>
      <c r="D2255" s="183" t="s">
        <v>64</v>
      </c>
      <c r="E2255" s="133">
        <v>8768</v>
      </c>
      <c r="F2255" s="133">
        <v>6.5670000000000002</v>
      </c>
      <c r="G2255" s="133">
        <v>6.625</v>
      </c>
      <c r="H2255" s="133">
        <v>6.681</v>
      </c>
      <c r="I2255" s="133">
        <v>6.8920000000000003</v>
      </c>
      <c r="J2255" s="133">
        <v>7.444</v>
      </c>
      <c r="K2255" s="133" t="s">
        <v>64</v>
      </c>
      <c r="L2255" s="133">
        <v>179.613</v>
      </c>
    </row>
    <row r="2256" spans="1:12" x14ac:dyDescent="0.3">
      <c r="A2256" s="134">
        <v>40622</v>
      </c>
      <c r="B2256" s="133">
        <v>121.101</v>
      </c>
      <c r="C2256" s="133">
        <v>3494.07</v>
      </c>
      <c r="D2256" s="183" t="s">
        <v>64</v>
      </c>
      <c r="E2256" s="133">
        <v>8768</v>
      </c>
      <c r="F2256" s="133">
        <v>6.5670000000000002</v>
      </c>
      <c r="G2256" s="133">
        <v>6.625</v>
      </c>
      <c r="H2256" s="133">
        <v>6.681</v>
      </c>
      <c r="I2256" s="133">
        <v>6.8920000000000003</v>
      </c>
      <c r="J2256" s="133">
        <v>7.444</v>
      </c>
      <c r="K2256" s="133" t="s">
        <v>64</v>
      </c>
      <c r="L2256" s="133">
        <v>179.613</v>
      </c>
    </row>
    <row r="2257" spans="1:12" x14ac:dyDescent="0.3">
      <c r="A2257" s="134">
        <v>40623</v>
      </c>
      <c r="B2257" s="133">
        <v>121.676</v>
      </c>
      <c r="C2257" s="133">
        <v>3518.846</v>
      </c>
      <c r="D2257" s="183" t="s">
        <v>64</v>
      </c>
      <c r="E2257" s="133">
        <v>8708</v>
      </c>
      <c r="F2257" s="133">
        <v>6.5490000000000004</v>
      </c>
      <c r="G2257" s="133">
        <v>6.6580000000000004</v>
      </c>
      <c r="H2257" s="133">
        <v>6.7030000000000003</v>
      </c>
      <c r="I2257" s="133">
        <v>6.61</v>
      </c>
      <c r="J2257" s="133">
        <v>7.4349999999999996</v>
      </c>
      <c r="K2257" s="133" t="s">
        <v>64</v>
      </c>
      <c r="L2257" s="133">
        <v>182.11600000000001</v>
      </c>
    </row>
    <row r="2258" spans="1:12" x14ac:dyDescent="0.3">
      <c r="A2258" s="134">
        <v>40624</v>
      </c>
      <c r="B2258" s="133">
        <v>122.05800000000001</v>
      </c>
      <c r="C2258" s="133">
        <v>3517.721</v>
      </c>
      <c r="D2258" s="183" t="s">
        <v>64</v>
      </c>
      <c r="E2258" s="133">
        <v>8703</v>
      </c>
      <c r="F2258" s="133">
        <v>6.5369999999999999</v>
      </c>
      <c r="G2258" s="133">
        <v>6.6580000000000004</v>
      </c>
      <c r="H2258" s="133">
        <v>6.6740000000000004</v>
      </c>
      <c r="I2258" s="133">
        <v>6.3040000000000003</v>
      </c>
      <c r="J2258" s="133">
        <v>7.4420000000000002</v>
      </c>
      <c r="K2258" s="133" t="s">
        <v>64</v>
      </c>
      <c r="L2258" s="133">
        <v>182.41900000000001</v>
      </c>
    </row>
    <row r="2259" spans="1:12" x14ac:dyDescent="0.3">
      <c r="A2259" s="134">
        <v>40625</v>
      </c>
      <c r="B2259" s="133">
        <v>122.429</v>
      </c>
      <c r="C2259" s="133">
        <v>3556.2310000000002</v>
      </c>
      <c r="D2259" s="183" t="s">
        <v>64</v>
      </c>
      <c r="E2259" s="133">
        <v>8713</v>
      </c>
      <c r="F2259" s="133">
        <v>6.54</v>
      </c>
      <c r="G2259" s="133">
        <v>6.6539999999999999</v>
      </c>
      <c r="H2259" s="133">
        <v>6.681</v>
      </c>
      <c r="I2259" s="133">
        <v>6.5460000000000003</v>
      </c>
      <c r="J2259" s="133">
        <v>7.4219999999999997</v>
      </c>
      <c r="K2259" s="133" t="s">
        <v>64</v>
      </c>
      <c r="L2259" s="133">
        <v>184.982</v>
      </c>
    </row>
    <row r="2260" spans="1:12" x14ac:dyDescent="0.3">
      <c r="A2260" s="134">
        <v>40626</v>
      </c>
      <c r="B2260" s="133">
        <v>122.79900000000001</v>
      </c>
      <c r="C2260" s="133">
        <v>3611.6410000000001</v>
      </c>
      <c r="D2260" s="183" t="s">
        <v>64</v>
      </c>
      <c r="E2260" s="133">
        <v>8705</v>
      </c>
      <c r="F2260" s="133">
        <v>6.5380000000000003</v>
      </c>
      <c r="G2260" s="133">
        <v>6.64</v>
      </c>
      <c r="H2260" s="133">
        <v>6.6639999999999997</v>
      </c>
      <c r="I2260" s="133">
        <v>6.7620000000000005</v>
      </c>
      <c r="J2260" s="133">
        <v>7.4119999999999999</v>
      </c>
      <c r="K2260" s="133" t="s">
        <v>64</v>
      </c>
      <c r="L2260" s="133">
        <v>188.381</v>
      </c>
    </row>
    <row r="2261" spans="1:12" x14ac:dyDescent="0.3">
      <c r="A2261" s="134">
        <v>40627</v>
      </c>
      <c r="B2261" s="133">
        <v>122.938</v>
      </c>
      <c r="C2261" s="133">
        <v>3607.1129999999998</v>
      </c>
      <c r="D2261" s="183" t="s">
        <v>64</v>
      </c>
      <c r="E2261" s="133">
        <v>8712</v>
      </c>
      <c r="F2261" s="133">
        <v>6.5369999999999999</v>
      </c>
      <c r="G2261" s="133">
        <v>6.64</v>
      </c>
      <c r="H2261" s="133">
        <v>6.7030000000000003</v>
      </c>
      <c r="I2261" s="133">
        <v>6.657</v>
      </c>
      <c r="J2261" s="133">
        <v>7.39</v>
      </c>
      <c r="K2261" s="133" t="s">
        <v>64</v>
      </c>
      <c r="L2261" s="133">
        <v>188.64099999999999</v>
      </c>
    </row>
    <row r="2262" spans="1:12" x14ac:dyDescent="0.3">
      <c r="A2262" s="134">
        <v>40628</v>
      </c>
      <c r="B2262" s="133">
        <v>122.938</v>
      </c>
      <c r="C2262" s="133">
        <v>3607.1129999999998</v>
      </c>
      <c r="D2262" s="183" t="s">
        <v>64</v>
      </c>
      <c r="E2262" s="133">
        <v>8712</v>
      </c>
      <c r="F2262" s="133">
        <v>6.5369999999999999</v>
      </c>
      <c r="G2262" s="133">
        <v>6.64</v>
      </c>
      <c r="H2262" s="133">
        <v>6.7030000000000003</v>
      </c>
      <c r="I2262" s="133">
        <v>6.657</v>
      </c>
      <c r="J2262" s="133">
        <v>7.39</v>
      </c>
      <c r="K2262" s="133" t="s">
        <v>64</v>
      </c>
      <c r="L2262" s="133">
        <v>188.64099999999999</v>
      </c>
    </row>
    <row r="2263" spans="1:12" x14ac:dyDescent="0.3">
      <c r="A2263" s="134">
        <v>40629</v>
      </c>
      <c r="B2263" s="133">
        <v>122.938</v>
      </c>
      <c r="C2263" s="133">
        <v>3607.1129999999998</v>
      </c>
      <c r="D2263" s="183" t="s">
        <v>64</v>
      </c>
      <c r="E2263" s="133">
        <v>8712</v>
      </c>
      <c r="F2263" s="133">
        <v>6.5369999999999999</v>
      </c>
      <c r="G2263" s="133">
        <v>6.64</v>
      </c>
      <c r="H2263" s="133">
        <v>6.7030000000000003</v>
      </c>
      <c r="I2263" s="133">
        <v>6.657</v>
      </c>
      <c r="J2263" s="133">
        <v>7.39</v>
      </c>
      <c r="K2263" s="133" t="s">
        <v>64</v>
      </c>
      <c r="L2263" s="133">
        <v>188.64099999999999</v>
      </c>
    </row>
    <row r="2264" spans="1:12" x14ac:dyDescent="0.3">
      <c r="A2264" s="134">
        <v>40630</v>
      </c>
      <c r="B2264" s="133">
        <v>122.83499999999999</v>
      </c>
      <c r="C2264" s="133">
        <v>3602.8589999999999</v>
      </c>
      <c r="D2264" s="183" t="s">
        <v>64</v>
      </c>
      <c r="E2264" s="133">
        <v>8707</v>
      </c>
      <c r="F2264" s="133">
        <v>6.5430000000000001</v>
      </c>
      <c r="G2264" s="133">
        <v>6.6550000000000002</v>
      </c>
      <c r="H2264" s="133">
        <v>6.6829999999999998</v>
      </c>
      <c r="I2264" s="133">
        <v>6.657</v>
      </c>
      <c r="J2264" s="133">
        <v>7.3870000000000005</v>
      </c>
      <c r="K2264" s="133" t="s">
        <v>64</v>
      </c>
      <c r="L2264" s="133">
        <v>187.61699999999999</v>
      </c>
    </row>
    <row r="2265" spans="1:12" x14ac:dyDescent="0.3">
      <c r="A2265" s="134">
        <v>40631</v>
      </c>
      <c r="B2265" s="133">
        <v>122.98099999999999</v>
      </c>
      <c r="C2265" s="133">
        <v>3591.5149999999999</v>
      </c>
      <c r="D2265" s="183" t="s">
        <v>64</v>
      </c>
      <c r="E2265" s="133">
        <v>8708</v>
      </c>
      <c r="F2265" s="133">
        <v>6.5170000000000003</v>
      </c>
      <c r="G2265" s="133">
        <v>6.625</v>
      </c>
      <c r="H2265" s="133">
        <v>6.7030000000000003</v>
      </c>
      <c r="I2265" s="133">
        <v>6.657</v>
      </c>
      <c r="J2265" s="133">
        <v>7.34</v>
      </c>
      <c r="K2265" s="133" t="s">
        <v>64</v>
      </c>
      <c r="L2265" s="133">
        <v>186.494</v>
      </c>
    </row>
    <row r="2266" spans="1:12" x14ac:dyDescent="0.3">
      <c r="A2266" s="134">
        <v>40632</v>
      </c>
      <c r="B2266" s="133">
        <v>123.20399999999999</v>
      </c>
      <c r="C2266" s="133">
        <v>3640.9780000000001</v>
      </c>
      <c r="D2266" s="183" t="s">
        <v>64</v>
      </c>
      <c r="E2266" s="133">
        <v>8717</v>
      </c>
      <c r="F2266" s="133">
        <v>6.5280000000000005</v>
      </c>
      <c r="G2266" s="133">
        <v>6.6589999999999998</v>
      </c>
      <c r="H2266" s="133">
        <v>6.6879999999999997</v>
      </c>
      <c r="I2266" s="133">
        <v>6.75</v>
      </c>
      <c r="J2266" s="133">
        <v>7.2859999999999996</v>
      </c>
      <c r="K2266" s="133" t="s">
        <v>64</v>
      </c>
      <c r="L2266" s="133">
        <v>189.04599999999999</v>
      </c>
    </row>
    <row r="2267" spans="1:12" x14ac:dyDescent="0.3">
      <c r="A2267" s="134">
        <v>40633</v>
      </c>
      <c r="B2267" s="133">
        <v>123.52</v>
      </c>
      <c r="C2267" s="133">
        <v>3678.674</v>
      </c>
      <c r="D2267" s="183" t="s">
        <v>64</v>
      </c>
      <c r="E2267" s="133">
        <v>8710</v>
      </c>
      <c r="F2267" s="133">
        <v>6.5679999999999996</v>
      </c>
      <c r="G2267" s="133">
        <v>6.67</v>
      </c>
      <c r="H2267" s="133">
        <v>6.6970000000000001</v>
      </c>
      <c r="I2267" s="133">
        <v>6.73</v>
      </c>
      <c r="J2267" s="133">
        <v>7.1870000000000003</v>
      </c>
      <c r="K2267" s="133" t="s">
        <v>64</v>
      </c>
      <c r="L2267" s="133">
        <v>192.30699999999999</v>
      </c>
    </row>
    <row r="2268" spans="1:12" x14ac:dyDescent="0.3">
      <c r="A2268" s="134">
        <v>40634</v>
      </c>
      <c r="B2268" s="133">
        <v>124.185</v>
      </c>
      <c r="C2268" s="133">
        <v>3707.4870000000001</v>
      </c>
      <c r="D2268" s="183" t="s">
        <v>64</v>
      </c>
      <c r="E2268" s="133">
        <v>8680</v>
      </c>
      <c r="F2268" s="133">
        <v>6.5209999999999999</v>
      </c>
      <c r="G2268" s="133">
        <v>6.6379999999999999</v>
      </c>
      <c r="H2268" s="133">
        <v>6.73</v>
      </c>
      <c r="I2268" s="133">
        <v>6.73</v>
      </c>
      <c r="J2268" s="133">
        <v>7.069</v>
      </c>
      <c r="K2268" s="133" t="s">
        <v>64</v>
      </c>
      <c r="L2268" s="133">
        <v>194.208</v>
      </c>
    </row>
    <row r="2269" spans="1:12" x14ac:dyDescent="0.3">
      <c r="A2269" s="134">
        <v>40635</v>
      </c>
      <c r="B2269" s="133">
        <v>124.185</v>
      </c>
      <c r="C2269" s="133">
        <v>3707.4870000000001</v>
      </c>
      <c r="D2269" s="183" t="s">
        <v>64</v>
      </c>
      <c r="E2269" s="133">
        <v>8680</v>
      </c>
      <c r="F2269" s="133">
        <v>6.5209999999999999</v>
      </c>
      <c r="G2269" s="133">
        <v>6.6379999999999999</v>
      </c>
      <c r="H2269" s="133">
        <v>6.73</v>
      </c>
      <c r="I2269" s="133">
        <v>6.73</v>
      </c>
      <c r="J2269" s="133">
        <v>7.069</v>
      </c>
      <c r="K2269" s="133" t="s">
        <v>64</v>
      </c>
      <c r="L2269" s="133">
        <v>194.208</v>
      </c>
    </row>
    <row r="2270" spans="1:12" x14ac:dyDescent="0.3">
      <c r="A2270" s="134">
        <v>40636</v>
      </c>
      <c r="B2270" s="133">
        <v>124.185</v>
      </c>
      <c r="C2270" s="133">
        <v>3707.4870000000001</v>
      </c>
      <c r="D2270" s="183" t="s">
        <v>64</v>
      </c>
      <c r="E2270" s="133">
        <v>8680</v>
      </c>
      <c r="F2270" s="133">
        <v>6.5209999999999999</v>
      </c>
      <c r="G2270" s="133">
        <v>6.6379999999999999</v>
      </c>
      <c r="H2270" s="133">
        <v>6.73</v>
      </c>
      <c r="I2270" s="133">
        <v>6.73</v>
      </c>
      <c r="J2270" s="133">
        <v>7.069</v>
      </c>
      <c r="K2270" s="133" t="s">
        <v>64</v>
      </c>
      <c r="L2270" s="133">
        <v>194.208</v>
      </c>
    </row>
    <row r="2271" spans="1:12" x14ac:dyDescent="0.3">
      <c r="A2271" s="134">
        <v>40637</v>
      </c>
      <c r="B2271" s="133">
        <v>125.285</v>
      </c>
      <c r="C2271" s="133">
        <v>3700.047</v>
      </c>
      <c r="D2271" s="183" t="s">
        <v>64</v>
      </c>
      <c r="E2271" s="133">
        <v>8663</v>
      </c>
      <c r="F2271" s="133">
        <v>6.5590000000000002</v>
      </c>
      <c r="G2271" s="133">
        <v>6.6680000000000001</v>
      </c>
      <c r="H2271" s="133">
        <v>6.7050000000000001</v>
      </c>
      <c r="I2271" s="133">
        <v>6.1879999999999997</v>
      </c>
      <c r="J2271" s="133">
        <v>6.96</v>
      </c>
      <c r="K2271" s="133" t="s">
        <v>64</v>
      </c>
      <c r="L2271" s="133">
        <v>193.066</v>
      </c>
    </row>
    <row r="2272" spans="1:12" x14ac:dyDescent="0.3">
      <c r="A2272" s="134">
        <v>40638</v>
      </c>
      <c r="B2272" s="133">
        <v>125.77500000000001</v>
      </c>
      <c r="C2272" s="133">
        <v>3685.9360000000001</v>
      </c>
      <c r="D2272" s="183" t="s">
        <v>64</v>
      </c>
      <c r="E2272" s="133">
        <v>8652</v>
      </c>
      <c r="F2272" s="133">
        <v>6.52</v>
      </c>
      <c r="G2272" s="133">
        <v>6.6749999999999998</v>
      </c>
      <c r="H2272" s="133">
        <v>6.7089999999999996</v>
      </c>
      <c r="I2272" s="133">
        <v>6.5750000000000002</v>
      </c>
      <c r="J2272" s="133">
        <v>6.9180000000000001</v>
      </c>
      <c r="K2272" s="133" t="s">
        <v>64</v>
      </c>
      <c r="L2272" s="133">
        <v>192.52600000000001</v>
      </c>
    </row>
    <row r="2273" spans="1:12" x14ac:dyDescent="0.3">
      <c r="A2273" s="134">
        <v>40639</v>
      </c>
      <c r="B2273" s="133">
        <v>126.2</v>
      </c>
      <c r="C2273" s="133">
        <v>3727.7979999999998</v>
      </c>
      <c r="D2273" s="183" t="s">
        <v>64</v>
      </c>
      <c r="E2273" s="133">
        <v>8650</v>
      </c>
      <c r="F2273" s="133">
        <v>6.5330000000000004</v>
      </c>
      <c r="G2273" s="133">
        <v>6.6899999999999995</v>
      </c>
      <c r="H2273" s="133">
        <v>6.6950000000000003</v>
      </c>
      <c r="I2273" s="133">
        <v>6.5510000000000002</v>
      </c>
      <c r="J2273" s="133">
        <v>6.8620000000000001</v>
      </c>
      <c r="K2273" s="133" t="s">
        <v>64</v>
      </c>
      <c r="L2273" s="133">
        <v>194.87899999999999</v>
      </c>
    </row>
    <row r="2274" spans="1:12" x14ac:dyDescent="0.3">
      <c r="A2274" s="134">
        <v>40640</v>
      </c>
      <c r="B2274" s="133">
        <v>125.899</v>
      </c>
      <c r="C2274" s="133">
        <v>3730.5830000000001</v>
      </c>
      <c r="D2274" s="183" t="s">
        <v>64</v>
      </c>
      <c r="E2274" s="133">
        <v>8668</v>
      </c>
      <c r="F2274" s="133">
        <v>6.5330000000000004</v>
      </c>
      <c r="G2274" s="133">
        <v>6.6680000000000001</v>
      </c>
      <c r="H2274" s="133">
        <v>6.7059999999999995</v>
      </c>
      <c r="I2274" s="133">
        <v>6.5069999999999997</v>
      </c>
      <c r="J2274" s="133">
        <v>6.8460000000000001</v>
      </c>
      <c r="K2274" s="133" t="s">
        <v>64</v>
      </c>
      <c r="L2274" s="133">
        <v>195.2</v>
      </c>
    </row>
    <row r="2275" spans="1:12" x14ac:dyDescent="0.3">
      <c r="A2275" s="134">
        <v>40641</v>
      </c>
      <c r="B2275" s="133">
        <v>126.003</v>
      </c>
      <c r="C2275" s="133">
        <v>3741.8110000000001</v>
      </c>
      <c r="D2275" s="183" t="s">
        <v>64</v>
      </c>
      <c r="E2275" s="133">
        <v>8650</v>
      </c>
      <c r="F2275" s="133">
        <v>6.5629999999999997</v>
      </c>
      <c r="G2275" s="133">
        <v>6.6899999999999995</v>
      </c>
      <c r="H2275" s="133">
        <v>6.7039999999999997</v>
      </c>
      <c r="I2275" s="133">
        <v>6.5010000000000003</v>
      </c>
      <c r="J2275" s="133">
        <v>6.8570000000000002</v>
      </c>
      <c r="K2275" s="133" t="s">
        <v>64</v>
      </c>
      <c r="L2275" s="133">
        <v>195.524</v>
      </c>
    </row>
    <row r="2276" spans="1:12" x14ac:dyDescent="0.3">
      <c r="A2276" s="134">
        <v>40642</v>
      </c>
      <c r="B2276" s="133">
        <v>126.003</v>
      </c>
      <c r="C2276" s="133">
        <v>3741.8110000000001</v>
      </c>
      <c r="D2276" s="183" t="s">
        <v>64</v>
      </c>
      <c r="E2276" s="133">
        <v>8650</v>
      </c>
      <c r="F2276" s="133">
        <v>6.5629999999999997</v>
      </c>
      <c r="G2276" s="133">
        <v>6.6899999999999995</v>
      </c>
      <c r="H2276" s="133">
        <v>6.7039999999999997</v>
      </c>
      <c r="I2276" s="133">
        <v>6.5010000000000003</v>
      </c>
      <c r="J2276" s="133">
        <v>6.8570000000000002</v>
      </c>
      <c r="K2276" s="133" t="s">
        <v>64</v>
      </c>
      <c r="L2276" s="133">
        <v>195.524</v>
      </c>
    </row>
    <row r="2277" spans="1:12" x14ac:dyDescent="0.3">
      <c r="A2277" s="134">
        <v>40643</v>
      </c>
      <c r="B2277" s="133">
        <v>126.003</v>
      </c>
      <c r="C2277" s="133">
        <v>3741.8110000000001</v>
      </c>
      <c r="D2277" s="183" t="s">
        <v>64</v>
      </c>
      <c r="E2277" s="133">
        <v>8650</v>
      </c>
      <c r="F2277" s="133">
        <v>6.5629999999999997</v>
      </c>
      <c r="G2277" s="133">
        <v>6.6899999999999995</v>
      </c>
      <c r="H2277" s="133">
        <v>6.7039999999999997</v>
      </c>
      <c r="I2277" s="133">
        <v>6.5010000000000003</v>
      </c>
      <c r="J2277" s="133">
        <v>6.8570000000000002</v>
      </c>
      <c r="K2277" s="133" t="s">
        <v>64</v>
      </c>
      <c r="L2277" s="133">
        <v>195.524</v>
      </c>
    </row>
    <row r="2278" spans="1:12" x14ac:dyDescent="0.3">
      <c r="A2278" s="134">
        <v>40644</v>
      </c>
      <c r="B2278" s="133">
        <v>126.605</v>
      </c>
      <c r="C2278" s="133">
        <v>3745.8380000000002</v>
      </c>
      <c r="D2278" s="183" t="s">
        <v>64</v>
      </c>
      <c r="E2278" s="133">
        <v>8655</v>
      </c>
      <c r="F2278" s="133">
        <v>6.52</v>
      </c>
      <c r="G2278" s="133">
        <v>6.62</v>
      </c>
      <c r="H2278" s="133">
        <v>6.7050000000000001</v>
      </c>
      <c r="I2278" s="133">
        <v>6.4950000000000001</v>
      </c>
      <c r="J2278" s="133">
        <v>6.86</v>
      </c>
      <c r="K2278" s="133" t="s">
        <v>64</v>
      </c>
      <c r="L2278" s="133">
        <v>195.804</v>
      </c>
    </row>
    <row r="2279" spans="1:12" x14ac:dyDescent="0.3">
      <c r="A2279" s="134">
        <v>40645</v>
      </c>
      <c r="B2279" s="133">
        <v>126.69499999999999</v>
      </c>
      <c r="C2279" s="133">
        <v>3719.2330000000002</v>
      </c>
      <c r="D2279" s="183" t="s">
        <v>64</v>
      </c>
      <c r="E2279" s="133">
        <v>8655</v>
      </c>
      <c r="F2279" s="133">
        <v>6.5030000000000001</v>
      </c>
      <c r="G2279" s="133">
        <v>6.6459999999999999</v>
      </c>
      <c r="H2279" s="133">
        <v>6.6870000000000003</v>
      </c>
      <c r="I2279" s="133">
        <v>5.9390000000000001</v>
      </c>
      <c r="J2279" s="133">
        <v>6.7059999999999995</v>
      </c>
      <c r="K2279" s="133" t="s">
        <v>64</v>
      </c>
      <c r="L2279" s="133">
        <v>194.38200000000001</v>
      </c>
    </row>
    <row r="2280" spans="1:12" x14ac:dyDescent="0.3">
      <c r="A2280" s="134">
        <v>40646</v>
      </c>
      <c r="B2280" s="133">
        <v>127.8</v>
      </c>
      <c r="C2280" s="133">
        <v>3734.413</v>
      </c>
      <c r="D2280" s="183" t="s">
        <v>64</v>
      </c>
      <c r="E2280" s="133">
        <v>8657</v>
      </c>
      <c r="F2280" s="133">
        <v>6.5190000000000001</v>
      </c>
      <c r="G2280" s="133">
        <v>6.6479999999999997</v>
      </c>
      <c r="H2280" s="133">
        <v>6.6760000000000002</v>
      </c>
      <c r="I2280" s="133">
        <v>6.5209999999999999</v>
      </c>
      <c r="J2280" s="133">
        <v>6.2960000000000003</v>
      </c>
      <c r="K2280" s="133" t="s">
        <v>64</v>
      </c>
      <c r="L2280" s="133">
        <v>194.97300000000001</v>
      </c>
    </row>
    <row r="2281" spans="1:12" x14ac:dyDescent="0.3">
      <c r="A2281" s="134">
        <v>40647</v>
      </c>
      <c r="B2281" s="133">
        <v>127.22</v>
      </c>
      <c r="C2281" s="133">
        <v>3707.9789999999998</v>
      </c>
      <c r="D2281" s="183" t="s">
        <v>64</v>
      </c>
      <c r="E2281" s="133">
        <v>8662</v>
      </c>
      <c r="F2281" s="133">
        <v>6.5069999999999997</v>
      </c>
      <c r="G2281" s="133">
        <v>6.6559999999999997</v>
      </c>
      <c r="H2281" s="133">
        <v>6.6690000000000005</v>
      </c>
      <c r="I2281" s="133">
        <v>6.5209999999999999</v>
      </c>
      <c r="J2281" s="133">
        <v>6.3719999999999999</v>
      </c>
      <c r="K2281" s="133" t="s">
        <v>64</v>
      </c>
      <c r="L2281" s="133">
        <v>193.55600000000001</v>
      </c>
    </row>
    <row r="2282" spans="1:12" x14ac:dyDescent="0.3">
      <c r="A2282" s="134">
        <v>40648</v>
      </c>
      <c r="B2282" s="133">
        <v>126.59099999999999</v>
      </c>
      <c r="C2282" s="133">
        <v>3730.5120000000002</v>
      </c>
      <c r="D2282" s="183" t="s">
        <v>64</v>
      </c>
      <c r="E2282" s="133">
        <v>8660</v>
      </c>
      <c r="F2282" s="133">
        <v>6.5120000000000005</v>
      </c>
      <c r="G2282" s="133">
        <v>6.625</v>
      </c>
      <c r="H2282" s="133">
        <v>6.73</v>
      </c>
      <c r="I2282" s="133">
        <v>5.7560000000000002</v>
      </c>
      <c r="J2282" s="133">
        <v>6.6139999999999999</v>
      </c>
      <c r="K2282" s="133" t="s">
        <v>64</v>
      </c>
      <c r="L2282" s="133">
        <v>195.18100000000001</v>
      </c>
    </row>
    <row r="2283" spans="1:12" x14ac:dyDescent="0.3">
      <c r="A2283" s="134">
        <v>40649</v>
      </c>
      <c r="B2283" s="133">
        <v>126.59099999999999</v>
      </c>
      <c r="C2283" s="133">
        <v>3730.5120000000002</v>
      </c>
      <c r="D2283" s="183" t="s">
        <v>64</v>
      </c>
      <c r="E2283" s="133">
        <v>8660</v>
      </c>
      <c r="F2283" s="133">
        <v>6.5120000000000005</v>
      </c>
      <c r="G2283" s="133">
        <v>6.625</v>
      </c>
      <c r="H2283" s="133">
        <v>6.73</v>
      </c>
      <c r="I2283" s="133">
        <v>5.7560000000000002</v>
      </c>
      <c r="J2283" s="133">
        <v>6.6139999999999999</v>
      </c>
      <c r="K2283" s="133" t="s">
        <v>64</v>
      </c>
      <c r="L2283" s="133">
        <v>195.18100000000001</v>
      </c>
    </row>
    <row r="2284" spans="1:12" x14ac:dyDescent="0.3">
      <c r="A2284" s="134">
        <v>40650</v>
      </c>
      <c r="B2284" s="133">
        <v>126.59099999999999</v>
      </c>
      <c r="C2284" s="133">
        <v>3730.5120000000002</v>
      </c>
      <c r="D2284" s="183" t="s">
        <v>64</v>
      </c>
      <c r="E2284" s="133">
        <v>8660</v>
      </c>
      <c r="F2284" s="133">
        <v>6.5120000000000005</v>
      </c>
      <c r="G2284" s="133">
        <v>6.625</v>
      </c>
      <c r="H2284" s="133">
        <v>6.73</v>
      </c>
      <c r="I2284" s="133">
        <v>5.7560000000000002</v>
      </c>
      <c r="J2284" s="133">
        <v>6.6139999999999999</v>
      </c>
      <c r="K2284" s="133" t="s">
        <v>64</v>
      </c>
      <c r="L2284" s="133">
        <v>195.18100000000001</v>
      </c>
    </row>
    <row r="2285" spans="1:12" x14ac:dyDescent="0.3">
      <c r="A2285" s="134">
        <v>40651</v>
      </c>
      <c r="B2285" s="133">
        <v>126.22199999999999</v>
      </c>
      <c r="C2285" s="133">
        <v>3727.0729999999999</v>
      </c>
      <c r="D2285" s="183" t="s">
        <v>64</v>
      </c>
      <c r="E2285" s="133">
        <v>8669</v>
      </c>
      <c r="F2285" s="133">
        <v>6.5519999999999996</v>
      </c>
      <c r="G2285" s="133">
        <v>6.6539999999999999</v>
      </c>
      <c r="H2285" s="133">
        <v>6.6980000000000004</v>
      </c>
      <c r="I2285" s="133">
        <v>5.883</v>
      </c>
      <c r="J2285" s="133">
        <v>6.6669999999999998</v>
      </c>
      <c r="K2285" s="133" t="s">
        <v>64</v>
      </c>
      <c r="L2285" s="133">
        <v>195.17</v>
      </c>
    </row>
    <row r="2286" spans="1:12" x14ac:dyDescent="0.3">
      <c r="A2286" s="134">
        <v>40652</v>
      </c>
      <c r="B2286" s="133">
        <v>126.28100000000001</v>
      </c>
      <c r="C2286" s="133">
        <v>3732.65</v>
      </c>
      <c r="D2286" s="183" t="s">
        <v>64</v>
      </c>
      <c r="E2286" s="133">
        <v>8678</v>
      </c>
      <c r="F2286" s="133">
        <v>6.5060000000000002</v>
      </c>
      <c r="G2286" s="133">
        <v>6.6180000000000003</v>
      </c>
      <c r="H2286" s="133">
        <v>6.6639999999999997</v>
      </c>
      <c r="I2286" s="133">
        <v>5.843</v>
      </c>
      <c r="J2286" s="133">
        <v>6.7539999999999996</v>
      </c>
      <c r="K2286" s="133" t="s">
        <v>64</v>
      </c>
      <c r="L2286" s="133">
        <v>195.86500000000001</v>
      </c>
    </row>
    <row r="2287" spans="1:12" x14ac:dyDescent="0.3">
      <c r="A2287" s="134">
        <v>40653</v>
      </c>
      <c r="B2287" s="133">
        <v>126.78100000000001</v>
      </c>
      <c r="C2287" s="133">
        <v>3794.7620000000002</v>
      </c>
      <c r="D2287" s="183" t="s">
        <v>64</v>
      </c>
      <c r="E2287" s="133">
        <v>8638</v>
      </c>
      <c r="F2287" s="133">
        <v>6.532</v>
      </c>
      <c r="G2287" s="133">
        <v>6.6280000000000001</v>
      </c>
      <c r="H2287" s="133">
        <v>6.7130000000000001</v>
      </c>
      <c r="I2287" s="133">
        <v>6.0659999999999998</v>
      </c>
      <c r="J2287" s="133">
        <v>6.6260000000000003</v>
      </c>
      <c r="K2287" s="133" t="s">
        <v>64</v>
      </c>
      <c r="L2287" s="133">
        <v>200.65</v>
      </c>
    </row>
    <row r="2288" spans="1:12" x14ac:dyDescent="0.3">
      <c r="A2288" s="134">
        <v>40654</v>
      </c>
      <c r="B2288" s="133">
        <v>126.827</v>
      </c>
      <c r="C2288" s="133">
        <v>3801.0810000000001</v>
      </c>
      <c r="D2288" s="183" t="s">
        <v>64</v>
      </c>
      <c r="E2288" s="133">
        <v>8613</v>
      </c>
      <c r="F2288" s="133">
        <v>6.5229999999999997</v>
      </c>
      <c r="G2288" s="133">
        <v>6.641</v>
      </c>
      <c r="H2288" s="133">
        <v>6.7030000000000003</v>
      </c>
      <c r="I2288" s="133">
        <v>5.7930000000000001</v>
      </c>
      <c r="J2288" s="133">
        <v>6.6040000000000001</v>
      </c>
      <c r="K2288" s="133" t="s">
        <v>64</v>
      </c>
      <c r="L2288" s="133">
        <v>200.56299999999999</v>
      </c>
    </row>
    <row r="2289" spans="1:12" x14ac:dyDescent="0.3">
      <c r="A2289" s="134">
        <v>40655</v>
      </c>
      <c r="B2289" s="133">
        <v>126.866</v>
      </c>
      <c r="C2289" s="133">
        <v>3801.0810000000001</v>
      </c>
      <c r="D2289" s="183" t="s">
        <v>64</v>
      </c>
      <c r="E2289" s="133">
        <v>8618</v>
      </c>
      <c r="F2289" s="133">
        <v>6.5229999999999997</v>
      </c>
      <c r="G2289" s="133">
        <v>6.641</v>
      </c>
      <c r="H2289" s="133">
        <v>6.7030000000000003</v>
      </c>
      <c r="I2289" s="133">
        <v>5.7930000000000001</v>
      </c>
      <c r="J2289" s="133">
        <v>6.6040000000000001</v>
      </c>
      <c r="K2289" s="133" t="s">
        <v>64</v>
      </c>
      <c r="L2289" s="133">
        <v>200.56299999999999</v>
      </c>
    </row>
    <row r="2290" spans="1:12" x14ac:dyDescent="0.3">
      <c r="A2290" s="134">
        <v>40656</v>
      </c>
      <c r="B2290" s="133">
        <v>126.866</v>
      </c>
      <c r="C2290" s="133">
        <v>3801.0810000000001</v>
      </c>
      <c r="D2290" s="183" t="s">
        <v>64</v>
      </c>
      <c r="E2290" s="133">
        <v>8618</v>
      </c>
      <c r="F2290" s="133">
        <v>6.5229999999999997</v>
      </c>
      <c r="G2290" s="133">
        <v>6.641</v>
      </c>
      <c r="H2290" s="133">
        <v>6.7030000000000003</v>
      </c>
      <c r="I2290" s="133">
        <v>5.7930000000000001</v>
      </c>
      <c r="J2290" s="133">
        <v>6.6040000000000001</v>
      </c>
      <c r="K2290" s="133" t="s">
        <v>64</v>
      </c>
      <c r="L2290" s="133">
        <v>200.56299999999999</v>
      </c>
    </row>
    <row r="2291" spans="1:12" x14ac:dyDescent="0.3">
      <c r="A2291" s="134">
        <v>40657</v>
      </c>
      <c r="B2291" s="133">
        <v>126.866</v>
      </c>
      <c r="C2291" s="133">
        <v>3801.0810000000001</v>
      </c>
      <c r="D2291" s="183" t="s">
        <v>64</v>
      </c>
      <c r="E2291" s="133">
        <v>8618</v>
      </c>
      <c r="F2291" s="133">
        <v>6.5229999999999997</v>
      </c>
      <c r="G2291" s="133">
        <v>6.641</v>
      </c>
      <c r="H2291" s="133">
        <v>6.7030000000000003</v>
      </c>
      <c r="I2291" s="133">
        <v>5.7930000000000001</v>
      </c>
      <c r="J2291" s="133">
        <v>6.6040000000000001</v>
      </c>
      <c r="K2291" s="133" t="s">
        <v>64</v>
      </c>
      <c r="L2291" s="133">
        <v>200.56299999999999</v>
      </c>
    </row>
    <row r="2292" spans="1:12" x14ac:dyDescent="0.3">
      <c r="A2292" s="134">
        <v>40658</v>
      </c>
      <c r="B2292" s="133">
        <v>126.98099999999999</v>
      </c>
      <c r="C2292" s="133">
        <v>3788.54</v>
      </c>
      <c r="D2292" s="183" t="s">
        <v>64</v>
      </c>
      <c r="E2292" s="133">
        <v>8608</v>
      </c>
      <c r="F2292" s="133">
        <v>6.5250000000000004</v>
      </c>
      <c r="G2292" s="133">
        <v>6.625</v>
      </c>
      <c r="H2292" s="133">
        <v>6.718</v>
      </c>
      <c r="I2292" s="133">
        <v>5.7329999999999997</v>
      </c>
      <c r="J2292" s="133">
        <v>6.609</v>
      </c>
      <c r="K2292" s="133" t="s">
        <v>64</v>
      </c>
      <c r="L2292" s="133">
        <v>199.52600000000001</v>
      </c>
    </row>
    <row r="2293" spans="1:12" x14ac:dyDescent="0.3">
      <c r="A2293" s="134">
        <v>40659</v>
      </c>
      <c r="B2293" s="133">
        <v>126.971</v>
      </c>
      <c r="C2293" s="133">
        <v>3774.8710000000001</v>
      </c>
      <c r="D2293" s="183" t="s">
        <v>64</v>
      </c>
      <c r="E2293" s="133">
        <v>8648</v>
      </c>
      <c r="F2293" s="133">
        <v>6.5030000000000001</v>
      </c>
      <c r="G2293" s="133">
        <v>6.6959999999999997</v>
      </c>
      <c r="H2293" s="133">
        <v>6.7</v>
      </c>
      <c r="I2293" s="133">
        <v>5.8179999999999996</v>
      </c>
      <c r="J2293" s="133">
        <v>6.633</v>
      </c>
      <c r="K2293" s="133" t="s">
        <v>64</v>
      </c>
      <c r="L2293" s="133">
        <v>198.50899999999999</v>
      </c>
    </row>
    <row r="2294" spans="1:12" x14ac:dyDescent="0.3">
      <c r="A2294" s="134">
        <v>40660</v>
      </c>
      <c r="B2294" s="133">
        <v>126.95699999999999</v>
      </c>
      <c r="C2294" s="133">
        <v>3804.931</v>
      </c>
      <c r="D2294" s="183" t="s">
        <v>64</v>
      </c>
      <c r="E2294" s="133">
        <v>8628</v>
      </c>
      <c r="F2294" s="133">
        <v>6.5120000000000005</v>
      </c>
      <c r="G2294" s="133">
        <v>6.6059999999999999</v>
      </c>
      <c r="H2294" s="133">
        <v>6.68</v>
      </c>
      <c r="I2294" s="133">
        <v>5.71</v>
      </c>
      <c r="J2294" s="133">
        <v>6.6180000000000003</v>
      </c>
      <c r="K2294" s="133" t="s">
        <v>64</v>
      </c>
      <c r="L2294" s="133">
        <v>200.73</v>
      </c>
    </row>
    <row r="2295" spans="1:12" x14ac:dyDescent="0.3">
      <c r="A2295" s="134">
        <v>40661</v>
      </c>
      <c r="B2295" s="133">
        <v>127.197</v>
      </c>
      <c r="C2295" s="133">
        <v>3808.9290000000001</v>
      </c>
      <c r="D2295" s="183" t="s">
        <v>64</v>
      </c>
      <c r="E2295" s="133">
        <v>8586</v>
      </c>
      <c r="F2295" s="133">
        <v>6.52</v>
      </c>
      <c r="G2295" s="133">
        <v>6.6520000000000001</v>
      </c>
      <c r="H2295" s="133">
        <v>6.68</v>
      </c>
      <c r="I2295" s="133">
        <v>5.8339999999999996</v>
      </c>
      <c r="J2295" s="133">
        <v>6.641</v>
      </c>
      <c r="K2295" s="133" t="s">
        <v>64</v>
      </c>
      <c r="L2295" s="133">
        <v>200.59700000000001</v>
      </c>
    </row>
    <row r="2296" spans="1:12" x14ac:dyDescent="0.3">
      <c r="A2296" s="134">
        <v>40662</v>
      </c>
      <c r="B2296" s="133">
        <v>127.74</v>
      </c>
      <c r="C2296" s="133">
        <v>3819.6179999999999</v>
      </c>
      <c r="D2296" s="183" t="s">
        <v>64</v>
      </c>
      <c r="E2296" s="133">
        <v>8561</v>
      </c>
      <c r="F2296" s="133">
        <v>6.5380000000000003</v>
      </c>
      <c r="G2296" s="133">
        <v>6.66</v>
      </c>
      <c r="H2296" s="133">
        <v>6.694</v>
      </c>
      <c r="I2296" s="133">
        <v>5.883</v>
      </c>
      <c r="J2296" s="133">
        <v>6.6269999999999998</v>
      </c>
      <c r="K2296" s="133" t="s">
        <v>64</v>
      </c>
      <c r="L2296" s="133">
        <v>200.489</v>
      </c>
    </row>
    <row r="2297" spans="1:12" x14ac:dyDescent="0.3">
      <c r="A2297" s="134">
        <v>40663</v>
      </c>
      <c r="B2297" s="133">
        <v>127.74</v>
      </c>
      <c r="C2297" s="133">
        <v>3819.6179999999999</v>
      </c>
      <c r="D2297" s="183" t="s">
        <v>64</v>
      </c>
      <c r="E2297" s="133">
        <v>8561</v>
      </c>
      <c r="F2297" s="133">
        <v>6.5380000000000003</v>
      </c>
      <c r="G2297" s="133">
        <v>6.66</v>
      </c>
      <c r="H2297" s="133">
        <v>6.694</v>
      </c>
      <c r="I2297" s="133">
        <v>5.883</v>
      </c>
      <c r="J2297" s="133">
        <v>6.6269999999999998</v>
      </c>
      <c r="K2297" s="133" t="s">
        <v>64</v>
      </c>
      <c r="L2297" s="133">
        <v>200.489</v>
      </c>
    </row>
    <row r="2298" spans="1:12" x14ac:dyDescent="0.3">
      <c r="A2298" s="134">
        <v>40664</v>
      </c>
      <c r="B2298" s="133">
        <v>127.74</v>
      </c>
      <c r="C2298" s="133">
        <v>3819.6179999999999</v>
      </c>
      <c r="D2298" s="183" t="s">
        <v>64</v>
      </c>
      <c r="E2298" s="133">
        <v>8561</v>
      </c>
      <c r="F2298" s="133">
        <v>6.5380000000000003</v>
      </c>
      <c r="G2298" s="133">
        <v>6.66</v>
      </c>
      <c r="H2298" s="133">
        <v>6.694</v>
      </c>
      <c r="I2298" s="133">
        <v>5.883</v>
      </c>
      <c r="J2298" s="133">
        <v>6.6269999999999998</v>
      </c>
      <c r="K2298" s="133" t="s">
        <v>64</v>
      </c>
      <c r="L2298" s="133">
        <v>200.489</v>
      </c>
    </row>
    <row r="2299" spans="1:12" x14ac:dyDescent="0.3">
      <c r="A2299" s="134">
        <v>40665</v>
      </c>
      <c r="B2299" s="133">
        <v>127.895</v>
      </c>
      <c r="C2299" s="133">
        <v>3849.3</v>
      </c>
      <c r="D2299" s="183" t="s">
        <v>64</v>
      </c>
      <c r="E2299" s="133">
        <v>8543</v>
      </c>
      <c r="F2299" s="133">
        <v>6.5380000000000003</v>
      </c>
      <c r="G2299" s="133">
        <v>6.6539999999999999</v>
      </c>
      <c r="H2299" s="133">
        <v>6.6980000000000004</v>
      </c>
      <c r="I2299" s="133">
        <v>5.883</v>
      </c>
      <c r="J2299" s="133">
        <v>6.665</v>
      </c>
      <c r="K2299" s="133" t="s">
        <v>64</v>
      </c>
      <c r="L2299" s="133">
        <v>202.59299999999999</v>
      </c>
    </row>
    <row r="2300" spans="1:12" x14ac:dyDescent="0.3">
      <c r="A2300" s="134">
        <v>40666</v>
      </c>
      <c r="B2300" s="133">
        <v>127.88200000000001</v>
      </c>
      <c r="C2300" s="133">
        <v>3813.8679999999999</v>
      </c>
      <c r="D2300" s="183" t="s">
        <v>64</v>
      </c>
      <c r="E2300" s="133">
        <v>8548</v>
      </c>
      <c r="F2300" s="133">
        <v>6.5179999999999998</v>
      </c>
      <c r="G2300" s="133">
        <v>6.6280000000000001</v>
      </c>
      <c r="H2300" s="133">
        <v>6.6959999999999997</v>
      </c>
      <c r="I2300" s="133">
        <v>5.86</v>
      </c>
      <c r="J2300" s="133">
        <v>6.6379999999999999</v>
      </c>
      <c r="K2300" s="133" t="s">
        <v>64</v>
      </c>
      <c r="L2300" s="133">
        <v>200.34800000000001</v>
      </c>
    </row>
    <row r="2301" spans="1:12" x14ac:dyDescent="0.3">
      <c r="A2301" s="134">
        <v>40667</v>
      </c>
      <c r="B2301" s="133">
        <v>127.575</v>
      </c>
      <c r="C2301" s="133">
        <v>3814.9279999999999</v>
      </c>
      <c r="D2301" s="183" t="s">
        <v>64</v>
      </c>
      <c r="E2301" s="133">
        <v>8550</v>
      </c>
      <c r="F2301" s="133">
        <v>6.524</v>
      </c>
      <c r="G2301" s="133">
        <v>6.6129999999999995</v>
      </c>
      <c r="H2301" s="133">
        <v>6.6820000000000004</v>
      </c>
      <c r="I2301" s="133">
        <v>6.5679999999999996</v>
      </c>
      <c r="J2301" s="133">
        <v>6.6219999999999999</v>
      </c>
      <c r="K2301" s="133" t="s">
        <v>64</v>
      </c>
      <c r="L2301" s="133">
        <v>200.08099999999999</v>
      </c>
    </row>
    <row r="2302" spans="1:12" x14ac:dyDescent="0.3">
      <c r="A2302" s="134">
        <v>40668</v>
      </c>
      <c r="B2302" s="133">
        <v>127.676</v>
      </c>
      <c r="C2302" s="133">
        <v>3816.2719999999999</v>
      </c>
      <c r="D2302" s="183" t="s">
        <v>64</v>
      </c>
      <c r="E2302" s="133">
        <v>8623</v>
      </c>
      <c r="F2302" s="133">
        <v>6.4980000000000002</v>
      </c>
      <c r="G2302" s="133">
        <v>6.6109999999999998</v>
      </c>
      <c r="H2302" s="133">
        <v>6.718</v>
      </c>
      <c r="I2302" s="133">
        <v>6.5030000000000001</v>
      </c>
      <c r="J2302" s="133">
        <v>6.6459999999999999</v>
      </c>
      <c r="K2302" s="133" t="s">
        <v>64</v>
      </c>
      <c r="L2302" s="133">
        <v>199.125</v>
      </c>
    </row>
    <row r="2303" spans="1:12" x14ac:dyDescent="0.3">
      <c r="A2303" s="134">
        <v>40669</v>
      </c>
      <c r="B2303" s="133">
        <v>127.643</v>
      </c>
      <c r="C2303" s="133">
        <v>3798.5540000000001</v>
      </c>
      <c r="D2303" s="183" t="s">
        <v>64</v>
      </c>
      <c r="E2303" s="133">
        <v>8578</v>
      </c>
      <c r="F2303" s="133">
        <v>6.4980000000000002</v>
      </c>
      <c r="G2303" s="133">
        <v>6.6109999999999998</v>
      </c>
      <c r="H2303" s="133">
        <v>6.718</v>
      </c>
      <c r="I2303" s="133">
        <v>5.726</v>
      </c>
      <c r="J2303" s="133">
        <v>6.6580000000000004</v>
      </c>
      <c r="K2303" s="133" t="s">
        <v>64</v>
      </c>
      <c r="L2303" s="133">
        <v>198.28100000000001</v>
      </c>
    </row>
    <row r="2304" spans="1:12" x14ac:dyDescent="0.3">
      <c r="A2304" s="134">
        <v>40670</v>
      </c>
      <c r="B2304" s="133">
        <v>127.643</v>
      </c>
      <c r="C2304" s="133">
        <v>3798.5540000000001</v>
      </c>
      <c r="D2304" s="183" t="s">
        <v>64</v>
      </c>
      <c r="E2304" s="133">
        <v>8578</v>
      </c>
      <c r="F2304" s="133">
        <v>6.4980000000000002</v>
      </c>
      <c r="G2304" s="133">
        <v>6.6109999999999998</v>
      </c>
      <c r="H2304" s="133">
        <v>6.718</v>
      </c>
      <c r="I2304" s="133">
        <v>5.726</v>
      </c>
      <c r="J2304" s="133">
        <v>6.6580000000000004</v>
      </c>
      <c r="K2304" s="133" t="s">
        <v>64</v>
      </c>
      <c r="L2304" s="133">
        <v>198.28100000000001</v>
      </c>
    </row>
    <row r="2305" spans="1:12" x14ac:dyDescent="0.3">
      <c r="A2305" s="134">
        <v>40671</v>
      </c>
      <c r="B2305" s="133">
        <v>127.643</v>
      </c>
      <c r="C2305" s="133">
        <v>3798.5540000000001</v>
      </c>
      <c r="D2305" s="183" t="s">
        <v>64</v>
      </c>
      <c r="E2305" s="133">
        <v>8578</v>
      </c>
      <c r="F2305" s="133">
        <v>6.4980000000000002</v>
      </c>
      <c r="G2305" s="133">
        <v>6.6109999999999998</v>
      </c>
      <c r="H2305" s="133">
        <v>6.718</v>
      </c>
      <c r="I2305" s="133">
        <v>5.726</v>
      </c>
      <c r="J2305" s="133">
        <v>6.6580000000000004</v>
      </c>
      <c r="K2305" s="133" t="s">
        <v>64</v>
      </c>
      <c r="L2305" s="133">
        <v>198.28100000000001</v>
      </c>
    </row>
    <row r="2306" spans="1:12" x14ac:dyDescent="0.3">
      <c r="A2306" s="134">
        <v>40672</v>
      </c>
      <c r="B2306" s="133">
        <v>127.76300000000001</v>
      </c>
      <c r="C2306" s="133">
        <v>3785.45</v>
      </c>
      <c r="D2306" s="183" t="s">
        <v>64</v>
      </c>
      <c r="E2306" s="133">
        <v>8553</v>
      </c>
      <c r="F2306" s="133">
        <v>6.5220000000000002</v>
      </c>
      <c r="G2306" s="133">
        <v>6.6539999999999999</v>
      </c>
      <c r="H2306" s="133">
        <v>6.6840000000000002</v>
      </c>
      <c r="I2306" s="133">
        <v>5.601</v>
      </c>
      <c r="J2306" s="133">
        <v>6.6269999999999998</v>
      </c>
      <c r="K2306" s="133" t="s">
        <v>64</v>
      </c>
      <c r="L2306" s="133">
        <v>196.85900000000001</v>
      </c>
    </row>
    <row r="2307" spans="1:12" x14ac:dyDescent="0.3">
      <c r="A2307" s="134">
        <v>40673</v>
      </c>
      <c r="B2307" s="133">
        <v>127.857</v>
      </c>
      <c r="C2307" s="133">
        <v>3800.52</v>
      </c>
      <c r="D2307" s="183" t="s">
        <v>64</v>
      </c>
      <c r="E2307" s="133">
        <v>8555</v>
      </c>
      <c r="F2307" s="133">
        <v>6.5030000000000001</v>
      </c>
      <c r="G2307" s="133">
        <v>6.6459999999999999</v>
      </c>
      <c r="H2307" s="133">
        <v>6.6980000000000004</v>
      </c>
      <c r="I2307" s="133">
        <v>5.6509999999999998</v>
      </c>
      <c r="J2307" s="133">
        <v>6.6379999999999999</v>
      </c>
      <c r="K2307" s="133" t="s">
        <v>64</v>
      </c>
      <c r="L2307" s="133">
        <v>197.797</v>
      </c>
    </row>
    <row r="2308" spans="1:12" x14ac:dyDescent="0.3">
      <c r="A2308" s="134">
        <v>40674</v>
      </c>
      <c r="B2308" s="133">
        <v>128.12299999999999</v>
      </c>
      <c r="C2308" s="133">
        <v>3838.1419999999998</v>
      </c>
      <c r="D2308" s="183" t="s">
        <v>64</v>
      </c>
      <c r="E2308" s="133">
        <v>8548</v>
      </c>
      <c r="F2308" s="133">
        <v>6.5229999999999997</v>
      </c>
      <c r="G2308" s="133">
        <v>6.6530000000000005</v>
      </c>
      <c r="H2308" s="133">
        <v>6.6909999999999998</v>
      </c>
      <c r="I2308" s="133">
        <v>5.6509999999999998</v>
      </c>
      <c r="J2308" s="133">
        <v>6.617</v>
      </c>
      <c r="K2308" s="133" t="s">
        <v>64</v>
      </c>
      <c r="L2308" s="133">
        <v>200.571</v>
      </c>
    </row>
    <row r="2309" spans="1:12" x14ac:dyDescent="0.3">
      <c r="A2309" s="134">
        <v>40675</v>
      </c>
      <c r="B2309" s="133">
        <v>128.16999999999999</v>
      </c>
      <c r="C2309" s="133">
        <v>3808.71</v>
      </c>
      <c r="D2309" s="183">
        <v>122.69199999999999</v>
      </c>
      <c r="E2309" s="133">
        <v>8545</v>
      </c>
      <c r="F2309" s="133">
        <v>6.5229999999999997</v>
      </c>
      <c r="G2309" s="133">
        <v>6.617</v>
      </c>
      <c r="H2309" s="133">
        <v>6.7059999999999995</v>
      </c>
      <c r="I2309" s="133">
        <v>5.577</v>
      </c>
      <c r="J2309" s="133">
        <v>6.5910000000000002</v>
      </c>
      <c r="K2309" s="133" t="s">
        <v>64</v>
      </c>
      <c r="L2309" s="133">
        <v>198.34100000000001</v>
      </c>
    </row>
    <row r="2310" spans="1:12" x14ac:dyDescent="0.3">
      <c r="A2310" s="134">
        <v>40676</v>
      </c>
      <c r="B2310" s="133">
        <v>128.25700000000001</v>
      </c>
      <c r="C2310" s="133">
        <v>3832.0210000000002</v>
      </c>
      <c r="D2310" s="183">
        <v>122.946</v>
      </c>
      <c r="E2310" s="133">
        <v>8558</v>
      </c>
      <c r="F2310" s="133">
        <v>6.4989999999999997</v>
      </c>
      <c r="G2310" s="133">
        <v>6.6289999999999996</v>
      </c>
      <c r="H2310" s="133">
        <v>6.702</v>
      </c>
      <c r="I2310" s="133">
        <v>5.577</v>
      </c>
      <c r="J2310" s="133">
        <v>6.5270000000000001</v>
      </c>
      <c r="K2310" s="133" t="s">
        <v>64</v>
      </c>
      <c r="L2310" s="133">
        <v>199.15700000000001</v>
      </c>
    </row>
    <row r="2311" spans="1:12" x14ac:dyDescent="0.3">
      <c r="A2311" s="134">
        <v>40677</v>
      </c>
      <c r="B2311" s="133">
        <v>128.25700000000001</v>
      </c>
      <c r="C2311" s="133">
        <v>3832.0210000000002</v>
      </c>
      <c r="D2311" s="183">
        <v>122.946</v>
      </c>
      <c r="E2311" s="133">
        <v>8558</v>
      </c>
      <c r="F2311" s="133">
        <v>6.4989999999999997</v>
      </c>
      <c r="G2311" s="133">
        <v>6.6289999999999996</v>
      </c>
      <c r="H2311" s="133">
        <v>6.702</v>
      </c>
      <c r="I2311" s="133">
        <v>5.577</v>
      </c>
      <c r="J2311" s="133">
        <v>6.5270000000000001</v>
      </c>
      <c r="K2311" s="133" t="s">
        <v>64</v>
      </c>
      <c r="L2311" s="133">
        <v>199.15700000000001</v>
      </c>
    </row>
    <row r="2312" spans="1:12" x14ac:dyDescent="0.3">
      <c r="A2312" s="134">
        <v>40678</v>
      </c>
      <c r="B2312" s="133">
        <v>128.25700000000001</v>
      </c>
      <c r="C2312" s="133">
        <v>3832.0210000000002</v>
      </c>
      <c r="D2312" s="183">
        <v>122.946</v>
      </c>
      <c r="E2312" s="133">
        <v>8558</v>
      </c>
      <c r="F2312" s="133">
        <v>6.4989999999999997</v>
      </c>
      <c r="G2312" s="133">
        <v>6.6289999999999996</v>
      </c>
      <c r="H2312" s="133">
        <v>6.702</v>
      </c>
      <c r="I2312" s="133">
        <v>5.577</v>
      </c>
      <c r="J2312" s="133">
        <v>6.5270000000000001</v>
      </c>
      <c r="K2312" s="133" t="s">
        <v>64</v>
      </c>
      <c r="L2312" s="133">
        <v>199.15700000000001</v>
      </c>
    </row>
    <row r="2313" spans="1:12" x14ac:dyDescent="0.3">
      <c r="A2313" s="134">
        <v>40679</v>
      </c>
      <c r="B2313" s="133">
        <v>128.32400000000001</v>
      </c>
      <c r="C2313" s="133">
        <v>3799.2260000000001</v>
      </c>
      <c r="D2313" s="183">
        <v>122.02800000000001</v>
      </c>
      <c r="E2313" s="133">
        <v>8569</v>
      </c>
      <c r="F2313" s="133">
        <v>6.4989999999999997</v>
      </c>
      <c r="G2313" s="133">
        <v>6.6289999999999996</v>
      </c>
      <c r="H2313" s="133">
        <v>6.702</v>
      </c>
      <c r="I2313" s="133">
        <v>5.7190000000000003</v>
      </c>
      <c r="J2313" s="133">
        <v>6.5209999999999999</v>
      </c>
      <c r="K2313" s="133" t="s">
        <v>64</v>
      </c>
      <c r="L2313" s="133">
        <v>197.321</v>
      </c>
    </row>
    <row r="2314" spans="1:12" x14ac:dyDescent="0.3">
      <c r="A2314" s="134">
        <v>40680</v>
      </c>
      <c r="B2314" s="133">
        <v>128.357</v>
      </c>
      <c r="C2314" s="133">
        <v>3799.2260000000001</v>
      </c>
      <c r="D2314" s="183">
        <v>122.02800000000001</v>
      </c>
      <c r="E2314" s="133">
        <v>8586</v>
      </c>
      <c r="F2314" s="133">
        <v>6.4989999999999997</v>
      </c>
      <c r="G2314" s="133">
        <v>6.6289999999999996</v>
      </c>
      <c r="H2314" s="133">
        <v>6.702</v>
      </c>
      <c r="I2314" s="133">
        <v>5.7190000000000003</v>
      </c>
      <c r="J2314" s="133">
        <v>6.5209999999999999</v>
      </c>
      <c r="K2314" s="133" t="s">
        <v>64</v>
      </c>
      <c r="L2314" s="133">
        <v>197.321</v>
      </c>
    </row>
    <row r="2315" spans="1:12" x14ac:dyDescent="0.3">
      <c r="A2315" s="134">
        <v>40681</v>
      </c>
      <c r="B2315" s="133">
        <v>128.626</v>
      </c>
      <c r="C2315" s="133">
        <v>3840.2089999999998</v>
      </c>
      <c r="D2315" s="183">
        <v>123.46</v>
      </c>
      <c r="E2315" s="133">
        <v>8565</v>
      </c>
      <c r="F2315" s="133">
        <v>6.4980000000000002</v>
      </c>
      <c r="G2315" s="133">
        <v>6.6260000000000003</v>
      </c>
      <c r="H2315" s="133">
        <v>6.7320000000000002</v>
      </c>
      <c r="I2315" s="133">
        <v>5.72</v>
      </c>
      <c r="J2315" s="133">
        <v>6.5149999999999997</v>
      </c>
      <c r="K2315" s="133" t="s">
        <v>64</v>
      </c>
      <c r="L2315" s="133">
        <v>199.64099999999999</v>
      </c>
    </row>
    <row r="2316" spans="1:12" x14ac:dyDescent="0.3">
      <c r="A2316" s="134">
        <v>40682</v>
      </c>
      <c r="B2316" s="133">
        <v>129.078</v>
      </c>
      <c r="C2316" s="133">
        <v>3859.81</v>
      </c>
      <c r="D2316" s="183">
        <v>123.81100000000001</v>
      </c>
      <c r="E2316" s="133">
        <v>8553</v>
      </c>
      <c r="F2316" s="133">
        <v>6.4980000000000002</v>
      </c>
      <c r="G2316" s="133">
        <v>6.6539999999999999</v>
      </c>
      <c r="H2316" s="133">
        <v>6.7030000000000003</v>
      </c>
      <c r="I2316" s="133">
        <v>5.62</v>
      </c>
      <c r="J2316" s="133">
        <v>6.5049999999999999</v>
      </c>
      <c r="K2316" s="133" t="s">
        <v>64</v>
      </c>
      <c r="L2316" s="133">
        <v>201.17599999999999</v>
      </c>
    </row>
    <row r="2317" spans="1:12" x14ac:dyDescent="0.3">
      <c r="A2317" s="134">
        <v>40683</v>
      </c>
      <c r="B2317" s="133">
        <v>129.59100000000001</v>
      </c>
      <c r="C2317" s="133">
        <v>3872.953</v>
      </c>
      <c r="D2317" s="183">
        <v>124.836</v>
      </c>
      <c r="E2317" s="133">
        <v>8550</v>
      </c>
      <c r="F2317" s="133">
        <v>6.4980000000000002</v>
      </c>
      <c r="G2317" s="133">
        <v>6.6210000000000004</v>
      </c>
      <c r="H2317" s="133">
        <v>6.6760000000000002</v>
      </c>
      <c r="I2317" s="133">
        <v>5.54</v>
      </c>
      <c r="J2317" s="133">
        <v>6.452</v>
      </c>
      <c r="K2317" s="133" t="s">
        <v>64</v>
      </c>
      <c r="L2317" s="133">
        <v>202.24199999999999</v>
      </c>
    </row>
    <row r="2318" spans="1:12" x14ac:dyDescent="0.3">
      <c r="A2318" s="134">
        <v>40684</v>
      </c>
      <c r="B2318" s="133">
        <v>129.59100000000001</v>
      </c>
      <c r="C2318" s="133">
        <v>3872.953</v>
      </c>
      <c r="D2318" s="183">
        <v>124.836</v>
      </c>
      <c r="E2318" s="133">
        <v>8550</v>
      </c>
      <c r="F2318" s="133">
        <v>6.4980000000000002</v>
      </c>
      <c r="G2318" s="133">
        <v>6.6210000000000004</v>
      </c>
      <c r="H2318" s="133">
        <v>6.6760000000000002</v>
      </c>
      <c r="I2318" s="133">
        <v>5.54</v>
      </c>
      <c r="J2318" s="133">
        <v>6.452</v>
      </c>
      <c r="K2318" s="133" t="s">
        <v>64</v>
      </c>
      <c r="L2318" s="133">
        <v>202.24199999999999</v>
      </c>
    </row>
    <row r="2319" spans="1:12" x14ac:dyDescent="0.3">
      <c r="A2319" s="134">
        <v>40685</v>
      </c>
      <c r="B2319" s="133">
        <v>129.59100000000001</v>
      </c>
      <c r="C2319" s="133">
        <v>3872.953</v>
      </c>
      <c r="D2319" s="183">
        <v>124.836</v>
      </c>
      <c r="E2319" s="133">
        <v>8550</v>
      </c>
      <c r="F2319" s="133">
        <v>6.4980000000000002</v>
      </c>
      <c r="G2319" s="133">
        <v>6.6210000000000004</v>
      </c>
      <c r="H2319" s="133">
        <v>6.6760000000000002</v>
      </c>
      <c r="I2319" s="133">
        <v>5.54</v>
      </c>
      <c r="J2319" s="133">
        <v>6.452</v>
      </c>
      <c r="K2319" s="133" t="s">
        <v>64</v>
      </c>
      <c r="L2319" s="133">
        <v>202.24199999999999</v>
      </c>
    </row>
    <row r="2320" spans="1:12" x14ac:dyDescent="0.3">
      <c r="A2320" s="134">
        <v>40686</v>
      </c>
      <c r="B2320" s="133">
        <v>129.417</v>
      </c>
      <c r="C2320" s="133">
        <v>3778.4540000000002</v>
      </c>
      <c r="D2320" s="183">
        <v>121.998</v>
      </c>
      <c r="E2320" s="133">
        <v>8588</v>
      </c>
      <c r="F2320" s="133">
        <v>6.5060000000000002</v>
      </c>
      <c r="G2320" s="133">
        <v>6.6260000000000003</v>
      </c>
      <c r="H2320" s="133">
        <v>6.6950000000000003</v>
      </c>
      <c r="I2320" s="133">
        <v>5.66</v>
      </c>
      <c r="J2320" s="133">
        <v>6.444</v>
      </c>
      <c r="K2320" s="133" t="s">
        <v>64</v>
      </c>
      <c r="L2320" s="133">
        <v>196.86</v>
      </c>
    </row>
    <row r="2321" spans="1:12" x14ac:dyDescent="0.3">
      <c r="A2321" s="134">
        <v>40687</v>
      </c>
      <c r="B2321" s="133">
        <v>129.44900000000001</v>
      </c>
      <c r="C2321" s="133">
        <v>3785.9430000000002</v>
      </c>
      <c r="D2321" s="183">
        <v>122.072</v>
      </c>
      <c r="E2321" s="133">
        <v>8568</v>
      </c>
      <c r="F2321" s="133">
        <v>6.4909999999999997</v>
      </c>
      <c r="G2321" s="133">
        <v>6.6449999999999996</v>
      </c>
      <c r="H2321" s="133">
        <v>6.694</v>
      </c>
      <c r="I2321" s="133">
        <v>5.58</v>
      </c>
      <c r="J2321" s="133">
        <v>6.4429999999999996</v>
      </c>
      <c r="K2321" s="133" t="s">
        <v>64</v>
      </c>
      <c r="L2321" s="133">
        <v>196.6</v>
      </c>
    </row>
    <row r="2322" spans="1:12" x14ac:dyDescent="0.3">
      <c r="A2322" s="134">
        <v>40688</v>
      </c>
      <c r="B2322" s="133">
        <v>129.369</v>
      </c>
      <c r="C2322" s="133">
        <v>3780.1619999999998</v>
      </c>
      <c r="D2322" s="183">
        <v>121.85899999999999</v>
      </c>
      <c r="E2322" s="133">
        <v>8593</v>
      </c>
      <c r="F2322" s="133">
        <v>6.5270000000000001</v>
      </c>
      <c r="G2322" s="133">
        <v>6.657</v>
      </c>
      <c r="H2322" s="133">
        <v>6.7039999999999997</v>
      </c>
      <c r="I2322" s="133">
        <v>5.53</v>
      </c>
      <c r="J2322" s="133">
        <v>6.452</v>
      </c>
      <c r="K2322" s="133" t="s">
        <v>64</v>
      </c>
      <c r="L2322" s="133">
        <v>196.137</v>
      </c>
    </row>
    <row r="2323" spans="1:12" x14ac:dyDescent="0.3">
      <c r="A2323" s="134">
        <v>40689</v>
      </c>
      <c r="B2323" s="133">
        <v>129.41999999999999</v>
      </c>
      <c r="C2323" s="133">
        <v>3814.8159999999998</v>
      </c>
      <c r="D2323" s="183">
        <v>123.23099999999999</v>
      </c>
      <c r="E2323" s="133">
        <v>8583</v>
      </c>
      <c r="F2323" s="133">
        <v>6.5049999999999999</v>
      </c>
      <c r="G2323" s="133">
        <v>6.5869999999999997</v>
      </c>
      <c r="H2323" s="133">
        <v>6.6470000000000002</v>
      </c>
      <c r="I2323" s="133">
        <v>5.6899999999999995</v>
      </c>
      <c r="J2323" s="133">
        <v>6.4610000000000003</v>
      </c>
      <c r="K2323" s="133" t="s">
        <v>64</v>
      </c>
      <c r="L2323" s="133">
        <v>198.25200000000001</v>
      </c>
    </row>
    <row r="2324" spans="1:12" x14ac:dyDescent="0.3">
      <c r="A2324" s="134">
        <v>40690</v>
      </c>
      <c r="B2324" s="133">
        <v>129.53399999999999</v>
      </c>
      <c r="C2324" s="133">
        <v>3832.3780000000002</v>
      </c>
      <c r="D2324" s="183">
        <v>123.91</v>
      </c>
      <c r="E2324" s="133">
        <v>8573</v>
      </c>
      <c r="F2324" s="133">
        <v>6.4740000000000002</v>
      </c>
      <c r="G2324" s="133">
        <v>6.6210000000000004</v>
      </c>
      <c r="H2324" s="133">
        <v>6.6470000000000002</v>
      </c>
      <c r="I2324" s="133">
        <v>6.03</v>
      </c>
      <c r="J2324" s="133">
        <v>6.4550000000000001</v>
      </c>
      <c r="K2324" s="133" t="s">
        <v>64</v>
      </c>
      <c r="L2324" s="133">
        <v>198.81299999999999</v>
      </c>
    </row>
    <row r="2325" spans="1:12" x14ac:dyDescent="0.3">
      <c r="A2325" s="134">
        <v>40691</v>
      </c>
      <c r="B2325" s="133">
        <v>129.53399999999999</v>
      </c>
      <c r="C2325" s="133">
        <v>3832.3780000000002</v>
      </c>
      <c r="D2325" s="183">
        <v>123.91</v>
      </c>
      <c r="E2325" s="133">
        <v>8573</v>
      </c>
      <c r="F2325" s="133">
        <v>6.4740000000000002</v>
      </c>
      <c r="G2325" s="133">
        <v>6.6210000000000004</v>
      </c>
      <c r="H2325" s="133">
        <v>6.6470000000000002</v>
      </c>
      <c r="I2325" s="133">
        <v>6.03</v>
      </c>
      <c r="J2325" s="133">
        <v>6.4550000000000001</v>
      </c>
      <c r="K2325" s="133" t="s">
        <v>64</v>
      </c>
      <c r="L2325" s="133">
        <v>198.81299999999999</v>
      </c>
    </row>
    <row r="2326" spans="1:12" x14ac:dyDescent="0.3">
      <c r="A2326" s="134">
        <v>40692</v>
      </c>
      <c r="B2326" s="133">
        <v>129.53399999999999</v>
      </c>
      <c r="C2326" s="133">
        <v>3832.3780000000002</v>
      </c>
      <c r="D2326" s="183">
        <v>123.91</v>
      </c>
      <c r="E2326" s="133">
        <v>8573</v>
      </c>
      <c r="F2326" s="133">
        <v>6.4740000000000002</v>
      </c>
      <c r="G2326" s="133">
        <v>6.6210000000000004</v>
      </c>
      <c r="H2326" s="133">
        <v>6.6470000000000002</v>
      </c>
      <c r="I2326" s="133">
        <v>6.03</v>
      </c>
      <c r="J2326" s="133">
        <v>6.4550000000000001</v>
      </c>
      <c r="K2326" s="133" t="s">
        <v>64</v>
      </c>
      <c r="L2326" s="133">
        <v>198.81299999999999</v>
      </c>
    </row>
    <row r="2327" spans="1:12" x14ac:dyDescent="0.3">
      <c r="A2327" s="134">
        <v>40693</v>
      </c>
      <c r="B2327" s="133">
        <v>129.65100000000001</v>
      </c>
      <c r="C2327" s="133">
        <v>3826.1370000000002</v>
      </c>
      <c r="D2327" s="183">
        <v>123.43600000000001</v>
      </c>
      <c r="E2327" s="133">
        <v>8545</v>
      </c>
      <c r="F2327" s="133">
        <v>6.4829999999999997</v>
      </c>
      <c r="G2327" s="133">
        <v>6.617</v>
      </c>
      <c r="H2327" s="133">
        <v>6.6660000000000004</v>
      </c>
      <c r="I2327" s="133">
        <v>5.99</v>
      </c>
      <c r="J2327" s="133">
        <v>6.4719999999999995</v>
      </c>
      <c r="K2327" s="133" t="s">
        <v>64</v>
      </c>
      <c r="L2327" s="133">
        <v>198.77600000000001</v>
      </c>
    </row>
    <row r="2328" spans="1:12" x14ac:dyDescent="0.3">
      <c r="A2328" s="134">
        <v>40694</v>
      </c>
      <c r="B2328" s="133">
        <v>129.911</v>
      </c>
      <c r="C2328" s="133">
        <v>3836.9670000000001</v>
      </c>
      <c r="D2328" s="183">
        <v>123.812</v>
      </c>
      <c r="E2328" s="133">
        <v>8543</v>
      </c>
      <c r="F2328" s="133">
        <v>6.4630000000000001</v>
      </c>
      <c r="G2328" s="133">
        <v>6.6159999999999997</v>
      </c>
      <c r="H2328" s="133">
        <v>6.6899999999999995</v>
      </c>
      <c r="I2328" s="133">
        <v>6.01</v>
      </c>
      <c r="J2328" s="133">
        <v>6.4969999999999999</v>
      </c>
      <c r="K2328" s="133" t="s">
        <v>64</v>
      </c>
      <c r="L2328" s="133">
        <v>199.05099999999999</v>
      </c>
    </row>
    <row r="2329" spans="1:12" x14ac:dyDescent="0.3">
      <c r="A2329" s="134">
        <v>40695</v>
      </c>
      <c r="B2329" s="133">
        <v>130.11699999999999</v>
      </c>
      <c r="C2329" s="133">
        <v>3837.761</v>
      </c>
      <c r="D2329" s="183">
        <v>124.187</v>
      </c>
      <c r="E2329" s="133">
        <v>8543</v>
      </c>
      <c r="F2329" s="133">
        <v>6.4969999999999999</v>
      </c>
      <c r="G2329" s="133">
        <v>6.6150000000000002</v>
      </c>
      <c r="H2329" s="133">
        <v>6.7059999999999995</v>
      </c>
      <c r="I2329" s="133">
        <v>5.98</v>
      </c>
      <c r="J2329" s="133">
        <v>6.4790000000000001</v>
      </c>
      <c r="K2329" s="133" t="s">
        <v>64</v>
      </c>
      <c r="L2329" s="133">
        <v>198.428</v>
      </c>
    </row>
    <row r="2330" spans="1:12" x14ac:dyDescent="0.3">
      <c r="A2330" s="134">
        <v>40696</v>
      </c>
      <c r="B2330" s="133">
        <v>130.14699999999999</v>
      </c>
      <c r="C2330" s="133">
        <v>3837.761</v>
      </c>
      <c r="D2330" s="183">
        <v>124.187</v>
      </c>
      <c r="E2330" s="133">
        <v>8543</v>
      </c>
      <c r="F2330" s="133">
        <v>6.4969999999999999</v>
      </c>
      <c r="G2330" s="133">
        <v>6.6150000000000002</v>
      </c>
      <c r="H2330" s="133">
        <v>6.7059999999999995</v>
      </c>
      <c r="I2330" s="133">
        <v>5.91</v>
      </c>
      <c r="J2330" s="133">
        <v>6.4790000000000001</v>
      </c>
      <c r="K2330" s="133" t="s">
        <v>64</v>
      </c>
      <c r="L2330" s="133">
        <v>198.428</v>
      </c>
    </row>
    <row r="2331" spans="1:12" x14ac:dyDescent="0.3">
      <c r="A2331" s="134">
        <v>40697</v>
      </c>
      <c r="B2331" s="133">
        <v>130.30199999999999</v>
      </c>
      <c r="C2331" s="133">
        <v>3844.02</v>
      </c>
      <c r="D2331" s="183">
        <v>123.949</v>
      </c>
      <c r="E2331" s="133">
        <v>8523</v>
      </c>
      <c r="F2331" s="133">
        <v>6.5060000000000002</v>
      </c>
      <c r="G2331" s="133">
        <v>6.6310000000000002</v>
      </c>
      <c r="H2331" s="133">
        <v>6.665</v>
      </c>
      <c r="I2331" s="133">
        <v>5.86</v>
      </c>
      <c r="J2331" s="133">
        <v>6.351</v>
      </c>
      <c r="K2331" s="133" t="s">
        <v>64</v>
      </c>
      <c r="L2331" s="133">
        <v>199.40600000000001</v>
      </c>
    </row>
    <row r="2332" spans="1:12" x14ac:dyDescent="0.3">
      <c r="A2332" s="134">
        <v>40698</v>
      </c>
      <c r="B2332" s="133">
        <v>130.30199999999999</v>
      </c>
      <c r="C2332" s="133">
        <v>3844.02</v>
      </c>
      <c r="D2332" s="183">
        <v>123.949</v>
      </c>
      <c r="E2332" s="133">
        <v>8523</v>
      </c>
      <c r="F2332" s="133">
        <v>6.5060000000000002</v>
      </c>
      <c r="G2332" s="133">
        <v>6.6310000000000002</v>
      </c>
      <c r="H2332" s="133">
        <v>6.665</v>
      </c>
      <c r="I2332" s="133">
        <v>5.86</v>
      </c>
      <c r="J2332" s="133">
        <v>6.351</v>
      </c>
      <c r="K2332" s="133" t="s">
        <v>64</v>
      </c>
      <c r="L2332" s="133">
        <v>199.40600000000001</v>
      </c>
    </row>
    <row r="2333" spans="1:12" x14ac:dyDescent="0.3">
      <c r="A2333" s="134">
        <v>40699</v>
      </c>
      <c r="B2333" s="133">
        <v>130.30199999999999</v>
      </c>
      <c r="C2333" s="133">
        <v>3844.02</v>
      </c>
      <c r="D2333" s="183">
        <v>123.949</v>
      </c>
      <c r="E2333" s="133">
        <v>8523</v>
      </c>
      <c r="F2333" s="133">
        <v>6.5060000000000002</v>
      </c>
      <c r="G2333" s="133">
        <v>6.6310000000000002</v>
      </c>
      <c r="H2333" s="133">
        <v>6.665</v>
      </c>
      <c r="I2333" s="133">
        <v>5.86</v>
      </c>
      <c r="J2333" s="133">
        <v>6.351</v>
      </c>
      <c r="K2333" s="133" t="s">
        <v>64</v>
      </c>
      <c r="L2333" s="133">
        <v>199.40600000000001</v>
      </c>
    </row>
    <row r="2334" spans="1:12" x14ac:dyDescent="0.3">
      <c r="A2334" s="134">
        <v>40700</v>
      </c>
      <c r="B2334" s="133">
        <v>130.46299999999999</v>
      </c>
      <c r="C2334" s="133">
        <v>3834.201</v>
      </c>
      <c r="D2334" s="183">
        <v>123.672</v>
      </c>
      <c r="E2334" s="133">
        <v>8518</v>
      </c>
      <c r="F2334" s="133">
        <v>6.5190000000000001</v>
      </c>
      <c r="G2334" s="133">
        <v>6.6379999999999999</v>
      </c>
      <c r="H2334" s="133">
        <v>6.6890000000000001</v>
      </c>
      <c r="I2334" s="133">
        <v>5.86</v>
      </c>
      <c r="J2334" s="133">
        <v>6.3529999999999998</v>
      </c>
      <c r="K2334" s="133" t="s">
        <v>64</v>
      </c>
      <c r="L2334" s="133">
        <v>197.97300000000001</v>
      </c>
    </row>
    <row r="2335" spans="1:12" x14ac:dyDescent="0.3">
      <c r="A2335" s="134">
        <v>40701</v>
      </c>
      <c r="B2335" s="133">
        <v>130.595</v>
      </c>
      <c r="C2335" s="133">
        <v>3842.953</v>
      </c>
      <c r="D2335" s="183">
        <v>123.736</v>
      </c>
      <c r="E2335" s="133">
        <v>8503</v>
      </c>
      <c r="F2335" s="133">
        <v>6.516</v>
      </c>
      <c r="G2335" s="133">
        <v>6.6189999999999998</v>
      </c>
      <c r="H2335" s="133">
        <v>6.6909999999999998</v>
      </c>
      <c r="I2335" s="133">
        <v>5.78</v>
      </c>
      <c r="J2335" s="133">
        <v>6.4619999999999997</v>
      </c>
      <c r="K2335" s="133" t="s">
        <v>64</v>
      </c>
      <c r="L2335" s="133">
        <v>198.077</v>
      </c>
    </row>
    <row r="2336" spans="1:12" x14ac:dyDescent="0.3">
      <c r="A2336" s="134">
        <v>40702</v>
      </c>
      <c r="B2336" s="133">
        <v>130.67400000000001</v>
      </c>
      <c r="C2336" s="133">
        <v>3825.8209999999999</v>
      </c>
      <c r="D2336" s="183">
        <v>123.20699999999999</v>
      </c>
      <c r="E2336" s="133">
        <v>8513</v>
      </c>
      <c r="F2336" s="133">
        <v>6.524</v>
      </c>
      <c r="G2336" s="133">
        <v>6.6440000000000001</v>
      </c>
      <c r="H2336" s="133">
        <v>6.6859999999999999</v>
      </c>
      <c r="I2336" s="133">
        <v>5.77</v>
      </c>
      <c r="J2336" s="133">
        <v>6.4169999999999998</v>
      </c>
      <c r="K2336" s="133" t="s">
        <v>64</v>
      </c>
      <c r="L2336" s="133">
        <v>196.608</v>
      </c>
    </row>
    <row r="2337" spans="1:12" x14ac:dyDescent="0.3">
      <c r="A2337" s="134">
        <v>40703</v>
      </c>
      <c r="B2337" s="133">
        <v>130.68600000000001</v>
      </c>
      <c r="C2337" s="133">
        <v>3806.1869999999999</v>
      </c>
      <c r="D2337" s="183">
        <v>122.476</v>
      </c>
      <c r="E2337" s="133">
        <v>8525</v>
      </c>
      <c r="F2337" s="133">
        <v>6.5339999999999998</v>
      </c>
      <c r="G2337" s="133">
        <v>6.5990000000000002</v>
      </c>
      <c r="H2337" s="133">
        <v>6.681</v>
      </c>
      <c r="I2337" s="133">
        <v>5.8100000000000005</v>
      </c>
      <c r="J2337" s="133">
        <v>6.319</v>
      </c>
      <c r="K2337" s="133" t="s">
        <v>64</v>
      </c>
      <c r="L2337" s="133">
        <v>195.03100000000001</v>
      </c>
    </row>
    <row r="2338" spans="1:12" x14ac:dyDescent="0.3">
      <c r="A2338" s="134">
        <v>40704</v>
      </c>
      <c r="B2338" s="133">
        <v>130.68799999999999</v>
      </c>
      <c r="C2338" s="133">
        <v>3787.6480000000001</v>
      </c>
      <c r="D2338" s="183">
        <v>121.408</v>
      </c>
      <c r="E2338" s="133">
        <v>8530</v>
      </c>
      <c r="F2338" s="133">
        <v>6.5410000000000004</v>
      </c>
      <c r="G2338" s="133">
        <v>6.6459999999999999</v>
      </c>
      <c r="H2338" s="133">
        <v>6.7039999999999997</v>
      </c>
      <c r="I2338" s="133">
        <v>5.71</v>
      </c>
      <c r="J2338" s="133">
        <v>6.399</v>
      </c>
      <c r="K2338" s="133" t="s">
        <v>64</v>
      </c>
      <c r="L2338" s="133">
        <v>194.304</v>
      </c>
    </row>
    <row r="2339" spans="1:12" x14ac:dyDescent="0.3">
      <c r="A2339" s="134">
        <v>40705</v>
      </c>
      <c r="B2339" s="133">
        <v>130.68799999999999</v>
      </c>
      <c r="C2339" s="133">
        <v>3787.6480000000001</v>
      </c>
      <c r="D2339" s="183">
        <v>121.408</v>
      </c>
      <c r="E2339" s="133">
        <v>8530</v>
      </c>
      <c r="F2339" s="133">
        <v>6.5410000000000004</v>
      </c>
      <c r="G2339" s="133">
        <v>6.6459999999999999</v>
      </c>
      <c r="H2339" s="133">
        <v>6.7039999999999997</v>
      </c>
      <c r="I2339" s="133">
        <v>5.71</v>
      </c>
      <c r="J2339" s="133">
        <v>6.399</v>
      </c>
      <c r="K2339" s="133" t="s">
        <v>64</v>
      </c>
      <c r="L2339" s="133">
        <v>194.304</v>
      </c>
    </row>
    <row r="2340" spans="1:12" x14ac:dyDescent="0.3">
      <c r="A2340" s="134">
        <v>40706</v>
      </c>
      <c r="B2340" s="133">
        <v>130.68799999999999</v>
      </c>
      <c r="C2340" s="133">
        <v>3787.6480000000001</v>
      </c>
      <c r="D2340" s="183">
        <v>121.408</v>
      </c>
      <c r="E2340" s="133">
        <v>8530</v>
      </c>
      <c r="F2340" s="133">
        <v>6.5410000000000004</v>
      </c>
      <c r="G2340" s="133">
        <v>6.6459999999999999</v>
      </c>
      <c r="H2340" s="133">
        <v>6.7039999999999997</v>
      </c>
      <c r="I2340" s="133">
        <v>5.71</v>
      </c>
      <c r="J2340" s="133">
        <v>6.399</v>
      </c>
      <c r="K2340" s="133" t="s">
        <v>64</v>
      </c>
      <c r="L2340" s="133">
        <v>194.304</v>
      </c>
    </row>
    <row r="2341" spans="1:12" x14ac:dyDescent="0.3">
      <c r="A2341" s="134">
        <v>40707</v>
      </c>
      <c r="B2341" s="133">
        <v>130.745</v>
      </c>
      <c r="C2341" s="133">
        <v>3748.7579999999998</v>
      </c>
      <c r="D2341" s="183">
        <v>120.265</v>
      </c>
      <c r="E2341" s="133">
        <v>8547</v>
      </c>
      <c r="F2341" s="133">
        <v>6.5220000000000002</v>
      </c>
      <c r="G2341" s="133">
        <v>6.5910000000000002</v>
      </c>
      <c r="H2341" s="133">
        <v>6.6760000000000002</v>
      </c>
      <c r="I2341" s="133">
        <v>5.71</v>
      </c>
      <c r="J2341" s="133">
        <v>6.4390000000000001</v>
      </c>
      <c r="K2341" s="133" t="s">
        <v>64</v>
      </c>
      <c r="L2341" s="133">
        <v>193.03</v>
      </c>
    </row>
    <row r="2342" spans="1:12" x14ac:dyDescent="0.3">
      <c r="A2342" s="134">
        <v>40708</v>
      </c>
      <c r="B2342" s="133">
        <v>130.72999999999999</v>
      </c>
      <c r="C2342" s="133">
        <v>3773.2730000000001</v>
      </c>
      <c r="D2342" s="183">
        <v>121.01300000000001</v>
      </c>
      <c r="E2342" s="133">
        <v>8530</v>
      </c>
      <c r="F2342" s="133">
        <v>6.5209999999999999</v>
      </c>
      <c r="G2342" s="133">
        <v>6.6459999999999999</v>
      </c>
      <c r="H2342" s="133">
        <v>6.694</v>
      </c>
      <c r="I2342" s="133">
        <v>5.6899999999999995</v>
      </c>
      <c r="J2342" s="133">
        <v>6.4560000000000004</v>
      </c>
      <c r="K2342" s="133" t="s">
        <v>64</v>
      </c>
      <c r="L2342" s="133">
        <v>194.172</v>
      </c>
    </row>
    <row r="2343" spans="1:12" x14ac:dyDescent="0.3">
      <c r="A2343" s="134">
        <v>40709</v>
      </c>
      <c r="B2343" s="133">
        <v>130.773</v>
      </c>
      <c r="C2343" s="133">
        <v>3794.2510000000002</v>
      </c>
      <c r="D2343" s="183">
        <v>121.496</v>
      </c>
      <c r="E2343" s="133">
        <v>8548</v>
      </c>
      <c r="F2343" s="133">
        <v>6.5330000000000004</v>
      </c>
      <c r="G2343" s="133">
        <v>6.68</v>
      </c>
      <c r="H2343" s="133">
        <v>6.6829999999999998</v>
      </c>
      <c r="I2343" s="133">
        <v>5.64</v>
      </c>
      <c r="J2343" s="133">
        <v>6.423</v>
      </c>
      <c r="K2343" s="133" t="s">
        <v>64</v>
      </c>
      <c r="L2343" s="133">
        <v>196.14</v>
      </c>
    </row>
    <row r="2344" spans="1:12" x14ac:dyDescent="0.3">
      <c r="A2344" s="134">
        <v>40710</v>
      </c>
      <c r="B2344" s="133">
        <v>130.214</v>
      </c>
      <c r="C2344" s="133">
        <v>3740.471</v>
      </c>
      <c r="D2344" s="183">
        <v>119.90600000000001</v>
      </c>
      <c r="E2344" s="133">
        <v>8608</v>
      </c>
      <c r="F2344" s="133">
        <v>6.5440000000000005</v>
      </c>
      <c r="G2344" s="133">
        <v>6.6040000000000001</v>
      </c>
      <c r="H2344" s="133">
        <v>6.6820000000000004</v>
      </c>
      <c r="I2344" s="133">
        <v>5.64</v>
      </c>
      <c r="J2344" s="133">
        <v>6.4580000000000002</v>
      </c>
      <c r="K2344" s="133" t="s">
        <v>64</v>
      </c>
      <c r="L2344" s="133">
        <v>193.565</v>
      </c>
    </row>
    <row r="2345" spans="1:12" x14ac:dyDescent="0.3">
      <c r="A2345" s="134">
        <v>40711</v>
      </c>
      <c r="B2345" s="133">
        <v>129.56899999999999</v>
      </c>
      <c r="C2345" s="133">
        <v>3722.3029999999999</v>
      </c>
      <c r="D2345" s="183">
        <v>119.032</v>
      </c>
      <c r="E2345" s="133">
        <v>8590</v>
      </c>
      <c r="F2345" s="133">
        <v>6.5149999999999997</v>
      </c>
      <c r="G2345" s="133">
        <v>6.5739999999999998</v>
      </c>
      <c r="H2345" s="133">
        <v>6.6559999999999997</v>
      </c>
      <c r="I2345" s="133">
        <v>5.66</v>
      </c>
      <c r="J2345" s="133">
        <v>6.468</v>
      </c>
      <c r="K2345" s="133" t="s">
        <v>64</v>
      </c>
      <c r="L2345" s="133">
        <v>193.441</v>
      </c>
    </row>
    <row r="2346" spans="1:12" x14ac:dyDescent="0.3">
      <c r="A2346" s="134">
        <v>40712</v>
      </c>
      <c r="B2346" s="133">
        <v>129.56899999999999</v>
      </c>
      <c r="C2346" s="133">
        <v>3722.3029999999999</v>
      </c>
      <c r="D2346" s="183">
        <v>119.032</v>
      </c>
      <c r="E2346" s="133">
        <v>8590</v>
      </c>
      <c r="F2346" s="133">
        <v>6.5149999999999997</v>
      </c>
      <c r="G2346" s="133">
        <v>6.5739999999999998</v>
      </c>
      <c r="H2346" s="133">
        <v>6.6559999999999997</v>
      </c>
      <c r="I2346" s="133">
        <v>5.66</v>
      </c>
      <c r="J2346" s="133">
        <v>6.468</v>
      </c>
      <c r="K2346" s="133" t="s">
        <v>64</v>
      </c>
      <c r="L2346" s="133">
        <v>193.441</v>
      </c>
    </row>
    <row r="2347" spans="1:12" x14ac:dyDescent="0.3">
      <c r="A2347" s="134">
        <v>40713</v>
      </c>
      <c r="B2347" s="133">
        <v>129.56899999999999</v>
      </c>
      <c r="C2347" s="133">
        <v>3722.3029999999999</v>
      </c>
      <c r="D2347" s="183">
        <v>119.032</v>
      </c>
      <c r="E2347" s="133">
        <v>8590</v>
      </c>
      <c r="F2347" s="133">
        <v>6.5149999999999997</v>
      </c>
      <c r="G2347" s="133">
        <v>6.5739999999999998</v>
      </c>
      <c r="H2347" s="133">
        <v>6.6559999999999997</v>
      </c>
      <c r="I2347" s="133">
        <v>5.66</v>
      </c>
      <c r="J2347" s="133">
        <v>6.468</v>
      </c>
      <c r="K2347" s="133" t="s">
        <v>64</v>
      </c>
      <c r="L2347" s="133">
        <v>193.441</v>
      </c>
    </row>
    <row r="2348" spans="1:12" x14ac:dyDescent="0.3">
      <c r="A2348" s="134">
        <v>40714</v>
      </c>
      <c r="B2348" s="133">
        <v>129.57900000000001</v>
      </c>
      <c r="C2348" s="133">
        <v>3729.1219999999998</v>
      </c>
      <c r="D2348" s="183">
        <v>119.20699999999999</v>
      </c>
      <c r="E2348" s="133">
        <v>8618</v>
      </c>
      <c r="F2348" s="133">
        <v>6.5229999999999997</v>
      </c>
      <c r="G2348" s="133">
        <v>6.5910000000000002</v>
      </c>
      <c r="H2348" s="133">
        <v>6.6929999999999996</v>
      </c>
      <c r="I2348" s="133">
        <v>5.75</v>
      </c>
      <c r="J2348" s="133">
        <v>6.452</v>
      </c>
      <c r="K2348" s="133" t="s">
        <v>64</v>
      </c>
      <c r="L2348" s="133">
        <v>193.99299999999999</v>
      </c>
    </row>
    <row r="2349" spans="1:12" x14ac:dyDescent="0.3">
      <c r="A2349" s="134">
        <v>40715</v>
      </c>
      <c r="B2349" s="133">
        <v>129.65799999999999</v>
      </c>
      <c r="C2349" s="133">
        <v>3794.9389999999999</v>
      </c>
      <c r="D2349" s="183">
        <v>121.19199999999999</v>
      </c>
      <c r="E2349" s="133">
        <v>8603</v>
      </c>
      <c r="F2349" s="133">
        <v>6.532</v>
      </c>
      <c r="G2349" s="133">
        <v>6.6319999999999997</v>
      </c>
      <c r="H2349" s="133">
        <v>6.6669999999999998</v>
      </c>
      <c r="I2349" s="133">
        <v>5.79</v>
      </c>
      <c r="J2349" s="133">
        <v>6.4409999999999998</v>
      </c>
      <c r="K2349" s="133" t="s">
        <v>64</v>
      </c>
      <c r="L2349" s="133">
        <v>196.351</v>
      </c>
    </row>
    <row r="2350" spans="1:12" x14ac:dyDescent="0.3">
      <c r="A2350" s="134">
        <v>40716</v>
      </c>
      <c r="B2350" s="133">
        <v>130.04400000000001</v>
      </c>
      <c r="C2350" s="133">
        <v>3821.8319999999999</v>
      </c>
      <c r="D2350" s="183">
        <v>121.876</v>
      </c>
      <c r="E2350" s="133">
        <v>8580</v>
      </c>
      <c r="F2350" s="133">
        <v>6.4989999999999997</v>
      </c>
      <c r="G2350" s="133">
        <v>6.61</v>
      </c>
      <c r="H2350" s="133">
        <v>6.71</v>
      </c>
      <c r="I2350" s="133">
        <v>5.96</v>
      </c>
      <c r="J2350" s="133">
        <v>6.4390000000000001</v>
      </c>
      <c r="K2350" s="133" t="s">
        <v>64</v>
      </c>
      <c r="L2350" s="133">
        <v>197.751</v>
      </c>
    </row>
    <row r="2351" spans="1:12" x14ac:dyDescent="0.3">
      <c r="A2351" s="134">
        <v>40717</v>
      </c>
      <c r="B2351" s="133">
        <v>130.47399999999999</v>
      </c>
      <c r="C2351" s="133">
        <v>3823.65</v>
      </c>
      <c r="D2351" s="183">
        <v>121.955</v>
      </c>
      <c r="E2351" s="133">
        <v>8603</v>
      </c>
      <c r="F2351" s="133">
        <v>6.49</v>
      </c>
      <c r="G2351" s="133">
        <v>6.6180000000000003</v>
      </c>
      <c r="H2351" s="133">
        <v>6.7039999999999997</v>
      </c>
      <c r="I2351" s="133">
        <v>5.88</v>
      </c>
      <c r="J2351" s="133">
        <v>6.4379999999999997</v>
      </c>
      <c r="K2351" s="133" t="s">
        <v>64</v>
      </c>
      <c r="L2351" s="133">
        <v>198.07900000000001</v>
      </c>
    </row>
    <row r="2352" spans="1:12" x14ac:dyDescent="0.3">
      <c r="A2352" s="134">
        <v>40718</v>
      </c>
      <c r="B2352" s="133">
        <v>130.69800000000001</v>
      </c>
      <c r="C2352" s="133">
        <v>3848.558</v>
      </c>
      <c r="D2352" s="183">
        <v>123.14</v>
      </c>
      <c r="E2352" s="133">
        <v>8606</v>
      </c>
      <c r="F2352" s="133">
        <v>6.484</v>
      </c>
      <c r="G2352" s="133">
        <v>6.601</v>
      </c>
      <c r="H2352" s="133">
        <v>6.7119999999999997</v>
      </c>
      <c r="I2352" s="133">
        <v>5.9</v>
      </c>
      <c r="J2352" s="133">
        <v>6.41</v>
      </c>
      <c r="K2352" s="133" t="s">
        <v>64</v>
      </c>
      <c r="L2352" s="133">
        <v>199.69800000000001</v>
      </c>
    </row>
    <row r="2353" spans="1:12" x14ac:dyDescent="0.3">
      <c r="A2353" s="134">
        <v>40719</v>
      </c>
      <c r="B2353" s="133">
        <v>130.69800000000001</v>
      </c>
      <c r="C2353" s="133">
        <v>3848.558</v>
      </c>
      <c r="D2353" s="183">
        <v>123.14</v>
      </c>
      <c r="E2353" s="133">
        <v>8606</v>
      </c>
      <c r="F2353" s="133">
        <v>6.484</v>
      </c>
      <c r="G2353" s="133">
        <v>6.601</v>
      </c>
      <c r="H2353" s="133">
        <v>6.7119999999999997</v>
      </c>
      <c r="I2353" s="133">
        <v>5.9</v>
      </c>
      <c r="J2353" s="133">
        <v>6.41</v>
      </c>
      <c r="K2353" s="133" t="s">
        <v>64</v>
      </c>
      <c r="L2353" s="133">
        <v>199.69800000000001</v>
      </c>
    </row>
    <row r="2354" spans="1:12" x14ac:dyDescent="0.3">
      <c r="A2354" s="134">
        <v>40720</v>
      </c>
      <c r="B2354" s="133">
        <v>130.69800000000001</v>
      </c>
      <c r="C2354" s="133">
        <v>3848.558</v>
      </c>
      <c r="D2354" s="183">
        <v>123.14</v>
      </c>
      <c r="E2354" s="133">
        <v>8606</v>
      </c>
      <c r="F2354" s="133">
        <v>6.484</v>
      </c>
      <c r="G2354" s="133">
        <v>6.601</v>
      </c>
      <c r="H2354" s="133">
        <v>6.7119999999999997</v>
      </c>
      <c r="I2354" s="133">
        <v>5.9</v>
      </c>
      <c r="J2354" s="133">
        <v>6.41</v>
      </c>
      <c r="K2354" s="133" t="s">
        <v>64</v>
      </c>
      <c r="L2354" s="133">
        <v>199.69800000000001</v>
      </c>
    </row>
    <row r="2355" spans="1:12" x14ac:dyDescent="0.3">
      <c r="A2355" s="134">
        <v>40721</v>
      </c>
      <c r="B2355" s="133">
        <v>130.643</v>
      </c>
      <c r="C2355" s="133">
        <v>3813.4250000000002</v>
      </c>
      <c r="D2355" s="183">
        <v>122.063</v>
      </c>
      <c r="E2355" s="133">
        <v>8623</v>
      </c>
      <c r="F2355" s="133">
        <v>6.5209999999999999</v>
      </c>
      <c r="G2355" s="133">
        <v>6.5809999999999995</v>
      </c>
      <c r="H2355" s="133">
        <v>6.6539999999999999</v>
      </c>
      <c r="I2355" s="133">
        <v>5.92</v>
      </c>
      <c r="J2355" s="133">
        <v>6.3840000000000003</v>
      </c>
      <c r="K2355" s="133" t="s">
        <v>64</v>
      </c>
      <c r="L2355" s="133">
        <v>197.92500000000001</v>
      </c>
    </row>
    <row r="2356" spans="1:12" x14ac:dyDescent="0.3">
      <c r="A2356" s="134">
        <v>40722</v>
      </c>
      <c r="B2356" s="133">
        <v>130.643</v>
      </c>
      <c r="C2356" s="133">
        <v>3830.2730000000001</v>
      </c>
      <c r="D2356" s="183">
        <v>122.56100000000001</v>
      </c>
      <c r="E2356" s="133">
        <v>8605</v>
      </c>
      <c r="F2356" s="133">
        <v>6.5</v>
      </c>
      <c r="G2356" s="133">
        <v>6.6050000000000004</v>
      </c>
      <c r="H2356" s="133">
        <v>6.6820000000000004</v>
      </c>
      <c r="I2356" s="133">
        <v>5.89</v>
      </c>
      <c r="J2356" s="133">
        <v>6.3860000000000001</v>
      </c>
      <c r="K2356" s="133" t="s">
        <v>64</v>
      </c>
      <c r="L2356" s="133">
        <v>198.84800000000001</v>
      </c>
    </row>
    <row r="2357" spans="1:12" x14ac:dyDescent="0.3">
      <c r="A2357" s="134">
        <v>40723</v>
      </c>
      <c r="B2357" s="133">
        <v>130.69200000000001</v>
      </c>
      <c r="C2357" s="133">
        <v>3830.2730000000001</v>
      </c>
      <c r="D2357" s="183">
        <v>122.56100000000001</v>
      </c>
      <c r="E2357" s="133">
        <v>8603</v>
      </c>
      <c r="F2357" s="133">
        <v>6.5</v>
      </c>
      <c r="G2357" s="133">
        <v>6.6050000000000004</v>
      </c>
      <c r="H2357" s="133">
        <v>6.6820000000000004</v>
      </c>
      <c r="I2357" s="133">
        <v>5.71</v>
      </c>
      <c r="J2357" s="133">
        <v>6.3730000000000002</v>
      </c>
      <c r="K2357" s="133" t="s">
        <v>64</v>
      </c>
      <c r="L2357" s="133">
        <v>198.84800000000001</v>
      </c>
    </row>
    <row r="2358" spans="1:12" x14ac:dyDescent="0.3">
      <c r="A2358" s="134">
        <v>40724</v>
      </c>
      <c r="B2358" s="133">
        <v>130.744</v>
      </c>
      <c r="C2358" s="133">
        <v>3888.569</v>
      </c>
      <c r="D2358" s="183">
        <v>124.29</v>
      </c>
      <c r="E2358" s="133">
        <v>8575</v>
      </c>
      <c r="F2358" s="133">
        <v>6.5120000000000005</v>
      </c>
      <c r="G2358" s="133">
        <v>6.63</v>
      </c>
      <c r="H2358" s="133">
        <v>6.6680000000000001</v>
      </c>
      <c r="I2358" s="133">
        <v>5.75</v>
      </c>
      <c r="J2358" s="133">
        <v>6.351</v>
      </c>
      <c r="K2358" s="133" t="s">
        <v>64</v>
      </c>
      <c r="L2358" s="133">
        <v>202.714</v>
      </c>
    </row>
    <row r="2359" spans="1:12" x14ac:dyDescent="0.3">
      <c r="A2359" s="134">
        <v>40725</v>
      </c>
      <c r="B2359" s="133">
        <v>130.89400000000001</v>
      </c>
      <c r="C2359" s="133">
        <v>3927.098</v>
      </c>
      <c r="D2359" s="183">
        <v>125.399</v>
      </c>
      <c r="E2359" s="133">
        <v>8539</v>
      </c>
      <c r="F2359" s="133">
        <v>6.48</v>
      </c>
      <c r="G2359" s="133">
        <v>6.6040000000000001</v>
      </c>
      <c r="H2359" s="133">
        <v>6.673</v>
      </c>
      <c r="I2359" s="133">
        <v>5.79</v>
      </c>
      <c r="J2359" s="133">
        <v>6.3559999999999999</v>
      </c>
      <c r="K2359" s="133" t="s">
        <v>64</v>
      </c>
      <c r="L2359" s="133">
        <v>205.25700000000001</v>
      </c>
    </row>
    <row r="2360" spans="1:12" x14ac:dyDescent="0.3">
      <c r="A2360" s="134">
        <v>40726</v>
      </c>
      <c r="B2360" s="133">
        <v>130.89400000000001</v>
      </c>
      <c r="C2360" s="133">
        <v>3927.098</v>
      </c>
      <c r="D2360" s="183">
        <v>125.399</v>
      </c>
      <c r="E2360" s="133">
        <v>8539</v>
      </c>
      <c r="F2360" s="133">
        <v>6.48</v>
      </c>
      <c r="G2360" s="133">
        <v>6.6040000000000001</v>
      </c>
      <c r="H2360" s="133">
        <v>6.673</v>
      </c>
      <c r="I2360" s="133">
        <v>5.79</v>
      </c>
      <c r="J2360" s="133">
        <v>6.3559999999999999</v>
      </c>
      <c r="K2360" s="133" t="s">
        <v>64</v>
      </c>
      <c r="L2360" s="133">
        <v>205.25700000000001</v>
      </c>
    </row>
    <row r="2361" spans="1:12" x14ac:dyDescent="0.3">
      <c r="A2361" s="134">
        <v>40727</v>
      </c>
      <c r="B2361" s="133">
        <v>130.89400000000001</v>
      </c>
      <c r="C2361" s="133">
        <v>3927.098</v>
      </c>
      <c r="D2361" s="183">
        <v>125.399</v>
      </c>
      <c r="E2361" s="133">
        <v>8539</v>
      </c>
      <c r="F2361" s="133">
        <v>6.48</v>
      </c>
      <c r="G2361" s="133">
        <v>6.6040000000000001</v>
      </c>
      <c r="H2361" s="133">
        <v>6.673</v>
      </c>
      <c r="I2361" s="133">
        <v>5.79</v>
      </c>
      <c r="J2361" s="133">
        <v>6.3559999999999999</v>
      </c>
      <c r="K2361" s="133" t="s">
        <v>64</v>
      </c>
      <c r="L2361" s="133">
        <v>205.25700000000001</v>
      </c>
    </row>
    <row r="2362" spans="1:12" x14ac:dyDescent="0.3">
      <c r="A2362" s="134">
        <v>40728</v>
      </c>
      <c r="B2362" s="133">
        <v>131.17099999999999</v>
      </c>
      <c r="C2362" s="133">
        <v>3953.5169999999998</v>
      </c>
      <c r="D2362" s="183">
        <v>126.828</v>
      </c>
      <c r="E2362" s="133">
        <v>8524</v>
      </c>
      <c r="F2362" s="133">
        <v>6.5330000000000004</v>
      </c>
      <c r="G2362" s="133">
        <v>6.601</v>
      </c>
      <c r="H2362" s="133">
        <v>6.6639999999999997</v>
      </c>
      <c r="I2362" s="133">
        <v>5.44</v>
      </c>
      <c r="J2362" s="133">
        <v>6.2880000000000003</v>
      </c>
      <c r="K2362" s="133" t="s">
        <v>64</v>
      </c>
      <c r="L2362" s="133">
        <v>207.30099999999999</v>
      </c>
    </row>
    <row r="2363" spans="1:12" x14ac:dyDescent="0.3">
      <c r="A2363" s="134">
        <v>40729</v>
      </c>
      <c r="B2363" s="133">
        <v>131.292</v>
      </c>
      <c r="C2363" s="133">
        <v>3924.127</v>
      </c>
      <c r="D2363" s="183">
        <v>125.801</v>
      </c>
      <c r="E2363" s="133">
        <v>8533</v>
      </c>
      <c r="F2363" s="133">
        <v>6.5140000000000002</v>
      </c>
      <c r="G2363" s="133">
        <v>6.6260000000000003</v>
      </c>
      <c r="H2363" s="133">
        <v>6.6639999999999997</v>
      </c>
      <c r="I2363" s="133">
        <v>5.4</v>
      </c>
      <c r="J2363" s="133">
        <v>6.3</v>
      </c>
      <c r="K2363" s="133" t="s">
        <v>64</v>
      </c>
      <c r="L2363" s="133">
        <v>204.73599999999999</v>
      </c>
    </row>
    <row r="2364" spans="1:12" x14ac:dyDescent="0.3">
      <c r="A2364" s="134">
        <v>40730</v>
      </c>
      <c r="B2364" s="133">
        <v>131.72900000000001</v>
      </c>
      <c r="C2364" s="133">
        <v>3908.9560000000001</v>
      </c>
      <c r="D2364" s="183">
        <v>125.38500000000001</v>
      </c>
      <c r="E2364" s="133">
        <v>8548</v>
      </c>
      <c r="F2364" s="133">
        <v>6.52</v>
      </c>
      <c r="G2364" s="133">
        <v>6.5730000000000004</v>
      </c>
      <c r="H2364" s="133">
        <v>6.6390000000000002</v>
      </c>
      <c r="I2364" s="133">
        <v>5.3</v>
      </c>
      <c r="J2364" s="133">
        <v>6.2169999999999996</v>
      </c>
      <c r="K2364" s="133" t="s">
        <v>64</v>
      </c>
      <c r="L2364" s="133">
        <v>203.17500000000001</v>
      </c>
    </row>
    <row r="2365" spans="1:12" x14ac:dyDescent="0.3">
      <c r="A2365" s="134">
        <v>40731</v>
      </c>
      <c r="B2365" s="133">
        <v>132.41900000000001</v>
      </c>
      <c r="C2365" s="133">
        <v>3939.473</v>
      </c>
      <c r="D2365" s="183">
        <v>126.262</v>
      </c>
      <c r="E2365" s="133">
        <v>8543</v>
      </c>
      <c r="F2365" s="133">
        <v>6.5259999999999998</v>
      </c>
      <c r="G2365" s="133">
        <v>6.5780000000000003</v>
      </c>
      <c r="H2365" s="133">
        <v>6.6260000000000003</v>
      </c>
      <c r="I2365" s="133">
        <v>5.25</v>
      </c>
      <c r="J2365" s="133">
        <v>6.1829999999999998</v>
      </c>
      <c r="K2365" s="133" t="s">
        <v>64</v>
      </c>
      <c r="L2365" s="133">
        <v>204.25899999999999</v>
      </c>
    </row>
    <row r="2366" spans="1:12" x14ac:dyDescent="0.3">
      <c r="A2366" s="134">
        <v>40732</v>
      </c>
      <c r="B2366" s="133">
        <v>133.232</v>
      </c>
      <c r="C2366" s="133">
        <v>4003.6909999999998</v>
      </c>
      <c r="D2366" s="183">
        <v>128.244</v>
      </c>
      <c r="E2366" s="133">
        <v>8519</v>
      </c>
      <c r="F2366" s="133">
        <v>6.5350000000000001</v>
      </c>
      <c r="G2366" s="133">
        <v>6.6029999999999998</v>
      </c>
      <c r="H2366" s="133">
        <v>6.6950000000000003</v>
      </c>
      <c r="I2366" s="133">
        <v>5.21</v>
      </c>
      <c r="J2366" s="133">
        <v>6.165</v>
      </c>
      <c r="K2366" s="133" t="s">
        <v>64</v>
      </c>
      <c r="L2366" s="133">
        <v>208.31800000000001</v>
      </c>
    </row>
    <row r="2367" spans="1:12" x14ac:dyDescent="0.3">
      <c r="A2367" s="134">
        <v>40733</v>
      </c>
      <c r="B2367" s="133">
        <v>133.232</v>
      </c>
      <c r="C2367" s="133">
        <v>4003.6909999999998</v>
      </c>
      <c r="D2367" s="183">
        <v>128.244</v>
      </c>
      <c r="E2367" s="133">
        <v>8519</v>
      </c>
      <c r="F2367" s="133">
        <v>6.5350000000000001</v>
      </c>
      <c r="G2367" s="133">
        <v>6.6029999999999998</v>
      </c>
      <c r="H2367" s="133">
        <v>6.6950000000000003</v>
      </c>
      <c r="I2367" s="133">
        <v>5.21</v>
      </c>
      <c r="J2367" s="133">
        <v>6.165</v>
      </c>
      <c r="K2367" s="133" t="s">
        <v>64</v>
      </c>
      <c r="L2367" s="133">
        <v>208.31800000000001</v>
      </c>
    </row>
    <row r="2368" spans="1:12" x14ac:dyDescent="0.3">
      <c r="A2368" s="134">
        <v>40734</v>
      </c>
      <c r="B2368" s="133">
        <v>133.232</v>
      </c>
      <c r="C2368" s="133">
        <v>4003.6909999999998</v>
      </c>
      <c r="D2368" s="183">
        <v>128.244</v>
      </c>
      <c r="E2368" s="133">
        <v>8519</v>
      </c>
      <c r="F2368" s="133">
        <v>6.5350000000000001</v>
      </c>
      <c r="G2368" s="133">
        <v>6.6029999999999998</v>
      </c>
      <c r="H2368" s="133">
        <v>6.6950000000000003</v>
      </c>
      <c r="I2368" s="133">
        <v>5.21</v>
      </c>
      <c r="J2368" s="133">
        <v>6.165</v>
      </c>
      <c r="K2368" s="133" t="s">
        <v>64</v>
      </c>
      <c r="L2368" s="133">
        <v>208.31800000000001</v>
      </c>
    </row>
    <row r="2369" spans="1:12" x14ac:dyDescent="0.3">
      <c r="A2369" s="134">
        <v>40735</v>
      </c>
      <c r="B2369" s="133">
        <v>133.07300000000001</v>
      </c>
      <c r="C2369" s="133">
        <v>3995.587</v>
      </c>
      <c r="D2369" s="183">
        <v>127.70399999999999</v>
      </c>
      <c r="E2369" s="133">
        <v>8537</v>
      </c>
      <c r="F2369" s="133">
        <v>6.5369999999999999</v>
      </c>
      <c r="G2369" s="133">
        <v>6.6029999999999998</v>
      </c>
      <c r="H2369" s="133">
        <v>6.6890000000000001</v>
      </c>
      <c r="I2369" s="133">
        <v>5.23</v>
      </c>
      <c r="J2369" s="133">
        <v>6.1749999999999998</v>
      </c>
      <c r="K2369" s="133" t="s">
        <v>64</v>
      </c>
      <c r="L2369" s="133">
        <v>208.19499999999999</v>
      </c>
    </row>
    <row r="2370" spans="1:12" x14ac:dyDescent="0.3">
      <c r="A2370" s="134">
        <v>40736</v>
      </c>
      <c r="B2370" s="133">
        <v>132.76900000000001</v>
      </c>
      <c r="C2370" s="133">
        <v>3938.0149999999999</v>
      </c>
      <c r="D2370" s="183">
        <v>125.902</v>
      </c>
      <c r="E2370" s="133">
        <v>8578</v>
      </c>
      <c r="F2370" s="133">
        <v>6.508</v>
      </c>
      <c r="G2370" s="133">
        <v>6.601</v>
      </c>
      <c r="H2370" s="133">
        <v>6.67</v>
      </c>
      <c r="I2370" s="133">
        <v>5.21</v>
      </c>
      <c r="J2370" s="133">
        <v>6.1559999999999997</v>
      </c>
      <c r="K2370" s="133" t="s">
        <v>64</v>
      </c>
      <c r="L2370" s="133">
        <v>205.06</v>
      </c>
    </row>
    <row r="2371" spans="1:12" x14ac:dyDescent="0.3">
      <c r="A2371" s="134">
        <v>40737</v>
      </c>
      <c r="B2371" s="133">
        <v>132.98400000000001</v>
      </c>
      <c r="C2371" s="133">
        <v>3980.8449999999998</v>
      </c>
      <c r="D2371" s="183">
        <v>127.511</v>
      </c>
      <c r="E2371" s="133">
        <v>8538</v>
      </c>
      <c r="F2371" s="133">
        <v>6.5110000000000001</v>
      </c>
      <c r="G2371" s="133">
        <v>6.625</v>
      </c>
      <c r="H2371" s="133">
        <v>6.6820000000000004</v>
      </c>
      <c r="I2371" s="133">
        <v>5.26</v>
      </c>
      <c r="J2371" s="133">
        <v>6.1420000000000003</v>
      </c>
      <c r="K2371" s="133" t="s">
        <v>64</v>
      </c>
      <c r="L2371" s="133">
        <v>206.26900000000001</v>
      </c>
    </row>
    <row r="2372" spans="1:12" x14ac:dyDescent="0.3">
      <c r="A2372" s="134">
        <v>40738</v>
      </c>
      <c r="B2372" s="133">
        <v>133.04400000000001</v>
      </c>
      <c r="C2372" s="133">
        <v>3997.6350000000002</v>
      </c>
      <c r="D2372" s="183">
        <v>128.017</v>
      </c>
      <c r="E2372" s="133">
        <v>8528</v>
      </c>
      <c r="F2372" s="133">
        <v>6.5380000000000003</v>
      </c>
      <c r="G2372" s="133">
        <v>6.625</v>
      </c>
      <c r="H2372" s="133">
        <v>6.6740000000000004</v>
      </c>
      <c r="I2372" s="133">
        <v>5.24</v>
      </c>
      <c r="J2372" s="133">
        <v>6.1260000000000003</v>
      </c>
      <c r="K2372" s="133" t="s">
        <v>64</v>
      </c>
      <c r="L2372" s="133">
        <v>207.48400000000001</v>
      </c>
    </row>
    <row r="2373" spans="1:12" x14ac:dyDescent="0.3">
      <c r="A2373" s="134">
        <v>40739</v>
      </c>
      <c r="B2373" s="133">
        <v>133.001</v>
      </c>
      <c r="C2373" s="133">
        <v>4023.2020000000002</v>
      </c>
      <c r="D2373" s="183">
        <v>128.869</v>
      </c>
      <c r="E2373" s="133">
        <v>8543</v>
      </c>
      <c r="F2373" s="133">
        <v>6.5220000000000002</v>
      </c>
      <c r="G2373" s="133">
        <v>6.6070000000000002</v>
      </c>
      <c r="H2373" s="133">
        <v>6.657</v>
      </c>
      <c r="I2373" s="133">
        <v>5.26</v>
      </c>
      <c r="J2373" s="133">
        <v>6.0860000000000003</v>
      </c>
      <c r="K2373" s="133" t="s">
        <v>64</v>
      </c>
      <c r="L2373" s="133">
        <v>209.58699999999999</v>
      </c>
    </row>
    <row r="2374" spans="1:12" x14ac:dyDescent="0.3">
      <c r="A2374" s="134">
        <v>40740</v>
      </c>
      <c r="B2374" s="133">
        <v>133.001</v>
      </c>
      <c r="C2374" s="133">
        <v>4023.2020000000002</v>
      </c>
      <c r="D2374" s="183">
        <v>128.869</v>
      </c>
      <c r="E2374" s="133">
        <v>8543</v>
      </c>
      <c r="F2374" s="133">
        <v>6.5220000000000002</v>
      </c>
      <c r="G2374" s="133">
        <v>6.6070000000000002</v>
      </c>
      <c r="H2374" s="133">
        <v>6.657</v>
      </c>
      <c r="I2374" s="133">
        <v>5.26</v>
      </c>
      <c r="J2374" s="133">
        <v>6.0860000000000003</v>
      </c>
      <c r="K2374" s="133" t="s">
        <v>64</v>
      </c>
      <c r="L2374" s="133">
        <v>209.58699999999999</v>
      </c>
    </row>
    <row r="2375" spans="1:12" x14ac:dyDescent="0.3">
      <c r="A2375" s="134">
        <v>40741</v>
      </c>
      <c r="B2375" s="133">
        <v>133.001</v>
      </c>
      <c r="C2375" s="133">
        <v>4023.2020000000002</v>
      </c>
      <c r="D2375" s="183">
        <v>128.869</v>
      </c>
      <c r="E2375" s="133">
        <v>8543</v>
      </c>
      <c r="F2375" s="133">
        <v>6.5220000000000002</v>
      </c>
      <c r="G2375" s="133">
        <v>6.6070000000000002</v>
      </c>
      <c r="H2375" s="133">
        <v>6.657</v>
      </c>
      <c r="I2375" s="133">
        <v>5.26</v>
      </c>
      <c r="J2375" s="133">
        <v>6.0860000000000003</v>
      </c>
      <c r="K2375" s="133" t="s">
        <v>64</v>
      </c>
      <c r="L2375" s="133">
        <v>209.58699999999999</v>
      </c>
    </row>
    <row r="2376" spans="1:12" x14ac:dyDescent="0.3">
      <c r="A2376" s="134">
        <v>40742</v>
      </c>
      <c r="B2376" s="133">
        <v>132.946</v>
      </c>
      <c r="C2376" s="133">
        <v>4032.9740000000002</v>
      </c>
      <c r="D2376" s="183">
        <v>129.69399999999999</v>
      </c>
      <c r="E2376" s="133">
        <v>8558</v>
      </c>
      <c r="F2376" s="133">
        <v>6.5510000000000002</v>
      </c>
      <c r="G2376" s="133">
        <v>6.5979999999999999</v>
      </c>
      <c r="H2376" s="133">
        <v>6.66</v>
      </c>
      <c r="I2376" s="133">
        <v>5.29</v>
      </c>
      <c r="J2376" s="133">
        <v>6.0309999999999997</v>
      </c>
      <c r="K2376" s="133" t="s">
        <v>64</v>
      </c>
      <c r="L2376" s="133">
        <v>209.56700000000001</v>
      </c>
    </row>
    <row r="2377" spans="1:12" x14ac:dyDescent="0.3">
      <c r="A2377" s="134">
        <v>40743</v>
      </c>
      <c r="B2377" s="133">
        <v>133.18700000000001</v>
      </c>
      <c r="C2377" s="133">
        <v>4023.4169999999999</v>
      </c>
      <c r="D2377" s="183">
        <v>129.65199999999999</v>
      </c>
      <c r="E2377" s="133">
        <v>8548</v>
      </c>
      <c r="F2377" s="133">
        <v>6.5179999999999998</v>
      </c>
      <c r="G2377" s="133">
        <v>6.5949999999999998</v>
      </c>
      <c r="H2377" s="133">
        <v>6.7089999999999996</v>
      </c>
      <c r="I2377" s="133">
        <v>5.29</v>
      </c>
      <c r="J2377" s="133">
        <v>6.0250000000000004</v>
      </c>
      <c r="K2377" s="133" t="s">
        <v>64</v>
      </c>
      <c r="L2377" s="133">
        <v>207.399</v>
      </c>
    </row>
    <row r="2378" spans="1:12" x14ac:dyDescent="0.3">
      <c r="A2378" s="134">
        <v>40744</v>
      </c>
      <c r="B2378" s="133">
        <v>133.221</v>
      </c>
      <c r="C2378" s="133">
        <v>4050.6320000000001</v>
      </c>
      <c r="D2378" s="183">
        <v>130.899</v>
      </c>
      <c r="E2378" s="133">
        <v>8538</v>
      </c>
      <c r="F2378" s="133">
        <v>6.5309999999999997</v>
      </c>
      <c r="G2378" s="133">
        <v>6.5910000000000002</v>
      </c>
      <c r="H2378" s="133">
        <v>6.7030000000000003</v>
      </c>
      <c r="I2378" s="133">
        <v>5.27</v>
      </c>
      <c r="J2378" s="133">
        <v>6.0119999999999996</v>
      </c>
      <c r="K2378" s="133" t="s">
        <v>64</v>
      </c>
      <c r="L2378" s="133">
        <v>207.98</v>
      </c>
    </row>
    <row r="2379" spans="1:12" x14ac:dyDescent="0.3">
      <c r="A2379" s="134">
        <v>40745</v>
      </c>
      <c r="B2379" s="133">
        <v>133.393</v>
      </c>
      <c r="C2379" s="133">
        <v>4068.0729999999999</v>
      </c>
      <c r="D2379" s="183">
        <v>131.172</v>
      </c>
      <c r="E2379" s="133">
        <v>8543</v>
      </c>
      <c r="F2379" s="133">
        <v>6.5190000000000001</v>
      </c>
      <c r="G2379" s="133">
        <v>6.5739999999999998</v>
      </c>
      <c r="H2379" s="133">
        <v>6.6710000000000003</v>
      </c>
      <c r="I2379" s="133">
        <v>5.2</v>
      </c>
      <c r="J2379" s="133">
        <v>6.01</v>
      </c>
      <c r="K2379" s="133" t="s">
        <v>64</v>
      </c>
      <c r="L2379" s="133">
        <v>208.99299999999999</v>
      </c>
    </row>
    <row r="2380" spans="1:12" x14ac:dyDescent="0.3">
      <c r="A2380" s="134">
        <v>40746</v>
      </c>
      <c r="B2380" s="133">
        <v>133.602</v>
      </c>
      <c r="C2380" s="133">
        <v>4106.8220000000001</v>
      </c>
      <c r="D2380" s="183">
        <v>132.66300000000001</v>
      </c>
      <c r="E2380" s="133">
        <v>8510</v>
      </c>
      <c r="F2380" s="133">
        <v>6.53</v>
      </c>
      <c r="G2380" s="133">
        <v>6.5919999999999996</v>
      </c>
      <c r="H2380" s="133">
        <v>6.702</v>
      </c>
      <c r="I2380" s="133">
        <v>5.17</v>
      </c>
      <c r="J2380" s="133">
        <v>5.9569999999999999</v>
      </c>
      <c r="K2380" s="133" t="s">
        <v>64</v>
      </c>
      <c r="L2380" s="133">
        <v>211.33799999999999</v>
      </c>
    </row>
    <row r="2381" spans="1:12" x14ac:dyDescent="0.3">
      <c r="A2381" s="134">
        <v>40747</v>
      </c>
      <c r="B2381" s="133">
        <v>133.602</v>
      </c>
      <c r="C2381" s="133">
        <v>4106.8220000000001</v>
      </c>
      <c r="D2381" s="183">
        <v>132.66300000000001</v>
      </c>
      <c r="E2381" s="133">
        <v>8510</v>
      </c>
      <c r="F2381" s="133">
        <v>6.53</v>
      </c>
      <c r="G2381" s="133">
        <v>6.5919999999999996</v>
      </c>
      <c r="H2381" s="133">
        <v>6.702</v>
      </c>
      <c r="I2381" s="133">
        <v>5.17</v>
      </c>
      <c r="J2381" s="133">
        <v>5.9569999999999999</v>
      </c>
      <c r="K2381" s="133" t="s">
        <v>64</v>
      </c>
      <c r="L2381" s="133">
        <v>211.33799999999999</v>
      </c>
    </row>
    <row r="2382" spans="1:12" x14ac:dyDescent="0.3">
      <c r="A2382" s="134">
        <v>40748</v>
      </c>
      <c r="B2382" s="133">
        <v>133.602</v>
      </c>
      <c r="C2382" s="133">
        <v>4106.8220000000001</v>
      </c>
      <c r="D2382" s="183">
        <v>132.66300000000001</v>
      </c>
      <c r="E2382" s="133">
        <v>8510</v>
      </c>
      <c r="F2382" s="133">
        <v>6.53</v>
      </c>
      <c r="G2382" s="133">
        <v>6.5919999999999996</v>
      </c>
      <c r="H2382" s="133">
        <v>6.702</v>
      </c>
      <c r="I2382" s="133">
        <v>5.17</v>
      </c>
      <c r="J2382" s="133">
        <v>5.9569999999999999</v>
      </c>
      <c r="K2382" s="133" t="s">
        <v>64</v>
      </c>
      <c r="L2382" s="133">
        <v>211.33799999999999</v>
      </c>
    </row>
    <row r="2383" spans="1:12" x14ac:dyDescent="0.3">
      <c r="A2383" s="134">
        <v>40749</v>
      </c>
      <c r="B2383" s="133">
        <v>133.71700000000001</v>
      </c>
      <c r="C2383" s="133">
        <v>4087.0940000000001</v>
      </c>
      <c r="D2383" s="183">
        <v>132.02799999999999</v>
      </c>
      <c r="E2383" s="133">
        <v>8528</v>
      </c>
      <c r="F2383" s="133">
        <v>6.5209999999999999</v>
      </c>
      <c r="G2383" s="133">
        <v>6.5739999999999998</v>
      </c>
      <c r="H2383" s="133">
        <v>6.7059999999999995</v>
      </c>
      <c r="I2383" s="133">
        <v>5.22</v>
      </c>
      <c r="J2383" s="133">
        <v>5.9340000000000002</v>
      </c>
      <c r="K2383" s="133" t="s">
        <v>64</v>
      </c>
      <c r="L2383" s="133">
        <v>209.928</v>
      </c>
    </row>
    <row r="2384" spans="1:12" x14ac:dyDescent="0.3">
      <c r="A2384" s="134">
        <v>40750</v>
      </c>
      <c r="B2384" s="133">
        <v>134.18100000000001</v>
      </c>
      <c r="C2384" s="133">
        <v>4132.777</v>
      </c>
      <c r="D2384" s="183">
        <v>133.501</v>
      </c>
      <c r="E2384" s="133">
        <v>8508</v>
      </c>
      <c r="F2384" s="133">
        <v>6.5170000000000003</v>
      </c>
      <c r="G2384" s="133">
        <v>6.6059999999999999</v>
      </c>
      <c r="H2384" s="133">
        <v>6.6840000000000002</v>
      </c>
      <c r="I2384" s="133">
        <v>5.08</v>
      </c>
      <c r="J2384" s="133">
        <v>5.8810000000000002</v>
      </c>
      <c r="K2384" s="133" t="s">
        <v>64</v>
      </c>
      <c r="L2384" s="133">
        <v>212.54</v>
      </c>
    </row>
    <row r="2385" spans="1:12" x14ac:dyDescent="0.3">
      <c r="A2385" s="134">
        <v>40751</v>
      </c>
      <c r="B2385" s="133">
        <v>135.42500000000001</v>
      </c>
      <c r="C2385" s="133">
        <v>4174.1120000000001</v>
      </c>
      <c r="D2385" s="183">
        <v>134.76599999999999</v>
      </c>
      <c r="E2385" s="133">
        <v>8483</v>
      </c>
      <c r="F2385" s="133">
        <v>6.5170000000000003</v>
      </c>
      <c r="G2385" s="133">
        <v>6.577</v>
      </c>
      <c r="H2385" s="133">
        <v>6.6609999999999996</v>
      </c>
      <c r="I2385" s="133">
        <v>4.97</v>
      </c>
      <c r="J2385" s="133">
        <v>5.8650000000000002</v>
      </c>
      <c r="K2385" s="133" t="s">
        <v>64</v>
      </c>
      <c r="L2385" s="133">
        <v>216.26400000000001</v>
      </c>
    </row>
    <row r="2386" spans="1:12" x14ac:dyDescent="0.3">
      <c r="A2386" s="134">
        <v>40752</v>
      </c>
      <c r="B2386" s="133">
        <v>135.07900000000001</v>
      </c>
      <c r="C2386" s="133">
        <v>4145.8270000000002</v>
      </c>
      <c r="D2386" s="183">
        <v>133.75200000000001</v>
      </c>
      <c r="E2386" s="133">
        <v>8505</v>
      </c>
      <c r="F2386" s="133">
        <v>6.5190000000000001</v>
      </c>
      <c r="G2386" s="133">
        <v>6.5979999999999999</v>
      </c>
      <c r="H2386" s="133">
        <v>6.7190000000000003</v>
      </c>
      <c r="I2386" s="133">
        <v>4.8600000000000003</v>
      </c>
      <c r="J2386" s="133">
        <v>5.8620000000000001</v>
      </c>
      <c r="K2386" s="133" t="s">
        <v>64</v>
      </c>
      <c r="L2386" s="133">
        <v>213.18600000000001</v>
      </c>
    </row>
    <row r="2387" spans="1:12" x14ac:dyDescent="0.3">
      <c r="A2387" s="134">
        <v>40753</v>
      </c>
      <c r="B2387" s="133">
        <v>135.33500000000001</v>
      </c>
      <c r="C2387" s="133">
        <v>4130.8</v>
      </c>
      <c r="D2387" s="183">
        <v>132.68799999999999</v>
      </c>
      <c r="E2387" s="133">
        <v>8506</v>
      </c>
      <c r="F2387" s="133">
        <v>6.53</v>
      </c>
      <c r="G2387" s="133">
        <v>6.609</v>
      </c>
      <c r="H2387" s="133">
        <v>6.68</v>
      </c>
      <c r="I2387" s="133">
        <v>4.6899999999999995</v>
      </c>
      <c r="J2387" s="133">
        <v>5.79</v>
      </c>
      <c r="K2387" s="133" t="s">
        <v>64</v>
      </c>
      <c r="L2387" s="133">
        <v>212.56299999999999</v>
      </c>
    </row>
    <row r="2388" spans="1:12" x14ac:dyDescent="0.3">
      <c r="A2388" s="134">
        <v>40754</v>
      </c>
      <c r="B2388" s="133">
        <v>135.33500000000001</v>
      </c>
      <c r="C2388" s="133">
        <v>4130.8</v>
      </c>
      <c r="D2388" s="183">
        <v>132.68799999999999</v>
      </c>
      <c r="E2388" s="133">
        <v>8506</v>
      </c>
      <c r="F2388" s="133">
        <v>6.53</v>
      </c>
      <c r="G2388" s="133">
        <v>6.609</v>
      </c>
      <c r="H2388" s="133">
        <v>6.68</v>
      </c>
      <c r="I2388" s="133">
        <v>4.6899999999999995</v>
      </c>
      <c r="J2388" s="133">
        <v>5.79</v>
      </c>
      <c r="K2388" s="133" t="s">
        <v>64</v>
      </c>
      <c r="L2388" s="133">
        <v>212.56299999999999</v>
      </c>
    </row>
    <row r="2389" spans="1:12" x14ac:dyDescent="0.3">
      <c r="A2389" s="134">
        <v>40755</v>
      </c>
      <c r="B2389" s="133">
        <v>135.33500000000001</v>
      </c>
      <c r="C2389" s="133">
        <v>4130.8</v>
      </c>
      <c r="D2389" s="183">
        <v>132.68799999999999</v>
      </c>
      <c r="E2389" s="133">
        <v>8506</v>
      </c>
      <c r="F2389" s="133">
        <v>6.53</v>
      </c>
      <c r="G2389" s="133">
        <v>6.609</v>
      </c>
      <c r="H2389" s="133">
        <v>6.68</v>
      </c>
      <c r="I2389" s="133">
        <v>4.6899999999999995</v>
      </c>
      <c r="J2389" s="133">
        <v>5.79</v>
      </c>
      <c r="K2389" s="133" t="s">
        <v>64</v>
      </c>
      <c r="L2389" s="133">
        <v>212.56299999999999</v>
      </c>
    </row>
    <row r="2390" spans="1:12" x14ac:dyDescent="0.3">
      <c r="A2390" s="134">
        <v>40756</v>
      </c>
      <c r="B2390" s="133">
        <v>136.273</v>
      </c>
      <c r="C2390" s="133">
        <v>4193.4409999999998</v>
      </c>
      <c r="D2390" s="183">
        <v>134.517</v>
      </c>
      <c r="E2390" s="133">
        <v>8464</v>
      </c>
      <c r="F2390" s="133">
        <v>6.5129999999999999</v>
      </c>
      <c r="G2390" s="133">
        <v>6.5789999999999997</v>
      </c>
      <c r="H2390" s="133">
        <v>6.66</v>
      </c>
      <c r="I2390" s="133">
        <v>4.68</v>
      </c>
      <c r="J2390" s="133">
        <v>5.7530000000000001</v>
      </c>
      <c r="K2390" s="133" t="s">
        <v>64</v>
      </c>
      <c r="L2390" s="133">
        <v>216.36799999999999</v>
      </c>
    </row>
    <row r="2391" spans="1:12" x14ac:dyDescent="0.3">
      <c r="A2391" s="134">
        <v>40757</v>
      </c>
      <c r="B2391" s="133">
        <v>136.815</v>
      </c>
      <c r="C2391" s="133">
        <v>4177.8459999999995</v>
      </c>
      <c r="D2391" s="183">
        <v>133.42500000000001</v>
      </c>
      <c r="E2391" s="133">
        <v>8488</v>
      </c>
      <c r="F2391" s="133">
        <v>6.5220000000000002</v>
      </c>
      <c r="G2391" s="133">
        <v>6.5880000000000001</v>
      </c>
      <c r="H2391" s="133">
        <v>6.7059999999999995</v>
      </c>
      <c r="I2391" s="133">
        <v>4.5600000000000005</v>
      </c>
      <c r="J2391" s="133">
        <v>5.7249999999999996</v>
      </c>
      <c r="K2391" s="133" t="s">
        <v>64</v>
      </c>
      <c r="L2391" s="133">
        <v>216.024</v>
      </c>
    </row>
    <row r="2392" spans="1:12" x14ac:dyDescent="0.3">
      <c r="A2392" s="134">
        <v>40758</v>
      </c>
      <c r="B2392" s="133">
        <v>136.87899999999999</v>
      </c>
      <c r="C2392" s="133">
        <v>4136.5069999999996</v>
      </c>
      <c r="D2392" s="183">
        <v>132.27099999999999</v>
      </c>
      <c r="E2392" s="133">
        <v>8479</v>
      </c>
      <c r="F2392" s="133">
        <v>6.5140000000000002</v>
      </c>
      <c r="G2392" s="133">
        <v>6.5590000000000002</v>
      </c>
      <c r="H2392" s="133">
        <v>6.7039999999999997</v>
      </c>
      <c r="I2392" s="133">
        <v>4.43</v>
      </c>
      <c r="J2392" s="133">
        <v>5.6779999999999999</v>
      </c>
      <c r="K2392" s="133" t="s">
        <v>64</v>
      </c>
      <c r="L2392" s="133">
        <v>213.56100000000001</v>
      </c>
    </row>
    <row r="2393" spans="1:12" x14ac:dyDescent="0.3">
      <c r="A2393" s="134">
        <v>40759</v>
      </c>
      <c r="B2393" s="133">
        <v>137.30199999999999</v>
      </c>
      <c r="C2393" s="133">
        <v>4122.0860000000002</v>
      </c>
      <c r="D2393" s="183">
        <v>132.423</v>
      </c>
      <c r="E2393" s="133">
        <v>8555</v>
      </c>
      <c r="F2393" s="133">
        <v>6.5330000000000004</v>
      </c>
      <c r="G2393" s="133">
        <v>6.6260000000000003</v>
      </c>
      <c r="H2393" s="133">
        <v>6.6980000000000004</v>
      </c>
      <c r="I2393" s="133">
        <v>4.43</v>
      </c>
      <c r="J2393" s="133">
        <v>5.6189999999999998</v>
      </c>
      <c r="K2393" s="133" t="s">
        <v>64</v>
      </c>
      <c r="L2393" s="133">
        <v>212.642</v>
      </c>
    </row>
    <row r="2394" spans="1:12" x14ac:dyDescent="0.3">
      <c r="A2394" s="134">
        <v>40760</v>
      </c>
      <c r="B2394" s="133">
        <v>136.786</v>
      </c>
      <c r="C2394" s="133">
        <v>3921.643</v>
      </c>
      <c r="D2394" s="183">
        <v>125.797</v>
      </c>
      <c r="E2394" s="133">
        <v>8573</v>
      </c>
      <c r="F2394" s="133">
        <v>6.508</v>
      </c>
      <c r="G2394" s="133">
        <v>6.5860000000000003</v>
      </c>
      <c r="H2394" s="133">
        <v>6.6760000000000002</v>
      </c>
      <c r="I2394" s="133">
        <v>4.42</v>
      </c>
      <c r="J2394" s="133">
        <v>5.5460000000000003</v>
      </c>
      <c r="K2394" s="133" t="s">
        <v>64</v>
      </c>
      <c r="L2394" s="133">
        <v>202.91300000000001</v>
      </c>
    </row>
    <row r="2395" spans="1:12" x14ac:dyDescent="0.3">
      <c r="A2395" s="134">
        <v>40761</v>
      </c>
      <c r="B2395" s="133">
        <v>136.786</v>
      </c>
      <c r="C2395" s="133">
        <v>3921.643</v>
      </c>
      <c r="D2395" s="183">
        <v>125.797</v>
      </c>
      <c r="E2395" s="133">
        <v>8573</v>
      </c>
      <c r="F2395" s="133">
        <v>6.508</v>
      </c>
      <c r="G2395" s="133">
        <v>6.5860000000000003</v>
      </c>
      <c r="H2395" s="133">
        <v>6.6760000000000002</v>
      </c>
      <c r="I2395" s="133">
        <v>4.42</v>
      </c>
      <c r="J2395" s="133">
        <v>5.5460000000000003</v>
      </c>
      <c r="K2395" s="133" t="s">
        <v>64</v>
      </c>
      <c r="L2395" s="133">
        <v>202.91300000000001</v>
      </c>
    </row>
    <row r="2396" spans="1:12" x14ac:dyDescent="0.3">
      <c r="A2396" s="134">
        <v>40762</v>
      </c>
      <c r="B2396" s="133">
        <v>136.786</v>
      </c>
      <c r="C2396" s="133">
        <v>3921.643</v>
      </c>
      <c r="D2396" s="183">
        <v>125.797</v>
      </c>
      <c r="E2396" s="133">
        <v>8573</v>
      </c>
      <c r="F2396" s="133">
        <v>6.508</v>
      </c>
      <c r="G2396" s="133">
        <v>6.5860000000000003</v>
      </c>
      <c r="H2396" s="133">
        <v>6.6760000000000002</v>
      </c>
      <c r="I2396" s="133">
        <v>4.42</v>
      </c>
      <c r="J2396" s="133">
        <v>5.5460000000000003</v>
      </c>
      <c r="K2396" s="133" t="s">
        <v>64</v>
      </c>
      <c r="L2396" s="133">
        <v>202.91300000000001</v>
      </c>
    </row>
    <row r="2397" spans="1:12" x14ac:dyDescent="0.3">
      <c r="A2397" s="134">
        <v>40763</v>
      </c>
      <c r="B2397" s="133">
        <v>136.244</v>
      </c>
      <c r="C2397" s="133">
        <v>3850.2660000000001</v>
      </c>
      <c r="D2397" s="183">
        <v>123.685</v>
      </c>
      <c r="E2397" s="133">
        <v>8549</v>
      </c>
      <c r="F2397" s="133">
        <v>6.524</v>
      </c>
      <c r="G2397" s="133">
        <v>6.6040000000000001</v>
      </c>
      <c r="H2397" s="133">
        <v>6.73</v>
      </c>
      <c r="I2397" s="133">
        <v>4.4800000000000004</v>
      </c>
      <c r="J2397" s="133">
        <v>5.61</v>
      </c>
      <c r="K2397" s="133" t="s">
        <v>64</v>
      </c>
      <c r="L2397" s="133">
        <v>200.34299999999999</v>
      </c>
    </row>
    <row r="2398" spans="1:12" x14ac:dyDescent="0.3">
      <c r="A2398" s="134">
        <v>40764</v>
      </c>
      <c r="B2398" s="133">
        <v>135.33199999999999</v>
      </c>
      <c r="C2398" s="133">
        <v>3735.1190000000001</v>
      </c>
      <c r="D2398" s="183">
        <v>119.306</v>
      </c>
      <c r="E2398" s="133">
        <v>8589</v>
      </c>
      <c r="F2398" s="133">
        <v>6.4909999999999997</v>
      </c>
      <c r="G2398" s="133">
        <v>6.5819999999999999</v>
      </c>
      <c r="H2398" s="133">
        <v>6.75</v>
      </c>
      <c r="I2398" s="133">
        <v>4.63</v>
      </c>
      <c r="J2398" s="133">
        <v>5.8879999999999999</v>
      </c>
      <c r="K2398" s="133" t="s">
        <v>64</v>
      </c>
      <c r="L2398" s="133">
        <v>194.38499999999999</v>
      </c>
    </row>
    <row r="2399" spans="1:12" x14ac:dyDescent="0.3">
      <c r="A2399" s="134">
        <v>40765</v>
      </c>
      <c r="B2399" s="133">
        <v>135.994</v>
      </c>
      <c r="C2399" s="133">
        <v>3863.576</v>
      </c>
      <c r="D2399" s="183">
        <v>124.009</v>
      </c>
      <c r="E2399" s="133">
        <v>8533</v>
      </c>
      <c r="F2399" s="133">
        <v>6.4930000000000003</v>
      </c>
      <c r="G2399" s="133">
        <v>6.5860000000000003</v>
      </c>
      <c r="H2399" s="133">
        <v>6.6899999999999995</v>
      </c>
      <c r="I2399" s="133">
        <v>4.4800000000000004</v>
      </c>
      <c r="J2399" s="133">
        <v>5.9139999999999997</v>
      </c>
      <c r="K2399" s="133" t="s">
        <v>64</v>
      </c>
      <c r="L2399" s="133">
        <v>201.02199999999999</v>
      </c>
    </row>
    <row r="2400" spans="1:12" x14ac:dyDescent="0.3">
      <c r="A2400" s="134">
        <v>40766</v>
      </c>
      <c r="B2400" s="133">
        <v>136.041</v>
      </c>
      <c r="C2400" s="133">
        <v>3869.3649999999998</v>
      </c>
      <c r="D2400" s="183">
        <v>124.745</v>
      </c>
      <c r="E2400" s="133">
        <v>8558</v>
      </c>
      <c r="F2400" s="133">
        <v>6.484</v>
      </c>
      <c r="G2400" s="133">
        <v>6.5919999999999996</v>
      </c>
      <c r="H2400" s="133">
        <v>6.7050000000000001</v>
      </c>
      <c r="I2400" s="133">
        <v>4.63</v>
      </c>
      <c r="J2400" s="133">
        <v>5.7910000000000004</v>
      </c>
      <c r="K2400" s="133" t="s">
        <v>64</v>
      </c>
      <c r="L2400" s="133">
        <v>201.21799999999999</v>
      </c>
    </row>
    <row r="2401" spans="1:12" x14ac:dyDescent="0.3">
      <c r="A2401" s="134">
        <v>40767</v>
      </c>
      <c r="B2401" s="133">
        <v>136.673</v>
      </c>
      <c r="C2401" s="133">
        <v>3890.5259999999998</v>
      </c>
      <c r="D2401" s="183">
        <v>125.087</v>
      </c>
      <c r="E2401" s="133">
        <v>8561</v>
      </c>
      <c r="F2401" s="133">
        <v>6.484</v>
      </c>
      <c r="G2401" s="133">
        <v>6.5919999999999996</v>
      </c>
      <c r="H2401" s="133">
        <v>6.7229999999999999</v>
      </c>
      <c r="I2401" s="133">
        <v>4.57</v>
      </c>
      <c r="J2401" s="133">
        <v>5.6909999999999998</v>
      </c>
      <c r="K2401" s="133" t="s">
        <v>64</v>
      </c>
      <c r="L2401" s="133">
        <v>201.80199999999999</v>
      </c>
    </row>
    <row r="2402" spans="1:12" x14ac:dyDescent="0.3">
      <c r="A2402" s="134">
        <v>40768</v>
      </c>
      <c r="B2402" s="133">
        <v>136.673</v>
      </c>
      <c r="C2402" s="133">
        <v>3890.5259999999998</v>
      </c>
      <c r="D2402" s="183">
        <v>125.087</v>
      </c>
      <c r="E2402" s="133">
        <v>8561</v>
      </c>
      <c r="F2402" s="133">
        <v>6.484</v>
      </c>
      <c r="G2402" s="133">
        <v>6.5919999999999996</v>
      </c>
      <c r="H2402" s="133">
        <v>6.7229999999999999</v>
      </c>
      <c r="I2402" s="133">
        <v>4.57</v>
      </c>
      <c r="J2402" s="133">
        <v>5.6909999999999998</v>
      </c>
      <c r="K2402" s="133" t="s">
        <v>64</v>
      </c>
      <c r="L2402" s="133">
        <v>201.80199999999999</v>
      </c>
    </row>
    <row r="2403" spans="1:12" x14ac:dyDescent="0.3">
      <c r="A2403" s="134">
        <v>40769</v>
      </c>
      <c r="B2403" s="133">
        <v>136.673</v>
      </c>
      <c r="C2403" s="133">
        <v>3890.5259999999998</v>
      </c>
      <c r="D2403" s="183">
        <v>125.087</v>
      </c>
      <c r="E2403" s="133">
        <v>8561</v>
      </c>
      <c r="F2403" s="133">
        <v>6.484</v>
      </c>
      <c r="G2403" s="133">
        <v>6.5919999999999996</v>
      </c>
      <c r="H2403" s="133">
        <v>6.7229999999999999</v>
      </c>
      <c r="I2403" s="133">
        <v>4.57</v>
      </c>
      <c r="J2403" s="133">
        <v>5.6909999999999998</v>
      </c>
      <c r="K2403" s="133" t="s">
        <v>64</v>
      </c>
      <c r="L2403" s="133">
        <v>201.80199999999999</v>
      </c>
    </row>
    <row r="2404" spans="1:12" x14ac:dyDescent="0.3">
      <c r="A2404" s="134">
        <v>40770</v>
      </c>
      <c r="B2404" s="133">
        <v>137.53399999999999</v>
      </c>
      <c r="C2404" s="133">
        <v>3960.0219999999999</v>
      </c>
      <c r="D2404" s="183">
        <v>127.65600000000001</v>
      </c>
      <c r="E2404" s="133">
        <v>8538</v>
      </c>
      <c r="F2404" s="133">
        <v>6.484</v>
      </c>
      <c r="G2404" s="133">
        <v>6.5649999999999995</v>
      </c>
      <c r="H2404" s="133">
        <v>6.6760000000000002</v>
      </c>
      <c r="I2404" s="133">
        <v>4.5</v>
      </c>
      <c r="J2404" s="133">
        <v>5.641</v>
      </c>
      <c r="K2404" s="133" t="s">
        <v>64</v>
      </c>
      <c r="L2404" s="133">
        <v>205.916</v>
      </c>
    </row>
    <row r="2405" spans="1:12" x14ac:dyDescent="0.3">
      <c r="A2405" s="134">
        <v>40771</v>
      </c>
      <c r="B2405" s="133">
        <v>137.56399999999999</v>
      </c>
      <c r="C2405" s="133">
        <v>3953.277</v>
      </c>
      <c r="D2405" s="183">
        <v>127.31399999999999</v>
      </c>
      <c r="E2405" s="133">
        <v>8528</v>
      </c>
      <c r="F2405" s="133">
        <v>6.492</v>
      </c>
      <c r="G2405" s="133">
        <v>6.6150000000000002</v>
      </c>
      <c r="H2405" s="133">
        <v>6.6820000000000004</v>
      </c>
      <c r="I2405" s="133">
        <v>4.55</v>
      </c>
      <c r="J2405" s="133">
        <v>5.6120000000000001</v>
      </c>
      <c r="K2405" s="133" t="s">
        <v>64</v>
      </c>
      <c r="L2405" s="133">
        <v>205.28800000000001</v>
      </c>
    </row>
    <row r="2406" spans="1:12" x14ac:dyDescent="0.3">
      <c r="A2406" s="134">
        <v>40772</v>
      </c>
      <c r="B2406" s="133">
        <v>137.63800000000001</v>
      </c>
      <c r="C2406" s="133">
        <v>3953.277</v>
      </c>
      <c r="D2406" s="183">
        <v>127.31399999999999</v>
      </c>
      <c r="E2406" s="133">
        <v>8518</v>
      </c>
      <c r="F2406" s="133">
        <v>6.492</v>
      </c>
      <c r="G2406" s="133">
        <v>6.6150000000000002</v>
      </c>
      <c r="H2406" s="133">
        <v>6.6820000000000004</v>
      </c>
      <c r="I2406" s="133">
        <v>4.57</v>
      </c>
      <c r="J2406" s="133">
        <v>5.6449999999999996</v>
      </c>
      <c r="K2406" s="133" t="s">
        <v>64</v>
      </c>
      <c r="L2406" s="133">
        <v>205.28800000000001</v>
      </c>
    </row>
    <row r="2407" spans="1:12" x14ac:dyDescent="0.3">
      <c r="A2407" s="134">
        <v>40773</v>
      </c>
      <c r="B2407" s="133">
        <v>138.09399999999999</v>
      </c>
      <c r="C2407" s="133">
        <v>4020.9940000000001</v>
      </c>
      <c r="D2407" s="183">
        <v>129.93</v>
      </c>
      <c r="E2407" s="133">
        <v>8563</v>
      </c>
      <c r="F2407" s="133">
        <v>6.484</v>
      </c>
      <c r="G2407" s="133">
        <v>6.5809999999999995</v>
      </c>
      <c r="H2407" s="133">
        <v>6.7370000000000001</v>
      </c>
      <c r="I2407" s="133">
        <v>4.2699999999999996</v>
      </c>
      <c r="J2407" s="133">
        <v>5.54</v>
      </c>
      <c r="K2407" s="133" t="s">
        <v>64</v>
      </c>
      <c r="L2407" s="133">
        <v>210.119</v>
      </c>
    </row>
    <row r="2408" spans="1:12" x14ac:dyDescent="0.3">
      <c r="A2408" s="134">
        <v>40774</v>
      </c>
      <c r="B2408" s="133">
        <v>137.953</v>
      </c>
      <c r="C2408" s="133">
        <v>3842.748</v>
      </c>
      <c r="D2408" s="183">
        <v>123.501</v>
      </c>
      <c r="E2408" s="133">
        <v>8571</v>
      </c>
      <c r="F2408" s="133">
        <v>6.492</v>
      </c>
      <c r="G2408" s="133">
        <v>6.5869999999999997</v>
      </c>
      <c r="H2408" s="133">
        <v>6.7089999999999996</v>
      </c>
      <c r="I2408" s="133">
        <v>4.5199999999999996</v>
      </c>
      <c r="J2408" s="133">
        <v>5.577</v>
      </c>
      <c r="K2408" s="133" t="s">
        <v>64</v>
      </c>
      <c r="L2408" s="133">
        <v>199.495</v>
      </c>
    </row>
    <row r="2409" spans="1:12" x14ac:dyDescent="0.3">
      <c r="A2409" s="134">
        <v>40775</v>
      </c>
      <c r="B2409" s="133">
        <v>137.953</v>
      </c>
      <c r="C2409" s="133">
        <v>3842.748</v>
      </c>
      <c r="D2409" s="183">
        <v>123.501</v>
      </c>
      <c r="E2409" s="133">
        <v>8571</v>
      </c>
      <c r="F2409" s="133">
        <v>6.492</v>
      </c>
      <c r="G2409" s="133">
        <v>6.5869999999999997</v>
      </c>
      <c r="H2409" s="133">
        <v>6.7089999999999996</v>
      </c>
      <c r="I2409" s="133">
        <v>4.5199999999999996</v>
      </c>
      <c r="J2409" s="133">
        <v>5.577</v>
      </c>
      <c r="K2409" s="133" t="s">
        <v>64</v>
      </c>
      <c r="L2409" s="133">
        <v>199.495</v>
      </c>
    </row>
    <row r="2410" spans="1:12" x14ac:dyDescent="0.3">
      <c r="A2410" s="134">
        <v>40776</v>
      </c>
      <c r="B2410" s="133">
        <v>137.953</v>
      </c>
      <c r="C2410" s="133">
        <v>3842.748</v>
      </c>
      <c r="D2410" s="183">
        <v>123.501</v>
      </c>
      <c r="E2410" s="133">
        <v>8571</v>
      </c>
      <c r="F2410" s="133">
        <v>6.492</v>
      </c>
      <c r="G2410" s="133">
        <v>6.5869999999999997</v>
      </c>
      <c r="H2410" s="133">
        <v>6.7089999999999996</v>
      </c>
      <c r="I2410" s="133">
        <v>4.5199999999999996</v>
      </c>
      <c r="J2410" s="133">
        <v>5.577</v>
      </c>
      <c r="K2410" s="133" t="s">
        <v>64</v>
      </c>
      <c r="L2410" s="133">
        <v>199.495</v>
      </c>
    </row>
    <row r="2411" spans="1:12" x14ac:dyDescent="0.3">
      <c r="A2411" s="134">
        <v>40777</v>
      </c>
      <c r="B2411" s="133">
        <v>138.53</v>
      </c>
      <c r="C2411" s="133">
        <v>3839.616</v>
      </c>
      <c r="D2411" s="183">
        <v>124.351</v>
      </c>
      <c r="E2411" s="133">
        <v>8543</v>
      </c>
      <c r="F2411" s="133">
        <v>6.4960000000000004</v>
      </c>
      <c r="G2411" s="133">
        <v>6.5730000000000004</v>
      </c>
      <c r="H2411" s="133">
        <v>6.7050000000000001</v>
      </c>
      <c r="I2411" s="133">
        <v>4.62</v>
      </c>
      <c r="J2411" s="133">
        <v>5.5590000000000002</v>
      </c>
      <c r="K2411" s="133" t="s">
        <v>64</v>
      </c>
      <c r="L2411" s="133">
        <v>199.08799999999999</v>
      </c>
    </row>
    <row r="2412" spans="1:12" x14ac:dyDescent="0.3">
      <c r="A2412" s="134">
        <v>40778</v>
      </c>
      <c r="B2412" s="133">
        <v>138.91499999999999</v>
      </c>
      <c r="C2412" s="133">
        <v>3880.4639999999999</v>
      </c>
      <c r="D2412" s="183">
        <v>125.438</v>
      </c>
      <c r="E2412" s="133">
        <v>8543</v>
      </c>
      <c r="F2412" s="133">
        <v>6.48</v>
      </c>
      <c r="G2412" s="133">
        <v>6.6210000000000004</v>
      </c>
      <c r="H2412" s="133">
        <v>6.6740000000000004</v>
      </c>
      <c r="I2412" s="133">
        <v>4.63</v>
      </c>
      <c r="J2412" s="133">
        <v>5.5709999999999997</v>
      </c>
      <c r="K2412" s="133" t="s">
        <v>64</v>
      </c>
      <c r="L2412" s="133">
        <v>201.273</v>
      </c>
    </row>
    <row r="2413" spans="1:12" x14ac:dyDescent="0.3">
      <c r="A2413" s="134">
        <v>40779</v>
      </c>
      <c r="B2413" s="133">
        <v>138.79900000000001</v>
      </c>
      <c r="C2413" s="133">
        <v>3847.02</v>
      </c>
      <c r="D2413" s="183">
        <v>124.431</v>
      </c>
      <c r="E2413" s="133">
        <v>8555</v>
      </c>
      <c r="F2413" s="133">
        <v>6.492</v>
      </c>
      <c r="G2413" s="133">
        <v>6.63</v>
      </c>
      <c r="H2413" s="133">
        <v>6.7309999999999999</v>
      </c>
      <c r="I2413" s="133">
        <v>4.6399999999999997</v>
      </c>
      <c r="J2413" s="133">
        <v>5.5659999999999998</v>
      </c>
      <c r="K2413" s="133" t="s">
        <v>64</v>
      </c>
      <c r="L2413" s="133">
        <v>199.26</v>
      </c>
    </row>
    <row r="2414" spans="1:12" x14ac:dyDescent="0.3">
      <c r="A2414" s="134">
        <v>40780</v>
      </c>
      <c r="B2414" s="133">
        <v>138.65700000000001</v>
      </c>
      <c r="C2414" s="133">
        <v>3844.377</v>
      </c>
      <c r="D2414" s="183">
        <v>124.15900000000001</v>
      </c>
      <c r="E2414" s="133">
        <v>8596</v>
      </c>
      <c r="F2414" s="133">
        <v>6.4889999999999999</v>
      </c>
      <c r="G2414" s="133">
        <v>6.5659999999999998</v>
      </c>
      <c r="H2414" s="133">
        <v>6.6850000000000005</v>
      </c>
      <c r="I2414" s="133">
        <v>4.4800000000000004</v>
      </c>
      <c r="J2414" s="133">
        <v>5.5529999999999999</v>
      </c>
      <c r="K2414" s="133" t="s">
        <v>64</v>
      </c>
      <c r="L2414" s="133">
        <v>199.066</v>
      </c>
    </row>
    <row r="2415" spans="1:12" x14ac:dyDescent="0.3">
      <c r="A2415" s="134">
        <v>40781</v>
      </c>
      <c r="B2415" s="133">
        <v>138.768</v>
      </c>
      <c r="C2415" s="133">
        <v>3841.7310000000002</v>
      </c>
      <c r="D2415" s="183">
        <v>124.084</v>
      </c>
      <c r="E2415" s="133">
        <v>8568</v>
      </c>
      <c r="F2415" s="133">
        <v>6.4889999999999999</v>
      </c>
      <c r="G2415" s="133">
        <v>6.5659999999999998</v>
      </c>
      <c r="H2415" s="133">
        <v>6.6850000000000005</v>
      </c>
      <c r="I2415" s="133">
        <v>4.43</v>
      </c>
      <c r="J2415" s="133">
        <v>5.5649999999999995</v>
      </c>
      <c r="K2415" s="133" t="s">
        <v>64</v>
      </c>
      <c r="L2415" s="133">
        <v>199.197</v>
      </c>
    </row>
    <row r="2416" spans="1:12" x14ac:dyDescent="0.3">
      <c r="A2416" s="134">
        <v>40782</v>
      </c>
      <c r="B2416" s="133">
        <v>138.768</v>
      </c>
      <c r="C2416" s="133">
        <v>3841.7310000000002</v>
      </c>
      <c r="D2416" s="183">
        <v>124.084</v>
      </c>
      <c r="E2416" s="133">
        <v>8568</v>
      </c>
      <c r="F2416" s="133">
        <v>6.4889999999999999</v>
      </c>
      <c r="G2416" s="133">
        <v>6.5659999999999998</v>
      </c>
      <c r="H2416" s="133">
        <v>6.6850000000000005</v>
      </c>
      <c r="I2416" s="133">
        <v>4.43</v>
      </c>
      <c r="J2416" s="133">
        <v>5.5649999999999995</v>
      </c>
      <c r="K2416" s="133" t="s">
        <v>64</v>
      </c>
      <c r="L2416" s="133">
        <v>199.197</v>
      </c>
    </row>
    <row r="2417" spans="1:12" x14ac:dyDescent="0.3">
      <c r="A2417" s="134">
        <v>40783</v>
      </c>
      <c r="B2417" s="133">
        <v>138.768</v>
      </c>
      <c r="C2417" s="133">
        <v>3841.7310000000002</v>
      </c>
      <c r="D2417" s="183">
        <v>124.084</v>
      </c>
      <c r="E2417" s="133">
        <v>8568</v>
      </c>
      <c r="F2417" s="133">
        <v>6.4889999999999999</v>
      </c>
      <c r="G2417" s="133">
        <v>6.5659999999999998</v>
      </c>
      <c r="H2417" s="133">
        <v>6.6850000000000005</v>
      </c>
      <c r="I2417" s="133">
        <v>4.43</v>
      </c>
      <c r="J2417" s="133">
        <v>5.5649999999999995</v>
      </c>
      <c r="K2417" s="133" t="s">
        <v>64</v>
      </c>
      <c r="L2417" s="133">
        <v>199.197</v>
      </c>
    </row>
    <row r="2418" spans="1:12" x14ac:dyDescent="0.3">
      <c r="A2418" s="134">
        <v>40784</v>
      </c>
      <c r="B2418" s="133">
        <v>138.83699999999999</v>
      </c>
      <c r="C2418" s="133">
        <v>3841.7310000000002</v>
      </c>
      <c r="D2418" s="183">
        <v>124.084</v>
      </c>
      <c r="E2418" s="133">
        <v>8526</v>
      </c>
      <c r="F2418" s="133">
        <v>6.4889999999999999</v>
      </c>
      <c r="G2418" s="133">
        <v>6.5659999999999998</v>
      </c>
      <c r="H2418" s="133">
        <v>6.6850000000000005</v>
      </c>
      <c r="I2418" s="133">
        <v>4.43</v>
      </c>
      <c r="J2418" s="133">
        <v>5.5649999999999995</v>
      </c>
      <c r="K2418" s="133" t="s">
        <v>64</v>
      </c>
      <c r="L2418" s="133">
        <v>199.197</v>
      </c>
    </row>
    <row r="2419" spans="1:12" x14ac:dyDescent="0.3">
      <c r="A2419" s="134">
        <v>40785</v>
      </c>
      <c r="B2419" s="133">
        <v>138.84899999999999</v>
      </c>
      <c r="C2419" s="133">
        <v>3841.7310000000002</v>
      </c>
      <c r="D2419" s="183">
        <v>124.084</v>
      </c>
      <c r="E2419" s="133">
        <v>8543</v>
      </c>
      <c r="F2419" s="133">
        <v>6.4889999999999999</v>
      </c>
      <c r="G2419" s="133">
        <v>6.5659999999999998</v>
      </c>
      <c r="H2419" s="133">
        <v>6.6850000000000005</v>
      </c>
      <c r="I2419" s="133">
        <v>4.43</v>
      </c>
      <c r="J2419" s="133">
        <v>5.5649999999999995</v>
      </c>
      <c r="K2419" s="133" t="s">
        <v>64</v>
      </c>
      <c r="L2419" s="133">
        <v>199.197</v>
      </c>
    </row>
    <row r="2420" spans="1:12" x14ac:dyDescent="0.3">
      <c r="A2420" s="134">
        <v>40786</v>
      </c>
      <c r="B2420" s="133">
        <v>138.86799999999999</v>
      </c>
      <c r="C2420" s="133">
        <v>3841.7310000000002</v>
      </c>
      <c r="D2420" s="183">
        <v>124.084</v>
      </c>
      <c r="E2420" s="133">
        <v>8527</v>
      </c>
      <c r="F2420" s="133">
        <v>6.4889999999999999</v>
      </c>
      <c r="G2420" s="133">
        <v>6.5659999999999998</v>
      </c>
      <c r="H2420" s="133">
        <v>6.6850000000000005</v>
      </c>
      <c r="I2420" s="133">
        <v>4.43</v>
      </c>
      <c r="J2420" s="133">
        <v>5.5649999999999995</v>
      </c>
      <c r="K2420" s="133" t="s">
        <v>64</v>
      </c>
      <c r="L2420" s="133">
        <v>199.197</v>
      </c>
    </row>
    <row r="2421" spans="1:12" x14ac:dyDescent="0.3">
      <c r="A2421" s="134">
        <v>40787</v>
      </c>
      <c r="B2421" s="133">
        <v>138.90799999999999</v>
      </c>
      <c r="C2421" s="133">
        <v>3841.7310000000002</v>
      </c>
      <c r="D2421" s="183">
        <v>124.084</v>
      </c>
      <c r="E2421" s="133">
        <v>8533</v>
      </c>
      <c r="F2421" s="133">
        <v>6.4889999999999999</v>
      </c>
      <c r="G2421" s="133">
        <v>6.5659999999999998</v>
      </c>
      <c r="H2421" s="133">
        <v>6.6850000000000005</v>
      </c>
      <c r="I2421" s="133">
        <v>4.43</v>
      </c>
      <c r="J2421" s="133">
        <v>5.5649999999999995</v>
      </c>
      <c r="K2421" s="133" t="s">
        <v>64</v>
      </c>
      <c r="L2421" s="133">
        <v>199.197</v>
      </c>
    </row>
    <row r="2422" spans="1:12" x14ac:dyDescent="0.3">
      <c r="A2422" s="134">
        <v>40788</v>
      </c>
      <c r="B2422" s="133">
        <v>138.99199999999999</v>
      </c>
      <c r="C2422" s="133">
        <v>3841.7310000000002</v>
      </c>
      <c r="D2422" s="183">
        <v>124.084</v>
      </c>
      <c r="E2422" s="133">
        <v>8523</v>
      </c>
      <c r="F2422" s="133">
        <v>6.4889999999999999</v>
      </c>
      <c r="G2422" s="133">
        <v>6.5659999999999998</v>
      </c>
      <c r="H2422" s="133">
        <v>6.6850000000000005</v>
      </c>
      <c r="I2422" s="133">
        <v>4.43</v>
      </c>
      <c r="J2422" s="133">
        <v>5.5649999999999995</v>
      </c>
      <c r="K2422" s="133" t="s">
        <v>64</v>
      </c>
      <c r="L2422" s="133">
        <v>199.197</v>
      </c>
    </row>
    <row r="2423" spans="1:12" x14ac:dyDescent="0.3">
      <c r="A2423" s="134">
        <v>40789</v>
      </c>
      <c r="B2423" s="133">
        <v>138.99199999999999</v>
      </c>
      <c r="C2423" s="133">
        <v>3841.7310000000002</v>
      </c>
      <c r="D2423" s="183">
        <v>124.084</v>
      </c>
      <c r="E2423" s="133">
        <v>8523</v>
      </c>
      <c r="F2423" s="133">
        <v>6.4889999999999999</v>
      </c>
      <c r="G2423" s="133">
        <v>6.5659999999999998</v>
      </c>
      <c r="H2423" s="133">
        <v>6.6850000000000005</v>
      </c>
      <c r="I2423" s="133">
        <v>4.43</v>
      </c>
      <c r="J2423" s="133">
        <v>5.5649999999999995</v>
      </c>
      <c r="K2423" s="133" t="s">
        <v>64</v>
      </c>
      <c r="L2423" s="133">
        <v>199.197</v>
      </c>
    </row>
    <row r="2424" spans="1:12" x14ac:dyDescent="0.3">
      <c r="A2424" s="134">
        <v>40790</v>
      </c>
      <c r="B2424" s="133">
        <v>138.99199999999999</v>
      </c>
      <c r="C2424" s="133">
        <v>3841.7310000000002</v>
      </c>
      <c r="D2424" s="183">
        <v>124.084</v>
      </c>
      <c r="E2424" s="133">
        <v>8523</v>
      </c>
      <c r="F2424" s="133">
        <v>6.4889999999999999</v>
      </c>
      <c r="G2424" s="133">
        <v>6.5659999999999998</v>
      </c>
      <c r="H2424" s="133">
        <v>6.6850000000000005</v>
      </c>
      <c r="I2424" s="133">
        <v>4.43</v>
      </c>
      <c r="J2424" s="133">
        <v>5.5649999999999995</v>
      </c>
      <c r="K2424" s="133" t="s">
        <v>64</v>
      </c>
      <c r="L2424" s="133">
        <v>199.197</v>
      </c>
    </row>
    <row r="2425" spans="1:12" x14ac:dyDescent="0.3">
      <c r="A2425" s="134">
        <v>40791</v>
      </c>
      <c r="B2425" s="133">
        <v>139.06200000000001</v>
      </c>
      <c r="C2425" s="133">
        <v>3866.172</v>
      </c>
      <c r="D2425" s="183">
        <v>124.98699999999999</v>
      </c>
      <c r="E2425" s="133">
        <v>8538</v>
      </c>
      <c r="F2425" s="133">
        <v>6.5419999999999998</v>
      </c>
      <c r="G2425" s="133">
        <v>6.6609999999999996</v>
      </c>
      <c r="H2425" s="133">
        <v>6.71</v>
      </c>
      <c r="I2425" s="133">
        <v>4.4000000000000004</v>
      </c>
      <c r="J2425" s="133">
        <v>5.5659999999999998</v>
      </c>
      <c r="K2425" s="133" t="s">
        <v>64</v>
      </c>
      <c r="L2425" s="133">
        <v>202.071</v>
      </c>
    </row>
    <row r="2426" spans="1:12" x14ac:dyDescent="0.3">
      <c r="A2426" s="134">
        <v>40792</v>
      </c>
      <c r="B2426" s="133">
        <v>139.35499999999999</v>
      </c>
      <c r="C2426" s="133">
        <v>3889.971</v>
      </c>
      <c r="D2426" s="183">
        <v>126.303</v>
      </c>
      <c r="E2426" s="133">
        <v>8558</v>
      </c>
      <c r="F2426" s="133">
        <v>6.4790000000000001</v>
      </c>
      <c r="G2426" s="133">
        <v>6.5679999999999996</v>
      </c>
      <c r="H2426" s="133">
        <v>6.6950000000000003</v>
      </c>
      <c r="I2426" s="133">
        <v>4.47</v>
      </c>
      <c r="J2426" s="133">
        <v>5.5670000000000002</v>
      </c>
      <c r="K2426" s="133" t="s">
        <v>64</v>
      </c>
      <c r="L2426" s="133">
        <v>202.78800000000001</v>
      </c>
    </row>
    <row r="2427" spans="1:12" x14ac:dyDescent="0.3">
      <c r="A2427" s="134">
        <v>40793</v>
      </c>
      <c r="B2427" s="133">
        <v>140.36099999999999</v>
      </c>
      <c r="C2427" s="133">
        <v>4001.433</v>
      </c>
      <c r="D2427" s="183">
        <v>129.92500000000001</v>
      </c>
      <c r="E2427" s="133">
        <v>8538</v>
      </c>
      <c r="F2427" s="133">
        <v>6.4740000000000002</v>
      </c>
      <c r="G2427" s="133">
        <v>6.5730000000000004</v>
      </c>
      <c r="H2427" s="133">
        <v>6.7</v>
      </c>
      <c r="I2427" s="133">
        <v>4.3600000000000003</v>
      </c>
      <c r="J2427" s="133">
        <v>5.4939999999999998</v>
      </c>
      <c r="K2427" s="133" t="s">
        <v>64</v>
      </c>
      <c r="L2427" s="133">
        <v>208.77699999999999</v>
      </c>
    </row>
    <row r="2428" spans="1:12" x14ac:dyDescent="0.3">
      <c r="A2428" s="134">
        <v>40794</v>
      </c>
      <c r="B2428" s="133">
        <v>142.78399999999999</v>
      </c>
      <c r="C2428" s="133">
        <v>4005.39</v>
      </c>
      <c r="D2428" s="183">
        <v>129.53299999999999</v>
      </c>
      <c r="E2428" s="133">
        <v>8565</v>
      </c>
      <c r="F2428" s="133">
        <v>6.4889999999999999</v>
      </c>
      <c r="G2428" s="133">
        <v>6.556</v>
      </c>
      <c r="H2428" s="133">
        <v>6.7149999999999999</v>
      </c>
      <c r="I2428" s="133">
        <v>4.2699999999999996</v>
      </c>
      <c r="J2428" s="133">
        <v>5.4</v>
      </c>
      <c r="K2428" s="133" t="s">
        <v>64</v>
      </c>
      <c r="L2428" s="133">
        <v>208.83</v>
      </c>
    </row>
    <row r="2429" spans="1:12" x14ac:dyDescent="0.3">
      <c r="A2429" s="134">
        <v>40795</v>
      </c>
      <c r="B2429" s="133">
        <v>143.732</v>
      </c>
      <c r="C2429" s="133">
        <v>3998.502</v>
      </c>
      <c r="D2429" s="183">
        <v>129.458</v>
      </c>
      <c r="E2429" s="133">
        <v>8572</v>
      </c>
      <c r="F2429" s="133">
        <v>6.4640000000000004</v>
      </c>
      <c r="G2429" s="133">
        <v>6.5709999999999997</v>
      </c>
      <c r="H2429" s="133">
        <v>6.7190000000000003</v>
      </c>
      <c r="I2429" s="133">
        <v>4.25</v>
      </c>
      <c r="J2429" s="133">
        <v>5.375</v>
      </c>
      <c r="K2429" s="133" t="s">
        <v>64</v>
      </c>
      <c r="L2429" s="133">
        <v>207.14099999999999</v>
      </c>
    </row>
    <row r="2430" spans="1:12" x14ac:dyDescent="0.3">
      <c r="A2430" s="134">
        <v>40796</v>
      </c>
      <c r="B2430" s="133">
        <v>143.732</v>
      </c>
      <c r="C2430" s="133">
        <v>3998.502</v>
      </c>
      <c r="D2430" s="183">
        <v>129.458</v>
      </c>
      <c r="E2430" s="133">
        <v>8572</v>
      </c>
      <c r="F2430" s="133">
        <v>6.4640000000000004</v>
      </c>
      <c r="G2430" s="133">
        <v>6.5709999999999997</v>
      </c>
      <c r="H2430" s="133">
        <v>6.7190000000000003</v>
      </c>
      <c r="I2430" s="133">
        <v>4.25</v>
      </c>
      <c r="J2430" s="133">
        <v>5.375</v>
      </c>
      <c r="K2430" s="133" t="s">
        <v>64</v>
      </c>
      <c r="L2430" s="133">
        <v>207.14099999999999</v>
      </c>
    </row>
    <row r="2431" spans="1:12" x14ac:dyDescent="0.3">
      <c r="A2431" s="134">
        <v>40797</v>
      </c>
      <c r="B2431" s="133">
        <v>143.732</v>
      </c>
      <c r="C2431" s="133">
        <v>3998.502</v>
      </c>
      <c r="D2431" s="183">
        <v>129.458</v>
      </c>
      <c r="E2431" s="133">
        <v>8572</v>
      </c>
      <c r="F2431" s="133">
        <v>6.4640000000000004</v>
      </c>
      <c r="G2431" s="133">
        <v>6.5709999999999997</v>
      </c>
      <c r="H2431" s="133">
        <v>6.7190000000000003</v>
      </c>
      <c r="I2431" s="133">
        <v>4.25</v>
      </c>
      <c r="J2431" s="133">
        <v>5.375</v>
      </c>
      <c r="K2431" s="133" t="s">
        <v>64</v>
      </c>
      <c r="L2431" s="133">
        <v>207.14099999999999</v>
      </c>
    </row>
    <row r="2432" spans="1:12" x14ac:dyDescent="0.3">
      <c r="A2432" s="134">
        <v>40798</v>
      </c>
      <c r="B2432" s="133">
        <v>142.71299999999999</v>
      </c>
      <c r="C2432" s="133">
        <v>3896.1190000000001</v>
      </c>
      <c r="D2432" s="183">
        <v>126.52500000000001</v>
      </c>
      <c r="E2432" s="133">
        <v>8618</v>
      </c>
      <c r="F2432" s="133">
        <v>6.476</v>
      </c>
      <c r="G2432" s="133">
        <v>6.5739999999999998</v>
      </c>
      <c r="H2432" s="133">
        <v>6.7169999999999996</v>
      </c>
      <c r="I2432" s="133">
        <v>4.45</v>
      </c>
      <c r="J2432" s="133">
        <v>5.476</v>
      </c>
      <c r="K2432" s="133" t="s">
        <v>64</v>
      </c>
      <c r="L2432" s="133">
        <v>201.203</v>
      </c>
    </row>
    <row r="2433" spans="1:12" x14ac:dyDescent="0.3">
      <c r="A2433" s="134">
        <v>40799</v>
      </c>
      <c r="B2433" s="133">
        <v>142.042</v>
      </c>
      <c r="C2433" s="133">
        <v>3874.7829999999999</v>
      </c>
      <c r="D2433" s="183">
        <v>125.79</v>
      </c>
      <c r="E2433" s="133">
        <v>8708</v>
      </c>
      <c r="F2433" s="133">
        <v>6.4480000000000004</v>
      </c>
      <c r="G2433" s="133">
        <v>6.57</v>
      </c>
      <c r="H2433" s="133">
        <v>6.6950000000000003</v>
      </c>
      <c r="I2433" s="133">
        <v>4.53</v>
      </c>
      <c r="J2433" s="133">
        <v>5.4889999999999999</v>
      </c>
      <c r="K2433" s="133" t="s">
        <v>64</v>
      </c>
      <c r="L2433" s="133">
        <v>199.8</v>
      </c>
    </row>
    <row r="2434" spans="1:12" x14ac:dyDescent="0.3">
      <c r="A2434" s="134">
        <v>40800</v>
      </c>
      <c r="B2434" s="133">
        <v>138.91</v>
      </c>
      <c r="C2434" s="133">
        <v>3799.0369999999998</v>
      </c>
      <c r="D2434" s="183">
        <v>123.86799999999999</v>
      </c>
      <c r="E2434" s="133">
        <v>8785</v>
      </c>
      <c r="F2434" s="133">
        <v>6.4580000000000002</v>
      </c>
      <c r="G2434" s="133">
        <v>6.5919999999999996</v>
      </c>
      <c r="H2434" s="133">
        <v>6.6890000000000001</v>
      </c>
      <c r="I2434" s="133">
        <v>4.7699999999999996</v>
      </c>
      <c r="J2434" s="133">
        <v>5.8860000000000001</v>
      </c>
      <c r="K2434" s="133" t="s">
        <v>64</v>
      </c>
      <c r="L2434" s="133">
        <v>194.709</v>
      </c>
    </row>
    <row r="2435" spans="1:12" x14ac:dyDescent="0.3">
      <c r="A2435" s="134">
        <v>40801</v>
      </c>
      <c r="B2435" s="133">
        <v>139.20699999999999</v>
      </c>
      <c r="C2435" s="133">
        <v>3774.3339999999998</v>
      </c>
      <c r="D2435" s="183">
        <v>122.473</v>
      </c>
      <c r="E2435" s="133">
        <v>8788</v>
      </c>
      <c r="F2435" s="133">
        <v>6.4580000000000002</v>
      </c>
      <c r="G2435" s="133">
        <v>6.5649999999999995</v>
      </c>
      <c r="H2435" s="133">
        <v>6.7119999999999997</v>
      </c>
      <c r="I2435" s="133">
        <v>4.8899999999999997</v>
      </c>
      <c r="J2435" s="133">
        <v>5.9450000000000003</v>
      </c>
      <c r="K2435" s="133" t="s">
        <v>64</v>
      </c>
      <c r="L2435" s="133">
        <v>193.74100000000001</v>
      </c>
    </row>
    <row r="2436" spans="1:12" x14ac:dyDescent="0.3">
      <c r="A2436" s="134">
        <v>40802</v>
      </c>
      <c r="B2436" s="133">
        <v>139.15700000000001</v>
      </c>
      <c r="C2436" s="133">
        <v>3835.181</v>
      </c>
      <c r="D2436" s="183">
        <v>124.34</v>
      </c>
      <c r="E2436" s="133">
        <v>8783</v>
      </c>
      <c r="F2436" s="133">
        <v>6.4889999999999999</v>
      </c>
      <c r="G2436" s="133">
        <v>6.5860000000000003</v>
      </c>
      <c r="H2436" s="133">
        <v>6.7169999999999996</v>
      </c>
      <c r="I2436" s="133">
        <v>5.09</v>
      </c>
      <c r="J2436" s="133">
        <v>5.9350000000000005</v>
      </c>
      <c r="K2436" s="133" t="s">
        <v>64</v>
      </c>
      <c r="L2436" s="133">
        <v>196.38399999999999</v>
      </c>
    </row>
    <row r="2437" spans="1:12" x14ac:dyDescent="0.3">
      <c r="A2437" s="134">
        <v>40803</v>
      </c>
      <c r="B2437" s="133">
        <v>139.15700000000001</v>
      </c>
      <c r="C2437" s="133">
        <v>3835.181</v>
      </c>
      <c r="D2437" s="183">
        <v>124.34</v>
      </c>
      <c r="E2437" s="133">
        <v>8783</v>
      </c>
      <c r="F2437" s="133">
        <v>6.4889999999999999</v>
      </c>
      <c r="G2437" s="133">
        <v>6.5860000000000003</v>
      </c>
      <c r="H2437" s="133">
        <v>6.7169999999999996</v>
      </c>
      <c r="I2437" s="133">
        <v>5.09</v>
      </c>
      <c r="J2437" s="133">
        <v>5.9350000000000005</v>
      </c>
      <c r="K2437" s="133" t="s">
        <v>64</v>
      </c>
      <c r="L2437" s="133">
        <v>196.38399999999999</v>
      </c>
    </row>
    <row r="2438" spans="1:12" x14ac:dyDescent="0.3">
      <c r="A2438" s="134">
        <v>40804</v>
      </c>
      <c r="B2438" s="133">
        <v>139.15700000000001</v>
      </c>
      <c r="C2438" s="133">
        <v>3835.181</v>
      </c>
      <c r="D2438" s="183">
        <v>124.34</v>
      </c>
      <c r="E2438" s="133">
        <v>8783</v>
      </c>
      <c r="F2438" s="133">
        <v>6.4889999999999999</v>
      </c>
      <c r="G2438" s="133">
        <v>6.5860000000000003</v>
      </c>
      <c r="H2438" s="133">
        <v>6.7169999999999996</v>
      </c>
      <c r="I2438" s="133">
        <v>5.09</v>
      </c>
      <c r="J2438" s="133">
        <v>5.9350000000000005</v>
      </c>
      <c r="K2438" s="133" t="s">
        <v>64</v>
      </c>
      <c r="L2438" s="133">
        <v>196.38399999999999</v>
      </c>
    </row>
    <row r="2439" spans="1:12" x14ac:dyDescent="0.3">
      <c r="A2439" s="134">
        <v>40805</v>
      </c>
      <c r="B2439" s="133">
        <v>138.87</v>
      </c>
      <c r="C2439" s="133">
        <v>3755.0520000000001</v>
      </c>
      <c r="D2439" s="183">
        <v>122.16500000000001</v>
      </c>
      <c r="E2439" s="133">
        <v>8958</v>
      </c>
      <c r="F2439" s="133">
        <v>6.4660000000000002</v>
      </c>
      <c r="G2439" s="133">
        <v>6.5739999999999998</v>
      </c>
      <c r="H2439" s="133">
        <v>6.6779999999999999</v>
      </c>
      <c r="I2439" s="133">
        <v>5.45</v>
      </c>
      <c r="J2439" s="133">
        <v>5.931</v>
      </c>
      <c r="K2439" s="133" t="s">
        <v>64</v>
      </c>
      <c r="L2439" s="133">
        <v>191.536</v>
      </c>
    </row>
    <row r="2440" spans="1:12" x14ac:dyDescent="0.3">
      <c r="A2440" s="134">
        <v>40806</v>
      </c>
      <c r="B2440" s="133">
        <v>137.196</v>
      </c>
      <c r="C2440" s="133">
        <v>3752.11</v>
      </c>
      <c r="D2440" s="183">
        <v>121.97499999999999</v>
      </c>
      <c r="E2440" s="133">
        <v>8903</v>
      </c>
      <c r="F2440" s="133">
        <v>6.4450000000000003</v>
      </c>
      <c r="G2440" s="133">
        <v>6.5659999999999998</v>
      </c>
      <c r="H2440" s="133">
        <v>6.7249999999999996</v>
      </c>
      <c r="I2440" s="133">
        <v>5.19</v>
      </c>
      <c r="J2440" s="133">
        <v>6.0579999999999998</v>
      </c>
      <c r="K2440" s="133" t="s">
        <v>64</v>
      </c>
      <c r="L2440" s="133">
        <v>191.59800000000001</v>
      </c>
    </row>
    <row r="2441" spans="1:12" x14ac:dyDescent="0.3">
      <c r="A2441" s="134">
        <v>40807</v>
      </c>
      <c r="B2441" s="133">
        <v>136.857</v>
      </c>
      <c r="C2441" s="133">
        <v>3697.4940000000001</v>
      </c>
      <c r="D2441" s="183">
        <v>120.249</v>
      </c>
      <c r="E2441" s="133">
        <v>9075</v>
      </c>
      <c r="F2441" s="133">
        <v>6.4550000000000001</v>
      </c>
      <c r="G2441" s="133">
        <v>6.5659999999999998</v>
      </c>
      <c r="H2441" s="133">
        <v>6.6820000000000004</v>
      </c>
      <c r="I2441" s="133">
        <v>5.6</v>
      </c>
      <c r="J2441" s="133">
        <v>6.0880000000000001</v>
      </c>
      <c r="K2441" s="133" t="s">
        <v>64</v>
      </c>
      <c r="L2441" s="133">
        <v>188.69200000000001</v>
      </c>
    </row>
    <row r="2442" spans="1:12" x14ac:dyDescent="0.3">
      <c r="A2442" s="134">
        <v>40808</v>
      </c>
      <c r="B2442" s="133">
        <v>135.51900000000001</v>
      </c>
      <c r="C2442" s="133">
        <v>3369.143</v>
      </c>
      <c r="D2442" s="183">
        <v>109.68</v>
      </c>
      <c r="E2442" s="133">
        <v>9103</v>
      </c>
      <c r="F2442" s="133">
        <v>6.4710000000000001</v>
      </c>
      <c r="G2442" s="133">
        <v>6.5609999999999999</v>
      </c>
      <c r="H2442" s="133">
        <v>6.6779999999999999</v>
      </c>
      <c r="I2442" s="133">
        <v>5.72</v>
      </c>
      <c r="J2442" s="133">
        <v>6.258</v>
      </c>
      <c r="K2442" s="133" t="s">
        <v>64</v>
      </c>
      <c r="L2442" s="133">
        <v>169.756</v>
      </c>
    </row>
    <row r="2443" spans="1:12" x14ac:dyDescent="0.3">
      <c r="A2443" s="134">
        <v>40809</v>
      </c>
      <c r="B2443" s="133">
        <v>136.96899999999999</v>
      </c>
      <c r="C2443" s="133">
        <v>3426.346</v>
      </c>
      <c r="D2443" s="183">
        <v>110.96</v>
      </c>
      <c r="E2443" s="133">
        <v>9050</v>
      </c>
      <c r="F2443" s="133">
        <v>6.4619999999999997</v>
      </c>
      <c r="G2443" s="133">
        <v>6.5339999999999998</v>
      </c>
      <c r="H2443" s="133">
        <v>6.6970000000000001</v>
      </c>
      <c r="I2443" s="133">
        <v>5.8</v>
      </c>
      <c r="J2443" s="133">
        <v>6.2949999999999999</v>
      </c>
      <c r="K2443" s="133" t="s">
        <v>64</v>
      </c>
      <c r="L2443" s="133">
        <v>175.75800000000001</v>
      </c>
    </row>
    <row r="2444" spans="1:12" x14ac:dyDescent="0.3">
      <c r="A2444" s="134">
        <v>40810</v>
      </c>
      <c r="B2444" s="133">
        <v>136.96899999999999</v>
      </c>
      <c r="C2444" s="133">
        <v>3426.346</v>
      </c>
      <c r="D2444" s="183">
        <v>110.96</v>
      </c>
      <c r="E2444" s="133">
        <v>9050</v>
      </c>
      <c r="F2444" s="133">
        <v>6.4619999999999997</v>
      </c>
      <c r="G2444" s="133">
        <v>6.5339999999999998</v>
      </c>
      <c r="H2444" s="133">
        <v>6.6970000000000001</v>
      </c>
      <c r="I2444" s="133">
        <v>5.8</v>
      </c>
      <c r="J2444" s="133">
        <v>6.2949999999999999</v>
      </c>
      <c r="K2444" s="133" t="s">
        <v>64</v>
      </c>
      <c r="L2444" s="133">
        <v>175.75800000000001</v>
      </c>
    </row>
    <row r="2445" spans="1:12" x14ac:dyDescent="0.3">
      <c r="A2445" s="134">
        <v>40811</v>
      </c>
      <c r="B2445" s="133">
        <v>136.96899999999999</v>
      </c>
      <c r="C2445" s="133">
        <v>3426.346</v>
      </c>
      <c r="D2445" s="183">
        <v>110.96</v>
      </c>
      <c r="E2445" s="133">
        <v>9050</v>
      </c>
      <c r="F2445" s="133">
        <v>6.4619999999999997</v>
      </c>
      <c r="G2445" s="133">
        <v>6.5339999999999998</v>
      </c>
      <c r="H2445" s="133">
        <v>6.6970000000000001</v>
      </c>
      <c r="I2445" s="133">
        <v>5.8</v>
      </c>
      <c r="J2445" s="133">
        <v>6.2949999999999999</v>
      </c>
      <c r="K2445" s="133" t="s">
        <v>64</v>
      </c>
      <c r="L2445" s="133">
        <v>175.75800000000001</v>
      </c>
    </row>
    <row r="2446" spans="1:12" x14ac:dyDescent="0.3">
      <c r="A2446" s="134">
        <v>40812</v>
      </c>
      <c r="B2446" s="133">
        <v>137.96600000000001</v>
      </c>
      <c r="C2446" s="133">
        <v>3316.1370000000002</v>
      </c>
      <c r="D2446" s="183">
        <v>106.89</v>
      </c>
      <c r="E2446" s="133">
        <v>8980</v>
      </c>
      <c r="F2446" s="133">
        <v>6.4580000000000002</v>
      </c>
      <c r="G2446" s="133">
        <v>6.5339999999999998</v>
      </c>
      <c r="H2446" s="133">
        <v>6.7059999999999995</v>
      </c>
      <c r="I2446" s="133">
        <v>5.82</v>
      </c>
      <c r="J2446" s="133">
        <v>6.2389999999999999</v>
      </c>
      <c r="K2446" s="133" t="s">
        <v>64</v>
      </c>
      <c r="L2446" s="133">
        <v>171.46</v>
      </c>
    </row>
    <row r="2447" spans="1:12" x14ac:dyDescent="0.3">
      <c r="A2447" s="134">
        <v>40813</v>
      </c>
      <c r="B2447" s="133">
        <v>138.35499999999999</v>
      </c>
      <c r="C2447" s="133">
        <v>3473.9380000000001</v>
      </c>
      <c r="D2447" s="183">
        <v>112.048</v>
      </c>
      <c r="E2447" s="133">
        <v>8883</v>
      </c>
      <c r="F2447" s="133">
        <v>6.4539999999999997</v>
      </c>
      <c r="G2447" s="133">
        <v>6.5430000000000001</v>
      </c>
      <c r="H2447" s="133">
        <v>6.6850000000000005</v>
      </c>
      <c r="I2447" s="133">
        <v>5.75</v>
      </c>
      <c r="J2447" s="133">
        <v>6.3239999999999998</v>
      </c>
      <c r="K2447" s="133" t="s">
        <v>64</v>
      </c>
      <c r="L2447" s="133">
        <v>179.88900000000001</v>
      </c>
    </row>
    <row r="2448" spans="1:12" x14ac:dyDescent="0.3">
      <c r="A2448" s="134">
        <v>40814</v>
      </c>
      <c r="B2448" s="133">
        <v>139.304</v>
      </c>
      <c r="C2448" s="133">
        <v>3513.1660000000002</v>
      </c>
      <c r="D2448" s="183">
        <v>113.41500000000001</v>
      </c>
      <c r="E2448" s="133">
        <v>9120</v>
      </c>
      <c r="F2448" s="133">
        <v>6.468</v>
      </c>
      <c r="G2448" s="133">
        <v>6.5549999999999997</v>
      </c>
      <c r="H2448" s="133">
        <v>6.6630000000000003</v>
      </c>
      <c r="I2448" s="133">
        <v>5.77</v>
      </c>
      <c r="J2448" s="133">
        <v>6.2119999999999997</v>
      </c>
      <c r="K2448" s="133" t="s">
        <v>64</v>
      </c>
      <c r="L2448" s="133">
        <v>183.76599999999999</v>
      </c>
    </row>
    <row r="2449" spans="1:12" x14ac:dyDescent="0.3">
      <c r="A2449" s="134">
        <v>40815</v>
      </c>
      <c r="B2449" s="133">
        <v>140.24199999999999</v>
      </c>
      <c r="C2449" s="133">
        <v>3537.1779999999999</v>
      </c>
      <c r="D2449" s="183">
        <v>114.601</v>
      </c>
      <c r="E2449" s="133">
        <v>8933</v>
      </c>
      <c r="F2449" s="133">
        <v>6.444</v>
      </c>
      <c r="G2449" s="133">
        <v>6.5280000000000005</v>
      </c>
      <c r="H2449" s="133">
        <v>6.7140000000000004</v>
      </c>
      <c r="I2449" s="133">
        <v>5.79</v>
      </c>
      <c r="J2449" s="133">
        <v>6.1829999999999998</v>
      </c>
      <c r="K2449" s="133" t="s">
        <v>64</v>
      </c>
      <c r="L2449" s="133">
        <v>186.685</v>
      </c>
    </row>
    <row r="2450" spans="1:12" x14ac:dyDescent="0.3">
      <c r="A2450" s="134">
        <v>40816</v>
      </c>
      <c r="B2450" s="133">
        <v>141.27799999999999</v>
      </c>
      <c r="C2450" s="133">
        <v>3549.0320000000002</v>
      </c>
      <c r="D2450" s="183">
        <v>115.42</v>
      </c>
      <c r="E2450" s="133">
        <v>8813</v>
      </c>
      <c r="F2450" s="133">
        <v>6.4829999999999997</v>
      </c>
      <c r="G2450" s="133">
        <v>6.5389999999999997</v>
      </c>
      <c r="H2450" s="133">
        <v>6.6719999999999997</v>
      </c>
      <c r="I2450" s="133">
        <v>5.77</v>
      </c>
      <c r="J2450" s="133">
        <v>6.0259999999999998</v>
      </c>
      <c r="K2450" s="133" t="s">
        <v>64</v>
      </c>
      <c r="L2450" s="133">
        <v>187.10599999999999</v>
      </c>
    </row>
    <row r="2451" spans="1:12" x14ac:dyDescent="0.3">
      <c r="A2451" s="134">
        <v>40817</v>
      </c>
      <c r="B2451" s="133">
        <v>141.27799999999999</v>
      </c>
      <c r="C2451" s="133">
        <v>3549.0320000000002</v>
      </c>
      <c r="D2451" s="183">
        <v>115.42</v>
      </c>
      <c r="E2451" s="133">
        <v>8813</v>
      </c>
      <c r="F2451" s="133">
        <v>6.4829999999999997</v>
      </c>
      <c r="G2451" s="133">
        <v>6.5389999999999997</v>
      </c>
      <c r="H2451" s="133">
        <v>6.6719999999999997</v>
      </c>
      <c r="I2451" s="133">
        <v>5.77</v>
      </c>
      <c r="J2451" s="133">
        <v>6.0259999999999998</v>
      </c>
      <c r="K2451" s="133" t="s">
        <v>64</v>
      </c>
      <c r="L2451" s="133">
        <v>187.10599999999999</v>
      </c>
    </row>
    <row r="2452" spans="1:12" x14ac:dyDescent="0.3">
      <c r="A2452" s="134">
        <v>40818</v>
      </c>
      <c r="B2452" s="133">
        <v>141.27799999999999</v>
      </c>
      <c r="C2452" s="133">
        <v>3549.0320000000002</v>
      </c>
      <c r="D2452" s="183">
        <v>115.42</v>
      </c>
      <c r="E2452" s="133">
        <v>8813</v>
      </c>
      <c r="F2452" s="133">
        <v>6.4829999999999997</v>
      </c>
      <c r="G2452" s="133">
        <v>6.5389999999999997</v>
      </c>
      <c r="H2452" s="133">
        <v>6.6719999999999997</v>
      </c>
      <c r="I2452" s="133">
        <v>5.77</v>
      </c>
      <c r="J2452" s="133">
        <v>6.0259999999999998</v>
      </c>
      <c r="K2452" s="133" t="s">
        <v>64</v>
      </c>
      <c r="L2452" s="133">
        <v>187.10599999999999</v>
      </c>
    </row>
    <row r="2453" spans="1:12" x14ac:dyDescent="0.3">
      <c r="A2453" s="134">
        <v>40819</v>
      </c>
      <c r="B2453" s="133">
        <v>141.05199999999999</v>
      </c>
      <c r="C2453" s="133">
        <v>3348.7080000000001</v>
      </c>
      <c r="D2453" s="183">
        <v>108.696</v>
      </c>
      <c r="E2453" s="133">
        <v>8938</v>
      </c>
      <c r="F2453" s="133">
        <v>6.4719999999999995</v>
      </c>
      <c r="G2453" s="133">
        <v>6.556</v>
      </c>
      <c r="H2453" s="133">
        <v>6.6580000000000004</v>
      </c>
      <c r="I2453" s="133">
        <v>5.92</v>
      </c>
      <c r="J2453" s="133">
        <v>6.2629999999999999</v>
      </c>
      <c r="K2453" s="133" t="s">
        <v>64</v>
      </c>
      <c r="L2453" s="133">
        <v>175.398</v>
      </c>
    </row>
    <row r="2454" spans="1:12" x14ac:dyDescent="0.3">
      <c r="A2454" s="134">
        <v>40820</v>
      </c>
      <c r="B2454" s="133">
        <v>140.209</v>
      </c>
      <c r="C2454" s="133">
        <v>3269.451</v>
      </c>
      <c r="D2454" s="183">
        <v>106.636</v>
      </c>
      <c r="E2454" s="133">
        <v>8920</v>
      </c>
      <c r="F2454" s="133">
        <v>6.4429999999999996</v>
      </c>
      <c r="G2454" s="133">
        <v>6.5469999999999997</v>
      </c>
      <c r="H2454" s="133">
        <v>6.665</v>
      </c>
      <c r="I2454" s="133">
        <v>6.06</v>
      </c>
      <c r="J2454" s="133">
        <v>6.3730000000000002</v>
      </c>
      <c r="K2454" s="133" t="s">
        <v>64</v>
      </c>
      <c r="L2454" s="133">
        <v>171.566</v>
      </c>
    </row>
    <row r="2455" spans="1:12" x14ac:dyDescent="0.3">
      <c r="A2455" s="134">
        <v>40821</v>
      </c>
      <c r="B2455" s="133">
        <v>139.34100000000001</v>
      </c>
      <c r="C2455" s="133">
        <v>3293.239</v>
      </c>
      <c r="D2455" s="183">
        <v>107.07</v>
      </c>
      <c r="E2455" s="133">
        <v>8948</v>
      </c>
      <c r="F2455" s="133">
        <v>6.4509999999999996</v>
      </c>
      <c r="G2455" s="133">
        <v>6.5280000000000005</v>
      </c>
      <c r="H2455" s="133">
        <v>6.6470000000000002</v>
      </c>
      <c r="I2455" s="133">
        <v>6.03</v>
      </c>
      <c r="J2455" s="133">
        <v>6.4370000000000003</v>
      </c>
      <c r="K2455" s="133" t="s">
        <v>64</v>
      </c>
      <c r="L2455" s="133">
        <v>172.34</v>
      </c>
    </row>
    <row r="2456" spans="1:12" x14ac:dyDescent="0.3">
      <c r="A2456" s="134">
        <v>40822</v>
      </c>
      <c r="B2456" s="133">
        <v>139.74199999999999</v>
      </c>
      <c r="C2456" s="133">
        <v>3443.1060000000002</v>
      </c>
      <c r="D2456" s="183">
        <v>111.43300000000001</v>
      </c>
      <c r="E2456" s="133">
        <v>8855</v>
      </c>
      <c r="F2456" s="133">
        <v>6.4219999999999997</v>
      </c>
      <c r="G2456" s="133">
        <v>6.4889999999999999</v>
      </c>
      <c r="H2456" s="133">
        <v>6.6509999999999998</v>
      </c>
      <c r="I2456" s="133">
        <v>6.04</v>
      </c>
      <c r="J2456" s="133">
        <v>6.4030000000000005</v>
      </c>
      <c r="K2456" s="133" t="s">
        <v>64</v>
      </c>
      <c r="L2456" s="133">
        <v>180.13499999999999</v>
      </c>
    </row>
    <row r="2457" spans="1:12" x14ac:dyDescent="0.3">
      <c r="A2457" s="134">
        <v>40823</v>
      </c>
      <c r="B2457" s="133">
        <v>141.696</v>
      </c>
      <c r="C2457" s="133">
        <v>3425.6840000000002</v>
      </c>
      <c r="D2457" s="183">
        <v>110.991</v>
      </c>
      <c r="E2457" s="133">
        <v>8993</v>
      </c>
      <c r="F2457" s="133">
        <v>6.43</v>
      </c>
      <c r="G2457" s="133">
        <v>6.5149999999999997</v>
      </c>
      <c r="H2457" s="133">
        <v>6.6390000000000002</v>
      </c>
      <c r="I2457" s="133">
        <v>5.92</v>
      </c>
      <c r="J2457" s="133">
        <v>6.0359999999999996</v>
      </c>
      <c r="K2457" s="133" t="s">
        <v>64</v>
      </c>
      <c r="L2457" s="133">
        <v>179.01900000000001</v>
      </c>
    </row>
    <row r="2458" spans="1:12" x14ac:dyDescent="0.3">
      <c r="A2458" s="134">
        <v>40824</v>
      </c>
      <c r="B2458" s="133">
        <v>141.696</v>
      </c>
      <c r="C2458" s="133">
        <v>3425.6840000000002</v>
      </c>
      <c r="D2458" s="183">
        <v>110.991</v>
      </c>
      <c r="E2458" s="133">
        <v>8993</v>
      </c>
      <c r="F2458" s="133">
        <v>6.43</v>
      </c>
      <c r="G2458" s="133">
        <v>6.5149999999999997</v>
      </c>
      <c r="H2458" s="133">
        <v>6.6390000000000002</v>
      </c>
      <c r="I2458" s="133">
        <v>5.92</v>
      </c>
      <c r="J2458" s="133">
        <v>6.0359999999999996</v>
      </c>
      <c r="K2458" s="133" t="s">
        <v>64</v>
      </c>
      <c r="L2458" s="133">
        <v>179.01900000000001</v>
      </c>
    </row>
    <row r="2459" spans="1:12" x14ac:dyDescent="0.3">
      <c r="A2459" s="134">
        <v>40825</v>
      </c>
      <c r="B2459" s="133">
        <v>141.696</v>
      </c>
      <c r="C2459" s="133">
        <v>3425.6840000000002</v>
      </c>
      <c r="D2459" s="183">
        <v>110.991</v>
      </c>
      <c r="E2459" s="133">
        <v>8993</v>
      </c>
      <c r="F2459" s="133">
        <v>6.43</v>
      </c>
      <c r="G2459" s="133">
        <v>6.5149999999999997</v>
      </c>
      <c r="H2459" s="133">
        <v>6.6390000000000002</v>
      </c>
      <c r="I2459" s="133">
        <v>5.92</v>
      </c>
      <c r="J2459" s="133">
        <v>6.0359999999999996</v>
      </c>
      <c r="K2459" s="133" t="s">
        <v>64</v>
      </c>
      <c r="L2459" s="133">
        <v>179.01900000000001</v>
      </c>
    </row>
    <row r="2460" spans="1:12" x14ac:dyDescent="0.3">
      <c r="A2460" s="134">
        <v>40826</v>
      </c>
      <c r="B2460" s="133">
        <v>144.29300000000001</v>
      </c>
      <c r="C2460" s="133">
        <v>3451.0839999999998</v>
      </c>
      <c r="D2460" s="183">
        <v>111.283</v>
      </c>
      <c r="E2460" s="133">
        <v>8883</v>
      </c>
      <c r="F2460" s="133">
        <v>6.4829999999999997</v>
      </c>
      <c r="G2460" s="133">
        <v>6.5309999999999997</v>
      </c>
      <c r="H2460" s="133">
        <v>6.7110000000000003</v>
      </c>
      <c r="I2460" s="133">
        <v>5.6899999999999995</v>
      </c>
      <c r="J2460" s="133">
        <v>5.8760000000000003</v>
      </c>
      <c r="K2460" s="133" t="s">
        <v>64</v>
      </c>
      <c r="L2460" s="133">
        <v>180.91800000000001</v>
      </c>
    </row>
    <row r="2461" spans="1:12" x14ac:dyDescent="0.3">
      <c r="A2461" s="134">
        <v>40827</v>
      </c>
      <c r="B2461" s="133">
        <v>144.72</v>
      </c>
      <c r="C2461" s="133">
        <v>3531.7530000000002</v>
      </c>
      <c r="D2461" s="183">
        <v>113.913</v>
      </c>
      <c r="E2461" s="133">
        <v>8892</v>
      </c>
      <c r="F2461" s="133">
        <v>6.4269999999999996</v>
      </c>
      <c r="G2461" s="133">
        <v>6.5419999999999998</v>
      </c>
      <c r="H2461" s="133">
        <v>6.6879999999999997</v>
      </c>
      <c r="I2461" s="133">
        <v>5.65</v>
      </c>
      <c r="J2461" s="133">
        <v>5.77</v>
      </c>
      <c r="K2461" s="133" t="s">
        <v>64</v>
      </c>
      <c r="L2461" s="133">
        <v>185.82</v>
      </c>
    </row>
    <row r="2462" spans="1:12" x14ac:dyDescent="0.3">
      <c r="A2462" s="134">
        <v>40828</v>
      </c>
      <c r="B2462" s="133">
        <v>144.77199999999999</v>
      </c>
      <c r="C2462" s="133">
        <v>3635.931</v>
      </c>
      <c r="D2462" s="183">
        <v>117.027</v>
      </c>
      <c r="E2462" s="133">
        <v>8845</v>
      </c>
      <c r="F2462" s="133">
        <v>6.423</v>
      </c>
      <c r="G2462" s="133">
        <v>6.5069999999999997</v>
      </c>
      <c r="H2462" s="133">
        <v>6.6820000000000004</v>
      </c>
      <c r="I2462" s="133">
        <v>5.6</v>
      </c>
      <c r="J2462" s="133">
        <v>5.8659999999999997</v>
      </c>
      <c r="K2462" s="133" t="s">
        <v>64</v>
      </c>
      <c r="L2462" s="133">
        <v>191.142</v>
      </c>
    </row>
    <row r="2463" spans="1:12" x14ac:dyDescent="0.3">
      <c r="A2463" s="134">
        <v>40829</v>
      </c>
      <c r="B2463" s="133">
        <v>145.36000000000001</v>
      </c>
      <c r="C2463" s="133">
        <v>3675.384</v>
      </c>
      <c r="D2463" s="183">
        <v>118.553</v>
      </c>
      <c r="E2463" s="133">
        <v>8862</v>
      </c>
      <c r="F2463" s="133">
        <v>6.4260000000000002</v>
      </c>
      <c r="G2463" s="133">
        <v>6.516</v>
      </c>
      <c r="H2463" s="133">
        <v>6.66</v>
      </c>
      <c r="I2463" s="133">
        <v>5.59</v>
      </c>
      <c r="J2463" s="133">
        <v>5.7940000000000005</v>
      </c>
      <c r="K2463" s="133" t="s">
        <v>64</v>
      </c>
      <c r="L2463" s="133">
        <v>193.72</v>
      </c>
    </row>
    <row r="2464" spans="1:12" x14ac:dyDescent="0.3">
      <c r="A2464" s="134">
        <v>40830</v>
      </c>
      <c r="B2464" s="133">
        <v>145.83699999999999</v>
      </c>
      <c r="C2464" s="133">
        <v>3664.68</v>
      </c>
      <c r="D2464" s="183">
        <v>118.071</v>
      </c>
      <c r="E2464" s="133">
        <v>8849</v>
      </c>
      <c r="F2464" s="133">
        <v>6.4169999999999998</v>
      </c>
      <c r="G2464" s="133">
        <v>6.5369999999999999</v>
      </c>
      <c r="H2464" s="133">
        <v>6.665</v>
      </c>
      <c r="I2464" s="133">
        <v>5.41</v>
      </c>
      <c r="J2464" s="133">
        <v>5.7169999999999996</v>
      </c>
      <c r="K2464" s="133" t="s">
        <v>64</v>
      </c>
      <c r="L2464" s="133">
        <v>192.68199999999999</v>
      </c>
    </row>
    <row r="2465" spans="1:12" x14ac:dyDescent="0.3">
      <c r="A2465" s="134">
        <v>40831</v>
      </c>
      <c r="B2465" s="133">
        <v>145.83699999999999</v>
      </c>
      <c r="C2465" s="133">
        <v>3664.68</v>
      </c>
      <c r="D2465" s="183">
        <v>118.071</v>
      </c>
      <c r="E2465" s="133">
        <v>8849</v>
      </c>
      <c r="F2465" s="133">
        <v>6.4169999999999998</v>
      </c>
      <c r="G2465" s="133">
        <v>6.5369999999999999</v>
      </c>
      <c r="H2465" s="133">
        <v>6.665</v>
      </c>
      <c r="I2465" s="133">
        <v>5.41</v>
      </c>
      <c r="J2465" s="133">
        <v>5.7169999999999996</v>
      </c>
      <c r="K2465" s="133" t="s">
        <v>64</v>
      </c>
      <c r="L2465" s="133">
        <v>192.68199999999999</v>
      </c>
    </row>
    <row r="2466" spans="1:12" x14ac:dyDescent="0.3">
      <c r="A2466" s="134">
        <v>40832</v>
      </c>
      <c r="B2466" s="133">
        <v>145.83699999999999</v>
      </c>
      <c r="C2466" s="133">
        <v>3664.68</v>
      </c>
      <c r="D2466" s="183">
        <v>118.071</v>
      </c>
      <c r="E2466" s="133">
        <v>8849</v>
      </c>
      <c r="F2466" s="133">
        <v>6.4169999999999998</v>
      </c>
      <c r="G2466" s="133">
        <v>6.5369999999999999</v>
      </c>
      <c r="H2466" s="133">
        <v>6.665</v>
      </c>
      <c r="I2466" s="133">
        <v>5.41</v>
      </c>
      <c r="J2466" s="133">
        <v>5.7169999999999996</v>
      </c>
      <c r="K2466" s="133" t="s">
        <v>64</v>
      </c>
      <c r="L2466" s="133">
        <v>192.68199999999999</v>
      </c>
    </row>
    <row r="2467" spans="1:12" x14ac:dyDescent="0.3">
      <c r="A2467" s="134">
        <v>40833</v>
      </c>
      <c r="B2467" s="133">
        <v>146.477</v>
      </c>
      <c r="C2467" s="133">
        <v>3729.0149999999999</v>
      </c>
      <c r="D2467" s="183">
        <v>120.43600000000001</v>
      </c>
      <c r="E2467" s="133">
        <v>8895</v>
      </c>
      <c r="F2467" s="133">
        <v>6.4119999999999999</v>
      </c>
      <c r="G2467" s="133">
        <v>6.5570000000000004</v>
      </c>
      <c r="H2467" s="133">
        <v>6.6260000000000003</v>
      </c>
      <c r="I2467" s="133">
        <v>5.32</v>
      </c>
      <c r="J2467" s="133">
        <v>5.5830000000000002</v>
      </c>
      <c r="K2467" s="133" t="s">
        <v>64</v>
      </c>
      <c r="L2467" s="133">
        <v>196.06</v>
      </c>
    </row>
    <row r="2468" spans="1:12" x14ac:dyDescent="0.3">
      <c r="A2468" s="134">
        <v>40834</v>
      </c>
      <c r="B2468" s="133">
        <v>146.25800000000001</v>
      </c>
      <c r="C2468" s="133">
        <v>3622.027</v>
      </c>
      <c r="D2468" s="183">
        <v>117.514</v>
      </c>
      <c r="E2468" s="133">
        <v>8858</v>
      </c>
      <c r="F2468" s="133">
        <v>6.3949999999999996</v>
      </c>
      <c r="G2468" s="133">
        <v>6.5049999999999999</v>
      </c>
      <c r="H2468" s="133">
        <v>6.6219999999999999</v>
      </c>
      <c r="I2468" s="133">
        <v>5.3</v>
      </c>
      <c r="J2468" s="133">
        <v>5.665</v>
      </c>
      <c r="K2468" s="133" t="s">
        <v>64</v>
      </c>
      <c r="L2468" s="133">
        <v>190.86699999999999</v>
      </c>
    </row>
    <row r="2469" spans="1:12" x14ac:dyDescent="0.3">
      <c r="A2469" s="134">
        <v>40835</v>
      </c>
      <c r="B2469" s="133">
        <v>146.553</v>
      </c>
      <c r="C2469" s="133">
        <v>3685.306</v>
      </c>
      <c r="D2469" s="183">
        <v>119.57299999999999</v>
      </c>
      <c r="E2469" s="133">
        <v>8800</v>
      </c>
      <c r="F2469" s="133">
        <v>6.407</v>
      </c>
      <c r="G2469" s="133">
        <v>6.5090000000000003</v>
      </c>
      <c r="H2469" s="133">
        <v>6.6310000000000002</v>
      </c>
      <c r="I2469" s="133">
        <v>5.18</v>
      </c>
      <c r="J2469" s="133">
        <v>5.4749999999999996</v>
      </c>
      <c r="K2469" s="133" t="s">
        <v>64</v>
      </c>
      <c r="L2469" s="133">
        <v>194.46700000000001</v>
      </c>
    </row>
    <row r="2470" spans="1:12" x14ac:dyDescent="0.3">
      <c r="A2470" s="134">
        <v>40836</v>
      </c>
      <c r="B2470" s="133">
        <v>146.49299999999999</v>
      </c>
      <c r="C2470" s="133">
        <v>3622.7759999999998</v>
      </c>
      <c r="D2470" s="183">
        <v>117.435</v>
      </c>
      <c r="E2470" s="133">
        <v>8895</v>
      </c>
      <c r="F2470" s="133">
        <v>6.3929999999999998</v>
      </c>
      <c r="G2470" s="133">
        <v>6.5140000000000002</v>
      </c>
      <c r="H2470" s="133">
        <v>6.6370000000000005</v>
      </c>
      <c r="I2470" s="133">
        <v>5.18</v>
      </c>
      <c r="J2470" s="133">
        <v>5.4690000000000003</v>
      </c>
      <c r="K2470" s="133" t="s">
        <v>64</v>
      </c>
      <c r="L2470" s="133">
        <v>191.22200000000001</v>
      </c>
    </row>
    <row r="2471" spans="1:12" x14ac:dyDescent="0.3">
      <c r="A2471" s="134">
        <v>40837</v>
      </c>
      <c r="B2471" s="133">
        <v>146.196</v>
      </c>
      <c r="C2471" s="133">
        <v>3620.6640000000002</v>
      </c>
      <c r="D2471" s="183">
        <v>117.15</v>
      </c>
      <c r="E2471" s="133">
        <v>8878</v>
      </c>
      <c r="F2471" s="133">
        <v>6.3890000000000002</v>
      </c>
      <c r="G2471" s="133">
        <v>6.4980000000000002</v>
      </c>
      <c r="H2471" s="133">
        <v>6.62</v>
      </c>
      <c r="I2471" s="133">
        <v>5.22</v>
      </c>
      <c r="J2471" s="133">
        <v>5.5060000000000002</v>
      </c>
      <c r="K2471" s="133" t="s">
        <v>64</v>
      </c>
      <c r="L2471" s="133">
        <v>190.81899999999999</v>
      </c>
    </row>
    <row r="2472" spans="1:12" x14ac:dyDescent="0.3">
      <c r="A2472" s="134">
        <v>40838</v>
      </c>
      <c r="B2472" s="133">
        <v>146.196</v>
      </c>
      <c r="C2472" s="133">
        <v>3620.6640000000002</v>
      </c>
      <c r="D2472" s="183">
        <v>117.15</v>
      </c>
      <c r="E2472" s="133">
        <v>8878</v>
      </c>
      <c r="F2472" s="133">
        <v>6.3890000000000002</v>
      </c>
      <c r="G2472" s="133">
        <v>6.4980000000000002</v>
      </c>
      <c r="H2472" s="133">
        <v>6.62</v>
      </c>
      <c r="I2472" s="133">
        <v>5.22</v>
      </c>
      <c r="J2472" s="133">
        <v>5.5060000000000002</v>
      </c>
      <c r="K2472" s="133" t="s">
        <v>64</v>
      </c>
      <c r="L2472" s="133">
        <v>190.81899999999999</v>
      </c>
    </row>
    <row r="2473" spans="1:12" x14ac:dyDescent="0.3">
      <c r="A2473" s="134">
        <v>40839</v>
      </c>
      <c r="B2473" s="133">
        <v>146.196</v>
      </c>
      <c r="C2473" s="133">
        <v>3620.6640000000002</v>
      </c>
      <c r="D2473" s="183">
        <v>117.15</v>
      </c>
      <c r="E2473" s="133">
        <v>8878</v>
      </c>
      <c r="F2473" s="133">
        <v>6.3890000000000002</v>
      </c>
      <c r="G2473" s="133">
        <v>6.4980000000000002</v>
      </c>
      <c r="H2473" s="133">
        <v>6.62</v>
      </c>
      <c r="I2473" s="133">
        <v>5.22</v>
      </c>
      <c r="J2473" s="133">
        <v>5.5060000000000002</v>
      </c>
      <c r="K2473" s="133" t="s">
        <v>64</v>
      </c>
      <c r="L2473" s="133">
        <v>190.81899999999999</v>
      </c>
    </row>
    <row r="2474" spans="1:12" x14ac:dyDescent="0.3">
      <c r="A2474" s="134">
        <v>40840</v>
      </c>
      <c r="B2474" s="133">
        <v>146.31</v>
      </c>
      <c r="C2474" s="133">
        <v>3706.7820000000002</v>
      </c>
      <c r="D2474" s="183">
        <v>119.68600000000001</v>
      </c>
      <c r="E2474" s="133">
        <v>8835</v>
      </c>
      <c r="F2474" s="133">
        <v>6.4560000000000004</v>
      </c>
      <c r="G2474" s="133">
        <v>6.5659999999999998</v>
      </c>
      <c r="H2474" s="133">
        <v>6.6539999999999999</v>
      </c>
      <c r="I2474" s="133">
        <v>5.1269999999999998</v>
      </c>
      <c r="J2474" s="133">
        <v>5.5049999999999999</v>
      </c>
      <c r="K2474" s="133" t="s">
        <v>64</v>
      </c>
      <c r="L2474" s="133">
        <v>196.65600000000001</v>
      </c>
    </row>
    <row r="2475" spans="1:12" x14ac:dyDescent="0.3">
      <c r="A2475" s="134">
        <v>40841</v>
      </c>
      <c r="B2475" s="133">
        <v>146.10400000000001</v>
      </c>
      <c r="C2475" s="133">
        <v>3710.4780000000001</v>
      </c>
      <c r="D2475" s="183">
        <v>120.035</v>
      </c>
      <c r="E2475" s="133">
        <v>8848</v>
      </c>
      <c r="F2475" s="133">
        <v>6.4160000000000004</v>
      </c>
      <c r="G2475" s="133">
        <v>6.524</v>
      </c>
      <c r="H2475" s="133">
        <v>6.6680000000000001</v>
      </c>
      <c r="I2475" s="133">
        <v>5.1289999999999996</v>
      </c>
      <c r="J2475" s="133">
        <v>5.468</v>
      </c>
      <c r="K2475" s="133" t="s">
        <v>64</v>
      </c>
      <c r="L2475" s="133">
        <v>196.733</v>
      </c>
    </row>
    <row r="2476" spans="1:12" x14ac:dyDescent="0.3">
      <c r="A2476" s="134">
        <v>40842</v>
      </c>
      <c r="B2476" s="133">
        <v>146.07</v>
      </c>
      <c r="C2476" s="133">
        <v>3738.607</v>
      </c>
      <c r="D2476" s="183">
        <v>120.812</v>
      </c>
      <c r="E2476" s="133">
        <v>8871</v>
      </c>
      <c r="F2476" s="133">
        <v>6.4390000000000001</v>
      </c>
      <c r="G2476" s="133">
        <v>6.52</v>
      </c>
      <c r="H2476" s="133">
        <v>6.6559999999999997</v>
      </c>
      <c r="I2476" s="133">
        <v>5.0919999999999996</v>
      </c>
      <c r="J2476" s="133">
        <v>5.4850000000000003</v>
      </c>
      <c r="K2476" s="133" t="s">
        <v>64</v>
      </c>
      <c r="L2476" s="133">
        <v>198.4</v>
      </c>
    </row>
    <row r="2477" spans="1:12" x14ac:dyDescent="0.3">
      <c r="A2477" s="134">
        <v>40843</v>
      </c>
      <c r="B2477" s="133">
        <v>146.113</v>
      </c>
      <c r="C2477" s="133">
        <v>3813.0039999999999</v>
      </c>
      <c r="D2477" s="183">
        <v>123.232</v>
      </c>
      <c r="E2477" s="133">
        <v>8783</v>
      </c>
      <c r="F2477" s="133">
        <v>6.3739999999999997</v>
      </c>
      <c r="G2477" s="133">
        <v>6.4889999999999999</v>
      </c>
      <c r="H2477" s="133">
        <v>6.6749999999999998</v>
      </c>
      <c r="I2477" s="133">
        <v>5.1319999999999997</v>
      </c>
      <c r="J2477" s="133">
        <v>5.516</v>
      </c>
      <c r="K2477" s="133" t="s">
        <v>64</v>
      </c>
      <c r="L2477" s="133">
        <v>201.55199999999999</v>
      </c>
    </row>
    <row r="2478" spans="1:12" x14ac:dyDescent="0.3">
      <c r="A2478" s="134">
        <v>40844</v>
      </c>
      <c r="B2478" s="133">
        <v>146.29499999999999</v>
      </c>
      <c r="C2478" s="133">
        <v>3829.96</v>
      </c>
      <c r="D2478" s="183">
        <v>124.137</v>
      </c>
      <c r="E2478" s="133">
        <v>8810</v>
      </c>
      <c r="F2478" s="133">
        <v>6.45</v>
      </c>
      <c r="G2478" s="133">
        <v>6.5490000000000004</v>
      </c>
      <c r="H2478" s="133">
        <v>6.6680000000000001</v>
      </c>
      <c r="I2478" s="133">
        <v>5.125</v>
      </c>
      <c r="J2478" s="133">
        <v>5.5369999999999999</v>
      </c>
      <c r="K2478" s="133" t="s">
        <v>64</v>
      </c>
      <c r="L2478" s="133">
        <v>202.09800000000001</v>
      </c>
    </row>
    <row r="2479" spans="1:12" x14ac:dyDescent="0.3">
      <c r="A2479" s="134">
        <v>40845</v>
      </c>
      <c r="B2479" s="133">
        <v>146.29499999999999</v>
      </c>
      <c r="C2479" s="133">
        <v>3829.96</v>
      </c>
      <c r="D2479" s="183">
        <v>124.137</v>
      </c>
      <c r="E2479" s="133">
        <v>8810</v>
      </c>
      <c r="F2479" s="133">
        <v>6.45</v>
      </c>
      <c r="G2479" s="133">
        <v>6.5490000000000004</v>
      </c>
      <c r="H2479" s="133">
        <v>6.6680000000000001</v>
      </c>
      <c r="I2479" s="133">
        <v>5.125</v>
      </c>
      <c r="J2479" s="133">
        <v>5.5369999999999999</v>
      </c>
      <c r="K2479" s="133" t="s">
        <v>64</v>
      </c>
      <c r="L2479" s="133">
        <v>202.09800000000001</v>
      </c>
    </row>
    <row r="2480" spans="1:12" x14ac:dyDescent="0.3">
      <c r="A2480" s="134">
        <v>40846</v>
      </c>
      <c r="B2480" s="133">
        <v>146.29499999999999</v>
      </c>
      <c r="C2480" s="133">
        <v>3829.96</v>
      </c>
      <c r="D2480" s="183">
        <v>124.137</v>
      </c>
      <c r="E2480" s="133">
        <v>8810</v>
      </c>
      <c r="F2480" s="133">
        <v>6.45</v>
      </c>
      <c r="G2480" s="133">
        <v>6.5490000000000004</v>
      </c>
      <c r="H2480" s="133">
        <v>6.6680000000000001</v>
      </c>
      <c r="I2480" s="133">
        <v>5.125</v>
      </c>
      <c r="J2480" s="133">
        <v>5.5369999999999999</v>
      </c>
      <c r="K2480" s="133" t="s">
        <v>64</v>
      </c>
      <c r="L2480" s="133">
        <v>202.09800000000001</v>
      </c>
    </row>
    <row r="2481" spans="1:12" x14ac:dyDescent="0.3">
      <c r="A2481" s="134">
        <v>40847</v>
      </c>
      <c r="B2481" s="133">
        <v>146.59100000000001</v>
      </c>
      <c r="C2481" s="133">
        <v>3790.8470000000002</v>
      </c>
      <c r="D2481" s="183">
        <v>122.66</v>
      </c>
      <c r="E2481" s="133">
        <v>8870</v>
      </c>
      <c r="F2481" s="133">
        <v>6.4279999999999999</v>
      </c>
      <c r="G2481" s="133">
        <v>6.5060000000000002</v>
      </c>
      <c r="H2481" s="133">
        <v>6.6740000000000004</v>
      </c>
      <c r="I2481" s="133">
        <v>5.0609999999999999</v>
      </c>
      <c r="J2481" s="133">
        <v>5.5030000000000001</v>
      </c>
      <c r="K2481" s="133" t="s">
        <v>64</v>
      </c>
      <c r="L2481" s="133">
        <v>200.64599999999999</v>
      </c>
    </row>
    <row r="2482" spans="1:12" x14ac:dyDescent="0.3">
      <c r="A2482" s="134">
        <v>40848</v>
      </c>
      <c r="B2482" s="133">
        <v>146.13900000000001</v>
      </c>
      <c r="C2482" s="133">
        <v>3685.0120000000002</v>
      </c>
      <c r="D2482" s="183">
        <v>119.167</v>
      </c>
      <c r="E2482" s="133">
        <v>8893</v>
      </c>
      <c r="F2482" s="133">
        <v>6.4030000000000005</v>
      </c>
      <c r="G2482" s="133">
        <v>6.5090000000000003</v>
      </c>
      <c r="H2482" s="133">
        <v>6.6630000000000003</v>
      </c>
      <c r="I2482" s="133">
        <v>5.165</v>
      </c>
      <c r="J2482" s="133">
        <v>5.5979999999999999</v>
      </c>
      <c r="K2482" s="133" t="s">
        <v>64</v>
      </c>
      <c r="L2482" s="133">
        <v>194.983</v>
      </c>
    </row>
    <row r="2483" spans="1:12" x14ac:dyDescent="0.3">
      <c r="A2483" s="134">
        <v>40849</v>
      </c>
      <c r="B2483" s="133">
        <v>146.12700000000001</v>
      </c>
      <c r="C2483" s="133">
        <v>3763.0340000000001</v>
      </c>
      <c r="D2483" s="183">
        <v>121.762</v>
      </c>
      <c r="E2483" s="133">
        <v>8970</v>
      </c>
      <c r="F2483" s="133">
        <v>6.3629999999999995</v>
      </c>
      <c r="G2483" s="133">
        <v>6.49</v>
      </c>
      <c r="H2483" s="133">
        <v>6.6879999999999997</v>
      </c>
      <c r="I2483" s="133">
        <v>5.2409999999999997</v>
      </c>
      <c r="J2483" s="133">
        <v>5.6310000000000002</v>
      </c>
      <c r="K2483" s="133" t="s">
        <v>64</v>
      </c>
      <c r="L2483" s="133">
        <v>199.56299999999999</v>
      </c>
    </row>
    <row r="2484" spans="1:12" x14ac:dyDescent="0.3">
      <c r="A2484" s="134">
        <v>40850</v>
      </c>
      <c r="B2484" s="133">
        <v>146.50299999999999</v>
      </c>
      <c r="C2484" s="133">
        <v>3705.81</v>
      </c>
      <c r="D2484" s="183">
        <v>119.581</v>
      </c>
      <c r="E2484" s="133">
        <v>8920</v>
      </c>
      <c r="F2484" s="133">
        <v>6.375</v>
      </c>
      <c r="G2484" s="133">
        <v>6.49</v>
      </c>
      <c r="H2484" s="133">
        <v>6.6020000000000003</v>
      </c>
      <c r="I2484" s="133">
        <v>5.1929999999999996</v>
      </c>
      <c r="J2484" s="133">
        <v>5.6040000000000001</v>
      </c>
      <c r="K2484" s="133" t="s">
        <v>64</v>
      </c>
      <c r="L2484" s="133">
        <v>195.994</v>
      </c>
    </row>
    <row r="2485" spans="1:12" x14ac:dyDescent="0.3">
      <c r="A2485" s="134">
        <v>40851</v>
      </c>
      <c r="B2485" s="133">
        <v>146.94999999999999</v>
      </c>
      <c r="C2485" s="133">
        <v>3783.6280000000002</v>
      </c>
      <c r="D2485" s="183">
        <v>121.925</v>
      </c>
      <c r="E2485" s="133">
        <v>8935</v>
      </c>
      <c r="F2485" s="133">
        <v>6.367</v>
      </c>
      <c r="G2485" s="133">
        <v>6.4870000000000001</v>
      </c>
      <c r="H2485" s="133">
        <v>6.617</v>
      </c>
      <c r="I2485" s="133">
        <v>5.1340000000000003</v>
      </c>
      <c r="J2485" s="133">
        <v>5.5120000000000005</v>
      </c>
      <c r="K2485" s="133" t="s">
        <v>64</v>
      </c>
      <c r="L2485" s="133">
        <v>200.70099999999999</v>
      </c>
    </row>
    <row r="2486" spans="1:12" x14ac:dyDescent="0.3">
      <c r="A2486" s="134">
        <v>40852</v>
      </c>
      <c r="B2486" s="133">
        <v>146.94999999999999</v>
      </c>
      <c r="C2486" s="133">
        <v>3783.6280000000002</v>
      </c>
      <c r="D2486" s="183">
        <v>121.925</v>
      </c>
      <c r="E2486" s="133">
        <v>8935</v>
      </c>
      <c r="F2486" s="133">
        <v>6.367</v>
      </c>
      <c r="G2486" s="133">
        <v>6.4870000000000001</v>
      </c>
      <c r="H2486" s="133">
        <v>6.617</v>
      </c>
      <c r="I2486" s="133">
        <v>5.1340000000000003</v>
      </c>
      <c r="J2486" s="133">
        <v>5.5120000000000005</v>
      </c>
      <c r="K2486" s="133" t="s">
        <v>64</v>
      </c>
      <c r="L2486" s="133">
        <v>200.70099999999999</v>
      </c>
    </row>
    <row r="2487" spans="1:12" x14ac:dyDescent="0.3">
      <c r="A2487" s="134">
        <v>40853</v>
      </c>
      <c r="B2487" s="133">
        <v>146.94999999999999</v>
      </c>
      <c r="C2487" s="133">
        <v>3783.6280000000002</v>
      </c>
      <c r="D2487" s="183">
        <v>121.925</v>
      </c>
      <c r="E2487" s="133">
        <v>8935</v>
      </c>
      <c r="F2487" s="133">
        <v>6.367</v>
      </c>
      <c r="G2487" s="133">
        <v>6.4870000000000001</v>
      </c>
      <c r="H2487" s="133">
        <v>6.617</v>
      </c>
      <c r="I2487" s="133">
        <v>5.1340000000000003</v>
      </c>
      <c r="J2487" s="133">
        <v>5.5120000000000005</v>
      </c>
      <c r="K2487" s="133" t="s">
        <v>64</v>
      </c>
      <c r="L2487" s="133">
        <v>200.70099999999999</v>
      </c>
    </row>
    <row r="2488" spans="1:12" x14ac:dyDescent="0.3">
      <c r="A2488" s="134">
        <v>40854</v>
      </c>
      <c r="B2488" s="133">
        <v>147.01400000000001</v>
      </c>
      <c r="C2488" s="133">
        <v>3778.24</v>
      </c>
      <c r="D2488" s="183">
        <v>121.60299999999999</v>
      </c>
      <c r="E2488" s="133">
        <v>8955</v>
      </c>
      <c r="F2488" s="133">
        <v>6.3570000000000002</v>
      </c>
      <c r="G2488" s="133">
        <v>6.5010000000000003</v>
      </c>
      <c r="H2488" s="133">
        <v>6.641</v>
      </c>
      <c r="I2488" s="133">
        <v>5.1639999999999997</v>
      </c>
      <c r="J2488" s="133">
        <v>5.5220000000000002</v>
      </c>
      <c r="K2488" s="133" t="s">
        <v>64</v>
      </c>
      <c r="L2488" s="133">
        <v>200.55</v>
      </c>
    </row>
    <row r="2489" spans="1:12" x14ac:dyDescent="0.3">
      <c r="A2489" s="134">
        <v>40855</v>
      </c>
      <c r="B2489" s="133">
        <v>147.16200000000001</v>
      </c>
      <c r="C2489" s="133">
        <v>3805.6480000000001</v>
      </c>
      <c r="D2489" s="183">
        <v>122.45099999999999</v>
      </c>
      <c r="E2489" s="133">
        <v>8915</v>
      </c>
      <c r="F2489" s="133">
        <v>6.3310000000000004</v>
      </c>
      <c r="G2489" s="133">
        <v>6.4589999999999996</v>
      </c>
      <c r="H2489" s="133">
        <v>6.6269999999999998</v>
      </c>
      <c r="I2489" s="133">
        <v>5.133</v>
      </c>
      <c r="J2489" s="133">
        <v>5.4710000000000001</v>
      </c>
      <c r="K2489" s="133" t="s">
        <v>64</v>
      </c>
      <c r="L2489" s="133">
        <v>201.70500000000001</v>
      </c>
    </row>
    <row r="2490" spans="1:12" x14ac:dyDescent="0.3">
      <c r="A2490" s="134">
        <v>40856</v>
      </c>
      <c r="B2490" s="133">
        <v>147.24</v>
      </c>
      <c r="C2490" s="133">
        <v>3857.3629999999998</v>
      </c>
      <c r="D2490" s="183">
        <v>124.42400000000001</v>
      </c>
      <c r="E2490" s="133">
        <v>8890</v>
      </c>
      <c r="F2490" s="133">
        <v>6.3469999999999995</v>
      </c>
      <c r="G2490" s="133">
        <v>6.468</v>
      </c>
      <c r="H2490" s="133">
        <v>6.6150000000000002</v>
      </c>
      <c r="I2490" s="133">
        <v>5.2279999999999998</v>
      </c>
      <c r="J2490" s="133">
        <v>5.492</v>
      </c>
      <c r="K2490" s="133" t="s">
        <v>64</v>
      </c>
      <c r="L2490" s="133">
        <v>205.15700000000001</v>
      </c>
    </row>
    <row r="2491" spans="1:12" x14ac:dyDescent="0.3">
      <c r="A2491" s="134">
        <v>40857</v>
      </c>
      <c r="B2491" s="133">
        <v>147.17099999999999</v>
      </c>
      <c r="C2491" s="133">
        <v>3783.8809999999999</v>
      </c>
      <c r="D2491" s="183">
        <v>121.884</v>
      </c>
      <c r="E2491" s="133">
        <v>9015</v>
      </c>
      <c r="F2491" s="133">
        <v>6.3739999999999997</v>
      </c>
      <c r="G2491" s="133">
        <v>6.4870000000000001</v>
      </c>
      <c r="H2491" s="133">
        <v>6.6150000000000002</v>
      </c>
      <c r="I2491" s="133">
        <v>5.1340000000000003</v>
      </c>
      <c r="J2491" s="133">
        <v>5.4729999999999999</v>
      </c>
      <c r="K2491" s="133" t="s">
        <v>64</v>
      </c>
      <c r="L2491" s="133">
        <v>200.75700000000001</v>
      </c>
    </row>
    <row r="2492" spans="1:12" x14ac:dyDescent="0.3">
      <c r="A2492" s="134">
        <v>40858</v>
      </c>
      <c r="B2492" s="133">
        <v>147.24199999999999</v>
      </c>
      <c r="C2492" s="133">
        <v>3778.8850000000002</v>
      </c>
      <c r="D2492" s="183">
        <v>121.908</v>
      </c>
      <c r="E2492" s="133">
        <v>8945</v>
      </c>
      <c r="F2492" s="133">
        <v>6.375</v>
      </c>
      <c r="G2492" s="133">
        <v>6.4729999999999999</v>
      </c>
      <c r="H2492" s="133">
        <v>6.6219999999999999</v>
      </c>
      <c r="I2492" s="133">
        <v>5.0979999999999999</v>
      </c>
      <c r="J2492" s="133">
        <v>5.4569999999999999</v>
      </c>
      <c r="K2492" s="133" t="s">
        <v>64</v>
      </c>
      <c r="L2492" s="133">
        <v>200.48699999999999</v>
      </c>
    </row>
    <row r="2493" spans="1:12" x14ac:dyDescent="0.3">
      <c r="A2493" s="134">
        <v>40859</v>
      </c>
      <c r="B2493" s="133">
        <v>147.24199999999999</v>
      </c>
      <c r="C2493" s="133">
        <v>3778.8850000000002</v>
      </c>
      <c r="D2493" s="183">
        <v>121.908</v>
      </c>
      <c r="E2493" s="133">
        <v>8945</v>
      </c>
      <c r="F2493" s="133">
        <v>6.375</v>
      </c>
      <c r="G2493" s="133">
        <v>6.4729999999999999</v>
      </c>
      <c r="H2493" s="133">
        <v>6.6219999999999999</v>
      </c>
      <c r="I2493" s="133">
        <v>5.0979999999999999</v>
      </c>
      <c r="J2493" s="133">
        <v>5.4569999999999999</v>
      </c>
      <c r="K2493" s="133" t="s">
        <v>64</v>
      </c>
      <c r="L2493" s="133">
        <v>200.48699999999999</v>
      </c>
    </row>
    <row r="2494" spans="1:12" x14ac:dyDescent="0.3">
      <c r="A2494" s="134">
        <v>40860</v>
      </c>
      <c r="B2494" s="133">
        <v>147.24199999999999</v>
      </c>
      <c r="C2494" s="133">
        <v>3778.8850000000002</v>
      </c>
      <c r="D2494" s="183">
        <v>121.908</v>
      </c>
      <c r="E2494" s="133">
        <v>8945</v>
      </c>
      <c r="F2494" s="133">
        <v>6.375</v>
      </c>
      <c r="G2494" s="133">
        <v>6.4729999999999999</v>
      </c>
      <c r="H2494" s="133">
        <v>6.6219999999999999</v>
      </c>
      <c r="I2494" s="133">
        <v>5.0979999999999999</v>
      </c>
      <c r="J2494" s="133">
        <v>5.4569999999999999</v>
      </c>
      <c r="K2494" s="133" t="s">
        <v>64</v>
      </c>
      <c r="L2494" s="133">
        <v>200.48699999999999</v>
      </c>
    </row>
    <row r="2495" spans="1:12" x14ac:dyDescent="0.3">
      <c r="A2495" s="134">
        <v>40861</v>
      </c>
      <c r="B2495" s="133">
        <v>147.494</v>
      </c>
      <c r="C2495" s="133">
        <v>3833.04</v>
      </c>
      <c r="D2495" s="183">
        <v>123.998</v>
      </c>
      <c r="E2495" s="133">
        <v>8985</v>
      </c>
      <c r="F2495" s="133">
        <v>6.3440000000000003</v>
      </c>
      <c r="G2495" s="133">
        <v>6.468</v>
      </c>
      <c r="H2495" s="133">
        <v>6.5919999999999996</v>
      </c>
      <c r="I2495" s="133">
        <v>5.0999999999999996</v>
      </c>
      <c r="J2495" s="133">
        <v>5.4420000000000002</v>
      </c>
      <c r="K2495" s="133" t="s">
        <v>64</v>
      </c>
      <c r="L2495" s="133">
        <v>203.92099999999999</v>
      </c>
    </row>
    <row r="2496" spans="1:12" x14ac:dyDescent="0.3">
      <c r="A2496" s="134">
        <v>40862</v>
      </c>
      <c r="B2496" s="133">
        <v>147.20599999999999</v>
      </c>
      <c r="C2496" s="133">
        <v>3813.8420000000001</v>
      </c>
      <c r="D2496" s="183">
        <v>123.358</v>
      </c>
      <c r="E2496" s="133">
        <v>8995</v>
      </c>
      <c r="F2496" s="133">
        <v>6.2960000000000003</v>
      </c>
      <c r="G2496" s="133">
        <v>6.4180000000000001</v>
      </c>
      <c r="H2496" s="133">
        <v>6.5789999999999997</v>
      </c>
      <c r="I2496" s="133">
        <v>5.1239999999999997</v>
      </c>
      <c r="J2496" s="133">
        <v>5.4619999999999997</v>
      </c>
      <c r="K2496" s="133" t="s">
        <v>64</v>
      </c>
      <c r="L2496" s="133">
        <v>202.542</v>
      </c>
    </row>
    <row r="2497" spans="1:12" x14ac:dyDescent="0.3">
      <c r="A2497" s="134">
        <v>40863</v>
      </c>
      <c r="B2497" s="133">
        <v>146.999</v>
      </c>
      <c r="C2497" s="133">
        <v>3814.09</v>
      </c>
      <c r="D2497" s="183">
        <v>123.56699999999999</v>
      </c>
      <c r="E2497" s="133">
        <v>9002</v>
      </c>
      <c r="F2497" s="133">
        <v>6.2949999999999999</v>
      </c>
      <c r="G2497" s="133">
        <v>6.4370000000000003</v>
      </c>
      <c r="H2497" s="133">
        <v>6.5519999999999996</v>
      </c>
      <c r="I2497" s="133">
        <v>5.0960000000000001</v>
      </c>
      <c r="J2497" s="133">
        <v>5.4660000000000002</v>
      </c>
      <c r="K2497" s="133" t="s">
        <v>64</v>
      </c>
      <c r="L2497" s="133">
        <v>202.483</v>
      </c>
    </row>
    <row r="2498" spans="1:12" x14ac:dyDescent="0.3">
      <c r="A2498" s="134">
        <v>40864</v>
      </c>
      <c r="B2498" s="133">
        <v>146.91900000000001</v>
      </c>
      <c r="C2498" s="133">
        <v>3792.2530000000002</v>
      </c>
      <c r="D2498" s="183">
        <v>123.02</v>
      </c>
      <c r="E2498" s="133">
        <v>9095</v>
      </c>
      <c r="F2498" s="133">
        <v>6.2949999999999999</v>
      </c>
      <c r="G2498" s="133">
        <v>6.4370000000000003</v>
      </c>
      <c r="H2498" s="133">
        <v>6.5519999999999996</v>
      </c>
      <c r="I2498" s="133">
        <v>5.0030000000000001</v>
      </c>
      <c r="J2498" s="133">
        <v>5.4950000000000001</v>
      </c>
      <c r="K2498" s="133" t="s">
        <v>64</v>
      </c>
      <c r="L2498" s="133">
        <v>201.077</v>
      </c>
    </row>
    <row r="2499" spans="1:12" x14ac:dyDescent="0.3">
      <c r="A2499" s="134">
        <v>40865</v>
      </c>
      <c r="B2499" s="133">
        <v>146.727</v>
      </c>
      <c r="C2499" s="133">
        <v>3754.5</v>
      </c>
      <c r="D2499" s="183">
        <v>122.139</v>
      </c>
      <c r="E2499" s="133">
        <v>9055</v>
      </c>
      <c r="F2499" s="133">
        <v>6.2690000000000001</v>
      </c>
      <c r="G2499" s="133">
        <v>6.3920000000000003</v>
      </c>
      <c r="H2499" s="133">
        <v>6.5129999999999999</v>
      </c>
      <c r="I2499" s="133">
        <v>5.0170000000000003</v>
      </c>
      <c r="J2499" s="133">
        <v>5.508</v>
      </c>
      <c r="K2499" s="133" t="s">
        <v>64</v>
      </c>
      <c r="L2499" s="133">
        <v>197.98</v>
      </c>
    </row>
    <row r="2500" spans="1:12" x14ac:dyDescent="0.3">
      <c r="A2500" s="134">
        <v>40866</v>
      </c>
      <c r="B2500" s="133">
        <v>146.727</v>
      </c>
      <c r="C2500" s="133">
        <v>3754.5</v>
      </c>
      <c r="D2500" s="183">
        <v>122.139</v>
      </c>
      <c r="E2500" s="133">
        <v>9055</v>
      </c>
      <c r="F2500" s="133">
        <v>6.2690000000000001</v>
      </c>
      <c r="G2500" s="133">
        <v>6.3920000000000003</v>
      </c>
      <c r="H2500" s="133">
        <v>6.5129999999999999</v>
      </c>
      <c r="I2500" s="133">
        <v>5.0170000000000003</v>
      </c>
      <c r="J2500" s="133">
        <v>5.508</v>
      </c>
      <c r="K2500" s="133" t="s">
        <v>64</v>
      </c>
      <c r="L2500" s="133">
        <v>197.98</v>
      </c>
    </row>
    <row r="2501" spans="1:12" x14ac:dyDescent="0.3">
      <c r="A2501" s="134">
        <v>40867</v>
      </c>
      <c r="B2501" s="133">
        <v>146.727</v>
      </c>
      <c r="C2501" s="133">
        <v>3754.5</v>
      </c>
      <c r="D2501" s="183">
        <v>122.139</v>
      </c>
      <c r="E2501" s="133">
        <v>9055</v>
      </c>
      <c r="F2501" s="133">
        <v>6.2690000000000001</v>
      </c>
      <c r="G2501" s="133">
        <v>6.3920000000000003</v>
      </c>
      <c r="H2501" s="133">
        <v>6.5129999999999999</v>
      </c>
      <c r="I2501" s="133">
        <v>5.0170000000000003</v>
      </c>
      <c r="J2501" s="133">
        <v>5.508</v>
      </c>
      <c r="K2501" s="133" t="s">
        <v>64</v>
      </c>
      <c r="L2501" s="133">
        <v>197.98</v>
      </c>
    </row>
    <row r="2502" spans="1:12" x14ac:dyDescent="0.3">
      <c r="A2502" s="134">
        <v>40868</v>
      </c>
      <c r="B2502" s="133">
        <v>146.678</v>
      </c>
      <c r="C2502" s="133">
        <v>3679.8290000000002</v>
      </c>
      <c r="D2502" s="183">
        <v>119.696</v>
      </c>
      <c r="E2502" s="133">
        <v>9025</v>
      </c>
      <c r="F2502" s="133">
        <v>6.2698400000000003</v>
      </c>
      <c r="G2502" s="133">
        <v>6.3932799999999999</v>
      </c>
      <c r="H2502" s="133">
        <v>6.5647700000000002</v>
      </c>
      <c r="I2502" s="133">
        <v>5.0199999999999996</v>
      </c>
      <c r="J2502" s="133">
        <v>5.516</v>
      </c>
      <c r="K2502" s="133" t="s">
        <v>64</v>
      </c>
      <c r="L2502" s="133">
        <v>193.78</v>
      </c>
    </row>
    <row r="2503" spans="1:12" x14ac:dyDescent="0.3">
      <c r="A2503" s="134">
        <v>40869</v>
      </c>
      <c r="B2503" s="133">
        <v>146.35300000000001</v>
      </c>
      <c r="C2503" s="133">
        <v>3735.5320000000002</v>
      </c>
      <c r="D2503" s="183">
        <v>121.509</v>
      </c>
      <c r="E2503" s="133">
        <v>9155</v>
      </c>
      <c r="F2503" s="133">
        <v>6.2320000000000002</v>
      </c>
      <c r="G2503" s="133">
        <v>6.3659999999999997</v>
      </c>
      <c r="H2503" s="133">
        <v>6.4969999999999999</v>
      </c>
      <c r="I2503" s="133">
        <v>4.9939999999999998</v>
      </c>
      <c r="J2503" s="133">
        <v>5.5220000000000002</v>
      </c>
      <c r="K2503" s="133" t="s">
        <v>64</v>
      </c>
      <c r="L2503" s="133">
        <v>197.34</v>
      </c>
    </row>
    <row r="2504" spans="1:12" x14ac:dyDescent="0.3">
      <c r="A2504" s="134">
        <v>40870</v>
      </c>
      <c r="B2504" s="133">
        <v>145.31899999999999</v>
      </c>
      <c r="C2504" s="133">
        <v>3687.0079999999998</v>
      </c>
      <c r="D2504" s="183">
        <v>120.283</v>
      </c>
      <c r="E2504" s="133">
        <v>9195</v>
      </c>
      <c r="F2504" s="133">
        <v>6.2480000000000002</v>
      </c>
      <c r="G2504" s="133">
        <v>6.37</v>
      </c>
      <c r="H2504" s="133">
        <v>6.5049999999999999</v>
      </c>
      <c r="I2504" s="133">
        <v>5.24</v>
      </c>
      <c r="J2504" s="133">
        <v>5.6760000000000002</v>
      </c>
      <c r="K2504" s="133" t="s">
        <v>64</v>
      </c>
      <c r="L2504" s="133">
        <v>194.99199999999999</v>
      </c>
    </row>
    <row r="2505" spans="1:12" x14ac:dyDescent="0.3">
      <c r="A2505" s="134">
        <v>40871</v>
      </c>
      <c r="B2505" s="133">
        <v>143.88300000000001</v>
      </c>
      <c r="C2505" s="133">
        <v>3696.0320000000002</v>
      </c>
      <c r="D2505" s="183">
        <v>120.58799999999999</v>
      </c>
      <c r="E2505" s="133">
        <v>9190</v>
      </c>
      <c r="F2505" s="133">
        <v>6.2489999999999997</v>
      </c>
      <c r="G2505" s="133">
        <v>6.3579999999999997</v>
      </c>
      <c r="H2505" s="133">
        <v>6.5309999999999997</v>
      </c>
      <c r="I2505" s="133">
        <v>5.319</v>
      </c>
      <c r="J2505" s="133">
        <v>5.742</v>
      </c>
      <c r="K2505" s="133" t="s">
        <v>64</v>
      </c>
      <c r="L2505" s="133">
        <v>195.53700000000001</v>
      </c>
    </row>
    <row r="2506" spans="1:12" x14ac:dyDescent="0.3">
      <c r="A2506" s="134">
        <v>40872</v>
      </c>
      <c r="B2506" s="133">
        <v>142.92400000000001</v>
      </c>
      <c r="C2506" s="133">
        <v>3637.192</v>
      </c>
      <c r="D2506" s="183">
        <v>118.71899999999999</v>
      </c>
      <c r="E2506" s="133">
        <v>9215</v>
      </c>
      <c r="F2506" s="133">
        <v>6.2549999999999999</v>
      </c>
      <c r="G2506" s="133">
        <v>6.351</v>
      </c>
      <c r="H2506" s="133">
        <v>6.4909999999999997</v>
      </c>
      <c r="I2506" s="133">
        <v>5.2640000000000002</v>
      </c>
      <c r="J2506" s="133">
        <v>5.7759999999999998</v>
      </c>
      <c r="K2506" s="133" t="s">
        <v>64</v>
      </c>
      <c r="L2506" s="133">
        <v>192.58500000000001</v>
      </c>
    </row>
    <row r="2507" spans="1:12" x14ac:dyDescent="0.3">
      <c r="A2507" s="134">
        <v>40873</v>
      </c>
      <c r="B2507" s="133">
        <v>142.92400000000001</v>
      </c>
      <c r="C2507" s="133">
        <v>3637.192</v>
      </c>
      <c r="D2507" s="183">
        <v>118.71899999999999</v>
      </c>
      <c r="E2507" s="133">
        <v>9215</v>
      </c>
      <c r="F2507" s="133">
        <v>6.2549999999999999</v>
      </c>
      <c r="G2507" s="133">
        <v>6.351</v>
      </c>
      <c r="H2507" s="133">
        <v>6.4909999999999997</v>
      </c>
      <c r="I2507" s="133">
        <v>5.2640000000000002</v>
      </c>
      <c r="J2507" s="133">
        <v>5.7759999999999998</v>
      </c>
      <c r="K2507" s="133" t="s">
        <v>64</v>
      </c>
      <c r="L2507" s="133">
        <v>192.58500000000001</v>
      </c>
    </row>
    <row r="2508" spans="1:12" x14ac:dyDescent="0.3">
      <c r="A2508" s="134">
        <v>40874</v>
      </c>
      <c r="B2508" s="133">
        <v>142.92400000000001</v>
      </c>
      <c r="C2508" s="133">
        <v>3637.192</v>
      </c>
      <c r="D2508" s="183">
        <v>118.71899999999999</v>
      </c>
      <c r="E2508" s="133">
        <v>9215</v>
      </c>
      <c r="F2508" s="133">
        <v>6.2549999999999999</v>
      </c>
      <c r="G2508" s="133">
        <v>6.351</v>
      </c>
      <c r="H2508" s="133">
        <v>6.4909999999999997</v>
      </c>
      <c r="I2508" s="133">
        <v>5.2640000000000002</v>
      </c>
      <c r="J2508" s="133">
        <v>5.7759999999999998</v>
      </c>
      <c r="K2508" s="133" t="s">
        <v>64</v>
      </c>
      <c r="L2508" s="133">
        <v>192.58500000000001</v>
      </c>
    </row>
    <row r="2509" spans="1:12" x14ac:dyDescent="0.3">
      <c r="A2509" s="134">
        <v>40875</v>
      </c>
      <c r="B2509" s="133">
        <v>143.346</v>
      </c>
      <c r="C2509" s="133">
        <v>3647.049</v>
      </c>
      <c r="D2509" s="183">
        <v>118.931</v>
      </c>
      <c r="E2509" s="133">
        <v>9115</v>
      </c>
      <c r="F2509" s="133">
        <v>6.2750000000000004</v>
      </c>
      <c r="G2509" s="133">
        <v>6.3920000000000003</v>
      </c>
      <c r="H2509" s="133">
        <v>6.5170000000000003</v>
      </c>
      <c r="I2509" s="133">
        <v>5.2640000000000002</v>
      </c>
      <c r="J2509" s="133">
        <v>5.7809999999999997</v>
      </c>
      <c r="K2509" s="133" t="s">
        <v>64</v>
      </c>
      <c r="L2509" s="133">
        <v>192.91499999999999</v>
      </c>
    </row>
    <row r="2510" spans="1:12" x14ac:dyDescent="0.3">
      <c r="A2510" s="134">
        <v>40876</v>
      </c>
      <c r="B2510" s="133">
        <v>143.405</v>
      </c>
      <c r="C2510" s="133">
        <v>3687.7689999999998</v>
      </c>
      <c r="D2510" s="183">
        <v>120.261</v>
      </c>
      <c r="E2510" s="133">
        <v>9190</v>
      </c>
      <c r="F2510" s="133">
        <v>6.2539999999999996</v>
      </c>
      <c r="G2510" s="133">
        <v>6.3319999999999999</v>
      </c>
      <c r="H2510" s="133">
        <v>6.49</v>
      </c>
      <c r="I2510" s="133">
        <v>5.2649999999999997</v>
      </c>
      <c r="J2510" s="133">
        <v>5.6870000000000003</v>
      </c>
      <c r="K2510" s="133" t="s">
        <v>64</v>
      </c>
      <c r="L2510" s="133">
        <v>196.25200000000001</v>
      </c>
    </row>
    <row r="2511" spans="1:12" x14ac:dyDescent="0.3">
      <c r="A2511" s="134">
        <v>40877</v>
      </c>
      <c r="B2511" s="133">
        <v>143.881</v>
      </c>
      <c r="C2511" s="133">
        <v>3715.08</v>
      </c>
      <c r="D2511" s="183">
        <v>121.006</v>
      </c>
      <c r="E2511" s="133">
        <v>9080</v>
      </c>
      <c r="F2511" s="133">
        <v>6.2489999999999997</v>
      </c>
      <c r="G2511" s="133">
        <v>6.3410000000000002</v>
      </c>
      <c r="H2511" s="133">
        <v>6.5229999999999997</v>
      </c>
      <c r="I2511" s="133">
        <v>5.24</v>
      </c>
      <c r="J2511" s="133">
        <v>5.62</v>
      </c>
      <c r="K2511" s="133" t="s">
        <v>64</v>
      </c>
      <c r="L2511" s="133">
        <v>197.23099999999999</v>
      </c>
    </row>
    <row r="2512" spans="1:12" x14ac:dyDescent="0.3">
      <c r="A2512" s="134">
        <v>40878</v>
      </c>
      <c r="B2512" s="133">
        <v>146.14699999999999</v>
      </c>
      <c r="C2512" s="133">
        <v>3781.0990000000002</v>
      </c>
      <c r="D2512" s="183">
        <v>122.596</v>
      </c>
      <c r="E2512" s="133">
        <v>9110</v>
      </c>
      <c r="F2512" s="133">
        <v>6.3040000000000003</v>
      </c>
      <c r="G2512" s="133">
        <v>6.4030000000000005</v>
      </c>
      <c r="H2512" s="133">
        <v>6.5250000000000004</v>
      </c>
      <c r="I2512" s="133">
        <v>5.0990000000000002</v>
      </c>
      <c r="J2512" s="133">
        <v>5.55</v>
      </c>
      <c r="K2512" s="133" t="s">
        <v>64</v>
      </c>
      <c r="L2512" s="133">
        <v>200.62200000000001</v>
      </c>
    </row>
    <row r="2513" spans="1:12" x14ac:dyDescent="0.3">
      <c r="A2513" s="134">
        <v>40879</v>
      </c>
      <c r="B2513" s="133">
        <v>147.77500000000001</v>
      </c>
      <c r="C2513" s="133">
        <v>3779.8359999999998</v>
      </c>
      <c r="D2513" s="183">
        <v>122.569</v>
      </c>
      <c r="E2513" s="133">
        <v>9025</v>
      </c>
      <c r="F2513" s="133">
        <v>6.2329999999999997</v>
      </c>
      <c r="G2513" s="133">
        <v>6.3460000000000001</v>
      </c>
      <c r="H2513" s="133">
        <v>6.5030000000000001</v>
      </c>
      <c r="I2513" s="133">
        <v>5.0650000000000004</v>
      </c>
      <c r="J2513" s="133">
        <v>5.4870000000000001</v>
      </c>
      <c r="K2513" s="133" t="s">
        <v>64</v>
      </c>
      <c r="L2513" s="133">
        <v>200.40799999999999</v>
      </c>
    </row>
    <row r="2514" spans="1:12" x14ac:dyDescent="0.3">
      <c r="A2514" s="134">
        <v>40880</v>
      </c>
      <c r="B2514" s="133">
        <v>147.77500000000001</v>
      </c>
      <c r="C2514" s="133">
        <v>3779.8359999999998</v>
      </c>
      <c r="D2514" s="183">
        <v>122.569</v>
      </c>
      <c r="E2514" s="133">
        <v>9025</v>
      </c>
      <c r="F2514" s="133">
        <v>6.2329999999999997</v>
      </c>
      <c r="G2514" s="133">
        <v>6.3460000000000001</v>
      </c>
      <c r="H2514" s="133">
        <v>6.5030000000000001</v>
      </c>
      <c r="I2514" s="133">
        <v>5.0650000000000004</v>
      </c>
      <c r="J2514" s="133">
        <v>5.4870000000000001</v>
      </c>
      <c r="K2514" s="133" t="s">
        <v>64</v>
      </c>
      <c r="L2514" s="133">
        <v>200.40799999999999</v>
      </c>
    </row>
    <row r="2515" spans="1:12" x14ac:dyDescent="0.3">
      <c r="A2515" s="134">
        <v>40881</v>
      </c>
      <c r="B2515" s="133">
        <v>147.77500000000001</v>
      </c>
      <c r="C2515" s="133">
        <v>3779.8359999999998</v>
      </c>
      <c r="D2515" s="183">
        <v>122.569</v>
      </c>
      <c r="E2515" s="133">
        <v>9025</v>
      </c>
      <c r="F2515" s="133">
        <v>6.2329999999999997</v>
      </c>
      <c r="G2515" s="133">
        <v>6.3460000000000001</v>
      </c>
      <c r="H2515" s="133">
        <v>6.5030000000000001</v>
      </c>
      <c r="I2515" s="133">
        <v>5.0650000000000004</v>
      </c>
      <c r="J2515" s="133">
        <v>5.4870000000000001</v>
      </c>
      <c r="K2515" s="133" t="s">
        <v>64</v>
      </c>
      <c r="L2515" s="133">
        <v>200.40799999999999</v>
      </c>
    </row>
    <row r="2516" spans="1:12" x14ac:dyDescent="0.3">
      <c r="A2516" s="134">
        <v>40882</v>
      </c>
      <c r="B2516" s="133">
        <v>148.27799999999999</v>
      </c>
      <c r="C2516" s="133">
        <v>3780.7930000000001</v>
      </c>
      <c r="D2516" s="183">
        <v>122.91500000000001</v>
      </c>
      <c r="E2516" s="133">
        <v>9025</v>
      </c>
      <c r="F2516" s="133">
        <v>6.2320000000000002</v>
      </c>
      <c r="G2516" s="133">
        <v>6.3449999999999998</v>
      </c>
      <c r="H2516" s="133">
        <v>6.4770000000000003</v>
      </c>
      <c r="I2516" s="133">
        <v>5.01</v>
      </c>
      <c r="J2516" s="133">
        <v>5.431</v>
      </c>
      <c r="K2516" s="133" t="s">
        <v>64</v>
      </c>
      <c r="L2516" s="133">
        <v>200.702</v>
      </c>
    </row>
    <row r="2517" spans="1:12" x14ac:dyDescent="0.3">
      <c r="A2517" s="134">
        <v>40883</v>
      </c>
      <c r="B2517" s="133">
        <v>148.738</v>
      </c>
      <c r="C2517" s="133">
        <v>3752.674</v>
      </c>
      <c r="D2517" s="183">
        <v>122.327</v>
      </c>
      <c r="E2517" s="133">
        <v>9035</v>
      </c>
      <c r="F2517" s="133">
        <v>6.2110000000000003</v>
      </c>
      <c r="G2517" s="133">
        <v>6.3380000000000001</v>
      </c>
      <c r="H2517" s="133">
        <v>6.5030000000000001</v>
      </c>
      <c r="I2517" s="133">
        <v>4.9050000000000002</v>
      </c>
      <c r="J2517" s="133">
        <v>5.3970000000000002</v>
      </c>
      <c r="K2517" s="133" t="s">
        <v>64</v>
      </c>
      <c r="L2517" s="133">
        <v>199.83</v>
      </c>
    </row>
    <row r="2518" spans="1:12" x14ac:dyDescent="0.3">
      <c r="A2518" s="134">
        <v>40884</v>
      </c>
      <c r="B2518" s="133">
        <v>148.423</v>
      </c>
      <c r="C2518" s="133">
        <v>3793.2350000000001</v>
      </c>
      <c r="D2518" s="183">
        <v>123.61499999999999</v>
      </c>
      <c r="E2518" s="133">
        <v>9065</v>
      </c>
      <c r="F2518" s="133">
        <v>6.2809999999999997</v>
      </c>
      <c r="G2518" s="133">
        <v>6.3659999999999997</v>
      </c>
      <c r="H2518" s="133">
        <v>6.4809999999999999</v>
      </c>
      <c r="I2518" s="133">
        <v>4.891</v>
      </c>
      <c r="J2518" s="133">
        <v>5.4320000000000004</v>
      </c>
      <c r="K2518" s="133" t="s">
        <v>64</v>
      </c>
      <c r="L2518" s="133">
        <v>201.876</v>
      </c>
    </row>
    <row r="2519" spans="1:12" x14ac:dyDescent="0.3">
      <c r="A2519" s="134">
        <v>40885</v>
      </c>
      <c r="B2519" s="133">
        <v>148.12</v>
      </c>
      <c r="C2519" s="133">
        <v>3781.761</v>
      </c>
      <c r="D2519" s="183">
        <v>123.152</v>
      </c>
      <c r="E2519" s="133">
        <v>9110</v>
      </c>
      <c r="F2519" s="133">
        <v>6.242</v>
      </c>
      <c r="G2519" s="133">
        <v>6.3629999999999995</v>
      </c>
      <c r="H2519" s="133">
        <v>6.5090000000000003</v>
      </c>
      <c r="I2519" s="133">
        <v>4.8890000000000002</v>
      </c>
      <c r="J2519" s="133">
        <v>5.4379999999999997</v>
      </c>
      <c r="K2519" s="133" t="s">
        <v>64</v>
      </c>
      <c r="L2519" s="133">
        <v>200.982</v>
      </c>
    </row>
    <row r="2520" spans="1:12" x14ac:dyDescent="0.3">
      <c r="A2520" s="134">
        <v>40886</v>
      </c>
      <c r="B2520" s="133">
        <v>147.58699999999999</v>
      </c>
      <c r="C2520" s="133">
        <v>3759.6089999999999</v>
      </c>
      <c r="D2520" s="183">
        <v>122.434</v>
      </c>
      <c r="E2520" s="133">
        <v>9060</v>
      </c>
      <c r="F2520" s="133">
        <v>6.2030000000000003</v>
      </c>
      <c r="G2520" s="133">
        <v>6.3179999999999996</v>
      </c>
      <c r="H2520" s="133">
        <v>6.4710000000000001</v>
      </c>
      <c r="I2520" s="133">
        <v>4.8629999999999995</v>
      </c>
      <c r="J2520" s="133">
        <v>5.4390000000000001</v>
      </c>
      <c r="K2520" s="133" t="s">
        <v>64</v>
      </c>
      <c r="L2520" s="133">
        <v>199.696</v>
      </c>
    </row>
    <row r="2521" spans="1:12" x14ac:dyDescent="0.3">
      <c r="A2521" s="134">
        <v>40887</v>
      </c>
      <c r="B2521" s="133">
        <v>147.58699999999999</v>
      </c>
      <c r="C2521" s="133">
        <v>3759.6089999999999</v>
      </c>
      <c r="D2521" s="183">
        <v>122.434</v>
      </c>
      <c r="E2521" s="133">
        <v>9060</v>
      </c>
      <c r="F2521" s="133">
        <v>6.2030000000000003</v>
      </c>
      <c r="G2521" s="133">
        <v>6.3179999999999996</v>
      </c>
      <c r="H2521" s="133">
        <v>6.4710000000000001</v>
      </c>
      <c r="I2521" s="133">
        <v>4.8629999999999995</v>
      </c>
      <c r="J2521" s="133">
        <v>5.4390000000000001</v>
      </c>
      <c r="K2521" s="133" t="s">
        <v>64</v>
      </c>
      <c r="L2521" s="133">
        <v>199.696</v>
      </c>
    </row>
    <row r="2522" spans="1:12" x14ac:dyDescent="0.3">
      <c r="A2522" s="134">
        <v>40888</v>
      </c>
      <c r="B2522" s="133">
        <v>147.58699999999999</v>
      </c>
      <c r="C2522" s="133">
        <v>3759.6089999999999</v>
      </c>
      <c r="D2522" s="183">
        <v>122.434</v>
      </c>
      <c r="E2522" s="133">
        <v>9060</v>
      </c>
      <c r="F2522" s="133">
        <v>6.2030000000000003</v>
      </c>
      <c r="G2522" s="133">
        <v>6.3179999999999996</v>
      </c>
      <c r="H2522" s="133">
        <v>6.4710000000000001</v>
      </c>
      <c r="I2522" s="133">
        <v>4.8629999999999995</v>
      </c>
      <c r="J2522" s="133">
        <v>5.4390000000000001</v>
      </c>
      <c r="K2522" s="133" t="s">
        <v>64</v>
      </c>
      <c r="L2522" s="133">
        <v>199.696</v>
      </c>
    </row>
    <row r="2523" spans="1:12" x14ac:dyDescent="0.3">
      <c r="A2523" s="134">
        <v>40889</v>
      </c>
      <c r="B2523" s="133">
        <v>147.619</v>
      </c>
      <c r="C2523" s="133">
        <v>3792.1489999999999</v>
      </c>
      <c r="D2523" s="183">
        <v>123.596</v>
      </c>
      <c r="E2523" s="133">
        <v>9133</v>
      </c>
      <c r="F2523" s="133">
        <v>6.2309999999999999</v>
      </c>
      <c r="G2523" s="133">
        <v>6.3170000000000002</v>
      </c>
      <c r="H2523" s="133">
        <v>6.4669999999999996</v>
      </c>
      <c r="I2523" s="133">
        <v>4.8259999999999996</v>
      </c>
      <c r="J2523" s="133">
        <v>5.39</v>
      </c>
      <c r="K2523" s="133" t="s">
        <v>64</v>
      </c>
      <c r="L2523" s="133">
        <v>201.97300000000001</v>
      </c>
    </row>
    <row r="2524" spans="1:12" x14ac:dyDescent="0.3">
      <c r="A2524" s="134">
        <v>40890</v>
      </c>
      <c r="B2524" s="133">
        <v>147.608</v>
      </c>
      <c r="C2524" s="133">
        <v>3763.5790000000002</v>
      </c>
      <c r="D2524" s="183">
        <v>123.111</v>
      </c>
      <c r="E2524" s="133">
        <v>9110</v>
      </c>
      <c r="F2524" s="133">
        <v>6.2210000000000001</v>
      </c>
      <c r="G2524" s="133">
        <v>6.2729999999999997</v>
      </c>
      <c r="H2524" s="133">
        <v>6.4480000000000004</v>
      </c>
      <c r="I2524" s="133">
        <v>4.7990000000000004</v>
      </c>
      <c r="J2524" s="133">
        <v>5.3769999999999998</v>
      </c>
      <c r="K2524" s="133" t="s">
        <v>64</v>
      </c>
      <c r="L2524" s="133">
        <v>199.62100000000001</v>
      </c>
    </row>
    <row r="2525" spans="1:12" x14ac:dyDescent="0.3">
      <c r="A2525" s="134">
        <v>40891</v>
      </c>
      <c r="B2525" s="133">
        <v>147.07499999999999</v>
      </c>
      <c r="C2525" s="133">
        <v>3751.6039999999998</v>
      </c>
      <c r="D2525" s="183">
        <v>122.477</v>
      </c>
      <c r="E2525" s="133">
        <v>9085</v>
      </c>
      <c r="F2525" s="133">
        <v>6.2549999999999999</v>
      </c>
      <c r="G2525" s="133">
        <v>6.3959999999999999</v>
      </c>
      <c r="H2525" s="133">
        <v>6.5209999999999999</v>
      </c>
      <c r="I2525" s="133">
        <v>5.0060000000000002</v>
      </c>
      <c r="J2525" s="133">
        <v>5.4359999999999999</v>
      </c>
      <c r="K2525" s="133" t="s">
        <v>64</v>
      </c>
      <c r="L2525" s="133">
        <v>198.85900000000001</v>
      </c>
    </row>
    <row r="2526" spans="1:12" x14ac:dyDescent="0.3">
      <c r="A2526" s="134">
        <v>40892</v>
      </c>
      <c r="B2526" s="133">
        <v>146.81100000000001</v>
      </c>
      <c r="C2526" s="133">
        <v>3701.54</v>
      </c>
      <c r="D2526" s="183">
        <v>120.666</v>
      </c>
      <c r="E2526" s="133">
        <v>9102</v>
      </c>
      <c r="F2526" s="133">
        <v>6.2539999999999996</v>
      </c>
      <c r="G2526" s="133">
        <v>6.3479999999999999</v>
      </c>
      <c r="H2526" s="133">
        <v>6.4980000000000002</v>
      </c>
      <c r="I2526" s="133">
        <v>5.0990000000000002</v>
      </c>
      <c r="J2526" s="133">
        <v>5.4219999999999997</v>
      </c>
      <c r="K2526" s="133" t="s">
        <v>64</v>
      </c>
      <c r="L2526" s="133">
        <v>195.577</v>
      </c>
    </row>
    <row r="2527" spans="1:12" x14ac:dyDescent="0.3">
      <c r="A2527" s="134">
        <v>40893</v>
      </c>
      <c r="B2527" s="133">
        <v>147.86600000000001</v>
      </c>
      <c r="C2527" s="133">
        <v>3768.3539999999998</v>
      </c>
      <c r="D2527" s="183">
        <v>122.43300000000001</v>
      </c>
      <c r="E2527" s="133">
        <v>9083</v>
      </c>
      <c r="F2527" s="133">
        <v>6.165</v>
      </c>
      <c r="G2527" s="133">
        <v>6.2809999999999997</v>
      </c>
      <c r="H2527" s="133">
        <v>6.4139999999999997</v>
      </c>
      <c r="I2527" s="133">
        <v>5.0030000000000001</v>
      </c>
      <c r="J2527" s="133">
        <v>5.3949999999999996</v>
      </c>
      <c r="K2527" s="133" t="s">
        <v>64</v>
      </c>
      <c r="L2527" s="133">
        <v>199.786</v>
      </c>
    </row>
    <row r="2528" spans="1:12" x14ac:dyDescent="0.3">
      <c r="A2528" s="134">
        <v>40894</v>
      </c>
      <c r="B2528" s="133">
        <v>147.86600000000001</v>
      </c>
      <c r="C2528" s="133">
        <v>3768.3539999999998</v>
      </c>
      <c r="D2528" s="183">
        <v>122.43300000000001</v>
      </c>
      <c r="E2528" s="133">
        <v>9083</v>
      </c>
      <c r="F2528" s="133">
        <v>6.165</v>
      </c>
      <c r="G2528" s="133">
        <v>6.2809999999999997</v>
      </c>
      <c r="H2528" s="133">
        <v>6.4139999999999997</v>
      </c>
      <c r="I2528" s="133">
        <v>5.0030000000000001</v>
      </c>
      <c r="J2528" s="133">
        <v>5.3949999999999996</v>
      </c>
      <c r="K2528" s="133" t="s">
        <v>64</v>
      </c>
      <c r="L2528" s="133">
        <v>199.786</v>
      </c>
    </row>
    <row r="2529" spans="1:12" x14ac:dyDescent="0.3">
      <c r="A2529" s="134">
        <v>40895</v>
      </c>
      <c r="B2529" s="133">
        <v>147.86600000000001</v>
      </c>
      <c r="C2529" s="133">
        <v>3768.3539999999998</v>
      </c>
      <c r="D2529" s="183">
        <v>122.43300000000001</v>
      </c>
      <c r="E2529" s="133">
        <v>9083</v>
      </c>
      <c r="F2529" s="133">
        <v>6.165</v>
      </c>
      <c r="G2529" s="133">
        <v>6.2809999999999997</v>
      </c>
      <c r="H2529" s="133">
        <v>6.4139999999999997</v>
      </c>
      <c r="I2529" s="133">
        <v>5.0030000000000001</v>
      </c>
      <c r="J2529" s="133">
        <v>5.3949999999999996</v>
      </c>
      <c r="K2529" s="133" t="s">
        <v>64</v>
      </c>
      <c r="L2529" s="133">
        <v>199.786</v>
      </c>
    </row>
    <row r="2530" spans="1:12" x14ac:dyDescent="0.3">
      <c r="A2530" s="134">
        <v>40896</v>
      </c>
      <c r="B2530" s="133">
        <v>148.06800000000001</v>
      </c>
      <c r="C2530" s="133">
        <v>3770.2869999999998</v>
      </c>
      <c r="D2530" s="183">
        <v>122.592</v>
      </c>
      <c r="E2530" s="133">
        <v>9155</v>
      </c>
      <c r="F2530" s="133">
        <v>6.194</v>
      </c>
      <c r="G2530" s="133">
        <v>6.2679999999999998</v>
      </c>
      <c r="H2530" s="133">
        <v>6.4569999999999999</v>
      </c>
      <c r="I2530" s="133">
        <v>4.7869999999999999</v>
      </c>
      <c r="J2530" s="133">
        <v>5.4139999999999997</v>
      </c>
      <c r="K2530" s="133" t="s">
        <v>64</v>
      </c>
      <c r="L2530" s="133">
        <v>200.81200000000001</v>
      </c>
    </row>
    <row r="2531" spans="1:12" x14ac:dyDescent="0.3">
      <c r="A2531" s="134">
        <v>40897</v>
      </c>
      <c r="B2531" s="133">
        <v>148.24799999999999</v>
      </c>
      <c r="C2531" s="133">
        <v>3752.3380000000002</v>
      </c>
      <c r="D2531" s="183">
        <v>121.706</v>
      </c>
      <c r="E2531" s="133">
        <v>9110</v>
      </c>
      <c r="F2531" s="133">
        <v>6.1749999999999998</v>
      </c>
      <c r="G2531" s="133">
        <v>6.29</v>
      </c>
      <c r="H2531" s="133">
        <v>6.4210000000000003</v>
      </c>
      <c r="I2531" s="133">
        <v>4.782</v>
      </c>
      <c r="J2531" s="133">
        <v>5.3810000000000002</v>
      </c>
      <c r="K2531" s="133" t="s">
        <v>64</v>
      </c>
      <c r="L2531" s="133">
        <v>200.10400000000001</v>
      </c>
    </row>
    <row r="2532" spans="1:12" x14ac:dyDescent="0.3">
      <c r="A2532" s="134">
        <v>40898</v>
      </c>
      <c r="B2532" s="133">
        <v>148.72800000000001</v>
      </c>
      <c r="C2532" s="133">
        <v>3794.2669999999998</v>
      </c>
      <c r="D2532" s="183">
        <v>123.566</v>
      </c>
      <c r="E2532" s="133">
        <v>9130</v>
      </c>
      <c r="F2532" s="133">
        <v>6.17</v>
      </c>
      <c r="G2532" s="133">
        <v>6.2960000000000003</v>
      </c>
      <c r="H2532" s="133">
        <v>6.4340000000000002</v>
      </c>
      <c r="I2532" s="133">
        <v>4.7610000000000001</v>
      </c>
      <c r="J2532" s="133">
        <v>5.3390000000000004</v>
      </c>
      <c r="K2532" s="133" t="s">
        <v>64</v>
      </c>
      <c r="L2532" s="133">
        <v>202.83099999999999</v>
      </c>
    </row>
    <row r="2533" spans="1:12" x14ac:dyDescent="0.3">
      <c r="A2533" s="134">
        <v>40899</v>
      </c>
      <c r="B2533" s="133">
        <v>148.97999999999999</v>
      </c>
      <c r="C2533" s="133">
        <v>3795.4430000000002</v>
      </c>
      <c r="D2533" s="183">
        <v>124.029</v>
      </c>
      <c r="E2533" s="133">
        <v>9163</v>
      </c>
      <c r="F2533" s="133">
        <v>6.1929999999999996</v>
      </c>
      <c r="G2533" s="133">
        <v>6.3289999999999997</v>
      </c>
      <c r="H2533" s="133">
        <v>6.4080000000000004</v>
      </c>
      <c r="I2533" s="133">
        <v>4.7119999999999997</v>
      </c>
      <c r="J2533" s="133">
        <v>5.33</v>
      </c>
      <c r="K2533" s="133" t="s">
        <v>64</v>
      </c>
      <c r="L2533" s="133">
        <v>203.14099999999999</v>
      </c>
    </row>
    <row r="2534" spans="1:12" x14ac:dyDescent="0.3">
      <c r="A2534" s="134">
        <v>40900</v>
      </c>
      <c r="B2534" s="133">
        <v>149.06</v>
      </c>
      <c r="C2534" s="133">
        <v>3797.1509999999998</v>
      </c>
      <c r="D2534" s="183">
        <v>123.84099999999999</v>
      </c>
      <c r="E2534" s="133">
        <v>9055</v>
      </c>
      <c r="F2534" s="133">
        <v>6.1550000000000002</v>
      </c>
      <c r="G2534" s="133">
        <v>6.258</v>
      </c>
      <c r="H2534" s="133">
        <v>6.3860000000000001</v>
      </c>
      <c r="I2534" s="133">
        <v>4.7119999999999997</v>
      </c>
      <c r="J2534" s="133">
        <v>5.2839999999999998</v>
      </c>
      <c r="K2534" s="133" t="s">
        <v>64</v>
      </c>
      <c r="L2534" s="133">
        <v>203.67</v>
      </c>
    </row>
    <row r="2535" spans="1:12" x14ac:dyDescent="0.3">
      <c r="A2535" s="134">
        <v>40901</v>
      </c>
      <c r="B2535" s="133">
        <v>149.06</v>
      </c>
      <c r="C2535" s="133">
        <v>3797.1509999999998</v>
      </c>
      <c r="D2535" s="183">
        <v>123.84099999999999</v>
      </c>
      <c r="E2535" s="133">
        <v>9055</v>
      </c>
      <c r="F2535" s="133">
        <v>6.1550000000000002</v>
      </c>
      <c r="G2535" s="133">
        <v>6.258</v>
      </c>
      <c r="H2535" s="133">
        <v>6.3860000000000001</v>
      </c>
      <c r="I2535" s="133">
        <v>4.7119999999999997</v>
      </c>
      <c r="J2535" s="133">
        <v>5.2839999999999998</v>
      </c>
      <c r="K2535" s="133" t="s">
        <v>64</v>
      </c>
      <c r="L2535" s="133">
        <v>203.67</v>
      </c>
    </row>
    <row r="2536" spans="1:12" x14ac:dyDescent="0.3">
      <c r="A2536" s="134">
        <v>40902</v>
      </c>
      <c r="B2536" s="133">
        <v>149.06</v>
      </c>
      <c r="C2536" s="133">
        <v>3797.1509999999998</v>
      </c>
      <c r="D2536" s="183">
        <v>123.84099999999999</v>
      </c>
      <c r="E2536" s="133">
        <v>9055</v>
      </c>
      <c r="F2536" s="133">
        <v>6.1550000000000002</v>
      </c>
      <c r="G2536" s="133">
        <v>6.258</v>
      </c>
      <c r="H2536" s="133">
        <v>6.3860000000000001</v>
      </c>
      <c r="I2536" s="133">
        <v>4.7119999999999997</v>
      </c>
      <c r="J2536" s="133">
        <v>5.2839999999999998</v>
      </c>
      <c r="K2536" s="133" t="s">
        <v>64</v>
      </c>
      <c r="L2536" s="133">
        <v>203.67</v>
      </c>
    </row>
    <row r="2537" spans="1:12" x14ac:dyDescent="0.3">
      <c r="A2537" s="134">
        <v>40903</v>
      </c>
      <c r="B2537" s="133">
        <v>149.148</v>
      </c>
      <c r="C2537" s="133">
        <v>3797.1509999999998</v>
      </c>
      <c r="D2537" s="183">
        <v>123.84099999999999</v>
      </c>
      <c r="E2537" s="133">
        <v>9055</v>
      </c>
      <c r="F2537" s="133">
        <v>6.1550000000000002</v>
      </c>
      <c r="G2537" s="133">
        <v>6.258</v>
      </c>
      <c r="H2537" s="133">
        <v>6.3860000000000001</v>
      </c>
      <c r="I2537" s="133">
        <v>4.7119999999999997</v>
      </c>
      <c r="J2537" s="133">
        <v>5.2839999999999998</v>
      </c>
      <c r="K2537" s="133" t="s">
        <v>64</v>
      </c>
      <c r="L2537" s="133">
        <v>203.67</v>
      </c>
    </row>
    <row r="2538" spans="1:12" x14ac:dyDescent="0.3">
      <c r="A2538" s="134">
        <v>40904</v>
      </c>
      <c r="B2538" s="133">
        <v>149.286</v>
      </c>
      <c r="C2538" s="133">
        <v>3789.4250000000002</v>
      </c>
      <c r="D2538" s="183">
        <v>123.88200000000001</v>
      </c>
      <c r="E2538" s="133">
        <v>9071</v>
      </c>
      <c r="F2538" s="133">
        <v>6.1639999999999997</v>
      </c>
      <c r="G2538" s="133">
        <v>6.2640000000000002</v>
      </c>
      <c r="H2538" s="133">
        <v>6.4119999999999999</v>
      </c>
      <c r="I2538" s="133">
        <v>4.7389999999999999</v>
      </c>
      <c r="J2538" s="133">
        <v>5.335</v>
      </c>
      <c r="K2538" s="133" t="s">
        <v>64</v>
      </c>
      <c r="L2538" s="133">
        <v>203.28800000000001</v>
      </c>
    </row>
    <row r="2539" spans="1:12" x14ac:dyDescent="0.3">
      <c r="A2539" s="134">
        <v>40905</v>
      </c>
      <c r="B2539" s="133">
        <v>149.32300000000001</v>
      </c>
      <c r="C2539" s="133">
        <v>3769.2139999999999</v>
      </c>
      <c r="D2539" s="183">
        <v>123.47</v>
      </c>
      <c r="E2539" s="133">
        <v>9073</v>
      </c>
      <c r="F2539" s="133">
        <v>6.1660000000000004</v>
      </c>
      <c r="G2539" s="133">
        <v>6.2590000000000003</v>
      </c>
      <c r="H2539" s="133">
        <v>6.4080000000000004</v>
      </c>
      <c r="I2539" s="133">
        <v>4.7089999999999996</v>
      </c>
      <c r="J2539" s="133">
        <v>5.31</v>
      </c>
      <c r="K2539" s="133" t="s">
        <v>64</v>
      </c>
      <c r="L2539" s="133">
        <v>201.376</v>
      </c>
    </row>
    <row r="2540" spans="1:12" x14ac:dyDescent="0.3">
      <c r="A2540" s="134">
        <v>40906</v>
      </c>
      <c r="B2540" s="133">
        <v>149.39599999999999</v>
      </c>
      <c r="C2540" s="133">
        <v>3808.7719999999999</v>
      </c>
      <c r="D2540" s="183">
        <v>124.688</v>
      </c>
      <c r="E2540" s="133">
        <v>9033</v>
      </c>
      <c r="F2540" s="133">
        <v>6.1609999999999996</v>
      </c>
      <c r="G2540" s="133">
        <v>6.2930000000000001</v>
      </c>
      <c r="H2540" s="133">
        <v>6.3929999999999998</v>
      </c>
      <c r="I2540" s="133">
        <v>4.6459999999999999</v>
      </c>
      <c r="J2540" s="133">
        <v>5.2930000000000001</v>
      </c>
      <c r="K2540" s="133" t="s">
        <v>64</v>
      </c>
      <c r="L2540" s="133">
        <v>203.44200000000001</v>
      </c>
    </row>
    <row r="2541" spans="1:12" x14ac:dyDescent="0.3">
      <c r="A2541" s="134">
        <v>40907</v>
      </c>
      <c r="B2541" s="133">
        <v>149.625</v>
      </c>
      <c r="C2541" s="133">
        <v>3821.9920000000002</v>
      </c>
      <c r="D2541" s="183">
        <v>125.35599999999999</v>
      </c>
      <c r="E2541" s="133">
        <v>9075</v>
      </c>
      <c r="F2541" s="133">
        <v>6.173</v>
      </c>
      <c r="G2541" s="133">
        <v>6.2729999999999997</v>
      </c>
      <c r="H2541" s="133">
        <v>6.4210000000000003</v>
      </c>
      <c r="I2541" s="133">
        <v>4.6769999999999996</v>
      </c>
      <c r="J2541" s="133">
        <v>5.33</v>
      </c>
      <c r="K2541" s="133" t="s">
        <v>64</v>
      </c>
      <c r="L2541" s="133">
        <v>204.01599999999999</v>
      </c>
    </row>
    <row r="2542" spans="1:12" x14ac:dyDescent="0.3">
      <c r="A2542" s="134">
        <v>40908</v>
      </c>
      <c r="B2542" s="133">
        <v>149.625</v>
      </c>
      <c r="C2542" s="133">
        <v>3821.9920000000002</v>
      </c>
      <c r="D2542" s="183">
        <v>125.35599999999999</v>
      </c>
      <c r="E2542" s="133">
        <v>9075</v>
      </c>
      <c r="F2542" s="133">
        <v>6.173</v>
      </c>
      <c r="G2542" s="133">
        <v>6.2729999999999997</v>
      </c>
      <c r="H2542" s="133">
        <v>6.4210000000000003</v>
      </c>
      <c r="I2542" s="133">
        <v>4.6769999999999996</v>
      </c>
      <c r="J2542" s="133">
        <v>5.33</v>
      </c>
      <c r="K2542" s="133" t="s">
        <v>64</v>
      </c>
      <c r="L2542" s="133">
        <v>204.01599999999999</v>
      </c>
    </row>
    <row r="2543" spans="1:12" x14ac:dyDescent="0.3">
      <c r="A2543" s="134">
        <v>40909</v>
      </c>
      <c r="B2543" s="133">
        <v>149.625</v>
      </c>
      <c r="C2543" s="133">
        <v>3821.9920000000002</v>
      </c>
      <c r="D2543" s="183">
        <v>125.35599999999999</v>
      </c>
      <c r="E2543" s="133">
        <v>9075</v>
      </c>
      <c r="F2543" s="133">
        <v>6.173</v>
      </c>
      <c r="G2543" s="133">
        <v>6.2729999999999997</v>
      </c>
      <c r="H2543" s="133">
        <v>6.4210000000000003</v>
      </c>
      <c r="I2543" s="133">
        <v>4.6769999999999996</v>
      </c>
      <c r="J2543" s="133">
        <v>5.33</v>
      </c>
      <c r="K2543" s="133" t="s">
        <v>64</v>
      </c>
      <c r="L2543" s="133">
        <v>204.01599999999999</v>
      </c>
    </row>
    <row r="2544" spans="1:12" x14ac:dyDescent="0.3">
      <c r="A2544" s="134">
        <v>40910</v>
      </c>
      <c r="B2544" s="133">
        <v>149.578</v>
      </c>
      <c r="C2544" s="133">
        <v>3809.14</v>
      </c>
      <c r="D2544" s="183">
        <v>124.718</v>
      </c>
      <c r="E2544" s="133">
        <v>9075</v>
      </c>
      <c r="F2544" s="133">
        <v>6.173</v>
      </c>
      <c r="G2544" s="133">
        <v>6.2729999999999997</v>
      </c>
      <c r="H2544" s="133">
        <v>6.4210000000000003</v>
      </c>
      <c r="I2544" s="133">
        <v>4.843</v>
      </c>
      <c r="J2544" s="133">
        <v>5.3410000000000002</v>
      </c>
      <c r="K2544" s="133" t="s">
        <v>64</v>
      </c>
      <c r="L2544" s="133">
        <v>203.01300000000001</v>
      </c>
    </row>
    <row r="2545" spans="1:12" x14ac:dyDescent="0.3">
      <c r="A2545" s="134">
        <v>40911</v>
      </c>
      <c r="B2545" s="133">
        <v>149.73099999999999</v>
      </c>
      <c r="C2545" s="133">
        <v>3857.8820000000001</v>
      </c>
      <c r="D2545" s="183">
        <v>126.55500000000001</v>
      </c>
      <c r="E2545" s="133">
        <v>9140</v>
      </c>
      <c r="F2545" s="133">
        <v>6.141</v>
      </c>
      <c r="G2545" s="133">
        <v>6.2119999999999997</v>
      </c>
      <c r="H2545" s="133">
        <v>6.4130000000000003</v>
      </c>
      <c r="I2545" s="133">
        <v>4.8620000000000001</v>
      </c>
      <c r="J2545" s="133">
        <v>5.2720000000000002</v>
      </c>
      <c r="K2545" s="133" t="s">
        <v>64</v>
      </c>
      <c r="L2545" s="133">
        <v>205.77099999999999</v>
      </c>
    </row>
    <row r="2546" spans="1:12" x14ac:dyDescent="0.3">
      <c r="A2546" s="134">
        <v>40912</v>
      </c>
      <c r="B2546" s="133">
        <v>149.84200000000001</v>
      </c>
      <c r="C2546" s="133">
        <v>3907.4209999999998</v>
      </c>
      <c r="D2546" s="183">
        <v>128.43299999999999</v>
      </c>
      <c r="E2546" s="133">
        <v>9165</v>
      </c>
      <c r="F2546" s="133">
        <v>6.1349999999999998</v>
      </c>
      <c r="G2546" s="133">
        <v>6.2</v>
      </c>
      <c r="H2546" s="133">
        <v>6.3890000000000002</v>
      </c>
      <c r="I2546" s="133">
        <v>4.7569999999999997</v>
      </c>
      <c r="J2546" s="133">
        <v>5.2350000000000003</v>
      </c>
      <c r="K2546" s="133" t="s">
        <v>64</v>
      </c>
      <c r="L2546" s="133">
        <v>209.184</v>
      </c>
    </row>
    <row r="2547" spans="1:12" x14ac:dyDescent="0.3">
      <c r="A2547" s="134">
        <v>40913</v>
      </c>
      <c r="B2547" s="133">
        <v>149.59200000000001</v>
      </c>
      <c r="C2547" s="133">
        <v>3906.2640000000001</v>
      </c>
      <c r="D2547" s="183">
        <v>128.762</v>
      </c>
      <c r="E2547" s="133">
        <v>9118</v>
      </c>
      <c r="F2547" s="133">
        <v>6.117</v>
      </c>
      <c r="G2547" s="133">
        <v>6.2489999999999997</v>
      </c>
      <c r="H2547" s="133">
        <v>6.3940000000000001</v>
      </c>
      <c r="I2547" s="133">
        <v>4.7350000000000003</v>
      </c>
      <c r="J2547" s="133">
        <v>5.3220000000000001</v>
      </c>
      <c r="K2547" s="133" t="s">
        <v>64</v>
      </c>
      <c r="L2547" s="133">
        <v>209.529</v>
      </c>
    </row>
    <row r="2548" spans="1:12" x14ac:dyDescent="0.3">
      <c r="A2548" s="134">
        <v>40914</v>
      </c>
      <c r="B2548" s="133">
        <v>149.52000000000001</v>
      </c>
      <c r="C2548" s="133">
        <v>3869.415</v>
      </c>
      <c r="D2548" s="183">
        <v>127.509</v>
      </c>
      <c r="E2548" s="133">
        <v>9095</v>
      </c>
      <c r="F2548" s="133">
        <v>6.1139999999999999</v>
      </c>
      <c r="G2548" s="133">
        <v>6.2379999999999995</v>
      </c>
      <c r="H2548" s="133">
        <v>6.3520000000000003</v>
      </c>
      <c r="I2548" s="133">
        <v>4.8469999999999995</v>
      </c>
      <c r="J2548" s="133">
        <v>5.3789999999999996</v>
      </c>
      <c r="K2548" s="133" t="s">
        <v>64</v>
      </c>
      <c r="L2548" s="133">
        <v>206.851</v>
      </c>
    </row>
    <row r="2549" spans="1:12" x14ac:dyDescent="0.3">
      <c r="A2549" s="134">
        <v>40915</v>
      </c>
      <c r="B2549" s="133">
        <v>149.52000000000001</v>
      </c>
      <c r="C2549" s="133">
        <v>3869.415</v>
      </c>
      <c r="D2549" s="183">
        <v>127.509</v>
      </c>
      <c r="E2549" s="133">
        <v>9095</v>
      </c>
      <c r="F2549" s="133">
        <v>6.1139999999999999</v>
      </c>
      <c r="G2549" s="133">
        <v>6.2379999999999995</v>
      </c>
      <c r="H2549" s="133">
        <v>6.3520000000000003</v>
      </c>
      <c r="I2549" s="133">
        <v>4.8469999999999995</v>
      </c>
      <c r="J2549" s="133">
        <v>5.3789999999999996</v>
      </c>
      <c r="K2549" s="133" t="s">
        <v>64</v>
      </c>
      <c r="L2549" s="133">
        <v>206.851</v>
      </c>
    </row>
    <row r="2550" spans="1:12" x14ac:dyDescent="0.3">
      <c r="A2550" s="134">
        <v>40916</v>
      </c>
      <c r="B2550" s="133">
        <v>149.52000000000001</v>
      </c>
      <c r="C2550" s="133">
        <v>3869.415</v>
      </c>
      <c r="D2550" s="183">
        <v>127.509</v>
      </c>
      <c r="E2550" s="133">
        <v>9095</v>
      </c>
      <c r="F2550" s="133">
        <v>6.1139999999999999</v>
      </c>
      <c r="G2550" s="133">
        <v>6.2379999999999995</v>
      </c>
      <c r="H2550" s="133">
        <v>6.3520000000000003</v>
      </c>
      <c r="I2550" s="133">
        <v>4.8469999999999995</v>
      </c>
      <c r="J2550" s="133">
        <v>5.3789999999999996</v>
      </c>
      <c r="K2550" s="133" t="s">
        <v>64</v>
      </c>
      <c r="L2550" s="133">
        <v>206.851</v>
      </c>
    </row>
    <row r="2551" spans="1:12" x14ac:dyDescent="0.3">
      <c r="A2551" s="134">
        <v>40917</v>
      </c>
      <c r="B2551" s="133">
        <v>149.47800000000001</v>
      </c>
      <c r="C2551" s="133">
        <v>3889.0720000000001</v>
      </c>
      <c r="D2551" s="183">
        <v>127.98</v>
      </c>
      <c r="E2551" s="133">
        <v>9205</v>
      </c>
      <c r="F2551" s="133">
        <v>6.1420000000000003</v>
      </c>
      <c r="G2551" s="133">
        <v>6.2160000000000002</v>
      </c>
      <c r="H2551" s="133">
        <v>6.3659999999999997</v>
      </c>
      <c r="I2551" s="133">
        <v>5.0170000000000003</v>
      </c>
      <c r="J2551" s="133">
        <v>5.4130000000000003</v>
      </c>
      <c r="K2551" s="133" t="s">
        <v>64</v>
      </c>
      <c r="L2551" s="133">
        <v>208.446</v>
      </c>
    </row>
    <row r="2552" spans="1:12" x14ac:dyDescent="0.3">
      <c r="A2552" s="134">
        <v>40918</v>
      </c>
      <c r="B2552" s="133">
        <v>149.52099999999999</v>
      </c>
      <c r="C2552" s="133">
        <v>3938.8420000000001</v>
      </c>
      <c r="D2552" s="183">
        <v>130.01300000000001</v>
      </c>
      <c r="E2552" s="133">
        <v>9185</v>
      </c>
      <c r="F2552" s="133">
        <v>6.0979999999999999</v>
      </c>
      <c r="G2552" s="133">
        <v>6.1929999999999996</v>
      </c>
      <c r="H2552" s="133">
        <v>6.34</v>
      </c>
      <c r="I2552" s="133">
        <v>4.9459999999999997</v>
      </c>
      <c r="J2552" s="133">
        <v>5.4089999999999998</v>
      </c>
      <c r="K2552" s="133" t="s">
        <v>64</v>
      </c>
      <c r="L2552" s="133">
        <v>210.994</v>
      </c>
    </row>
    <row r="2553" spans="1:12" x14ac:dyDescent="0.3">
      <c r="A2553" s="134">
        <v>40919</v>
      </c>
      <c r="B2553" s="133">
        <v>149.697</v>
      </c>
      <c r="C2553" s="133">
        <v>3909.64</v>
      </c>
      <c r="D2553" s="183">
        <v>128.55699999999999</v>
      </c>
      <c r="E2553" s="133">
        <v>9210</v>
      </c>
      <c r="F2553" s="133">
        <v>6.1210000000000004</v>
      </c>
      <c r="G2553" s="133">
        <v>6.1849999999999996</v>
      </c>
      <c r="H2553" s="133">
        <v>6.3410000000000002</v>
      </c>
      <c r="I2553" s="133">
        <v>4.9240000000000004</v>
      </c>
      <c r="J2553" s="133">
        <v>5.3490000000000002</v>
      </c>
      <c r="K2553" s="133" t="s">
        <v>64</v>
      </c>
      <c r="L2553" s="133">
        <v>209.245</v>
      </c>
    </row>
    <row r="2554" spans="1:12" x14ac:dyDescent="0.3">
      <c r="A2554" s="134">
        <v>40920</v>
      </c>
      <c r="B2554" s="133">
        <v>149.81</v>
      </c>
      <c r="C2554" s="133">
        <v>3909.4969999999998</v>
      </c>
      <c r="D2554" s="183">
        <v>128.58699999999999</v>
      </c>
      <c r="E2554" s="133">
        <v>9175</v>
      </c>
      <c r="F2554" s="133">
        <v>6.1040000000000001</v>
      </c>
      <c r="G2554" s="133">
        <v>6.218</v>
      </c>
      <c r="H2554" s="133">
        <v>6.2949999999999999</v>
      </c>
      <c r="I2554" s="133">
        <v>4.8659999999999997</v>
      </c>
      <c r="J2554" s="133">
        <v>5.2969999999999997</v>
      </c>
      <c r="K2554" s="133" t="s">
        <v>64</v>
      </c>
      <c r="L2554" s="133">
        <v>208.88900000000001</v>
      </c>
    </row>
    <row r="2555" spans="1:12" x14ac:dyDescent="0.3">
      <c r="A2555" s="134">
        <v>40921</v>
      </c>
      <c r="B2555" s="133">
        <v>150.01499999999999</v>
      </c>
      <c r="C2555" s="133">
        <v>3935.326</v>
      </c>
      <c r="D2555" s="183">
        <v>129.672</v>
      </c>
      <c r="E2555" s="133">
        <v>9085</v>
      </c>
      <c r="F2555" s="133">
        <v>6.11</v>
      </c>
      <c r="G2555" s="133">
        <v>6.1790000000000003</v>
      </c>
      <c r="H2555" s="133">
        <v>6.3339999999999996</v>
      </c>
      <c r="I2555" s="133">
        <v>4.9370000000000003</v>
      </c>
      <c r="J2555" s="133">
        <v>5.2859999999999996</v>
      </c>
      <c r="K2555" s="133" t="s">
        <v>64</v>
      </c>
      <c r="L2555" s="133">
        <v>210.054</v>
      </c>
    </row>
    <row r="2556" spans="1:12" x14ac:dyDescent="0.3">
      <c r="A2556" s="134">
        <v>40922</v>
      </c>
      <c r="B2556" s="133">
        <v>150.01499999999999</v>
      </c>
      <c r="C2556" s="133">
        <v>3935.326</v>
      </c>
      <c r="D2556" s="183">
        <v>129.672</v>
      </c>
      <c r="E2556" s="133">
        <v>9085</v>
      </c>
      <c r="F2556" s="133">
        <v>6.11</v>
      </c>
      <c r="G2556" s="133">
        <v>6.1790000000000003</v>
      </c>
      <c r="H2556" s="133">
        <v>6.3339999999999996</v>
      </c>
      <c r="I2556" s="133">
        <v>4.9370000000000003</v>
      </c>
      <c r="J2556" s="133">
        <v>5.2859999999999996</v>
      </c>
      <c r="K2556" s="133" t="s">
        <v>64</v>
      </c>
      <c r="L2556" s="133">
        <v>210.054</v>
      </c>
    </row>
    <row r="2557" spans="1:12" x14ac:dyDescent="0.3">
      <c r="A2557" s="134">
        <v>40923</v>
      </c>
      <c r="B2557" s="133">
        <v>150.01499999999999</v>
      </c>
      <c r="C2557" s="133">
        <v>3935.326</v>
      </c>
      <c r="D2557" s="183">
        <v>129.672</v>
      </c>
      <c r="E2557" s="133">
        <v>9085</v>
      </c>
      <c r="F2557" s="133">
        <v>6.11</v>
      </c>
      <c r="G2557" s="133">
        <v>6.1790000000000003</v>
      </c>
      <c r="H2557" s="133">
        <v>6.3339999999999996</v>
      </c>
      <c r="I2557" s="133">
        <v>4.9370000000000003</v>
      </c>
      <c r="J2557" s="133">
        <v>5.2859999999999996</v>
      </c>
      <c r="K2557" s="133" t="s">
        <v>64</v>
      </c>
      <c r="L2557" s="133">
        <v>210.054</v>
      </c>
    </row>
    <row r="2558" spans="1:12" x14ac:dyDescent="0.3">
      <c r="A2558" s="134">
        <v>40924</v>
      </c>
      <c r="B2558" s="133">
        <v>150.27500000000001</v>
      </c>
      <c r="C2558" s="133">
        <v>3909.6930000000002</v>
      </c>
      <c r="D2558" s="183">
        <v>129.124</v>
      </c>
      <c r="E2558" s="133">
        <v>9125</v>
      </c>
      <c r="F2558" s="133">
        <v>6.0460000000000003</v>
      </c>
      <c r="G2558" s="133">
        <v>6.1159999999999997</v>
      </c>
      <c r="H2558" s="133">
        <v>6.2409999999999997</v>
      </c>
      <c r="I2558" s="133">
        <v>4.931</v>
      </c>
      <c r="J2558" s="133">
        <v>5.2889999999999997</v>
      </c>
      <c r="K2558" s="133" t="s">
        <v>64</v>
      </c>
      <c r="L2558" s="133">
        <v>208.64</v>
      </c>
    </row>
    <row r="2559" spans="1:12" x14ac:dyDescent="0.3">
      <c r="A2559" s="134">
        <v>40925</v>
      </c>
      <c r="B2559" s="133">
        <v>150.839</v>
      </c>
      <c r="C2559" s="133">
        <v>3954.7550000000001</v>
      </c>
      <c r="D2559" s="183">
        <v>130.637</v>
      </c>
      <c r="E2559" s="133">
        <v>9075</v>
      </c>
      <c r="F2559" s="133">
        <v>6.0720000000000001</v>
      </c>
      <c r="G2559" s="133">
        <v>6.1920000000000002</v>
      </c>
      <c r="H2559" s="133">
        <v>6.3390000000000004</v>
      </c>
      <c r="I2559" s="133">
        <v>4.8159999999999998</v>
      </c>
      <c r="J2559" s="133">
        <v>5.1749999999999998</v>
      </c>
      <c r="K2559" s="133" t="s">
        <v>64</v>
      </c>
      <c r="L2559" s="133">
        <v>211.02500000000001</v>
      </c>
    </row>
    <row r="2560" spans="1:12" x14ac:dyDescent="0.3">
      <c r="A2560" s="134">
        <v>40926</v>
      </c>
      <c r="B2560" s="133">
        <v>153.25700000000001</v>
      </c>
      <c r="C2560" s="133">
        <v>3978.1280000000002</v>
      </c>
      <c r="D2560" s="183">
        <v>131.483</v>
      </c>
      <c r="E2560" s="133">
        <v>9015</v>
      </c>
      <c r="F2560" s="133">
        <v>6.0970000000000004</v>
      </c>
      <c r="G2560" s="133">
        <v>6.2039999999999997</v>
      </c>
      <c r="H2560" s="133">
        <v>6.3390000000000004</v>
      </c>
      <c r="I2560" s="133">
        <v>4.4950000000000001</v>
      </c>
      <c r="J2560" s="133">
        <v>4.9820000000000002</v>
      </c>
      <c r="K2560" s="133" t="s">
        <v>64</v>
      </c>
      <c r="L2560" s="133">
        <v>213.023</v>
      </c>
    </row>
    <row r="2561" spans="1:12" x14ac:dyDescent="0.3">
      <c r="A2561" s="134">
        <v>40927</v>
      </c>
      <c r="B2561" s="133">
        <v>154.631</v>
      </c>
      <c r="C2561" s="133">
        <v>4001.0729999999999</v>
      </c>
      <c r="D2561" s="183">
        <v>132.05500000000001</v>
      </c>
      <c r="E2561" s="133">
        <v>9000</v>
      </c>
      <c r="F2561" s="133">
        <v>6.0730000000000004</v>
      </c>
      <c r="G2561" s="133">
        <v>6.1539999999999999</v>
      </c>
      <c r="H2561" s="133">
        <v>6.3330000000000002</v>
      </c>
      <c r="I2561" s="133">
        <v>4.4130000000000003</v>
      </c>
      <c r="J2561" s="133">
        <v>4.8710000000000004</v>
      </c>
      <c r="K2561" s="133" t="s">
        <v>64</v>
      </c>
      <c r="L2561" s="133">
        <v>214.12</v>
      </c>
    </row>
    <row r="2562" spans="1:12" x14ac:dyDescent="0.3">
      <c r="A2562" s="134">
        <v>40928</v>
      </c>
      <c r="B2562" s="133">
        <v>154.83600000000001</v>
      </c>
      <c r="C2562" s="133">
        <v>3986.5149999999999</v>
      </c>
      <c r="D2562" s="183">
        <v>131.785</v>
      </c>
      <c r="E2562" s="133">
        <v>8947</v>
      </c>
      <c r="F2562" s="133">
        <v>6.0570000000000004</v>
      </c>
      <c r="G2562" s="133">
        <v>6.1440000000000001</v>
      </c>
      <c r="H2562" s="133">
        <v>6.3209999999999997</v>
      </c>
      <c r="I2562" s="133">
        <v>4.3659999999999997</v>
      </c>
      <c r="J2562" s="133">
        <v>4.82</v>
      </c>
      <c r="K2562" s="133" t="s">
        <v>64</v>
      </c>
      <c r="L2562" s="133">
        <v>213.571</v>
      </c>
    </row>
    <row r="2563" spans="1:12" x14ac:dyDescent="0.3">
      <c r="A2563" s="134">
        <v>40929</v>
      </c>
      <c r="B2563" s="133">
        <v>154.83600000000001</v>
      </c>
      <c r="C2563" s="133">
        <v>3986.5149999999999</v>
      </c>
      <c r="D2563" s="183">
        <v>131.785</v>
      </c>
      <c r="E2563" s="133">
        <v>8947</v>
      </c>
      <c r="F2563" s="133">
        <v>6.0570000000000004</v>
      </c>
      <c r="G2563" s="133">
        <v>6.1440000000000001</v>
      </c>
      <c r="H2563" s="133">
        <v>6.3209999999999997</v>
      </c>
      <c r="I2563" s="133">
        <v>4.3659999999999997</v>
      </c>
      <c r="J2563" s="133">
        <v>4.82</v>
      </c>
      <c r="K2563" s="133" t="s">
        <v>64</v>
      </c>
      <c r="L2563" s="133">
        <v>213.571</v>
      </c>
    </row>
    <row r="2564" spans="1:12" x14ac:dyDescent="0.3">
      <c r="A2564" s="134">
        <v>40930</v>
      </c>
      <c r="B2564" s="133">
        <v>154.83600000000001</v>
      </c>
      <c r="C2564" s="133">
        <v>3986.5149999999999</v>
      </c>
      <c r="D2564" s="183">
        <v>131.785</v>
      </c>
      <c r="E2564" s="133">
        <v>8947</v>
      </c>
      <c r="F2564" s="133">
        <v>6.0570000000000004</v>
      </c>
      <c r="G2564" s="133">
        <v>6.1440000000000001</v>
      </c>
      <c r="H2564" s="133">
        <v>6.3209999999999997</v>
      </c>
      <c r="I2564" s="133">
        <v>4.3659999999999997</v>
      </c>
      <c r="J2564" s="133">
        <v>4.82</v>
      </c>
      <c r="K2564" s="133" t="s">
        <v>64</v>
      </c>
      <c r="L2564" s="133">
        <v>213.571</v>
      </c>
    </row>
    <row r="2565" spans="1:12" x14ac:dyDescent="0.3">
      <c r="A2565" s="134">
        <v>40931</v>
      </c>
      <c r="B2565" s="133">
        <v>154.91200000000001</v>
      </c>
      <c r="C2565" s="133">
        <v>3986.5149999999999</v>
      </c>
      <c r="D2565" s="183">
        <v>131.785</v>
      </c>
      <c r="E2565" s="133">
        <v>8940</v>
      </c>
      <c r="F2565" s="133">
        <v>6.0570000000000004</v>
      </c>
      <c r="G2565" s="133">
        <v>6.1440000000000001</v>
      </c>
      <c r="H2565" s="133">
        <v>6.3209999999999997</v>
      </c>
      <c r="I2565" s="133">
        <v>4.3659999999999997</v>
      </c>
      <c r="J2565" s="133">
        <v>4.82</v>
      </c>
      <c r="K2565" s="133" t="s">
        <v>64</v>
      </c>
      <c r="L2565" s="133">
        <v>213.571</v>
      </c>
    </row>
    <row r="2566" spans="1:12" x14ac:dyDescent="0.3">
      <c r="A2566" s="134">
        <v>40932</v>
      </c>
      <c r="B2566" s="133">
        <v>154.833</v>
      </c>
      <c r="C2566" s="133">
        <v>3994.5830000000001</v>
      </c>
      <c r="D2566" s="183">
        <v>132.27000000000001</v>
      </c>
      <c r="E2566" s="133">
        <v>8973</v>
      </c>
      <c r="F2566" s="133">
        <v>6.03</v>
      </c>
      <c r="G2566" s="133">
        <v>6.1390000000000002</v>
      </c>
      <c r="H2566" s="133">
        <v>6.2889999999999997</v>
      </c>
      <c r="I2566" s="133">
        <v>4.2709999999999999</v>
      </c>
      <c r="J2566" s="133">
        <v>4.8029999999999999</v>
      </c>
      <c r="K2566" s="133" t="s">
        <v>64</v>
      </c>
      <c r="L2566" s="133">
        <v>214.21799999999999</v>
      </c>
    </row>
    <row r="2567" spans="1:12" x14ac:dyDescent="0.3">
      <c r="A2567" s="134">
        <v>40933</v>
      </c>
      <c r="B2567" s="133">
        <v>154.977</v>
      </c>
      <c r="C2567" s="133">
        <v>3963.605</v>
      </c>
      <c r="D2567" s="183">
        <v>131.18600000000001</v>
      </c>
      <c r="E2567" s="133">
        <v>8988</v>
      </c>
      <c r="F2567" s="133">
        <v>6.0119999999999996</v>
      </c>
      <c r="G2567" s="133">
        <v>6.1210000000000004</v>
      </c>
      <c r="H2567" s="133">
        <v>6.2329999999999997</v>
      </c>
      <c r="I2567" s="133">
        <v>4.3310000000000004</v>
      </c>
      <c r="J2567" s="133">
        <v>4.8140000000000001</v>
      </c>
      <c r="K2567" s="133" t="s">
        <v>64</v>
      </c>
      <c r="L2567" s="133">
        <v>212.08600000000001</v>
      </c>
    </row>
    <row r="2568" spans="1:12" x14ac:dyDescent="0.3">
      <c r="A2568" s="134">
        <v>40934</v>
      </c>
      <c r="B2568" s="133">
        <v>155.41</v>
      </c>
      <c r="C2568" s="133">
        <v>3983.4340000000002</v>
      </c>
      <c r="D2568" s="183">
        <v>131.80000000000001</v>
      </c>
      <c r="E2568" s="133">
        <v>8965</v>
      </c>
      <c r="F2568" s="133">
        <v>6</v>
      </c>
      <c r="G2568" s="133">
        <v>6.1180000000000003</v>
      </c>
      <c r="H2568" s="133">
        <v>6.2649999999999997</v>
      </c>
      <c r="I2568" s="133">
        <v>4.1100000000000003</v>
      </c>
      <c r="J2568" s="133">
        <v>4.8520000000000003</v>
      </c>
      <c r="K2568" s="133" t="s">
        <v>64</v>
      </c>
      <c r="L2568" s="133">
        <v>213.05600000000001</v>
      </c>
    </row>
    <row r="2569" spans="1:12" x14ac:dyDescent="0.3">
      <c r="A2569" s="134">
        <v>40935</v>
      </c>
      <c r="B2569" s="133">
        <v>156.036</v>
      </c>
      <c r="C2569" s="133">
        <v>3986.41</v>
      </c>
      <c r="D2569" s="183">
        <v>132.292</v>
      </c>
      <c r="E2569" s="133">
        <v>8970</v>
      </c>
      <c r="F2569" s="133">
        <v>6.0410000000000004</v>
      </c>
      <c r="G2569" s="133">
        <v>6.1390000000000002</v>
      </c>
      <c r="H2569" s="133">
        <v>6.2539999999999996</v>
      </c>
      <c r="I2569" s="133">
        <v>4.0129999999999999</v>
      </c>
      <c r="J2569" s="133">
        <v>4.8380000000000001</v>
      </c>
      <c r="K2569" s="133" t="s">
        <v>64</v>
      </c>
      <c r="L2569" s="133">
        <v>212.96100000000001</v>
      </c>
    </row>
    <row r="2570" spans="1:12" x14ac:dyDescent="0.3">
      <c r="A2570" s="134">
        <v>40936</v>
      </c>
      <c r="B2570" s="133">
        <v>156.036</v>
      </c>
      <c r="C2570" s="133">
        <v>3986.41</v>
      </c>
      <c r="D2570" s="183">
        <v>132.292</v>
      </c>
      <c r="E2570" s="133">
        <v>8970</v>
      </c>
      <c r="F2570" s="133">
        <v>6.0410000000000004</v>
      </c>
      <c r="G2570" s="133">
        <v>6.1390000000000002</v>
      </c>
      <c r="H2570" s="133">
        <v>6.2539999999999996</v>
      </c>
      <c r="I2570" s="133">
        <v>4.0129999999999999</v>
      </c>
      <c r="J2570" s="133">
        <v>4.8380000000000001</v>
      </c>
      <c r="K2570" s="133" t="s">
        <v>64</v>
      </c>
      <c r="L2570" s="133">
        <v>212.96100000000001</v>
      </c>
    </row>
    <row r="2571" spans="1:12" x14ac:dyDescent="0.3">
      <c r="A2571" s="134">
        <v>40937</v>
      </c>
      <c r="B2571" s="133">
        <v>156.036</v>
      </c>
      <c r="C2571" s="133">
        <v>3986.41</v>
      </c>
      <c r="D2571" s="183">
        <v>132.292</v>
      </c>
      <c r="E2571" s="133">
        <v>8970</v>
      </c>
      <c r="F2571" s="133">
        <v>6.0410000000000004</v>
      </c>
      <c r="G2571" s="133">
        <v>6.1390000000000002</v>
      </c>
      <c r="H2571" s="133">
        <v>6.2539999999999996</v>
      </c>
      <c r="I2571" s="133">
        <v>4.0129999999999999</v>
      </c>
      <c r="J2571" s="133">
        <v>4.8380000000000001</v>
      </c>
      <c r="K2571" s="133" t="s">
        <v>64</v>
      </c>
      <c r="L2571" s="133">
        <v>212.96100000000001</v>
      </c>
    </row>
    <row r="2572" spans="1:12" x14ac:dyDescent="0.3">
      <c r="A2572" s="134">
        <v>40938</v>
      </c>
      <c r="B2572" s="133">
        <v>157.09100000000001</v>
      </c>
      <c r="C2572" s="133">
        <v>3915.16</v>
      </c>
      <c r="D2572" s="183">
        <v>129.80799999999999</v>
      </c>
      <c r="E2572" s="133">
        <v>8997</v>
      </c>
      <c r="F2572" s="133">
        <v>6.0309999999999997</v>
      </c>
      <c r="G2572" s="133">
        <v>6.1580000000000004</v>
      </c>
      <c r="H2572" s="133">
        <v>6.2649999999999997</v>
      </c>
      <c r="I2572" s="133">
        <v>4.1120000000000001</v>
      </c>
      <c r="J2572" s="133">
        <v>4.8019999999999996</v>
      </c>
      <c r="K2572" s="133" t="s">
        <v>64</v>
      </c>
      <c r="L2572" s="133">
        <v>207.89099999999999</v>
      </c>
    </row>
    <row r="2573" spans="1:12" x14ac:dyDescent="0.3">
      <c r="A2573" s="134">
        <v>40939</v>
      </c>
      <c r="B2573" s="133">
        <v>158.29599999999999</v>
      </c>
      <c r="C2573" s="133">
        <v>3941.6930000000002</v>
      </c>
      <c r="D2573" s="183">
        <v>130.73699999999999</v>
      </c>
      <c r="E2573" s="133">
        <v>9005</v>
      </c>
      <c r="F2573" s="133">
        <v>6.0380000000000003</v>
      </c>
      <c r="G2573" s="133">
        <v>6.1079999999999997</v>
      </c>
      <c r="H2573" s="133">
        <v>6.3</v>
      </c>
      <c r="I2573" s="133">
        <v>4.0190000000000001</v>
      </c>
      <c r="J2573" s="133">
        <v>4.6899999999999995</v>
      </c>
      <c r="K2573" s="133" t="s">
        <v>64</v>
      </c>
      <c r="L2573" s="133">
        <v>209.31200000000001</v>
      </c>
    </row>
    <row r="2574" spans="1:12" x14ac:dyDescent="0.3">
      <c r="A2574" s="134">
        <v>40940</v>
      </c>
      <c r="B2574" s="133">
        <v>158.66900000000001</v>
      </c>
      <c r="C2574" s="133">
        <v>3964.9760000000001</v>
      </c>
      <c r="D2574" s="183">
        <v>131.084</v>
      </c>
      <c r="E2574" s="133">
        <v>8984</v>
      </c>
      <c r="F2574" s="133">
        <v>6.0110000000000001</v>
      </c>
      <c r="G2574" s="133">
        <v>6.1370000000000005</v>
      </c>
      <c r="H2574" s="133">
        <v>6.2530000000000001</v>
      </c>
      <c r="I2574" s="133">
        <v>4.01</v>
      </c>
      <c r="J2574" s="133">
        <v>4.6449999999999996</v>
      </c>
      <c r="K2574" s="133" t="s">
        <v>64</v>
      </c>
      <c r="L2574" s="133">
        <v>209.61699999999999</v>
      </c>
    </row>
    <row r="2575" spans="1:12" x14ac:dyDescent="0.3">
      <c r="A2575" s="134">
        <v>40941</v>
      </c>
      <c r="B2575" s="133">
        <v>159.01400000000001</v>
      </c>
      <c r="C2575" s="133">
        <v>4016.902</v>
      </c>
      <c r="D2575" s="183">
        <v>133.393</v>
      </c>
      <c r="E2575" s="133">
        <v>8985</v>
      </c>
      <c r="F2575" s="133">
        <v>5.98</v>
      </c>
      <c r="G2575" s="133">
        <v>6.1130000000000004</v>
      </c>
      <c r="H2575" s="133">
        <v>6.2510000000000003</v>
      </c>
      <c r="I2575" s="133">
        <v>3.9609999999999999</v>
      </c>
      <c r="J2575" s="133">
        <v>4.6120000000000001</v>
      </c>
      <c r="K2575" s="133" t="s">
        <v>64</v>
      </c>
      <c r="L2575" s="133">
        <v>211.62899999999999</v>
      </c>
    </row>
    <row r="2576" spans="1:12" x14ac:dyDescent="0.3">
      <c r="A2576" s="134">
        <v>40942</v>
      </c>
      <c r="B2576" s="133">
        <v>159.22499999999999</v>
      </c>
      <c r="C2576" s="133">
        <v>4015.9490000000001</v>
      </c>
      <c r="D2576" s="183">
        <v>133.405</v>
      </c>
      <c r="E2576" s="133">
        <v>8943</v>
      </c>
      <c r="F2576" s="133">
        <v>5.9770000000000003</v>
      </c>
      <c r="G2576" s="133">
        <v>6.0839999999999996</v>
      </c>
      <c r="H2576" s="133">
        <v>6.2450000000000001</v>
      </c>
      <c r="I2576" s="133">
        <v>3.8490000000000002</v>
      </c>
      <c r="J2576" s="133">
        <v>4.5969999999999995</v>
      </c>
      <c r="K2576" s="133" t="s">
        <v>64</v>
      </c>
      <c r="L2576" s="133">
        <v>211.452</v>
      </c>
    </row>
    <row r="2577" spans="1:12" x14ac:dyDescent="0.3">
      <c r="A2577" s="134">
        <v>40943</v>
      </c>
      <c r="B2577" s="133">
        <v>159.22499999999999</v>
      </c>
      <c r="C2577" s="133">
        <v>4015.9490000000001</v>
      </c>
      <c r="D2577" s="183">
        <v>133.405</v>
      </c>
      <c r="E2577" s="133">
        <v>8943</v>
      </c>
      <c r="F2577" s="133">
        <v>5.9770000000000003</v>
      </c>
      <c r="G2577" s="133">
        <v>6.0839999999999996</v>
      </c>
      <c r="H2577" s="133">
        <v>6.2450000000000001</v>
      </c>
      <c r="I2577" s="133">
        <v>3.8490000000000002</v>
      </c>
      <c r="J2577" s="133">
        <v>4.5969999999999995</v>
      </c>
      <c r="K2577" s="133" t="s">
        <v>64</v>
      </c>
      <c r="L2577" s="133">
        <v>211.452</v>
      </c>
    </row>
    <row r="2578" spans="1:12" x14ac:dyDescent="0.3">
      <c r="A2578" s="134">
        <v>40944</v>
      </c>
      <c r="B2578" s="133">
        <v>159.22499999999999</v>
      </c>
      <c r="C2578" s="133">
        <v>4015.9490000000001</v>
      </c>
      <c r="D2578" s="183">
        <v>133.405</v>
      </c>
      <c r="E2578" s="133">
        <v>8943</v>
      </c>
      <c r="F2578" s="133">
        <v>5.9770000000000003</v>
      </c>
      <c r="G2578" s="133">
        <v>6.0839999999999996</v>
      </c>
      <c r="H2578" s="133">
        <v>6.2450000000000001</v>
      </c>
      <c r="I2578" s="133">
        <v>3.8490000000000002</v>
      </c>
      <c r="J2578" s="133">
        <v>4.5969999999999995</v>
      </c>
      <c r="K2578" s="133" t="s">
        <v>64</v>
      </c>
      <c r="L2578" s="133">
        <v>211.452</v>
      </c>
    </row>
    <row r="2579" spans="1:12" x14ac:dyDescent="0.3">
      <c r="A2579" s="134">
        <v>40945</v>
      </c>
      <c r="B2579" s="133">
        <v>159.71799999999999</v>
      </c>
      <c r="C2579" s="133">
        <v>3974.788</v>
      </c>
      <c r="D2579" s="183">
        <v>132.25200000000001</v>
      </c>
      <c r="E2579" s="133">
        <v>8973</v>
      </c>
      <c r="F2579" s="133">
        <v>5.9889999999999999</v>
      </c>
      <c r="G2579" s="133">
        <v>6.08</v>
      </c>
      <c r="H2579" s="133">
        <v>6.1980000000000004</v>
      </c>
      <c r="I2579" s="133">
        <v>3.915</v>
      </c>
      <c r="J2579" s="133">
        <v>4.5659999999999998</v>
      </c>
      <c r="K2579" s="133" t="s">
        <v>64</v>
      </c>
      <c r="L2579" s="133">
        <v>208.536</v>
      </c>
    </row>
    <row r="2580" spans="1:12" x14ac:dyDescent="0.3">
      <c r="A2580" s="134">
        <v>40946</v>
      </c>
      <c r="B2580" s="133">
        <v>160.48699999999999</v>
      </c>
      <c r="C2580" s="133">
        <v>3955.4520000000002</v>
      </c>
      <c r="D2580" s="183">
        <v>131.98099999999999</v>
      </c>
      <c r="E2580" s="133">
        <v>8935</v>
      </c>
      <c r="F2580" s="133">
        <v>5.968</v>
      </c>
      <c r="G2580" s="133">
        <v>6.0750000000000002</v>
      </c>
      <c r="H2580" s="133">
        <v>6.2110000000000003</v>
      </c>
      <c r="I2580" s="133">
        <v>3.82</v>
      </c>
      <c r="J2580" s="133">
        <v>4.5540000000000003</v>
      </c>
      <c r="K2580" s="133" t="s">
        <v>64</v>
      </c>
      <c r="L2580" s="133">
        <v>207.46700000000001</v>
      </c>
    </row>
    <row r="2581" spans="1:12" x14ac:dyDescent="0.3">
      <c r="A2581" s="134">
        <v>40947</v>
      </c>
      <c r="B2581" s="133">
        <v>161.70599999999999</v>
      </c>
      <c r="C2581" s="133">
        <v>3988.6990000000001</v>
      </c>
      <c r="D2581" s="183">
        <v>133.285</v>
      </c>
      <c r="E2581" s="133">
        <v>8895</v>
      </c>
      <c r="F2581" s="133">
        <v>5.9660000000000002</v>
      </c>
      <c r="G2581" s="133">
        <v>6.0750000000000002</v>
      </c>
      <c r="H2581" s="133">
        <v>6.2480000000000002</v>
      </c>
      <c r="I2581" s="133">
        <v>3.7970000000000002</v>
      </c>
      <c r="J2581" s="133">
        <v>4.5190000000000001</v>
      </c>
      <c r="K2581" s="133" t="s">
        <v>64</v>
      </c>
      <c r="L2581" s="133">
        <v>209.46299999999999</v>
      </c>
    </row>
    <row r="2582" spans="1:12" x14ac:dyDescent="0.3">
      <c r="A2582" s="134">
        <v>40948</v>
      </c>
      <c r="B2582" s="133">
        <v>163.27699999999999</v>
      </c>
      <c r="C2582" s="133">
        <v>3978.9879999999998</v>
      </c>
      <c r="D2582" s="183">
        <v>133.01</v>
      </c>
      <c r="E2582" s="133">
        <v>9025</v>
      </c>
      <c r="F2582" s="133">
        <v>5.9649999999999999</v>
      </c>
      <c r="G2582" s="133">
        <v>6.0609999999999999</v>
      </c>
      <c r="H2582" s="133">
        <v>6.2030000000000003</v>
      </c>
      <c r="I2582" s="133">
        <v>3.637</v>
      </c>
      <c r="J2582" s="133">
        <v>4.343</v>
      </c>
      <c r="K2582" s="133" t="s">
        <v>64</v>
      </c>
      <c r="L2582" s="133">
        <v>208.35400000000001</v>
      </c>
    </row>
    <row r="2583" spans="1:12" x14ac:dyDescent="0.3">
      <c r="A2583" s="134">
        <v>40949</v>
      </c>
      <c r="B2583" s="133">
        <v>162.13300000000001</v>
      </c>
      <c r="C2583" s="133">
        <v>3912.393</v>
      </c>
      <c r="D2583" s="183">
        <v>131.34399999999999</v>
      </c>
      <c r="E2583" s="133">
        <v>9025</v>
      </c>
      <c r="F2583" s="133">
        <v>5.9710000000000001</v>
      </c>
      <c r="G2583" s="133">
        <v>6.069</v>
      </c>
      <c r="H2583" s="133">
        <v>6.2149999999999999</v>
      </c>
      <c r="I2583" s="133">
        <v>3.6539999999999999</v>
      </c>
      <c r="J2583" s="133">
        <v>4.3179999999999996</v>
      </c>
      <c r="K2583" s="133" t="s">
        <v>64</v>
      </c>
      <c r="L2583" s="133">
        <v>203.97200000000001</v>
      </c>
    </row>
    <row r="2584" spans="1:12" x14ac:dyDescent="0.3">
      <c r="A2584" s="134">
        <v>40950</v>
      </c>
      <c r="B2584" s="133">
        <v>162.13300000000001</v>
      </c>
      <c r="C2584" s="133">
        <v>3912.393</v>
      </c>
      <c r="D2584" s="183">
        <v>131.34399999999999</v>
      </c>
      <c r="E2584" s="133">
        <v>9025</v>
      </c>
      <c r="F2584" s="133">
        <v>5.9710000000000001</v>
      </c>
      <c r="G2584" s="133">
        <v>6.069</v>
      </c>
      <c r="H2584" s="133">
        <v>6.2149999999999999</v>
      </c>
      <c r="I2584" s="133">
        <v>3.6539999999999999</v>
      </c>
      <c r="J2584" s="133">
        <v>4.3179999999999996</v>
      </c>
      <c r="K2584" s="133" t="s">
        <v>64</v>
      </c>
      <c r="L2584" s="133">
        <v>203.97200000000001</v>
      </c>
    </row>
    <row r="2585" spans="1:12" x14ac:dyDescent="0.3">
      <c r="A2585" s="134">
        <v>40951</v>
      </c>
      <c r="B2585" s="133">
        <v>162.13300000000001</v>
      </c>
      <c r="C2585" s="133">
        <v>3912.393</v>
      </c>
      <c r="D2585" s="183">
        <v>131.34399999999999</v>
      </c>
      <c r="E2585" s="133">
        <v>9025</v>
      </c>
      <c r="F2585" s="133">
        <v>5.9710000000000001</v>
      </c>
      <c r="G2585" s="133">
        <v>6.069</v>
      </c>
      <c r="H2585" s="133">
        <v>6.2149999999999999</v>
      </c>
      <c r="I2585" s="133">
        <v>3.6539999999999999</v>
      </c>
      <c r="J2585" s="133">
        <v>4.3179999999999996</v>
      </c>
      <c r="K2585" s="133" t="s">
        <v>64</v>
      </c>
      <c r="L2585" s="133">
        <v>203.97200000000001</v>
      </c>
    </row>
    <row r="2586" spans="1:12" x14ac:dyDescent="0.3">
      <c r="A2586" s="134">
        <v>40952</v>
      </c>
      <c r="B2586" s="133">
        <v>162.19200000000001</v>
      </c>
      <c r="C2586" s="133">
        <v>3961.902</v>
      </c>
      <c r="D2586" s="183">
        <v>132.87700000000001</v>
      </c>
      <c r="E2586" s="133">
        <v>9023</v>
      </c>
      <c r="F2586" s="133">
        <v>5.9589999999999996</v>
      </c>
      <c r="G2586" s="133">
        <v>6.0510000000000002</v>
      </c>
      <c r="H2586" s="133">
        <v>6.19</v>
      </c>
      <c r="I2586" s="133">
        <v>3.7</v>
      </c>
      <c r="J2586" s="133">
        <v>4.3769999999999998</v>
      </c>
      <c r="K2586" s="133" t="s">
        <v>64</v>
      </c>
      <c r="L2586" s="133">
        <v>207.56399999999999</v>
      </c>
    </row>
    <row r="2587" spans="1:12" x14ac:dyDescent="0.3">
      <c r="A2587" s="134">
        <v>40953</v>
      </c>
      <c r="B2587" s="133">
        <v>162.17599999999999</v>
      </c>
      <c r="C2587" s="133">
        <v>3952.817</v>
      </c>
      <c r="D2587" s="183">
        <v>133.292</v>
      </c>
      <c r="E2587" s="133">
        <v>9006</v>
      </c>
      <c r="F2587" s="133">
        <v>5.9290000000000003</v>
      </c>
      <c r="G2587" s="133">
        <v>6.0389999999999997</v>
      </c>
      <c r="H2587" s="133">
        <v>6.2039999999999997</v>
      </c>
      <c r="I2587" s="133">
        <v>3.6760000000000002</v>
      </c>
      <c r="J2587" s="133">
        <v>4.3479999999999999</v>
      </c>
      <c r="K2587" s="133" t="s">
        <v>64</v>
      </c>
      <c r="L2587" s="133">
        <v>206.83699999999999</v>
      </c>
    </row>
    <row r="2588" spans="1:12" x14ac:dyDescent="0.3">
      <c r="A2588" s="134">
        <v>40954</v>
      </c>
      <c r="B2588" s="133">
        <v>162.16</v>
      </c>
      <c r="C2588" s="133">
        <v>3953.0450000000001</v>
      </c>
      <c r="D2588" s="183">
        <v>133.41399999999999</v>
      </c>
      <c r="E2588" s="133">
        <v>9050</v>
      </c>
      <c r="F2588" s="133">
        <v>5.8760000000000003</v>
      </c>
      <c r="G2588" s="133">
        <v>6.0149999999999997</v>
      </c>
      <c r="H2588" s="133">
        <v>6.1520000000000001</v>
      </c>
      <c r="I2588" s="133">
        <v>3.657</v>
      </c>
      <c r="J2588" s="133">
        <v>4.359</v>
      </c>
      <c r="K2588" s="133" t="s">
        <v>64</v>
      </c>
      <c r="L2588" s="133">
        <v>205.566</v>
      </c>
    </row>
    <row r="2589" spans="1:12" x14ac:dyDescent="0.3">
      <c r="A2589" s="134">
        <v>40955</v>
      </c>
      <c r="B2589" s="133">
        <v>161.32499999999999</v>
      </c>
      <c r="C2589" s="133">
        <v>3927.6080000000002</v>
      </c>
      <c r="D2589" s="183">
        <v>132.16800000000001</v>
      </c>
      <c r="E2589" s="133">
        <v>9030</v>
      </c>
      <c r="F2589" s="133">
        <v>5.8629999999999995</v>
      </c>
      <c r="G2589" s="133">
        <v>5.95</v>
      </c>
      <c r="H2589" s="133">
        <v>6.0919999999999996</v>
      </c>
      <c r="I2589" s="133">
        <v>3.7069999999999999</v>
      </c>
      <c r="J2589" s="133">
        <v>4.3849999999999998</v>
      </c>
      <c r="K2589" s="133" t="s">
        <v>64</v>
      </c>
      <c r="L2589" s="133">
        <v>204.30699999999999</v>
      </c>
    </row>
    <row r="2590" spans="1:12" x14ac:dyDescent="0.3">
      <c r="A2590" s="134">
        <v>40956</v>
      </c>
      <c r="B2590" s="133">
        <v>161.27099999999999</v>
      </c>
      <c r="C2590" s="133">
        <v>3976.5419999999999</v>
      </c>
      <c r="D2590" s="183">
        <v>133.91800000000001</v>
      </c>
      <c r="E2590" s="133">
        <v>9045</v>
      </c>
      <c r="F2590" s="133">
        <v>5.8079999999999998</v>
      </c>
      <c r="G2590" s="133">
        <v>5.8979999999999997</v>
      </c>
      <c r="H2590" s="133">
        <v>6.0410000000000004</v>
      </c>
      <c r="I2590" s="133">
        <v>3.637</v>
      </c>
      <c r="J2590" s="133">
        <v>4.4249999999999998</v>
      </c>
      <c r="K2590" s="133" t="s">
        <v>64</v>
      </c>
      <c r="L2590" s="133">
        <v>207.82900000000001</v>
      </c>
    </row>
    <row r="2591" spans="1:12" x14ac:dyDescent="0.3">
      <c r="A2591" s="134">
        <v>40957</v>
      </c>
      <c r="B2591" s="133">
        <v>161.27099999999999</v>
      </c>
      <c r="C2591" s="133">
        <v>3976.5419999999999</v>
      </c>
      <c r="D2591" s="183">
        <v>133.91800000000001</v>
      </c>
      <c r="E2591" s="133">
        <v>9045</v>
      </c>
      <c r="F2591" s="133">
        <v>5.8079999999999998</v>
      </c>
      <c r="G2591" s="133">
        <v>5.8979999999999997</v>
      </c>
      <c r="H2591" s="133">
        <v>6.0410000000000004</v>
      </c>
      <c r="I2591" s="133">
        <v>3.637</v>
      </c>
      <c r="J2591" s="133">
        <v>4.4249999999999998</v>
      </c>
      <c r="K2591" s="133" t="s">
        <v>64</v>
      </c>
      <c r="L2591" s="133">
        <v>207.82900000000001</v>
      </c>
    </row>
    <row r="2592" spans="1:12" x14ac:dyDescent="0.3">
      <c r="A2592" s="134">
        <v>40958</v>
      </c>
      <c r="B2592" s="133">
        <v>161.27099999999999</v>
      </c>
      <c r="C2592" s="133">
        <v>3976.5419999999999</v>
      </c>
      <c r="D2592" s="183">
        <v>133.91800000000001</v>
      </c>
      <c r="E2592" s="133">
        <v>9045</v>
      </c>
      <c r="F2592" s="133">
        <v>5.8079999999999998</v>
      </c>
      <c r="G2592" s="133">
        <v>5.8979999999999997</v>
      </c>
      <c r="H2592" s="133">
        <v>6.0410000000000004</v>
      </c>
      <c r="I2592" s="133">
        <v>3.637</v>
      </c>
      <c r="J2592" s="133">
        <v>4.4249999999999998</v>
      </c>
      <c r="K2592" s="133" t="s">
        <v>64</v>
      </c>
      <c r="L2592" s="133">
        <v>207.82900000000001</v>
      </c>
    </row>
    <row r="2593" spans="1:12" x14ac:dyDescent="0.3">
      <c r="A2593" s="134">
        <v>40959</v>
      </c>
      <c r="B2593" s="133">
        <v>161.488</v>
      </c>
      <c r="C2593" s="133">
        <v>3980.2530000000002</v>
      </c>
      <c r="D2593" s="183">
        <v>134.05799999999999</v>
      </c>
      <c r="E2593" s="133">
        <v>8995</v>
      </c>
      <c r="F2593" s="133">
        <v>5.8040000000000003</v>
      </c>
      <c r="G2593" s="133">
        <v>5.9089999999999998</v>
      </c>
      <c r="H2593" s="133">
        <v>6.016</v>
      </c>
      <c r="I2593" s="133">
        <v>3.6560000000000001</v>
      </c>
      <c r="J2593" s="133">
        <v>4.3929999999999998</v>
      </c>
      <c r="K2593" s="133" t="s">
        <v>64</v>
      </c>
      <c r="L2593" s="133">
        <v>208.06700000000001</v>
      </c>
    </row>
    <row r="2594" spans="1:12" x14ac:dyDescent="0.3">
      <c r="A2594" s="134">
        <v>40960</v>
      </c>
      <c r="B2594" s="133">
        <v>161.45099999999999</v>
      </c>
      <c r="C2594" s="133">
        <v>4002.951</v>
      </c>
      <c r="D2594" s="183">
        <v>134.602</v>
      </c>
      <c r="E2594" s="133">
        <v>9040</v>
      </c>
      <c r="F2594" s="133">
        <v>5.7839999999999998</v>
      </c>
      <c r="G2594" s="133">
        <v>5.9059999999999997</v>
      </c>
      <c r="H2594" s="133">
        <v>5.9969999999999999</v>
      </c>
      <c r="I2594" s="133">
        <v>3.6150000000000002</v>
      </c>
      <c r="J2594" s="133">
        <v>4.4459999999999997</v>
      </c>
      <c r="K2594" s="133" t="s">
        <v>64</v>
      </c>
      <c r="L2594" s="133">
        <v>208.58</v>
      </c>
    </row>
    <row r="2595" spans="1:12" x14ac:dyDescent="0.3">
      <c r="A2595" s="134">
        <v>40961</v>
      </c>
      <c r="B2595" s="133">
        <v>161.33000000000001</v>
      </c>
      <c r="C2595" s="133">
        <v>3995.0239999999999</v>
      </c>
      <c r="D2595" s="183">
        <v>134.20099999999999</v>
      </c>
      <c r="E2595" s="133">
        <v>9068</v>
      </c>
      <c r="F2595" s="133">
        <v>5.7279999999999998</v>
      </c>
      <c r="G2595" s="133">
        <v>5.8250000000000002</v>
      </c>
      <c r="H2595" s="133">
        <v>5.9660000000000002</v>
      </c>
      <c r="I2595" s="133">
        <v>3.7570000000000001</v>
      </c>
      <c r="J2595" s="133">
        <v>4.5010000000000003</v>
      </c>
      <c r="K2595" s="133" t="s">
        <v>64</v>
      </c>
      <c r="L2595" s="133">
        <v>207.864</v>
      </c>
    </row>
    <row r="2596" spans="1:12" x14ac:dyDescent="0.3">
      <c r="A2596" s="134">
        <v>40962</v>
      </c>
      <c r="B2596" s="133">
        <v>160.16900000000001</v>
      </c>
      <c r="C2596" s="133">
        <v>3958.8090000000002</v>
      </c>
      <c r="D2596" s="183">
        <v>132.786</v>
      </c>
      <c r="E2596" s="133">
        <v>9055</v>
      </c>
      <c r="F2596" s="133">
        <v>5.7140000000000004</v>
      </c>
      <c r="G2596" s="133">
        <v>5.8090000000000002</v>
      </c>
      <c r="H2596" s="133">
        <v>5.9390000000000001</v>
      </c>
      <c r="I2596" s="133">
        <v>3.9329999999999998</v>
      </c>
      <c r="J2596" s="133">
        <v>4.55</v>
      </c>
      <c r="K2596" s="133" t="s">
        <v>64</v>
      </c>
      <c r="L2596" s="133">
        <v>204.70500000000001</v>
      </c>
    </row>
    <row r="2597" spans="1:12" x14ac:dyDescent="0.3">
      <c r="A2597" s="134">
        <v>40963</v>
      </c>
      <c r="B2597" s="133">
        <v>158.422</v>
      </c>
      <c r="C2597" s="133">
        <v>3894.5619999999999</v>
      </c>
      <c r="D2597" s="183">
        <v>130.423</v>
      </c>
      <c r="E2597" s="133">
        <v>9155</v>
      </c>
      <c r="F2597" s="133">
        <v>5.6890000000000001</v>
      </c>
      <c r="G2597" s="133">
        <v>5.8140000000000001</v>
      </c>
      <c r="H2597" s="133">
        <v>5.9320000000000004</v>
      </c>
      <c r="I2597" s="133">
        <v>4.18</v>
      </c>
      <c r="J2597" s="133">
        <v>4.8250000000000002</v>
      </c>
      <c r="K2597" s="133" t="s">
        <v>64</v>
      </c>
      <c r="L2597" s="133">
        <v>200.93899999999999</v>
      </c>
    </row>
    <row r="2598" spans="1:12" x14ac:dyDescent="0.3">
      <c r="A2598" s="134">
        <v>40964</v>
      </c>
      <c r="B2598" s="133">
        <v>158.422</v>
      </c>
      <c r="C2598" s="133">
        <v>3894.5619999999999</v>
      </c>
      <c r="D2598" s="183">
        <v>130.423</v>
      </c>
      <c r="E2598" s="133">
        <v>9155</v>
      </c>
      <c r="F2598" s="133">
        <v>5.6890000000000001</v>
      </c>
      <c r="G2598" s="133">
        <v>5.8140000000000001</v>
      </c>
      <c r="H2598" s="133">
        <v>5.9320000000000004</v>
      </c>
      <c r="I2598" s="133">
        <v>4.18</v>
      </c>
      <c r="J2598" s="133">
        <v>4.8250000000000002</v>
      </c>
      <c r="K2598" s="133" t="s">
        <v>64</v>
      </c>
      <c r="L2598" s="133">
        <v>200.93899999999999</v>
      </c>
    </row>
    <row r="2599" spans="1:12" x14ac:dyDescent="0.3">
      <c r="A2599" s="134">
        <v>40965</v>
      </c>
      <c r="B2599" s="133">
        <v>158.422</v>
      </c>
      <c r="C2599" s="133">
        <v>3894.5619999999999</v>
      </c>
      <c r="D2599" s="183">
        <v>130.423</v>
      </c>
      <c r="E2599" s="133">
        <v>9155</v>
      </c>
      <c r="F2599" s="133">
        <v>5.6890000000000001</v>
      </c>
      <c r="G2599" s="133">
        <v>5.8140000000000001</v>
      </c>
      <c r="H2599" s="133">
        <v>5.9320000000000004</v>
      </c>
      <c r="I2599" s="133">
        <v>4.18</v>
      </c>
      <c r="J2599" s="133">
        <v>4.8250000000000002</v>
      </c>
      <c r="K2599" s="133" t="s">
        <v>64</v>
      </c>
      <c r="L2599" s="133">
        <v>200.93899999999999</v>
      </c>
    </row>
    <row r="2600" spans="1:12" x14ac:dyDescent="0.3">
      <c r="A2600" s="134">
        <v>40966</v>
      </c>
      <c r="B2600" s="133">
        <v>156.78700000000001</v>
      </c>
      <c r="C2600" s="133">
        <v>3861.0160000000001</v>
      </c>
      <c r="D2600" s="183">
        <v>129.422</v>
      </c>
      <c r="E2600" s="133">
        <v>9137</v>
      </c>
      <c r="F2600" s="133">
        <v>5.7039999999999997</v>
      </c>
      <c r="G2600" s="133">
        <v>5.7930000000000001</v>
      </c>
      <c r="H2600" s="133">
        <v>5.9420000000000002</v>
      </c>
      <c r="I2600" s="133">
        <v>4.391</v>
      </c>
      <c r="J2600" s="133">
        <v>4.883</v>
      </c>
      <c r="K2600" s="133" t="s">
        <v>64</v>
      </c>
      <c r="L2600" s="133">
        <v>199.386</v>
      </c>
    </row>
    <row r="2601" spans="1:12" x14ac:dyDescent="0.3">
      <c r="A2601" s="134">
        <v>40967</v>
      </c>
      <c r="B2601" s="133">
        <v>157.114</v>
      </c>
      <c r="C2601" s="133">
        <v>3903.5569999999998</v>
      </c>
      <c r="D2601" s="183">
        <v>130.86099999999999</v>
      </c>
      <c r="E2601" s="133">
        <v>9125</v>
      </c>
      <c r="F2601" s="133">
        <v>5.7069999999999999</v>
      </c>
      <c r="G2601" s="133">
        <v>5.8010000000000002</v>
      </c>
      <c r="H2601" s="133">
        <v>5.9059999999999997</v>
      </c>
      <c r="I2601" s="133">
        <v>4.3010000000000002</v>
      </c>
      <c r="J2601" s="133">
        <v>4.8979999999999997</v>
      </c>
      <c r="K2601" s="133" t="s">
        <v>64</v>
      </c>
      <c r="L2601" s="133">
        <v>201.76900000000001</v>
      </c>
    </row>
    <row r="2602" spans="1:12" x14ac:dyDescent="0.3">
      <c r="A2602" s="134">
        <v>40968</v>
      </c>
      <c r="B2602" s="133">
        <v>157.16399999999999</v>
      </c>
      <c r="C2602" s="133">
        <v>3985.21</v>
      </c>
      <c r="D2602" s="183">
        <v>133.44999999999999</v>
      </c>
      <c r="E2602" s="133">
        <v>9035</v>
      </c>
      <c r="F2602" s="133">
        <v>5.681</v>
      </c>
      <c r="G2602" s="133">
        <v>5.7830000000000004</v>
      </c>
      <c r="H2602" s="133">
        <v>5.8979999999999997</v>
      </c>
      <c r="I2602" s="133">
        <v>4.38</v>
      </c>
      <c r="J2602" s="133">
        <v>4.8010000000000002</v>
      </c>
      <c r="K2602" s="133" t="s">
        <v>64</v>
      </c>
      <c r="L2602" s="133">
        <v>207.511</v>
      </c>
    </row>
    <row r="2603" spans="1:12" x14ac:dyDescent="0.3">
      <c r="A2603" s="134">
        <v>40969</v>
      </c>
      <c r="B2603" s="133">
        <v>157.72499999999999</v>
      </c>
      <c r="C2603" s="133">
        <v>3962.2860000000001</v>
      </c>
      <c r="D2603" s="183">
        <v>132.732</v>
      </c>
      <c r="E2603" s="133">
        <v>9080</v>
      </c>
      <c r="F2603" s="133">
        <v>5.6550000000000002</v>
      </c>
      <c r="G2603" s="133">
        <v>5.7519999999999998</v>
      </c>
      <c r="H2603" s="133">
        <v>5.84</v>
      </c>
      <c r="I2603" s="133">
        <v>4.2450000000000001</v>
      </c>
      <c r="J2603" s="133">
        <v>4.72</v>
      </c>
      <c r="K2603" s="133" t="s">
        <v>64</v>
      </c>
      <c r="L2603" s="133">
        <v>205.50200000000001</v>
      </c>
    </row>
    <row r="2604" spans="1:12" x14ac:dyDescent="0.3">
      <c r="A2604" s="134">
        <v>40970</v>
      </c>
      <c r="B2604" s="133">
        <v>156.858</v>
      </c>
      <c r="C2604" s="133">
        <v>4004.8679999999999</v>
      </c>
      <c r="D2604" s="183">
        <v>134.351</v>
      </c>
      <c r="E2604" s="133">
        <v>9115</v>
      </c>
      <c r="F2604" s="133">
        <v>5.6289999999999996</v>
      </c>
      <c r="G2604" s="133">
        <v>5.7430000000000003</v>
      </c>
      <c r="H2604" s="133">
        <v>5.806</v>
      </c>
      <c r="I2604" s="133">
        <v>4.1749999999999998</v>
      </c>
      <c r="J2604" s="133">
        <v>4.7489999999999997</v>
      </c>
      <c r="K2604" s="133" t="s">
        <v>64</v>
      </c>
      <c r="L2604" s="133">
        <v>208.28200000000001</v>
      </c>
    </row>
    <row r="2605" spans="1:12" x14ac:dyDescent="0.3">
      <c r="A2605" s="134">
        <v>40971</v>
      </c>
      <c r="B2605" s="133">
        <v>156.858</v>
      </c>
      <c r="C2605" s="133">
        <v>4004.8679999999999</v>
      </c>
      <c r="D2605" s="183">
        <v>134.351</v>
      </c>
      <c r="E2605" s="133">
        <v>9115</v>
      </c>
      <c r="F2605" s="133">
        <v>5.6289999999999996</v>
      </c>
      <c r="G2605" s="133">
        <v>5.7430000000000003</v>
      </c>
      <c r="H2605" s="133">
        <v>5.806</v>
      </c>
      <c r="I2605" s="133">
        <v>4.1749999999999998</v>
      </c>
      <c r="J2605" s="133">
        <v>4.7489999999999997</v>
      </c>
      <c r="K2605" s="133" t="s">
        <v>64</v>
      </c>
      <c r="L2605" s="133">
        <v>208.28200000000001</v>
      </c>
    </row>
    <row r="2606" spans="1:12" x14ac:dyDescent="0.3">
      <c r="A2606" s="134">
        <v>40972</v>
      </c>
      <c r="B2606" s="133">
        <v>156.858</v>
      </c>
      <c r="C2606" s="133">
        <v>4004.8679999999999</v>
      </c>
      <c r="D2606" s="183">
        <v>134.351</v>
      </c>
      <c r="E2606" s="133">
        <v>9115</v>
      </c>
      <c r="F2606" s="133">
        <v>5.6289999999999996</v>
      </c>
      <c r="G2606" s="133">
        <v>5.7430000000000003</v>
      </c>
      <c r="H2606" s="133">
        <v>5.806</v>
      </c>
      <c r="I2606" s="133">
        <v>4.1749999999999998</v>
      </c>
      <c r="J2606" s="133">
        <v>4.7489999999999997</v>
      </c>
      <c r="K2606" s="133" t="s">
        <v>64</v>
      </c>
      <c r="L2606" s="133">
        <v>208.28200000000001</v>
      </c>
    </row>
    <row r="2607" spans="1:12" x14ac:dyDescent="0.3">
      <c r="A2607" s="134">
        <v>40973</v>
      </c>
      <c r="B2607" s="133">
        <v>156.25299999999999</v>
      </c>
      <c r="C2607" s="133">
        <v>3984.8969999999999</v>
      </c>
      <c r="D2607" s="183">
        <v>133.66999999999999</v>
      </c>
      <c r="E2607" s="133">
        <v>9121</v>
      </c>
      <c r="F2607" s="133">
        <v>5.6260000000000003</v>
      </c>
      <c r="G2607" s="133">
        <v>5.7039999999999997</v>
      </c>
      <c r="H2607" s="133">
        <v>5.835</v>
      </c>
      <c r="I2607" s="133">
        <v>4.274</v>
      </c>
      <c r="J2607" s="133">
        <v>4.7930000000000001</v>
      </c>
      <c r="K2607" s="133" t="s">
        <v>64</v>
      </c>
      <c r="L2607" s="133">
        <v>207.131</v>
      </c>
    </row>
    <row r="2608" spans="1:12" x14ac:dyDescent="0.3">
      <c r="A2608" s="134">
        <v>40974</v>
      </c>
      <c r="B2608" s="133">
        <v>155.58799999999999</v>
      </c>
      <c r="C2608" s="133">
        <v>3967.076</v>
      </c>
      <c r="D2608" s="183">
        <v>133.03200000000001</v>
      </c>
      <c r="E2608" s="133">
        <v>9138</v>
      </c>
      <c r="F2608" s="133">
        <v>5.6129999999999995</v>
      </c>
      <c r="G2608" s="133">
        <v>5.7110000000000003</v>
      </c>
      <c r="H2608" s="133">
        <v>5.8010000000000002</v>
      </c>
      <c r="I2608" s="133">
        <v>4.2780000000000005</v>
      </c>
      <c r="J2608" s="133">
        <v>4.8140000000000001</v>
      </c>
      <c r="K2608" s="133" t="s">
        <v>64</v>
      </c>
      <c r="L2608" s="133">
        <v>205.994</v>
      </c>
    </row>
    <row r="2609" spans="1:12" x14ac:dyDescent="0.3">
      <c r="A2609" s="134">
        <v>40975</v>
      </c>
      <c r="B2609" s="133">
        <v>154.315</v>
      </c>
      <c r="C2609" s="133">
        <v>3942.5169999999998</v>
      </c>
      <c r="D2609" s="183">
        <v>132.874</v>
      </c>
      <c r="E2609" s="133">
        <v>9130</v>
      </c>
      <c r="F2609" s="133">
        <v>5.6059999999999999</v>
      </c>
      <c r="G2609" s="133">
        <v>5.72</v>
      </c>
      <c r="H2609" s="133">
        <v>5.7780000000000005</v>
      </c>
      <c r="I2609" s="133">
        <v>4.2569999999999997</v>
      </c>
      <c r="J2609" s="133">
        <v>4.883</v>
      </c>
      <c r="K2609" s="133" t="s">
        <v>64</v>
      </c>
      <c r="L2609" s="133">
        <v>203.95400000000001</v>
      </c>
    </row>
    <row r="2610" spans="1:12" x14ac:dyDescent="0.3">
      <c r="A2610" s="134">
        <v>40976</v>
      </c>
      <c r="B2610" s="133">
        <v>153.952</v>
      </c>
      <c r="C2610" s="133">
        <v>3967.6689999999999</v>
      </c>
      <c r="D2610" s="183">
        <v>133.732</v>
      </c>
      <c r="E2610" s="133">
        <v>9105</v>
      </c>
      <c r="F2610" s="133">
        <v>5.6050000000000004</v>
      </c>
      <c r="G2610" s="133">
        <v>5.7270000000000003</v>
      </c>
      <c r="H2610" s="133">
        <v>5.79</v>
      </c>
      <c r="I2610" s="133">
        <v>4.2910000000000004</v>
      </c>
      <c r="J2610" s="133">
        <v>4.8949999999999996</v>
      </c>
      <c r="K2610" s="133" t="s">
        <v>64</v>
      </c>
      <c r="L2610" s="133">
        <v>205.42099999999999</v>
      </c>
    </row>
    <row r="2611" spans="1:12" x14ac:dyDescent="0.3">
      <c r="A2611" s="134">
        <v>40977</v>
      </c>
      <c r="B2611" s="133">
        <v>154.55600000000001</v>
      </c>
      <c r="C2611" s="133">
        <v>3991.5439999999999</v>
      </c>
      <c r="D2611" s="183">
        <v>134.52500000000001</v>
      </c>
      <c r="E2611" s="133">
        <v>9125</v>
      </c>
      <c r="F2611" s="133">
        <v>5.6180000000000003</v>
      </c>
      <c r="G2611" s="133">
        <v>5.7050000000000001</v>
      </c>
      <c r="H2611" s="133">
        <v>5.7780000000000005</v>
      </c>
      <c r="I2611" s="133">
        <v>4.3550000000000004</v>
      </c>
      <c r="J2611" s="133">
        <v>4.9169999999999998</v>
      </c>
      <c r="K2611" s="133" t="s">
        <v>64</v>
      </c>
      <c r="L2611" s="133">
        <v>206.49799999999999</v>
      </c>
    </row>
    <row r="2612" spans="1:12" x14ac:dyDescent="0.3">
      <c r="A2612" s="134">
        <v>40978</v>
      </c>
      <c r="B2612" s="133">
        <v>154.55600000000001</v>
      </c>
      <c r="C2612" s="133">
        <v>3991.5439999999999</v>
      </c>
      <c r="D2612" s="183">
        <v>134.52500000000001</v>
      </c>
      <c r="E2612" s="133">
        <v>9125</v>
      </c>
      <c r="F2612" s="133">
        <v>5.6180000000000003</v>
      </c>
      <c r="G2612" s="133">
        <v>5.7050000000000001</v>
      </c>
      <c r="H2612" s="133">
        <v>5.7780000000000005</v>
      </c>
      <c r="I2612" s="133">
        <v>4.3550000000000004</v>
      </c>
      <c r="J2612" s="133">
        <v>4.9169999999999998</v>
      </c>
      <c r="K2612" s="133" t="s">
        <v>64</v>
      </c>
      <c r="L2612" s="133">
        <v>206.49799999999999</v>
      </c>
    </row>
    <row r="2613" spans="1:12" x14ac:dyDescent="0.3">
      <c r="A2613" s="134">
        <v>40979</v>
      </c>
      <c r="B2613" s="133">
        <v>154.55600000000001</v>
      </c>
      <c r="C2613" s="133">
        <v>3991.5439999999999</v>
      </c>
      <c r="D2613" s="183">
        <v>134.52500000000001</v>
      </c>
      <c r="E2613" s="133">
        <v>9125</v>
      </c>
      <c r="F2613" s="133">
        <v>5.6180000000000003</v>
      </c>
      <c r="G2613" s="133">
        <v>5.7050000000000001</v>
      </c>
      <c r="H2613" s="133">
        <v>5.7780000000000005</v>
      </c>
      <c r="I2613" s="133">
        <v>4.3550000000000004</v>
      </c>
      <c r="J2613" s="133">
        <v>4.9169999999999998</v>
      </c>
      <c r="K2613" s="133" t="s">
        <v>64</v>
      </c>
      <c r="L2613" s="133">
        <v>206.49799999999999</v>
      </c>
    </row>
    <row r="2614" spans="1:12" x14ac:dyDescent="0.3">
      <c r="A2614" s="134">
        <v>40980</v>
      </c>
      <c r="B2614" s="133">
        <v>154.023</v>
      </c>
      <c r="C2614" s="133">
        <v>3987.346</v>
      </c>
      <c r="D2614" s="183">
        <v>133.86699999999999</v>
      </c>
      <c r="E2614" s="133">
        <v>9173</v>
      </c>
      <c r="F2614" s="133">
        <v>5.6139999999999999</v>
      </c>
      <c r="G2614" s="133">
        <v>5.6760000000000002</v>
      </c>
      <c r="H2614" s="133">
        <v>5.7720000000000002</v>
      </c>
      <c r="I2614" s="133">
        <v>4.3529999999999998</v>
      </c>
      <c r="J2614" s="133">
        <v>4.9470000000000001</v>
      </c>
      <c r="K2614" s="133" t="s">
        <v>64</v>
      </c>
      <c r="L2614" s="133">
        <v>206.959</v>
      </c>
    </row>
    <row r="2615" spans="1:12" x14ac:dyDescent="0.3">
      <c r="A2615" s="134">
        <v>40981</v>
      </c>
      <c r="B2615" s="133">
        <v>153.99799999999999</v>
      </c>
      <c r="C2615" s="133">
        <v>4008.6419999999998</v>
      </c>
      <c r="D2615" s="183">
        <v>134.64500000000001</v>
      </c>
      <c r="E2615" s="133">
        <v>9175</v>
      </c>
      <c r="F2615" s="133">
        <v>5.5860000000000003</v>
      </c>
      <c r="G2615" s="133">
        <v>5.6630000000000003</v>
      </c>
      <c r="H2615" s="133">
        <v>5.7350000000000003</v>
      </c>
      <c r="I2615" s="133">
        <v>4.335</v>
      </c>
      <c r="J2615" s="133">
        <v>4.9480000000000004</v>
      </c>
      <c r="K2615" s="133" t="s">
        <v>64</v>
      </c>
      <c r="L2615" s="133">
        <v>208.227</v>
      </c>
    </row>
    <row r="2616" spans="1:12" x14ac:dyDescent="0.3">
      <c r="A2616" s="134">
        <v>40982</v>
      </c>
      <c r="B2616" s="133">
        <v>153.48500000000001</v>
      </c>
      <c r="C2616" s="133">
        <v>4054.326</v>
      </c>
      <c r="D2616" s="183">
        <v>136.17599999999999</v>
      </c>
      <c r="E2616" s="133">
        <v>9215</v>
      </c>
      <c r="F2616" s="133">
        <v>5.59</v>
      </c>
      <c r="G2616" s="133">
        <v>5.6669999999999998</v>
      </c>
      <c r="H2616" s="133">
        <v>5.7560000000000002</v>
      </c>
      <c r="I2616" s="133">
        <v>4.3109999999999999</v>
      </c>
      <c r="J2616" s="133">
        <v>4.9749999999999996</v>
      </c>
      <c r="K2616" s="133" t="s">
        <v>64</v>
      </c>
      <c r="L2616" s="133">
        <v>211.495</v>
      </c>
    </row>
    <row r="2617" spans="1:12" x14ac:dyDescent="0.3">
      <c r="A2617" s="134">
        <v>40983</v>
      </c>
      <c r="B2617" s="133">
        <v>153.50399999999999</v>
      </c>
      <c r="C2617" s="133">
        <v>4039.98</v>
      </c>
      <c r="D2617" s="183">
        <v>135.69399999999999</v>
      </c>
      <c r="E2617" s="133">
        <v>9190</v>
      </c>
      <c r="F2617" s="133">
        <v>5.5259999999999998</v>
      </c>
      <c r="G2617" s="133">
        <v>5.63</v>
      </c>
      <c r="H2617" s="133">
        <v>5.7370000000000001</v>
      </c>
      <c r="I2617" s="133">
        <v>4.2549999999999999</v>
      </c>
      <c r="J2617" s="133">
        <v>4.8979999999999997</v>
      </c>
      <c r="K2617" s="133" t="s">
        <v>64</v>
      </c>
      <c r="L2617" s="133">
        <v>210.167</v>
      </c>
    </row>
    <row r="2618" spans="1:12" x14ac:dyDescent="0.3">
      <c r="A2618" s="134">
        <v>40984</v>
      </c>
      <c r="B2618" s="133">
        <v>153.792</v>
      </c>
      <c r="C2618" s="133">
        <v>4028.5369999999998</v>
      </c>
      <c r="D2618" s="183">
        <v>134.97999999999999</v>
      </c>
      <c r="E2618" s="133">
        <v>9125</v>
      </c>
      <c r="F2618" s="133">
        <v>5.4980000000000002</v>
      </c>
      <c r="G2618" s="133">
        <v>5.5819999999999999</v>
      </c>
      <c r="H2618" s="133">
        <v>5.6760000000000002</v>
      </c>
      <c r="I2618" s="133">
        <v>4.2489999999999997</v>
      </c>
      <c r="J2618" s="133">
        <v>4.8899999999999997</v>
      </c>
      <c r="K2618" s="133" t="s">
        <v>64</v>
      </c>
      <c r="L2618" s="133">
        <v>209.316</v>
      </c>
    </row>
    <row r="2619" spans="1:12" x14ac:dyDescent="0.3">
      <c r="A2619" s="134">
        <v>40985</v>
      </c>
      <c r="B2619" s="133">
        <v>153.792</v>
      </c>
      <c r="C2619" s="133">
        <v>4028.5369999999998</v>
      </c>
      <c r="D2619" s="183">
        <v>134.97999999999999</v>
      </c>
      <c r="E2619" s="133">
        <v>9125</v>
      </c>
      <c r="F2619" s="133">
        <v>5.4980000000000002</v>
      </c>
      <c r="G2619" s="133">
        <v>5.5819999999999999</v>
      </c>
      <c r="H2619" s="133">
        <v>5.6760000000000002</v>
      </c>
      <c r="I2619" s="133">
        <v>4.2489999999999997</v>
      </c>
      <c r="J2619" s="133">
        <v>4.8899999999999997</v>
      </c>
      <c r="K2619" s="133" t="s">
        <v>64</v>
      </c>
      <c r="L2619" s="133">
        <v>209.316</v>
      </c>
    </row>
    <row r="2620" spans="1:12" x14ac:dyDescent="0.3">
      <c r="A2620" s="134">
        <v>40986</v>
      </c>
      <c r="B2620" s="133">
        <v>153.792</v>
      </c>
      <c r="C2620" s="133">
        <v>4028.5369999999998</v>
      </c>
      <c r="D2620" s="183">
        <v>134.97999999999999</v>
      </c>
      <c r="E2620" s="133">
        <v>9125</v>
      </c>
      <c r="F2620" s="133">
        <v>5.4980000000000002</v>
      </c>
      <c r="G2620" s="133">
        <v>5.5819999999999999</v>
      </c>
      <c r="H2620" s="133">
        <v>5.6760000000000002</v>
      </c>
      <c r="I2620" s="133">
        <v>4.2489999999999997</v>
      </c>
      <c r="J2620" s="133">
        <v>4.8899999999999997</v>
      </c>
      <c r="K2620" s="133" t="s">
        <v>64</v>
      </c>
      <c r="L2620" s="133">
        <v>209.316</v>
      </c>
    </row>
    <row r="2621" spans="1:12" x14ac:dyDescent="0.3">
      <c r="A2621" s="134">
        <v>40987</v>
      </c>
      <c r="B2621" s="133">
        <v>154.346</v>
      </c>
      <c r="C2621" s="133">
        <v>4024.7330000000002</v>
      </c>
      <c r="D2621" s="183">
        <v>135</v>
      </c>
      <c r="E2621" s="133">
        <v>9125</v>
      </c>
      <c r="F2621" s="133">
        <v>5.4850000000000003</v>
      </c>
      <c r="G2621" s="133">
        <v>5.5759999999999996</v>
      </c>
      <c r="H2621" s="133">
        <v>5.6899999999999995</v>
      </c>
      <c r="I2621" s="133">
        <v>4.319</v>
      </c>
      <c r="J2621" s="133">
        <v>4.9169999999999998</v>
      </c>
      <c r="K2621" s="133" t="s">
        <v>64</v>
      </c>
      <c r="L2621" s="133">
        <v>209.773</v>
      </c>
    </row>
    <row r="2622" spans="1:12" x14ac:dyDescent="0.3">
      <c r="A2622" s="134">
        <v>40988</v>
      </c>
      <c r="B2622" s="133">
        <v>154.04900000000001</v>
      </c>
      <c r="C2622" s="133">
        <v>4022.1680000000001</v>
      </c>
      <c r="D2622" s="183">
        <v>134.977</v>
      </c>
      <c r="E2622" s="133">
        <v>9193</v>
      </c>
      <c r="F2622" s="133">
        <v>5.4850000000000003</v>
      </c>
      <c r="G2622" s="133">
        <v>5.5830000000000002</v>
      </c>
      <c r="H2622" s="133">
        <v>5.65</v>
      </c>
      <c r="I2622" s="133">
        <v>4.2370000000000001</v>
      </c>
      <c r="J2622" s="133">
        <v>4.8970000000000002</v>
      </c>
      <c r="K2622" s="133" t="s">
        <v>64</v>
      </c>
      <c r="L2622" s="133">
        <v>209.55</v>
      </c>
    </row>
    <row r="2623" spans="1:12" x14ac:dyDescent="0.3">
      <c r="A2623" s="134">
        <v>40989</v>
      </c>
      <c r="B2623" s="133">
        <v>154.4</v>
      </c>
      <c r="C2623" s="133">
        <v>4036.2339999999999</v>
      </c>
      <c r="D2623" s="183">
        <v>135.92699999999999</v>
      </c>
      <c r="E2623" s="133">
        <v>9183</v>
      </c>
      <c r="F2623" s="133">
        <v>5.4589999999999996</v>
      </c>
      <c r="G2623" s="133">
        <v>5.5969999999999995</v>
      </c>
      <c r="H2623" s="133">
        <v>5.63</v>
      </c>
      <c r="I2623" s="133">
        <v>4.2030000000000003</v>
      </c>
      <c r="J2623" s="133">
        <v>4.87</v>
      </c>
      <c r="K2623" s="133" t="s">
        <v>64</v>
      </c>
      <c r="L2623" s="133">
        <v>210.983</v>
      </c>
    </row>
    <row r="2624" spans="1:12" x14ac:dyDescent="0.3">
      <c r="A2624" s="134">
        <v>40990</v>
      </c>
      <c r="B2624" s="133">
        <v>154.643</v>
      </c>
      <c r="C2624" s="133">
        <v>4041.5590000000002</v>
      </c>
      <c r="D2624" s="183">
        <v>135.864</v>
      </c>
      <c r="E2624" s="133">
        <v>9225</v>
      </c>
      <c r="F2624" s="133">
        <v>5.4779999999999998</v>
      </c>
      <c r="G2624" s="133">
        <v>5.5780000000000003</v>
      </c>
      <c r="H2624" s="133">
        <v>5.6429999999999998</v>
      </c>
      <c r="I2624" s="133">
        <v>4.282</v>
      </c>
      <c r="J2624" s="133">
        <v>4.8780000000000001</v>
      </c>
      <c r="K2624" s="133" t="s">
        <v>64</v>
      </c>
      <c r="L2624" s="133">
        <v>211.196</v>
      </c>
    </row>
    <row r="2625" spans="1:12" x14ac:dyDescent="0.3">
      <c r="A2625" s="134">
        <v>40991</v>
      </c>
      <c r="B2625" s="133">
        <v>154.60400000000001</v>
      </c>
      <c r="C2625" s="133">
        <v>4041.5590000000002</v>
      </c>
      <c r="D2625" s="183">
        <v>135.864</v>
      </c>
      <c r="E2625" s="133">
        <v>9210</v>
      </c>
      <c r="F2625" s="133">
        <v>5.4779999999999998</v>
      </c>
      <c r="G2625" s="133">
        <v>5.5780000000000003</v>
      </c>
      <c r="H2625" s="133">
        <v>5.6429999999999998</v>
      </c>
      <c r="I2625" s="133">
        <v>4.1260000000000003</v>
      </c>
      <c r="J2625" s="133">
        <v>4.8309999999999995</v>
      </c>
      <c r="K2625" s="133" t="s">
        <v>64</v>
      </c>
      <c r="L2625" s="133">
        <v>211.196</v>
      </c>
    </row>
    <row r="2626" spans="1:12" x14ac:dyDescent="0.3">
      <c r="A2626" s="134">
        <v>40992</v>
      </c>
      <c r="B2626" s="133">
        <v>154.60400000000001</v>
      </c>
      <c r="C2626" s="133">
        <v>4041.5590000000002</v>
      </c>
      <c r="D2626" s="183">
        <v>135.864</v>
      </c>
      <c r="E2626" s="133">
        <v>9210</v>
      </c>
      <c r="F2626" s="133">
        <v>5.4779999999999998</v>
      </c>
      <c r="G2626" s="133">
        <v>5.5780000000000003</v>
      </c>
      <c r="H2626" s="133">
        <v>5.6429999999999998</v>
      </c>
      <c r="I2626" s="133">
        <v>4.1260000000000003</v>
      </c>
      <c r="J2626" s="133">
        <v>4.8309999999999995</v>
      </c>
      <c r="K2626" s="133" t="s">
        <v>64</v>
      </c>
      <c r="L2626" s="133">
        <v>211.196</v>
      </c>
    </row>
    <row r="2627" spans="1:12" x14ac:dyDescent="0.3">
      <c r="A2627" s="134">
        <v>40993</v>
      </c>
      <c r="B2627" s="133">
        <v>154.60400000000001</v>
      </c>
      <c r="C2627" s="133">
        <v>4041.5590000000002</v>
      </c>
      <c r="D2627" s="183">
        <v>135.864</v>
      </c>
      <c r="E2627" s="133">
        <v>9210</v>
      </c>
      <c r="F2627" s="133">
        <v>5.4779999999999998</v>
      </c>
      <c r="G2627" s="133">
        <v>5.5780000000000003</v>
      </c>
      <c r="H2627" s="133">
        <v>5.6429999999999998</v>
      </c>
      <c r="I2627" s="133">
        <v>4.1260000000000003</v>
      </c>
      <c r="J2627" s="133">
        <v>4.8309999999999995</v>
      </c>
      <c r="K2627" s="133" t="s">
        <v>64</v>
      </c>
      <c r="L2627" s="133">
        <v>211.196</v>
      </c>
    </row>
    <row r="2628" spans="1:12" x14ac:dyDescent="0.3">
      <c r="A2628" s="134">
        <v>40994</v>
      </c>
      <c r="B2628" s="133">
        <v>154.577</v>
      </c>
      <c r="C2628" s="133">
        <v>4031.7049999999999</v>
      </c>
      <c r="D2628" s="183">
        <v>135.577</v>
      </c>
      <c r="E2628" s="133">
        <v>9174</v>
      </c>
      <c r="F2628" s="133">
        <v>5.4980000000000002</v>
      </c>
      <c r="G2628" s="133">
        <v>5.5750000000000002</v>
      </c>
      <c r="H2628" s="133">
        <v>5.641</v>
      </c>
      <c r="I2628" s="133">
        <v>4.2519999999999998</v>
      </c>
      <c r="J2628" s="133">
        <v>4.9050000000000002</v>
      </c>
      <c r="K2628" s="133" t="s">
        <v>64</v>
      </c>
      <c r="L2628" s="133">
        <v>210.78200000000001</v>
      </c>
    </row>
    <row r="2629" spans="1:12" x14ac:dyDescent="0.3">
      <c r="A2629" s="134">
        <v>40995</v>
      </c>
      <c r="B2629" s="133">
        <v>154.45500000000001</v>
      </c>
      <c r="C2629" s="133">
        <v>4079.384</v>
      </c>
      <c r="D2629" s="183">
        <v>137.41</v>
      </c>
      <c r="E2629" s="133">
        <v>9156</v>
      </c>
      <c r="F2629" s="133">
        <v>5.4879999999999995</v>
      </c>
      <c r="G2629" s="133">
        <v>5.5730000000000004</v>
      </c>
      <c r="H2629" s="133">
        <v>5.641</v>
      </c>
      <c r="I2629" s="133">
        <v>4.2069999999999999</v>
      </c>
      <c r="J2629" s="133">
        <v>4.9169999999999998</v>
      </c>
      <c r="K2629" s="133" t="s">
        <v>64</v>
      </c>
      <c r="L2629" s="133">
        <v>212.91399999999999</v>
      </c>
    </row>
    <row r="2630" spans="1:12" x14ac:dyDescent="0.3">
      <c r="A2630" s="134">
        <v>40996</v>
      </c>
      <c r="B2630" s="133">
        <v>154.67400000000001</v>
      </c>
      <c r="C2630" s="133">
        <v>4090.5729999999999</v>
      </c>
      <c r="D2630" s="183">
        <v>137.59399999999999</v>
      </c>
      <c r="E2630" s="133">
        <v>9169</v>
      </c>
      <c r="F2630" s="133">
        <v>5.4459999999999997</v>
      </c>
      <c r="G2630" s="133">
        <v>5.5519999999999996</v>
      </c>
      <c r="H2630" s="133">
        <v>5.5869999999999997</v>
      </c>
      <c r="I2630" s="133">
        <v>4.2050000000000001</v>
      </c>
      <c r="J2630" s="133">
        <v>4.9080000000000004</v>
      </c>
      <c r="K2630" s="133" t="s">
        <v>64</v>
      </c>
      <c r="L2630" s="133">
        <v>213.559</v>
      </c>
    </row>
    <row r="2631" spans="1:12" x14ac:dyDescent="0.3">
      <c r="A2631" s="134">
        <v>40997</v>
      </c>
      <c r="B2631" s="133">
        <v>154.61799999999999</v>
      </c>
      <c r="C2631" s="133">
        <v>4105.1670000000004</v>
      </c>
      <c r="D2631" s="183">
        <v>137.999</v>
      </c>
      <c r="E2631" s="133">
        <v>9165</v>
      </c>
      <c r="F2631" s="133">
        <v>5.4749999999999996</v>
      </c>
      <c r="G2631" s="133">
        <v>5.5679999999999996</v>
      </c>
      <c r="H2631" s="133">
        <v>5.6479999999999997</v>
      </c>
      <c r="I2631" s="133">
        <v>4.1920000000000002</v>
      </c>
      <c r="J2631" s="133">
        <v>4.891</v>
      </c>
      <c r="K2631" s="133" t="s">
        <v>64</v>
      </c>
      <c r="L2631" s="133">
        <v>214.483</v>
      </c>
    </row>
    <row r="2632" spans="1:12" x14ac:dyDescent="0.3">
      <c r="A2632" s="134">
        <v>40998</v>
      </c>
      <c r="B2632" s="133">
        <v>154.41399999999999</v>
      </c>
      <c r="C2632" s="133">
        <v>4121.5510000000004</v>
      </c>
      <c r="D2632" s="183">
        <v>138.74100000000001</v>
      </c>
      <c r="E2632" s="133">
        <v>9143</v>
      </c>
      <c r="F2632" s="133">
        <v>5.4669999999999996</v>
      </c>
      <c r="G2632" s="133">
        <v>5.5209999999999999</v>
      </c>
      <c r="H2632" s="133">
        <v>5.5890000000000004</v>
      </c>
      <c r="I2632" s="133">
        <v>4.25</v>
      </c>
      <c r="J2632" s="133">
        <v>4.91</v>
      </c>
      <c r="K2632" s="133" t="s">
        <v>64</v>
      </c>
      <c r="L2632" s="133">
        <v>215.64099999999999</v>
      </c>
    </row>
    <row r="2633" spans="1:12" x14ac:dyDescent="0.3">
      <c r="A2633" s="134">
        <v>40999</v>
      </c>
      <c r="B2633" s="133">
        <v>154.41399999999999</v>
      </c>
      <c r="C2633" s="133">
        <v>4121.5510000000004</v>
      </c>
      <c r="D2633" s="183">
        <v>138.74100000000001</v>
      </c>
      <c r="E2633" s="133">
        <v>9143</v>
      </c>
      <c r="F2633" s="133">
        <v>5.4669999999999996</v>
      </c>
      <c r="G2633" s="133">
        <v>5.5209999999999999</v>
      </c>
      <c r="H2633" s="133">
        <v>5.5890000000000004</v>
      </c>
      <c r="I2633" s="133">
        <v>4.25</v>
      </c>
      <c r="J2633" s="133">
        <v>4.91</v>
      </c>
      <c r="K2633" s="133" t="s">
        <v>64</v>
      </c>
      <c r="L2633" s="133">
        <v>215.64099999999999</v>
      </c>
    </row>
    <row r="2634" spans="1:12" x14ac:dyDescent="0.3">
      <c r="A2634" s="134">
        <v>41000</v>
      </c>
      <c r="B2634" s="133">
        <v>154.41399999999999</v>
      </c>
      <c r="C2634" s="133">
        <v>4121.5510000000004</v>
      </c>
      <c r="D2634" s="183">
        <v>138.74100000000001</v>
      </c>
      <c r="E2634" s="133">
        <v>9143</v>
      </c>
      <c r="F2634" s="133">
        <v>5.4669999999999996</v>
      </c>
      <c r="G2634" s="133">
        <v>5.5209999999999999</v>
      </c>
      <c r="H2634" s="133">
        <v>5.5890000000000004</v>
      </c>
      <c r="I2634" s="133">
        <v>4.25</v>
      </c>
      <c r="J2634" s="133">
        <v>4.91</v>
      </c>
      <c r="K2634" s="133" t="s">
        <v>64</v>
      </c>
      <c r="L2634" s="133">
        <v>215.64099999999999</v>
      </c>
    </row>
    <row r="2635" spans="1:12" x14ac:dyDescent="0.3">
      <c r="A2635" s="134">
        <v>41001</v>
      </c>
      <c r="B2635" s="133">
        <v>155.01599999999999</v>
      </c>
      <c r="C2635" s="133">
        <v>4166.0720000000001</v>
      </c>
      <c r="D2635" s="183">
        <v>139.727</v>
      </c>
      <c r="E2635" s="133">
        <v>9165</v>
      </c>
      <c r="F2635" s="133">
        <v>5.4371600000000004</v>
      </c>
      <c r="G2635" s="133">
        <v>5.5098799999999999</v>
      </c>
      <c r="H2635" s="133">
        <v>5.60189</v>
      </c>
      <c r="I2635" s="133">
        <v>4.3469999999999995</v>
      </c>
      <c r="J2635" s="133">
        <v>4.8680000000000003</v>
      </c>
      <c r="K2635" s="133" t="s">
        <v>64</v>
      </c>
      <c r="L2635" s="133">
        <v>217.173</v>
      </c>
    </row>
    <row r="2636" spans="1:12" x14ac:dyDescent="0.3">
      <c r="A2636" s="134">
        <v>41002</v>
      </c>
      <c r="B2636" s="133">
        <v>155.208</v>
      </c>
      <c r="C2636" s="133">
        <v>4215.4440000000004</v>
      </c>
      <c r="D2636" s="183">
        <v>140.86000000000001</v>
      </c>
      <c r="E2636" s="133">
        <v>9143</v>
      </c>
      <c r="F2636" s="133">
        <v>5.8070000000000004</v>
      </c>
      <c r="G2636" s="133">
        <v>5.87</v>
      </c>
      <c r="H2636" s="133">
        <v>6.9379999999999997</v>
      </c>
      <c r="I2636" s="133">
        <v>4.2249999999999996</v>
      </c>
      <c r="J2636" s="133">
        <v>4.7690000000000001</v>
      </c>
      <c r="K2636" s="133" t="s">
        <v>64</v>
      </c>
      <c r="L2636" s="133">
        <v>221.154</v>
      </c>
    </row>
    <row r="2637" spans="1:12" x14ac:dyDescent="0.3">
      <c r="A2637" s="134">
        <v>41003</v>
      </c>
      <c r="B2637" s="133">
        <v>155.191</v>
      </c>
      <c r="C2637" s="133">
        <v>4134.0360000000001</v>
      </c>
      <c r="D2637" s="183">
        <v>138.054</v>
      </c>
      <c r="E2637" s="133">
        <v>9130</v>
      </c>
      <c r="F2637" s="133">
        <v>5.4339000000000004</v>
      </c>
      <c r="G2637" s="133">
        <v>5.5364399999999998</v>
      </c>
      <c r="H2637" s="133">
        <v>5.6547099999999997</v>
      </c>
      <c r="I2637" s="133">
        <v>4.09</v>
      </c>
      <c r="J2637" s="133">
        <v>4.7729999999999997</v>
      </c>
      <c r="K2637" s="133" t="s">
        <v>64</v>
      </c>
      <c r="L2637" s="133">
        <v>215.40299999999999</v>
      </c>
    </row>
    <row r="2638" spans="1:12" x14ac:dyDescent="0.3">
      <c r="A2638" s="134">
        <v>41004</v>
      </c>
      <c r="B2638" s="133">
        <v>155.19999999999999</v>
      </c>
      <c r="C2638" s="133">
        <v>4166.3739999999998</v>
      </c>
      <c r="D2638" s="183">
        <v>139.01</v>
      </c>
      <c r="E2638" s="133">
        <v>9166</v>
      </c>
      <c r="F2638" s="133">
        <v>5.75</v>
      </c>
      <c r="G2638" s="133">
        <v>5.8330000000000002</v>
      </c>
      <c r="H2638" s="133">
        <v>5.9640000000000004</v>
      </c>
      <c r="I2638" s="133">
        <v>4.093</v>
      </c>
      <c r="J2638" s="133">
        <v>4.78</v>
      </c>
      <c r="K2638" s="133" t="s">
        <v>64</v>
      </c>
      <c r="L2638" s="133">
        <v>217.42500000000001</v>
      </c>
    </row>
    <row r="2639" spans="1:12" x14ac:dyDescent="0.3">
      <c r="A2639" s="134">
        <v>41005</v>
      </c>
      <c r="B2639" s="133">
        <v>155.23599999999999</v>
      </c>
      <c r="C2639" s="133">
        <v>4166.3739999999998</v>
      </c>
      <c r="D2639" s="183">
        <v>139.01</v>
      </c>
      <c r="E2639" s="133">
        <v>9208</v>
      </c>
      <c r="F2639" s="133">
        <v>5.75</v>
      </c>
      <c r="G2639" s="133">
        <v>5.8330000000000002</v>
      </c>
      <c r="H2639" s="133">
        <v>5.9640000000000004</v>
      </c>
      <c r="I2639" s="133">
        <v>4.0540000000000003</v>
      </c>
      <c r="J2639" s="133">
        <v>4.7560000000000002</v>
      </c>
      <c r="K2639" s="133" t="s">
        <v>64</v>
      </c>
      <c r="L2639" s="133">
        <v>217.42500000000001</v>
      </c>
    </row>
    <row r="2640" spans="1:12" x14ac:dyDescent="0.3">
      <c r="A2640" s="134">
        <v>41006</v>
      </c>
      <c r="B2640" s="133">
        <v>155.23599999999999</v>
      </c>
      <c r="C2640" s="133">
        <v>4166.3739999999998</v>
      </c>
      <c r="D2640" s="183">
        <v>139.01</v>
      </c>
      <c r="E2640" s="133">
        <v>9208</v>
      </c>
      <c r="F2640" s="133">
        <v>5.75</v>
      </c>
      <c r="G2640" s="133">
        <v>5.8330000000000002</v>
      </c>
      <c r="H2640" s="133">
        <v>5.9640000000000004</v>
      </c>
      <c r="I2640" s="133">
        <v>4.0540000000000003</v>
      </c>
      <c r="J2640" s="133">
        <v>4.7560000000000002</v>
      </c>
      <c r="K2640" s="133" t="s">
        <v>64</v>
      </c>
      <c r="L2640" s="133">
        <v>217.42500000000001</v>
      </c>
    </row>
    <row r="2641" spans="1:12" x14ac:dyDescent="0.3">
      <c r="A2641" s="134">
        <v>41007</v>
      </c>
      <c r="B2641" s="133">
        <v>155.23599999999999</v>
      </c>
      <c r="C2641" s="133">
        <v>4166.3739999999998</v>
      </c>
      <c r="D2641" s="183">
        <v>139.01</v>
      </c>
      <c r="E2641" s="133">
        <v>9208</v>
      </c>
      <c r="F2641" s="133">
        <v>5.75</v>
      </c>
      <c r="G2641" s="133">
        <v>5.8330000000000002</v>
      </c>
      <c r="H2641" s="133">
        <v>5.9640000000000004</v>
      </c>
      <c r="I2641" s="133">
        <v>4.0540000000000003</v>
      </c>
      <c r="J2641" s="133">
        <v>4.7560000000000002</v>
      </c>
      <c r="K2641" s="133" t="s">
        <v>64</v>
      </c>
      <c r="L2641" s="133">
        <v>217.42500000000001</v>
      </c>
    </row>
    <row r="2642" spans="1:12" x14ac:dyDescent="0.3">
      <c r="A2642" s="134">
        <v>41008</v>
      </c>
      <c r="B2642" s="133">
        <v>155.053</v>
      </c>
      <c r="C2642" s="133">
        <v>4154.067</v>
      </c>
      <c r="D2642" s="183">
        <v>139.06200000000001</v>
      </c>
      <c r="E2642" s="133">
        <v>9181</v>
      </c>
      <c r="F2642" s="133">
        <v>5.4080000000000004</v>
      </c>
      <c r="G2642" s="133">
        <v>5.4859999999999998</v>
      </c>
      <c r="H2642" s="133">
        <v>5.5670000000000002</v>
      </c>
      <c r="I2642" s="133">
        <v>4.2279999999999998</v>
      </c>
      <c r="J2642" s="133">
        <v>4.8070000000000004</v>
      </c>
      <c r="K2642" s="133" t="s">
        <v>64</v>
      </c>
      <c r="L2642" s="133">
        <v>216.47900000000001</v>
      </c>
    </row>
    <row r="2643" spans="1:12" x14ac:dyDescent="0.3">
      <c r="A2643" s="134">
        <v>41009</v>
      </c>
      <c r="B2643" s="133">
        <v>155.126</v>
      </c>
      <c r="C2643" s="133">
        <v>4149.799</v>
      </c>
      <c r="D2643" s="183">
        <v>139.15899999999999</v>
      </c>
      <c r="E2643" s="133">
        <v>9150</v>
      </c>
      <c r="F2643" s="133">
        <v>5.3840000000000003</v>
      </c>
      <c r="G2643" s="133">
        <v>5.4980000000000002</v>
      </c>
      <c r="H2643" s="133">
        <v>5.5890000000000004</v>
      </c>
      <c r="I2643" s="133">
        <v>4.2309999999999999</v>
      </c>
      <c r="J2643" s="133">
        <v>4.8090000000000002</v>
      </c>
      <c r="K2643" s="133" t="s">
        <v>64</v>
      </c>
      <c r="L2643" s="133">
        <v>215.79900000000001</v>
      </c>
    </row>
    <row r="2644" spans="1:12" x14ac:dyDescent="0.3">
      <c r="A2644" s="134">
        <v>41010</v>
      </c>
      <c r="B2644" s="133">
        <v>155.05600000000001</v>
      </c>
      <c r="C2644" s="133">
        <v>4130.0129999999999</v>
      </c>
      <c r="D2644" s="183">
        <v>138.15600000000001</v>
      </c>
      <c r="E2644" s="133">
        <v>9193</v>
      </c>
      <c r="F2644" s="133">
        <v>5.3440000000000003</v>
      </c>
      <c r="G2644" s="133">
        <v>5.4240000000000004</v>
      </c>
      <c r="H2644" s="133">
        <v>5.5229999999999997</v>
      </c>
      <c r="I2644" s="133">
        <v>4.2480000000000002</v>
      </c>
      <c r="J2644" s="133">
        <v>4.8129999999999997</v>
      </c>
      <c r="K2644" s="133" t="s">
        <v>64</v>
      </c>
      <c r="L2644" s="133">
        <v>214.833</v>
      </c>
    </row>
    <row r="2645" spans="1:12" x14ac:dyDescent="0.3">
      <c r="A2645" s="134">
        <v>41011</v>
      </c>
      <c r="B2645" s="133">
        <v>154.83799999999999</v>
      </c>
      <c r="C2645" s="133">
        <v>4139.54</v>
      </c>
      <c r="D2645" s="183">
        <v>138.29499999999999</v>
      </c>
      <c r="E2645" s="133">
        <v>9170</v>
      </c>
      <c r="F2645" s="133">
        <v>5.3810000000000002</v>
      </c>
      <c r="G2645" s="133">
        <v>5.4889999999999999</v>
      </c>
      <c r="H2645" s="133">
        <v>5.5730000000000004</v>
      </c>
      <c r="I2645" s="133">
        <v>4.2309999999999999</v>
      </c>
      <c r="J2645" s="133">
        <v>4.8380000000000001</v>
      </c>
      <c r="K2645" s="133" t="s">
        <v>64</v>
      </c>
      <c r="L2645" s="133">
        <v>215.58</v>
      </c>
    </row>
    <row r="2646" spans="1:12" x14ac:dyDescent="0.3">
      <c r="A2646" s="134">
        <v>41012</v>
      </c>
      <c r="B2646" s="133">
        <v>154.71700000000001</v>
      </c>
      <c r="C2646" s="133">
        <v>4159.277</v>
      </c>
      <c r="D2646" s="183">
        <v>139.10599999999999</v>
      </c>
      <c r="E2646" s="133">
        <v>9188</v>
      </c>
      <c r="F2646" s="133">
        <v>5.3719999999999999</v>
      </c>
      <c r="G2646" s="133">
        <v>5.4509999999999996</v>
      </c>
      <c r="H2646" s="133">
        <v>5.49</v>
      </c>
      <c r="I2646" s="133">
        <v>4.1970000000000001</v>
      </c>
      <c r="J2646" s="133">
        <v>4.8360000000000003</v>
      </c>
      <c r="K2646" s="133" t="s">
        <v>64</v>
      </c>
      <c r="L2646" s="133">
        <v>216.47499999999999</v>
      </c>
    </row>
    <row r="2647" spans="1:12" x14ac:dyDescent="0.3">
      <c r="A2647" s="134">
        <v>41013</v>
      </c>
      <c r="B2647" s="133">
        <v>154.71700000000001</v>
      </c>
      <c r="C2647" s="133">
        <v>4159.277</v>
      </c>
      <c r="D2647" s="183">
        <v>139.10599999999999</v>
      </c>
      <c r="E2647" s="133">
        <v>9188</v>
      </c>
      <c r="F2647" s="133">
        <v>5.3719999999999999</v>
      </c>
      <c r="G2647" s="133">
        <v>5.4509999999999996</v>
      </c>
      <c r="H2647" s="133">
        <v>5.49</v>
      </c>
      <c r="I2647" s="133">
        <v>4.1970000000000001</v>
      </c>
      <c r="J2647" s="133">
        <v>4.8360000000000003</v>
      </c>
      <c r="K2647" s="133" t="s">
        <v>64</v>
      </c>
      <c r="L2647" s="133">
        <v>216.47499999999999</v>
      </c>
    </row>
    <row r="2648" spans="1:12" x14ac:dyDescent="0.3">
      <c r="A2648" s="134">
        <v>41014</v>
      </c>
      <c r="B2648" s="133">
        <v>154.71700000000001</v>
      </c>
      <c r="C2648" s="133">
        <v>4159.277</v>
      </c>
      <c r="D2648" s="183">
        <v>139.10599999999999</v>
      </c>
      <c r="E2648" s="133">
        <v>9188</v>
      </c>
      <c r="F2648" s="133">
        <v>5.3719999999999999</v>
      </c>
      <c r="G2648" s="133">
        <v>5.4509999999999996</v>
      </c>
      <c r="H2648" s="133">
        <v>5.49</v>
      </c>
      <c r="I2648" s="133">
        <v>4.1970000000000001</v>
      </c>
      <c r="J2648" s="133">
        <v>4.8360000000000003</v>
      </c>
      <c r="K2648" s="133" t="s">
        <v>64</v>
      </c>
      <c r="L2648" s="133">
        <v>216.47499999999999</v>
      </c>
    </row>
    <row r="2649" spans="1:12" x14ac:dyDescent="0.3">
      <c r="A2649" s="134">
        <v>41015</v>
      </c>
      <c r="B2649" s="133">
        <v>154.24199999999999</v>
      </c>
      <c r="C2649" s="133">
        <v>4146.5810000000001</v>
      </c>
      <c r="D2649" s="183">
        <v>138.203</v>
      </c>
      <c r="E2649" s="133">
        <v>9180</v>
      </c>
      <c r="F2649" s="133">
        <v>5.3529999999999998</v>
      </c>
      <c r="G2649" s="133">
        <v>5.4649999999999999</v>
      </c>
      <c r="H2649" s="133">
        <v>5.5380000000000003</v>
      </c>
      <c r="I2649" s="133">
        <v>4.29</v>
      </c>
      <c r="J2649" s="133">
        <v>4.8469999999999995</v>
      </c>
      <c r="K2649" s="133" t="s">
        <v>64</v>
      </c>
      <c r="L2649" s="133">
        <v>214.78899999999999</v>
      </c>
    </row>
    <row r="2650" spans="1:12" x14ac:dyDescent="0.3">
      <c r="A2650" s="134">
        <v>41016</v>
      </c>
      <c r="B2650" s="133">
        <v>154.333</v>
      </c>
      <c r="C2650" s="133">
        <v>4157.3649999999998</v>
      </c>
      <c r="D2650" s="183">
        <v>138.55699999999999</v>
      </c>
      <c r="E2650" s="133">
        <v>9178</v>
      </c>
      <c r="F2650" s="133">
        <v>5.3629999999999995</v>
      </c>
      <c r="G2650" s="133">
        <v>5.4329999999999998</v>
      </c>
      <c r="H2650" s="133">
        <v>5.5090000000000003</v>
      </c>
      <c r="I2650" s="133">
        <v>4.2910000000000004</v>
      </c>
      <c r="J2650" s="133">
        <v>4.8579999999999997</v>
      </c>
      <c r="K2650" s="133" t="s">
        <v>64</v>
      </c>
      <c r="L2650" s="133">
        <v>215.797</v>
      </c>
    </row>
    <row r="2651" spans="1:12" x14ac:dyDescent="0.3">
      <c r="A2651" s="134">
        <v>41017</v>
      </c>
      <c r="B2651" s="133">
        <v>154.571</v>
      </c>
      <c r="C2651" s="133">
        <v>4166.2370000000001</v>
      </c>
      <c r="D2651" s="183">
        <v>139.179</v>
      </c>
      <c r="E2651" s="133">
        <v>9178</v>
      </c>
      <c r="F2651" s="133">
        <v>5.3419999999999996</v>
      </c>
      <c r="G2651" s="133">
        <v>5.4550000000000001</v>
      </c>
      <c r="H2651" s="133">
        <v>5.5250000000000004</v>
      </c>
      <c r="I2651" s="133">
        <v>4.3099999999999996</v>
      </c>
      <c r="J2651" s="133">
        <v>4.83</v>
      </c>
      <c r="K2651" s="133" t="s">
        <v>64</v>
      </c>
      <c r="L2651" s="133">
        <v>216.351</v>
      </c>
    </row>
    <row r="2652" spans="1:12" x14ac:dyDescent="0.3">
      <c r="A2652" s="134">
        <v>41018</v>
      </c>
      <c r="B2652" s="133">
        <v>154.98099999999999</v>
      </c>
      <c r="C2652" s="133">
        <v>4163.7160000000003</v>
      </c>
      <c r="D2652" s="183">
        <v>138.785</v>
      </c>
      <c r="E2652" s="133">
        <v>9179</v>
      </c>
      <c r="F2652" s="133">
        <v>5.367</v>
      </c>
      <c r="G2652" s="133">
        <v>5.4409999999999998</v>
      </c>
      <c r="H2652" s="133">
        <v>5.5549999999999997</v>
      </c>
      <c r="I2652" s="133">
        <v>4.1900000000000004</v>
      </c>
      <c r="J2652" s="133">
        <v>4.7960000000000003</v>
      </c>
      <c r="K2652" s="133" t="s">
        <v>64</v>
      </c>
      <c r="L2652" s="133">
        <v>215.65799999999999</v>
      </c>
    </row>
    <row r="2653" spans="1:12" x14ac:dyDescent="0.3">
      <c r="A2653" s="134">
        <v>41019</v>
      </c>
      <c r="B2653" s="133">
        <v>155.346</v>
      </c>
      <c r="C2653" s="133">
        <v>4181.3680000000004</v>
      </c>
      <c r="D2653" s="183">
        <v>139.22800000000001</v>
      </c>
      <c r="E2653" s="133">
        <v>9188</v>
      </c>
      <c r="F2653" s="133">
        <v>5.3849999999999998</v>
      </c>
      <c r="G2653" s="133">
        <v>5.4530000000000003</v>
      </c>
      <c r="H2653" s="133">
        <v>5.5529999999999999</v>
      </c>
      <c r="I2653" s="133">
        <v>4.1340000000000003</v>
      </c>
      <c r="J2653" s="133">
        <v>4.7880000000000003</v>
      </c>
      <c r="K2653" s="133" t="s">
        <v>64</v>
      </c>
      <c r="L2653" s="133">
        <v>216.93299999999999</v>
      </c>
    </row>
    <row r="2654" spans="1:12" x14ac:dyDescent="0.3">
      <c r="A2654" s="134">
        <v>41020</v>
      </c>
      <c r="B2654" s="133">
        <v>155.346</v>
      </c>
      <c r="C2654" s="133">
        <v>4181.3680000000004</v>
      </c>
      <c r="D2654" s="183">
        <v>139.22800000000001</v>
      </c>
      <c r="E2654" s="133">
        <v>9188</v>
      </c>
      <c r="F2654" s="133">
        <v>5.3849999999999998</v>
      </c>
      <c r="G2654" s="133">
        <v>5.4530000000000003</v>
      </c>
      <c r="H2654" s="133">
        <v>5.5529999999999999</v>
      </c>
      <c r="I2654" s="133">
        <v>4.1340000000000003</v>
      </c>
      <c r="J2654" s="133">
        <v>4.7880000000000003</v>
      </c>
      <c r="K2654" s="133" t="s">
        <v>64</v>
      </c>
      <c r="L2654" s="133">
        <v>216.93299999999999</v>
      </c>
    </row>
    <row r="2655" spans="1:12" x14ac:dyDescent="0.3">
      <c r="A2655" s="134">
        <v>41021</v>
      </c>
      <c r="B2655" s="133">
        <v>155.346</v>
      </c>
      <c r="C2655" s="133">
        <v>4181.3680000000004</v>
      </c>
      <c r="D2655" s="183">
        <v>139.22800000000001</v>
      </c>
      <c r="E2655" s="133">
        <v>9188</v>
      </c>
      <c r="F2655" s="133">
        <v>5.3849999999999998</v>
      </c>
      <c r="G2655" s="133">
        <v>5.4530000000000003</v>
      </c>
      <c r="H2655" s="133">
        <v>5.5529999999999999</v>
      </c>
      <c r="I2655" s="133">
        <v>4.1340000000000003</v>
      </c>
      <c r="J2655" s="133">
        <v>4.7880000000000003</v>
      </c>
      <c r="K2655" s="133" t="s">
        <v>64</v>
      </c>
      <c r="L2655" s="133">
        <v>216.93299999999999</v>
      </c>
    </row>
    <row r="2656" spans="1:12" x14ac:dyDescent="0.3">
      <c r="A2656" s="134">
        <v>41022</v>
      </c>
      <c r="B2656" s="133">
        <v>155.47900000000001</v>
      </c>
      <c r="C2656" s="133">
        <v>4155.491</v>
      </c>
      <c r="D2656" s="183">
        <v>138.30500000000001</v>
      </c>
      <c r="E2656" s="133">
        <v>9187</v>
      </c>
      <c r="F2656" s="133">
        <v>5.3469999999999995</v>
      </c>
      <c r="G2656" s="133">
        <v>5.48</v>
      </c>
      <c r="H2656" s="133">
        <v>5.548</v>
      </c>
      <c r="I2656" s="133">
        <v>4.1159999999999997</v>
      </c>
      <c r="J2656" s="133">
        <v>4.7940000000000005</v>
      </c>
      <c r="K2656" s="133">
        <v>357.98399999999998</v>
      </c>
      <c r="L2656" s="133">
        <v>215.85599999999999</v>
      </c>
    </row>
    <row r="2657" spans="1:12" x14ac:dyDescent="0.3">
      <c r="A2657" s="134">
        <v>41023</v>
      </c>
      <c r="B2657" s="133">
        <v>155.44</v>
      </c>
      <c r="C2657" s="133">
        <v>4170.3530000000001</v>
      </c>
      <c r="D2657" s="183">
        <v>138.96299999999999</v>
      </c>
      <c r="E2657" s="133">
        <v>9193</v>
      </c>
      <c r="F2657" s="133">
        <v>5.3469999999999995</v>
      </c>
      <c r="G2657" s="133">
        <v>5.48</v>
      </c>
      <c r="H2657" s="133">
        <v>5.492</v>
      </c>
      <c r="I2657" s="133">
        <v>4.181</v>
      </c>
      <c r="J2657" s="133">
        <v>4.8</v>
      </c>
      <c r="K2657" s="133">
        <v>358.93599999999998</v>
      </c>
      <c r="L2657" s="133">
        <v>215.709</v>
      </c>
    </row>
    <row r="2658" spans="1:12" x14ac:dyDescent="0.3">
      <c r="A2658" s="134">
        <v>41024</v>
      </c>
      <c r="B2658" s="133">
        <v>155.48500000000001</v>
      </c>
      <c r="C2658" s="133">
        <v>4163.643</v>
      </c>
      <c r="D2658" s="183">
        <v>138.65899999999999</v>
      </c>
      <c r="E2658" s="133">
        <v>9191</v>
      </c>
      <c r="F2658" s="133">
        <v>5.2969999999999997</v>
      </c>
      <c r="G2658" s="133">
        <v>5.4050000000000002</v>
      </c>
      <c r="H2658" s="133">
        <v>5.5120000000000005</v>
      </c>
      <c r="I2658" s="133">
        <v>4.2110000000000003</v>
      </c>
      <c r="J2658" s="133">
        <v>4.7780000000000005</v>
      </c>
      <c r="K2658" s="133">
        <v>357.346</v>
      </c>
      <c r="L2658" s="133">
        <v>214.96299999999999</v>
      </c>
    </row>
    <row r="2659" spans="1:12" x14ac:dyDescent="0.3">
      <c r="A2659" s="134">
        <v>41025</v>
      </c>
      <c r="B2659" s="133">
        <v>155.53899999999999</v>
      </c>
      <c r="C2659" s="133">
        <v>4180.3059999999996</v>
      </c>
      <c r="D2659" s="183">
        <v>138.93199999999999</v>
      </c>
      <c r="E2659" s="133">
        <v>9185</v>
      </c>
      <c r="F2659" s="133">
        <v>5.282</v>
      </c>
      <c r="G2659" s="133">
        <v>5.3870000000000005</v>
      </c>
      <c r="H2659" s="133">
        <v>5.5069999999999997</v>
      </c>
      <c r="I2659" s="133">
        <v>4.2190000000000003</v>
      </c>
      <c r="J2659" s="133">
        <v>4.7910000000000004</v>
      </c>
      <c r="K2659" s="133">
        <v>359.54500000000002</v>
      </c>
      <c r="L2659" s="133">
        <v>216.631</v>
      </c>
    </row>
    <row r="2660" spans="1:12" x14ac:dyDescent="0.3">
      <c r="A2660" s="134">
        <v>41026</v>
      </c>
      <c r="B2660" s="133">
        <v>155.45500000000001</v>
      </c>
      <c r="C2660" s="133">
        <v>4163.9809999999998</v>
      </c>
      <c r="D2660" s="183">
        <v>139.39400000000001</v>
      </c>
      <c r="E2660" s="133">
        <v>9190</v>
      </c>
      <c r="F2660" s="133">
        <v>5.3109999999999999</v>
      </c>
      <c r="G2660" s="133">
        <v>5.4210000000000003</v>
      </c>
      <c r="H2660" s="133">
        <v>5.4859999999999998</v>
      </c>
      <c r="I2660" s="133">
        <v>4.226</v>
      </c>
      <c r="J2660" s="133">
        <v>4.8090000000000002</v>
      </c>
      <c r="K2660" s="133">
        <v>357.52100000000002</v>
      </c>
      <c r="L2660" s="133">
        <v>215.79</v>
      </c>
    </row>
    <row r="2661" spans="1:12" x14ac:dyDescent="0.3">
      <c r="A2661" s="134">
        <v>41027</v>
      </c>
      <c r="B2661" s="133">
        <v>155.45500000000001</v>
      </c>
      <c r="C2661" s="133">
        <v>4163.9809999999998</v>
      </c>
      <c r="D2661" s="183">
        <v>139.39400000000001</v>
      </c>
      <c r="E2661" s="133">
        <v>9190</v>
      </c>
      <c r="F2661" s="133">
        <v>5.3109999999999999</v>
      </c>
      <c r="G2661" s="133">
        <v>5.4210000000000003</v>
      </c>
      <c r="H2661" s="133">
        <v>5.4859999999999998</v>
      </c>
      <c r="I2661" s="133">
        <v>4.226</v>
      </c>
      <c r="J2661" s="133">
        <v>4.8090000000000002</v>
      </c>
      <c r="K2661" s="133">
        <v>357.52100000000002</v>
      </c>
      <c r="L2661" s="133">
        <v>215.79</v>
      </c>
    </row>
    <row r="2662" spans="1:12" x14ac:dyDescent="0.3">
      <c r="A2662" s="134">
        <v>41028</v>
      </c>
      <c r="B2662" s="133">
        <v>155.45500000000001</v>
      </c>
      <c r="C2662" s="133">
        <v>4163.9809999999998</v>
      </c>
      <c r="D2662" s="183">
        <v>139.39400000000001</v>
      </c>
      <c r="E2662" s="133">
        <v>9190</v>
      </c>
      <c r="F2662" s="133">
        <v>5.3109999999999999</v>
      </c>
      <c r="G2662" s="133">
        <v>5.4210000000000003</v>
      </c>
      <c r="H2662" s="133">
        <v>5.4859999999999998</v>
      </c>
      <c r="I2662" s="133">
        <v>4.226</v>
      </c>
      <c r="J2662" s="133">
        <v>4.8090000000000002</v>
      </c>
      <c r="K2662" s="133">
        <v>357.52100000000002</v>
      </c>
      <c r="L2662" s="133">
        <v>215.79</v>
      </c>
    </row>
    <row r="2663" spans="1:12" x14ac:dyDescent="0.3">
      <c r="A2663" s="134">
        <v>41029</v>
      </c>
      <c r="B2663" s="133">
        <v>155.28399999999999</v>
      </c>
      <c r="C2663" s="133">
        <v>4180.732</v>
      </c>
      <c r="D2663" s="183">
        <v>139.98400000000001</v>
      </c>
      <c r="E2663" s="133">
        <v>9192</v>
      </c>
      <c r="F2663" s="133">
        <v>5.33</v>
      </c>
      <c r="G2663" s="133">
        <v>5.3849999999999998</v>
      </c>
      <c r="H2663" s="133">
        <v>5.5049999999999999</v>
      </c>
      <c r="I2663" s="133">
        <v>4.1790000000000003</v>
      </c>
      <c r="J2663" s="133">
        <v>4.7759999999999998</v>
      </c>
      <c r="K2663" s="133">
        <v>359.05</v>
      </c>
      <c r="L2663" s="133">
        <v>216.38399999999999</v>
      </c>
    </row>
    <row r="2664" spans="1:12" x14ac:dyDescent="0.3">
      <c r="A2664" s="134">
        <v>41030</v>
      </c>
      <c r="B2664" s="133">
        <v>155.071</v>
      </c>
      <c r="C2664" s="133">
        <v>4195.9840000000004</v>
      </c>
      <c r="D2664" s="183">
        <v>140.44399999999999</v>
      </c>
      <c r="E2664" s="133">
        <v>9189</v>
      </c>
      <c r="F2664" s="133">
        <v>5.2850000000000001</v>
      </c>
      <c r="G2664" s="133">
        <v>5.3719999999999999</v>
      </c>
      <c r="H2664" s="133">
        <v>5.4719999999999995</v>
      </c>
      <c r="I2664" s="133">
        <v>4.2060000000000004</v>
      </c>
      <c r="J2664" s="133">
        <v>4.7889999999999997</v>
      </c>
      <c r="K2664" s="133">
        <v>360.55700000000002</v>
      </c>
      <c r="L2664" s="133">
        <v>217.267</v>
      </c>
    </row>
    <row r="2665" spans="1:12" x14ac:dyDescent="0.3">
      <c r="A2665" s="134">
        <v>41031</v>
      </c>
      <c r="B2665" s="133">
        <v>155.01300000000001</v>
      </c>
      <c r="C2665" s="133">
        <v>4219.2950000000001</v>
      </c>
      <c r="D2665" s="183">
        <v>141.58099999999999</v>
      </c>
      <c r="E2665" s="133">
        <v>9210</v>
      </c>
      <c r="F2665" s="133">
        <v>5.306</v>
      </c>
      <c r="G2665" s="133">
        <v>5.3639999999999999</v>
      </c>
      <c r="H2665" s="133">
        <v>5.5209999999999999</v>
      </c>
      <c r="I2665" s="133">
        <v>4.1920000000000002</v>
      </c>
      <c r="J2665" s="133">
        <v>4.7300000000000004</v>
      </c>
      <c r="K2665" s="133">
        <v>362.74099999999999</v>
      </c>
      <c r="L2665" s="133">
        <v>218.98</v>
      </c>
    </row>
    <row r="2666" spans="1:12" x14ac:dyDescent="0.3">
      <c r="A2666" s="134">
        <v>41032</v>
      </c>
      <c r="B2666" s="133">
        <v>155.322</v>
      </c>
      <c r="C2666" s="133">
        <v>4224.0029999999997</v>
      </c>
      <c r="D2666" s="183">
        <v>141.917</v>
      </c>
      <c r="E2666" s="133">
        <v>9190</v>
      </c>
      <c r="F2666" s="133">
        <v>5.2960000000000003</v>
      </c>
      <c r="G2666" s="133">
        <v>5.4169999999999998</v>
      </c>
      <c r="H2666" s="133">
        <v>5.5449999999999999</v>
      </c>
      <c r="I2666" s="133">
        <v>4.1159999999999997</v>
      </c>
      <c r="J2666" s="133">
        <v>4.702</v>
      </c>
      <c r="K2666" s="133">
        <v>362.19</v>
      </c>
      <c r="L2666" s="133">
        <v>219.042</v>
      </c>
    </row>
    <row r="2667" spans="1:12" x14ac:dyDescent="0.3">
      <c r="A2667" s="134">
        <v>41033</v>
      </c>
      <c r="B2667" s="133">
        <v>155.32</v>
      </c>
      <c r="C2667" s="133">
        <v>4216.6809999999996</v>
      </c>
      <c r="D2667" s="183">
        <v>141.35900000000001</v>
      </c>
      <c r="E2667" s="133">
        <v>9190</v>
      </c>
      <c r="F2667" s="133">
        <v>5.2939999999999996</v>
      </c>
      <c r="G2667" s="133">
        <v>5.407</v>
      </c>
      <c r="H2667" s="133">
        <v>5.5129999999999999</v>
      </c>
      <c r="I2667" s="133">
        <v>4.1189999999999998</v>
      </c>
      <c r="J2667" s="133">
        <v>4.6950000000000003</v>
      </c>
      <c r="K2667" s="133">
        <v>361.79</v>
      </c>
      <c r="L2667" s="133">
        <v>219.07599999999999</v>
      </c>
    </row>
    <row r="2668" spans="1:12" x14ac:dyDescent="0.3">
      <c r="A2668" s="134">
        <v>41034</v>
      </c>
      <c r="B2668" s="133">
        <v>155.32</v>
      </c>
      <c r="C2668" s="133">
        <v>4216.6809999999996</v>
      </c>
      <c r="D2668" s="183">
        <v>141.35900000000001</v>
      </c>
      <c r="E2668" s="133">
        <v>9190</v>
      </c>
      <c r="F2668" s="133">
        <v>5.2939999999999996</v>
      </c>
      <c r="G2668" s="133">
        <v>5.407</v>
      </c>
      <c r="H2668" s="133">
        <v>5.5129999999999999</v>
      </c>
      <c r="I2668" s="133">
        <v>4.1189999999999998</v>
      </c>
      <c r="J2668" s="133">
        <v>4.6950000000000003</v>
      </c>
      <c r="K2668" s="133">
        <v>361.79</v>
      </c>
      <c r="L2668" s="133">
        <v>219.07599999999999</v>
      </c>
    </row>
    <row r="2669" spans="1:12" x14ac:dyDescent="0.3">
      <c r="A2669" s="134">
        <v>41035</v>
      </c>
      <c r="B2669" s="133">
        <v>155.32</v>
      </c>
      <c r="C2669" s="133">
        <v>4216.6809999999996</v>
      </c>
      <c r="D2669" s="183">
        <v>141.35900000000001</v>
      </c>
      <c r="E2669" s="133">
        <v>9190</v>
      </c>
      <c r="F2669" s="133">
        <v>5.2939999999999996</v>
      </c>
      <c r="G2669" s="133">
        <v>5.407</v>
      </c>
      <c r="H2669" s="133">
        <v>5.5129999999999999</v>
      </c>
      <c r="I2669" s="133">
        <v>4.1189999999999998</v>
      </c>
      <c r="J2669" s="133">
        <v>4.6950000000000003</v>
      </c>
      <c r="K2669" s="133">
        <v>361.79</v>
      </c>
      <c r="L2669" s="133">
        <v>219.07599999999999</v>
      </c>
    </row>
    <row r="2670" spans="1:12" x14ac:dyDescent="0.3">
      <c r="A2670" s="134">
        <v>41036</v>
      </c>
      <c r="B2670" s="133">
        <v>155.268</v>
      </c>
      <c r="C2670" s="133">
        <v>4158.8620000000001</v>
      </c>
      <c r="D2670" s="183">
        <v>139.215</v>
      </c>
      <c r="E2670" s="133">
        <v>9225</v>
      </c>
      <c r="F2670" s="133">
        <v>5.3220000000000001</v>
      </c>
      <c r="G2670" s="133">
        <v>5.3979999999999997</v>
      </c>
      <c r="H2670" s="133">
        <v>5.5140000000000002</v>
      </c>
      <c r="I2670" s="133">
        <v>4.2050000000000001</v>
      </c>
      <c r="J2670" s="133">
        <v>4.7160000000000002</v>
      </c>
      <c r="K2670" s="133">
        <v>357.08499999999998</v>
      </c>
      <c r="L2670" s="133">
        <v>216.17599999999999</v>
      </c>
    </row>
    <row r="2671" spans="1:12" x14ac:dyDescent="0.3">
      <c r="A2671" s="134">
        <v>41037</v>
      </c>
      <c r="B2671" s="133">
        <v>154.96799999999999</v>
      </c>
      <c r="C2671" s="133">
        <v>4181.0730000000003</v>
      </c>
      <c r="D2671" s="183">
        <v>140.113</v>
      </c>
      <c r="E2671" s="133">
        <v>9238</v>
      </c>
      <c r="F2671" s="133">
        <v>5.2720000000000002</v>
      </c>
      <c r="G2671" s="133">
        <v>5.391</v>
      </c>
      <c r="H2671" s="133">
        <v>5.484</v>
      </c>
      <c r="I2671" s="133">
        <v>4.2690000000000001</v>
      </c>
      <c r="J2671" s="133">
        <v>4.702</v>
      </c>
      <c r="K2671" s="133">
        <v>358.577</v>
      </c>
      <c r="L2671" s="133">
        <v>217.50899999999999</v>
      </c>
    </row>
    <row r="2672" spans="1:12" x14ac:dyDescent="0.3">
      <c r="A2672" s="134">
        <v>41038</v>
      </c>
      <c r="B2672" s="133">
        <v>154.43899999999999</v>
      </c>
      <c r="C2672" s="133">
        <v>4129.0600000000004</v>
      </c>
      <c r="D2672" s="183">
        <v>137.97499999999999</v>
      </c>
      <c r="E2672" s="133">
        <v>9262</v>
      </c>
      <c r="F2672" s="133">
        <v>5.2690000000000001</v>
      </c>
      <c r="G2672" s="133">
        <v>5.3650000000000002</v>
      </c>
      <c r="H2672" s="133">
        <v>5.4719999999999995</v>
      </c>
      <c r="I2672" s="133">
        <v>4.3460000000000001</v>
      </c>
      <c r="J2672" s="133">
        <v>4.7430000000000003</v>
      </c>
      <c r="K2672" s="133">
        <v>353.23</v>
      </c>
      <c r="L2672" s="133">
        <v>214.08699999999999</v>
      </c>
    </row>
    <row r="2673" spans="1:12" x14ac:dyDescent="0.3">
      <c r="A2673" s="134">
        <v>41039</v>
      </c>
      <c r="B2673" s="133">
        <v>154.23099999999999</v>
      </c>
      <c r="C2673" s="133">
        <v>4133.6310000000003</v>
      </c>
      <c r="D2673" s="183">
        <v>138.27600000000001</v>
      </c>
      <c r="E2673" s="133">
        <v>9180</v>
      </c>
      <c r="F2673" s="133">
        <v>5.298</v>
      </c>
      <c r="G2673" s="133">
        <v>5.38</v>
      </c>
      <c r="H2673" s="133">
        <v>5.4950000000000001</v>
      </c>
      <c r="I2673" s="133">
        <v>4.5270000000000001</v>
      </c>
      <c r="J2673" s="133">
        <v>4.7439999999999998</v>
      </c>
      <c r="K2673" s="133">
        <v>353.78800000000001</v>
      </c>
      <c r="L2673" s="133">
        <v>214.61600000000001</v>
      </c>
    </row>
    <row r="2674" spans="1:12" x14ac:dyDescent="0.3">
      <c r="A2674" s="134">
        <v>41040</v>
      </c>
      <c r="B2674" s="133">
        <v>154.05600000000001</v>
      </c>
      <c r="C2674" s="133">
        <v>4114.1400000000003</v>
      </c>
      <c r="D2674" s="183">
        <v>137.24299999999999</v>
      </c>
      <c r="E2674" s="133">
        <v>9243</v>
      </c>
      <c r="F2674" s="133">
        <v>5.2629999999999999</v>
      </c>
      <c r="G2674" s="133">
        <v>5.3520000000000003</v>
      </c>
      <c r="H2674" s="133">
        <v>5.484</v>
      </c>
      <c r="I2674" s="133">
        <v>4.55</v>
      </c>
      <c r="J2674" s="133">
        <v>4.7560000000000002</v>
      </c>
      <c r="K2674" s="133">
        <v>351.94499999999999</v>
      </c>
      <c r="L2674" s="133">
        <v>213.10300000000001</v>
      </c>
    </row>
    <row r="2675" spans="1:12" x14ac:dyDescent="0.3">
      <c r="A2675" s="134">
        <v>41041</v>
      </c>
      <c r="B2675" s="133">
        <v>154.05600000000001</v>
      </c>
      <c r="C2675" s="133">
        <v>4114.1400000000003</v>
      </c>
      <c r="D2675" s="183">
        <v>137.24299999999999</v>
      </c>
      <c r="E2675" s="133">
        <v>9243</v>
      </c>
      <c r="F2675" s="133">
        <v>5.2629999999999999</v>
      </c>
      <c r="G2675" s="133">
        <v>5.3520000000000003</v>
      </c>
      <c r="H2675" s="133">
        <v>5.484</v>
      </c>
      <c r="I2675" s="133">
        <v>4.55</v>
      </c>
      <c r="J2675" s="133">
        <v>4.7560000000000002</v>
      </c>
      <c r="K2675" s="133">
        <v>351.94499999999999</v>
      </c>
      <c r="L2675" s="133">
        <v>213.10300000000001</v>
      </c>
    </row>
    <row r="2676" spans="1:12" x14ac:dyDescent="0.3">
      <c r="A2676" s="134">
        <v>41042</v>
      </c>
      <c r="B2676" s="133">
        <v>154.05600000000001</v>
      </c>
      <c r="C2676" s="133">
        <v>4114.1400000000003</v>
      </c>
      <c r="D2676" s="183">
        <v>137.24299999999999</v>
      </c>
      <c r="E2676" s="133">
        <v>9243</v>
      </c>
      <c r="F2676" s="133">
        <v>5.2629999999999999</v>
      </c>
      <c r="G2676" s="133">
        <v>5.3520000000000003</v>
      </c>
      <c r="H2676" s="133">
        <v>5.484</v>
      </c>
      <c r="I2676" s="133">
        <v>4.55</v>
      </c>
      <c r="J2676" s="133">
        <v>4.7560000000000002</v>
      </c>
      <c r="K2676" s="133">
        <v>351.94499999999999</v>
      </c>
      <c r="L2676" s="133">
        <v>213.10300000000001</v>
      </c>
    </row>
    <row r="2677" spans="1:12" x14ac:dyDescent="0.3">
      <c r="A2677" s="134">
        <v>41043</v>
      </c>
      <c r="B2677" s="133">
        <v>153.68799999999999</v>
      </c>
      <c r="C2677" s="133">
        <v>4053.067</v>
      </c>
      <c r="D2677" s="183">
        <v>135.33799999999999</v>
      </c>
      <c r="E2677" s="133">
        <v>9263</v>
      </c>
      <c r="F2677" s="133">
        <v>5.2720000000000002</v>
      </c>
      <c r="G2677" s="133">
        <v>5.3390000000000004</v>
      </c>
      <c r="H2677" s="133">
        <v>5.468</v>
      </c>
      <c r="I2677" s="133">
        <v>4.5280000000000005</v>
      </c>
      <c r="J2677" s="133">
        <v>4.7949999999999999</v>
      </c>
      <c r="K2677" s="133">
        <v>347.298</v>
      </c>
      <c r="L2677" s="133">
        <v>210.15</v>
      </c>
    </row>
    <row r="2678" spans="1:12" x14ac:dyDescent="0.3">
      <c r="A2678" s="134">
        <v>41044</v>
      </c>
      <c r="B2678" s="133">
        <v>152.58199999999999</v>
      </c>
      <c r="C2678" s="133">
        <v>4045.6439999999998</v>
      </c>
      <c r="D2678" s="183">
        <v>134.999</v>
      </c>
      <c r="E2678" s="133">
        <v>9271</v>
      </c>
      <c r="F2678" s="133">
        <v>5.2670000000000003</v>
      </c>
      <c r="G2678" s="133">
        <v>5.36</v>
      </c>
      <c r="H2678" s="133">
        <v>5.468</v>
      </c>
      <c r="I2678" s="133">
        <v>4.4809999999999999</v>
      </c>
      <c r="J2678" s="133">
        <v>4.9459999999999997</v>
      </c>
      <c r="K2678" s="133">
        <v>347.09399999999999</v>
      </c>
      <c r="L2678" s="133">
        <v>209.869</v>
      </c>
    </row>
    <row r="2679" spans="1:12" x14ac:dyDescent="0.3">
      <c r="A2679" s="134">
        <v>41045</v>
      </c>
      <c r="B2679" s="133">
        <v>151.55699999999999</v>
      </c>
      <c r="C2679" s="133">
        <v>3980.4960000000001</v>
      </c>
      <c r="D2679" s="183">
        <v>133.19999999999999</v>
      </c>
      <c r="E2679" s="133">
        <v>9340</v>
      </c>
      <c r="F2679" s="133">
        <v>5.2949999999999999</v>
      </c>
      <c r="G2679" s="133">
        <v>5.3860000000000001</v>
      </c>
      <c r="H2679" s="133">
        <v>5.4740000000000002</v>
      </c>
      <c r="I2679" s="133">
        <v>4.6399999999999997</v>
      </c>
      <c r="J2679" s="133">
        <v>5.109</v>
      </c>
      <c r="K2679" s="133">
        <v>341.31599999999997</v>
      </c>
      <c r="L2679" s="133">
        <v>206.86799999999999</v>
      </c>
    </row>
    <row r="2680" spans="1:12" x14ac:dyDescent="0.3">
      <c r="A2680" s="134">
        <v>41046</v>
      </c>
      <c r="B2680" s="133">
        <v>151.489</v>
      </c>
      <c r="C2680" s="133">
        <v>3980.4960000000001</v>
      </c>
      <c r="D2680" s="183">
        <v>133.19999999999999</v>
      </c>
      <c r="E2680" s="133">
        <v>9355</v>
      </c>
      <c r="F2680" s="133">
        <v>5.2949999999999999</v>
      </c>
      <c r="G2680" s="133">
        <v>5.3860000000000001</v>
      </c>
      <c r="H2680" s="133">
        <v>5.4740000000000002</v>
      </c>
      <c r="I2680" s="133">
        <v>4.3879999999999999</v>
      </c>
      <c r="J2680" s="133">
        <v>5.0579999999999998</v>
      </c>
      <c r="K2680" s="133">
        <v>341.31599999999997</v>
      </c>
      <c r="L2680" s="133">
        <v>206.86799999999999</v>
      </c>
    </row>
    <row r="2681" spans="1:12" x14ac:dyDescent="0.3">
      <c r="A2681" s="134">
        <v>41047</v>
      </c>
      <c r="B2681" s="133">
        <v>151.571</v>
      </c>
      <c r="C2681" s="133">
        <v>3980.4960000000001</v>
      </c>
      <c r="D2681" s="183">
        <v>133.19999999999999</v>
      </c>
      <c r="E2681" s="133">
        <v>9395</v>
      </c>
      <c r="F2681" s="133">
        <v>5.2949999999999999</v>
      </c>
      <c r="G2681" s="133">
        <v>5.3860000000000001</v>
      </c>
      <c r="H2681" s="133">
        <v>5.4740000000000002</v>
      </c>
      <c r="I2681" s="133">
        <v>4.38</v>
      </c>
      <c r="J2681" s="133">
        <v>5.0579999999999998</v>
      </c>
      <c r="K2681" s="133">
        <v>341.31599999999997</v>
      </c>
      <c r="L2681" s="133">
        <v>206.86799999999999</v>
      </c>
    </row>
    <row r="2682" spans="1:12" x14ac:dyDescent="0.3">
      <c r="A2682" s="134">
        <v>41048</v>
      </c>
      <c r="B2682" s="133">
        <v>151.571</v>
      </c>
      <c r="C2682" s="133">
        <v>3980.4960000000001</v>
      </c>
      <c r="D2682" s="183">
        <v>133.19999999999999</v>
      </c>
      <c r="E2682" s="133">
        <v>9395</v>
      </c>
      <c r="F2682" s="133">
        <v>5.2949999999999999</v>
      </c>
      <c r="G2682" s="133">
        <v>5.3860000000000001</v>
      </c>
      <c r="H2682" s="133">
        <v>5.4740000000000002</v>
      </c>
      <c r="I2682" s="133">
        <v>4.38</v>
      </c>
      <c r="J2682" s="133">
        <v>5.0579999999999998</v>
      </c>
      <c r="K2682" s="133">
        <v>341.31599999999997</v>
      </c>
      <c r="L2682" s="133">
        <v>206.86799999999999</v>
      </c>
    </row>
    <row r="2683" spans="1:12" x14ac:dyDescent="0.3">
      <c r="A2683" s="134">
        <v>41049</v>
      </c>
      <c r="B2683" s="133">
        <v>151.571</v>
      </c>
      <c r="C2683" s="133">
        <v>3980.4960000000001</v>
      </c>
      <c r="D2683" s="183">
        <v>133.19999999999999</v>
      </c>
      <c r="E2683" s="133">
        <v>9395</v>
      </c>
      <c r="F2683" s="133">
        <v>5.2949999999999999</v>
      </c>
      <c r="G2683" s="133">
        <v>5.3860000000000001</v>
      </c>
      <c r="H2683" s="133">
        <v>5.4740000000000002</v>
      </c>
      <c r="I2683" s="133">
        <v>4.38</v>
      </c>
      <c r="J2683" s="133">
        <v>5.0579999999999998</v>
      </c>
      <c r="K2683" s="133">
        <v>341.31599999999997</v>
      </c>
      <c r="L2683" s="133">
        <v>206.86799999999999</v>
      </c>
    </row>
    <row r="2684" spans="1:12" x14ac:dyDescent="0.3">
      <c r="A2684" s="134">
        <v>41050</v>
      </c>
      <c r="B2684" s="133">
        <v>151.59200000000001</v>
      </c>
      <c r="C2684" s="133">
        <v>3940.1080000000002</v>
      </c>
      <c r="D2684" s="183">
        <v>131.58199999999999</v>
      </c>
      <c r="E2684" s="133">
        <v>9369</v>
      </c>
      <c r="F2684" s="133">
        <v>5.2780000000000005</v>
      </c>
      <c r="G2684" s="133">
        <v>5.3769999999999998</v>
      </c>
      <c r="H2684" s="133">
        <v>5.49</v>
      </c>
      <c r="I2684" s="133">
        <v>4.6210000000000004</v>
      </c>
      <c r="J2684" s="133">
        <v>5.2210000000000001</v>
      </c>
      <c r="K2684" s="133">
        <v>335.46199999999999</v>
      </c>
      <c r="L2684" s="133">
        <v>203.03200000000001</v>
      </c>
    </row>
    <row r="2685" spans="1:12" x14ac:dyDescent="0.3">
      <c r="A2685" s="134">
        <v>41051</v>
      </c>
      <c r="B2685" s="133">
        <v>152.238</v>
      </c>
      <c r="C2685" s="133">
        <v>4021.1</v>
      </c>
      <c r="D2685" s="183">
        <v>134.221</v>
      </c>
      <c r="E2685" s="133">
        <v>9236</v>
      </c>
      <c r="F2685" s="133">
        <v>5.2309999999999999</v>
      </c>
      <c r="G2685" s="133">
        <v>5.351</v>
      </c>
      <c r="H2685" s="133">
        <v>5.4610000000000003</v>
      </c>
      <c r="I2685" s="133">
        <v>4.585</v>
      </c>
      <c r="J2685" s="133">
        <v>5.2320000000000002</v>
      </c>
      <c r="K2685" s="133">
        <v>342.87799999999999</v>
      </c>
      <c r="L2685" s="133">
        <v>206.96</v>
      </c>
    </row>
    <row r="2686" spans="1:12" x14ac:dyDescent="0.3">
      <c r="A2686" s="134">
        <v>41052</v>
      </c>
      <c r="B2686" s="133">
        <v>152.18600000000001</v>
      </c>
      <c r="C2686" s="133">
        <v>3981.578</v>
      </c>
      <c r="D2686" s="183">
        <v>132.673</v>
      </c>
      <c r="E2686" s="133">
        <v>9311</v>
      </c>
      <c r="F2686" s="133">
        <v>5.2560000000000002</v>
      </c>
      <c r="G2686" s="133">
        <v>5.3550000000000004</v>
      </c>
      <c r="H2686" s="133">
        <v>5.49</v>
      </c>
      <c r="I2686" s="133">
        <v>4.5430000000000001</v>
      </c>
      <c r="J2686" s="133">
        <v>5.2119999999999997</v>
      </c>
      <c r="K2686" s="133">
        <v>340.46699999999998</v>
      </c>
      <c r="L2686" s="133">
        <v>205.56200000000001</v>
      </c>
    </row>
    <row r="2687" spans="1:12" x14ac:dyDescent="0.3">
      <c r="A2687" s="134">
        <v>41053</v>
      </c>
      <c r="B2687" s="133">
        <v>151.90700000000001</v>
      </c>
      <c r="C2687" s="133">
        <v>3984.873</v>
      </c>
      <c r="D2687" s="183">
        <v>132.61000000000001</v>
      </c>
      <c r="E2687" s="133">
        <v>9466</v>
      </c>
      <c r="F2687" s="133">
        <v>5.27</v>
      </c>
      <c r="G2687" s="133">
        <v>5.343</v>
      </c>
      <c r="H2687" s="133">
        <v>5.4589999999999996</v>
      </c>
      <c r="I2687" s="133">
        <v>4.53</v>
      </c>
      <c r="J2687" s="133">
        <v>5.1630000000000003</v>
      </c>
      <c r="K2687" s="133">
        <v>340.29599999999999</v>
      </c>
      <c r="L2687" s="133">
        <v>205.208</v>
      </c>
    </row>
    <row r="2688" spans="1:12" x14ac:dyDescent="0.3">
      <c r="A2688" s="134">
        <v>41054</v>
      </c>
      <c r="B2688" s="133">
        <v>151.42099999999999</v>
      </c>
      <c r="C2688" s="133">
        <v>3902.5079999999998</v>
      </c>
      <c r="D2688" s="183">
        <v>129.73099999999999</v>
      </c>
      <c r="E2688" s="133">
        <v>9458</v>
      </c>
      <c r="F2688" s="133">
        <v>5.28</v>
      </c>
      <c r="G2688" s="133">
        <v>5.36</v>
      </c>
      <c r="H2688" s="133">
        <v>5.4359999999999999</v>
      </c>
      <c r="I2688" s="133">
        <v>4.88</v>
      </c>
      <c r="J2688" s="133">
        <v>5.3209999999999997</v>
      </c>
      <c r="K2688" s="133">
        <v>331.75799999999998</v>
      </c>
      <c r="L2688" s="133">
        <v>199.62299999999999</v>
      </c>
    </row>
    <row r="2689" spans="1:12" x14ac:dyDescent="0.3">
      <c r="A2689" s="134">
        <v>41055</v>
      </c>
      <c r="B2689" s="133">
        <v>151.42099999999999</v>
      </c>
      <c r="C2689" s="133">
        <v>3902.5079999999998</v>
      </c>
      <c r="D2689" s="183">
        <v>129.73099999999999</v>
      </c>
      <c r="E2689" s="133">
        <v>9458</v>
      </c>
      <c r="F2689" s="133">
        <v>5.28</v>
      </c>
      <c r="G2689" s="133">
        <v>5.36</v>
      </c>
      <c r="H2689" s="133">
        <v>5.4359999999999999</v>
      </c>
      <c r="I2689" s="133">
        <v>4.88</v>
      </c>
      <c r="J2689" s="133">
        <v>5.3209999999999997</v>
      </c>
      <c r="K2689" s="133">
        <v>331.75799999999998</v>
      </c>
      <c r="L2689" s="133">
        <v>199.62299999999999</v>
      </c>
    </row>
    <row r="2690" spans="1:12" x14ac:dyDescent="0.3">
      <c r="A2690" s="134">
        <v>41056</v>
      </c>
      <c r="B2690" s="133">
        <v>151.42099999999999</v>
      </c>
      <c r="C2690" s="133">
        <v>3902.5079999999998</v>
      </c>
      <c r="D2690" s="183">
        <v>129.73099999999999</v>
      </c>
      <c r="E2690" s="133">
        <v>9458</v>
      </c>
      <c r="F2690" s="133">
        <v>5.28</v>
      </c>
      <c r="G2690" s="133">
        <v>5.36</v>
      </c>
      <c r="H2690" s="133">
        <v>5.4359999999999999</v>
      </c>
      <c r="I2690" s="133">
        <v>4.88</v>
      </c>
      <c r="J2690" s="133">
        <v>5.3209999999999997</v>
      </c>
      <c r="K2690" s="133">
        <v>331.75799999999998</v>
      </c>
      <c r="L2690" s="133">
        <v>199.62299999999999</v>
      </c>
    </row>
    <row r="2691" spans="1:12" x14ac:dyDescent="0.3">
      <c r="A2691" s="134">
        <v>41057</v>
      </c>
      <c r="B2691" s="133">
        <v>151.15700000000001</v>
      </c>
      <c r="C2691" s="133">
        <v>3918.6849999999999</v>
      </c>
      <c r="D2691" s="183">
        <v>130.238</v>
      </c>
      <c r="E2691" s="133">
        <v>9490</v>
      </c>
      <c r="F2691" s="133">
        <v>5.2679999999999998</v>
      </c>
      <c r="G2691" s="133">
        <v>5.3629999999999995</v>
      </c>
      <c r="H2691" s="133">
        <v>5.4939999999999998</v>
      </c>
      <c r="I2691" s="133">
        <v>5.0060000000000002</v>
      </c>
      <c r="J2691" s="133">
        <v>5.359</v>
      </c>
      <c r="K2691" s="133">
        <v>332.85899999999998</v>
      </c>
      <c r="L2691" s="133">
        <v>200.55500000000001</v>
      </c>
    </row>
    <row r="2692" spans="1:12" x14ac:dyDescent="0.3">
      <c r="A2692" s="134">
        <v>41058</v>
      </c>
      <c r="B2692" s="133">
        <v>151.02099999999999</v>
      </c>
      <c r="C2692" s="133">
        <v>3919.0650000000001</v>
      </c>
      <c r="D2692" s="183">
        <v>130.339</v>
      </c>
      <c r="E2692" s="133">
        <v>9478</v>
      </c>
      <c r="F2692" s="133">
        <v>5.2969999999999997</v>
      </c>
      <c r="G2692" s="133">
        <v>5.3840000000000003</v>
      </c>
      <c r="H2692" s="133">
        <v>5.4859999999999998</v>
      </c>
      <c r="I2692" s="133">
        <v>4.9820000000000002</v>
      </c>
      <c r="J2692" s="133">
        <v>5.3650000000000002</v>
      </c>
      <c r="K2692" s="133">
        <v>333.21800000000002</v>
      </c>
      <c r="L2692" s="133">
        <v>200.898</v>
      </c>
    </row>
    <row r="2693" spans="1:12" x14ac:dyDescent="0.3">
      <c r="A2693" s="134">
        <v>41059</v>
      </c>
      <c r="B2693" s="133">
        <v>151.125</v>
      </c>
      <c r="C2693" s="133">
        <v>3917.9160000000002</v>
      </c>
      <c r="D2693" s="183">
        <v>130.46899999999999</v>
      </c>
      <c r="E2693" s="133">
        <v>9435</v>
      </c>
      <c r="F2693" s="133">
        <v>5.2939999999999996</v>
      </c>
      <c r="G2693" s="133">
        <v>5.4009999999999998</v>
      </c>
      <c r="H2693" s="133">
        <v>5.4790000000000001</v>
      </c>
      <c r="I2693" s="133">
        <v>4.9420000000000002</v>
      </c>
      <c r="J2693" s="133">
        <v>5.3719999999999999</v>
      </c>
      <c r="K2693" s="133">
        <v>335.01100000000002</v>
      </c>
      <c r="L2693" s="133">
        <v>202.77</v>
      </c>
    </row>
    <row r="2694" spans="1:12" x14ac:dyDescent="0.3">
      <c r="A2694" s="134">
        <v>41060</v>
      </c>
      <c r="B2694" s="133">
        <v>151.09299999999999</v>
      </c>
      <c r="C2694" s="133">
        <v>3832.8240000000001</v>
      </c>
      <c r="D2694" s="183">
        <v>128.11600000000001</v>
      </c>
      <c r="E2694" s="133">
        <v>9485</v>
      </c>
      <c r="F2694" s="133">
        <v>5.2759999999999998</v>
      </c>
      <c r="G2694" s="133">
        <v>5.343</v>
      </c>
      <c r="H2694" s="133">
        <v>5.4859999999999998</v>
      </c>
      <c r="I2694" s="133">
        <v>4.851</v>
      </c>
      <c r="J2694" s="133">
        <v>5.3609999999999998</v>
      </c>
      <c r="K2694" s="133">
        <v>325.375</v>
      </c>
      <c r="L2694" s="133">
        <v>197.83199999999999</v>
      </c>
    </row>
    <row r="2695" spans="1:12" x14ac:dyDescent="0.3">
      <c r="A2695" s="134">
        <v>41061</v>
      </c>
      <c r="B2695" s="133">
        <v>151.32900000000001</v>
      </c>
      <c r="C2695" s="133">
        <v>3799.7660000000001</v>
      </c>
      <c r="D2695" s="183">
        <v>126.732</v>
      </c>
      <c r="E2695" s="133">
        <v>9525</v>
      </c>
      <c r="F2695" s="133">
        <v>5.2789999999999999</v>
      </c>
      <c r="G2695" s="133">
        <v>5.3609999999999998</v>
      </c>
      <c r="H2695" s="133">
        <v>5.5019999999999998</v>
      </c>
      <c r="I2695" s="133">
        <v>4.8739999999999997</v>
      </c>
      <c r="J2695" s="133">
        <v>5.3639999999999999</v>
      </c>
      <c r="K2695" s="133">
        <v>322.69400000000002</v>
      </c>
      <c r="L2695" s="133">
        <v>196.48099999999999</v>
      </c>
    </row>
    <row r="2696" spans="1:12" x14ac:dyDescent="0.3">
      <c r="A2696" s="134">
        <v>41062</v>
      </c>
      <c r="B2696" s="133">
        <v>151.32900000000001</v>
      </c>
      <c r="C2696" s="133">
        <v>3799.7660000000001</v>
      </c>
      <c r="D2696" s="183">
        <v>126.732</v>
      </c>
      <c r="E2696" s="133">
        <v>9525</v>
      </c>
      <c r="F2696" s="133">
        <v>5.2789999999999999</v>
      </c>
      <c r="G2696" s="133">
        <v>5.3609999999999998</v>
      </c>
      <c r="H2696" s="133">
        <v>5.5019999999999998</v>
      </c>
      <c r="I2696" s="133">
        <v>4.8739999999999997</v>
      </c>
      <c r="J2696" s="133">
        <v>5.3639999999999999</v>
      </c>
      <c r="K2696" s="133">
        <v>322.69400000000002</v>
      </c>
      <c r="L2696" s="133">
        <v>196.48099999999999</v>
      </c>
    </row>
    <row r="2697" spans="1:12" x14ac:dyDescent="0.3">
      <c r="A2697" s="134">
        <v>41063</v>
      </c>
      <c r="B2697" s="133">
        <v>151.32900000000001</v>
      </c>
      <c r="C2697" s="133">
        <v>3799.7660000000001</v>
      </c>
      <c r="D2697" s="183">
        <v>126.732</v>
      </c>
      <c r="E2697" s="133">
        <v>9525</v>
      </c>
      <c r="F2697" s="133">
        <v>5.2789999999999999</v>
      </c>
      <c r="G2697" s="133">
        <v>5.3609999999999998</v>
      </c>
      <c r="H2697" s="133">
        <v>5.5019999999999998</v>
      </c>
      <c r="I2697" s="133">
        <v>4.8739999999999997</v>
      </c>
      <c r="J2697" s="133">
        <v>5.3639999999999999</v>
      </c>
      <c r="K2697" s="133">
        <v>322.69400000000002</v>
      </c>
      <c r="L2697" s="133">
        <v>196.48099999999999</v>
      </c>
    </row>
    <row r="2698" spans="1:12" x14ac:dyDescent="0.3">
      <c r="A2698" s="134">
        <v>41064</v>
      </c>
      <c r="B2698" s="133">
        <v>151.45099999999999</v>
      </c>
      <c r="C2698" s="133">
        <v>3654.5819999999999</v>
      </c>
      <c r="D2698" s="183">
        <v>121.41800000000001</v>
      </c>
      <c r="E2698" s="133">
        <v>9414</v>
      </c>
      <c r="F2698" s="133">
        <v>5.3129999999999997</v>
      </c>
      <c r="G2698" s="133">
        <v>5.38</v>
      </c>
      <c r="H2698" s="133">
        <v>5.5049999999999999</v>
      </c>
      <c r="I2698" s="133">
        <v>4.8529999999999998</v>
      </c>
      <c r="J2698" s="133">
        <v>5.3570000000000002</v>
      </c>
      <c r="K2698" s="133">
        <v>310.21699999999998</v>
      </c>
      <c r="L2698" s="133">
        <v>189.66800000000001</v>
      </c>
    </row>
    <row r="2699" spans="1:12" x14ac:dyDescent="0.3">
      <c r="A2699" s="134">
        <v>41065</v>
      </c>
      <c r="B2699" s="133">
        <v>151.44200000000001</v>
      </c>
      <c r="C2699" s="133">
        <v>3717.8760000000002</v>
      </c>
      <c r="D2699" s="183">
        <v>123.96</v>
      </c>
      <c r="E2699" s="133">
        <v>9450</v>
      </c>
      <c r="F2699" s="133">
        <v>5.2859999999999996</v>
      </c>
      <c r="G2699" s="133">
        <v>5.3570000000000002</v>
      </c>
      <c r="H2699" s="133">
        <v>5.5209999999999999</v>
      </c>
      <c r="I2699" s="133">
        <v>4.9329999999999998</v>
      </c>
      <c r="J2699" s="133">
        <v>5.3650000000000002</v>
      </c>
      <c r="K2699" s="133">
        <v>316.61900000000003</v>
      </c>
      <c r="L2699" s="133">
        <v>194.447</v>
      </c>
    </row>
    <row r="2700" spans="1:12" x14ac:dyDescent="0.3">
      <c r="A2700" s="134">
        <v>41066</v>
      </c>
      <c r="B2700" s="133">
        <v>151.51400000000001</v>
      </c>
      <c r="C2700" s="133">
        <v>3841.3310000000001</v>
      </c>
      <c r="D2700" s="183">
        <v>127.995</v>
      </c>
      <c r="E2700" s="133">
        <v>9388</v>
      </c>
      <c r="F2700" s="133">
        <v>5.2460000000000004</v>
      </c>
      <c r="G2700" s="133">
        <v>5.3469999999999995</v>
      </c>
      <c r="H2700" s="133">
        <v>5.4619999999999997</v>
      </c>
      <c r="I2700" s="133">
        <v>4.8860000000000001</v>
      </c>
      <c r="J2700" s="133">
        <v>5.3559999999999999</v>
      </c>
      <c r="K2700" s="133">
        <v>328.87</v>
      </c>
      <c r="L2700" s="133">
        <v>201.74799999999999</v>
      </c>
    </row>
    <row r="2701" spans="1:12" x14ac:dyDescent="0.3">
      <c r="A2701" s="134">
        <v>41067</v>
      </c>
      <c r="B2701" s="133">
        <v>151.84700000000001</v>
      </c>
      <c r="C2701" s="133">
        <v>3840.596</v>
      </c>
      <c r="D2701" s="183">
        <v>128.05500000000001</v>
      </c>
      <c r="E2701" s="133">
        <v>9407</v>
      </c>
      <c r="F2701" s="133">
        <v>5.2880000000000003</v>
      </c>
      <c r="G2701" s="133">
        <v>5.399</v>
      </c>
      <c r="H2701" s="133">
        <v>5.5019999999999998</v>
      </c>
      <c r="I2701" s="133">
        <v>4.7329999999999997</v>
      </c>
      <c r="J2701" s="133">
        <v>5.383</v>
      </c>
      <c r="K2701" s="133">
        <v>329.27699999999999</v>
      </c>
      <c r="L2701" s="133">
        <v>201.57499999999999</v>
      </c>
    </row>
    <row r="2702" spans="1:12" x14ac:dyDescent="0.3">
      <c r="A2702" s="134">
        <v>41068</v>
      </c>
      <c r="B2702" s="133">
        <v>151.905</v>
      </c>
      <c r="C2702" s="133">
        <v>3825.328</v>
      </c>
      <c r="D2702" s="183">
        <v>127.21599999999999</v>
      </c>
      <c r="E2702" s="133">
        <v>9439</v>
      </c>
      <c r="F2702" s="133">
        <v>5.26</v>
      </c>
      <c r="G2702" s="133">
        <v>5.3339999999999996</v>
      </c>
      <c r="H2702" s="133">
        <v>5.4909999999999997</v>
      </c>
      <c r="I2702" s="133">
        <v>4.726</v>
      </c>
      <c r="J2702" s="133">
        <v>5.367</v>
      </c>
      <c r="K2702" s="133">
        <v>328.90899999999999</v>
      </c>
      <c r="L2702" s="133">
        <v>201.13200000000001</v>
      </c>
    </row>
    <row r="2703" spans="1:12" x14ac:dyDescent="0.3">
      <c r="A2703" s="134">
        <v>41069</v>
      </c>
      <c r="B2703" s="133">
        <v>151.905</v>
      </c>
      <c r="C2703" s="133">
        <v>3825.328</v>
      </c>
      <c r="D2703" s="183">
        <v>127.21599999999999</v>
      </c>
      <c r="E2703" s="133">
        <v>9439</v>
      </c>
      <c r="F2703" s="133">
        <v>5.26</v>
      </c>
      <c r="G2703" s="133">
        <v>5.3339999999999996</v>
      </c>
      <c r="H2703" s="133">
        <v>5.4909999999999997</v>
      </c>
      <c r="I2703" s="133">
        <v>4.726</v>
      </c>
      <c r="J2703" s="133">
        <v>5.367</v>
      </c>
      <c r="K2703" s="133">
        <v>328.90899999999999</v>
      </c>
      <c r="L2703" s="133">
        <v>201.13200000000001</v>
      </c>
    </row>
    <row r="2704" spans="1:12" x14ac:dyDescent="0.3">
      <c r="A2704" s="134">
        <v>41070</v>
      </c>
      <c r="B2704" s="133">
        <v>151.905</v>
      </c>
      <c r="C2704" s="133">
        <v>3825.328</v>
      </c>
      <c r="D2704" s="183">
        <v>127.21599999999999</v>
      </c>
      <c r="E2704" s="133">
        <v>9439</v>
      </c>
      <c r="F2704" s="133">
        <v>5.26</v>
      </c>
      <c r="G2704" s="133">
        <v>5.3339999999999996</v>
      </c>
      <c r="H2704" s="133">
        <v>5.4909999999999997</v>
      </c>
      <c r="I2704" s="133">
        <v>4.726</v>
      </c>
      <c r="J2704" s="133">
        <v>5.367</v>
      </c>
      <c r="K2704" s="133">
        <v>328.90899999999999</v>
      </c>
      <c r="L2704" s="133">
        <v>201.13200000000001</v>
      </c>
    </row>
    <row r="2705" spans="1:12" x14ac:dyDescent="0.3">
      <c r="A2705" s="134">
        <v>41071</v>
      </c>
      <c r="B2705" s="133">
        <v>152.18600000000001</v>
      </c>
      <c r="C2705" s="133">
        <v>3866.2130000000002</v>
      </c>
      <c r="D2705" s="183">
        <v>128.43</v>
      </c>
      <c r="E2705" s="133">
        <v>9434</v>
      </c>
      <c r="F2705" s="133">
        <v>5.2919999999999998</v>
      </c>
      <c r="G2705" s="133">
        <v>5.36</v>
      </c>
      <c r="H2705" s="133">
        <v>5.4870000000000001</v>
      </c>
      <c r="I2705" s="133">
        <v>4.7610000000000001</v>
      </c>
      <c r="J2705" s="133">
        <v>5.36</v>
      </c>
      <c r="K2705" s="133">
        <v>332.22199999999998</v>
      </c>
      <c r="L2705" s="133">
        <v>203.035</v>
      </c>
    </row>
    <row r="2706" spans="1:12" x14ac:dyDescent="0.3">
      <c r="A2706" s="134">
        <v>41072</v>
      </c>
      <c r="B2706" s="133">
        <v>152.16</v>
      </c>
      <c r="C2706" s="133">
        <v>3852.578</v>
      </c>
      <c r="D2706" s="183">
        <v>128.20400000000001</v>
      </c>
      <c r="E2706" s="133">
        <v>9411</v>
      </c>
      <c r="F2706" s="133">
        <v>5.2590000000000003</v>
      </c>
      <c r="G2706" s="133">
        <v>5.3710000000000004</v>
      </c>
      <c r="H2706" s="133">
        <v>5.4980000000000002</v>
      </c>
      <c r="I2706" s="133">
        <v>4.8440000000000003</v>
      </c>
      <c r="J2706" s="133">
        <v>5.3639999999999999</v>
      </c>
      <c r="K2706" s="133">
        <v>331.73099999999999</v>
      </c>
      <c r="L2706" s="133">
        <v>202.81399999999999</v>
      </c>
    </row>
    <row r="2707" spans="1:12" x14ac:dyDescent="0.3">
      <c r="A2707" s="134">
        <v>41073</v>
      </c>
      <c r="B2707" s="133">
        <v>152.36000000000001</v>
      </c>
      <c r="C2707" s="133">
        <v>3860.4609999999998</v>
      </c>
      <c r="D2707" s="183">
        <v>128.77199999999999</v>
      </c>
      <c r="E2707" s="133">
        <v>9429</v>
      </c>
      <c r="F2707" s="133">
        <v>5.2519999999999998</v>
      </c>
      <c r="G2707" s="133">
        <v>5.343</v>
      </c>
      <c r="H2707" s="133">
        <v>5.5140000000000002</v>
      </c>
      <c r="I2707" s="133">
        <v>4.8220000000000001</v>
      </c>
      <c r="J2707" s="133">
        <v>5.3410000000000002</v>
      </c>
      <c r="K2707" s="133">
        <v>332.40199999999999</v>
      </c>
      <c r="L2707" s="133">
        <v>203.738</v>
      </c>
    </row>
    <row r="2708" spans="1:12" x14ac:dyDescent="0.3">
      <c r="A2708" s="134">
        <v>41074</v>
      </c>
      <c r="B2708" s="133">
        <v>152.44399999999999</v>
      </c>
      <c r="C2708" s="133">
        <v>3791.6179999999999</v>
      </c>
      <c r="D2708" s="183">
        <v>126.325</v>
      </c>
      <c r="E2708" s="133">
        <v>9420</v>
      </c>
      <c r="F2708" s="133">
        <v>5.2720000000000002</v>
      </c>
      <c r="G2708" s="133">
        <v>5.3579999999999997</v>
      </c>
      <c r="H2708" s="133">
        <v>5.5359999999999996</v>
      </c>
      <c r="I2708" s="133">
        <v>4.8159999999999998</v>
      </c>
      <c r="J2708" s="133">
        <v>5.3419999999999996</v>
      </c>
      <c r="K2708" s="133">
        <v>325.827</v>
      </c>
      <c r="L2708" s="133">
        <v>199.65100000000001</v>
      </c>
    </row>
    <row r="2709" spans="1:12" x14ac:dyDescent="0.3">
      <c r="A2709" s="134">
        <v>41075</v>
      </c>
      <c r="B2709" s="133">
        <v>152.73599999999999</v>
      </c>
      <c r="C2709" s="133">
        <v>3818.1089999999999</v>
      </c>
      <c r="D2709" s="183">
        <v>127.252</v>
      </c>
      <c r="E2709" s="133">
        <v>9393</v>
      </c>
      <c r="F2709" s="133">
        <v>5.2770000000000001</v>
      </c>
      <c r="G2709" s="133">
        <v>5.3719999999999999</v>
      </c>
      <c r="H2709" s="133">
        <v>5.5280000000000005</v>
      </c>
      <c r="I2709" s="133">
        <v>4.78</v>
      </c>
      <c r="J2709" s="133">
        <v>5.2649999999999997</v>
      </c>
      <c r="K2709" s="133">
        <v>327.94600000000003</v>
      </c>
      <c r="L2709" s="133">
        <v>200.57499999999999</v>
      </c>
    </row>
    <row r="2710" spans="1:12" x14ac:dyDescent="0.3">
      <c r="A2710" s="134">
        <v>41076</v>
      </c>
      <c r="B2710" s="133">
        <v>152.73599999999999</v>
      </c>
      <c r="C2710" s="133">
        <v>3818.1089999999999</v>
      </c>
      <c r="D2710" s="183">
        <v>127.252</v>
      </c>
      <c r="E2710" s="133">
        <v>9393</v>
      </c>
      <c r="F2710" s="133">
        <v>5.2770000000000001</v>
      </c>
      <c r="G2710" s="133">
        <v>5.3719999999999999</v>
      </c>
      <c r="H2710" s="133">
        <v>5.5280000000000005</v>
      </c>
      <c r="I2710" s="133">
        <v>4.78</v>
      </c>
      <c r="J2710" s="133">
        <v>5.2649999999999997</v>
      </c>
      <c r="K2710" s="133">
        <v>327.94600000000003</v>
      </c>
      <c r="L2710" s="133">
        <v>200.57499999999999</v>
      </c>
    </row>
    <row r="2711" spans="1:12" x14ac:dyDescent="0.3">
      <c r="A2711" s="134">
        <v>41077</v>
      </c>
      <c r="B2711" s="133">
        <v>152.73599999999999</v>
      </c>
      <c r="C2711" s="133">
        <v>3818.1089999999999</v>
      </c>
      <c r="D2711" s="183">
        <v>127.252</v>
      </c>
      <c r="E2711" s="133">
        <v>9393</v>
      </c>
      <c r="F2711" s="133">
        <v>5.2770000000000001</v>
      </c>
      <c r="G2711" s="133">
        <v>5.3719999999999999</v>
      </c>
      <c r="H2711" s="133">
        <v>5.5280000000000005</v>
      </c>
      <c r="I2711" s="133">
        <v>4.78</v>
      </c>
      <c r="J2711" s="133">
        <v>5.2649999999999997</v>
      </c>
      <c r="K2711" s="133">
        <v>327.94600000000003</v>
      </c>
      <c r="L2711" s="133">
        <v>200.57499999999999</v>
      </c>
    </row>
    <row r="2712" spans="1:12" x14ac:dyDescent="0.3">
      <c r="A2712" s="134">
        <v>41078</v>
      </c>
      <c r="B2712" s="133">
        <v>152.96899999999999</v>
      </c>
      <c r="C2712" s="133">
        <v>3860.1550000000002</v>
      </c>
      <c r="D2712" s="183">
        <v>128.63399999999999</v>
      </c>
      <c r="E2712" s="133">
        <v>9388</v>
      </c>
      <c r="F2712" s="133">
        <v>5.2690000000000001</v>
      </c>
      <c r="G2712" s="133">
        <v>5.3979999999999997</v>
      </c>
      <c r="H2712" s="133">
        <v>5.5339999999999998</v>
      </c>
      <c r="I2712" s="133">
        <v>4.8419999999999996</v>
      </c>
      <c r="J2712" s="133">
        <v>5.2450000000000001</v>
      </c>
      <c r="K2712" s="133">
        <v>332.71600000000001</v>
      </c>
      <c r="L2712" s="133">
        <v>203.48500000000001</v>
      </c>
    </row>
    <row r="2713" spans="1:12" x14ac:dyDescent="0.3">
      <c r="A2713" s="134">
        <v>41079</v>
      </c>
      <c r="B2713" s="133">
        <v>153.01499999999999</v>
      </c>
      <c r="C2713" s="133">
        <v>3880.8159999999998</v>
      </c>
      <c r="D2713" s="183">
        <v>129.28399999999999</v>
      </c>
      <c r="E2713" s="133">
        <v>9405</v>
      </c>
      <c r="F2713" s="133">
        <v>5.2640000000000002</v>
      </c>
      <c r="G2713" s="133">
        <v>5.3979999999999997</v>
      </c>
      <c r="H2713" s="133">
        <v>5.532</v>
      </c>
      <c r="I2713" s="133">
        <v>4.851</v>
      </c>
      <c r="J2713" s="133">
        <v>5.2460000000000004</v>
      </c>
      <c r="K2713" s="133">
        <v>334.822</v>
      </c>
      <c r="L2713" s="133">
        <v>204.3</v>
      </c>
    </row>
    <row r="2714" spans="1:12" x14ac:dyDescent="0.3">
      <c r="A2714" s="134">
        <v>41080</v>
      </c>
      <c r="B2714" s="133">
        <v>153.471</v>
      </c>
      <c r="C2714" s="133">
        <v>3943.8969999999999</v>
      </c>
      <c r="D2714" s="183">
        <v>131.56399999999999</v>
      </c>
      <c r="E2714" s="133">
        <v>9420</v>
      </c>
      <c r="F2714" s="133">
        <v>5.2670000000000003</v>
      </c>
      <c r="G2714" s="133">
        <v>5.3789999999999996</v>
      </c>
      <c r="H2714" s="133">
        <v>5.5060000000000002</v>
      </c>
      <c r="I2714" s="133">
        <v>4.9119999999999999</v>
      </c>
      <c r="J2714" s="133">
        <v>5.242</v>
      </c>
      <c r="K2714" s="133">
        <v>341.38900000000001</v>
      </c>
      <c r="L2714" s="133">
        <v>207.49700000000001</v>
      </c>
    </row>
    <row r="2715" spans="1:12" x14ac:dyDescent="0.3">
      <c r="A2715" s="134">
        <v>41081</v>
      </c>
      <c r="B2715" s="133">
        <v>154.815</v>
      </c>
      <c r="C2715" s="133">
        <v>3901.788</v>
      </c>
      <c r="D2715" s="183">
        <v>129.80600000000001</v>
      </c>
      <c r="E2715" s="133">
        <v>9430</v>
      </c>
      <c r="F2715" s="133">
        <v>5.2729999999999997</v>
      </c>
      <c r="G2715" s="133">
        <v>5.3629999999999995</v>
      </c>
      <c r="H2715" s="133">
        <v>5.5270000000000001</v>
      </c>
      <c r="I2715" s="133">
        <v>4.7729999999999997</v>
      </c>
      <c r="J2715" s="133">
        <v>5.1820000000000004</v>
      </c>
      <c r="K2715" s="133">
        <v>337.26100000000002</v>
      </c>
      <c r="L2715" s="133">
        <v>204.45400000000001</v>
      </c>
    </row>
    <row r="2716" spans="1:12" x14ac:dyDescent="0.3">
      <c r="A2716" s="134">
        <v>41082</v>
      </c>
      <c r="B2716" s="133">
        <v>154.77199999999999</v>
      </c>
      <c r="C2716" s="133">
        <v>3889.5230000000001</v>
      </c>
      <c r="D2716" s="183">
        <v>129.499</v>
      </c>
      <c r="E2716" s="133">
        <v>9438</v>
      </c>
      <c r="F2716" s="133">
        <v>5.21</v>
      </c>
      <c r="G2716" s="133">
        <v>5.3710000000000004</v>
      </c>
      <c r="H2716" s="133">
        <v>5.4740000000000002</v>
      </c>
      <c r="I2716" s="133">
        <v>4.8100000000000005</v>
      </c>
      <c r="J2716" s="133">
        <v>5.19</v>
      </c>
      <c r="K2716" s="133">
        <v>335.42700000000002</v>
      </c>
      <c r="L2716" s="133">
        <v>203.679</v>
      </c>
    </row>
    <row r="2717" spans="1:12" x14ac:dyDescent="0.3">
      <c r="A2717" s="134">
        <v>41083</v>
      </c>
      <c r="B2717" s="133">
        <v>154.77199999999999</v>
      </c>
      <c r="C2717" s="133">
        <v>3889.5230000000001</v>
      </c>
      <c r="D2717" s="183">
        <v>129.499</v>
      </c>
      <c r="E2717" s="133">
        <v>9438</v>
      </c>
      <c r="F2717" s="133">
        <v>5.21</v>
      </c>
      <c r="G2717" s="133">
        <v>5.3710000000000004</v>
      </c>
      <c r="H2717" s="133">
        <v>5.4740000000000002</v>
      </c>
      <c r="I2717" s="133">
        <v>4.8100000000000005</v>
      </c>
      <c r="J2717" s="133">
        <v>5.19</v>
      </c>
      <c r="K2717" s="133">
        <v>335.42700000000002</v>
      </c>
      <c r="L2717" s="133">
        <v>203.679</v>
      </c>
    </row>
    <row r="2718" spans="1:12" x14ac:dyDescent="0.3">
      <c r="A2718" s="134">
        <v>41084</v>
      </c>
      <c r="B2718" s="133">
        <v>154.77199999999999</v>
      </c>
      <c r="C2718" s="133">
        <v>3889.5230000000001</v>
      </c>
      <c r="D2718" s="183">
        <v>129.499</v>
      </c>
      <c r="E2718" s="133">
        <v>9438</v>
      </c>
      <c r="F2718" s="133">
        <v>5.21</v>
      </c>
      <c r="G2718" s="133">
        <v>5.3710000000000004</v>
      </c>
      <c r="H2718" s="133">
        <v>5.4740000000000002</v>
      </c>
      <c r="I2718" s="133">
        <v>4.8100000000000005</v>
      </c>
      <c r="J2718" s="133">
        <v>5.19</v>
      </c>
      <c r="K2718" s="133">
        <v>335.42700000000002</v>
      </c>
      <c r="L2718" s="133">
        <v>203.679</v>
      </c>
    </row>
    <row r="2719" spans="1:12" x14ac:dyDescent="0.3">
      <c r="A2719" s="134">
        <v>41085</v>
      </c>
      <c r="B2719" s="133">
        <v>154.535</v>
      </c>
      <c r="C2719" s="133">
        <v>3857.5889999999999</v>
      </c>
      <c r="D2719" s="183">
        <v>128.16900000000001</v>
      </c>
      <c r="E2719" s="133">
        <v>9440</v>
      </c>
      <c r="F2719" s="133">
        <v>5.2780000000000005</v>
      </c>
      <c r="G2719" s="133">
        <v>5.3710000000000004</v>
      </c>
      <c r="H2719" s="133">
        <v>5.5140000000000002</v>
      </c>
      <c r="I2719" s="133">
        <v>4.7919999999999998</v>
      </c>
      <c r="J2719" s="133">
        <v>5.2130000000000001</v>
      </c>
      <c r="K2719" s="133">
        <v>331.95600000000002</v>
      </c>
      <c r="L2719" s="133">
        <v>201.84299999999999</v>
      </c>
    </row>
    <row r="2720" spans="1:12" x14ac:dyDescent="0.3">
      <c r="A2720" s="134">
        <v>41086</v>
      </c>
      <c r="B2720" s="133">
        <v>154.33000000000001</v>
      </c>
      <c r="C2720" s="133">
        <v>3881.4009999999998</v>
      </c>
      <c r="D2720" s="183">
        <v>129.19300000000001</v>
      </c>
      <c r="E2720" s="133">
        <v>9460</v>
      </c>
      <c r="F2720" s="133">
        <v>5.2510000000000003</v>
      </c>
      <c r="G2720" s="133">
        <v>5.3730000000000002</v>
      </c>
      <c r="H2720" s="133">
        <v>5.508</v>
      </c>
      <c r="I2720" s="133">
        <v>4.766</v>
      </c>
      <c r="J2720" s="133">
        <v>5.2240000000000002</v>
      </c>
      <c r="K2720" s="133">
        <v>334.55799999999999</v>
      </c>
      <c r="L2720" s="133">
        <v>203.334</v>
      </c>
    </row>
    <row r="2721" spans="1:12" x14ac:dyDescent="0.3">
      <c r="A2721" s="134">
        <v>41087</v>
      </c>
      <c r="B2721" s="133">
        <v>154.13200000000001</v>
      </c>
      <c r="C2721" s="133">
        <v>3934.8670000000002</v>
      </c>
      <c r="D2721" s="183">
        <v>130.786</v>
      </c>
      <c r="E2721" s="133">
        <v>9445</v>
      </c>
      <c r="F2721" s="133">
        <v>5.26</v>
      </c>
      <c r="G2721" s="133">
        <v>5.335</v>
      </c>
      <c r="H2721" s="133">
        <v>5.4939999999999998</v>
      </c>
      <c r="I2721" s="133">
        <v>4.827</v>
      </c>
      <c r="J2721" s="133">
        <v>5.2359999999999998</v>
      </c>
      <c r="K2721" s="133">
        <v>339.78100000000001</v>
      </c>
      <c r="L2721" s="133">
        <v>206.29300000000001</v>
      </c>
    </row>
    <row r="2722" spans="1:12" x14ac:dyDescent="0.3">
      <c r="A2722" s="134">
        <v>41088</v>
      </c>
      <c r="B2722" s="133">
        <v>154.36699999999999</v>
      </c>
      <c r="C2722" s="133">
        <v>3887.5749999999998</v>
      </c>
      <c r="D2722" s="183">
        <v>129.11099999999999</v>
      </c>
      <c r="E2722" s="133">
        <v>9445</v>
      </c>
      <c r="F2722" s="133">
        <v>5.2409999999999997</v>
      </c>
      <c r="G2722" s="133">
        <v>5.351</v>
      </c>
      <c r="H2722" s="133">
        <v>5.4850000000000003</v>
      </c>
      <c r="I2722" s="133">
        <v>4.8230000000000004</v>
      </c>
      <c r="J2722" s="133">
        <v>5.2220000000000004</v>
      </c>
      <c r="K2722" s="133">
        <v>334.40199999999999</v>
      </c>
      <c r="L2722" s="133">
        <v>203.76599999999999</v>
      </c>
    </row>
    <row r="2723" spans="1:12" x14ac:dyDescent="0.3">
      <c r="A2723" s="134">
        <v>41089</v>
      </c>
      <c r="B2723" s="133">
        <v>155.108</v>
      </c>
      <c r="C2723" s="133">
        <v>3955.5770000000002</v>
      </c>
      <c r="D2723" s="183">
        <v>131.61000000000001</v>
      </c>
      <c r="E2723" s="133">
        <v>9385</v>
      </c>
      <c r="F2723" s="133">
        <v>5.2569999999999997</v>
      </c>
      <c r="G2723" s="133">
        <v>5.3730000000000002</v>
      </c>
      <c r="H2723" s="133">
        <v>5.484</v>
      </c>
      <c r="I2723" s="133">
        <v>4.74</v>
      </c>
      <c r="J2723" s="133">
        <v>5.2050000000000001</v>
      </c>
      <c r="K2723" s="133">
        <v>340.96</v>
      </c>
      <c r="L2723" s="133">
        <v>206.73400000000001</v>
      </c>
    </row>
    <row r="2724" spans="1:12" x14ac:dyDescent="0.3">
      <c r="A2724" s="134">
        <v>41090</v>
      </c>
      <c r="B2724" s="133">
        <v>155.108</v>
      </c>
      <c r="C2724" s="133">
        <v>3955.5770000000002</v>
      </c>
      <c r="D2724" s="183">
        <v>131.61000000000001</v>
      </c>
      <c r="E2724" s="133">
        <v>9385</v>
      </c>
      <c r="F2724" s="133">
        <v>5.2569999999999997</v>
      </c>
      <c r="G2724" s="133">
        <v>5.3730000000000002</v>
      </c>
      <c r="H2724" s="133">
        <v>5.484</v>
      </c>
      <c r="I2724" s="133">
        <v>4.74</v>
      </c>
      <c r="J2724" s="133">
        <v>5.2050000000000001</v>
      </c>
      <c r="K2724" s="133">
        <v>340.96</v>
      </c>
      <c r="L2724" s="133">
        <v>206.73400000000001</v>
      </c>
    </row>
    <row r="2725" spans="1:12" x14ac:dyDescent="0.3">
      <c r="A2725" s="134">
        <v>41091</v>
      </c>
      <c r="B2725" s="133">
        <v>155.108</v>
      </c>
      <c r="C2725" s="133">
        <v>3955.5770000000002</v>
      </c>
      <c r="D2725" s="183">
        <v>131.61000000000001</v>
      </c>
      <c r="E2725" s="133">
        <v>9385</v>
      </c>
      <c r="F2725" s="133">
        <v>5.2569999999999997</v>
      </c>
      <c r="G2725" s="133">
        <v>5.3730000000000002</v>
      </c>
      <c r="H2725" s="133">
        <v>5.484</v>
      </c>
      <c r="I2725" s="133">
        <v>4.74</v>
      </c>
      <c r="J2725" s="133">
        <v>5.2050000000000001</v>
      </c>
      <c r="K2725" s="133">
        <v>340.96</v>
      </c>
      <c r="L2725" s="133">
        <v>206.73400000000001</v>
      </c>
    </row>
    <row r="2726" spans="1:12" x14ac:dyDescent="0.3">
      <c r="A2726" s="134">
        <v>41092</v>
      </c>
      <c r="B2726" s="133">
        <v>155.75800000000001</v>
      </c>
      <c r="C2726" s="133">
        <v>3991.54</v>
      </c>
      <c r="D2726" s="183">
        <v>133.02199999999999</v>
      </c>
      <c r="E2726" s="133">
        <v>9392</v>
      </c>
      <c r="F2726" s="133">
        <v>5.2930000000000001</v>
      </c>
      <c r="G2726" s="133">
        <v>5.3570000000000002</v>
      </c>
      <c r="H2726" s="133">
        <v>5.4879999999999995</v>
      </c>
      <c r="I2726" s="133">
        <v>4.7460000000000004</v>
      </c>
      <c r="J2726" s="133">
        <v>5.194</v>
      </c>
      <c r="K2726" s="133">
        <v>345.161</v>
      </c>
      <c r="L2726" s="133">
        <v>208.71299999999999</v>
      </c>
    </row>
    <row r="2727" spans="1:12" x14ac:dyDescent="0.3">
      <c r="A2727" s="134">
        <v>41093</v>
      </c>
      <c r="B2727" s="133">
        <v>155.93899999999999</v>
      </c>
      <c r="C2727" s="133">
        <v>4049.893</v>
      </c>
      <c r="D2727" s="183">
        <v>135.13499999999999</v>
      </c>
      <c r="E2727" s="133">
        <v>9345</v>
      </c>
      <c r="F2727" s="133">
        <v>5.2489999999999997</v>
      </c>
      <c r="G2727" s="133">
        <v>5.3979999999999997</v>
      </c>
      <c r="H2727" s="133">
        <v>5.5149999999999997</v>
      </c>
      <c r="I2727" s="133">
        <v>4.7270000000000003</v>
      </c>
      <c r="J2727" s="133">
        <v>5.1680000000000001</v>
      </c>
      <c r="K2727" s="133">
        <v>351.59300000000002</v>
      </c>
      <c r="L2727" s="133">
        <v>213.38200000000001</v>
      </c>
    </row>
    <row r="2728" spans="1:12" x14ac:dyDescent="0.3">
      <c r="A2728" s="134">
        <v>41094</v>
      </c>
      <c r="B2728" s="133">
        <v>156.25899999999999</v>
      </c>
      <c r="C2728" s="133">
        <v>4075.9169999999999</v>
      </c>
      <c r="D2728" s="183">
        <v>136.667</v>
      </c>
      <c r="E2728" s="133">
        <v>9343</v>
      </c>
      <c r="F2728" s="133">
        <v>5.27</v>
      </c>
      <c r="G2728" s="133">
        <v>5.4109999999999996</v>
      </c>
      <c r="H2728" s="133">
        <v>5.5090000000000003</v>
      </c>
      <c r="I2728" s="133">
        <v>4.7960000000000003</v>
      </c>
      <c r="J2728" s="133">
        <v>5.1619999999999999</v>
      </c>
      <c r="K2728" s="133">
        <v>353.66800000000001</v>
      </c>
      <c r="L2728" s="133">
        <v>214.767</v>
      </c>
    </row>
    <row r="2729" spans="1:12" x14ac:dyDescent="0.3">
      <c r="A2729" s="134">
        <v>41095</v>
      </c>
      <c r="B2729" s="133">
        <v>156.46700000000001</v>
      </c>
      <c r="C2729" s="133">
        <v>4069.8359999999998</v>
      </c>
      <c r="D2729" s="183">
        <v>136.38499999999999</v>
      </c>
      <c r="E2729" s="133">
        <v>9380</v>
      </c>
      <c r="F2729" s="133">
        <v>5.3</v>
      </c>
      <c r="G2729" s="133">
        <v>5.38</v>
      </c>
      <c r="H2729" s="133">
        <v>5.5289999999999999</v>
      </c>
      <c r="I2729" s="133">
        <v>4.7889999999999997</v>
      </c>
      <c r="J2729" s="133">
        <v>5.1529999999999996</v>
      </c>
      <c r="K2729" s="133">
        <v>352.37</v>
      </c>
      <c r="L2729" s="133">
        <v>214.16</v>
      </c>
    </row>
    <row r="2730" spans="1:12" x14ac:dyDescent="0.3">
      <c r="A2730" s="134">
        <v>41096</v>
      </c>
      <c r="B2730" s="133">
        <v>156.49299999999999</v>
      </c>
      <c r="C2730" s="133">
        <v>4055.1970000000001</v>
      </c>
      <c r="D2730" s="183">
        <v>135.71100000000001</v>
      </c>
      <c r="E2730" s="133">
        <v>9427</v>
      </c>
      <c r="F2730" s="133">
        <v>5.2690000000000001</v>
      </c>
      <c r="G2730" s="133">
        <v>5.4429999999999996</v>
      </c>
      <c r="H2730" s="133">
        <v>5.5060000000000002</v>
      </c>
      <c r="I2730" s="133">
        <v>4.8280000000000003</v>
      </c>
      <c r="J2730" s="133">
        <v>5.1589999999999998</v>
      </c>
      <c r="K2730" s="133">
        <v>350.46499999999997</v>
      </c>
      <c r="L2730" s="133">
        <v>212.97800000000001</v>
      </c>
    </row>
    <row r="2731" spans="1:12" x14ac:dyDescent="0.3">
      <c r="A2731" s="134">
        <v>41097</v>
      </c>
      <c r="B2731" s="133">
        <v>156.49299999999999</v>
      </c>
      <c r="C2731" s="133">
        <v>4055.1970000000001</v>
      </c>
      <c r="D2731" s="183">
        <v>135.71100000000001</v>
      </c>
      <c r="E2731" s="133">
        <v>9427</v>
      </c>
      <c r="F2731" s="133">
        <v>5.2690000000000001</v>
      </c>
      <c r="G2731" s="133">
        <v>5.4429999999999996</v>
      </c>
      <c r="H2731" s="133">
        <v>5.5060000000000002</v>
      </c>
      <c r="I2731" s="133">
        <v>4.8280000000000003</v>
      </c>
      <c r="J2731" s="133">
        <v>5.1589999999999998</v>
      </c>
      <c r="K2731" s="133">
        <v>350.46499999999997</v>
      </c>
      <c r="L2731" s="133">
        <v>212.97800000000001</v>
      </c>
    </row>
    <row r="2732" spans="1:12" x14ac:dyDescent="0.3">
      <c r="A2732" s="134">
        <v>41098</v>
      </c>
      <c r="B2732" s="133">
        <v>156.49299999999999</v>
      </c>
      <c r="C2732" s="133">
        <v>4055.1970000000001</v>
      </c>
      <c r="D2732" s="183">
        <v>135.71100000000001</v>
      </c>
      <c r="E2732" s="133">
        <v>9427</v>
      </c>
      <c r="F2732" s="133">
        <v>5.2690000000000001</v>
      </c>
      <c r="G2732" s="133">
        <v>5.4429999999999996</v>
      </c>
      <c r="H2732" s="133">
        <v>5.5060000000000002</v>
      </c>
      <c r="I2732" s="133">
        <v>4.8280000000000003</v>
      </c>
      <c r="J2732" s="133">
        <v>5.1589999999999998</v>
      </c>
      <c r="K2732" s="133">
        <v>350.46499999999997</v>
      </c>
      <c r="L2732" s="133">
        <v>212.97800000000001</v>
      </c>
    </row>
    <row r="2733" spans="1:12" x14ac:dyDescent="0.3">
      <c r="A2733" s="134">
        <v>41099</v>
      </c>
      <c r="B2733" s="133">
        <v>156.429</v>
      </c>
      <c r="C2733" s="133">
        <v>3985.0450000000001</v>
      </c>
      <c r="D2733" s="183">
        <v>133.13300000000001</v>
      </c>
      <c r="E2733" s="133">
        <v>9410</v>
      </c>
      <c r="F2733" s="133">
        <v>5.2850000000000001</v>
      </c>
      <c r="G2733" s="133">
        <v>5.3849999999999998</v>
      </c>
      <c r="H2733" s="133">
        <v>5.5430000000000001</v>
      </c>
      <c r="I2733" s="133">
        <v>4.8019999999999996</v>
      </c>
      <c r="J2733" s="133">
        <v>5.1740000000000004</v>
      </c>
      <c r="K2733" s="133">
        <v>343.65199999999999</v>
      </c>
      <c r="L2733" s="133">
        <v>209.119</v>
      </c>
    </row>
    <row r="2734" spans="1:12" x14ac:dyDescent="0.3">
      <c r="A2734" s="134">
        <v>41100</v>
      </c>
      <c r="B2734" s="133">
        <v>156.35599999999999</v>
      </c>
      <c r="C2734" s="133">
        <v>4009.6779999999999</v>
      </c>
      <c r="D2734" s="183">
        <v>134.108</v>
      </c>
      <c r="E2734" s="133">
        <v>9430</v>
      </c>
      <c r="F2734" s="133">
        <v>5.2620000000000005</v>
      </c>
      <c r="G2734" s="133">
        <v>5.407</v>
      </c>
      <c r="H2734" s="133">
        <v>5.5629999999999997</v>
      </c>
      <c r="I2734" s="133">
        <v>4.8309999999999995</v>
      </c>
      <c r="J2734" s="133">
        <v>5.1950000000000003</v>
      </c>
      <c r="K2734" s="133">
        <v>346.012</v>
      </c>
      <c r="L2734" s="133">
        <v>211.221</v>
      </c>
    </row>
    <row r="2735" spans="1:12" x14ac:dyDescent="0.3">
      <c r="A2735" s="134">
        <v>41101</v>
      </c>
      <c r="B2735" s="133">
        <v>156.56</v>
      </c>
      <c r="C2735" s="133">
        <v>4019.1329999999998</v>
      </c>
      <c r="D2735" s="183">
        <v>134.47300000000001</v>
      </c>
      <c r="E2735" s="133">
        <v>9434</v>
      </c>
      <c r="F2735" s="133">
        <v>5.2780000000000005</v>
      </c>
      <c r="G2735" s="133">
        <v>5.3650000000000002</v>
      </c>
      <c r="H2735" s="133">
        <v>5.5440000000000005</v>
      </c>
      <c r="I2735" s="133">
        <v>4.7990000000000004</v>
      </c>
      <c r="J2735" s="133">
        <v>5.1630000000000003</v>
      </c>
      <c r="K2735" s="133">
        <v>347.43700000000001</v>
      </c>
      <c r="L2735" s="133">
        <v>212.16300000000001</v>
      </c>
    </row>
    <row r="2736" spans="1:12" x14ac:dyDescent="0.3">
      <c r="A2736" s="134">
        <v>41102</v>
      </c>
      <c r="B2736" s="133">
        <v>156.62</v>
      </c>
      <c r="C2736" s="133">
        <v>3984.12</v>
      </c>
      <c r="D2736" s="183">
        <v>133.005</v>
      </c>
      <c r="E2736" s="133">
        <v>9458</v>
      </c>
      <c r="F2736" s="133">
        <v>5.274</v>
      </c>
      <c r="G2736" s="133">
        <v>5.3879999999999999</v>
      </c>
      <c r="H2736" s="133">
        <v>5.5259999999999998</v>
      </c>
      <c r="I2736" s="133">
        <v>4.7930000000000001</v>
      </c>
      <c r="J2736" s="133">
        <v>5.1890000000000001</v>
      </c>
      <c r="K2736" s="133">
        <v>343.41</v>
      </c>
      <c r="L2736" s="133">
        <v>209.99799999999999</v>
      </c>
    </row>
    <row r="2737" spans="1:12" x14ac:dyDescent="0.3">
      <c r="A2737" s="134">
        <v>41103</v>
      </c>
      <c r="B2737" s="133">
        <v>156.821</v>
      </c>
      <c r="C2737" s="133">
        <v>4019.6729999999998</v>
      </c>
      <c r="D2737" s="183">
        <v>134.43700000000001</v>
      </c>
      <c r="E2737" s="133">
        <v>9455</v>
      </c>
      <c r="F2737" s="133">
        <v>5.3049999999999997</v>
      </c>
      <c r="G2737" s="133">
        <v>5.3949999999999996</v>
      </c>
      <c r="H2737" s="133">
        <v>5.5250000000000004</v>
      </c>
      <c r="I2737" s="133">
        <v>4.8209999999999997</v>
      </c>
      <c r="J2737" s="133">
        <v>5.2519999999999998</v>
      </c>
      <c r="K2737" s="133">
        <v>346.46600000000001</v>
      </c>
      <c r="L2737" s="133">
        <v>211.76300000000001</v>
      </c>
    </row>
    <row r="2738" spans="1:12" x14ac:dyDescent="0.3">
      <c r="A2738" s="134">
        <v>41104</v>
      </c>
      <c r="B2738" s="133">
        <v>156.821</v>
      </c>
      <c r="C2738" s="133">
        <v>4019.6729999999998</v>
      </c>
      <c r="D2738" s="183">
        <v>134.43700000000001</v>
      </c>
      <c r="E2738" s="133">
        <v>9455</v>
      </c>
      <c r="F2738" s="133">
        <v>5.3049999999999997</v>
      </c>
      <c r="G2738" s="133">
        <v>5.3949999999999996</v>
      </c>
      <c r="H2738" s="133">
        <v>5.5250000000000004</v>
      </c>
      <c r="I2738" s="133">
        <v>4.8209999999999997</v>
      </c>
      <c r="J2738" s="133">
        <v>5.2519999999999998</v>
      </c>
      <c r="K2738" s="133">
        <v>346.46600000000001</v>
      </c>
      <c r="L2738" s="133">
        <v>211.76300000000001</v>
      </c>
    </row>
    <row r="2739" spans="1:12" x14ac:dyDescent="0.3">
      <c r="A2739" s="134">
        <v>41105</v>
      </c>
      <c r="B2739" s="133">
        <v>156.821</v>
      </c>
      <c r="C2739" s="133">
        <v>4019.6729999999998</v>
      </c>
      <c r="D2739" s="183">
        <v>134.43700000000001</v>
      </c>
      <c r="E2739" s="133">
        <v>9455</v>
      </c>
      <c r="F2739" s="133">
        <v>5.3049999999999997</v>
      </c>
      <c r="G2739" s="133">
        <v>5.3949999999999996</v>
      </c>
      <c r="H2739" s="133">
        <v>5.5250000000000004</v>
      </c>
      <c r="I2739" s="133">
        <v>4.8209999999999997</v>
      </c>
      <c r="J2739" s="133">
        <v>5.2519999999999998</v>
      </c>
      <c r="K2739" s="133">
        <v>346.46600000000001</v>
      </c>
      <c r="L2739" s="133">
        <v>211.76300000000001</v>
      </c>
    </row>
    <row r="2740" spans="1:12" x14ac:dyDescent="0.3">
      <c r="A2740" s="134">
        <v>41106</v>
      </c>
      <c r="B2740" s="133">
        <v>157.167</v>
      </c>
      <c r="C2740" s="133">
        <v>4047.4650000000001</v>
      </c>
      <c r="D2740" s="183">
        <v>135.43199999999999</v>
      </c>
      <c r="E2740" s="133">
        <v>9450</v>
      </c>
      <c r="F2740" s="133">
        <v>5.2620000000000005</v>
      </c>
      <c r="G2740" s="133">
        <v>5.3760000000000003</v>
      </c>
      <c r="H2740" s="133">
        <v>5.4850000000000003</v>
      </c>
      <c r="I2740" s="133">
        <v>4.806</v>
      </c>
      <c r="J2740" s="133">
        <v>5.2539999999999996</v>
      </c>
      <c r="K2740" s="133">
        <v>348.62400000000002</v>
      </c>
      <c r="L2740" s="133">
        <v>213.26400000000001</v>
      </c>
    </row>
    <row r="2741" spans="1:12" x14ac:dyDescent="0.3">
      <c r="A2741" s="134">
        <v>41107</v>
      </c>
      <c r="B2741" s="133">
        <v>157.63900000000001</v>
      </c>
      <c r="C2741" s="133">
        <v>4080.672</v>
      </c>
      <c r="D2741" s="183">
        <v>136.70599999999999</v>
      </c>
      <c r="E2741" s="133">
        <v>9446</v>
      </c>
      <c r="F2741" s="133">
        <v>5.2510000000000003</v>
      </c>
      <c r="G2741" s="133">
        <v>5.3579999999999997</v>
      </c>
      <c r="H2741" s="133">
        <v>5.4859999999999998</v>
      </c>
      <c r="I2741" s="133">
        <v>4.6589999999999998</v>
      </c>
      <c r="J2741" s="133">
        <v>5.2220000000000004</v>
      </c>
      <c r="K2741" s="133">
        <v>351.755</v>
      </c>
      <c r="L2741" s="133">
        <v>215.49</v>
      </c>
    </row>
    <row r="2742" spans="1:12" x14ac:dyDescent="0.3">
      <c r="A2742" s="134">
        <v>41108</v>
      </c>
      <c r="B2742" s="133">
        <v>158.733</v>
      </c>
      <c r="C2742" s="133">
        <v>4081.6350000000002</v>
      </c>
      <c r="D2742" s="183">
        <v>136.482</v>
      </c>
      <c r="E2742" s="133">
        <v>9451</v>
      </c>
      <c r="F2742" s="133">
        <v>5.2210000000000001</v>
      </c>
      <c r="G2742" s="133">
        <v>5.391</v>
      </c>
      <c r="H2742" s="133">
        <v>5.4509999999999996</v>
      </c>
      <c r="I2742" s="133">
        <v>4.7370000000000001</v>
      </c>
      <c r="J2742" s="133">
        <v>5.2249999999999996</v>
      </c>
      <c r="K2742" s="133">
        <v>352.238</v>
      </c>
      <c r="L2742" s="133">
        <v>215.899</v>
      </c>
    </row>
    <row r="2743" spans="1:12" x14ac:dyDescent="0.3">
      <c r="A2743" s="134">
        <v>41109</v>
      </c>
      <c r="B2743" s="133">
        <v>159.33199999999999</v>
      </c>
      <c r="C2743" s="133">
        <v>4096.1959999999999</v>
      </c>
      <c r="D2743" s="183">
        <v>136.77799999999999</v>
      </c>
      <c r="E2743" s="133">
        <v>9448</v>
      </c>
      <c r="F2743" s="133">
        <v>5.226</v>
      </c>
      <c r="G2743" s="133">
        <v>5.3860000000000001</v>
      </c>
      <c r="H2743" s="133">
        <v>5.4809999999999999</v>
      </c>
      <c r="I2743" s="133">
        <v>4.8920000000000003</v>
      </c>
      <c r="J2743" s="133">
        <v>5.2160000000000002</v>
      </c>
      <c r="K2743" s="133">
        <v>353.185</v>
      </c>
      <c r="L2743" s="133">
        <v>216.87</v>
      </c>
    </row>
    <row r="2744" spans="1:12" x14ac:dyDescent="0.3">
      <c r="A2744" s="134">
        <v>41110</v>
      </c>
      <c r="B2744" s="133">
        <v>160.059</v>
      </c>
      <c r="C2744" s="133">
        <v>4081.201</v>
      </c>
      <c r="D2744" s="183">
        <v>136.04</v>
      </c>
      <c r="E2744" s="133">
        <v>9450</v>
      </c>
      <c r="F2744" s="133">
        <v>5.2030000000000003</v>
      </c>
      <c r="G2744" s="133">
        <v>5.383</v>
      </c>
      <c r="H2744" s="133">
        <v>5.44</v>
      </c>
      <c r="I2744" s="133">
        <v>4.8319999999999999</v>
      </c>
      <c r="J2744" s="133">
        <v>5.22</v>
      </c>
      <c r="K2744" s="133">
        <v>350.75099999999998</v>
      </c>
      <c r="L2744" s="133">
        <v>215.279</v>
      </c>
    </row>
    <row r="2745" spans="1:12" x14ac:dyDescent="0.3">
      <c r="A2745" s="134">
        <v>41111</v>
      </c>
      <c r="B2745" s="133">
        <v>160.059</v>
      </c>
      <c r="C2745" s="133">
        <v>4081.201</v>
      </c>
      <c r="D2745" s="183">
        <v>136.04</v>
      </c>
      <c r="E2745" s="133">
        <v>9450</v>
      </c>
      <c r="F2745" s="133">
        <v>5.2030000000000003</v>
      </c>
      <c r="G2745" s="133">
        <v>5.383</v>
      </c>
      <c r="H2745" s="133">
        <v>5.44</v>
      </c>
      <c r="I2745" s="133">
        <v>4.8319999999999999</v>
      </c>
      <c r="J2745" s="133">
        <v>5.22</v>
      </c>
      <c r="K2745" s="133">
        <v>350.75099999999998</v>
      </c>
      <c r="L2745" s="133">
        <v>215.279</v>
      </c>
    </row>
    <row r="2746" spans="1:12" x14ac:dyDescent="0.3">
      <c r="A2746" s="134">
        <v>41112</v>
      </c>
      <c r="B2746" s="133">
        <v>160.059</v>
      </c>
      <c r="C2746" s="133">
        <v>4081.201</v>
      </c>
      <c r="D2746" s="183">
        <v>136.04</v>
      </c>
      <c r="E2746" s="133">
        <v>9450</v>
      </c>
      <c r="F2746" s="133">
        <v>5.2030000000000003</v>
      </c>
      <c r="G2746" s="133">
        <v>5.383</v>
      </c>
      <c r="H2746" s="133">
        <v>5.44</v>
      </c>
      <c r="I2746" s="133">
        <v>4.8319999999999999</v>
      </c>
      <c r="J2746" s="133">
        <v>5.22</v>
      </c>
      <c r="K2746" s="133">
        <v>350.75099999999998</v>
      </c>
      <c r="L2746" s="133">
        <v>215.279</v>
      </c>
    </row>
    <row r="2747" spans="1:12" x14ac:dyDescent="0.3">
      <c r="A2747" s="134">
        <v>41113</v>
      </c>
      <c r="B2747" s="133">
        <v>159.55600000000001</v>
      </c>
      <c r="C2747" s="133">
        <v>4009.7930000000001</v>
      </c>
      <c r="D2747" s="183">
        <v>133.541</v>
      </c>
      <c r="E2747" s="133">
        <v>9483</v>
      </c>
      <c r="F2747" s="133">
        <v>5.2350000000000003</v>
      </c>
      <c r="G2747" s="133">
        <v>5.3259999999999996</v>
      </c>
      <c r="H2747" s="133">
        <v>5.444</v>
      </c>
      <c r="I2747" s="133">
        <v>4.8440000000000003</v>
      </c>
      <c r="J2747" s="133">
        <v>5.2160000000000002</v>
      </c>
      <c r="K2747" s="133">
        <v>344.166</v>
      </c>
      <c r="L2747" s="133">
        <v>211.38300000000001</v>
      </c>
    </row>
    <row r="2748" spans="1:12" x14ac:dyDescent="0.3">
      <c r="A2748" s="134">
        <v>41114</v>
      </c>
      <c r="B2748" s="133">
        <v>159.67599999999999</v>
      </c>
      <c r="C2748" s="133">
        <v>3992.1129999999998</v>
      </c>
      <c r="D2748" s="183">
        <v>132.977</v>
      </c>
      <c r="E2748" s="133">
        <v>9488</v>
      </c>
      <c r="F2748" s="133">
        <v>5.2089999999999996</v>
      </c>
      <c r="G2748" s="133">
        <v>5.3460000000000001</v>
      </c>
      <c r="H2748" s="133">
        <v>5.4879999999999995</v>
      </c>
      <c r="I2748" s="133">
        <v>4.82</v>
      </c>
      <c r="J2748" s="133">
        <v>5.2069999999999999</v>
      </c>
      <c r="K2748" s="133">
        <v>342.07100000000003</v>
      </c>
      <c r="L2748" s="133">
        <v>210.15700000000001</v>
      </c>
    </row>
    <row r="2749" spans="1:12" x14ac:dyDescent="0.3">
      <c r="A2749" s="134">
        <v>41115</v>
      </c>
      <c r="B2749" s="133">
        <v>159.55600000000001</v>
      </c>
      <c r="C2749" s="133">
        <v>4000.8389999999999</v>
      </c>
      <c r="D2749" s="183">
        <v>133.33600000000001</v>
      </c>
      <c r="E2749" s="133">
        <v>9482</v>
      </c>
      <c r="F2749" s="133">
        <v>5.2640000000000002</v>
      </c>
      <c r="G2749" s="133">
        <v>5.3529999999999998</v>
      </c>
      <c r="H2749" s="133">
        <v>5.4790000000000001</v>
      </c>
      <c r="I2749" s="133">
        <v>4.9669999999999996</v>
      </c>
      <c r="J2749" s="133">
        <v>5.23</v>
      </c>
      <c r="K2749" s="133">
        <v>342.29</v>
      </c>
      <c r="L2749" s="133">
        <v>210.20500000000001</v>
      </c>
    </row>
    <row r="2750" spans="1:12" x14ac:dyDescent="0.3">
      <c r="A2750" s="134">
        <v>41116</v>
      </c>
      <c r="B2750" s="133">
        <v>159.751</v>
      </c>
      <c r="C2750" s="133">
        <v>4004.7759999999998</v>
      </c>
      <c r="D2750" s="183">
        <v>133.667</v>
      </c>
      <c r="E2750" s="133">
        <v>9478</v>
      </c>
      <c r="F2750" s="133">
        <v>5.2359999999999998</v>
      </c>
      <c r="G2750" s="133">
        <v>5.367</v>
      </c>
      <c r="H2750" s="133">
        <v>5.468</v>
      </c>
      <c r="I2750" s="133">
        <v>4.8469999999999995</v>
      </c>
      <c r="J2750" s="133">
        <v>5.2249999999999996</v>
      </c>
      <c r="K2750" s="133">
        <v>343.44</v>
      </c>
      <c r="L2750" s="133">
        <v>211.43100000000001</v>
      </c>
    </row>
    <row r="2751" spans="1:12" x14ac:dyDescent="0.3">
      <c r="A2751" s="134">
        <v>41117</v>
      </c>
      <c r="B2751" s="133">
        <v>160.09399999999999</v>
      </c>
      <c r="C2751" s="133">
        <v>4084.212</v>
      </c>
      <c r="D2751" s="183">
        <v>136.191</v>
      </c>
      <c r="E2751" s="133">
        <v>9469</v>
      </c>
      <c r="F2751" s="133">
        <v>5.2450000000000001</v>
      </c>
      <c r="G2751" s="133">
        <v>5.3780000000000001</v>
      </c>
      <c r="H2751" s="133">
        <v>5.444</v>
      </c>
      <c r="I2751" s="133">
        <v>4.8970000000000002</v>
      </c>
      <c r="J2751" s="133">
        <v>5.2370000000000001</v>
      </c>
      <c r="K2751" s="133">
        <v>353.43900000000002</v>
      </c>
      <c r="L2751" s="133">
        <v>217.983</v>
      </c>
    </row>
    <row r="2752" spans="1:12" x14ac:dyDescent="0.3">
      <c r="A2752" s="134">
        <v>41118</v>
      </c>
      <c r="B2752" s="133">
        <v>160.09399999999999</v>
      </c>
      <c r="C2752" s="133">
        <v>4084.212</v>
      </c>
      <c r="D2752" s="183">
        <v>136.191</v>
      </c>
      <c r="E2752" s="133">
        <v>9469</v>
      </c>
      <c r="F2752" s="133">
        <v>5.2450000000000001</v>
      </c>
      <c r="G2752" s="133">
        <v>5.3780000000000001</v>
      </c>
      <c r="H2752" s="133">
        <v>5.444</v>
      </c>
      <c r="I2752" s="133">
        <v>4.8970000000000002</v>
      </c>
      <c r="J2752" s="133">
        <v>5.2370000000000001</v>
      </c>
      <c r="K2752" s="133">
        <v>353.43900000000002</v>
      </c>
      <c r="L2752" s="133">
        <v>217.983</v>
      </c>
    </row>
    <row r="2753" spans="1:12" x14ac:dyDescent="0.3">
      <c r="A2753" s="134">
        <v>41119</v>
      </c>
      <c r="B2753" s="133">
        <v>160.09399999999999</v>
      </c>
      <c r="C2753" s="133">
        <v>4084.212</v>
      </c>
      <c r="D2753" s="183">
        <v>136.191</v>
      </c>
      <c r="E2753" s="133">
        <v>9469</v>
      </c>
      <c r="F2753" s="133">
        <v>5.2450000000000001</v>
      </c>
      <c r="G2753" s="133">
        <v>5.3780000000000001</v>
      </c>
      <c r="H2753" s="133">
        <v>5.444</v>
      </c>
      <c r="I2753" s="133">
        <v>4.8970000000000002</v>
      </c>
      <c r="J2753" s="133">
        <v>5.2370000000000001</v>
      </c>
      <c r="K2753" s="133">
        <v>353.43900000000002</v>
      </c>
      <c r="L2753" s="133">
        <v>217.983</v>
      </c>
    </row>
    <row r="2754" spans="1:12" x14ac:dyDescent="0.3">
      <c r="A2754" s="134">
        <v>41120</v>
      </c>
      <c r="B2754" s="133">
        <v>160.364</v>
      </c>
      <c r="C2754" s="133">
        <v>4099.1210000000001</v>
      </c>
      <c r="D2754" s="183">
        <v>136.52000000000001</v>
      </c>
      <c r="E2754" s="133">
        <v>9455</v>
      </c>
      <c r="F2754" s="133">
        <v>5.24</v>
      </c>
      <c r="G2754" s="133">
        <v>5.3730000000000002</v>
      </c>
      <c r="H2754" s="133">
        <v>5.4669999999999996</v>
      </c>
      <c r="I2754" s="133">
        <v>4.8289999999999997</v>
      </c>
      <c r="J2754" s="133">
        <v>5.2359999999999998</v>
      </c>
      <c r="K2754" s="133">
        <v>355.30399999999997</v>
      </c>
      <c r="L2754" s="133">
        <v>219.178</v>
      </c>
    </row>
    <row r="2755" spans="1:12" x14ac:dyDescent="0.3">
      <c r="A2755" s="134">
        <v>41121</v>
      </c>
      <c r="B2755" s="133">
        <v>160.541</v>
      </c>
      <c r="C2755" s="133">
        <v>4142.3370000000004</v>
      </c>
      <c r="D2755" s="183">
        <v>137.857</v>
      </c>
      <c r="E2755" s="133">
        <v>9445</v>
      </c>
      <c r="F2755" s="133">
        <v>5.2469999999999999</v>
      </c>
      <c r="G2755" s="133">
        <v>5.39</v>
      </c>
      <c r="H2755" s="133">
        <v>5.4560000000000004</v>
      </c>
      <c r="I2755" s="133">
        <v>4.9779999999999998</v>
      </c>
      <c r="J2755" s="133">
        <v>5.242</v>
      </c>
      <c r="K2755" s="133">
        <v>361.07</v>
      </c>
      <c r="L2755" s="133">
        <v>223.44300000000001</v>
      </c>
    </row>
    <row r="2756" spans="1:12" x14ac:dyDescent="0.3">
      <c r="A2756" s="134">
        <v>41122</v>
      </c>
      <c r="B2756" s="133">
        <v>160.59299999999999</v>
      </c>
      <c r="C2756" s="133">
        <v>4130.4650000000001</v>
      </c>
      <c r="D2756" s="183">
        <v>137.76599999999999</v>
      </c>
      <c r="E2756" s="133">
        <v>9443</v>
      </c>
      <c r="F2756" s="133">
        <v>5.2050000000000001</v>
      </c>
      <c r="G2756" s="133">
        <v>5.3689999999999998</v>
      </c>
      <c r="H2756" s="133">
        <v>5.4669999999999996</v>
      </c>
      <c r="I2756" s="133">
        <v>4.9550000000000001</v>
      </c>
      <c r="J2756" s="133">
        <v>5.242</v>
      </c>
      <c r="K2756" s="133">
        <v>359.47899999999998</v>
      </c>
      <c r="L2756" s="133">
        <v>222.93</v>
      </c>
    </row>
    <row r="2757" spans="1:12" x14ac:dyDescent="0.3">
      <c r="A2757" s="134">
        <v>41123</v>
      </c>
      <c r="B2757" s="133">
        <v>160.613</v>
      </c>
      <c r="C2757" s="133">
        <v>4093.1120000000001</v>
      </c>
      <c r="D2757" s="183">
        <v>136.41200000000001</v>
      </c>
      <c r="E2757" s="133">
        <v>9468</v>
      </c>
      <c r="F2757" s="133">
        <v>5.22</v>
      </c>
      <c r="G2757" s="133">
        <v>5.4009999999999998</v>
      </c>
      <c r="H2757" s="133">
        <v>5.4509999999999996</v>
      </c>
      <c r="I2757" s="133">
        <v>4.9210000000000003</v>
      </c>
      <c r="J2757" s="133">
        <v>5.2329999999999997</v>
      </c>
      <c r="K2757" s="133">
        <v>355.22300000000001</v>
      </c>
      <c r="L2757" s="133">
        <v>220.54400000000001</v>
      </c>
    </row>
    <row r="2758" spans="1:12" x14ac:dyDescent="0.3">
      <c r="A2758" s="134">
        <v>41124</v>
      </c>
      <c r="B2758" s="133">
        <v>160.66</v>
      </c>
      <c r="C2758" s="133">
        <v>4099.8130000000001</v>
      </c>
      <c r="D2758" s="183">
        <v>136.833</v>
      </c>
      <c r="E2758" s="133">
        <v>9461</v>
      </c>
      <c r="F2758" s="133">
        <v>5.2240000000000002</v>
      </c>
      <c r="G2758" s="133">
        <v>5.3550000000000004</v>
      </c>
      <c r="H2758" s="133">
        <v>5.44</v>
      </c>
      <c r="I2758" s="133">
        <v>4.9509999999999996</v>
      </c>
      <c r="J2758" s="133">
        <v>5.2009999999999996</v>
      </c>
      <c r="K2758" s="133">
        <v>355.41800000000001</v>
      </c>
      <c r="L2758" s="133">
        <v>220.84899999999999</v>
      </c>
    </row>
    <row r="2759" spans="1:12" x14ac:dyDescent="0.3">
      <c r="A2759" s="134">
        <v>41125</v>
      </c>
      <c r="B2759" s="133">
        <v>160.66</v>
      </c>
      <c r="C2759" s="133">
        <v>4099.8130000000001</v>
      </c>
      <c r="D2759" s="183">
        <v>136.833</v>
      </c>
      <c r="E2759" s="133">
        <v>9461</v>
      </c>
      <c r="F2759" s="133">
        <v>5.2240000000000002</v>
      </c>
      <c r="G2759" s="133">
        <v>5.3550000000000004</v>
      </c>
      <c r="H2759" s="133">
        <v>5.44</v>
      </c>
      <c r="I2759" s="133">
        <v>4.9509999999999996</v>
      </c>
      <c r="J2759" s="133">
        <v>5.2009999999999996</v>
      </c>
      <c r="K2759" s="133">
        <v>355.41800000000001</v>
      </c>
      <c r="L2759" s="133">
        <v>220.84899999999999</v>
      </c>
    </row>
    <row r="2760" spans="1:12" x14ac:dyDescent="0.3">
      <c r="A2760" s="134">
        <v>41126</v>
      </c>
      <c r="B2760" s="133">
        <v>160.66</v>
      </c>
      <c r="C2760" s="133">
        <v>4099.8130000000001</v>
      </c>
      <c r="D2760" s="183">
        <v>136.833</v>
      </c>
      <c r="E2760" s="133">
        <v>9461</v>
      </c>
      <c r="F2760" s="133">
        <v>5.2240000000000002</v>
      </c>
      <c r="G2760" s="133">
        <v>5.3550000000000004</v>
      </c>
      <c r="H2760" s="133">
        <v>5.44</v>
      </c>
      <c r="I2760" s="133">
        <v>4.9509999999999996</v>
      </c>
      <c r="J2760" s="133">
        <v>5.2009999999999996</v>
      </c>
      <c r="K2760" s="133">
        <v>355.41800000000001</v>
      </c>
      <c r="L2760" s="133">
        <v>220.84899999999999</v>
      </c>
    </row>
    <row r="2761" spans="1:12" x14ac:dyDescent="0.3">
      <c r="A2761" s="134">
        <v>41127</v>
      </c>
      <c r="B2761" s="133">
        <v>160.83500000000001</v>
      </c>
      <c r="C2761" s="133">
        <v>4105.4989999999998</v>
      </c>
      <c r="D2761" s="183">
        <v>137.392</v>
      </c>
      <c r="E2761" s="133">
        <v>9465</v>
      </c>
      <c r="F2761" s="133">
        <v>5.2249999999999996</v>
      </c>
      <c r="G2761" s="133">
        <v>5.375</v>
      </c>
      <c r="H2761" s="133">
        <v>5.4320000000000004</v>
      </c>
      <c r="I2761" s="133">
        <v>4.9169999999999998</v>
      </c>
      <c r="J2761" s="133">
        <v>5.1980000000000004</v>
      </c>
      <c r="K2761" s="133">
        <v>355.315</v>
      </c>
      <c r="L2761" s="133">
        <v>220.44800000000001</v>
      </c>
    </row>
    <row r="2762" spans="1:12" x14ac:dyDescent="0.3">
      <c r="A2762" s="134">
        <v>41128</v>
      </c>
      <c r="B2762" s="133">
        <v>160.76599999999999</v>
      </c>
      <c r="C2762" s="133">
        <v>4085.58</v>
      </c>
      <c r="D2762" s="183">
        <v>136.607</v>
      </c>
      <c r="E2762" s="133">
        <v>9468</v>
      </c>
      <c r="F2762" s="133">
        <v>5.2279999999999998</v>
      </c>
      <c r="G2762" s="133">
        <v>5.3540000000000001</v>
      </c>
      <c r="H2762" s="133">
        <v>5.431</v>
      </c>
      <c r="I2762" s="133">
        <v>4.923</v>
      </c>
      <c r="J2762" s="133">
        <v>5.2089999999999996</v>
      </c>
      <c r="K2762" s="133">
        <v>353.24099999999999</v>
      </c>
      <c r="L2762" s="133">
        <v>219.358</v>
      </c>
    </row>
    <row r="2763" spans="1:12" x14ac:dyDescent="0.3">
      <c r="A2763" s="134">
        <v>41129</v>
      </c>
      <c r="B2763" s="133">
        <v>160.82</v>
      </c>
      <c r="C2763" s="133">
        <v>4090.7089999999998</v>
      </c>
      <c r="D2763" s="183">
        <v>136.63300000000001</v>
      </c>
      <c r="E2763" s="133">
        <v>9473</v>
      </c>
      <c r="F2763" s="133">
        <v>5.2169999999999996</v>
      </c>
      <c r="G2763" s="133">
        <v>5.359</v>
      </c>
      <c r="H2763" s="133">
        <v>5.4480000000000004</v>
      </c>
      <c r="I2763" s="133">
        <v>4.8739999999999997</v>
      </c>
      <c r="J2763" s="133">
        <v>5.2119999999999997</v>
      </c>
      <c r="K2763" s="133">
        <v>354.34199999999998</v>
      </c>
      <c r="L2763" s="133">
        <v>220.55500000000001</v>
      </c>
    </row>
    <row r="2764" spans="1:12" x14ac:dyDescent="0.3">
      <c r="A2764" s="134">
        <v>41130</v>
      </c>
      <c r="B2764" s="133">
        <v>160.828</v>
      </c>
      <c r="C2764" s="133">
        <v>4131.17</v>
      </c>
      <c r="D2764" s="183">
        <v>137.73699999999999</v>
      </c>
      <c r="E2764" s="133">
        <v>9472</v>
      </c>
      <c r="F2764" s="133">
        <v>5.2069999999999999</v>
      </c>
      <c r="G2764" s="133">
        <v>5.3369999999999997</v>
      </c>
      <c r="H2764" s="133">
        <v>5.4240000000000004</v>
      </c>
      <c r="I2764" s="133">
        <v>4.8469999999999995</v>
      </c>
      <c r="J2764" s="133">
        <v>5.2240000000000002</v>
      </c>
      <c r="K2764" s="133">
        <v>359.048</v>
      </c>
      <c r="L2764" s="133">
        <v>223.46100000000001</v>
      </c>
    </row>
    <row r="2765" spans="1:12" x14ac:dyDescent="0.3">
      <c r="A2765" s="134">
        <v>41131</v>
      </c>
      <c r="B2765" s="133">
        <v>160.828</v>
      </c>
      <c r="C2765" s="133">
        <v>4141.5640000000003</v>
      </c>
      <c r="D2765" s="183">
        <v>138.13200000000001</v>
      </c>
      <c r="E2765" s="133">
        <v>9478</v>
      </c>
      <c r="F2765" s="133">
        <v>5.226</v>
      </c>
      <c r="G2765" s="133">
        <v>5.3810000000000002</v>
      </c>
      <c r="H2765" s="133">
        <v>5.46</v>
      </c>
      <c r="I2765" s="133">
        <v>4.8120000000000003</v>
      </c>
      <c r="J2765" s="133">
        <v>5.2430000000000003</v>
      </c>
      <c r="K2765" s="133">
        <v>360.87599999999998</v>
      </c>
      <c r="L2765" s="133">
        <v>224.66300000000001</v>
      </c>
    </row>
    <row r="2766" spans="1:12" x14ac:dyDescent="0.3">
      <c r="A2766" s="134">
        <v>41132</v>
      </c>
      <c r="B2766" s="133">
        <v>160.828</v>
      </c>
      <c r="C2766" s="133">
        <v>4141.5640000000003</v>
      </c>
      <c r="D2766" s="183">
        <v>138.13200000000001</v>
      </c>
      <c r="E2766" s="133">
        <v>9478</v>
      </c>
      <c r="F2766" s="133">
        <v>5.226</v>
      </c>
      <c r="G2766" s="133">
        <v>5.3810000000000002</v>
      </c>
      <c r="H2766" s="133">
        <v>5.46</v>
      </c>
      <c r="I2766" s="133">
        <v>4.8120000000000003</v>
      </c>
      <c r="J2766" s="133">
        <v>5.2430000000000003</v>
      </c>
      <c r="K2766" s="133">
        <v>360.87599999999998</v>
      </c>
      <c r="L2766" s="133">
        <v>224.66300000000001</v>
      </c>
    </row>
    <row r="2767" spans="1:12" x14ac:dyDescent="0.3">
      <c r="A2767" s="134">
        <v>41133</v>
      </c>
      <c r="B2767" s="133">
        <v>160.828</v>
      </c>
      <c r="C2767" s="133">
        <v>4141.5640000000003</v>
      </c>
      <c r="D2767" s="183">
        <v>138.13200000000001</v>
      </c>
      <c r="E2767" s="133">
        <v>9478</v>
      </c>
      <c r="F2767" s="133">
        <v>5.226</v>
      </c>
      <c r="G2767" s="133">
        <v>5.3810000000000002</v>
      </c>
      <c r="H2767" s="133">
        <v>5.46</v>
      </c>
      <c r="I2767" s="133">
        <v>4.8120000000000003</v>
      </c>
      <c r="J2767" s="133">
        <v>5.2430000000000003</v>
      </c>
      <c r="K2767" s="133">
        <v>360.87599999999998</v>
      </c>
      <c r="L2767" s="133">
        <v>224.66300000000001</v>
      </c>
    </row>
    <row r="2768" spans="1:12" x14ac:dyDescent="0.3">
      <c r="A2768" s="134">
        <v>41134</v>
      </c>
      <c r="B2768" s="133">
        <v>159.56</v>
      </c>
      <c r="C2768" s="133">
        <v>4102.53</v>
      </c>
      <c r="D2768" s="183">
        <v>136.751</v>
      </c>
      <c r="E2768" s="133">
        <v>9485</v>
      </c>
      <c r="F2768" s="133">
        <v>5.2480000000000002</v>
      </c>
      <c r="G2768" s="133">
        <v>5.367</v>
      </c>
      <c r="H2768" s="133">
        <v>5.4009999999999998</v>
      </c>
      <c r="I2768" s="133">
        <v>4.9640000000000004</v>
      </c>
      <c r="J2768" s="133">
        <v>5.3380000000000001</v>
      </c>
      <c r="K2768" s="133">
        <v>357.084</v>
      </c>
      <c r="L2768" s="133">
        <v>222.471</v>
      </c>
    </row>
    <row r="2769" spans="1:12" x14ac:dyDescent="0.3">
      <c r="A2769" s="134">
        <v>41135</v>
      </c>
      <c r="B2769" s="133">
        <v>159.667</v>
      </c>
      <c r="C2769" s="133">
        <v>4121.5559999999996</v>
      </c>
      <c r="D2769" s="183">
        <v>137.61500000000001</v>
      </c>
      <c r="E2769" s="133">
        <v>9483</v>
      </c>
      <c r="F2769" s="133">
        <v>5.2480000000000002</v>
      </c>
      <c r="G2769" s="133">
        <v>5.367</v>
      </c>
      <c r="H2769" s="133">
        <v>5.4009999999999998</v>
      </c>
      <c r="I2769" s="133">
        <v>5.0449999999999999</v>
      </c>
      <c r="J2769" s="133">
        <v>5.415</v>
      </c>
      <c r="K2769" s="133">
        <v>358.93900000000002</v>
      </c>
      <c r="L2769" s="133">
        <v>223.61600000000001</v>
      </c>
    </row>
    <row r="2770" spans="1:12" x14ac:dyDescent="0.3">
      <c r="A2770" s="134">
        <v>41136</v>
      </c>
      <c r="B2770" s="133">
        <v>159.571</v>
      </c>
      <c r="C2770" s="133">
        <v>4141.9859999999999</v>
      </c>
      <c r="D2770" s="183">
        <v>138.46799999999999</v>
      </c>
      <c r="E2770" s="133">
        <v>9500</v>
      </c>
      <c r="F2770" s="133">
        <v>5.2480000000000002</v>
      </c>
      <c r="G2770" s="133">
        <v>5.367</v>
      </c>
      <c r="H2770" s="133">
        <v>5.4260000000000002</v>
      </c>
      <c r="I2770" s="133">
        <v>4.9359999999999999</v>
      </c>
      <c r="J2770" s="133">
        <v>5.3929999999999998</v>
      </c>
      <c r="K2770" s="133">
        <v>362.4</v>
      </c>
      <c r="L2770" s="133">
        <v>225.80799999999999</v>
      </c>
    </row>
    <row r="2771" spans="1:12" x14ac:dyDescent="0.3">
      <c r="A2771" s="134">
        <v>41137</v>
      </c>
      <c r="B2771" s="133">
        <v>159.303</v>
      </c>
      <c r="C2771" s="133">
        <v>4160.5079999999998</v>
      </c>
      <c r="D2771" s="183">
        <v>139.13800000000001</v>
      </c>
      <c r="E2771" s="133">
        <v>9490</v>
      </c>
      <c r="F2771" s="133">
        <v>5.28</v>
      </c>
      <c r="G2771" s="133">
        <v>5.3650000000000002</v>
      </c>
      <c r="H2771" s="133">
        <v>5.4349999999999996</v>
      </c>
      <c r="I2771" s="133">
        <v>4.9989999999999997</v>
      </c>
      <c r="J2771" s="133">
        <v>5.4340000000000002</v>
      </c>
      <c r="K2771" s="133">
        <v>364.274</v>
      </c>
      <c r="L2771" s="133">
        <v>227.30199999999999</v>
      </c>
    </row>
    <row r="2772" spans="1:12" x14ac:dyDescent="0.3">
      <c r="A2772" s="134">
        <v>41138</v>
      </c>
      <c r="B2772" s="133">
        <v>159.24199999999999</v>
      </c>
      <c r="C2772" s="133">
        <v>4160.5079999999998</v>
      </c>
      <c r="D2772" s="183">
        <v>139.13800000000001</v>
      </c>
      <c r="E2772" s="133">
        <v>9503</v>
      </c>
      <c r="F2772" s="133">
        <v>5.28</v>
      </c>
      <c r="G2772" s="133">
        <v>5.3650000000000002</v>
      </c>
      <c r="H2772" s="133">
        <v>5.4349999999999996</v>
      </c>
      <c r="I2772" s="133">
        <v>4.9779999999999998</v>
      </c>
      <c r="J2772" s="133">
        <v>5.3680000000000003</v>
      </c>
      <c r="K2772" s="133">
        <v>364.274</v>
      </c>
      <c r="L2772" s="133">
        <v>227.30199999999999</v>
      </c>
    </row>
    <row r="2773" spans="1:12" x14ac:dyDescent="0.3">
      <c r="A2773" s="134">
        <v>41139</v>
      </c>
      <c r="B2773" s="133">
        <v>159.24199999999999</v>
      </c>
      <c r="C2773" s="133">
        <v>4160.5079999999998</v>
      </c>
      <c r="D2773" s="183">
        <v>139.13800000000001</v>
      </c>
      <c r="E2773" s="133">
        <v>9503</v>
      </c>
      <c r="F2773" s="133">
        <v>5.28</v>
      </c>
      <c r="G2773" s="133">
        <v>5.3650000000000002</v>
      </c>
      <c r="H2773" s="133">
        <v>5.4349999999999996</v>
      </c>
      <c r="I2773" s="133">
        <v>4.9779999999999998</v>
      </c>
      <c r="J2773" s="133">
        <v>5.3680000000000003</v>
      </c>
      <c r="K2773" s="133">
        <v>364.274</v>
      </c>
      <c r="L2773" s="133">
        <v>227.30199999999999</v>
      </c>
    </row>
    <row r="2774" spans="1:12" x14ac:dyDescent="0.3">
      <c r="A2774" s="134">
        <v>41140</v>
      </c>
      <c r="B2774" s="133">
        <v>159.24199999999999</v>
      </c>
      <c r="C2774" s="133">
        <v>4160.5079999999998</v>
      </c>
      <c r="D2774" s="183">
        <v>139.13800000000001</v>
      </c>
      <c r="E2774" s="133">
        <v>9503</v>
      </c>
      <c r="F2774" s="133">
        <v>5.28</v>
      </c>
      <c r="G2774" s="133">
        <v>5.3650000000000002</v>
      </c>
      <c r="H2774" s="133">
        <v>5.4349999999999996</v>
      </c>
      <c r="I2774" s="133">
        <v>4.9779999999999998</v>
      </c>
      <c r="J2774" s="133">
        <v>5.3680000000000003</v>
      </c>
      <c r="K2774" s="133">
        <v>364.274</v>
      </c>
      <c r="L2774" s="133">
        <v>227.30199999999999</v>
      </c>
    </row>
    <row r="2775" spans="1:12" x14ac:dyDescent="0.3">
      <c r="A2775" s="134">
        <v>41141</v>
      </c>
      <c r="B2775" s="133">
        <v>159.392</v>
      </c>
      <c r="C2775" s="133">
        <v>4160.5079999999998</v>
      </c>
      <c r="D2775" s="183">
        <v>139.13800000000001</v>
      </c>
      <c r="E2775" s="133">
        <v>9496</v>
      </c>
      <c r="F2775" s="133">
        <v>5.28</v>
      </c>
      <c r="G2775" s="133">
        <v>5.3650000000000002</v>
      </c>
      <c r="H2775" s="133">
        <v>5.4349999999999996</v>
      </c>
      <c r="I2775" s="133">
        <v>4.9779999999999998</v>
      </c>
      <c r="J2775" s="133">
        <v>5.3680000000000003</v>
      </c>
      <c r="K2775" s="133">
        <v>364.274</v>
      </c>
      <c r="L2775" s="133">
        <v>227.30199999999999</v>
      </c>
    </row>
    <row r="2776" spans="1:12" x14ac:dyDescent="0.3">
      <c r="A2776" s="134">
        <v>41142</v>
      </c>
      <c r="B2776" s="133">
        <v>159.44300000000001</v>
      </c>
      <c r="C2776" s="133">
        <v>4160.5079999999998</v>
      </c>
      <c r="D2776" s="183">
        <v>139.13800000000001</v>
      </c>
      <c r="E2776" s="133">
        <v>9489</v>
      </c>
      <c r="F2776" s="133">
        <v>5.28</v>
      </c>
      <c r="G2776" s="133">
        <v>5.3650000000000002</v>
      </c>
      <c r="H2776" s="133">
        <v>5.4349999999999996</v>
      </c>
      <c r="I2776" s="133">
        <v>4.9779999999999998</v>
      </c>
      <c r="J2776" s="133">
        <v>5.3680000000000003</v>
      </c>
      <c r="K2776" s="133">
        <v>364.274</v>
      </c>
      <c r="L2776" s="133">
        <v>227.30199999999999</v>
      </c>
    </row>
    <row r="2777" spans="1:12" x14ac:dyDescent="0.3">
      <c r="A2777" s="134">
        <v>41143</v>
      </c>
      <c r="B2777" s="133">
        <v>159.489</v>
      </c>
      <c r="C2777" s="133">
        <v>4160.5079999999998</v>
      </c>
      <c r="D2777" s="183">
        <v>139.13800000000001</v>
      </c>
      <c r="E2777" s="133">
        <v>9505</v>
      </c>
      <c r="F2777" s="133">
        <v>5.28</v>
      </c>
      <c r="G2777" s="133">
        <v>5.3650000000000002</v>
      </c>
      <c r="H2777" s="133">
        <v>5.4349999999999996</v>
      </c>
      <c r="I2777" s="133">
        <v>4.9779999999999998</v>
      </c>
      <c r="J2777" s="133">
        <v>5.3680000000000003</v>
      </c>
      <c r="K2777" s="133">
        <v>364.274</v>
      </c>
      <c r="L2777" s="133">
        <v>227.30199999999999</v>
      </c>
    </row>
    <row r="2778" spans="1:12" x14ac:dyDescent="0.3">
      <c r="A2778" s="134">
        <v>41144</v>
      </c>
      <c r="B2778" s="133">
        <v>159.23099999999999</v>
      </c>
      <c r="C2778" s="133">
        <v>4162.6589999999997</v>
      </c>
      <c r="D2778" s="183">
        <v>138.85599999999999</v>
      </c>
      <c r="E2778" s="133">
        <v>9495</v>
      </c>
      <c r="F2778" s="133">
        <v>5.258</v>
      </c>
      <c r="G2778" s="133">
        <v>5.3730000000000002</v>
      </c>
      <c r="H2778" s="133">
        <v>5.43</v>
      </c>
      <c r="I2778" s="133">
        <v>5.4740000000000002</v>
      </c>
      <c r="J2778" s="133">
        <v>5.4569999999999999</v>
      </c>
      <c r="K2778" s="133">
        <v>363.7</v>
      </c>
      <c r="L2778" s="133">
        <v>226.86799999999999</v>
      </c>
    </row>
    <row r="2779" spans="1:12" x14ac:dyDescent="0.3">
      <c r="A2779" s="134">
        <v>41145</v>
      </c>
      <c r="B2779" s="133">
        <v>158.74700000000001</v>
      </c>
      <c r="C2779" s="133">
        <v>4145.3990000000003</v>
      </c>
      <c r="D2779" s="183">
        <v>138.31</v>
      </c>
      <c r="E2779" s="133">
        <v>9507</v>
      </c>
      <c r="F2779" s="133">
        <v>5.24</v>
      </c>
      <c r="G2779" s="133">
        <v>5.3479999999999999</v>
      </c>
      <c r="H2779" s="133">
        <v>5.4219999999999997</v>
      </c>
      <c r="I2779" s="133">
        <v>5.407</v>
      </c>
      <c r="J2779" s="133">
        <v>5.476</v>
      </c>
      <c r="K2779" s="133">
        <v>360.81</v>
      </c>
      <c r="L2779" s="133">
        <v>225.22399999999999</v>
      </c>
    </row>
    <row r="2780" spans="1:12" x14ac:dyDescent="0.3">
      <c r="A2780" s="134">
        <v>41146</v>
      </c>
      <c r="B2780" s="133">
        <v>158.74700000000001</v>
      </c>
      <c r="C2780" s="133">
        <v>4145.3990000000003</v>
      </c>
      <c r="D2780" s="183">
        <v>138.31</v>
      </c>
      <c r="E2780" s="133">
        <v>9507</v>
      </c>
      <c r="F2780" s="133">
        <v>5.24</v>
      </c>
      <c r="G2780" s="133">
        <v>5.3479999999999999</v>
      </c>
      <c r="H2780" s="133">
        <v>5.4219999999999997</v>
      </c>
      <c r="I2780" s="133">
        <v>5.407</v>
      </c>
      <c r="J2780" s="133">
        <v>5.476</v>
      </c>
      <c r="K2780" s="133">
        <v>360.81</v>
      </c>
      <c r="L2780" s="133">
        <v>225.22399999999999</v>
      </c>
    </row>
    <row r="2781" spans="1:12" x14ac:dyDescent="0.3">
      <c r="A2781" s="134">
        <v>41147</v>
      </c>
      <c r="B2781" s="133">
        <v>158.74700000000001</v>
      </c>
      <c r="C2781" s="133">
        <v>4145.3990000000003</v>
      </c>
      <c r="D2781" s="183">
        <v>138.31</v>
      </c>
      <c r="E2781" s="133">
        <v>9507</v>
      </c>
      <c r="F2781" s="133">
        <v>5.24</v>
      </c>
      <c r="G2781" s="133">
        <v>5.3479999999999999</v>
      </c>
      <c r="H2781" s="133">
        <v>5.4219999999999997</v>
      </c>
      <c r="I2781" s="133">
        <v>5.407</v>
      </c>
      <c r="J2781" s="133">
        <v>5.476</v>
      </c>
      <c r="K2781" s="133">
        <v>360.81</v>
      </c>
      <c r="L2781" s="133">
        <v>225.22399999999999</v>
      </c>
    </row>
    <row r="2782" spans="1:12" x14ac:dyDescent="0.3">
      <c r="A2782" s="134">
        <v>41148</v>
      </c>
      <c r="B2782" s="133">
        <v>158.34299999999999</v>
      </c>
      <c r="C2782" s="133">
        <v>4145.8779999999997</v>
      </c>
      <c r="D2782" s="183">
        <v>138.262</v>
      </c>
      <c r="E2782" s="133">
        <v>9523</v>
      </c>
      <c r="F2782" s="133">
        <v>5.2839999999999998</v>
      </c>
      <c r="G2782" s="133">
        <v>5.3479999999999999</v>
      </c>
      <c r="H2782" s="133">
        <v>5.4429999999999996</v>
      </c>
      <c r="I2782" s="133">
        <v>5.43</v>
      </c>
      <c r="J2782" s="133">
        <v>5.5289999999999999</v>
      </c>
      <c r="K2782" s="133">
        <v>360.92</v>
      </c>
      <c r="L2782" s="133">
        <v>225.53</v>
      </c>
    </row>
    <row r="2783" spans="1:12" x14ac:dyDescent="0.3">
      <c r="A2783" s="134">
        <v>41149</v>
      </c>
      <c r="B2783" s="133">
        <v>157.93199999999999</v>
      </c>
      <c r="C2783" s="133">
        <v>4142.848</v>
      </c>
      <c r="D2783" s="183">
        <v>138.37799999999999</v>
      </c>
      <c r="E2783" s="133">
        <v>9535</v>
      </c>
      <c r="F2783" s="133">
        <v>5.2560000000000002</v>
      </c>
      <c r="G2783" s="133">
        <v>5.3529999999999998</v>
      </c>
      <c r="H2783" s="133">
        <v>5.4480000000000004</v>
      </c>
      <c r="I2783" s="133">
        <v>5.4260000000000002</v>
      </c>
      <c r="J2783" s="133">
        <v>5.593</v>
      </c>
      <c r="K2783" s="133">
        <v>360.14499999999998</v>
      </c>
      <c r="L2783" s="133">
        <v>225.601</v>
      </c>
    </row>
    <row r="2784" spans="1:12" x14ac:dyDescent="0.3">
      <c r="A2784" s="134">
        <v>41150</v>
      </c>
      <c r="B2784" s="133">
        <v>156.73400000000001</v>
      </c>
      <c r="C2784" s="133">
        <v>4093.17</v>
      </c>
      <c r="D2784" s="183">
        <v>137.17099999999999</v>
      </c>
      <c r="E2784" s="133">
        <v>9564</v>
      </c>
      <c r="F2784" s="133">
        <v>5.2409999999999997</v>
      </c>
      <c r="G2784" s="133">
        <v>5.3460000000000001</v>
      </c>
      <c r="H2784" s="133">
        <v>5.4260000000000002</v>
      </c>
      <c r="I2784" s="133">
        <v>5.548</v>
      </c>
      <c r="J2784" s="133">
        <v>5.657</v>
      </c>
      <c r="K2784" s="133">
        <v>355.21300000000002</v>
      </c>
      <c r="L2784" s="133">
        <v>222.87700000000001</v>
      </c>
    </row>
    <row r="2785" spans="1:12" x14ac:dyDescent="0.3">
      <c r="A2785" s="134">
        <v>41151</v>
      </c>
      <c r="B2785" s="133">
        <v>156.50800000000001</v>
      </c>
      <c r="C2785" s="133">
        <v>4025.5830000000001</v>
      </c>
      <c r="D2785" s="183">
        <v>135.071</v>
      </c>
      <c r="E2785" s="133">
        <v>9545</v>
      </c>
      <c r="F2785" s="133">
        <v>5.2329999999999997</v>
      </c>
      <c r="G2785" s="133">
        <v>5.4059999999999997</v>
      </c>
      <c r="H2785" s="133">
        <v>5.4420000000000002</v>
      </c>
      <c r="I2785" s="133">
        <v>5.5629999999999997</v>
      </c>
      <c r="J2785" s="133">
        <v>5.6899999999999995</v>
      </c>
      <c r="K2785" s="133">
        <v>348.666</v>
      </c>
      <c r="L2785" s="133">
        <v>218.91</v>
      </c>
    </row>
    <row r="2786" spans="1:12" x14ac:dyDescent="0.3">
      <c r="A2786" s="134">
        <v>41152</v>
      </c>
      <c r="B2786" s="133">
        <v>156.815</v>
      </c>
      <c r="C2786" s="133">
        <v>4060.3310000000001</v>
      </c>
      <c r="D2786" s="183">
        <v>135.96</v>
      </c>
      <c r="E2786" s="133">
        <v>9539</v>
      </c>
      <c r="F2786" s="133">
        <v>5.2539999999999996</v>
      </c>
      <c r="G2786" s="133">
        <v>5.3680000000000003</v>
      </c>
      <c r="H2786" s="133">
        <v>5.4359999999999999</v>
      </c>
      <c r="I2786" s="133">
        <v>5.5140000000000002</v>
      </c>
      <c r="J2786" s="133">
        <v>5.6589999999999998</v>
      </c>
      <c r="K2786" s="133">
        <v>351.66199999999998</v>
      </c>
      <c r="L2786" s="133">
        <v>220.249</v>
      </c>
    </row>
    <row r="2787" spans="1:12" x14ac:dyDescent="0.3">
      <c r="A2787" s="134">
        <v>41153</v>
      </c>
      <c r="B2787" s="133">
        <v>156.815</v>
      </c>
      <c r="C2787" s="133">
        <v>4060.3310000000001</v>
      </c>
      <c r="D2787" s="183">
        <v>135.96</v>
      </c>
      <c r="E2787" s="133">
        <v>9539</v>
      </c>
      <c r="F2787" s="133">
        <v>5.2539999999999996</v>
      </c>
      <c r="G2787" s="133">
        <v>5.3680000000000003</v>
      </c>
      <c r="H2787" s="133">
        <v>5.4359999999999999</v>
      </c>
      <c r="I2787" s="133">
        <v>5.5140000000000002</v>
      </c>
      <c r="J2787" s="133">
        <v>5.6589999999999998</v>
      </c>
      <c r="K2787" s="133">
        <v>351.66199999999998</v>
      </c>
      <c r="L2787" s="133">
        <v>220.249</v>
      </c>
    </row>
    <row r="2788" spans="1:12" x14ac:dyDescent="0.3">
      <c r="A2788" s="134">
        <v>41154</v>
      </c>
      <c r="B2788" s="133">
        <v>156.815</v>
      </c>
      <c r="C2788" s="133">
        <v>4060.3310000000001</v>
      </c>
      <c r="D2788" s="183">
        <v>135.96</v>
      </c>
      <c r="E2788" s="133">
        <v>9539</v>
      </c>
      <c r="F2788" s="133">
        <v>5.2539999999999996</v>
      </c>
      <c r="G2788" s="133">
        <v>5.3680000000000003</v>
      </c>
      <c r="H2788" s="133">
        <v>5.4359999999999999</v>
      </c>
      <c r="I2788" s="133">
        <v>5.5140000000000002</v>
      </c>
      <c r="J2788" s="133">
        <v>5.6589999999999998</v>
      </c>
      <c r="K2788" s="133">
        <v>351.66199999999998</v>
      </c>
      <c r="L2788" s="133">
        <v>220.249</v>
      </c>
    </row>
    <row r="2789" spans="1:12" x14ac:dyDescent="0.3">
      <c r="A2789" s="134">
        <v>41155</v>
      </c>
      <c r="B2789" s="133">
        <v>158.41999999999999</v>
      </c>
      <c r="C2789" s="133">
        <v>4117.9480000000003</v>
      </c>
      <c r="D2789" s="183">
        <v>137.869</v>
      </c>
      <c r="E2789" s="133">
        <v>9535</v>
      </c>
      <c r="F2789" s="133">
        <v>5.2590000000000003</v>
      </c>
      <c r="G2789" s="133">
        <v>5.3369999999999997</v>
      </c>
      <c r="H2789" s="133">
        <v>5.4459999999999997</v>
      </c>
      <c r="I2789" s="133">
        <v>5.4719999999999995</v>
      </c>
      <c r="J2789" s="133">
        <v>5.62</v>
      </c>
      <c r="K2789" s="133">
        <v>357.67500000000001</v>
      </c>
      <c r="L2789" s="133">
        <v>224.15600000000001</v>
      </c>
    </row>
    <row r="2790" spans="1:12" x14ac:dyDescent="0.3">
      <c r="A2790" s="134">
        <v>41156</v>
      </c>
      <c r="B2790" s="133">
        <v>158.898</v>
      </c>
      <c r="C2790" s="133">
        <v>4105.2529999999997</v>
      </c>
      <c r="D2790" s="183">
        <v>137.56899999999999</v>
      </c>
      <c r="E2790" s="133">
        <v>9577</v>
      </c>
      <c r="F2790" s="133">
        <v>5.2610000000000001</v>
      </c>
      <c r="G2790" s="133">
        <v>5.3339999999999996</v>
      </c>
      <c r="H2790" s="133">
        <v>5.4640000000000004</v>
      </c>
      <c r="I2790" s="133">
        <v>5.4359999999999999</v>
      </c>
      <c r="J2790" s="133">
        <v>5.6459999999999999</v>
      </c>
      <c r="K2790" s="133">
        <v>356.53800000000001</v>
      </c>
      <c r="L2790" s="133">
        <v>223.75399999999999</v>
      </c>
    </row>
    <row r="2791" spans="1:12" x14ac:dyDescent="0.3">
      <c r="A2791" s="134">
        <v>41157</v>
      </c>
      <c r="B2791" s="133">
        <v>158.732</v>
      </c>
      <c r="C2791" s="133">
        <v>4075.3519999999999</v>
      </c>
      <c r="D2791" s="183">
        <v>136.25399999999999</v>
      </c>
      <c r="E2791" s="133">
        <v>9570</v>
      </c>
      <c r="F2791" s="133">
        <v>5.2610000000000001</v>
      </c>
      <c r="G2791" s="133">
        <v>5.3339999999999996</v>
      </c>
      <c r="H2791" s="133">
        <v>5.4640000000000004</v>
      </c>
      <c r="I2791" s="133">
        <v>5.41</v>
      </c>
      <c r="J2791" s="133">
        <v>5.6370000000000005</v>
      </c>
      <c r="K2791" s="133">
        <v>353.053</v>
      </c>
      <c r="L2791" s="133">
        <v>221.821</v>
      </c>
    </row>
    <row r="2792" spans="1:12" x14ac:dyDescent="0.3">
      <c r="A2792" s="134">
        <v>41158</v>
      </c>
      <c r="B2792" s="133">
        <v>159.01300000000001</v>
      </c>
      <c r="C2792" s="133">
        <v>4102.857</v>
      </c>
      <c r="D2792" s="183">
        <v>137.18899999999999</v>
      </c>
      <c r="E2792" s="133">
        <v>9565</v>
      </c>
      <c r="F2792" s="133">
        <v>5.2329999999999997</v>
      </c>
      <c r="G2792" s="133">
        <v>5.3010000000000002</v>
      </c>
      <c r="H2792" s="133">
        <v>5.4169999999999998</v>
      </c>
      <c r="I2792" s="133">
        <v>5.3410000000000002</v>
      </c>
      <c r="J2792" s="133">
        <v>5.6219999999999999</v>
      </c>
      <c r="K2792" s="133">
        <v>356.245</v>
      </c>
      <c r="L2792" s="133">
        <v>223.96600000000001</v>
      </c>
    </row>
    <row r="2793" spans="1:12" x14ac:dyDescent="0.3">
      <c r="A2793" s="134">
        <v>41159</v>
      </c>
      <c r="B2793" s="133">
        <v>159.434</v>
      </c>
      <c r="C2793" s="133">
        <v>4143.6790000000001</v>
      </c>
      <c r="D2793" s="183">
        <v>138.64699999999999</v>
      </c>
      <c r="E2793" s="133">
        <v>9569</v>
      </c>
      <c r="F2793" s="133">
        <v>5.2750000000000004</v>
      </c>
      <c r="G2793" s="133">
        <v>5.3890000000000002</v>
      </c>
      <c r="H2793" s="133">
        <v>5.4329999999999998</v>
      </c>
      <c r="I2793" s="133">
        <v>5.3419999999999996</v>
      </c>
      <c r="J2793" s="133">
        <v>5.625</v>
      </c>
      <c r="K2793" s="133">
        <v>360.83699999999999</v>
      </c>
      <c r="L2793" s="133">
        <v>226.62</v>
      </c>
    </row>
    <row r="2794" spans="1:12" x14ac:dyDescent="0.3">
      <c r="A2794" s="134">
        <v>41160</v>
      </c>
      <c r="B2794" s="133">
        <v>159.434</v>
      </c>
      <c r="C2794" s="133">
        <v>4143.6790000000001</v>
      </c>
      <c r="D2794" s="183">
        <v>138.64699999999999</v>
      </c>
      <c r="E2794" s="133">
        <v>9569</v>
      </c>
      <c r="F2794" s="133">
        <v>5.2750000000000004</v>
      </c>
      <c r="G2794" s="133">
        <v>5.3890000000000002</v>
      </c>
      <c r="H2794" s="133">
        <v>5.4329999999999998</v>
      </c>
      <c r="I2794" s="133">
        <v>5.3419999999999996</v>
      </c>
      <c r="J2794" s="133">
        <v>5.625</v>
      </c>
      <c r="K2794" s="133">
        <v>360.83699999999999</v>
      </c>
      <c r="L2794" s="133">
        <v>226.62</v>
      </c>
    </row>
    <row r="2795" spans="1:12" x14ac:dyDescent="0.3">
      <c r="A2795" s="134">
        <v>41161</v>
      </c>
      <c r="B2795" s="133">
        <v>159.434</v>
      </c>
      <c r="C2795" s="133">
        <v>4143.6790000000001</v>
      </c>
      <c r="D2795" s="183">
        <v>138.64699999999999</v>
      </c>
      <c r="E2795" s="133">
        <v>9569</v>
      </c>
      <c r="F2795" s="133">
        <v>5.2750000000000004</v>
      </c>
      <c r="G2795" s="133">
        <v>5.3890000000000002</v>
      </c>
      <c r="H2795" s="133">
        <v>5.4329999999999998</v>
      </c>
      <c r="I2795" s="133">
        <v>5.3419999999999996</v>
      </c>
      <c r="J2795" s="133">
        <v>5.625</v>
      </c>
      <c r="K2795" s="133">
        <v>360.83699999999999</v>
      </c>
      <c r="L2795" s="133">
        <v>226.62</v>
      </c>
    </row>
    <row r="2796" spans="1:12" x14ac:dyDescent="0.3">
      <c r="A2796" s="134">
        <v>41162</v>
      </c>
      <c r="B2796" s="133">
        <v>159.71199999999999</v>
      </c>
      <c r="C2796" s="133">
        <v>4160.66</v>
      </c>
      <c r="D2796" s="183">
        <v>139.69900000000001</v>
      </c>
      <c r="E2796" s="133">
        <v>9573</v>
      </c>
      <c r="F2796" s="133">
        <v>5.2530000000000001</v>
      </c>
      <c r="G2796" s="133">
        <v>5.31</v>
      </c>
      <c r="H2796" s="133">
        <v>5.4240000000000004</v>
      </c>
      <c r="I2796" s="133">
        <v>5.2880000000000003</v>
      </c>
      <c r="J2796" s="133">
        <v>5.6210000000000004</v>
      </c>
      <c r="K2796" s="133">
        <v>363.27600000000001</v>
      </c>
      <c r="L2796" s="133">
        <v>228.15</v>
      </c>
    </row>
    <row r="2797" spans="1:12" x14ac:dyDescent="0.3">
      <c r="A2797" s="134">
        <v>41163</v>
      </c>
      <c r="B2797" s="133">
        <v>159.87799999999999</v>
      </c>
      <c r="C2797" s="133">
        <v>4155.3559999999998</v>
      </c>
      <c r="D2797" s="183">
        <v>139.55000000000001</v>
      </c>
      <c r="E2797" s="133">
        <v>9577</v>
      </c>
      <c r="F2797" s="133">
        <v>5.2759999999999998</v>
      </c>
      <c r="G2797" s="133">
        <v>5.3460000000000001</v>
      </c>
      <c r="H2797" s="133">
        <v>5.4580000000000002</v>
      </c>
      <c r="I2797" s="133">
        <v>5.3469999999999995</v>
      </c>
      <c r="J2797" s="133">
        <v>5.58</v>
      </c>
      <c r="K2797" s="133">
        <v>362.488</v>
      </c>
      <c r="L2797" s="133">
        <v>227.62899999999999</v>
      </c>
    </row>
    <row r="2798" spans="1:12" x14ac:dyDescent="0.3">
      <c r="A2798" s="134">
        <v>41164</v>
      </c>
      <c r="B2798" s="133">
        <v>160.078</v>
      </c>
      <c r="C2798" s="133">
        <v>4174.0969999999998</v>
      </c>
      <c r="D2798" s="183">
        <v>140.63399999999999</v>
      </c>
      <c r="E2798" s="133">
        <v>9567</v>
      </c>
      <c r="F2798" s="133">
        <v>5.28</v>
      </c>
      <c r="G2798" s="133">
        <v>5.3540000000000001</v>
      </c>
      <c r="H2798" s="133">
        <v>5.4349999999999996</v>
      </c>
      <c r="I2798" s="133">
        <v>5.2610000000000001</v>
      </c>
      <c r="J2798" s="133">
        <v>5.577</v>
      </c>
      <c r="K2798" s="133">
        <v>363.80500000000001</v>
      </c>
      <c r="L2798" s="133">
        <v>228.09800000000001</v>
      </c>
    </row>
    <row r="2799" spans="1:12" x14ac:dyDescent="0.3">
      <c r="A2799" s="134">
        <v>41165</v>
      </c>
      <c r="B2799" s="133">
        <v>160.28800000000001</v>
      </c>
      <c r="C2799" s="133">
        <v>4170.6390000000001</v>
      </c>
      <c r="D2799" s="183">
        <v>140.65299999999999</v>
      </c>
      <c r="E2799" s="133">
        <v>9569</v>
      </c>
      <c r="F2799" s="133">
        <v>5.2809999999999997</v>
      </c>
      <c r="G2799" s="133">
        <v>5.3659999999999997</v>
      </c>
      <c r="H2799" s="133">
        <v>5.4589999999999996</v>
      </c>
      <c r="I2799" s="133">
        <v>5.1749999999999998</v>
      </c>
      <c r="J2799" s="133">
        <v>5.5549999999999997</v>
      </c>
      <c r="K2799" s="133">
        <v>363.06</v>
      </c>
      <c r="L2799" s="133">
        <v>227.63300000000001</v>
      </c>
    </row>
    <row r="2800" spans="1:12" x14ac:dyDescent="0.3">
      <c r="A2800" s="134">
        <v>41166</v>
      </c>
      <c r="B2800" s="133">
        <v>160.756</v>
      </c>
      <c r="C2800" s="133">
        <v>4256.9979999999996</v>
      </c>
      <c r="D2800" s="183">
        <v>143.971</v>
      </c>
      <c r="E2800" s="133">
        <v>9484</v>
      </c>
      <c r="F2800" s="133">
        <v>5.298</v>
      </c>
      <c r="G2800" s="133">
        <v>5.3689999999999998</v>
      </c>
      <c r="H2800" s="133">
        <v>5.4790000000000001</v>
      </c>
      <c r="I2800" s="133">
        <v>5.1289999999999996</v>
      </c>
      <c r="J2800" s="133">
        <v>5.5209999999999999</v>
      </c>
      <c r="K2800" s="133">
        <v>371.71300000000002</v>
      </c>
      <c r="L2800" s="133">
        <v>232.98500000000001</v>
      </c>
    </row>
    <row r="2801" spans="1:12" x14ac:dyDescent="0.3">
      <c r="A2801" s="134">
        <v>41167</v>
      </c>
      <c r="B2801" s="133">
        <v>160.756</v>
      </c>
      <c r="C2801" s="133">
        <v>4256.9979999999996</v>
      </c>
      <c r="D2801" s="183">
        <v>143.971</v>
      </c>
      <c r="E2801" s="133">
        <v>9484</v>
      </c>
      <c r="F2801" s="133">
        <v>5.298</v>
      </c>
      <c r="G2801" s="133">
        <v>5.3689999999999998</v>
      </c>
      <c r="H2801" s="133">
        <v>5.4790000000000001</v>
      </c>
      <c r="I2801" s="133">
        <v>5.1289999999999996</v>
      </c>
      <c r="J2801" s="133">
        <v>5.5209999999999999</v>
      </c>
      <c r="K2801" s="133">
        <v>371.71300000000002</v>
      </c>
      <c r="L2801" s="133">
        <v>232.98500000000001</v>
      </c>
    </row>
    <row r="2802" spans="1:12" x14ac:dyDescent="0.3">
      <c r="A2802" s="134">
        <v>41168</v>
      </c>
      <c r="B2802" s="133">
        <v>160.756</v>
      </c>
      <c r="C2802" s="133">
        <v>4256.9979999999996</v>
      </c>
      <c r="D2802" s="183">
        <v>143.971</v>
      </c>
      <c r="E2802" s="133">
        <v>9484</v>
      </c>
      <c r="F2802" s="133">
        <v>5.298</v>
      </c>
      <c r="G2802" s="133">
        <v>5.3689999999999998</v>
      </c>
      <c r="H2802" s="133">
        <v>5.4790000000000001</v>
      </c>
      <c r="I2802" s="133">
        <v>5.1289999999999996</v>
      </c>
      <c r="J2802" s="133">
        <v>5.5209999999999999</v>
      </c>
      <c r="K2802" s="133">
        <v>371.71300000000002</v>
      </c>
      <c r="L2802" s="133">
        <v>232.98500000000001</v>
      </c>
    </row>
    <row r="2803" spans="1:12" x14ac:dyDescent="0.3">
      <c r="A2803" s="134">
        <v>41169</v>
      </c>
      <c r="B2803" s="133">
        <v>160.899</v>
      </c>
      <c r="C2803" s="133">
        <v>4255.2830000000004</v>
      </c>
      <c r="D2803" s="183">
        <v>143.947</v>
      </c>
      <c r="E2803" s="133">
        <v>9466</v>
      </c>
      <c r="F2803" s="133">
        <v>5.3010000000000002</v>
      </c>
      <c r="G2803" s="133">
        <v>5.3819999999999997</v>
      </c>
      <c r="H2803" s="133">
        <v>5.4790000000000001</v>
      </c>
      <c r="I2803" s="133">
        <v>5.24</v>
      </c>
      <c r="J2803" s="133">
        <v>5.5019999999999998</v>
      </c>
      <c r="K2803" s="133">
        <v>372.05799999999999</v>
      </c>
      <c r="L2803" s="133">
        <v>233.20599999999999</v>
      </c>
    </row>
    <row r="2804" spans="1:12" x14ac:dyDescent="0.3">
      <c r="A2804" s="134">
        <v>41170</v>
      </c>
      <c r="B2804" s="133">
        <v>160.857</v>
      </c>
      <c r="C2804" s="133">
        <v>4223.8940000000002</v>
      </c>
      <c r="D2804" s="183">
        <v>143.12299999999999</v>
      </c>
      <c r="E2804" s="133">
        <v>9506</v>
      </c>
      <c r="F2804" s="133">
        <v>5.2930000000000001</v>
      </c>
      <c r="G2804" s="133">
        <v>5.3639999999999999</v>
      </c>
      <c r="H2804" s="133">
        <v>5.4489999999999998</v>
      </c>
      <c r="I2804" s="133">
        <v>5.1719999999999997</v>
      </c>
      <c r="J2804" s="133">
        <v>5.476</v>
      </c>
      <c r="K2804" s="133">
        <v>369.41</v>
      </c>
      <c r="L2804" s="133">
        <v>231.81399999999999</v>
      </c>
    </row>
    <row r="2805" spans="1:12" x14ac:dyDescent="0.3">
      <c r="A2805" s="134">
        <v>41171</v>
      </c>
      <c r="B2805" s="133">
        <v>160.76599999999999</v>
      </c>
      <c r="C2805" s="133">
        <v>4244.7110000000002</v>
      </c>
      <c r="D2805" s="183">
        <v>143.86600000000001</v>
      </c>
      <c r="E2805" s="133">
        <v>9538</v>
      </c>
      <c r="F2805" s="133">
        <v>5.2690000000000001</v>
      </c>
      <c r="G2805" s="133">
        <v>5.3680000000000003</v>
      </c>
      <c r="H2805" s="133">
        <v>5.444</v>
      </c>
      <c r="I2805" s="133">
        <v>5.1280000000000001</v>
      </c>
      <c r="J2805" s="133">
        <v>5.4619999999999997</v>
      </c>
      <c r="K2805" s="133">
        <v>370.75900000000001</v>
      </c>
      <c r="L2805" s="133">
        <v>231.916</v>
      </c>
    </row>
    <row r="2806" spans="1:12" x14ac:dyDescent="0.3">
      <c r="A2806" s="134">
        <v>41172</v>
      </c>
      <c r="B2806" s="133">
        <v>160.56</v>
      </c>
      <c r="C2806" s="133">
        <v>4217.5159999999996</v>
      </c>
      <c r="D2806" s="183">
        <v>142.50899999999999</v>
      </c>
      <c r="E2806" s="133">
        <v>9555</v>
      </c>
      <c r="F2806" s="133">
        <v>5.2709999999999999</v>
      </c>
      <c r="G2806" s="133">
        <v>5.3369999999999997</v>
      </c>
      <c r="H2806" s="133">
        <v>5.4420000000000002</v>
      </c>
      <c r="I2806" s="133">
        <v>5.09</v>
      </c>
      <c r="J2806" s="133">
        <v>5.492</v>
      </c>
      <c r="K2806" s="133">
        <v>367.678</v>
      </c>
      <c r="L2806" s="133">
        <v>229.97200000000001</v>
      </c>
    </row>
    <row r="2807" spans="1:12" x14ac:dyDescent="0.3">
      <c r="A2807" s="134">
        <v>41173</v>
      </c>
      <c r="B2807" s="133">
        <v>160.464</v>
      </c>
      <c r="C2807" s="133">
        <v>4244.6210000000001</v>
      </c>
      <c r="D2807" s="183">
        <v>143.768</v>
      </c>
      <c r="E2807" s="133">
        <v>9552</v>
      </c>
      <c r="F2807" s="133">
        <v>5.266</v>
      </c>
      <c r="G2807" s="133">
        <v>5.3730000000000002</v>
      </c>
      <c r="H2807" s="133">
        <v>5.4420000000000002</v>
      </c>
      <c r="I2807" s="133">
        <v>5.1660000000000004</v>
      </c>
      <c r="J2807" s="133">
        <v>5.4829999999999997</v>
      </c>
      <c r="K2807" s="133">
        <v>369.964</v>
      </c>
      <c r="L2807" s="133">
        <v>230.88</v>
      </c>
    </row>
    <row r="2808" spans="1:12" x14ac:dyDescent="0.3">
      <c r="A2808" s="134">
        <v>41174</v>
      </c>
      <c r="B2808" s="133">
        <v>160.464</v>
      </c>
      <c r="C2808" s="133">
        <v>4244.6210000000001</v>
      </c>
      <c r="D2808" s="183">
        <v>143.768</v>
      </c>
      <c r="E2808" s="133">
        <v>9552</v>
      </c>
      <c r="F2808" s="133">
        <v>5.266</v>
      </c>
      <c r="G2808" s="133">
        <v>5.3730000000000002</v>
      </c>
      <c r="H2808" s="133">
        <v>5.4420000000000002</v>
      </c>
      <c r="I2808" s="133">
        <v>5.1660000000000004</v>
      </c>
      <c r="J2808" s="133">
        <v>5.4829999999999997</v>
      </c>
      <c r="K2808" s="133">
        <v>369.964</v>
      </c>
      <c r="L2808" s="133">
        <v>230.88</v>
      </c>
    </row>
    <row r="2809" spans="1:12" x14ac:dyDescent="0.3">
      <c r="A2809" s="134">
        <v>41175</v>
      </c>
      <c r="B2809" s="133">
        <v>160.464</v>
      </c>
      <c r="C2809" s="133">
        <v>4244.6210000000001</v>
      </c>
      <c r="D2809" s="183">
        <v>143.768</v>
      </c>
      <c r="E2809" s="133">
        <v>9552</v>
      </c>
      <c r="F2809" s="133">
        <v>5.266</v>
      </c>
      <c r="G2809" s="133">
        <v>5.3730000000000002</v>
      </c>
      <c r="H2809" s="133">
        <v>5.4420000000000002</v>
      </c>
      <c r="I2809" s="133">
        <v>5.1660000000000004</v>
      </c>
      <c r="J2809" s="133">
        <v>5.4829999999999997</v>
      </c>
      <c r="K2809" s="133">
        <v>369.964</v>
      </c>
      <c r="L2809" s="133">
        <v>230.88</v>
      </c>
    </row>
    <row r="2810" spans="1:12" x14ac:dyDescent="0.3">
      <c r="A2810" s="134">
        <v>41176</v>
      </c>
      <c r="B2810" s="133">
        <v>160.43</v>
      </c>
      <c r="C2810" s="133">
        <v>4200.9139999999998</v>
      </c>
      <c r="D2810" s="183">
        <v>141.828</v>
      </c>
      <c r="E2810" s="133">
        <v>9563</v>
      </c>
      <c r="F2810" s="133">
        <v>5.2780000000000005</v>
      </c>
      <c r="G2810" s="133">
        <v>5.3339999999999996</v>
      </c>
      <c r="H2810" s="133">
        <v>5.44</v>
      </c>
      <c r="I2810" s="133">
        <v>5.1589999999999998</v>
      </c>
      <c r="J2810" s="133">
        <v>5.4879999999999995</v>
      </c>
      <c r="K2810" s="133">
        <v>364.916</v>
      </c>
      <c r="L2810" s="133">
        <v>228.434</v>
      </c>
    </row>
    <row r="2811" spans="1:12" x14ac:dyDescent="0.3">
      <c r="A2811" s="134">
        <v>41177</v>
      </c>
      <c r="B2811" s="133">
        <v>160.38800000000001</v>
      </c>
      <c r="C2811" s="133">
        <v>4226.8860000000004</v>
      </c>
      <c r="D2811" s="183">
        <v>142.751</v>
      </c>
      <c r="E2811" s="133">
        <v>9575</v>
      </c>
      <c r="F2811" s="133">
        <v>5.3070000000000004</v>
      </c>
      <c r="G2811" s="133">
        <v>5.3929999999999998</v>
      </c>
      <c r="H2811" s="133">
        <v>5.4420000000000002</v>
      </c>
      <c r="I2811" s="133">
        <v>5.1669999999999998</v>
      </c>
      <c r="J2811" s="133">
        <v>5.4889999999999999</v>
      </c>
      <c r="K2811" s="133">
        <v>367.28199999999998</v>
      </c>
      <c r="L2811" s="133">
        <v>229.72800000000001</v>
      </c>
    </row>
    <row r="2812" spans="1:12" x14ac:dyDescent="0.3">
      <c r="A2812" s="134">
        <v>41178</v>
      </c>
      <c r="B2812" s="133">
        <v>160.00200000000001</v>
      </c>
      <c r="C2812" s="133">
        <v>4180.1629999999996</v>
      </c>
      <c r="D2812" s="183">
        <v>140.47300000000001</v>
      </c>
      <c r="E2812" s="133">
        <v>9589</v>
      </c>
      <c r="F2812" s="133">
        <v>5.2149999999999999</v>
      </c>
      <c r="G2812" s="133">
        <v>5.3579999999999997</v>
      </c>
      <c r="H2812" s="133">
        <v>5.4279999999999999</v>
      </c>
      <c r="I2812" s="133">
        <v>5.2130000000000001</v>
      </c>
      <c r="J2812" s="133">
        <v>5.5049999999999999</v>
      </c>
      <c r="K2812" s="133">
        <v>363.17</v>
      </c>
      <c r="L2812" s="133">
        <v>227.21700000000001</v>
      </c>
    </row>
    <row r="2813" spans="1:12" x14ac:dyDescent="0.3">
      <c r="A2813" s="134">
        <v>41179</v>
      </c>
      <c r="B2813" s="133">
        <v>160.023</v>
      </c>
      <c r="C2813" s="133">
        <v>4225.0240000000003</v>
      </c>
      <c r="D2813" s="183">
        <v>142.12299999999999</v>
      </c>
      <c r="E2813" s="133">
        <v>9576</v>
      </c>
      <c r="F2813" s="133">
        <v>5.2620000000000005</v>
      </c>
      <c r="G2813" s="133">
        <v>5.343</v>
      </c>
      <c r="H2813" s="133">
        <v>5.4160000000000004</v>
      </c>
      <c r="I2813" s="133">
        <v>5.1520000000000001</v>
      </c>
      <c r="J2813" s="133">
        <v>5.48</v>
      </c>
      <c r="K2813" s="133">
        <v>367.4</v>
      </c>
      <c r="L2813" s="133">
        <v>229.78299999999999</v>
      </c>
    </row>
    <row r="2814" spans="1:12" x14ac:dyDescent="0.3">
      <c r="A2814" s="134">
        <v>41180</v>
      </c>
      <c r="B2814" s="133">
        <v>160.333</v>
      </c>
      <c r="C2814" s="133">
        <v>4262.5609999999997</v>
      </c>
      <c r="D2814" s="183">
        <v>143.959</v>
      </c>
      <c r="E2814" s="133">
        <v>9579</v>
      </c>
      <c r="F2814" s="133">
        <v>5.3029999999999999</v>
      </c>
      <c r="G2814" s="133">
        <v>5.3940000000000001</v>
      </c>
      <c r="H2814" s="133">
        <v>5.431</v>
      </c>
      <c r="I2814" s="133">
        <v>5.1660000000000004</v>
      </c>
      <c r="J2814" s="133">
        <v>5.4779999999999998</v>
      </c>
      <c r="K2814" s="133">
        <v>370.702</v>
      </c>
      <c r="L2814" s="133">
        <v>231.86199999999999</v>
      </c>
    </row>
    <row r="2815" spans="1:12" x14ac:dyDescent="0.3">
      <c r="A2815" s="134">
        <v>41181</v>
      </c>
      <c r="B2815" s="133">
        <v>160.333</v>
      </c>
      <c r="C2815" s="133">
        <v>4262.5609999999997</v>
      </c>
      <c r="D2815" s="183">
        <v>143.959</v>
      </c>
      <c r="E2815" s="133">
        <v>9579</v>
      </c>
      <c r="F2815" s="133">
        <v>5.3029999999999999</v>
      </c>
      <c r="G2815" s="133">
        <v>5.3940000000000001</v>
      </c>
      <c r="H2815" s="133">
        <v>5.431</v>
      </c>
      <c r="I2815" s="133">
        <v>5.1660000000000004</v>
      </c>
      <c r="J2815" s="133">
        <v>5.4779999999999998</v>
      </c>
      <c r="K2815" s="133">
        <v>370.702</v>
      </c>
      <c r="L2815" s="133">
        <v>231.86199999999999</v>
      </c>
    </row>
    <row r="2816" spans="1:12" x14ac:dyDescent="0.3">
      <c r="A2816" s="134">
        <v>41182</v>
      </c>
      <c r="B2816" s="133">
        <v>160.333</v>
      </c>
      <c r="C2816" s="133">
        <v>4262.5609999999997</v>
      </c>
      <c r="D2816" s="183">
        <v>143.959</v>
      </c>
      <c r="E2816" s="133">
        <v>9579</v>
      </c>
      <c r="F2816" s="133">
        <v>5.3029999999999999</v>
      </c>
      <c r="G2816" s="133">
        <v>5.3940000000000001</v>
      </c>
      <c r="H2816" s="133">
        <v>5.431</v>
      </c>
      <c r="I2816" s="133">
        <v>5.1660000000000004</v>
      </c>
      <c r="J2816" s="133">
        <v>5.4779999999999998</v>
      </c>
      <c r="K2816" s="133">
        <v>370.702</v>
      </c>
      <c r="L2816" s="133">
        <v>231.86199999999999</v>
      </c>
    </row>
    <row r="2817" spans="1:12" x14ac:dyDescent="0.3">
      <c r="A2817" s="134">
        <v>41183</v>
      </c>
      <c r="B2817" s="133">
        <v>160.828</v>
      </c>
      <c r="C2817" s="133">
        <v>4236.2929999999997</v>
      </c>
      <c r="D2817" s="183">
        <v>142.88999999999999</v>
      </c>
      <c r="E2817" s="133">
        <v>9579</v>
      </c>
      <c r="F2817" s="133">
        <v>5.2389999999999999</v>
      </c>
      <c r="G2817" s="133">
        <v>5.3520000000000003</v>
      </c>
      <c r="H2817" s="133">
        <v>5.4180000000000001</v>
      </c>
      <c r="I2817" s="133">
        <v>5.2160000000000002</v>
      </c>
      <c r="J2817" s="133">
        <v>5.4619999999999997</v>
      </c>
      <c r="K2817" s="133">
        <v>367.43599999999998</v>
      </c>
      <c r="L2817" s="133">
        <v>229.21100000000001</v>
      </c>
    </row>
    <row r="2818" spans="1:12" x14ac:dyDescent="0.3">
      <c r="A2818" s="134">
        <v>41184</v>
      </c>
      <c r="B2818" s="133">
        <v>161.078</v>
      </c>
      <c r="C2818" s="133">
        <v>4256.8389999999999</v>
      </c>
      <c r="D2818" s="183">
        <v>143.66999999999999</v>
      </c>
      <c r="E2818" s="133">
        <v>9586</v>
      </c>
      <c r="F2818" s="133">
        <v>5.2359999999999998</v>
      </c>
      <c r="G2818" s="133">
        <v>5.327</v>
      </c>
      <c r="H2818" s="133">
        <v>5.4349999999999996</v>
      </c>
      <c r="I2818" s="133">
        <v>5.202</v>
      </c>
      <c r="J2818" s="133">
        <v>5.4619999999999997</v>
      </c>
      <c r="K2818" s="133">
        <v>369.80599999999998</v>
      </c>
      <c r="L2818" s="133">
        <v>230.83699999999999</v>
      </c>
    </row>
    <row r="2819" spans="1:12" x14ac:dyDescent="0.3">
      <c r="A2819" s="134">
        <v>41185</v>
      </c>
      <c r="B2819" s="133">
        <v>161.172</v>
      </c>
      <c r="C2819" s="133">
        <v>4251.5110000000004</v>
      </c>
      <c r="D2819" s="183">
        <v>143.53800000000001</v>
      </c>
      <c r="E2819" s="133">
        <v>9585</v>
      </c>
      <c r="F2819" s="133">
        <v>5.22</v>
      </c>
      <c r="G2819" s="133">
        <v>5.3680000000000003</v>
      </c>
      <c r="H2819" s="133">
        <v>5.4320000000000004</v>
      </c>
      <c r="I2819" s="133">
        <v>5.2439999999999998</v>
      </c>
      <c r="J2819" s="133">
        <v>5.4450000000000003</v>
      </c>
      <c r="K2819" s="133">
        <v>369.892</v>
      </c>
      <c r="L2819" s="133">
        <v>230.81399999999999</v>
      </c>
    </row>
    <row r="2820" spans="1:12" x14ac:dyDescent="0.3">
      <c r="A2820" s="134">
        <v>41186</v>
      </c>
      <c r="B2820" s="133">
        <v>161.35599999999999</v>
      </c>
      <c r="C2820" s="133">
        <v>4271.4610000000002</v>
      </c>
      <c r="D2820" s="183">
        <v>144.61799999999999</v>
      </c>
      <c r="E2820" s="133">
        <v>9584</v>
      </c>
      <c r="F2820" s="133">
        <v>5.2320000000000002</v>
      </c>
      <c r="G2820" s="133">
        <v>5.343</v>
      </c>
      <c r="H2820" s="133">
        <v>5.4580000000000002</v>
      </c>
      <c r="I2820" s="133">
        <v>5.2060000000000004</v>
      </c>
      <c r="J2820" s="133">
        <v>5.4450000000000003</v>
      </c>
      <c r="K2820" s="133">
        <v>372.86399999999998</v>
      </c>
      <c r="L2820" s="133">
        <v>232.91800000000001</v>
      </c>
    </row>
    <row r="2821" spans="1:12" x14ac:dyDescent="0.3">
      <c r="A2821" s="134">
        <v>41187</v>
      </c>
      <c r="B2821" s="133">
        <v>161.541</v>
      </c>
      <c r="C2821" s="133">
        <v>4311.3140000000003</v>
      </c>
      <c r="D2821" s="183">
        <v>146.51400000000001</v>
      </c>
      <c r="E2821" s="133">
        <v>9597</v>
      </c>
      <c r="F2821" s="133">
        <v>5.2460000000000004</v>
      </c>
      <c r="G2821" s="133">
        <v>5.32</v>
      </c>
      <c r="H2821" s="133">
        <v>5.4320000000000004</v>
      </c>
      <c r="I2821" s="133">
        <v>5.218</v>
      </c>
      <c r="J2821" s="133">
        <v>5.4219999999999997</v>
      </c>
      <c r="K2821" s="133">
        <v>377.14699999999999</v>
      </c>
      <c r="L2821" s="133">
        <v>235.97800000000001</v>
      </c>
    </row>
    <row r="2822" spans="1:12" x14ac:dyDescent="0.3">
      <c r="A2822" s="134">
        <v>41188</v>
      </c>
      <c r="B2822" s="133">
        <v>161.541</v>
      </c>
      <c r="C2822" s="133">
        <v>4311.3140000000003</v>
      </c>
      <c r="D2822" s="183">
        <v>146.51400000000001</v>
      </c>
      <c r="E2822" s="133">
        <v>9597</v>
      </c>
      <c r="F2822" s="133">
        <v>5.2460000000000004</v>
      </c>
      <c r="G2822" s="133">
        <v>5.32</v>
      </c>
      <c r="H2822" s="133">
        <v>5.4320000000000004</v>
      </c>
      <c r="I2822" s="133">
        <v>5.218</v>
      </c>
      <c r="J2822" s="133">
        <v>5.4219999999999997</v>
      </c>
      <c r="K2822" s="133">
        <v>377.14699999999999</v>
      </c>
      <c r="L2822" s="133">
        <v>235.97800000000001</v>
      </c>
    </row>
    <row r="2823" spans="1:12" x14ac:dyDescent="0.3">
      <c r="A2823" s="134">
        <v>41189</v>
      </c>
      <c r="B2823" s="133">
        <v>161.541</v>
      </c>
      <c r="C2823" s="133">
        <v>4311.3140000000003</v>
      </c>
      <c r="D2823" s="183">
        <v>146.51400000000001</v>
      </c>
      <c r="E2823" s="133">
        <v>9597</v>
      </c>
      <c r="F2823" s="133">
        <v>5.2460000000000004</v>
      </c>
      <c r="G2823" s="133">
        <v>5.32</v>
      </c>
      <c r="H2823" s="133">
        <v>5.4320000000000004</v>
      </c>
      <c r="I2823" s="133">
        <v>5.218</v>
      </c>
      <c r="J2823" s="133">
        <v>5.4219999999999997</v>
      </c>
      <c r="K2823" s="133">
        <v>377.14699999999999</v>
      </c>
      <c r="L2823" s="133">
        <v>235.97800000000001</v>
      </c>
    </row>
    <row r="2824" spans="1:12" x14ac:dyDescent="0.3">
      <c r="A2824" s="134">
        <v>41190</v>
      </c>
      <c r="B2824" s="133">
        <v>161.56800000000001</v>
      </c>
      <c r="C2824" s="133">
        <v>4268.2349999999997</v>
      </c>
      <c r="D2824" s="183">
        <v>144.59899999999999</v>
      </c>
      <c r="E2824" s="133">
        <v>9591</v>
      </c>
      <c r="F2824" s="133">
        <v>5.2720000000000002</v>
      </c>
      <c r="G2824" s="133">
        <v>5.367</v>
      </c>
      <c r="H2824" s="133">
        <v>5.423</v>
      </c>
      <c r="I2824" s="133">
        <v>5.1740000000000004</v>
      </c>
      <c r="J2824" s="133">
        <v>5.3920000000000003</v>
      </c>
      <c r="K2824" s="133">
        <v>374.31799999999998</v>
      </c>
      <c r="L2824" s="133">
        <v>234.721</v>
      </c>
    </row>
    <row r="2825" spans="1:12" x14ac:dyDescent="0.3">
      <c r="A2825" s="134">
        <v>41191</v>
      </c>
      <c r="B2825" s="133">
        <v>161.46700000000001</v>
      </c>
      <c r="C2825" s="133">
        <v>4280.25</v>
      </c>
      <c r="D2825" s="183">
        <v>144.61000000000001</v>
      </c>
      <c r="E2825" s="133">
        <v>9592</v>
      </c>
      <c r="F2825" s="133">
        <v>5.3070000000000004</v>
      </c>
      <c r="G2825" s="133">
        <v>5.4320000000000004</v>
      </c>
      <c r="H2825" s="133">
        <v>5.4980000000000002</v>
      </c>
      <c r="I2825" s="133">
        <v>5.2190000000000003</v>
      </c>
      <c r="J2825" s="133">
        <v>5.4290000000000003</v>
      </c>
      <c r="K2825" s="133">
        <v>376.3</v>
      </c>
      <c r="L2825" s="133">
        <v>236.023</v>
      </c>
    </row>
    <row r="2826" spans="1:12" x14ac:dyDescent="0.3">
      <c r="A2826" s="134">
        <v>41192</v>
      </c>
      <c r="B2826" s="133">
        <v>161.38300000000001</v>
      </c>
      <c r="C2826" s="133">
        <v>4280.01</v>
      </c>
      <c r="D2826" s="183">
        <v>144.607</v>
      </c>
      <c r="E2826" s="133">
        <v>9592</v>
      </c>
      <c r="F2826" s="133">
        <v>5.2750000000000004</v>
      </c>
      <c r="G2826" s="133">
        <v>5.407</v>
      </c>
      <c r="H2826" s="133">
        <v>5.4580000000000002</v>
      </c>
      <c r="I2826" s="133">
        <v>5.1769999999999996</v>
      </c>
      <c r="J2826" s="133">
        <v>5.4260000000000002</v>
      </c>
      <c r="K2826" s="133">
        <v>376.44299999999998</v>
      </c>
      <c r="L2826" s="133">
        <v>235.77500000000001</v>
      </c>
    </row>
    <row r="2827" spans="1:12" x14ac:dyDescent="0.3">
      <c r="A2827" s="134">
        <v>41193</v>
      </c>
      <c r="B2827" s="133">
        <v>161.43700000000001</v>
      </c>
      <c r="C2827" s="133">
        <v>4284.9669999999996</v>
      </c>
      <c r="D2827" s="183">
        <v>145.12</v>
      </c>
      <c r="E2827" s="133">
        <v>9583</v>
      </c>
      <c r="F2827" s="133">
        <v>5.3</v>
      </c>
      <c r="G2827" s="133">
        <v>5.4119999999999999</v>
      </c>
      <c r="H2827" s="133">
        <v>5.4480000000000004</v>
      </c>
      <c r="I2827" s="133">
        <v>5.1609999999999996</v>
      </c>
      <c r="J2827" s="133">
        <v>5.4</v>
      </c>
      <c r="K2827" s="133">
        <v>375.91399999999999</v>
      </c>
      <c r="L2827" s="133">
        <v>235.05099999999999</v>
      </c>
    </row>
    <row r="2828" spans="1:12" x14ac:dyDescent="0.3">
      <c r="A2828" s="134">
        <v>41194</v>
      </c>
      <c r="B2828" s="133">
        <v>161.613</v>
      </c>
      <c r="C2828" s="133">
        <v>4311.3909999999996</v>
      </c>
      <c r="D2828" s="183">
        <v>145.839</v>
      </c>
      <c r="E2828" s="133">
        <v>9578</v>
      </c>
      <c r="F2828" s="133">
        <v>5.2590000000000003</v>
      </c>
      <c r="G2828" s="133">
        <v>5.3540000000000001</v>
      </c>
      <c r="H2828" s="133">
        <v>5.45</v>
      </c>
      <c r="I2828" s="133">
        <v>5.1609999999999996</v>
      </c>
      <c r="J2828" s="133">
        <v>5.4139999999999997</v>
      </c>
      <c r="K2828" s="133">
        <v>377.64699999999999</v>
      </c>
      <c r="L2828" s="133">
        <v>235.994</v>
      </c>
    </row>
    <row r="2829" spans="1:12" x14ac:dyDescent="0.3">
      <c r="A2829" s="134">
        <v>41195</v>
      </c>
      <c r="B2829" s="133">
        <v>161.613</v>
      </c>
      <c r="C2829" s="133">
        <v>4311.3909999999996</v>
      </c>
      <c r="D2829" s="183">
        <v>145.839</v>
      </c>
      <c r="E2829" s="133">
        <v>9578</v>
      </c>
      <c r="F2829" s="133">
        <v>5.2590000000000003</v>
      </c>
      <c r="G2829" s="133">
        <v>5.3540000000000001</v>
      </c>
      <c r="H2829" s="133">
        <v>5.45</v>
      </c>
      <c r="I2829" s="133">
        <v>5.1609999999999996</v>
      </c>
      <c r="J2829" s="133">
        <v>5.4139999999999997</v>
      </c>
      <c r="K2829" s="133">
        <v>377.64699999999999</v>
      </c>
      <c r="L2829" s="133">
        <v>235.994</v>
      </c>
    </row>
    <row r="2830" spans="1:12" x14ac:dyDescent="0.3">
      <c r="A2830" s="134">
        <v>41196</v>
      </c>
      <c r="B2830" s="133">
        <v>161.613</v>
      </c>
      <c r="C2830" s="133">
        <v>4311.3909999999996</v>
      </c>
      <c r="D2830" s="183">
        <v>145.839</v>
      </c>
      <c r="E2830" s="133">
        <v>9578</v>
      </c>
      <c r="F2830" s="133">
        <v>5.2590000000000003</v>
      </c>
      <c r="G2830" s="133">
        <v>5.3540000000000001</v>
      </c>
      <c r="H2830" s="133">
        <v>5.45</v>
      </c>
      <c r="I2830" s="133">
        <v>5.1609999999999996</v>
      </c>
      <c r="J2830" s="133">
        <v>5.4139999999999997</v>
      </c>
      <c r="K2830" s="133">
        <v>377.64699999999999</v>
      </c>
      <c r="L2830" s="133">
        <v>235.994</v>
      </c>
    </row>
    <row r="2831" spans="1:12" x14ac:dyDescent="0.3">
      <c r="A2831" s="134">
        <v>41197</v>
      </c>
      <c r="B2831" s="133">
        <v>161.81299999999999</v>
      </c>
      <c r="C2831" s="133">
        <v>4313.5219999999999</v>
      </c>
      <c r="D2831" s="183">
        <v>145.67500000000001</v>
      </c>
      <c r="E2831" s="133">
        <v>9609</v>
      </c>
      <c r="F2831" s="133">
        <v>5.2670000000000003</v>
      </c>
      <c r="G2831" s="133">
        <v>5.3449999999999998</v>
      </c>
      <c r="H2831" s="133">
        <v>5.4580000000000002</v>
      </c>
      <c r="I2831" s="133">
        <v>5.1989999999999998</v>
      </c>
      <c r="J2831" s="133">
        <v>5.3979999999999997</v>
      </c>
      <c r="K2831" s="133">
        <v>377.66</v>
      </c>
      <c r="L2831" s="133">
        <v>235.67400000000001</v>
      </c>
    </row>
    <row r="2832" spans="1:12" x14ac:dyDescent="0.3">
      <c r="A2832" s="134">
        <v>41198</v>
      </c>
      <c r="B2832" s="133">
        <v>162.155</v>
      </c>
      <c r="C2832" s="133">
        <v>4329.076</v>
      </c>
      <c r="D2832" s="183">
        <v>146.666</v>
      </c>
      <c r="E2832" s="133">
        <v>9585</v>
      </c>
      <c r="F2832" s="133">
        <v>5.2880000000000003</v>
      </c>
      <c r="G2832" s="133">
        <v>5.375</v>
      </c>
      <c r="H2832" s="133">
        <v>5.4850000000000003</v>
      </c>
      <c r="I2832" s="133">
        <v>5.1020000000000003</v>
      </c>
      <c r="J2832" s="133">
        <v>5.3780000000000001</v>
      </c>
      <c r="K2832" s="133">
        <v>379.45400000000001</v>
      </c>
      <c r="L2832" s="133">
        <v>237.32499999999999</v>
      </c>
    </row>
    <row r="2833" spans="1:12" x14ac:dyDescent="0.3">
      <c r="A2833" s="134">
        <v>41199</v>
      </c>
      <c r="B2833" s="133">
        <v>162.41300000000001</v>
      </c>
      <c r="C2833" s="133">
        <v>4337.5259999999998</v>
      </c>
      <c r="D2833" s="183">
        <v>146.857</v>
      </c>
      <c r="E2833" s="133">
        <v>9574</v>
      </c>
      <c r="F2833" s="133">
        <v>5.2990000000000004</v>
      </c>
      <c r="G2833" s="133">
        <v>5.3849999999999998</v>
      </c>
      <c r="H2833" s="133">
        <v>5.51</v>
      </c>
      <c r="I2833" s="133">
        <v>5.0890000000000004</v>
      </c>
      <c r="J2833" s="133">
        <v>5.3680000000000003</v>
      </c>
      <c r="K2833" s="133">
        <v>379.78199999999998</v>
      </c>
      <c r="L2833" s="133">
        <v>237.828</v>
      </c>
    </row>
    <row r="2834" spans="1:12" x14ac:dyDescent="0.3">
      <c r="A2834" s="134">
        <v>41200</v>
      </c>
      <c r="B2834" s="133">
        <v>162.54400000000001</v>
      </c>
      <c r="C2834" s="133">
        <v>4356.9660000000003</v>
      </c>
      <c r="D2834" s="183">
        <v>147.64099999999999</v>
      </c>
      <c r="E2834" s="133">
        <v>9610</v>
      </c>
      <c r="F2834" s="133">
        <v>5.258</v>
      </c>
      <c r="G2834" s="133">
        <v>5.3639999999999999</v>
      </c>
      <c r="H2834" s="133">
        <v>5.43</v>
      </c>
      <c r="I2834" s="133">
        <v>5.0609999999999999</v>
      </c>
      <c r="J2834" s="133">
        <v>5.3609999999999998</v>
      </c>
      <c r="K2834" s="133">
        <v>382.00700000000001</v>
      </c>
      <c r="L2834" s="133">
        <v>239.464</v>
      </c>
    </row>
    <row r="2835" spans="1:12" x14ac:dyDescent="0.3">
      <c r="A2835" s="134">
        <v>41201</v>
      </c>
      <c r="B2835" s="133">
        <v>162.595</v>
      </c>
      <c r="C2835" s="133">
        <v>4331.2539999999999</v>
      </c>
      <c r="D2835" s="183">
        <v>146.68199999999999</v>
      </c>
      <c r="E2835" s="133">
        <v>9593</v>
      </c>
      <c r="F2835" s="133">
        <v>5.2839999999999998</v>
      </c>
      <c r="G2835" s="133">
        <v>5.3629999999999995</v>
      </c>
      <c r="H2835" s="133">
        <v>5.4690000000000003</v>
      </c>
      <c r="I2835" s="133">
        <v>5.0730000000000004</v>
      </c>
      <c r="J2835" s="133">
        <v>5.3639999999999999</v>
      </c>
      <c r="K2835" s="133">
        <v>378.97800000000001</v>
      </c>
      <c r="L2835" s="133">
        <v>237.459</v>
      </c>
    </row>
    <row r="2836" spans="1:12" x14ac:dyDescent="0.3">
      <c r="A2836" s="134">
        <v>41202</v>
      </c>
      <c r="B2836" s="133">
        <v>162.595</v>
      </c>
      <c r="C2836" s="133">
        <v>4331.2539999999999</v>
      </c>
      <c r="D2836" s="183">
        <v>146.68199999999999</v>
      </c>
      <c r="E2836" s="133">
        <v>9593</v>
      </c>
      <c r="F2836" s="133">
        <v>5.2839999999999998</v>
      </c>
      <c r="G2836" s="133">
        <v>5.3629999999999995</v>
      </c>
      <c r="H2836" s="133">
        <v>5.4690000000000003</v>
      </c>
      <c r="I2836" s="133">
        <v>5.0730000000000004</v>
      </c>
      <c r="J2836" s="133">
        <v>5.3639999999999999</v>
      </c>
      <c r="K2836" s="133">
        <v>378.97800000000001</v>
      </c>
      <c r="L2836" s="133">
        <v>237.459</v>
      </c>
    </row>
    <row r="2837" spans="1:12" x14ac:dyDescent="0.3">
      <c r="A2837" s="134">
        <v>41203</v>
      </c>
      <c r="B2837" s="133">
        <v>162.595</v>
      </c>
      <c r="C2837" s="133">
        <v>4331.2539999999999</v>
      </c>
      <c r="D2837" s="183">
        <v>146.68199999999999</v>
      </c>
      <c r="E2837" s="133">
        <v>9593</v>
      </c>
      <c r="F2837" s="133">
        <v>5.2839999999999998</v>
      </c>
      <c r="G2837" s="133">
        <v>5.3629999999999995</v>
      </c>
      <c r="H2837" s="133">
        <v>5.4690000000000003</v>
      </c>
      <c r="I2837" s="133">
        <v>5.0730000000000004</v>
      </c>
      <c r="J2837" s="133">
        <v>5.3639999999999999</v>
      </c>
      <c r="K2837" s="133">
        <v>378.97800000000001</v>
      </c>
      <c r="L2837" s="133">
        <v>237.459</v>
      </c>
    </row>
    <row r="2838" spans="1:12" x14ac:dyDescent="0.3">
      <c r="A2838" s="134">
        <v>41204</v>
      </c>
      <c r="B2838" s="133">
        <v>162.685</v>
      </c>
      <c r="C2838" s="133">
        <v>4341.3770000000004</v>
      </c>
      <c r="D2838" s="183">
        <v>147.04900000000001</v>
      </c>
      <c r="E2838" s="133">
        <v>9604</v>
      </c>
      <c r="F2838" s="133">
        <v>5.2610000000000001</v>
      </c>
      <c r="G2838" s="133">
        <v>5.4139999999999997</v>
      </c>
      <c r="H2838" s="133">
        <v>5.4509999999999996</v>
      </c>
      <c r="I2838" s="133">
        <v>5.1059999999999999</v>
      </c>
      <c r="J2838" s="133">
        <v>5.3620000000000001</v>
      </c>
      <c r="K2838" s="133">
        <v>380.35399999999998</v>
      </c>
      <c r="L2838" s="133">
        <v>238.17</v>
      </c>
    </row>
    <row r="2839" spans="1:12" x14ac:dyDescent="0.3">
      <c r="A2839" s="134">
        <v>41205</v>
      </c>
      <c r="B2839" s="133">
        <v>162.828</v>
      </c>
      <c r="C2839" s="133">
        <v>4330.1450000000004</v>
      </c>
      <c r="D2839" s="183">
        <v>146.63900000000001</v>
      </c>
      <c r="E2839" s="133">
        <v>9608</v>
      </c>
      <c r="F2839" s="133">
        <v>5.226</v>
      </c>
      <c r="G2839" s="133">
        <v>5.3570000000000002</v>
      </c>
      <c r="H2839" s="133">
        <v>5.4269999999999996</v>
      </c>
      <c r="I2839" s="133">
        <v>5.0519999999999996</v>
      </c>
      <c r="J2839" s="133">
        <v>5.3369999999999997</v>
      </c>
      <c r="K2839" s="133">
        <v>378.423</v>
      </c>
      <c r="L2839" s="133">
        <v>236.98</v>
      </c>
    </row>
    <row r="2840" spans="1:12" x14ac:dyDescent="0.3">
      <c r="A2840" s="134">
        <v>41206</v>
      </c>
      <c r="B2840" s="133">
        <v>162.91900000000001</v>
      </c>
      <c r="C2840" s="133">
        <v>4335.375</v>
      </c>
      <c r="D2840" s="183">
        <v>147.267</v>
      </c>
      <c r="E2840" s="133">
        <v>9610</v>
      </c>
      <c r="F2840" s="133">
        <v>5.2359999999999998</v>
      </c>
      <c r="G2840" s="133">
        <v>5.3659999999999997</v>
      </c>
      <c r="H2840" s="133">
        <v>5.4260000000000002</v>
      </c>
      <c r="I2840" s="133">
        <v>5.0410000000000004</v>
      </c>
      <c r="J2840" s="133">
        <v>5.3280000000000003</v>
      </c>
      <c r="K2840" s="133">
        <v>378.65499999999997</v>
      </c>
      <c r="L2840" s="133">
        <v>237.351</v>
      </c>
    </row>
    <row r="2841" spans="1:12" x14ac:dyDescent="0.3">
      <c r="A2841" s="134">
        <v>41207</v>
      </c>
      <c r="B2841" s="133">
        <v>163.00899999999999</v>
      </c>
      <c r="C2841" s="133">
        <v>4339.1530000000002</v>
      </c>
      <c r="D2841" s="183">
        <v>147.20599999999999</v>
      </c>
      <c r="E2841" s="133">
        <v>9615</v>
      </c>
      <c r="F2841" s="133">
        <v>5.282</v>
      </c>
      <c r="G2841" s="133">
        <v>5.407</v>
      </c>
      <c r="H2841" s="133">
        <v>5.444</v>
      </c>
      <c r="I2841" s="133">
        <v>5.0069999999999997</v>
      </c>
      <c r="J2841" s="133">
        <v>5.3250000000000002</v>
      </c>
      <c r="K2841" s="133">
        <v>378.50900000000001</v>
      </c>
      <c r="L2841" s="133">
        <v>237.21199999999999</v>
      </c>
    </row>
    <row r="2842" spans="1:12" x14ac:dyDescent="0.3">
      <c r="A2842" s="134">
        <v>41208</v>
      </c>
      <c r="B2842" s="133">
        <v>163.05099999999999</v>
      </c>
      <c r="C2842" s="133">
        <v>4339.1530000000002</v>
      </c>
      <c r="D2842" s="183">
        <v>147.20599999999999</v>
      </c>
      <c r="E2842" s="133">
        <v>9611</v>
      </c>
      <c r="F2842" s="133">
        <v>5.282</v>
      </c>
      <c r="G2842" s="133">
        <v>5.407</v>
      </c>
      <c r="H2842" s="133">
        <v>5.444</v>
      </c>
      <c r="I2842" s="133">
        <v>4.8090000000000002</v>
      </c>
      <c r="J2842" s="133">
        <v>5.31</v>
      </c>
      <c r="K2842" s="133">
        <v>378.50900000000001</v>
      </c>
      <c r="L2842" s="133">
        <v>237.21199999999999</v>
      </c>
    </row>
    <row r="2843" spans="1:12" x14ac:dyDescent="0.3">
      <c r="A2843" s="134">
        <v>41209</v>
      </c>
      <c r="B2843" s="133">
        <v>163.05099999999999</v>
      </c>
      <c r="C2843" s="133">
        <v>4339.1530000000002</v>
      </c>
      <c r="D2843" s="183">
        <v>147.20599999999999</v>
      </c>
      <c r="E2843" s="133">
        <v>9611</v>
      </c>
      <c r="F2843" s="133">
        <v>5.282</v>
      </c>
      <c r="G2843" s="133">
        <v>5.407</v>
      </c>
      <c r="H2843" s="133">
        <v>5.444</v>
      </c>
      <c r="I2843" s="133">
        <v>4.8090000000000002</v>
      </c>
      <c r="J2843" s="133">
        <v>5.31</v>
      </c>
      <c r="K2843" s="133">
        <v>378.50900000000001</v>
      </c>
      <c r="L2843" s="133">
        <v>237.21199999999999</v>
      </c>
    </row>
    <row r="2844" spans="1:12" x14ac:dyDescent="0.3">
      <c r="A2844" s="134">
        <v>41210</v>
      </c>
      <c r="B2844" s="133">
        <v>163.05099999999999</v>
      </c>
      <c r="C2844" s="133">
        <v>4339.1530000000002</v>
      </c>
      <c r="D2844" s="183">
        <v>147.20599999999999</v>
      </c>
      <c r="E2844" s="133">
        <v>9611</v>
      </c>
      <c r="F2844" s="133">
        <v>5.282</v>
      </c>
      <c r="G2844" s="133">
        <v>5.407</v>
      </c>
      <c r="H2844" s="133">
        <v>5.444</v>
      </c>
      <c r="I2844" s="133">
        <v>4.8090000000000002</v>
      </c>
      <c r="J2844" s="133">
        <v>5.31</v>
      </c>
      <c r="K2844" s="133">
        <v>378.50900000000001</v>
      </c>
      <c r="L2844" s="133">
        <v>237.21199999999999</v>
      </c>
    </row>
    <row r="2845" spans="1:12" x14ac:dyDescent="0.3">
      <c r="A2845" s="134">
        <v>41211</v>
      </c>
      <c r="B2845" s="133">
        <v>163.22200000000001</v>
      </c>
      <c r="C2845" s="133">
        <v>4331.3649999999998</v>
      </c>
      <c r="D2845" s="183">
        <v>146.96700000000001</v>
      </c>
      <c r="E2845" s="133">
        <v>9605</v>
      </c>
      <c r="F2845" s="133">
        <v>5.2770000000000001</v>
      </c>
      <c r="G2845" s="133">
        <v>5.444</v>
      </c>
      <c r="H2845" s="133">
        <v>5.4859999999999998</v>
      </c>
      <c r="I2845" s="133">
        <v>4.9690000000000003</v>
      </c>
      <c r="J2845" s="133">
        <v>5.3070000000000004</v>
      </c>
      <c r="K2845" s="133">
        <v>377.68900000000002</v>
      </c>
      <c r="L2845" s="133">
        <v>236.95500000000001</v>
      </c>
    </row>
    <row r="2846" spans="1:12" x14ac:dyDescent="0.3">
      <c r="A2846" s="134">
        <v>41212</v>
      </c>
      <c r="B2846" s="133">
        <v>163.30600000000001</v>
      </c>
      <c r="C2846" s="133">
        <v>4364.598</v>
      </c>
      <c r="D2846" s="183">
        <v>147.828</v>
      </c>
      <c r="E2846" s="133">
        <v>9615</v>
      </c>
      <c r="F2846" s="133">
        <v>5.2670000000000003</v>
      </c>
      <c r="G2846" s="133">
        <v>5.4450000000000003</v>
      </c>
      <c r="H2846" s="133">
        <v>5.4210000000000003</v>
      </c>
      <c r="I2846" s="133">
        <v>5.0039999999999996</v>
      </c>
      <c r="J2846" s="133">
        <v>5.3490000000000002</v>
      </c>
      <c r="K2846" s="133">
        <v>381.27699999999999</v>
      </c>
      <c r="L2846" s="133">
        <v>239.47900000000001</v>
      </c>
    </row>
    <row r="2847" spans="1:12" x14ac:dyDescent="0.3">
      <c r="A2847" s="134">
        <v>41213</v>
      </c>
      <c r="B2847" s="133">
        <v>163.488</v>
      </c>
      <c r="C2847" s="133">
        <v>4350.2910000000002</v>
      </c>
      <c r="D2847" s="183">
        <v>147.77500000000001</v>
      </c>
      <c r="E2847" s="133">
        <v>9605</v>
      </c>
      <c r="F2847" s="133">
        <v>5.2450000000000001</v>
      </c>
      <c r="G2847" s="133">
        <v>5.4249999999999998</v>
      </c>
      <c r="H2847" s="133">
        <v>5.4630000000000001</v>
      </c>
      <c r="I2847" s="133">
        <v>4.8710000000000004</v>
      </c>
      <c r="J2847" s="133">
        <v>5.319</v>
      </c>
      <c r="K2847" s="133">
        <v>380.07900000000001</v>
      </c>
      <c r="L2847" s="133">
        <v>238.73500000000001</v>
      </c>
    </row>
    <row r="2848" spans="1:12" x14ac:dyDescent="0.3">
      <c r="A2848" s="134">
        <v>41214</v>
      </c>
      <c r="B2848" s="133">
        <v>163.91499999999999</v>
      </c>
      <c r="C2848" s="133">
        <v>4335.3620000000001</v>
      </c>
      <c r="D2848" s="183">
        <v>147.35499999999999</v>
      </c>
      <c r="E2848" s="133">
        <v>9616</v>
      </c>
      <c r="F2848" s="133">
        <v>5.25</v>
      </c>
      <c r="G2848" s="133">
        <v>5.3710000000000004</v>
      </c>
      <c r="H2848" s="133">
        <v>5.4610000000000003</v>
      </c>
      <c r="I2848" s="133">
        <v>4.9119999999999999</v>
      </c>
      <c r="J2848" s="133">
        <v>5.2489999999999997</v>
      </c>
      <c r="K2848" s="133">
        <v>378.93</v>
      </c>
      <c r="L2848" s="133">
        <v>238.535</v>
      </c>
    </row>
    <row r="2849" spans="1:12" x14ac:dyDescent="0.3">
      <c r="A2849" s="134">
        <v>41215</v>
      </c>
      <c r="B2849" s="133">
        <v>164.32</v>
      </c>
      <c r="C2849" s="133">
        <v>4338.8919999999998</v>
      </c>
      <c r="D2849" s="183">
        <v>147.31100000000001</v>
      </c>
      <c r="E2849" s="133">
        <v>9616</v>
      </c>
      <c r="F2849" s="133">
        <v>5.2949999999999999</v>
      </c>
      <c r="G2849" s="133">
        <v>5.4210000000000003</v>
      </c>
      <c r="H2849" s="133">
        <v>5.4930000000000003</v>
      </c>
      <c r="I2849" s="133">
        <v>4.8860000000000001</v>
      </c>
      <c r="J2849" s="133">
        <v>5.1909999999999998</v>
      </c>
      <c r="K2849" s="133">
        <v>378.94299999999998</v>
      </c>
      <c r="L2849" s="133">
        <v>238.47399999999999</v>
      </c>
    </row>
    <row r="2850" spans="1:12" x14ac:dyDescent="0.3">
      <c r="A2850" s="134">
        <v>41216</v>
      </c>
      <c r="B2850" s="133">
        <v>164.32</v>
      </c>
      <c r="C2850" s="133">
        <v>4338.8919999999998</v>
      </c>
      <c r="D2850" s="183">
        <v>147.31100000000001</v>
      </c>
      <c r="E2850" s="133">
        <v>9616</v>
      </c>
      <c r="F2850" s="133">
        <v>5.2949999999999999</v>
      </c>
      <c r="G2850" s="133">
        <v>5.4210000000000003</v>
      </c>
      <c r="H2850" s="133">
        <v>5.4930000000000003</v>
      </c>
      <c r="I2850" s="133">
        <v>4.8860000000000001</v>
      </c>
      <c r="J2850" s="133">
        <v>5.1909999999999998</v>
      </c>
      <c r="K2850" s="133">
        <v>378.94299999999998</v>
      </c>
      <c r="L2850" s="133">
        <v>238.47399999999999</v>
      </c>
    </row>
    <row r="2851" spans="1:12" x14ac:dyDescent="0.3">
      <c r="A2851" s="134">
        <v>41217</v>
      </c>
      <c r="B2851" s="133">
        <v>164.32</v>
      </c>
      <c r="C2851" s="133">
        <v>4338.8919999999998</v>
      </c>
      <c r="D2851" s="183">
        <v>147.31100000000001</v>
      </c>
      <c r="E2851" s="133">
        <v>9616</v>
      </c>
      <c r="F2851" s="133">
        <v>5.2949999999999999</v>
      </c>
      <c r="G2851" s="133">
        <v>5.4210000000000003</v>
      </c>
      <c r="H2851" s="133">
        <v>5.4930000000000003</v>
      </c>
      <c r="I2851" s="133">
        <v>4.8860000000000001</v>
      </c>
      <c r="J2851" s="133">
        <v>5.1909999999999998</v>
      </c>
      <c r="K2851" s="133">
        <v>378.94299999999998</v>
      </c>
      <c r="L2851" s="133">
        <v>238.47399999999999</v>
      </c>
    </row>
    <row r="2852" spans="1:12" x14ac:dyDescent="0.3">
      <c r="A2852" s="134">
        <v>41218</v>
      </c>
      <c r="B2852" s="133">
        <v>164.71799999999999</v>
      </c>
      <c r="C2852" s="133">
        <v>4302.9390000000003</v>
      </c>
      <c r="D2852" s="183">
        <v>145.97399999999999</v>
      </c>
      <c r="E2852" s="133">
        <v>9620</v>
      </c>
      <c r="F2852" s="133">
        <v>5.2649999999999997</v>
      </c>
      <c r="G2852" s="133">
        <v>5.3949999999999996</v>
      </c>
      <c r="H2852" s="133">
        <v>5.4560000000000004</v>
      </c>
      <c r="I2852" s="133">
        <v>4.8899999999999997</v>
      </c>
      <c r="J2852" s="133">
        <v>5.1929999999999996</v>
      </c>
      <c r="K2852" s="133">
        <v>375.09300000000002</v>
      </c>
      <c r="L2852" s="133">
        <v>236.29900000000001</v>
      </c>
    </row>
    <row r="2853" spans="1:12" x14ac:dyDescent="0.3">
      <c r="A2853" s="134">
        <v>41219</v>
      </c>
      <c r="B2853" s="133">
        <v>164.602</v>
      </c>
      <c r="C2853" s="133">
        <v>4314.2650000000003</v>
      </c>
      <c r="D2853" s="183">
        <v>146.27000000000001</v>
      </c>
      <c r="E2853" s="133">
        <v>9620</v>
      </c>
      <c r="F2853" s="133">
        <v>5.2850000000000001</v>
      </c>
      <c r="G2853" s="133">
        <v>5.4480000000000004</v>
      </c>
      <c r="H2853" s="133">
        <v>5.4569999999999999</v>
      </c>
      <c r="I2853" s="133">
        <v>4.8899999999999997</v>
      </c>
      <c r="J2853" s="133">
        <v>5.2069999999999999</v>
      </c>
      <c r="K2853" s="133">
        <v>375.61900000000003</v>
      </c>
      <c r="L2853" s="133">
        <v>236.523</v>
      </c>
    </row>
    <row r="2854" spans="1:12" x14ac:dyDescent="0.3">
      <c r="A2854" s="134">
        <v>41220</v>
      </c>
      <c r="B2854" s="133">
        <v>164.65299999999999</v>
      </c>
      <c r="C2854" s="133">
        <v>4350.424</v>
      </c>
      <c r="D2854" s="183">
        <v>147.441</v>
      </c>
      <c r="E2854" s="133">
        <v>9605</v>
      </c>
      <c r="F2854" s="133">
        <v>5.2770000000000001</v>
      </c>
      <c r="G2854" s="133">
        <v>5.3760000000000003</v>
      </c>
      <c r="H2854" s="133">
        <v>5.4459999999999997</v>
      </c>
      <c r="I2854" s="133">
        <v>4.8959999999999999</v>
      </c>
      <c r="J2854" s="133">
        <v>5.1929999999999996</v>
      </c>
      <c r="K2854" s="133">
        <v>380.072</v>
      </c>
      <c r="L2854" s="133">
        <v>239.22</v>
      </c>
    </row>
    <row r="2855" spans="1:12" x14ac:dyDescent="0.3">
      <c r="A2855" s="134">
        <v>41221</v>
      </c>
      <c r="B2855" s="133">
        <v>164.709</v>
      </c>
      <c r="C2855" s="133">
        <v>4327.8680000000004</v>
      </c>
      <c r="D2855" s="183">
        <v>146.56700000000001</v>
      </c>
      <c r="E2855" s="133">
        <v>9630</v>
      </c>
      <c r="F2855" s="133">
        <v>5.2720000000000002</v>
      </c>
      <c r="G2855" s="133">
        <v>5.3929999999999998</v>
      </c>
      <c r="H2855" s="133">
        <v>5.4560000000000004</v>
      </c>
      <c r="I2855" s="133">
        <v>4.8979999999999997</v>
      </c>
      <c r="J2855" s="133">
        <v>5.2140000000000004</v>
      </c>
      <c r="K2855" s="133">
        <v>377.98399999999998</v>
      </c>
      <c r="L2855" s="133">
        <v>238.07599999999999</v>
      </c>
    </row>
    <row r="2856" spans="1:12" x14ac:dyDescent="0.3">
      <c r="A2856" s="134">
        <v>41222</v>
      </c>
      <c r="B2856" s="133">
        <v>165.28800000000001</v>
      </c>
      <c r="C2856" s="133">
        <v>4333.6400000000003</v>
      </c>
      <c r="D2856" s="183">
        <v>146.411</v>
      </c>
      <c r="E2856" s="133">
        <v>9620</v>
      </c>
      <c r="F2856" s="133">
        <v>5.2750000000000004</v>
      </c>
      <c r="G2856" s="133">
        <v>5.3890000000000002</v>
      </c>
      <c r="H2856" s="133">
        <v>5.4480000000000004</v>
      </c>
      <c r="I2856" s="133">
        <v>4.79</v>
      </c>
      <c r="J2856" s="133">
        <v>5.1050000000000004</v>
      </c>
      <c r="K2856" s="133">
        <v>378.55500000000001</v>
      </c>
      <c r="L2856" s="133">
        <v>238.27500000000001</v>
      </c>
    </row>
    <row r="2857" spans="1:12" x14ac:dyDescent="0.3">
      <c r="A2857" s="134">
        <v>41223</v>
      </c>
      <c r="B2857" s="133">
        <v>165.28800000000001</v>
      </c>
      <c r="C2857" s="133">
        <v>4333.6400000000003</v>
      </c>
      <c r="D2857" s="183">
        <v>146.411</v>
      </c>
      <c r="E2857" s="133">
        <v>9620</v>
      </c>
      <c r="F2857" s="133">
        <v>5.2750000000000004</v>
      </c>
      <c r="G2857" s="133">
        <v>5.3890000000000002</v>
      </c>
      <c r="H2857" s="133">
        <v>5.4480000000000004</v>
      </c>
      <c r="I2857" s="133">
        <v>4.79</v>
      </c>
      <c r="J2857" s="133">
        <v>5.1050000000000004</v>
      </c>
      <c r="K2857" s="133">
        <v>378.55500000000001</v>
      </c>
      <c r="L2857" s="133">
        <v>238.27500000000001</v>
      </c>
    </row>
    <row r="2858" spans="1:12" x14ac:dyDescent="0.3">
      <c r="A2858" s="134">
        <v>41224</v>
      </c>
      <c r="B2858" s="133">
        <v>165.28800000000001</v>
      </c>
      <c r="C2858" s="133">
        <v>4333.6400000000003</v>
      </c>
      <c r="D2858" s="183">
        <v>146.411</v>
      </c>
      <c r="E2858" s="133">
        <v>9620</v>
      </c>
      <c r="F2858" s="133">
        <v>5.2750000000000004</v>
      </c>
      <c r="G2858" s="133">
        <v>5.3890000000000002</v>
      </c>
      <c r="H2858" s="133">
        <v>5.4480000000000004</v>
      </c>
      <c r="I2858" s="133">
        <v>4.79</v>
      </c>
      <c r="J2858" s="133">
        <v>5.1050000000000004</v>
      </c>
      <c r="K2858" s="133">
        <v>378.55500000000001</v>
      </c>
      <c r="L2858" s="133">
        <v>238.27500000000001</v>
      </c>
    </row>
    <row r="2859" spans="1:12" x14ac:dyDescent="0.3">
      <c r="A2859" s="134">
        <v>41225</v>
      </c>
      <c r="B2859" s="133">
        <v>166.04</v>
      </c>
      <c r="C2859" s="133">
        <v>4318.5910000000003</v>
      </c>
      <c r="D2859" s="183">
        <v>145.714</v>
      </c>
      <c r="E2859" s="133">
        <v>9619</v>
      </c>
      <c r="F2859" s="133">
        <v>5.2729999999999997</v>
      </c>
      <c r="G2859" s="133">
        <v>5.4080000000000004</v>
      </c>
      <c r="H2859" s="133">
        <v>5.4580000000000002</v>
      </c>
      <c r="I2859" s="133">
        <v>4.8140000000000001</v>
      </c>
      <c r="J2859" s="133">
        <v>5.1370000000000005</v>
      </c>
      <c r="K2859" s="133">
        <v>376.41399999999999</v>
      </c>
      <c r="L2859" s="133">
        <v>237.19399999999999</v>
      </c>
    </row>
    <row r="2860" spans="1:12" x14ac:dyDescent="0.3">
      <c r="A2860" s="134">
        <v>41226</v>
      </c>
      <c r="B2860" s="133">
        <v>166.517</v>
      </c>
      <c r="C2860" s="133">
        <v>4332.0839999999998</v>
      </c>
      <c r="D2860" s="183">
        <v>146.172</v>
      </c>
      <c r="E2860" s="133">
        <v>9625</v>
      </c>
      <c r="F2860" s="133">
        <v>5.2939999999999996</v>
      </c>
      <c r="G2860" s="133">
        <v>5.4359999999999999</v>
      </c>
      <c r="H2860" s="133">
        <v>5.4240000000000004</v>
      </c>
      <c r="I2860" s="133">
        <v>4.681</v>
      </c>
      <c r="J2860" s="133">
        <v>5.0759999999999996</v>
      </c>
      <c r="K2860" s="133">
        <v>377.38400000000001</v>
      </c>
      <c r="L2860" s="133">
        <v>238.00399999999999</v>
      </c>
    </row>
    <row r="2861" spans="1:12" x14ac:dyDescent="0.3">
      <c r="A2861" s="134">
        <v>41227</v>
      </c>
      <c r="B2861" s="133">
        <v>167.05699999999999</v>
      </c>
      <c r="C2861" s="133">
        <v>4351.2839999999997</v>
      </c>
      <c r="D2861" s="183">
        <v>146.61799999999999</v>
      </c>
      <c r="E2861" s="133">
        <v>9625</v>
      </c>
      <c r="F2861" s="133">
        <v>5.2389999999999999</v>
      </c>
      <c r="G2861" s="133">
        <v>5.383</v>
      </c>
      <c r="H2861" s="133">
        <v>5.4429999999999996</v>
      </c>
      <c r="I2861" s="133">
        <v>4.681</v>
      </c>
      <c r="J2861" s="133">
        <v>4.9719999999999995</v>
      </c>
      <c r="K2861" s="133">
        <v>379.358</v>
      </c>
      <c r="L2861" s="133">
        <v>239.73500000000001</v>
      </c>
    </row>
    <row r="2862" spans="1:12" x14ac:dyDescent="0.3">
      <c r="A2862" s="134">
        <v>41228</v>
      </c>
      <c r="B2862" s="133">
        <v>167.089</v>
      </c>
      <c r="C2862" s="133">
        <v>4351.2839999999997</v>
      </c>
      <c r="D2862" s="183">
        <v>146.61799999999999</v>
      </c>
      <c r="E2862" s="133">
        <v>9625</v>
      </c>
      <c r="F2862" s="133">
        <v>5.2389999999999999</v>
      </c>
      <c r="G2862" s="133">
        <v>5.383</v>
      </c>
      <c r="H2862" s="133">
        <v>5.4429999999999996</v>
      </c>
      <c r="I2862" s="133">
        <v>4.718</v>
      </c>
      <c r="J2862" s="133">
        <v>4.9939999999999998</v>
      </c>
      <c r="K2862" s="133">
        <v>379.358</v>
      </c>
      <c r="L2862" s="133">
        <v>239.73500000000001</v>
      </c>
    </row>
    <row r="2863" spans="1:12" x14ac:dyDescent="0.3">
      <c r="A2863" s="134">
        <v>41229</v>
      </c>
      <c r="B2863" s="133">
        <v>167.12200000000001</v>
      </c>
      <c r="C2863" s="133">
        <v>4351.2839999999997</v>
      </c>
      <c r="D2863" s="183">
        <v>146.61799999999999</v>
      </c>
      <c r="E2863" s="133">
        <v>9624</v>
      </c>
      <c r="F2863" s="133">
        <v>5.2389999999999999</v>
      </c>
      <c r="G2863" s="133">
        <v>5.383</v>
      </c>
      <c r="H2863" s="133">
        <v>5.4429999999999996</v>
      </c>
      <c r="I2863" s="133">
        <v>4.4930000000000003</v>
      </c>
      <c r="J2863" s="133">
        <v>4.9939999999999998</v>
      </c>
      <c r="K2863" s="133">
        <v>379.358</v>
      </c>
      <c r="L2863" s="133">
        <v>239.73500000000001</v>
      </c>
    </row>
    <row r="2864" spans="1:12" x14ac:dyDescent="0.3">
      <c r="A2864" s="134">
        <v>41230</v>
      </c>
      <c r="B2864" s="133">
        <v>167.12200000000001</v>
      </c>
      <c r="C2864" s="133">
        <v>4351.2839999999997</v>
      </c>
      <c r="D2864" s="183">
        <v>146.61799999999999</v>
      </c>
      <c r="E2864" s="133">
        <v>9624</v>
      </c>
      <c r="F2864" s="133">
        <v>5.2389999999999999</v>
      </c>
      <c r="G2864" s="133">
        <v>5.383</v>
      </c>
      <c r="H2864" s="133">
        <v>5.4429999999999996</v>
      </c>
      <c r="I2864" s="133">
        <v>4.4930000000000003</v>
      </c>
      <c r="J2864" s="133">
        <v>4.9939999999999998</v>
      </c>
      <c r="K2864" s="133">
        <v>379.358</v>
      </c>
      <c r="L2864" s="133">
        <v>239.73500000000001</v>
      </c>
    </row>
    <row r="2865" spans="1:12" x14ac:dyDescent="0.3">
      <c r="A2865" s="134">
        <v>41231</v>
      </c>
      <c r="B2865" s="133">
        <v>167.12200000000001</v>
      </c>
      <c r="C2865" s="133">
        <v>4351.2839999999997</v>
      </c>
      <c r="D2865" s="183">
        <v>146.61799999999999</v>
      </c>
      <c r="E2865" s="133">
        <v>9624</v>
      </c>
      <c r="F2865" s="133">
        <v>5.2389999999999999</v>
      </c>
      <c r="G2865" s="133">
        <v>5.383</v>
      </c>
      <c r="H2865" s="133">
        <v>5.4429999999999996</v>
      </c>
      <c r="I2865" s="133">
        <v>4.4930000000000003</v>
      </c>
      <c r="J2865" s="133">
        <v>4.9939999999999998</v>
      </c>
      <c r="K2865" s="133">
        <v>379.358</v>
      </c>
      <c r="L2865" s="133">
        <v>239.73500000000001</v>
      </c>
    </row>
    <row r="2866" spans="1:12" x14ac:dyDescent="0.3">
      <c r="A2866" s="134">
        <v>41232</v>
      </c>
      <c r="B2866" s="133">
        <v>167.38200000000001</v>
      </c>
      <c r="C2866" s="133">
        <v>4313.4390000000003</v>
      </c>
      <c r="D2866" s="183">
        <v>145.726</v>
      </c>
      <c r="E2866" s="133">
        <v>9630</v>
      </c>
      <c r="F2866" s="133">
        <v>5.2969999999999997</v>
      </c>
      <c r="G2866" s="133">
        <v>5.3920000000000003</v>
      </c>
      <c r="H2866" s="133">
        <v>5.524</v>
      </c>
      <c r="I2866" s="133">
        <v>4.6509999999999998</v>
      </c>
      <c r="J2866" s="133">
        <v>4.9939999999999998</v>
      </c>
      <c r="K2866" s="133">
        <v>374.59899999999999</v>
      </c>
      <c r="L2866" s="133">
        <v>236.018</v>
      </c>
    </row>
    <row r="2867" spans="1:12" x14ac:dyDescent="0.3">
      <c r="A2867" s="134">
        <v>41233</v>
      </c>
      <c r="B2867" s="133">
        <v>167.32400000000001</v>
      </c>
      <c r="C2867" s="133">
        <v>4312.366</v>
      </c>
      <c r="D2867" s="183">
        <v>145.56399999999999</v>
      </c>
      <c r="E2867" s="133">
        <v>9634</v>
      </c>
      <c r="F2867" s="133">
        <v>5.2729999999999997</v>
      </c>
      <c r="G2867" s="133">
        <v>5.4180000000000001</v>
      </c>
      <c r="H2867" s="133">
        <v>5.4859999999999998</v>
      </c>
      <c r="I2867" s="133">
        <v>4.7350000000000003</v>
      </c>
      <c r="J2867" s="133">
        <v>5.0149999999999997</v>
      </c>
      <c r="K2867" s="133">
        <v>374.74299999999999</v>
      </c>
      <c r="L2867" s="133">
        <v>236.161</v>
      </c>
    </row>
    <row r="2868" spans="1:12" x14ac:dyDescent="0.3">
      <c r="A2868" s="134">
        <v>41234</v>
      </c>
      <c r="B2868" s="133">
        <v>167.21700000000001</v>
      </c>
      <c r="C2868" s="133">
        <v>4317.277</v>
      </c>
      <c r="D2868" s="183">
        <v>145.726</v>
      </c>
      <c r="E2868" s="133">
        <v>9636</v>
      </c>
      <c r="F2868" s="133">
        <v>5.2469999999999999</v>
      </c>
      <c r="G2868" s="133">
        <v>5.3929999999999998</v>
      </c>
      <c r="H2868" s="133">
        <v>5.5069999999999997</v>
      </c>
      <c r="I2868" s="133">
        <v>4.7859999999999996</v>
      </c>
      <c r="J2868" s="133">
        <v>5.01</v>
      </c>
      <c r="K2868" s="133">
        <v>374.78300000000002</v>
      </c>
      <c r="L2868" s="133">
        <v>236.01</v>
      </c>
    </row>
    <row r="2869" spans="1:12" x14ac:dyDescent="0.3">
      <c r="A2869" s="134">
        <v>41235</v>
      </c>
      <c r="B2869" s="133">
        <v>167.28200000000001</v>
      </c>
      <c r="C2869" s="133">
        <v>4335.9269999999997</v>
      </c>
      <c r="D2869" s="183">
        <v>146.22300000000001</v>
      </c>
      <c r="E2869" s="133">
        <v>9627</v>
      </c>
      <c r="F2869" s="133">
        <v>5.2210000000000001</v>
      </c>
      <c r="G2869" s="133">
        <v>5.4169999999999998</v>
      </c>
      <c r="H2869" s="133">
        <v>5.4729999999999999</v>
      </c>
      <c r="I2869" s="133">
        <v>4.7009999999999996</v>
      </c>
      <c r="J2869" s="133">
        <v>4.9820000000000002</v>
      </c>
      <c r="K2869" s="133">
        <v>377.06799999999998</v>
      </c>
      <c r="L2869" s="133">
        <v>237.04599999999999</v>
      </c>
    </row>
    <row r="2870" spans="1:12" x14ac:dyDescent="0.3">
      <c r="A2870" s="134">
        <v>41236</v>
      </c>
      <c r="B2870" s="133">
        <v>167.458</v>
      </c>
      <c r="C2870" s="133">
        <v>4348.808</v>
      </c>
      <c r="D2870" s="183">
        <v>146.35499999999999</v>
      </c>
      <c r="E2870" s="133">
        <v>9613</v>
      </c>
      <c r="F2870" s="133">
        <v>5.2359999999999998</v>
      </c>
      <c r="G2870" s="133">
        <v>5.4349999999999996</v>
      </c>
      <c r="H2870" s="133">
        <v>5.4109999999999996</v>
      </c>
      <c r="I2870" s="133">
        <v>4.6769999999999996</v>
      </c>
      <c r="J2870" s="133">
        <v>4.9379999999999997</v>
      </c>
      <c r="K2870" s="133">
        <v>378.25299999999999</v>
      </c>
      <c r="L2870" s="133">
        <v>238.126</v>
      </c>
    </row>
    <row r="2871" spans="1:12" x14ac:dyDescent="0.3">
      <c r="A2871" s="134">
        <v>41237</v>
      </c>
      <c r="B2871" s="133">
        <v>167.458</v>
      </c>
      <c r="C2871" s="133">
        <v>4348.808</v>
      </c>
      <c r="D2871" s="183">
        <v>146.35499999999999</v>
      </c>
      <c r="E2871" s="133">
        <v>9613</v>
      </c>
      <c r="F2871" s="133">
        <v>5.2359999999999998</v>
      </c>
      <c r="G2871" s="133">
        <v>5.4349999999999996</v>
      </c>
      <c r="H2871" s="133">
        <v>5.4109999999999996</v>
      </c>
      <c r="I2871" s="133">
        <v>4.6769999999999996</v>
      </c>
      <c r="J2871" s="133">
        <v>4.9379999999999997</v>
      </c>
      <c r="K2871" s="133">
        <v>378.25299999999999</v>
      </c>
      <c r="L2871" s="133">
        <v>238.126</v>
      </c>
    </row>
    <row r="2872" spans="1:12" x14ac:dyDescent="0.3">
      <c r="A2872" s="134">
        <v>41238</v>
      </c>
      <c r="B2872" s="133">
        <v>167.458</v>
      </c>
      <c r="C2872" s="133">
        <v>4348.808</v>
      </c>
      <c r="D2872" s="183">
        <v>146.35499999999999</v>
      </c>
      <c r="E2872" s="133">
        <v>9613</v>
      </c>
      <c r="F2872" s="133">
        <v>5.2359999999999998</v>
      </c>
      <c r="G2872" s="133">
        <v>5.4349999999999996</v>
      </c>
      <c r="H2872" s="133">
        <v>5.4109999999999996</v>
      </c>
      <c r="I2872" s="133">
        <v>4.6769999999999996</v>
      </c>
      <c r="J2872" s="133">
        <v>4.9379999999999997</v>
      </c>
      <c r="K2872" s="133">
        <v>378.25299999999999</v>
      </c>
      <c r="L2872" s="133">
        <v>238.126</v>
      </c>
    </row>
    <row r="2873" spans="1:12" x14ac:dyDescent="0.3">
      <c r="A2873" s="134">
        <v>41239</v>
      </c>
      <c r="B2873" s="133">
        <v>167.60499999999999</v>
      </c>
      <c r="C2873" s="133">
        <v>4375.1689999999999</v>
      </c>
      <c r="D2873" s="183">
        <v>147.22999999999999</v>
      </c>
      <c r="E2873" s="133">
        <v>9589</v>
      </c>
      <c r="F2873" s="133">
        <v>5.2460000000000004</v>
      </c>
      <c r="G2873" s="133">
        <v>5.3419999999999996</v>
      </c>
      <c r="H2873" s="133">
        <v>5.3949999999999996</v>
      </c>
      <c r="I2873" s="133">
        <v>4.6680000000000001</v>
      </c>
      <c r="J2873" s="133">
        <v>4.923</v>
      </c>
      <c r="K2873" s="133">
        <v>381.25</v>
      </c>
      <c r="L2873" s="133">
        <v>240.14500000000001</v>
      </c>
    </row>
    <row r="2874" spans="1:12" x14ac:dyDescent="0.3">
      <c r="A2874" s="134">
        <v>41240</v>
      </c>
      <c r="B2874" s="133">
        <v>167.52799999999999</v>
      </c>
      <c r="C2874" s="133">
        <v>4337.509</v>
      </c>
      <c r="D2874" s="183">
        <v>145.95500000000001</v>
      </c>
      <c r="E2874" s="133">
        <v>9611</v>
      </c>
      <c r="F2874" s="133">
        <v>5.24</v>
      </c>
      <c r="G2874" s="133">
        <v>5.399</v>
      </c>
      <c r="H2874" s="133">
        <v>5.4359999999999999</v>
      </c>
      <c r="I2874" s="133">
        <v>4.633</v>
      </c>
      <c r="J2874" s="133">
        <v>4.944</v>
      </c>
      <c r="K2874" s="133">
        <v>376.31200000000001</v>
      </c>
      <c r="L2874" s="133">
        <v>236.983</v>
      </c>
    </row>
    <row r="2875" spans="1:12" x14ac:dyDescent="0.3">
      <c r="A2875" s="134">
        <v>41241</v>
      </c>
      <c r="B2875" s="133">
        <v>167.65199999999999</v>
      </c>
      <c r="C2875" s="133">
        <v>4304.8230000000003</v>
      </c>
      <c r="D2875" s="183">
        <v>144.30099999999999</v>
      </c>
      <c r="E2875" s="133">
        <v>9600</v>
      </c>
      <c r="F2875" s="133">
        <v>5.2469999999999999</v>
      </c>
      <c r="G2875" s="133">
        <v>5.4050000000000002</v>
      </c>
      <c r="H2875" s="133">
        <v>5.4509999999999996</v>
      </c>
      <c r="I2875" s="133">
        <v>4.6100000000000003</v>
      </c>
      <c r="J2875" s="133">
        <v>4.8769999999999998</v>
      </c>
      <c r="K2875" s="133">
        <v>373.279</v>
      </c>
      <c r="L2875" s="133">
        <v>234.59200000000001</v>
      </c>
    </row>
    <row r="2876" spans="1:12" x14ac:dyDescent="0.3">
      <c r="A2876" s="134">
        <v>41242</v>
      </c>
      <c r="B2876" s="133">
        <v>167.85599999999999</v>
      </c>
      <c r="C2876" s="133">
        <v>4319.0860000000002</v>
      </c>
      <c r="D2876" s="183">
        <v>144.91300000000001</v>
      </c>
      <c r="E2876" s="133">
        <v>9599</v>
      </c>
      <c r="F2876" s="133">
        <v>5.2370000000000001</v>
      </c>
      <c r="G2876" s="133">
        <v>5.42</v>
      </c>
      <c r="H2876" s="133">
        <v>5.4050000000000002</v>
      </c>
      <c r="I2876" s="133">
        <v>4.6319999999999997</v>
      </c>
      <c r="J2876" s="133">
        <v>4.8609999999999998</v>
      </c>
      <c r="K2876" s="133">
        <v>374.56200000000001</v>
      </c>
      <c r="L2876" s="133">
        <v>235.136</v>
      </c>
    </row>
    <row r="2877" spans="1:12" x14ac:dyDescent="0.3">
      <c r="A2877" s="134">
        <v>41243</v>
      </c>
      <c r="B2877" s="133">
        <v>168.07599999999999</v>
      </c>
      <c r="C2877" s="133">
        <v>4276.1409999999996</v>
      </c>
      <c r="D2877" s="183">
        <v>143.88900000000001</v>
      </c>
      <c r="E2877" s="133">
        <v>9593</v>
      </c>
      <c r="F2877" s="133">
        <v>5.2759999999999998</v>
      </c>
      <c r="G2877" s="133">
        <v>5.4139999999999997</v>
      </c>
      <c r="H2877" s="133">
        <v>5.42</v>
      </c>
      <c r="I2877" s="133">
        <v>4.5440000000000005</v>
      </c>
      <c r="J2877" s="133">
        <v>4.8010000000000002</v>
      </c>
      <c r="K2877" s="133">
        <v>369.233</v>
      </c>
      <c r="L2877" s="133">
        <v>230.55699999999999</v>
      </c>
    </row>
    <row r="2878" spans="1:12" x14ac:dyDescent="0.3">
      <c r="A2878" s="134">
        <v>41244</v>
      </c>
      <c r="B2878" s="133">
        <v>168.07599999999999</v>
      </c>
      <c r="C2878" s="133">
        <v>4276.1409999999996</v>
      </c>
      <c r="D2878" s="183">
        <v>143.88900000000001</v>
      </c>
      <c r="E2878" s="133">
        <v>9593</v>
      </c>
      <c r="F2878" s="133">
        <v>5.2759999999999998</v>
      </c>
      <c r="G2878" s="133">
        <v>5.4139999999999997</v>
      </c>
      <c r="H2878" s="133">
        <v>5.42</v>
      </c>
      <c r="I2878" s="133">
        <v>4.5440000000000005</v>
      </c>
      <c r="J2878" s="133">
        <v>4.8010000000000002</v>
      </c>
      <c r="K2878" s="133">
        <v>369.233</v>
      </c>
      <c r="L2878" s="133">
        <v>230.55699999999999</v>
      </c>
    </row>
    <row r="2879" spans="1:12" x14ac:dyDescent="0.3">
      <c r="A2879" s="134">
        <v>41245</v>
      </c>
      <c r="B2879" s="133">
        <v>168.07599999999999</v>
      </c>
      <c r="C2879" s="133">
        <v>4276.1409999999996</v>
      </c>
      <c r="D2879" s="183">
        <v>143.88900000000001</v>
      </c>
      <c r="E2879" s="133">
        <v>9593</v>
      </c>
      <c r="F2879" s="133">
        <v>5.2759999999999998</v>
      </c>
      <c r="G2879" s="133">
        <v>5.4139999999999997</v>
      </c>
      <c r="H2879" s="133">
        <v>5.42</v>
      </c>
      <c r="I2879" s="133">
        <v>4.5440000000000005</v>
      </c>
      <c r="J2879" s="133">
        <v>4.8010000000000002</v>
      </c>
      <c r="K2879" s="133">
        <v>369.233</v>
      </c>
      <c r="L2879" s="133">
        <v>230.55699999999999</v>
      </c>
    </row>
    <row r="2880" spans="1:12" x14ac:dyDescent="0.3">
      <c r="A2880" s="134">
        <v>41246</v>
      </c>
      <c r="B2880" s="133">
        <v>168.33500000000001</v>
      </c>
      <c r="C2880" s="133">
        <v>4302.4440000000004</v>
      </c>
      <c r="D2880" s="183">
        <v>143.69399999999999</v>
      </c>
      <c r="E2880" s="133">
        <v>9603</v>
      </c>
      <c r="F2880" s="133">
        <v>5.2510000000000003</v>
      </c>
      <c r="G2880" s="133">
        <v>5.4059999999999997</v>
      </c>
      <c r="H2880" s="133">
        <v>5.46</v>
      </c>
      <c r="I2880" s="133">
        <v>4.4879999999999995</v>
      </c>
      <c r="J2880" s="133">
        <v>4.7590000000000003</v>
      </c>
      <c r="K2880" s="133">
        <v>372.18099999999998</v>
      </c>
      <c r="L2880" s="133">
        <v>233.13200000000001</v>
      </c>
    </row>
    <row r="2881" spans="1:12" x14ac:dyDescent="0.3">
      <c r="A2881" s="134">
        <v>41247</v>
      </c>
      <c r="B2881" s="133">
        <v>168.37899999999999</v>
      </c>
      <c r="C2881" s="133">
        <v>4269.652</v>
      </c>
      <c r="D2881" s="183">
        <v>143.56200000000001</v>
      </c>
      <c r="E2881" s="133">
        <v>9600</v>
      </c>
      <c r="F2881" s="133">
        <v>5.2370000000000001</v>
      </c>
      <c r="G2881" s="133">
        <v>5.4429999999999996</v>
      </c>
      <c r="H2881" s="133">
        <v>5.5010000000000003</v>
      </c>
      <c r="I2881" s="133">
        <v>4.4640000000000004</v>
      </c>
      <c r="J2881" s="133">
        <v>4.742</v>
      </c>
      <c r="K2881" s="133">
        <v>367.20499999999998</v>
      </c>
      <c r="L2881" s="133">
        <v>229.35300000000001</v>
      </c>
    </row>
    <row r="2882" spans="1:12" x14ac:dyDescent="0.3">
      <c r="A2882" s="134">
        <v>41248</v>
      </c>
      <c r="B2882" s="133">
        <v>168.32300000000001</v>
      </c>
      <c r="C2882" s="133">
        <v>4286.84</v>
      </c>
      <c r="D2882" s="183">
        <v>144.11199999999999</v>
      </c>
      <c r="E2882" s="133">
        <v>9613</v>
      </c>
      <c r="F2882" s="133">
        <v>5.2519999999999998</v>
      </c>
      <c r="G2882" s="133">
        <v>5.4030000000000005</v>
      </c>
      <c r="H2882" s="133">
        <v>5.444</v>
      </c>
      <c r="I2882" s="133">
        <v>4.4610000000000003</v>
      </c>
      <c r="J2882" s="133">
        <v>4.74</v>
      </c>
      <c r="K2882" s="133">
        <v>368.38</v>
      </c>
      <c r="L2882" s="133">
        <v>229.88800000000001</v>
      </c>
    </row>
    <row r="2883" spans="1:12" x14ac:dyDescent="0.3">
      <c r="A2883" s="134">
        <v>41249</v>
      </c>
      <c r="B2883" s="133">
        <v>168.321</v>
      </c>
      <c r="C2883" s="133">
        <v>4292.6049999999996</v>
      </c>
      <c r="D2883" s="183">
        <v>144.56899999999999</v>
      </c>
      <c r="E2883" s="133">
        <v>9611</v>
      </c>
      <c r="F2883" s="133">
        <v>5.282</v>
      </c>
      <c r="G2883" s="133">
        <v>5.4009999999999998</v>
      </c>
      <c r="H2883" s="133">
        <v>5.4729999999999999</v>
      </c>
      <c r="I2883" s="133">
        <v>4.4770000000000003</v>
      </c>
      <c r="J2883" s="133">
        <v>4.7640000000000002</v>
      </c>
      <c r="K2883" s="133">
        <v>368.20100000000002</v>
      </c>
      <c r="L2883" s="133">
        <v>229.35900000000001</v>
      </c>
    </row>
    <row r="2884" spans="1:12" x14ac:dyDescent="0.3">
      <c r="A2884" s="134">
        <v>41250</v>
      </c>
      <c r="B2884" s="133">
        <v>168.209</v>
      </c>
      <c r="C2884" s="133">
        <v>4290.7960000000003</v>
      </c>
      <c r="D2884" s="183">
        <v>144.74</v>
      </c>
      <c r="E2884" s="133">
        <v>9620</v>
      </c>
      <c r="F2884" s="133">
        <v>5.3140000000000001</v>
      </c>
      <c r="G2884" s="133">
        <v>5.4269999999999996</v>
      </c>
      <c r="H2884" s="133">
        <v>5.4719999999999995</v>
      </c>
      <c r="I2884" s="133">
        <v>4.4530000000000003</v>
      </c>
      <c r="J2884" s="133">
        <v>4.7910000000000004</v>
      </c>
      <c r="K2884" s="133">
        <v>368.18299999999999</v>
      </c>
      <c r="L2884" s="133">
        <v>229.559</v>
      </c>
    </row>
    <row r="2885" spans="1:12" x14ac:dyDescent="0.3">
      <c r="A2885" s="134">
        <v>41251</v>
      </c>
      <c r="B2885" s="133">
        <v>168.209</v>
      </c>
      <c r="C2885" s="133">
        <v>4290.7960000000003</v>
      </c>
      <c r="D2885" s="183">
        <v>144.74</v>
      </c>
      <c r="E2885" s="133">
        <v>9620</v>
      </c>
      <c r="F2885" s="133">
        <v>5.3140000000000001</v>
      </c>
      <c r="G2885" s="133">
        <v>5.4269999999999996</v>
      </c>
      <c r="H2885" s="133">
        <v>5.4719999999999995</v>
      </c>
      <c r="I2885" s="133">
        <v>4.4530000000000003</v>
      </c>
      <c r="J2885" s="133">
        <v>4.7910000000000004</v>
      </c>
      <c r="K2885" s="133">
        <v>368.18299999999999</v>
      </c>
      <c r="L2885" s="133">
        <v>229.559</v>
      </c>
    </row>
    <row r="2886" spans="1:12" x14ac:dyDescent="0.3">
      <c r="A2886" s="134">
        <v>41252</v>
      </c>
      <c r="B2886" s="133">
        <v>168.209</v>
      </c>
      <c r="C2886" s="133">
        <v>4290.7960000000003</v>
      </c>
      <c r="D2886" s="183">
        <v>144.74</v>
      </c>
      <c r="E2886" s="133">
        <v>9620</v>
      </c>
      <c r="F2886" s="133">
        <v>5.3140000000000001</v>
      </c>
      <c r="G2886" s="133">
        <v>5.4269999999999996</v>
      </c>
      <c r="H2886" s="133">
        <v>5.4719999999999995</v>
      </c>
      <c r="I2886" s="133">
        <v>4.4530000000000003</v>
      </c>
      <c r="J2886" s="133">
        <v>4.7910000000000004</v>
      </c>
      <c r="K2886" s="133">
        <v>368.18299999999999</v>
      </c>
      <c r="L2886" s="133">
        <v>229.559</v>
      </c>
    </row>
    <row r="2887" spans="1:12" x14ac:dyDescent="0.3">
      <c r="A2887" s="134">
        <v>41253</v>
      </c>
      <c r="B2887" s="133">
        <v>168.05</v>
      </c>
      <c r="C2887" s="133">
        <v>4302.6090000000004</v>
      </c>
      <c r="D2887" s="183">
        <v>144.74600000000001</v>
      </c>
      <c r="E2887" s="133">
        <v>9631</v>
      </c>
      <c r="F2887" s="133">
        <v>5.2750000000000004</v>
      </c>
      <c r="G2887" s="133">
        <v>5.4039999999999999</v>
      </c>
      <c r="H2887" s="133">
        <v>5.4630000000000001</v>
      </c>
      <c r="I2887" s="133">
        <v>4.407</v>
      </c>
      <c r="J2887" s="133">
        <v>4.7830000000000004</v>
      </c>
      <c r="K2887" s="133">
        <v>370.33800000000002</v>
      </c>
      <c r="L2887" s="133">
        <v>230.87799999999999</v>
      </c>
    </row>
    <row r="2888" spans="1:12" x14ac:dyDescent="0.3">
      <c r="A2888" s="134">
        <v>41254</v>
      </c>
      <c r="B2888" s="133">
        <v>168.23699999999999</v>
      </c>
      <c r="C2888" s="133">
        <v>4317.9179999999997</v>
      </c>
      <c r="D2888" s="183">
        <v>145.23400000000001</v>
      </c>
      <c r="E2888" s="133">
        <v>9635</v>
      </c>
      <c r="F2888" s="133">
        <v>5.2389999999999999</v>
      </c>
      <c r="G2888" s="133">
        <v>5.383</v>
      </c>
      <c r="H2888" s="133">
        <v>5.4630000000000001</v>
      </c>
      <c r="I2888" s="133">
        <v>4.5069999999999997</v>
      </c>
      <c r="J2888" s="133">
        <v>4.7960000000000003</v>
      </c>
      <c r="K2888" s="133">
        <v>372.69799999999998</v>
      </c>
      <c r="L2888" s="133">
        <v>232.143</v>
      </c>
    </row>
    <row r="2889" spans="1:12" x14ac:dyDescent="0.3">
      <c r="A2889" s="134">
        <v>41255</v>
      </c>
      <c r="B2889" s="133">
        <v>168.57400000000001</v>
      </c>
      <c r="C2889" s="133">
        <v>4337.5280000000002</v>
      </c>
      <c r="D2889" s="183">
        <v>145.45500000000001</v>
      </c>
      <c r="E2889" s="133">
        <v>9629</v>
      </c>
      <c r="F2889" s="133">
        <v>5.2389999999999999</v>
      </c>
      <c r="G2889" s="133">
        <v>5.383</v>
      </c>
      <c r="H2889" s="133">
        <v>5.4630000000000001</v>
      </c>
      <c r="I2889" s="133">
        <v>4.4969999999999999</v>
      </c>
      <c r="J2889" s="133">
        <v>4.7649999999999997</v>
      </c>
      <c r="K2889" s="133">
        <v>376.02699999999999</v>
      </c>
      <c r="L2889" s="133">
        <v>233.97</v>
      </c>
    </row>
    <row r="2890" spans="1:12" x14ac:dyDescent="0.3">
      <c r="A2890" s="134">
        <v>41256</v>
      </c>
      <c r="B2890" s="133">
        <v>169.05199999999999</v>
      </c>
      <c r="C2890" s="133">
        <v>4320.1890000000003</v>
      </c>
      <c r="D2890" s="183">
        <v>144.77500000000001</v>
      </c>
      <c r="E2890" s="133">
        <v>9705</v>
      </c>
      <c r="F2890" s="133">
        <v>5.3079999999999998</v>
      </c>
      <c r="G2890" s="133">
        <v>5.399</v>
      </c>
      <c r="H2890" s="133">
        <v>5.4669999999999996</v>
      </c>
      <c r="I2890" s="133">
        <v>4.4509999999999996</v>
      </c>
      <c r="J2890" s="133">
        <v>4.702</v>
      </c>
      <c r="K2890" s="133">
        <v>373.673</v>
      </c>
      <c r="L2890" s="133">
        <v>231.773</v>
      </c>
    </row>
    <row r="2891" spans="1:12" x14ac:dyDescent="0.3">
      <c r="A2891" s="134">
        <v>41257</v>
      </c>
      <c r="B2891" s="133">
        <v>168.90899999999999</v>
      </c>
      <c r="C2891" s="133">
        <v>4308.8630000000003</v>
      </c>
      <c r="D2891" s="183">
        <v>144.82599999999999</v>
      </c>
      <c r="E2891" s="133">
        <v>9638</v>
      </c>
      <c r="F2891" s="133">
        <v>5.2850000000000001</v>
      </c>
      <c r="G2891" s="133">
        <v>5.4119999999999999</v>
      </c>
      <c r="H2891" s="133">
        <v>5.4820000000000002</v>
      </c>
      <c r="I2891" s="133">
        <v>4.444</v>
      </c>
      <c r="J2891" s="133">
        <v>4.7249999999999996</v>
      </c>
      <c r="K2891" s="133">
        <v>372.28899999999999</v>
      </c>
      <c r="L2891" s="133">
        <v>231.196</v>
      </c>
    </row>
    <row r="2892" spans="1:12" x14ac:dyDescent="0.3">
      <c r="A2892" s="134">
        <v>41258</v>
      </c>
      <c r="B2892" s="133">
        <v>168.90899999999999</v>
      </c>
      <c r="C2892" s="133">
        <v>4308.8630000000003</v>
      </c>
      <c r="D2892" s="183">
        <v>144.82599999999999</v>
      </c>
      <c r="E2892" s="133">
        <v>9638</v>
      </c>
      <c r="F2892" s="133">
        <v>5.2850000000000001</v>
      </c>
      <c r="G2892" s="133">
        <v>5.4119999999999999</v>
      </c>
      <c r="H2892" s="133">
        <v>5.4820000000000002</v>
      </c>
      <c r="I2892" s="133">
        <v>4.444</v>
      </c>
      <c r="J2892" s="133">
        <v>4.7249999999999996</v>
      </c>
      <c r="K2892" s="133">
        <v>372.28899999999999</v>
      </c>
      <c r="L2892" s="133">
        <v>231.196</v>
      </c>
    </row>
    <row r="2893" spans="1:12" x14ac:dyDescent="0.3">
      <c r="A2893" s="134">
        <v>41259</v>
      </c>
      <c r="B2893" s="133">
        <v>168.90899999999999</v>
      </c>
      <c r="C2893" s="133">
        <v>4308.8630000000003</v>
      </c>
      <c r="D2893" s="183">
        <v>144.82599999999999</v>
      </c>
      <c r="E2893" s="133">
        <v>9638</v>
      </c>
      <c r="F2893" s="133">
        <v>5.2850000000000001</v>
      </c>
      <c r="G2893" s="133">
        <v>5.4119999999999999</v>
      </c>
      <c r="H2893" s="133">
        <v>5.4820000000000002</v>
      </c>
      <c r="I2893" s="133">
        <v>4.444</v>
      </c>
      <c r="J2893" s="133">
        <v>4.7249999999999996</v>
      </c>
      <c r="K2893" s="133">
        <v>372.28899999999999</v>
      </c>
      <c r="L2893" s="133">
        <v>231.196</v>
      </c>
    </row>
    <row r="2894" spans="1:12" x14ac:dyDescent="0.3">
      <c r="A2894" s="134">
        <v>41260</v>
      </c>
      <c r="B2894" s="133">
        <v>169.012</v>
      </c>
      <c r="C2894" s="133">
        <v>4315.857</v>
      </c>
      <c r="D2894" s="183">
        <v>145.01499999999999</v>
      </c>
      <c r="E2894" s="133">
        <v>9640</v>
      </c>
      <c r="F2894" s="133">
        <v>5.2949999999999999</v>
      </c>
      <c r="G2894" s="133">
        <v>5.4489999999999998</v>
      </c>
      <c r="H2894" s="133">
        <v>5.4870000000000001</v>
      </c>
      <c r="I2894" s="133">
        <v>4.3789999999999996</v>
      </c>
      <c r="J2894" s="133">
        <v>4.72</v>
      </c>
      <c r="K2894" s="133">
        <v>373.26799999999997</v>
      </c>
      <c r="L2894" s="133">
        <v>231.58799999999999</v>
      </c>
    </row>
    <row r="2895" spans="1:12" x14ac:dyDescent="0.3">
      <c r="A2895" s="134">
        <v>41261</v>
      </c>
      <c r="B2895" s="133">
        <v>169.102</v>
      </c>
      <c r="C2895" s="133">
        <v>4301.4359999999997</v>
      </c>
      <c r="D2895" s="183">
        <v>144.54599999999999</v>
      </c>
      <c r="E2895" s="133">
        <v>9644</v>
      </c>
      <c r="F2895" s="133">
        <v>5.2949999999999999</v>
      </c>
      <c r="G2895" s="133">
        <v>5.4489999999999998</v>
      </c>
      <c r="H2895" s="133">
        <v>5.4870000000000001</v>
      </c>
      <c r="I2895" s="133">
        <v>4.3929999999999998</v>
      </c>
      <c r="J2895" s="133">
        <v>4.7069999999999999</v>
      </c>
      <c r="K2895" s="133">
        <v>372.61799999999999</v>
      </c>
      <c r="L2895" s="133">
        <v>230.59800000000001</v>
      </c>
    </row>
    <row r="2896" spans="1:12" x14ac:dyDescent="0.3">
      <c r="A2896" s="134">
        <v>41262</v>
      </c>
      <c r="B2896" s="133">
        <v>169.31899999999999</v>
      </c>
      <c r="C2896" s="133">
        <v>4275.8590000000004</v>
      </c>
      <c r="D2896" s="183">
        <v>143.619</v>
      </c>
      <c r="E2896" s="133">
        <v>9650</v>
      </c>
      <c r="F2896" s="133">
        <v>5.3</v>
      </c>
      <c r="G2896" s="133">
        <v>5.4420000000000002</v>
      </c>
      <c r="H2896" s="133">
        <v>5.5049999999999999</v>
      </c>
      <c r="I2896" s="133">
        <v>4.3940000000000001</v>
      </c>
      <c r="J2896" s="133">
        <v>4.6779999999999999</v>
      </c>
      <c r="K2896" s="133">
        <v>371.07299999999998</v>
      </c>
      <c r="L2896" s="133">
        <v>230.209</v>
      </c>
    </row>
    <row r="2897" spans="1:12" x14ac:dyDescent="0.3">
      <c r="A2897" s="134">
        <v>41263</v>
      </c>
      <c r="B2897" s="133">
        <v>169.36799999999999</v>
      </c>
      <c r="C2897" s="133">
        <v>4254.8159999999998</v>
      </c>
      <c r="D2897" s="183">
        <v>142.46199999999999</v>
      </c>
      <c r="E2897" s="133">
        <v>9653</v>
      </c>
      <c r="F2897" s="133">
        <v>5.2709999999999999</v>
      </c>
      <c r="G2897" s="133">
        <v>5.391</v>
      </c>
      <c r="H2897" s="133">
        <v>5.5</v>
      </c>
      <c r="I2897" s="133">
        <v>4.4020000000000001</v>
      </c>
      <c r="J2897" s="133">
        <v>4.633</v>
      </c>
      <c r="K2897" s="133">
        <v>368.45800000000003</v>
      </c>
      <c r="L2897" s="133">
        <v>228.89699999999999</v>
      </c>
    </row>
    <row r="2898" spans="1:12" x14ac:dyDescent="0.3">
      <c r="A2898" s="134">
        <v>41264</v>
      </c>
      <c r="B2898" s="133">
        <v>169.39400000000001</v>
      </c>
      <c r="C2898" s="133">
        <v>4250.2139999999999</v>
      </c>
      <c r="D2898" s="183">
        <v>142.67599999999999</v>
      </c>
      <c r="E2898" s="133">
        <v>9658</v>
      </c>
      <c r="F2898" s="133">
        <v>5.2709999999999999</v>
      </c>
      <c r="G2898" s="133">
        <v>5.391</v>
      </c>
      <c r="H2898" s="133">
        <v>5.5</v>
      </c>
      <c r="I2898" s="133">
        <v>4.3680000000000003</v>
      </c>
      <c r="J2898" s="133">
        <v>4.6379999999999999</v>
      </c>
      <c r="K2898" s="133">
        <v>367.79700000000003</v>
      </c>
      <c r="L2898" s="133">
        <v>228.167</v>
      </c>
    </row>
    <row r="2899" spans="1:12" x14ac:dyDescent="0.3">
      <c r="A2899" s="134">
        <v>41265</v>
      </c>
      <c r="B2899" s="133">
        <v>169.39400000000001</v>
      </c>
      <c r="C2899" s="133">
        <v>4250.2139999999999</v>
      </c>
      <c r="D2899" s="183">
        <v>142.67599999999999</v>
      </c>
      <c r="E2899" s="133">
        <v>9658</v>
      </c>
      <c r="F2899" s="133">
        <v>5.2709999999999999</v>
      </c>
      <c r="G2899" s="133">
        <v>5.391</v>
      </c>
      <c r="H2899" s="133">
        <v>5.5</v>
      </c>
      <c r="I2899" s="133">
        <v>4.3680000000000003</v>
      </c>
      <c r="J2899" s="133">
        <v>4.6379999999999999</v>
      </c>
      <c r="K2899" s="133">
        <v>367.79700000000003</v>
      </c>
      <c r="L2899" s="133">
        <v>228.167</v>
      </c>
    </row>
    <row r="2900" spans="1:12" x14ac:dyDescent="0.3">
      <c r="A2900" s="134">
        <v>41266</v>
      </c>
      <c r="B2900" s="133">
        <v>169.39400000000001</v>
      </c>
      <c r="C2900" s="133">
        <v>4250.2139999999999</v>
      </c>
      <c r="D2900" s="183">
        <v>142.67599999999999</v>
      </c>
      <c r="E2900" s="133">
        <v>9658</v>
      </c>
      <c r="F2900" s="133">
        <v>5.2709999999999999</v>
      </c>
      <c r="G2900" s="133">
        <v>5.391</v>
      </c>
      <c r="H2900" s="133">
        <v>5.5</v>
      </c>
      <c r="I2900" s="133">
        <v>4.3680000000000003</v>
      </c>
      <c r="J2900" s="133">
        <v>4.6379999999999999</v>
      </c>
      <c r="K2900" s="133">
        <v>367.79700000000003</v>
      </c>
      <c r="L2900" s="133">
        <v>228.167</v>
      </c>
    </row>
    <row r="2901" spans="1:12" x14ac:dyDescent="0.3">
      <c r="A2901" s="134">
        <v>41267</v>
      </c>
      <c r="B2901" s="133">
        <v>169.49299999999999</v>
      </c>
      <c r="C2901" s="133">
        <v>4250.2139999999999</v>
      </c>
      <c r="D2901" s="183">
        <v>142.67599999999999</v>
      </c>
      <c r="E2901" s="133">
        <v>9658</v>
      </c>
      <c r="F2901" s="133">
        <v>5.2709999999999999</v>
      </c>
      <c r="G2901" s="133">
        <v>5.391</v>
      </c>
      <c r="H2901" s="133">
        <v>5.5</v>
      </c>
      <c r="I2901" s="133">
        <v>4.2789999999999999</v>
      </c>
      <c r="J2901" s="133">
        <v>4.6379999999999999</v>
      </c>
      <c r="K2901" s="133">
        <v>367.79700000000003</v>
      </c>
      <c r="L2901" s="133">
        <v>228.167</v>
      </c>
    </row>
    <row r="2902" spans="1:12" x14ac:dyDescent="0.3">
      <c r="A2902" s="134">
        <v>41268</v>
      </c>
      <c r="B2902" s="133">
        <v>169.52600000000001</v>
      </c>
      <c r="C2902" s="133">
        <v>4250.2139999999999</v>
      </c>
      <c r="D2902" s="183">
        <v>142.67599999999999</v>
      </c>
      <c r="E2902" s="133">
        <v>9658</v>
      </c>
      <c r="F2902" s="133">
        <v>5.2709999999999999</v>
      </c>
      <c r="G2902" s="133">
        <v>5.391</v>
      </c>
      <c r="H2902" s="133">
        <v>5.5</v>
      </c>
      <c r="I2902" s="133">
        <v>4.2080000000000002</v>
      </c>
      <c r="J2902" s="133">
        <v>4.6379999999999999</v>
      </c>
      <c r="K2902" s="133">
        <v>367.79700000000003</v>
      </c>
      <c r="L2902" s="133">
        <v>228.167</v>
      </c>
    </row>
    <row r="2903" spans="1:12" x14ac:dyDescent="0.3">
      <c r="A2903" s="134">
        <v>41269</v>
      </c>
      <c r="B2903" s="133">
        <v>169.56399999999999</v>
      </c>
      <c r="C2903" s="133">
        <v>4275.0940000000001</v>
      </c>
      <c r="D2903" s="183">
        <v>143.333</v>
      </c>
      <c r="E2903" s="133">
        <v>9658</v>
      </c>
      <c r="F2903" s="133">
        <v>5.3120000000000003</v>
      </c>
      <c r="G2903" s="133">
        <v>5.4459999999999997</v>
      </c>
      <c r="H2903" s="133">
        <v>5.4569999999999999</v>
      </c>
      <c r="I2903" s="133">
        <v>4.4290000000000003</v>
      </c>
      <c r="J2903" s="133">
        <v>4.62</v>
      </c>
      <c r="K2903" s="133">
        <v>369.58199999999999</v>
      </c>
      <c r="L2903" s="133">
        <v>229.58600000000001</v>
      </c>
    </row>
    <row r="2904" spans="1:12" x14ac:dyDescent="0.3">
      <c r="A2904" s="134">
        <v>41270</v>
      </c>
      <c r="B2904" s="133">
        <v>169.62</v>
      </c>
      <c r="C2904" s="133">
        <v>4281.8609999999999</v>
      </c>
      <c r="D2904" s="183">
        <v>143.809</v>
      </c>
      <c r="E2904" s="133">
        <v>9663</v>
      </c>
      <c r="F2904" s="133">
        <v>5.3170000000000002</v>
      </c>
      <c r="G2904" s="133">
        <v>5.4059999999999997</v>
      </c>
      <c r="H2904" s="133">
        <v>5.46</v>
      </c>
      <c r="I2904" s="133">
        <v>4.4180000000000001</v>
      </c>
      <c r="J2904" s="133">
        <v>4.6109999999999998</v>
      </c>
      <c r="K2904" s="133">
        <v>369.64499999999998</v>
      </c>
      <c r="L2904" s="133">
        <v>229.83099999999999</v>
      </c>
    </row>
    <row r="2905" spans="1:12" x14ac:dyDescent="0.3">
      <c r="A2905" s="134">
        <v>41271</v>
      </c>
      <c r="B2905" s="133">
        <v>169.63300000000001</v>
      </c>
      <c r="C2905" s="133">
        <v>4316.6869999999999</v>
      </c>
      <c r="D2905" s="183">
        <v>144.995</v>
      </c>
      <c r="E2905" s="133">
        <v>9638</v>
      </c>
      <c r="F2905" s="133">
        <v>5.3469999999999995</v>
      </c>
      <c r="G2905" s="133">
        <v>5.4649999999999999</v>
      </c>
      <c r="H2905" s="133">
        <v>5.476</v>
      </c>
      <c r="I2905" s="133">
        <v>4.383</v>
      </c>
      <c r="J2905" s="133">
        <v>4.6639999999999997</v>
      </c>
      <c r="K2905" s="133">
        <v>372.28699999999998</v>
      </c>
      <c r="L2905" s="133">
        <v>231.11600000000001</v>
      </c>
    </row>
    <row r="2906" spans="1:12" x14ac:dyDescent="0.3">
      <c r="A2906" s="134">
        <v>41272</v>
      </c>
      <c r="B2906" s="133">
        <v>169.63300000000001</v>
      </c>
      <c r="C2906" s="133">
        <v>4316.6869999999999</v>
      </c>
      <c r="D2906" s="183">
        <v>144.995</v>
      </c>
      <c r="E2906" s="133">
        <v>9638</v>
      </c>
      <c r="F2906" s="133">
        <v>5.3469999999999995</v>
      </c>
      <c r="G2906" s="133">
        <v>5.4649999999999999</v>
      </c>
      <c r="H2906" s="133">
        <v>5.476</v>
      </c>
      <c r="I2906" s="133">
        <v>4.383</v>
      </c>
      <c r="J2906" s="133">
        <v>4.6639999999999997</v>
      </c>
      <c r="K2906" s="133">
        <v>372.28699999999998</v>
      </c>
      <c r="L2906" s="133">
        <v>231.11600000000001</v>
      </c>
    </row>
    <row r="2907" spans="1:12" x14ac:dyDescent="0.3">
      <c r="A2907" s="134">
        <v>41273</v>
      </c>
      <c r="B2907" s="133">
        <v>169.63300000000001</v>
      </c>
      <c r="C2907" s="133">
        <v>4316.6869999999999</v>
      </c>
      <c r="D2907" s="183">
        <v>144.995</v>
      </c>
      <c r="E2907" s="133">
        <v>9638</v>
      </c>
      <c r="F2907" s="133">
        <v>5.3469999999999995</v>
      </c>
      <c r="G2907" s="133">
        <v>5.4649999999999999</v>
      </c>
      <c r="H2907" s="133">
        <v>5.476</v>
      </c>
      <c r="I2907" s="133">
        <v>4.383</v>
      </c>
      <c r="J2907" s="133">
        <v>4.6639999999999997</v>
      </c>
      <c r="K2907" s="133">
        <v>372.28699999999998</v>
      </c>
      <c r="L2907" s="133">
        <v>231.11600000000001</v>
      </c>
    </row>
    <row r="2908" spans="1:12" x14ac:dyDescent="0.3">
      <c r="A2908" s="134">
        <v>41274</v>
      </c>
      <c r="B2908" s="133">
        <v>169.73099999999999</v>
      </c>
      <c r="C2908" s="133">
        <v>4316.6869999999999</v>
      </c>
      <c r="D2908" s="183">
        <v>144.995</v>
      </c>
      <c r="E2908" s="133">
        <v>9638</v>
      </c>
      <c r="F2908" s="133">
        <v>5.3469999999999995</v>
      </c>
      <c r="G2908" s="133">
        <v>5.4649999999999999</v>
      </c>
      <c r="H2908" s="133">
        <v>5.476</v>
      </c>
      <c r="I2908" s="133">
        <v>4.383</v>
      </c>
      <c r="J2908" s="133">
        <v>4.6639999999999997</v>
      </c>
      <c r="K2908" s="133">
        <v>372.28699999999998</v>
      </c>
      <c r="L2908" s="133">
        <v>231.11600000000001</v>
      </c>
    </row>
    <row r="2909" spans="1:12" x14ac:dyDescent="0.3">
      <c r="A2909" s="134">
        <v>41275</v>
      </c>
      <c r="B2909" s="133">
        <v>169.76400000000001</v>
      </c>
      <c r="C2909" s="133">
        <v>4316.6869999999999</v>
      </c>
      <c r="D2909" s="183">
        <v>144.995</v>
      </c>
      <c r="E2909" s="133">
        <v>9638</v>
      </c>
      <c r="F2909" s="133">
        <v>5.3469999999999995</v>
      </c>
      <c r="G2909" s="133">
        <v>5.4649999999999999</v>
      </c>
      <c r="H2909" s="133">
        <v>5.476</v>
      </c>
      <c r="I2909" s="133">
        <v>4.383</v>
      </c>
      <c r="J2909" s="133">
        <v>4.6639999999999997</v>
      </c>
      <c r="K2909" s="133">
        <v>372.28699999999998</v>
      </c>
      <c r="L2909" s="133">
        <v>231.11600000000001</v>
      </c>
    </row>
    <row r="2910" spans="1:12" x14ac:dyDescent="0.3">
      <c r="A2910" s="134">
        <v>41276</v>
      </c>
      <c r="B2910" s="133">
        <v>169.828</v>
      </c>
      <c r="C2910" s="133">
        <v>4346.4750000000004</v>
      </c>
      <c r="D2910" s="183">
        <v>146.244</v>
      </c>
      <c r="E2910" s="133">
        <v>9650</v>
      </c>
      <c r="F2910" s="133">
        <v>5.2160000000000002</v>
      </c>
      <c r="G2910" s="133">
        <v>5.4039999999999999</v>
      </c>
      <c r="H2910" s="133">
        <v>5.4290000000000003</v>
      </c>
      <c r="I2910" s="133">
        <v>4.3490000000000002</v>
      </c>
      <c r="J2910" s="133">
        <v>4.6479999999999997</v>
      </c>
      <c r="K2910" s="133">
        <v>375.87599999999998</v>
      </c>
      <c r="L2910" s="133">
        <v>232.892</v>
      </c>
    </row>
    <row r="2911" spans="1:12" x14ac:dyDescent="0.3">
      <c r="A2911" s="134">
        <v>41277</v>
      </c>
      <c r="B2911" s="133">
        <v>169.93600000000001</v>
      </c>
      <c r="C2911" s="133">
        <v>4399.2579999999998</v>
      </c>
      <c r="D2911" s="183">
        <v>148.35400000000001</v>
      </c>
      <c r="E2911" s="133">
        <v>9655</v>
      </c>
      <c r="F2911" s="133">
        <v>5.2729999999999997</v>
      </c>
      <c r="G2911" s="133">
        <v>5.3970000000000002</v>
      </c>
      <c r="H2911" s="133">
        <v>5.4640000000000004</v>
      </c>
      <c r="I2911" s="133">
        <v>4.3390000000000004</v>
      </c>
      <c r="J2911" s="133">
        <v>4.63</v>
      </c>
      <c r="K2911" s="133">
        <v>380.98899999999998</v>
      </c>
      <c r="L2911" s="133">
        <v>236.738</v>
      </c>
    </row>
    <row r="2912" spans="1:12" x14ac:dyDescent="0.3">
      <c r="A2912" s="134">
        <v>41278</v>
      </c>
      <c r="B2912" s="133">
        <v>169.88900000000001</v>
      </c>
      <c r="C2912" s="133">
        <v>4410.0200000000004</v>
      </c>
      <c r="D2912" s="183">
        <v>148.559</v>
      </c>
      <c r="E2912" s="133">
        <v>9660</v>
      </c>
      <c r="F2912" s="133">
        <v>5.298</v>
      </c>
      <c r="G2912" s="133">
        <v>5.3970000000000002</v>
      </c>
      <c r="H2912" s="133">
        <v>5.4359999999999999</v>
      </c>
      <c r="I2912" s="133">
        <v>4.3659999999999997</v>
      </c>
      <c r="J2912" s="133">
        <v>4.6420000000000003</v>
      </c>
      <c r="K2912" s="133">
        <v>381.39699999999999</v>
      </c>
      <c r="L2912" s="133">
        <v>237.042</v>
      </c>
    </row>
    <row r="2913" spans="1:12" x14ac:dyDescent="0.3">
      <c r="A2913" s="134">
        <v>41279</v>
      </c>
      <c r="B2913" s="133">
        <v>169.88900000000001</v>
      </c>
      <c r="C2913" s="133">
        <v>4410.0200000000004</v>
      </c>
      <c r="D2913" s="183">
        <v>148.559</v>
      </c>
      <c r="E2913" s="133">
        <v>9660</v>
      </c>
      <c r="F2913" s="133">
        <v>5.298</v>
      </c>
      <c r="G2913" s="133">
        <v>5.3970000000000002</v>
      </c>
      <c r="H2913" s="133">
        <v>5.4359999999999999</v>
      </c>
      <c r="I2913" s="133">
        <v>4.3659999999999997</v>
      </c>
      <c r="J2913" s="133">
        <v>4.6420000000000003</v>
      </c>
      <c r="K2913" s="133">
        <v>381.39699999999999</v>
      </c>
      <c r="L2913" s="133">
        <v>237.042</v>
      </c>
    </row>
    <row r="2914" spans="1:12" x14ac:dyDescent="0.3">
      <c r="A2914" s="134">
        <v>41280</v>
      </c>
      <c r="B2914" s="133">
        <v>169.88900000000001</v>
      </c>
      <c r="C2914" s="133">
        <v>4410.0200000000004</v>
      </c>
      <c r="D2914" s="183">
        <v>148.559</v>
      </c>
      <c r="E2914" s="133">
        <v>9660</v>
      </c>
      <c r="F2914" s="133">
        <v>5.298</v>
      </c>
      <c r="G2914" s="133">
        <v>5.3970000000000002</v>
      </c>
      <c r="H2914" s="133">
        <v>5.4359999999999999</v>
      </c>
      <c r="I2914" s="133">
        <v>4.3659999999999997</v>
      </c>
      <c r="J2914" s="133">
        <v>4.6420000000000003</v>
      </c>
      <c r="K2914" s="133">
        <v>381.39699999999999</v>
      </c>
      <c r="L2914" s="133">
        <v>237.042</v>
      </c>
    </row>
    <row r="2915" spans="1:12" x14ac:dyDescent="0.3">
      <c r="A2915" s="134">
        <v>41281</v>
      </c>
      <c r="B2915" s="133">
        <v>169.92099999999999</v>
      </c>
      <c r="C2915" s="133">
        <v>4392.3789999999999</v>
      </c>
      <c r="D2915" s="183">
        <v>147.55199999999999</v>
      </c>
      <c r="E2915" s="133">
        <v>9668</v>
      </c>
      <c r="F2915" s="133">
        <v>5.2990000000000004</v>
      </c>
      <c r="G2915" s="133">
        <v>5.391</v>
      </c>
      <c r="H2915" s="133">
        <v>5.4420000000000002</v>
      </c>
      <c r="I2915" s="133">
        <v>4.2889999999999997</v>
      </c>
      <c r="J2915" s="133">
        <v>4.5670000000000002</v>
      </c>
      <c r="K2915" s="133">
        <v>379.75599999999997</v>
      </c>
      <c r="L2915" s="133">
        <v>236.506</v>
      </c>
    </row>
    <row r="2916" spans="1:12" x14ac:dyDescent="0.3">
      <c r="A2916" s="134">
        <v>41282</v>
      </c>
      <c r="B2916" s="133">
        <v>169.90799999999999</v>
      </c>
      <c r="C2916" s="133">
        <v>4397.5450000000001</v>
      </c>
      <c r="D2916" s="183">
        <v>147.267</v>
      </c>
      <c r="E2916" s="133">
        <v>9670</v>
      </c>
      <c r="F2916" s="133">
        <v>5.298</v>
      </c>
      <c r="G2916" s="133">
        <v>5.4269999999999996</v>
      </c>
      <c r="H2916" s="133">
        <v>5.4359999999999999</v>
      </c>
      <c r="I2916" s="133">
        <v>4.3410000000000002</v>
      </c>
      <c r="J2916" s="133">
        <v>4.5890000000000004</v>
      </c>
      <c r="K2916" s="133">
        <v>380.59800000000001</v>
      </c>
      <c r="L2916" s="133">
        <v>236.63300000000001</v>
      </c>
    </row>
    <row r="2917" spans="1:12" x14ac:dyDescent="0.3">
      <c r="A2917" s="134">
        <v>41283</v>
      </c>
      <c r="B2917" s="133">
        <v>169.48500000000001</v>
      </c>
      <c r="C2917" s="133">
        <v>4362.9279999999999</v>
      </c>
      <c r="D2917" s="183">
        <v>146.03399999999999</v>
      </c>
      <c r="E2917" s="133">
        <v>9660</v>
      </c>
      <c r="F2917" s="133">
        <v>5.2640000000000002</v>
      </c>
      <c r="G2917" s="133">
        <v>5.4059999999999997</v>
      </c>
      <c r="H2917" s="133">
        <v>5.4409999999999998</v>
      </c>
      <c r="I2917" s="133">
        <v>4.2880000000000003</v>
      </c>
      <c r="J2917" s="133">
        <v>4.609</v>
      </c>
      <c r="K2917" s="133">
        <v>377.07799999999997</v>
      </c>
      <c r="L2917" s="133">
        <v>234.31299999999999</v>
      </c>
    </row>
    <row r="2918" spans="1:12" x14ac:dyDescent="0.3">
      <c r="A2918" s="134">
        <v>41284</v>
      </c>
      <c r="B2918" s="133">
        <v>168.93600000000001</v>
      </c>
      <c r="C2918" s="133">
        <v>4317.3649999999998</v>
      </c>
      <c r="D2918" s="183">
        <v>144.47999999999999</v>
      </c>
      <c r="E2918" s="133">
        <v>9660</v>
      </c>
      <c r="F2918" s="133">
        <v>5.3090000000000002</v>
      </c>
      <c r="G2918" s="133">
        <v>5.42</v>
      </c>
      <c r="H2918" s="133">
        <v>5.4560000000000004</v>
      </c>
      <c r="I2918" s="133">
        <v>4.3019999999999996</v>
      </c>
      <c r="J2918" s="133">
        <v>4.6120000000000001</v>
      </c>
      <c r="K2918" s="133">
        <v>371.07</v>
      </c>
      <c r="L2918" s="133">
        <v>230.41399999999999</v>
      </c>
    </row>
    <row r="2919" spans="1:12" x14ac:dyDescent="0.3">
      <c r="A2919" s="134">
        <v>41285</v>
      </c>
      <c r="B2919" s="133">
        <v>168.501</v>
      </c>
      <c r="C2919" s="133">
        <v>4305.9120000000003</v>
      </c>
      <c r="D2919" s="183">
        <v>144.065</v>
      </c>
      <c r="E2919" s="133">
        <v>9635</v>
      </c>
      <c r="F2919" s="133">
        <v>5.274</v>
      </c>
      <c r="G2919" s="133">
        <v>5.4429999999999996</v>
      </c>
      <c r="H2919" s="133">
        <v>5.4749999999999996</v>
      </c>
      <c r="I2919" s="133">
        <v>4.3280000000000003</v>
      </c>
      <c r="J2919" s="133">
        <v>4.609</v>
      </c>
      <c r="K2919" s="133">
        <v>369.92700000000002</v>
      </c>
      <c r="L2919" s="133">
        <v>229.93899999999999</v>
      </c>
    </row>
    <row r="2920" spans="1:12" x14ac:dyDescent="0.3">
      <c r="A2920" s="134">
        <v>41286</v>
      </c>
      <c r="B2920" s="133">
        <v>168.501</v>
      </c>
      <c r="C2920" s="133">
        <v>4305.9120000000003</v>
      </c>
      <c r="D2920" s="183">
        <v>144.065</v>
      </c>
      <c r="E2920" s="133">
        <v>9635</v>
      </c>
      <c r="F2920" s="133">
        <v>5.274</v>
      </c>
      <c r="G2920" s="133">
        <v>5.4429999999999996</v>
      </c>
      <c r="H2920" s="133">
        <v>5.4749999999999996</v>
      </c>
      <c r="I2920" s="133">
        <v>4.3280000000000003</v>
      </c>
      <c r="J2920" s="133">
        <v>4.609</v>
      </c>
      <c r="K2920" s="133">
        <v>369.92700000000002</v>
      </c>
      <c r="L2920" s="133">
        <v>229.93899999999999</v>
      </c>
    </row>
    <row r="2921" spans="1:12" x14ac:dyDescent="0.3">
      <c r="A2921" s="134">
        <v>41287</v>
      </c>
      <c r="B2921" s="133">
        <v>168.501</v>
      </c>
      <c r="C2921" s="133">
        <v>4305.9120000000003</v>
      </c>
      <c r="D2921" s="183">
        <v>144.065</v>
      </c>
      <c r="E2921" s="133">
        <v>9635</v>
      </c>
      <c r="F2921" s="133">
        <v>5.274</v>
      </c>
      <c r="G2921" s="133">
        <v>5.4429999999999996</v>
      </c>
      <c r="H2921" s="133">
        <v>5.4749999999999996</v>
      </c>
      <c r="I2921" s="133">
        <v>4.3280000000000003</v>
      </c>
      <c r="J2921" s="133">
        <v>4.609</v>
      </c>
      <c r="K2921" s="133">
        <v>369.92700000000002</v>
      </c>
      <c r="L2921" s="133">
        <v>229.93899999999999</v>
      </c>
    </row>
    <row r="2922" spans="1:12" x14ac:dyDescent="0.3">
      <c r="A2922" s="134">
        <v>41288</v>
      </c>
      <c r="B2922" s="133">
        <v>168.28100000000001</v>
      </c>
      <c r="C2922" s="133">
        <v>4382.4979999999996</v>
      </c>
      <c r="D2922" s="183">
        <v>146.32900000000001</v>
      </c>
      <c r="E2922" s="133">
        <v>9635</v>
      </c>
      <c r="F2922" s="133">
        <v>5.2960000000000003</v>
      </c>
      <c r="G2922" s="133">
        <v>5.3659999999999997</v>
      </c>
      <c r="H2922" s="133">
        <v>5.4459999999999997</v>
      </c>
      <c r="I2922" s="133">
        <v>4.3330000000000002</v>
      </c>
      <c r="J2922" s="133">
        <v>4.5529999999999999</v>
      </c>
      <c r="K2922" s="133">
        <v>378.81</v>
      </c>
      <c r="L2922" s="133">
        <v>235.37899999999999</v>
      </c>
    </row>
    <row r="2923" spans="1:12" x14ac:dyDescent="0.3">
      <c r="A2923" s="134">
        <v>41289</v>
      </c>
      <c r="B2923" s="133">
        <v>168.08</v>
      </c>
      <c r="C2923" s="133">
        <v>4400.8239999999996</v>
      </c>
      <c r="D2923" s="183">
        <v>146.947</v>
      </c>
      <c r="E2923" s="133">
        <v>9649</v>
      </c>
      <c r="F2923" s="133">
        <v>5.2379999999999995</v>
      </c>
      <c r="G2923" s="133">
        <v>5.3940000000000001</v>
      </c>
      <c r="H2923" s="133">
        <v>5.4879999999999995</v>
      </c>
      <c r="I2923" s="133">
        <v>4.3410000000000002</v>
      </c>
      <c r="J2923" s="133">
        <v>4.57</v>
      </c>
      <c r="K2923" s="133">
        <v>381.79700000000003</v>
      </c>
      <c r="L2923" s="133">
        <v>237.73</v>
      </c>
    </row>
    <row r="2924" spans="1:12" x14ac:dyDescent="0.3">
      <c r="A2924" s="134">
        <v>41290</v>
      </c>
      <c r="B2924" s="133">
        <v>167.75200000000001</v>
      </c>
      <c r="C2924" s="133">
        <v>4410.9639999999999</v>
      </c>
      <c r="D2924" s="183">
        <v>147.19399999999999</v>
      </c>
      <c r="E2924" s="133">
        <v>9655</v>
      </c>
      <c r="F2924" s="133">
        <v>5.27</v>
      </c>
      <c r="G2924" s="133">
        <v>5.4320000000000004</v>
      </c>
      <c r="H2924" s="133">
        <v>5.4349999999999996</v>
      </c>
      <c r="I2924" s="133">
        <v>4.3689999999999998</v>
      </c>
      <c r="J2924" s="133">
        <v>4.5949999999999998</v>
      </c>
      <c r="K2924" s="133">
        <v>383.31900000000002</v>
      </c>
      <c r="L2924" s="133">
        <v>238.60900000000001</v>
      </c>
    </row>
    <row r="2925" spans="1:12" x14ac:dyDescent="0.3">
      <c r="A2925" s="134">
        <v>41291</v>
      </c>
      <c r="B2925" s="133">
        <v>167.554</v>
      </c>
      <c r="C2925" s="133">
        <v>4398.3829999999998</v>
      </c>
      <c r="D2925" s="183">
        <v>146.583</v>
      </c>
      <c r="E2925" s="133">
        <v>9650</v>
      </c>
      <c r="F2925" s="133">
        <v>5.2</v>
      </c>
      <c r="G2925" s="133">
        <v>5.3609999999999998</v>
      </c>
      <c r="H2925" s="133">
        <v>5.4420000000000002</v>
      </c>
      <c r="I2925" s="133">
        <v>4.3099999999999996</v>
      </c>
      <c r="J2925" s="133">
        <v>4.5830000000000002</v>
      </c>
      <c r="K2925" s="133">
        <v>380.95299999999997</v>
      </c>
      <c r="L2925" s="133">
        <v>237.239</v>
      </c>
    </row>
    <row r="2926" spans="1:12" x14ac:dyDescent="0.3">
      <c r="A2926" s="134">
        <v>41292</v>
      </c>
      <c r="B2926" s="133">
        <v>167.631</v>
      </c>
      <c r="C2926" s="133">
        <v>4465.4840000000004</v>
      </c>
      <c r="D2926" s="183">
        <v>149.05500000000001</v>
      </c>
      <c r="E2926" s="133">
        <v>9631</v>
      </c>
      <c r="F2926" s="133">
        <v>5.2789999999999999</v>
      </c>
      <c r="G2926" s="133">
        <v>5.452</v>
      </c>
      <c r="H2926" s="133">
        <v>5.452</v>
      </c>
      <c r="I2926" s="133">
        <v>4.2919999999999998</v>
      </c>
      <c r="J2926" s="133">
        <v>4.5670000000000002</v>
      </c>
      <c r="K2926" s="133">
        <v>388.86</v>
      </c>
      <c r="L2926" s="133">
        <v>242.35900000000001</v>
      </c>
    </row>
    <row r="2927" spans="1:12" x14ac:dyDescent="0.3">
      <c r="A2927" s="134">
        <v>41293</v>
      </c>
      <c r="B2927" s="133">
        <v>167.631</v>
      </c>
      <c r="C2927" s="133">
        <v>4465.4840000000004</v>
      </c>
      <c r="D2927" s="183">
        <v>149.05500000000001</v>
      </c>
      <c r="E2927" s="133">
        <v>9631</v>
      </c>
      <c r="F2927" s="133">
        <v>5.2789999999999999</v>
      </c>
      <c r="G2927" s="133">
        <v>5.452</v>
      </c>
      <c r="H2927" s="133">
        <v>5.452</v>
      </c>
      <c r="I2927" s="133">
        <v>4.2919999999999998</v>
      </c>
      <c r="J2927" s="133">
        <v>4.5670000000000002</v>
      </c>
      <c r="K2927" s="133">
        <v>388.86</v>
      </c>
      <c r="L2927" s="133">
        <v>242.35900000000001</v>
      </c>
    </row>
    <row r="2928" spans="1:12" x14ac:dyDescent="0.3">
      <c r="A2928" s="134">
        <v>41294</v>
      </c>
      <c r="B2928" s="133">
        <v>167.631</v>
      </c>
      <c r="C2928" s="133">
        <v>4465.4840000000004</v>
      </c>
      <c r="D2928" s="183">
        <v>149.05500000000001</v>
      </c>
      <c r="E2928" s="133">
        <v>9631</v>
      </c>
      <c r="F2928" s="133">
        <v>5.2789999999999999</v>
      </c>
      <c r="G2928" s="133">
        <v>5.452</v>
      </c>
      <c r="H2928" s="133">
        <v>5.452</v>
      </c>
      <c r="I2928" s="133">
        <v>4.2919999999999998</v>
      </c>
      <c r="J2928" s="133">
        <v>4.5670000000000002</v>
      </c>
      <c r="K2928" s="133">
        <v>388.86</v>
      </c>
      <c r="L2928" s="133">
        <v>242.35900000000001</v>
      </c>
    </row>
    <row r="2929" spans="1:12" x14ac:dyDescent="0.3">
      <c r="A2929" s="134">
        <v>41295</v>
      </c>
      <c r="B2929" s="133">
        <v>167.82599999999999</v>
      </c>
      <c r="C2929" s="133">
        <v>4439.9740000000002</v>
      </c>
      <c r="D2929" s="183">
        <v>148.226</v>
      </c>
      <c r="E2929" s="133">
        <v>9618</v>
      </c>
      <c r="F2929" s="133">
        <v>5.2690000000000001</v>
      </c>
      <c r="G2929" s="133">
        <v>5.391</v>
      </c>
      <c r="H2929" s="133">
        <v>5.4429999999999996</v>
      </c>
      <c r="I2929" s="133">
        <v>4.2720000000000002</v>
      </c>
      <c r="J2929" s="133">
        <v>4.5570000000000004</v>
      </c>
      <c r="K2929" s="133">
        <v>385.262</v>
      </c>
      <c r="L2929" s="133">
        <v>239.98099999999999</v>
      </c>
    </row>
    <row r="2930" spans="1:12" x14ac:dyDescent="0.3">
      <c r="A2930" s="134">
        <v>41296</v>
      </c>
      <c r="B2930" s="133">
        <v>168.1</v>
      </c>
      <c r="C2930" s="133">
        <v>4416.5479999999998</v>
      </c>
      <c r="D2930" s="183">
        <v>147.94999999999999</v>
      </c>
      <c r="E2930" s="133">
        <v>9613</v>
      </c>
      <c r="F2930" s="133">
        <v>5.26</v>
      </c>
      <c r="G2930" s="133">
        <v>5.45</v>
      </c>
      <c r="H2930" s="133">
        <v>5.4489999999999998</v>
      </c>
      <c r="I2930" s="133">
        <v>4.2839999999999998</v>
      </c>
      <c r="J2930" s="133">
        <v>4.5549999999999997</v>
      </c>
      <c r="K2930" s="133">
        <v>382.64499999999998</v>
      </c>
      <c r="L2930" s="133">
        <v>238.5</v>
      </c>
    </row>
    <row r="2931" spans="1:12" x14ac:dyDescent="0.3">
      <c r="A2931" s="134">
        <v>41297</v>
      </c>
      <c r="B2931" s="133">
        <v>168.51599999999999</v>
      </c>
      <c r="C2931" s="133">
        <v>4418.7269999999999</v>
      </c>
      <c r="D2931" s="183">
        <v>147.91</v>
      </c>
      <c r="E2931" s="133">
        <v>9625</v>
      </c>
      <c r="F2931" s="133">
        <v>5.2750000000000004</v>
      </c>
      <c r="G2931" s="133">
        <v>5.3810000000000002</v>
      </c>
      <c r="H2931" s="133">
        <v>5.4160000000000004</v>
      </c>
      <c r="I2931" s="133">
        <v>4.2160000000000002</v>
      </c>
      <c r="J2931" s="133">
        <v>4.5430000000000001</v>
      </c>
      <c r="K2931" s="133">
        <v>382.69099999999997</v>
      </c>
      <c r="L2931" s="133">
        <v>238.95</v>
      </c>
    </row>
    <row r="2932" spans="1:12" x14ac:dyDescent="0.3">
      <c r="A2932" s="134">
        <v>41298</v>
      </c>
      <c r="B2932" s="133">
        <v>168.54900000000001</v>
      </c>
      <c r="C2932" s="133">
        <v>4418.7269999999999</v>
      </c>
      <c r="D2932" s="183">
        <v>147.91</v>
      </c>
      <c r="E2932" s="133">
        <v>9625</v>
      </c>
      <c r="F2932" s="133">
        <v>5.2750000000000004</v>
      </c>
      <c r="G2932" s="133">
        <v>5.3810000000000002</v>
      </c>
      <c r="H2932" s="133">
        <v>5.4160000000000004</v>
      </c>
      <c r="I2932" s="133">
        <v>4.16</v>
      </c>
      <c r="J2932" s="133">
        <v>4.5440000000000005</v>
      </c>
      <c r="K2932" s="133">
        <v>382.69099999999997</v>
      </c>
      <c r="L2932" s="133">
        <v>238.95</v>
      </c>
    </row>
    <row r="2933" spans="1:12" x14ac:dyDescent="0.3">
      <c r="A2933" s="134">
        <v>41299</v>
      </c>
      <c r="B2933" s="133">
        <v>168.87799999999999</v>
      </c>
      <c r="C2933" s="133">
        <v>4437.598</v>
      </c>
      <c r="D2933" s="183">
        <v>148.18799999999999</v>
      </c>
      <c r="E2933" s="133">
        <v>9652</v>
      </c>
      <c r="F2933" s="133">
        <v>5.3179999999999996</v>
      </c>
      <c r="G2933" s="133">
        <v>5.4059999999999997</v>
      </c>
      <c r="H2933" s="133">
        <v>5.476</v>
      </c>
      <c r="I2933" s="133">
        <v>4.0869999999999997</v>
      </c>
      <c r="J2933" s="133">
        <v>4.5819999999999999</v>
      </c>
      <c r="K2933" s="133">
        <v>384.75</v>
      </c>
      <c r="L2933" s="133">
        <v>240.85499999999999</v>
      </c>
    </row>
    <row r="2934" spans="1:12" x14ac:dyDescent="0.3">
      <c r="A2934" s="134">
        <v>41300</v>
      </c>
      <c r="B2934" s="133">
        <v>168.87799999999999</v>
      </c>
      <c r="C2934" s="133">
        <v>4437.598</v>
      </c>
      <c r="D2934" s="183">
        <v>148.18799999999999</v>
      </c>
      <c r="E2934" s="133">
        <v>9652</v>
      </c>
      <c r="F2934" s="133">
        <v>5.3179999999999996</v>
      </c>
      <c r="G2934" s="133">
        <v>5.4059999999999997</v>
      </c>
      <c r="H2934" s="133">
        <v>5.476</v>
      </c>
      <c r="I2934" s="133">
        <v>4.0869999999999997</v>
      </c>
      <c r="J2934" s="133">
        <v>4.5819999999999999</v>
      </c>
      <c r="K2934" s="133">
        <v>384.75</v>
      </c>
      <c r="L2934" s="133">
        <v>240.85499999999999</v>
      </c>
    </row>
    <row r="2935" spans="1:12" x14ac:dyDescent="0.3">
      <c r="A2935" s="134">
        <v>41301</v>
      </c>
      <c r="B2935" s="133">
        <v>168.87799999999999</v>
      </c>
      <c r="C2935" s="133">
        <v>4437.598</v>
      </c>
      <c r="D2935" s="183">
        <v>148.18799999999999</v>
      </c>
      <c r="E2935" s="133">
        <v>9652</v>
      </c>
      <c r="F2935" s="133">
        <v>5.3179999999999996</v>
      </c>
      <c r="G2935" s="133">
        <v>5.4059999999999997</v>
      </c>
      <c r="H2935" s="133">
        <v>5.476</v>
      </c>
      <c r="I2935" s="133">
        <v>4.0869999999999997</v>
      </c>
      <c r="J2935" s="133">
        <v>4.5819999999999999</v>
      </c>
      <c r="K2935" s="133">
        <v>384.75</v>
      </c>
      <c r="L2935" s="133">
        <v>240.85499999999999</v>
      </c>
    </row>
    <row r="2936" spans="1:12" x14ac:dyDescent="0.3">
      <c r="A2936" s="134">
        <v>41302</v>
      </c>
      <c r="B2936" s="133">
        <v>168.99299999999999</v>
      </c>
      <c r="C2936" s="133">
        <v>4416.9369999999999</v>
      </c>
      <c r="D2936" s="183">
        <v>147.33099999999999</v>
      </c>
      <c r="E2936" s="133">
        <v>9676</v>
      </c>
      <c r="F2936" s="133">
        <v>5.3010000000000002</v>
      </c>
      <c r="G2936" s="133">
        <v>5.3879999999999999</v>
      </c>
      <c r="H2936" s="133">
        <v>5.4630000000000001</v>
      </c>
      <c r="I2936" s="133">
        <v>4.1749999999999998</v>
      </c>
      <c r="J2936" s="133">
        <v>4.5449999999999999</v>
      </c>
      <c r="K2936" s="133">
        <v>382.78199999999998</v>
      </c>
      <c r="L2936" s="133">
        <v>239.41</v>
      </c>
    </row>
    <row r="2937" spans="1:12" x14ac:dyDescent="0.3">
      <c r="A2937" s="134">
        <v>41303</v>
      </c>
      <c r="B2937" s="133">
        <v>168.97499999999999</v>
      </c>
      <c r="C2937" s="133">
        <v>4439.03</v>
      </c>
      <c r="D2937" s="183">
        <v>148.286</v>
      </c>
      <c r="E2937" s="133">
        <v>9678</v>
      </c>
      <c r="F2937" s="133">
        <v>5.2519999999999998</v>
      </c>
      <c r="G2937" s="133">
        <v>5.4</v>
      </c>
      <c r="H2937" s="133">
        <v>5.42</v>
      </c>
      <c r="I2937" s="133">
        <v>4.24</v>
      </c>
      <c r="J2937" s="133">
        <v>4.4669999999999996</v>
      </c>
      <c r="K2937" s="133">
        <v>384.07400000000001</v>
      </c>
      <c r="L2937" s="133">
        <v>240.05099999999999</v>
      </c>
    </row>
    <row r="2938" spans="1:12" x14ac:dyDescent="0.3">
      <c r="A2938" s="134">
        <v>41304</v>
      </c>
      <c r="B2938" s="133">
        <v>168.33799999999999</v>
      </c>
      <c r="C2938" s="133">
        <v>4452.9750000000004</v>
      </c>
      <c r="D2938" s="183">
        <v>148.38800000000001</v>
      </c>
      <c r="E2938" s="133">
        <v>9688</v>
      </c>
      <c r="F2938" s="133">
        <v>5.29</v>
      </c>
      <c r="G2938" s="133">
        <v>5.4189999999999996</v>
      </c>
      <c r="H2938" s="133">
        <v>5.4850000000000003</v>
      </c>
      <c r="I2938" s="133">
        <v>4.3419999999999996</v>
      </c>
      <c r="J2938" s="133">
        <v>4.4909999999999997</v>
      </c>
      <c r="K2938" s="133">
        <v>385.61500000000001</v>
      </c>
      <c r="L2938" s="133">
        <v>240.626</v>
      </c>
    </row>
    <row r="2939" spans="1:12" x14ac:dyDescent="0.3">
      <c r="A2939" s="134">
        <v>41305</v>
      </c>
      <c r="B2939" s="133">
        <v>168.15600000000001</v>
      </c>
      <c r="C2939" s="133">
        <v>4453.7030000000004</v>
      </c>
      <c r="D2939" s="183">
        <v>147.51</v>
      </c>
      <c r="E2939" s="133">
        <v>9696</v>
      </c>
      <c r="F2939" s="133">
        <v>5.3049999999999997</v>
      </c>
      <c r="G2939" s="133">
        <v>5.4240000000000004</v>
      </c>
      <c r="H2939" s="133">
        <v>5.4770000000000003</v>
      </c>
      <c r="I2939" s="133">
        <v>4.37</v>
      </c>
      <c r="J2939" s="133">
        <v>4.5199999999999996</v>
      </c>
      <c r="K2939" s="133">
        <v>386.30500000000001</v>
      </c>
      <c r="L2939" s="133">
        <v>240.93700000000001</v>
      </c>
    </row>
    <row r="2940" spans="1:12" x14ac:dyDescent="0.3">
      <c r="A2940" s="134">
        <v>41306</v>
      </c>
      <c r="B2940" s="133">
        <v>168.48500000000001</v>
      </c>
      <c r="C2940" s="133">
        <v>4481.634</v>
      </c>
      <c r="D2940" s="183">
        <v>147.916</v>
      </c>
      <c r="E2940" s="133">
        <v>9713</v>
      </c>
      <c r="F2940" s="133">
        <v>5.2889999999999997</v>
      </c>
      <c r="G2940" s="133">
        <v>5.37</v>
      </c>
      <c r="H2940" s="133">
        <v>5.4509999999999996</v>
      </c>
      <c r="I2940" s="133">
        <v>4.3719999999999999</v>
      </c>
      <c r="J2940" s="133">
        <v>4.55</v>
      </c>
      <c r="K2940" s="133">
        <v>388.49900000000002</v>
      </c>
      <c r="L2940" s="133">
        <v>242.78</v>
      </c>
    </row>
    <row r="2941" spans="1:12" x14ac:dyDescent="0.3">
      <c r="A2941" s="134">
        <v>41307</v>
      </c>
      <c r="B2941" s="133">
        <v>168.48500000000001</v>
      </c>
      <c r="C2941" s="133">
        <v>4481.634</v>
      </c>
      <c r="D2941" s="183">
        <v>147.916</v>
      </c>
      <c r="E2941" s="133">
        <v>9713</v>
      </c>
      <c r="F2941" s="133">
        <v>5.2889999999999997</v>
      </c>
      <c r="G2941" s="133">
        <v>5.37</v>
      </c>
      <c r="H2941" s="133">
        <v>5.4509999999999996</v>
      </c>
      <c r="I2941" s="133">
        <v>4.3719999999999999</v>
      </c>
      <c r="J2941" s="133">
        <v>4.55</v>
      </c>
      <c r="K2941" s="133">
        <v>388.49900000000002</v>
      </c>
      <c r="L2941" s="133">
        <v>242.78</v>
      </c>
    </row>
    <row r="2942" spans="1:12" x14ac:dyDescent="0.3">
      <c r="A2942" s="134">
        <v>41308</v>
      </c>
      <c r="B2942" s="133">
        <v>168.48500000000001</v>
      </c>
      <c r="C2942" s="133">
        <v>4481.634</v>
      </c>
      <c r="D2942" s="183">
        <v>147.916</v>
      </c>
      <c r="E2942" s="133">
        <v>9713</v>
      </c>
      <c r="F2942" s="133">
        <v>5.2889999999999997</v>
      </c>
      <c r="G2942" s="133">
        <v>5.37</v>
      </c>
      <c r="H2942" s="133">
        <v>5.4509999999999996</v>
      </c>
      <c r="I2942" s="133">
        <v>4.3719999999999999</v>
      </c>
      <c r="J2942" s="133">
        <v>4.55</v>
      </c>
      <c r="K2942" s="133">
        <v>388.49900000000002</v>
      </c>
      <c r="L2942" s="133">
        <v>242.78</v>
      </c>
    </row>
    <row r="2943" spans="1:12" x14ac:dyDescent="0.3">
      <c r="A2943" s="134">
        <v>41309</v>
      </c>
      <c r="B2943" s="133">
        <v>168.64</v>
      </c>
      <c r="C2943" s="133">
        <v>4490.5649999999996</v>
      </c>
      <c r="D2943" s="183">
        <v>148.511</v>
      </c>
      <c r="E2943" s="133">
        <v>9671</v>
      </c>
      <c r="F2943" s="133">
        <v>5.2649999999999997</v>
      </c>
      <c r="G2943" s="133">
        <v>5.3819999999999997</v>
      </c>
      <c r="H2943" s="133">
        <v>5.4530000000000003</v>
      </c>
      <c r="I2943" s="133">
        <v>4.33</v>
      </c>
      <c r="J2943" s="133">
        <v>4.5419999999999998</v>
      </c>
      <c r="K2943" s="133">
        <v>389.71699999999998</v>
      </c>
      <c r="L2943" s="133">
        <v>243.84800000000001</v>
      </c>
    </row>
    <row r="2944" spans="1:12" x14ac:dyDescent="0.3">
      <c r="A2944" s="134">
        <v>41310</v>
      </c>
      <c r="B2944" s="133">
        <v>168.81299999999999</v>
      </c>
      <c r="C2944" s="133">
        <v>4479.4409999999998</v>
      </c>
      <c r="D2944" s="183">
        <v>148.33699999999999</v>
      </c>
      <c r="E2944" s="133">
        <v>9676</v>
      </c>
      <c r="F2944" s="133">
        <v>5.2649999999999997</v>
      </c>
      <c r="G2944" s="133">
        <v>5.3819999999999997</v>
      </c>
      <c r="H2944" s="133">
        <v>5.4530000000000003</v>
      </c>
      <c r="I2944" s="133">
        <v>4.18</v>
      </c>
      <c r="J2944" s="133">
        <v>4.5609999999999999</v>
      </c>
      <c r="K2944" s="133">
        <v>389.26600000000002</v>
      </c>
      <c r="L2944" s="133">
        <v>243.76</v>
      </c>
    </row>
    <row r="2945" spans="1:12" x14ac:dyDescent="0.3">
      <c r="A2945" s="134">
        <v>41311</v>
      </c>
      <c r="B2945" s="133">
        <v>168.94900000000001</v>
      </c>
      <c r="C2945" s="133">
        <v>4498.9759999999997</v>
      </c>
      <c r="D2945" s="183">
        <v>149.09</v>
      </c>
      <c r="E2945" s="133">
        <v>9710</v>
      </c>
      <c r="F2945" s="133">
        <v>5.2649999999999997</v>
      </c>
      <c r="G2945" s="133">
        <v>5.3819999999999997</v>
      </c>
      <c r="H2945" s="133">
        <v>5.4530000000000003</v>
      </c>
      <c r="I2945" s="133">
        <v>4.2359999999999998</v>
      </c>
      <c r="J2945" s="133">
        <v>4.4939999999999998</v>
      </c>
      <c r="K2945" s="133">
        <v>390.32100000000003</v>
      </c>
      <c r="L2945" s="133">
        <v>243.88900000000001</v>
      </c>
    </row>
    <row r="2946" spans="1:12" x14ac:dyDescent="0.3">
      <c r="A2946" s="134">
        <v>41312</v>
      </c>
      <c r="B2946" s="133">
        <v>168.92400000000001</v>
      </c>
      <c r="C2946" s="133">
        <v>4503.1480000000001</v>
      </c>
      <c r="D2946" s="183">
        <v>149.04900000000001</v>
      </c>
      <c r="E2946" s="133">
        <v>9691</v>
      </c>
      <c r="F2946" s="133">
        <v>5.2649999999999997</v>
      </c>
      <c r="G2946" s="133">
        <v>5.3819999999999997</v>
      </c>
      <c r="H2946" s="133">
        <v>5.4530000000000003</v>
      </c>
      <c r="I2946" s="133">
        <v>4.2370000000000001</v>
      </c>
      <c r="J2946" s="133">
        <v>4.5179999999999998</v>
      </c>
      <c r="K2946" s="133">
        <v>390.92399999999998</v>
      </c>
      <c r="L2946" s="133">
        <v>244.65700000000001</v>
      </c>
    </row>
    <row r="2947" spans="1:12" x14ac:dyDescent="0.3">
      <c r="A2947" s="134">
        <v>41313</v>
      </c>
      <c r="B2947" s="133">
        <v>169.06200000000001</v>
      </c>
      <c r="C2947" s="133">
        <v>4491.2669999999998</v>
      </c>
      <c r="D2947" s="183">
        <v>148.84100000000001</v>
      </c>
      <c r="E2947" s="133">
        <v>9669</v>
      </c>
      <c r="F2947" s="133">
        <v>5.2939999999999996</v>
      </c>
      <c r="G2947" s="133">
        <v>5.4379999999999997</v>
      </c>
      <c r="H2947" s="133">
        <v>5.4980000000000002</v>
      </c>
      <c r="I2947" s="133">
        <v>4.2620000000000005</v>
      </c>
      <c r="J2947" s="133">
        <v>4.5010000000000003</v>
      </c>
      <c r="K2947" s="133">
        <v>390.38600000000002</v>
      </c>
      <c r="L2947" s="133">
        <v>244.13</v>
      </c>
    </row>
    <row r="2948" spans="1:12" x14ac:dyDescent="0.3">
      <c r="A2948" s="134">
        <v>41314</v>
      </c>
      <c r="B2948" s="133">
        <v>169.06200000000001</v>
      </c>
      <c r="C2948" s="133">
        <v>4491.2669999999998</v>
      </c>
      <c r="D2948" s="183">
        <v>148.84100000000001</v>
      </c>
      <c r="E2948" s="133">
        <v>9669</v>
      </c>
      <c r="F2948" s="133">
        <v>5.2939999999999996</v>
      </c>
      <c r="G2948" s="133">
        <v>5.4379999999999997</v>
      </c>
      <c r="H2948" s="133">
        <v>5.4980000000000002</v>
      </c>
      <c r="I2948" s="133">
        <v>4.2620000000000005</v>
      </c>
      <c r="J2948" s="133">
        <v>4.5010000000000003</v>
      </c>
      <c r="K2948" s="133">
        <v>390.38600000000002</v>
      </c>
      <c r="L2948" s="133">
        <v>244.13</v>
      </c>
    </row>
    <row r="2949" spans="1:12" x14ac:dyDescent="0.3">
      <c r="A2949" s="134">
        <v>41315</v>
      </c>
      <c r="B2949" s="133">
        <v>169.06200000000001</v>
      </c>
      <c r="C2949" s="133">
        <v>4491.2669999999998</v>
      </c>
      <c r="D2949" s="183">
        <v>148.84100000000001</v>
      </c>
      <c r="E2949" s="133">
        <v>9669</v>
      </c>
      <c r="F2949" s="133">
        <v>5.2939999999999996</v>
      </c>
      <c r="G2949" s="133">
        <v>5.4379999999999997</v>
      </c>
      <c r="H2949" s="133">
        <v>5.4980000000000002</v>
      </c>
      <c r="I2949" s="133">
        <v>4.2620000000000005</v>
      </c>
      <c r="J2949" s="133">
        <v>4.5010000000000003</v>
      </c>
      <c r="K2949" s="133">
        <v>390.38600000000002</v>
      </c>
      <c r="L2949" s="133">
        <v>244.13</v>
      </c>
    </row>
    <row r="2950" spans="1:12" x14ac:dyDescent="0.3">
      <c r="A2950" s="134">
        <v>41316</v>
      </c>
      <c r="B2950" s="133">
        <v>169.13300000000001</v>
      </c>
      <c r="C2950" s="133">
        <v>4503.2470000000003</v>
      </c>
      <c r="D2950" s="183">
        <v>149.124</v>
      </c>
      <c r="E2950" s="133">
        <v>9621</v>
      </c>
      <c r="F2950" s="133">
        <v>5.3070000000000004</v>
      </c>
      <c r="G2950" s="133">
        <v>5.4660000000000002</v>
      </c>
      <c r="H2950" s="133">
        <v>5.5179999999999998</v>
      </c>
      <c r="I2950" s="133">
        <v>4.2850000000000001</v>
      </c>
      <c r="J2950" s="133">
        <v>4.516</v>
      </c>
      <c r="K2950" s="133">
        <v>391.92700000000002</v>
      </c>
      <c r="L2950" s="133">
        <v>245</v>
      </c>
    </row>
    <row r="2951" spans="1:12" x14ac:dyDescent="0.3">
      <c r="A2951" s="134">
        <v>41317</v>
      </c>
      <c r="B2951" s="133">
        <v>169.203</v>
      </c>
      <c r="C2951" s="133">
        <v>4548.2430000000004</v>
      </c>
      <c r="D2951" s="183">
        <v>150.92599999999999</v>
      </c>
      <c r="E2951" s="133">
        <v>9647</v>
      </c>
      <c r="F2951" s="133">
        <v>5.31</v>
      </c>
      <c r="G2951" s="133">
        <v>5.4320000000000004</v>
      </c>
      <c r="H2951" s="133">
        <v>5.4980000000000002</v>
      </c>
      <c r="I2951" s="133">
        <v>4.3310000000000004</v>
      </c>
      <c r="J2951" s="133">
        <v>4.5120000000000005</v>
      </c>
      <c r="K2951" s="133">
        <v>396.61599999999999</v>
      </c>
      <c r="L2951" s="133">
        <v>247.703</v>
      </c>
    </row>
    <row r="2952" spans="1:12" x14ac:dyDescent="0.3">
      <c r="A2952" s="134">
        <v>41318</v>
      </c>
      <c r="B2952" s="133">
        <v>169.256</v>
      </c>
      <c r="C2952" s="133">
        <v>4571.5680000000002</v>
      </c>
      <c r="D2952" s="183">
        <v>151.56100000000001</v>
      </c>
      <c r="E2952" s="133">
        <v>9647</v>
      </c>
      <c r="F2952" s="133">
        <v>5.2919999999999998</v>
      </c>
      <c r="G2952" s="133">
        <v>5.4569999999999999</v>
      </c>
      <c r="H2952" s="133">
        <v>5.4779999999999998</v>
      </c>
      <c r="I2952" s="133">
        <v>4.133</v>
      </c>
      <c r="J2952" s="133">
        <v>4.5110000000000001</v>
      </c>
      <c r="K2952" s="133">
        <v>399.07</v>
      </c>
      <c r="L2952" s="133">
        <v>249.00899999999999</v>
      </c>
    </row>
    <row r="2953" spans="1:12" x14ac:dyDescent="0.3">
      <c r="A2953" s="134">
        <v>41319</v>
      </c>
      <c r="B2953" s="133">
        <v>169.33699999999999</v>
      </c>
      <c r="C2953" s="133">
        <v>4588.6729999999998</v>
      </c>
      <c r="D2953" s="183">
        <v>151.58099999999999</v>
      </c>
      <c r="E2953" s="133">
        <v>9660</v>
      </c>
      <c r="F2953" s="133">
        <v>5.3760000000000003</v>
      </c>
      <c r="G2953" s="133">
        <v>5.4429999999999996</v>
      </c>
      <c r="H2953" s="133">
        <v>5.4980000000000002</v>
      </c>
      <c r="I2953" s="133">
        <v>4.2320000000000002</v>
      </c>
      <c r="J2953" s="133">
        <v>4.4649999999999999</v>
      </c>
      <c r="K2953" s="133">
        <v>399.75400000000002</v>
      </c>
      <c r="L2953" s="133">
        <v>248.98599999999999</v>
      </c>
    </row>
    <row r="2954" spans="1:12" x14ac:dyDescent="0.3">
      <c r="A2954" s="134">
        <v>41320</v>
      </c>
      <c r="B2954" s="133">
        <v>169.357</v>
      </c>
      <c r="C2954" s="133">
        <v>4609.7860000000001</v>
      </c>
      <c r="D2954" s="183">
        <v>152.13499999999999</v>
      </c>
      <c r="E2954" s="133">
        <v>9668</v>
      </c>
      <c r="F2954" s="133">
        <v>5.3</v>
      </c>
      <c r="G2954" s="133">
        <v>5.431</v>
      </c>
      <c r="H2954" s="133">
        <v>5.49</v>
      </c>
      <c r="I2954" s="133">
        <v>4.1879999999999997</v>
      </c>
      <c r="J2954" s="133">
        <v>4.4539999999999997</v>
      </c>
      <c r="K2954" s="133">
        <v>401.65499999999997</v>
      </c>
      <c r="L2954" s="133">
        <v>250.31100000000001</v>
      </c>
    </row>
    <row r="2955" spans="1:12" x14ac:dyDescent="0.3">
      <c r="A2955" s="134">
        <v>41321</v>
      </c>
      <c r="B2955" s="133">
        <v>169.357</v>
      </c>
      <c r="C2955" s="133">
        <v>4609.7860000000001</v>
      </c>
      <c r="D2955" s="183">
        <v>152.13499999999999</v>
      </c>
      <c r="E2955" s="133">
        <v>9668</v>
      </c>
      <c r="F2955" s="133">
        <v>5.3</v>
      </c>
      <c r="G2955" s="133">
        <v>5.431</v>
      </c>
      <c r="H2955" s="133">
        <v>5.49</v>
      </c>
      <c r="I2955" s="133">
        <v>4.1879999999999997</v>
      </c>
      <c r="J2955" s="133">
        <v>4.4539999999999997</v>
      </c>
      <c r="K2955" s="133">
        <v>401.65499999999997</v>
      </c>
      <c r="L2955" s="133">
        <v>250.31100000000001</v>
      </c>
    </row>
    <row r="2956" spans="1:12" x14ac:dyDescent="0.3">
      <c r="A2956" s="134">
        <v>41322</v>
      </c>
      <c r="B2956" s="133">
        <v>169.357</v>
      </c>
      <c r="C2956" s="133">
        <v>4609.7860000000001</v>
      </c>
      <c r="D2956" s="183">
        <v>152.13499999999999</v>
      </c>
      <c r="E2956" s="133">
        <v>9668</v>
      </c>
      <c r="F2956" s="133">
        <v>5.3</v>
      </c>
      <c r="G2956" s="133">
        <v>5.431</v>
      </c>
      <c r="H2956" s="133">
        <v>5.49</v>
      </c>
      <c r="I2956" s="133">
        <v>4.1879999999999997</v>
      </c>
      <c r="J2956" s="133">
        <v>4.4539999999999997</v>
      </c>
      <c r="K2956" s="133">
        <v>401.65499999999997</v>
      </c>
      <c r="L2956" s="133">
        <v>250.31100000000001</v>
      </c>
    </row>
    <row r="2957" spans="1:12" x14ac:dyDescent="0.3">
      <c r="A2957" s="134">
        <v>41323</v>
      </c>
      <c r="B2957" s="133">
        <v>169.70599999999999</v>
      </c>
      <c r="C2957" s="133">
        <v>4612.0460000000003</v>
      </c>
      <c r="D2957" s="183">
        <v>151.898</v>
      </c>
      <c r="E2957" s="133">
        <v>9681</v>
      </c>
      <c r="F2957" s="133">
        <v>5.3220000000000001</v>
      </c>
      <c r="G2957" s="133">
        <v>5.423</v>
      </c>
      <c r="H2957" s="133">
        <v>5.5030000000000001</v>
      </c>
      <c r="I2957" s="133">
        <v>4.2169999999999996</v>
      </c>
      <c r="J2957" s="133">
        <v>4.4489999999999998</v>
      </c>
      <c r="K2957" s="133">
        <v>401.53</v>
      </c>
      <c r="L2957" s="133">
        <v>249.578</v>
      </c>
    </row>
    <row r="2958" spans="1:12" x14ac:dyDescent="0.3">
      <c r="A2958" s="134">
        <v>41324</v>
      </c>
      <c r="B2958" s="133">
        <v>169.83199999999999</v>
      </c>
      <c r="C2958" s="133">
        <v>4602.0619999999999</v>
      </c>
      <c r="D2958" s="183">
        <v>151.19</v>
      </c>
      <c r="E2958" s="133">
        <v>9703</v>
      </c>
      <c r="F2958" s="133">
        <v>5.3490000000000002</v>
      </c>
      <c r="G2958" s="133">
        <v>5.4560000000000004</v>
      </c>
      <c r="H2958" s="133">
        <v>5.4980000000000002</v>
      </c>
      <c r="I2958" s="133">
        <v>4.2220000000000004</v>
      </c>
      <c r="J2958" s="133">
        <v>4.4429999999999996</v>
      </c>
      <c r="K2958" s="133">
        <v>400.24700000000001</v>
      </c>
      <c r="L2958" s="133">
        <v>249.08099999999999</v>
      </c>
    </row>
    <row r="2959" spans="1:12" x14ac:dyDescent="0.3">
      <c r="A2959" s="134">
        <v>41325</v>
      </c>
      <c r="B2959" s="133">
        <v>170.01300000000001</v>
      </c>
      <c r="C2959" s="133">
        <v>4634.451</v>
      </c>
      <c r="D2959" s="183">
        <v>152.304</v>
      </c>
      <c r="E2959" s="133">
        <v>9684</v>
      </c>
      <c r="F2959" s="133">
        <v>5.35</v>
      </c>
      <c r="G2959" s="133">
        <v>5.4909999999999997</v>
      </c>
      <c r="H2959" s="133">
        <v>5.5129999999999999</v>
      </c>
      <c r="I2959" s="133">
        <v>4.1890000000000001</v>
      </c>
      <c r="J2959" s="133">
        <v>4.4569999999999999</v>
      </c>
      <c r="K2959" s="133">
        <v>402.37</v>
      </c>
      <c r="L2959" s="133">
        <v>250.339</v>
      </c>
    </row>
    <row r="2960" spans="1:12" x14ac:dyDescent="0.3">
      <c r="A2960" s="134">
        <v>41326</v>
      </c>
      <c r="B2960" s="133">
        <v>170.06</v>
      </c>
      <c r="C2960" s="133">
        <v>4632.4040000000005</v>
      </c>
      <c r="D2960" s="183">
        <v>152.57499999999999</v>
      </c>
      <c r="E2960" s="133">
        <v>9702</v>
      </c>
      <c r="F2960" s="133">
        <v>5.3469999999999995</v>
      </c>
      <c r="G2960" s="133">
        <v>5.4770000000000003</v>
      </c>
      <c r="H2960" s="133">
        <v>5.5330000000000004</v>
      </c>
      <c r="I2960" s="133">
        <v>4.1929999999999996</v>
      </c>
      <c r="J2960" s="133">
        <v>4.43</v>
      </c>
      <c r="K2960" s="133">
        <v>402.41500000000002</v>
      </c>
      <c r="L2960" s="133">
        <v>250.65799999999999</v>
      </c>
    </row>
    <row r="2961" spans="1:12" x14ac:dyDescent="0.3">
      <c r="A2961" s="134">
        <v>41327</v>
      </c>
      <c r="B2961" s="133">
        <v>170.13300000000001</v>
      </c>
      <c r="C2961" s="133">
        <v>4651.1229999999996</v>
      </c>
      <c r="D2961" s="183">
        <v>152.80000000000001</v>
      </c>
      <c r="E2961" s="133">
        <v>9711</v>
      </c>
      <c r="F2961" s="133">
        <v>5.3369999999999997</v>
      </c>
      <c r="G2961" s="133">
        <v>5.4359999999999999</v>
      </c>
      <c r="H2961" s="133">
        <v>5.524</v>
      </c>
      <c r="I2961" s="133">
        <v>4.1829999999999998</v>
      </c>
      <c r="J2961" s="133">
        <v>4.4429999999999996</v>
      </c>
      <c r="K2961" s="133">
        <v>404.53800000000001</v>
      </c>
      <c r="L2961" s="133">
        <v>251.761</v>
      </c>
    </row>
    <row r="2962" spans="1:12" x14ac:dyDescent="0.3">
      <c r="A2962" s="134">
        <v>41328</v>
      </c>
      <c r="B2962" s="133">
        <v>170.13300000000001</v>
      </c>
      <c r="C2962" s="133">
        <v>4651.1229999999996</v>
      </c>
      <c r="D2962" s="183">
        <v>152.80000000000001</v>
      </c>
      <c r="E2962" s="133">
        <v>9711</v>
      </c>
      <c r="F2962" s="133">
        <v>5.3369999999999997</v>
      </c>
      <c r="G2962" s="133">
        <v>5.4359999999999999</v>
      </c>
      <c r="H2962" s="133">
        <v>5.524</v>
      </c>
      <c r="I2962" s="133">
        <v>4.1829999999999998</v>
      </c>
      <c r="J2962" s="133">
        <v>4.4429999999999996</v>
      </c>
      <c r="K2962" s="133">
        <v>404.53800000000001</v>
      </c>
      <c r="L2962" s="133">
        <v>251.761</v>
      </c>
    </row>
    <row r="2963" spans="1:12" x14ac:dyDescent="0.3">
      <c r="A2963" s="134">
        <v>41329</v>
      </c>
      <c r="B2963" s="133">
        <v>170.13300000000001</v>
      </c>
      <c r="C2963" s="133">
        <v>4651.1229999999996</v>
      </c>
      <c r="D2963" s="183">
        <v>152.80000000000001</v>
      </c>
      <c r="E2963" s="133">
        <v>9711</v>
      </c>
      <c r="F2963" s="133">
        <v>5.3369999999999997</v>
      </c>
      <c r="G2963" s="133">
        <v>5.4359999999999999</v>
      </c>
      <c r="H2963" s="133">
        <v>5.524</v>
      </c>
      <c r="I2963" s="133">
        <v>4.1829999999999998</v>
      </c>
      <c r="J2963" s="133">
        <v>4.4429999999999996</v>
      </c>
      <c r="K2963" s="133">
        <v>404.53800000000001</v>
      </c>
      <c r="L2963" s="133">
        <v>251.761</v>
      </c>
    </row>
    <row r="2964" spans="1:12" x14ac:dyDescent="0.3">
      <c r="A2964" s="134">
        <v>41330</v>
      </c>
      <c r="B2964" s="133">
        <v>170.28</v>
      </c>
      <c r="C2964" s="133">
        <v>4696.107</v>
      </c>
      <c r="D2964" s="183">
        <v>153.929</v>
      </c>
      <c r="E2964" s="133">
        <v>9707</v>
      </c>
      <c r="F2964" s="133">
        <v>5.3339999999999996</v>
      </c>
      <c r="G2964" s="133">
        <v>5.4189999999999996</v>
      </c>
      <c r="H2964" s="133">
        <v>5.4879999999999995</v>
      </c>
      <c r="I2964" s="133">
        <v>4.2519999999999998</v>
      </c>
      <c r="J2964" s="133">
        <v>4.4169999999999998</v>
      </c>
      <c r="K2964" s="133">
        <v>410.18200000000002</v>
      </c>
      <c r="L2964" s="133">
        <v>255.476</v>
      </c>
    </row>
    <row r="2965" spans="1:12" x14ac:dyDescent="0.3">
      <c r="A2965" s="134">
        <v>41331</v>
      </c>
      <c r="B2965" s="133">
        <v>170.28</v>
      </c>
      <c r="C2965" s="133">
        <v>4663.0309999999999</v>
      </c>
      <c r="D2965" s="183">
        <v>153.36000000000001</v>
      </c>
      <c r="E2965" s="133">
        <v>9707</v>
      </c>
      <c r="F2965" s="133">
        <v>5.298</v>
      </c>
      <c r="G2965" s="133">
        <v>5.4379999999999997</v>
      </c>
      <c r="H2965" s="133">
        <v>5.4829999999999997</v>
      </c>
      <c r="I2965" s="133">
        <v>4.1559999999999997</v>
      </c>
      <c r="J2965" s="133">
        <v>4.3970000000000002</v>
      </c>
      <c r="K2965" s="133">
        <v>406.50299999999999</v>
      </c>
      <c r="L2965" s="133">
        <v>252.71</v>
      </c>
    </row>
    <row r="2966" spans="1:12" x14ac:dyDescent="0.3">
      <c r="A2966" s="134">
        <v>41332</v>
      </c>
      <c r="B2966" s="133">
        <v>170.30799999999999</v>
      </c>
      <c r="C2966" s="133">
        <v>4716.415</v>
      </c>
      <c r="D2966" s="183">
        <v>155.488</v>
      </c>
      <c r="E2966" s="133">
        <v>9685</v>
      </c>
      <c r="F2966" s="133">
        <v>5.3250000000000002</v>
      </c>
      <c r="G2966" s="133">
        <v>5.4130000000000003</v>
      </c>
      <c r="H2966" s="133">
        <v>5.4619999999999997</v>
      </c>
      <c r="I2966" s="133">
        <v>4.1520000000000001</v>
      </c>
      <c r="J2966" s="133">
        <v>4.43</v>
      </c>
      <c r="K2966" s="133">
        <v>411.28100000000001</v>
      </c>
      <c r="L2966" s="133">
        <v>255.959</v>
      </c>
    </row>
    <row r="2967" spans="1:12" x14ac:dyDescent="0.3">
      <c r="A2967" s="134">
        <v>41333</v>
      </c>
      <c r="B2967" s="133">
        <v>170.16800000000001</v>
      </c>
      <c r="C2967" s="133">
        <v>4795.7889999999998</v>
      </c>
      <c r="D2967" s="183">
        <v>157.642</v>
      </c>
      <c r="E2967" s="133">
        <v>9664</v>
      </c>
      <c r="F2967" s="133">
        <v>5.3259999999999996</v>
      </c>
      <c r="G2967" s="133">
        <v>5.4850000000000003</v>
      </c>
      <c r="H2967" s="133">
        <v>5.492</v>
      </c>
      <c r="I2967" s="133">
        <v>4.1230000000000002</v>
      </c>
      <c r="J2967" s="133">
        <v>4.4059999999999997</v>
      </c>
      <c r="K2967" s="133">
        <v>420.04599999999999</v>
      </c>
      <c r="L2967" s="133">
        <v>262.524</v>
      </c>
    </row>
    <row r="2968" spans="1:12" x14ac:dyDescent="0.3">
      <c r="A2968" s="134">
        <v>41334</v>
      </c>
      <c r="B2968" s="133">
        <v>170.06399999999999</v>
      </c>
      <c r="C2968" s="133">
        <v>4811.6130000000003</v>
      </c>
      <c r="D2968" s="183">
        <v>158.732</v>
      </c>
      <c r="E2968" s="133">
        <v>9678</v>
      </c>
      <c r="F2968" s="133">
        <v>5.3609999999999998</v>
      </c>
      <c r="G2968" s="133">
        <v>5.4450000000000003</v>
      </c>
      <c r="H2968" s="133">
        <v>5.4809999999999999</v>
      </c>
      <c r="I2968" s="133">
        <v>4.1059999999999999</v>
      </c>
      <c r="J2968" s="133">
        <v>4.3979999999999997</v>
      </c>
      <c r="K2968" s="133">
        <v>421.76900000000001</v>
      </c>
      <c r="L2968" s="133">
        <v>263.58</v>
      </c>
    </row>
    <row r="2969" spans="1:12" x14ac:dyDescent="0.3">
      <c r="A2969" s="134">
        <v>41335</v>
      </c>
      <c r="B2969" s="133">
        <v>170.06399999999999</v>
      </c>
      <c r="C2969" s="133">
        <v>4811.6130000000003</v>
      </c>
      <c r="D2969" s="183">
        <v>158.732</v>
      </c>
      <c r="E2969" s="133">
        <v>9678</v>
      </c>
      <c r="F2969" s="133">
        <v>5.3609999999999998</v>
      </c>
      <c r="G2969" s="133">
        <v>5.4450000000000003</v>
      </c>
      <c r="H2969" s="133">
        <v>5.4809999999999999</v>
      </c>
      <c r="I2969" s="133">
        <v>4.1059999999999999</v>
      </c>
      <c r="J2969" s="133">
        <v>4.3979999999999997</v>
      </c>
      <c r="K2969" s="133">
        <v>421.76900000000001</v>
      </c>
      <c r="L2969" s="133">
        <v>263.58</v>
      </c>
    </row>
    <row r="2970" spans="1:12" x14ac:dyDescent="0.3">
      <c r="A2970" s="134">
        <v>41336</v>
      </c>
      <c r="B2970" s="133">
        <v>170.06399999999999</v>
      </c>
      <c r="C2970" s="133">
        <v>4811.6130000000003</v>
      </c>
      <c r="D2970" s="183">
        <v>158.732</v>
      </c>
      <c r="E2970" s="133">
        <v>9678</v>
      </c>
      <c r="F2970" s="133">
        <v>5.3609999999999998</v>
      </c>
      <c r="G2970" s="133">
        <v>5.4450000000000003</v>
      </c>
      <c r="H2970" s="133">
        <v>5.4809999999999999</v>
      </c>
      <c r="I2970" s="133">
        <v>4.1059999999999999</v>
      </c>
      <c r="J2970" s="133">
        <v>4.3979999999999997</v>
      </c>
      <c r="K2970" s="133">
        <v>421.76900000000001</v>
      </c>
      <c r="L2970" s="133">
        <v>263.58</v>
      </c>
    </row>
    <row r="2971" spans="1:12" x14ac:dyDescent="0.3">
      <c r="A2971" s="134">
        <v>41337</v>
      </c>
      <c r="B2971" s="133">
        <v>170.15700000000001</v>
      </c>
      <c r="C2971" s="133">
        <v>4761.4610000000002</v>
      </c>
      <c r="D2971" s="183">
        <v>157.43299999999999</v>
      </c>
      <c r="E2971" s="133">
        <v>9706</v>
      </c>
      <c r="F2971" s="133">
        <v>5.3019999999999996</v>
      </c>
      <c r="G2971" s="133">
        <v>5.46</v>
      </c>
      <c r="H2971" s="133">
        <v>5.4980000000000002</v>
      </c>
      <c r="I2971" s="133">
        <v>4.1820000000000004</v>
      </c>
      <c r="J2971" s="133">
        <v>4.3870000000000005</v>
      </c>
      <c r="K2971" s="133">
        <v>416.72800000000001</v>
      </c>
      <c r="L2971" s="133">
        <v>260.24400000000003</v>
      </c>
    </row>
    <row r="2972" spans="1:12" x14ac:dyDescent="0.3">
      <c r="A2972" s="134">
        <v>41338</v>
      </c>
      <c r="B2972" s="133">
        <v>170.28800000000001</v>
      </c>
      <c r="C2972" s="133">
        <v>4751.701</v>
      </c>
      <c r="D2972" s="183">
        <v>157.96600000000001</v>
      </c>
      <c r="E2972" s="133">
        <v>9693</v>
      </c>
      <c r="F2972" s="133">
        <v>5.3819999999999997</v>
      </c>
      <c r="G2972" s="133">
        <v>5.4569999999999999</v>
      </c>
      <c r="H2972" s="133">
        <v>5.5049999999999999</v>
      </c>
      <c r="I2972" s="133">
        <v>4.2</v>
      </c>
      <c r="J2972" s="133">
        <v>4.431</v>
      </c>
      <c r="K2972" s="133">
        <v>414.35899999999998</v>
      </c>
      <c r="L2972" s="133">
        <v>258.93299999999999</v>
      </c>
    </row>
    <row r="2973" spans="1:12" x14ac:dyDescent="0.3">
      <c r="A2973" s="134">
        <v>41339</v>
      </c>
      <c r="B2973" s="133">
        <v>170.46700000000001</v>
      </c>
      <c r="C2973" s="133">
        <v>4824.683</v>
      </c>
      <c r="D2973" s="183">
        <v>160.74600000000001</v>
      </c>
      <c r="E2973" s="133">
        <v>9688</v>
      </c>
      <c r="F2973" s="133">
        <v>5.3520000000000003</v>
      </c>
      <c r="G2973" s="133">
        <v>5.4290000000000003</v>
      </c>
      <c r="H2973" s="133">
        <v>5.4749999999999996</v>
      </c>
      <c r="I2973" s="133">
        <v>4.1639999999999997</v>
      </c>
      <c r="J2973" s="133">
        <v>4.4390000000000001</v>
      </c>
      <c r="K2973" s="133">
        <v>421.47</v>
      </c>
      <c r="L2973" s="133">
        <v>263.78300000000002</v>
      </c>
    </row>
    <row r="2974" spans="1:12" x14ac:dyDescent="0.3">
      <c r="A2974" s="134">
        <v>41340</v>
      </c>
      <c r="B2974" s="133">
        <v>170.56899999999999</v>
      </c>
      <c r="C2974" s="133">
        <v>4848.299</v>
      </c>
      <c r="D2974" s="183">
        <v>161.62200000000001</v>
      </c>
      <c r="E2974" s="133">
        <v>9693</v>
      </c>
      <c r="F2974" s="133">
        <v>5.34</v>
      </c>
      <c r="G2974" s="133">
        <v>5.4450000000000003</v>
      </c>
      <c r="H2974" s="133">
        <v>5.4580000000000002</v>
      </c>
      <c r="I2974" s="133">
        <v>4.1319999999999997</v>
      </c>
      <c r="J2974" s="133">
        <v>4.4320000000000004</v>
      </c>
      <c r="K2974" s="133">
        <v>423.03899999999999</v>
      </c>
      <c r="L2974" s="133">
        <v>264.57600000000002</v>
      </c>
    </row>
    <row r="2975" spans="1:12" x14ac:dyDescent="0.3">
      <c r="A2975" s="134">
        <v>41341</v>
      </c>
      <c r="B2975" s="133">
        <v>170.68799999999999</v>
      </c>
      <c r="C2975" s="133">
        <v>4874.4949999999999</v>
      </c>
      <c r="D2975" s="183">
        <v>162.58199999999999</v>
      </c>
      <c r="E2975" s="133">
        <v>9684</v>
      </c>
      <c r="F2975" s="133">
        <v>5.3159999999999998</v>
      </c>
      <c r="G2975" s="133">
        <v>5.4189999999999996</v>
      </c>
      <c r="H2975" s="133">
        <v>5.4530000000000003</v>
      </c>
      <c r="I2975" s="133">
        <v>4.1760000000000002</v>
      </c>
      <c r="J2975" s="133">
        <v>4.3959999999999999</v>
      </c>
      <c r="K2975" s="133">
        <v>425.95499999999998</v>
      </c>
      <c r="L2975" s="133">
        <v>266.08199999999999</v>
      </c>
    </row>
    <row r="2976" spans="1:12" x14ac:dyDescent="0.3">
      <c r="A2976" s="134">
        <v>41342</v>
      </c>
      <c r="B2976" s="133">
        <v>170.68799999999999</v>
      </c>
      <c r="C2976" s="133">
        <v>4874.4949999999999</v>
      </c>
      <c r="D2976" s="183">
        <v>162.58199999999999</v>
      </c>
      <c r="E2976" s="133">
        <v>9684</v>
      </c>
      <c r="F2976" s="133">
        <v>5.3159999999999998</v>
      </c>
      <c r="G2976" s="133">
        <v>5.4189999999999996</v>
      </c>
      <c r="H2976" s="133">
        <v>5.4530000000000003</v>
      </c>
      <c r="I2976" s="133">
        <v>4.1760000000000002</v>
      </c>
      <c r="J2976" s="133">
        <v>4.3959999999999999</v>
      </c>
      <c r="K2976" s="133">
        <v>425.95499999999998</v>
      </c>
      <c r="L2976" s="133">
        <v>266.08199999999999</v>
      </c>
    </row>
    <row r="2977" spans="1:12" x14ac:dyDescent="0.3">
      <c r="A2977" s="134">
        <v>41343</v>
      </c>
      <c r="B2977" s="133">
        <v>170.68799999999999</v>
      </c>
      <c r="C2977" s="133">
        <v>4874.4949999999999</v>
      </c>
      <c r="D2977" s="183">
        <v>162.58199999999999</v>
      </c>
      <c r="E2977" s="133">
        <v>9684</v>
      </c>
      <c r="F2977" s="133">
        <v>5.3159999999999998</v>
      </c>
      <c r="G2977" s="133">
        <v>5.4189999999999996</v>
      </c>
      <c r="H2977" s="133">
        <v>5.4530000000000003</v>
      </c>
      <c r="I2977" s="133">
        <v>4.1760000000000002</v>
      </c>
      <c r="J2977" s="133">
        <v>4.3959999999999999</v>
      </c>
      <c r="K2977" s="133">
        <v>425.95499999999998</v>
      </c>
      <c r="L2977" s="133">
        <v>266.08199999999999</v>
      </c>
    </row>
    <row r="2978" spans="1:12" x14ac:dyDescent="0.3">
      <c r="A2978" s="134">
        <v>41344</v>
      </c>
      <c r="B2978" s="133">
        <v>170.71799999999999</v>
      </c>
      <c r="C2978" s="133">
        <v>4854.3119999999999</v>
      </c>
      <c r="D2978" s="183">
        <v>161.298</v>
      </c>
      <c r="E2978" s="133">
        <v>9698</v>
      </c>
      <c r="F2978" s="133">
        <v>5.3129999999999997</v>
      </c>
      <c r="G2978" s="133">
        <v>5.44</v>
      </c>
      <c r="H2978" s="133">
        <v>5.4779999999999998</v>
      </c>
      <c r="I2978" s="133">
        <v>4.0309999999999997</v>
      </c>
      <c r="J2978" s="133">
        <v>4.3559999999999999</v>
      </c>
      <c r="K2978" s="133">
        <v>423.46899999999999</v>
      </c>
      <c r="L2978" s="133">
        <v>264.09699999999998</v>
      </c>
    </row>
    <row r="2979" spans="1:12" x14ac:dyDescent="0.3">
      <c r="A2979" s="134">
        <v>41345</v>
      </c>
      <c r="B2979" s="133">
        <v>170.751</v>
      </c>
      <c r="C2979" s="133">
        <v>4854.3119999999999</v>
      </c>
      <c r="D2979" s="183">
        <v>161.298</v>
      </c>
      <c r="E2979" s="133">
        <v>9697</v>
      </c>
      <c r="F2979" s="133">
        <v>5.3129999999999997</v>
      </c>
      <c r="G2979" s="133">
        <v>5.44</v>
      </c>
      <c r="H2979" s="133">
        <v>5.4779999999999998</v>
      </c>
      <c r="I2979" s="133">
        <v>4.3360000000000003</v>
      </c>
      <c r="J2979" s="133">
        <v>4.3680000000000003</v>
      </c>
      <c r="K2979" s="133">
        <v>423.46899999999999</v>
      </c>
      <c r="L2979" s="133">
        <v>264.09699999999998</v>
      </c>
    </row>
    <row r="2980" spans="1:12" x14ac:dyDescent="0.3">
      <c r="A2980" s="134">
        <v>41346</v>
      </c>
      <c r="B2980" s="133">
        <v>170.68600000000001</v>
      </c>
      <c r="C2980" s="133">
        <v>4835.4390000000003</v>
      </c>
      <c r="D2980" s="183">
        <v>160.55500000000001</v>
      </c>
      <c r="E2980" s="133">
        <v>9691</v>
      </c>
      <c r="F2980" s="133">
        <v>5.35</v>
      </c>
      <c r="G2980" s="133">
        <v>5.5170000000000003</v>
      </c>
      <c r="H2980" s="133">
        <v>5.4950000000000001</v>
      </c>
      <c r="I2980" s="133">
        <v>4.1829999999999998</v>
      </c>
      <c r="J2980" s="133">
        <v>4.3840000000000003</v>
      </c>
      <c r="K2980" s="133">
        <v>421.185</v>
      </c>
      <c r="L2980" s="133">
        <v>262.80799999999999</v>
      </c>
    </row>
    <row r="2981" spans="1:12" x14ac:dyDescent="0.3">
      <c r="A2981" s="134">
        <v>41347</v>
      </c>
      <c r="B2981" s="133">
        <v>170.53700000000001</v>
      </c>
      <c r="C2981" s="133">
        <v>4786.3670000000002</v>
      </c>
      <c r="D2981" s="183">
        <v>158.642</v>
      </c>
      <c r="E2981" s="133">
        <v>9703</v>
      </c>
      <c r="F2981" s="133">
        <v>5.3319999999999999</v>
      </c>
      <c r="G2981" s="133">
        <v>5.4989999999999997</v>
      </c>
      <c r="H2981" s="133">
        <v>5.5090000000000003</v>
      </c>
      <c r="I2981" s="133">
        <v>4.3</v>
      </c>
      <c r="J2981" s="133">
        <v>4.37</v>
      </c>
      <c r="K2981" s="133">
        <v>414.959</v>
      </c>
      <c r="L2981" s="133">
        <v>258.65100000000001</v>
      </c>
    </row>
    <row r="2982" spans="1:12" x14ac:dyDescent="0.3">
      <c r="A2982" s="134">
        <v>41348</v>
      </c>
      <c r="B2982" s="133">
        <v>170.279</v>
      </c>
      <c r="C2982" s="133">
        <v>4819.3239999999996</v>
      </c>
      <c r="D2982" s="183">
        <v>159.602</v>
      </c>
      <c r="E2982" s="133">
        <v>9705</v>
      </c>
      <c r="F2982" s="133">
        <v>5.3650000000000002</v>
      </c>
      <c r="G2982" s="133">
        <v>5.4569999999999999</v>
      </c>
      <c r="H2982" s="133">
        <v>5.4649999999999999</v>
      </c>
      <c r="I2982" s="133">
        <v>4.319</v>
      </c>
      <c r="J2982" s="133">
        <v>4.3499999999999996</v>
      </c>
      <c r="K2982" s="133">
        <v>417.56299999999999</v>
      </c>
      <c r="L2982" s="133">
        <v>258.94900000000001</v>
      </c>
    </row>
    <row r="2983" spans="1:12" x14ac:dyDescent="0.3">
      <c r="A2983" s="134">
        <v>41349</v>
      </c>
      <c r="B2983" s="133">
        <v>170.279</v>
      </c>
      <c r="C2983" s="133">
        <v>4819.3239999999996</v>
      </c>
      <c r="D2983" s="183">
        <v>159.602</v>
      </c>
      <c r="E2983" s="133">
        <v>9705</v>
      </c>
      <c r="F2983" s="133">
        <v>5.3650000000000002</v>
      </c>
      <c r="G2983" s="133">
        <v>5.4569999999999999</v>
      </c>
      <c r="H2983" s="133">
        <v>5.4649999999999999</v>
      </c>
      <c r="I2983" s="133">
        <v>4.319</v>
      </c>
      <c r="J2983" s="133">
        <v>4.3499999999999996</v>
      </c>
      <c r="K2983" s="133">
        <v>417.56299999999999</v>
      </c>
      <c r="L2983" s="133">
        <v>258.94900000000001</v>
      </c>
    </row>
    <row r="2984" spans="1:12" x14ac:dyDescent="0.3">
      <c r="A2984" s="134">
        <v>41350</v>
      </c>
      <c r="B2984" s="133">
        <v>170.279</v>
      </c>
      <c r="C2984" s="133">
        <v>4819.3239999999996</v>
      </c>
      <c r="D2984" s="183">
        <v>159.602</v>
      </c>
      <c r="E2984" s="133">
        <v>9705</v>
      </c>
      <c r="F2984" s="133">
        <v>5.3650000000000002</v>
      </c>
      <c r="G2984" s="133">
        <v>5.4569999999999999</v>
      </c>
      <c r="H2984" s="133">
        <v>5.4649999999999999</v>
      </c>
      <c r="I2984" s="133">
        <v>4.319</v>
      </c>
      <c r="J2984" s="133">
        <v>4.3499999999999996</v>
      </c>
      <c r="K2984" s="133">
        <v>417.56299999999999</v>
      </c>
      <c r="L2984" s="133">
        <v>258.94900000000001</v>
      </c>
    </row>
    <row r="2985" spans="1:12" x14ac:dyDescent="0.3">
      <c r="A2985" s="134">
        <v>41351</v>
      </c>
      <c r="B2985" s="133">
        <v>170.322</v>
      </c>
      <c r="C2985" s="133">
        <v>4802.826</v>
      </c>
      <c r="D2985" s="183">
        <v>159.67500000000001</v>
      </c>
      <c r="E2985" s="133">
        <v>9711</v>
      </c>
      <c r="F2985" s="133">
        <v>5.34</v>
      </c>
      <c r="G2985" s="133">
        <v>5.4020000000000001</v>
      </c>
      <c r="H2985" s="133">
        <v>5.48</v>
      </c>
      <c r="I2985" s="133">
        <v>4.3159999999999998</v>
      </c>
      <c r="J2985" s="133">
        <v>4.3920000000000003</v>
      </c>
      <c r="K2985" s="133">
        <v>416.916</v>
      </c>
      <c r="L2985" s="133">
        <v>258.72899999999998</v>
      </c>
    </row>
    <row r="2986" spans="1:12" x14ac:dyDescent="0.3">
      <c r="A2986" s="134">
        <v>41352</v>
      </c>
      <c r="B2986" s="133">
        <v>170.357</v>
      </c>
      <c r="C2986" s="133">
        <v>4822.6270000000004</v>
      </c>
      <c r="D2986" s="183">
        <v>159.857</v>
      </c>
      <c r="E2986" s="133">
        <v>9712</v>
      </c>
      <c r="F2986" s="133">
        <v>5.3449999999999998</v>
      </c>
      <c r="G2986" s="133">
        <v>5.4480000000000004</v>
      </c>
      <c r="H2986" s="133">
        <v>5.5039999999999996</v>
      </c>
      <c r="I2986" s="133">
        <v>4.2949999999999999</v>
      </c>
      <c r="J2986" s="133">
        <v>4.391</v>
      </c>
      <c r="K2986" s="133">
        <v>417.58800000000002</v>
      </c>
      <c r="L2986" s="133">
        <v>259.72899999999998</v>
      </c>
    </row>
    <row r="2987" spans="1:12" x14ac:dyDescent="0.3">
      <c r="A2987" s="134">
        <v>41353</v>
      </c>
      <c r="B2987" s="133">
        <v>170.399</v>
      </c>
      <c r="C2987" s="133">
        <v>4831.5</v>
      </c>
      <c r="D2987" s="183">
        <v>160.126</v>
      </c>
      <c r="E2987" s="133">
        <v>9722</v>
      </c>
      <c r="F2987" s="133">
        <v>5.3490000000000002</v>
      </c>
      <c r="G2987" s="133">
        <v>5.4480000000000004</v>
      </c>
      <c r="H2987" s="133">
        <v>5.4710000000000001</v>
      </c>
      <c r="I2987" s="133">
        <v>4.2069999999999999</v>
      </c>
      <c r="J2987" s="133">
        <v>4.3680000000000003</v>
      </c>
      <c r="K2987" s="133">
        <v>418.99799999999999</v>
      </c>
      <c r="L2987" s="133">
        <v>260.67500000000001</v>
      </c>
    </row>
    <row r="2988" spans="1:12" x14ac:dyDescent="0.3">
      <c r="A2988" s="134">
        <v>41354</v>
      </c>
      <c r="B2988" s="133">
        <v>170.22800000000001</v>
      </c>
      <c r="C2988" s="133">
        <v>4802.6660000000002</v>
      </c>
      <c r="D2988" s="183">
        <v>159.489</v>
      </c>
      <c r="E2988" s="133">
        <v>9733</v>
      </c>
      <c r="F2988" s="133">
        <v>5.343</v>
      </c>
      <c r="G2988" s="133">
        <v>5.4509999999999996</v>
      </c>
      <c r="H2988" s="133">
        <v>5.48</v>
      </c>
      <c r="I2988" s="133">
        <v>4.1260000000000003</v>
      </c>
      <c r="J2988" s="133">
        <v>4.367</v>
      </c>
      <c r="K2988" s="133">
        <v>415.178</v>
      </c>
      <c r="L2988" s="133">
        <v>258.49200000000002</v>
      </c>
    </row>
    <row r="2989" spans="1:12" x14ac:dyDescent="0.3">
      <c r="A2989" s="134">
        <v>41355</v>
      </c>
      <c r="B2989" s="133">
        <v>170.03299999999999</v>
      </c>
      <c r="C2989" s="133">
        <v>4723.1589999999997</v>
      </c>
      <c r="D2989" s="183">
        <v>156.578</v>
      </c>
      <c r="E2989" s="133">
        <v>9743</v>
      </c>
      <c r="F2989" s="133">
        <v>5.3339999999999996</v>
      </c>
      <c r="G2989" s="133">
        <v>5.4969999999999999</v>
      </c>
      <c r="H2989" s="133">
        <v>5.4870000000000001</v>
      </c>
      <c r="I2989" s="133">
        <v>4.2130000000000001</v>
      </c>
      <c r="J2989" s="133">
        <v>4.407</v>
      </c>
      <c r="K2989" s="133">
        <v>406.685</v>
      </c>
      <c r="L2989" s="133">
        <v>253.70599999999999</v>
      </c>
    </row>
    <row r="2990" spans="1:12" x14ac:dyDescent="0.3">
      <c r="A2990" s="134">
        <v>41356</v>
      </c>
      <c r="B2990" s="133">
        <v>170.03299999999999</v>
      </c>
      <c r="C2990" s="133">
        <v>4723.1589999999997</v>
      </c>
      <c r="D2990" s="183">
        <v>156.578</v>
      </c>
      <c r="E2990" s="133">
        <v>9743</v>
      </c>
      <c r="F2990" s="133">
        <v>5.3339999999999996</v>
      </c>
      <c r="G2990" s="133">
        <v>5.4969999999999999</v>
      </c>
      <c r="H2990" s="133">
        <v>5.4870000000000001</v>
      </c>
      <c r="I2990" s="133">
        <v>4.2130000000000001</v>
      </c>
      <c r="J2990" s="133">
        <v>4.407</v>
      </c>
      <c r="K2990" s="133">
        <v>406.685</v>
      </c>
      <c r="L2990" s="133">
        <v>253.70599999999999</v>
      </c>
    </row>
    <row r="2991" spans="1:12" x14ac:dyDescent="0.3">
      <c r="A2991" s="134">
        <v>41357</v>
      </c>
      <c r="B2991" s="133">
        <v>170.03299999999999</v>
      </c>
      <c r="C2991" s="133">
        <v>4723.1589999999997</v>
      </c>
      <c r="D2991" s="183">
        <v>156.578</v>
      </c>
      <c r="E2991" s="133">
        <v>9743</v>
      </c>
      <c r="F2991" s="133">
        <v>5.3339999999999996</v>
      </c>
      <c r="G2991" s="133">
        <v>5.4969999999999999</v>
      </c>
      <c r="H2991" s="133">
        <v>5.4870000000000001</v>
      </c>
      <c r="I2991" s="133">
        <v>4.2130000000000001</v>
      </c>
      <c r="J2991" s="133">
        <v>4.407</v>
      </c>
      <c r="K2991" s="133">
        <v>406.685</v>
      </c>
      <c r="L2991" s="133">
        <v>253.70599999999999</v>
      </c>
    </row>
    <row r="2992" spans="1:12" x14ac:dyDescent="0.3">
      <c r="A2992" s="134">
        <v>41358</v>
      </c>
      <c r="B2992" s="133">
        <v>169.92699999999999</v>
      </c>
      <c r="C2992" s="133">
        <v>4799.6639999999998</v>
      </c>
      <c r="D2992" s="183">
        <v>158.49</v>
      </c>
      <c r="E2992" s="133">
        <v>9733</v>
      </c>
      <c r="F2992" s="133">
        <v>5.3150000000000004</v>
      </c>
      <c r="G2992" s="133">
        <v>5.3949999999999996</v>
      </c>
      <c r="H2992" s="133">
        <v>5.4580000000000002</v>
      </c>
      <c r="I2992" s="133">
        <v>4.1059999999999999</v>
      </c>
      <c r="J2992" s="133">
        <v>4.4240000000000004</v>
      </c>
      <c r="K2992" s="133">
        <v>411.75099999999998</v>
      </c>
      <c r="L2992" s="133">
        <v>257.93599999999998</v>
      </c>
    </row>
    <row r="2993" spans="1:12" x14ac:dyDescent="0.3">
      <c r="A2993" s="134">
        <v>41359</v>
      </c>
      <c r="B2993" s="133">
        <v>168.91200000000001</v>
      </c>
      <c r="C2993" s="133">
        <v>4842.5190000000002</v>
      </c>
      <c r="D2993" s="183">
        <v>160.27500000000001</v>
      </c>
      <c r="E2993" s="133">
        <v>9732</v>
      </c>
      <c r="F2993" s="133">
        <v>5.33</v>
      </c>
      <c r="G2993" s="133">
        <v>5.4569999999999999</v>
      </c>
      <c r="H2993" s="133">
        <v>5.4930000000000003</v>
      </c>
      <c r="I2993" s="133">
        <v>4.5330000000000004</v>
      </c>
      <c r="J2993" s="133">
        <v>4.5179999999999998</v>
      </c>
      <c r="K2993" s="133">
        <v>416.30099999999999</v>
      </c>
      <c r="L2993" s="133">
        <v>260.81799999999998</v>
      </c>
    </row>
    <row r="2994" spans="1:12" x14ac:dyDescent="0.3">
      <c r="A2994" s="134">
        <v>41360</v>
      </c>
      <c r="B2994" s="133">
        <v>168.376</v>
      </c>
      <c r="C2994" s="133">
        <v>4928.1019999999999</v>
      </c>
      <c r="D2994" s="183">
        <v>162.81399999999999</v>
      </c>
      <c r="E2994" s="133">
        <v>9726</v>
      </c>
      <c r="F2994" s="133">
        <v>5.3010000000000002</v>
      </c>
      <c r="G2994" s="133">
        <v>5.4420000000000002</v>
      </c>
      <c r="H2994" s="133">
        <v>5.4560000000000004</v>
      </c>
      <c r="I2994" s="133">
        <v>4.6710000000000003</v>
      </c>
      <c r="J2994" s="133">
        <v>4.5839999999999996</v>
      </c>
      <c r="K2994" s="133">
        <v>424.42099999999999</v>
      </c>
      <c r="L2994" s="133">
        <v>266.36599999999999</v>
      </c>
    </row>
    <row r="2995" spans="1:12" x14ac:dyDescent="0.3">
      <c r="A2995" s="134">
        <v>41361</v>
      </c>
      <c r="B2995" s="133">
        <v>168.47800000000001</v>
      </c>
      <c r="C2995" s="133">
        <v>4940.9859999999999</v>
      </c>
      <c r="D2995" s="183">
        <v>162.64099999999999</v>
      </c>
      <c r="E2995" s="133">
        <v>9717</v>
      </c>
      <c r="F2995" s="133">
        <v>5.3330000000000002</v>
      </c>
      <c r="G2995" s="133">
        <v>5.4610000000000003</v>
      </c>
      <c r="H2995" s="133">
        <v>5.468</v>
      </c>
      <c r="I2995" s="133">
        <v>4.5410000000000004</v>
      </c>
      <c r="J2995" s="133">
        <v>4.5659999999999998</v>
      </c>
      <c r="K2995" s="133">
        <v>425.947</v>
      </c>
      <c r="L2995" s="133">
        <v>267.27600000000001</v>
      </c>
    </row>
    <row r="2996" spans="1:12" x14ac:dyDescent="0.3">
      <c r="A2996" s="134">
        <v>41362</v>
      </c>
      <c r="B2996" s="133">
        <v>168.511</v>
      </c>
      <c r="C2996" s="133">
        <v>4940.9859999999999</v>
      </c>
      <c r="D2996" s="183">
        <v>162.64099999999999</v>
      </c>
      <c r="E2996" s="133">
        <v>9720</v>
      </c>
      <c r="F2996" s="133">
        <v>5.3330000000000002</v>
      </c>
      <c r="G2996" s="133">
        <v>5.4610000000000003</v>
      </c>
      <c r="H2996" s="133">
        <v>5.468</v>
      </c>
      <c r="I2996" s="133">
        <v>4.3179999999999996</v>
      </c>
      <c r="J2996" s="133">
        <v>4.5510000000000002</v>
      </c>
      <c r="K2996" s="133">
        <v>425.947</v>
      </c>
      <c r="L2996" s="133">
        <v>267.27600000000001</v>
      </c>
    </row>
    <row r="2997" spans="1:12" x14ac:dyDescent="0.3">
      <c r="A2997" s="134">
        <v>41363</v>
      </c>
      <c r="B2997" s="133">
        <v>168.511</v>
      </c>
      <c r="C2997" s="133">
        <v>4940.9859999999999</v>
      </c>
      <c r="D2997" s="183">
        <v>162.64099999999999</v>
      </c>
      <c r="E2997" s="133">
        <v>9720</v>
      </c>
      <c r="F2997" s="133">
        <v>5.3330000000000002</v>
      </c>
      <c r="G2997" s="133">
        <v>5.4610000000000003</v>
      </c>
      <c r="H2997" s="133">
        <v>5.468</v>
      </c>
      <c r="I2997" s="133">
        <v>4.3179999999999996</v>
      </c>
      <c r="J2997" s="133">
        <v>4.5510000000000002</v>
      </c>
      <c r="K2997" s="133">
        <v>425.947</v>
      </c>
      <c r="L2997" s="133">
        <v>267.27600000000001</v>
      </c>
    </row>
    <row r="2998" spans="1:12" x14ac:dyDescent="0.3">
      <c r="A2998" s="134">
        <v>41364</v>
      </c>
      <c r="B2998" s="133">
        <v>168.511</v>
      </c>
      <c r="C2998" s="133">
        <v>4940.9859999999999</v>
      </c>
      <c r="D2998" s="183">
        <v>162.64099999999999</v>
      </c>
      <c r="E2998" s="133">
        <v>9720</v>
      </c>
      <c r="F2998" s="133">
        <v>5.3330000000000002</v>
      </c>
      <c r="G2998" s="133">
        <v>5.4610000000000003</v>
      </c>
      <c r="H2998" s="133">
        <v>5.468</v>
      </c>
      <c r="I2998" s="133">
        <v>4.3179999999999996</v>
      </c>
      <c r="J2998" s="133">
        <v>4.5510000000000002</v>
      </c>
      <c r="K2998" s="133">
        <v>425.947</v>
      </c>
      <c r="L2998" s="133">
        <v>267.27600000000001</v>
      </c>
    </row>
    <row r="2999" spans="1:12" x14ac:dyDescent="0.3">
      <c r="A2999" s="134">
        <v>41365</v>
      </c>
      <c r="B2999" s="133">
        <v>168.601</v>
      </c>
      <c r="C2999" s="133">
        <v>4937.5749999999998</v>
      </c>
      <c r="D2999" s="183">
        <v>162.60400000000001</v>
      </c>
      <c r="E2999" s="133">
        <v>9720</v>
      </c>
      <c r="F2999" s="133">
        <v>5.3710000000000004</v>
      </c>
      <c r="G2999" s="133">
        <v>5.44</v>
      </c>
      <c r="H2999" s="133">
        <v>5.4409999999999998</v>
      </c>
      <c r="I2999" s="133">
        <v>4.5359999999999996</v>
      </c>
      <c r="J2999" s="133">
        <v>4.5540000000000003</v>
      </c>
      <c r="K2999" s="133">
        <v>423.74099999999999</v>
      </c>
      <c r="L2999" s="133">
        <v>264.584</v>
      </c>
    </row>
    <row r="3000" spans="1:12" x14ac:dyDescent="0.3">
      <c r="A3000" s="134">
        <v>41366</v>
      </c>
      <c r="B3000" s="133">
        <v>168.691</v>
      </c>
      <c r="C3000" s="133">
        <v>4957.2510000000002</v>
      </c>
      <c r="D3000" s="183">
        <v>163.405</v>
      </c>
      <c r="E3000" s="133">
        <v>9737</v>
      </c>
      <c r="F3000" s="133">
        <v>5.298</v>
      </c>
      <c r="G3000" s="133">
        <v>5.4269999999999996</v>
      </c>
      <c r="H3000" s="133">
        <v>5.4779999999999998</v>
      </c>
      <c r="I3000" s="133">
        <v>4.4260000000000002</v>
      </c>
      <c r="J3000" s="133">
        <v>4.54</v>
      </c>
      <c r="K3000" s="133">
        <v>425.93599999999998</v>
      </c>
      <c r="L3000" s="133">
        <v>266.01100000000002</v>
      </c>
    </row>
    <row r="3001" spans="1:12" x14ac:dyDescent="0.3">
      <c r="A3001" s="134">
        <v>41367</v>
      </c>
      <c r="B3001" s="133">
        <v>168.86600000000001</v>
      </c>
      <c r="C3001" s="133">
        <v>4981.4660000000003</v>
      </c>
      <c r="D3001" s="183">
        <v>164.52799999999999</v>
      </c>
      <c r="E3001" s="133">
        <v>9747</v>
      </c>
      <c r="F3001" s="133">
        <v>5.32</v>
      </c>
      <c r="G3001" s="133">
        <v>5.4109999999999996</v>
      </c>
      <c r="H3001" s="133">
        <v>5.4329999999999998</v>
      </c>
      <c r="I3001" s="133">
        <v>4.4059999999999997</v>
      </c>
      <c r="J3001" s="133">
        <v>4.5640000000000001</v>
      </c>
      <c r="K3001" s="133">
        <v>428.70600000000002</v>
      </c>
      <c r="L3001" s="133">
        <v>268.041</v>
      </c>
    </row>
    <row r="3002" spans="1:12" x14ac:dyDescent="0.3">
      <c r="A3002" s="134">
        <v>41368</v>
      </c>
      <c r="B3002" s="133">
        <v>168.815</v>
      </c>
      <c r="C3002" s="133">
        <v>4922.6109999999999</v>
      </c>
      <c r="D3002" s="183">
        <v>162.48099999999999</v>
      </c>
      <c r="E3002" s="133">
        <v>9749</v>
      </c>
      <c r="F3002" s="133">
        <v>5.3559999999999999</v>
      </c>
      <c r="G3002" s="133">
        <v>5.492</v>
      </c>
      <c r="H3002" s="133">
        <v>5.4660000000000002</v>
      </c>
      <c r="I3002" s="133">
        <v>4.0990000000000002</v>
      </c>
      <c r="J3002" s="133">
        <v>4.5380000000000003</v>
      </c>
      <c r="K3002" s="133">
        <v>422.05399999999997</v>
      </c>
      <c r="L3002" s="133">
        <v>263.74299999999999</v>
      </c>
    </row>
    <row r="3003" spans="1:12" x14ac:dyDescent="0.3">
      <c r="A3003" s="134">
        <v>41369</v>
      </c>
      <c r="B3003" s="133">
        <v>168.499</v>
      </c>
      <c r="C3003" s="133">
        <v>4926.0680000000002</v>
      </c>
      <c r="D3003" s="183">
        <v>162.178</v>
      </c>
      <c r="E3003" s="133">
        <v>9747</v>
      </c>
      <c r="F3003" s="133">
        <v>5.3469999999999995</v>
      </c>
      <c r="G3003" s="133">
        <v>5.4119999999999999</v>
      </c>
      <c r="H3003" s="133">
        <v>5.45</v>
      </c>
      <c r="I3003" s="133">
        <v>4.1950000000000003</v>
      </c>
      <c r="J3003" s="133">
        <v>4.5830000000000002</v>
      </c>
      <c r="K3003" s="133">
        <v>421.92</v>
      </c>
      <c r="L3003" s="133">
        <v>263.41399999999999</v>
      </c>
    </row>
    <row r="3004" spans="1:12" x14ac:dyDescent="0.3">
      <c r="A3004" s="134">
        <v>41370</v>
      </c>
      <c r="B3004" s="133">
        <v>168.499</v>
      </c>
      <c r="C3004" s="133">
        <v>4926.0680000000002</v>
      </c>
      <c r="D3004" s="183">
        <v>162.178</v>
      </c>
      <c r="E3004" s="133">
        <v>9747</v>
      </c>
      <c r="F3004" s="133">
        <v>5.3469999999999995</v>
      </c>
      <c r="G3004" s="133">
        <v>5.4119999999999999</v>
      </c>
      <c r="H3004" s="133">
        <v>5.45</v>
      </c>
      <c r="I3004" s="133">
        <v>4.1950000000000003</v>
      </c>
      <c r="J3004" s="133">
        <v>4.5830000000000002</v>
      </c>
      <c r="K3004" s="133">
        <v>421.92</v>
      </c>
      <c r="L3004" s="133">
        <v>263.41399999999999</v>
      </c>
    </row>
    <row r="3005" spans="1:12" x14ac:dyDescent="0.3">
      <c r="A3005" s="134">
        <v>41371</v>
      </c>
      <c r="B3005" s="133">
        <v>168.499</v>
      </c>
      <c r="C3005" s="133">
        <v>4926.0680000000002</v>
      </c>
      <c r="D3005" s="183">
        <v>162.178</v>
      </c>
      <c r="E3005" s="133">
        <v>9747</v>
      </c>
      <c r="F3005" s="133">
        <v>5.3469999999999995</v>
      </c>
      <c r="G3005" s="133">
        <v>5.4119999999999999</v>
      </c>
      <c r="H3005" s="133">
        <v>5.45</v>
      </c>
      <c r="I3005" s="133">
        <v>4.1950000000000003</v>
      </c>
      <c r="J3005" s="133">
        <v>4.5830000000000002</v>
      </c>
      <c r="K3005" s="133">
        <v>421.92</v>
      </c>
      <c r="L3005" s="133">
        <v>263.41399999999999</v>
      </c>
    </row>
    <row r="3006" spans="1:12" x14ac:dyDescent="0.3">
      <c r="A3006" s="134">
        <v>41372</v>
      </c>
      <c r="B3006" s="133">
        <v>167.84</v>
      </c>
      <c r="C3006" s="133">
        <v>4897.5209999999997</v>
      </c>
      <c r="D3006" s="183">
        <v>161.78100000000001</v>
      </c>
      <c r="E3006" s="133">
        <v>9748</v>
      </c>
      <c r="F3006" s="133">
        <v>5.3730000000000002</v>
      </c>
      <c r="G3006" s="133">
        <v>5.4809999999999999</v>
      </c>
      <c r="H3006" s="133">
        <v>5.4640000000000004</v>
      </c>
      <c r="I3006" s="133">
        <v>4.5270000000000001</v>
      </c>
      <c r="J3006" s="133">
        <v>4.6950000000000003</v>
      </c>
      <c r="K3006" s="133">
        <v>419.28800000000001</v>
      </c>
      <c r="L3006" s="133">
        <v>261.96300000000002</v>
      </c>
    </row>
    <row r="3007" spans="1:12" x14ac:dyDescent="0.3">
      <c r="A3007" s="134">
        <v>41373</v>
      </c>
      <c r="B3007" s="133">
        <v>167.96</v>
      </c>
      <c r="C3007" s="133">
        <v>4899.5870000000004</v>
      </c>
      <c r="D3007" s="183">
        <v>161.874</v>
      </c>
      <c r="E3007" s="133">
        <v>9720</v>
      </c>
      <c r="F3007" s="133">
        <v>5.37</v>
      </c>
      <c r="G3007" s="133">
        <v>5.4619999999999997</v>
      </c>
      <c r="H3007" s="133">
        <v>5.4429999999999996</v>
      </c>
      <c r="I3007" s="133">
        <v>4.5440000000000005</v>
      </c>
      <c r="J3007" s="133">
        <v>4.7110000000000003</v>
      </c>
      <c r="K3007" s="133">
        <v>420.78300000000002</v>
      </c>
      <c r="L3007" s="133">
        <v>263.029</v>
      </c>
    </row>
    <row r="3008" spans="1:12" x14ac:dyDescent="0.3">
      <c r="A3008" s="134">
        <v>41374</v>
      </c>
      <c r="B3008" s="133">
        <v>168.441</v>
      </c>
      <c r="C3008" s="133">
        <v>4877.4750000000004</v>
      </c>
      <c r="D3008" s="183">
        <v>161.05099999999999</v>
      </c>
      <c r="E3008" s="133">
        <v>9690</v>
      </c>
      <c r="F3008" s="133">
        <v>5.3449999999999998</v>
      </c>
      <c r="G3008" s="133">
        <v>5.468</v>
      </c>
      <c r="H3008" s="133">
        <v>5.4429999999999996</v>
      </c>
      <c r="I3008" s="133">
        <v>4.4939999999999998</v>
      </c>
      <c r="J3008" s="133">
        <v>4.7240000000000002</v>
      </c>
      <c r="K3008" s="133">
        <v>418.26900000000001</v>
      </c>
      <c r="L3008" s="133">
        <v>261.73</v>
      </c>
    </row>
    <row r="3009" spans="1:12" x14ac:dyDescent="0.3">
      <c r="A3009" s="134">
        <v>41375</v>
      </c>
      <c r="B3009" s="133">
        <v>168.68700000000001</v>
      </c>
      <c r="C3009" s="133">
        <v>4924.2629999999999</v>
      </c>
      <c r="D3009" s="183">
        <v>162.56800000000001</v>
      </c>
      <c r="E3009" s="133">
        <v>9703</v>
      </c>
      <c r="F3009" s="133">
        <v>5.3490000000000002</v>
      </c>
      <c r="G3009" s="133">
        <v>5.4729999999999999</v>
      </c>
      <c r="H3009" s="133">
        <v>5.4729999999999999</v>
      </c>
      <c r="I3009" s="133">
        <v>4.3559999999999999</v>
      </c>
      <c r="J3009" s="133">
        <v>4.7080000000000002</v>
      </c>
      <c r="K3009" s="133">
        <v>423.61700000000002</v>
      </c>
      <c r="L3009" s="133">
        <v>265.16500000000002</v>
      </c>
    </row>
    <row r="3010" spans="1:12" x14ac:dyDescent="0.3">
      <c r="A3010" s="134">
        <v>41376</v>
      </c>
      <c r="B3010" s="133">
        <v>169.66499999999999</v>
      </c>
      <c r="C3010" s="133">
        <v>4937.21</v>
      </c>
      <c r="D3010" s="183">
        <v>162.941</v>
      </c>
      <c r="E3010" s="133">
        <v>9712</v>
      </c>
      <c r="F3010" s="133">
        <v>5.3040000000000003</v>
      </c>
      <c r="G3010" s="133">
        <v>5.43</v>
      </c>
      <c r="H3010" s="133">
        <v>5.4710000000000001</v>
      </c>
      <c r="I3010" s="133">
        <v>4.2770000000000001</v>
      </c>
      <c r="J3010" s="133">
        <v>4.71</v>
      </c>
      <c r="K3010" s="133">
        <v>424.471</v>
      </c>
      <c r="L3010" s="133">
        <v>265.17</v>
      </c>
    </row>
    <row r="3011" spans="1:12" x14ac:dyDescent="0.3">
      <c r="A3011" s="134">
        <v>41377</v>
      </c>
      <c r="B3011" s="133">
        <v>169.66499999999999</v>
      </c>
      <c r="C3011" s="133">
        <v>4937.21</v>
      </c>
      <c r="D3011" s="183">
        <v>162.941</v>
      </c>
      <c r="E3011" s="133">
        <v>9712</v>
      </c>
      <c r="F3011" s="133">
        <v>5.3040000000000003</v>
      </c>
      <c r="G3011" s="133">
        <v>5.43</v>
      </c>
      <c r="H3011" s="133">
        <v>5.4710000000000001</v>
      </c>
      <c r="I3011" s="133">
        <v>4.2770000000000001</v>
      </c>
      <c r="J3011" s="133">
        <v>4.71</v>
      </c>
      <c r="K3011" s="133">
        <v>424.471</v>
      </c>
      <c r="L3011" s="133">
        <v>265.17</v>
      </c>
    </row>
    <row r="3012" spans="1:12" x14ac:dyDescent="0.3">
      <c r="A3012" s="134">
        <v>41378</v>
      </c>
      <c r="B3012" s="133">
        <v>169.66499999999999</v>
      </c>
      <c r="C3012" s="133">
        <v>4937.21</v>
      </c>
      <c r="D3012" s="183">
        <v>162.941</v>
      </c>
      <c r="E3012" s="133">
        <v>9712</v>
      </c>
      <c r="F3012" s="133">
        <v>5.3040000000000003</v>
      </c>
      <c r="G3012" s="133">
        <v>5.43</v>
      </c>
      <c r="H3012" s="133">
        <v>5.4710000000000001</v>
      </c>
      <c r="I3012" s="133">
        <v>4.2770000000000001</v>
      </c>
      <c r="J3012" s="133">
        <v>4.71</v>
      </c>
      <c r="K3012" s="133">
        <v>424.471</v>
      </c>
      <c r="L3012" s="133">
        <v>265.17</v>
      </c>
    </row>
    <row r="3013" spans="1:12" x14ac:dyDescent="0.3">
      <c r="A3013" s="134">
        <v>41379</v>
      </c>
      <c r="B3013" s="133">
        <v>169.57</v>
      </c>
      <c r="C3013" s="133">
        <v>4894.5919999999996</v>
      </c>
      <c r="D3013" s="183">
        <v>161.714</v>
      </c>
      <c r="E3013" s="133">
        <v>9727</v>
      </c>
      <c r="F3013" s="133">
        <v>5.3440000000000003</v>
      </c>
      <c r="G3013" s="133">
        <v>5.468</v>
      </c>
      <c r="H3013" s="133">
        <v>5.4290000000000003</v>
      </c>
      <c r="I3013" s="133">
        <v>4.0519999999999996</v>
      </c>
      <c r="J3013" s="133">
        <v>4.718</v>
      </c>
      <c r="K3013" s="133">
        <v>419.92399999999998</v>
      </c>
      <c r="L3013" s="133">
        <v>262.56200000000001</v>
      </c>
    </row>
    <row r="3014" spans="1:12" x14ac:dyDescent="0.3">
      <c r="A3014" s="134">
        <v>41380</v>
      </c>
      <c r="B3014" s="133">
        <v>169.55099999999999</v>
      </c>
      <c r="C3014" s="133">
        <v>4945.2529999999997</v>
      </c>
      <c r="D3014" s="183">
        <v>163.66999999999999</v>
      </c>
      <c r="E3014" s="133">
        <v>9717</v>
      </c>
      <c r="F3014" s="133">
        <v>5.335</v>
      </c>
      <c r="G3014" s="133">
        <v>5.4359999999999999</v>
      </c>
      <c r="H3014" s="133">
        <v>5.4530000000000003</v>
      </c>
      <c r="I3014" s="133">
        <v>4.2699999999999996</v>
      </c>
      <c r="J3014" s="133">
        <v>4.6989999999999998</v>
      </c>
      <c r="K3014" s="133">
        <v>426.952</v>
      </c>
      <c r="L3014" s="133">
        <v>267.464</v>
      </c>
    </row>
    <row r="3015" spans="1:12" x14ac:dyDescent="0.3">
      <c r="A3015" s="134">
        <v>41381</v>
      </c>
      <c r="B3015" s="133">
        <v>169.72800000000001</v>
      </c>
      <c r="C3015" s="133">
        <v>4998.6530000000002</v>
      </c>
      <c r="D3015" s="183">
        <v>165.114</v>
      </c>
      <c r="E3015" s="133">
        <v>9716</v>
      </c>
      <c r="F3015" s="133">
        <v>5.0709999999999997</v>
      </c>
      <c r="G3015" s="133">
        <v>5.2050000000000001</v>
      </c>
      <c r="H3015" s="133">
        <v>5.4109999999999996</v>
      </c>
      <c r="I3015" s="133">
        <v>4.2519999999999998</v>
      </c>
      <c r="J3015" s="133">
        <v>4.68</v>
      </c>
      <c r="K3015" s="133">
        <v>432.024</v>
      </c>
      <c r="L3015" s="133">
        <v>271.08</v>
      </c>
    </row>
    <row r="3016" spans="1:12" x14ac:dyDescent="0.3">
      <c r="A3016" s="134">
        <v>41382</v>
      </c>
      <c r="B3016" s="133">
        <v>169.83699999999999</v>
      </c>
      <c r="C3016" s="133">
        <v>5012.6379999999999</v>
      </c>
      <c r="D3016" s="183">
        <v>165.739</v>
      </c>
      <c r="E3016" s="133">
        <v>9720</v>
      </c>
      <c r="F3016" s="133">
        <v>5.2930000000000001</v>
      </c>
      <c r="G3016" s="133">
        <v>5.4210000000000003</v>
      </c>
      <c r="H3016" s="133">
        <v>5.4589999999999996</v>
      </c>
      <c r="I3016" s="133">
        <v>4.1269999999999998</v>
      </c>
      <c r="J3016" s="133">
        <v>4.5919999999999996</v>
      </c>
      <c r="K3016" s="133">
        <v>432.77300000000002</v>
      </c>
      <c r="L3016" s="133">
        <v>271.51100000000002</v>
      </c>
    </row>
    <row r="3017" spans="1:12" x14ac:dyDescent="0.3">
      <c r="A3017" s="134">
        <v>41383</v>
      </c>
      <c r="B3017" s="133">
        <v>169.90899999999999</v>
      </c>
      <c r="C3017" s="133">
        <v>4998.4610000000002</v>
      </c>
      <c r="D3017" s="183">
        <v>165.251</v>
      </c>
      <c r="E3017" s="133">
        <v>9710</v>
      </c>
      <c r="F3017" s="133">
        <v>5.31</v>
      </c>
      <c r="G3017" s="133">
        <v>5.407</v>
      </c>
      <c r="H3017" s="133">
        <v>5.4429999999999996</v>
      </c>
      <c r="I3017" s="133">
        <v>4.1900000000000004</v>
      </c>
      <c r="J3017" s="133">
        <v>4.5069999999999997</v>
      </c>
      <c r="K3017" s="133">
        <v>431.47199999999998</v>
      </c>
      <c r="L3017" s="133">
        <v>271.36599999999999</v>
      </c>
    </row>
    <row r="3018" spans="1:12" x14ac:dyDescent="0.3">
      <c r="A3018" s="134">
        <v>41384</v>
      </c>
      <c r="B3018" s="133">
        <v>169.90899999999999</v>
      </c>
      <c r="C3018" s="133">
        <v>4998.4610000000002</v>
      </c>
      <c r="D3018" s="183">
        <v>165.251</v>
      </c>
      <c r="E3018" s="133">
        <v>9710</v>
      </c>
      <c r="F3018" s="133">
        <v>5.31</v>
      </c>
      <c r="G3018" s="133">
        <v>5.407</v>
      </c>
      <c r="H3018" s="133">
        <v>5.4429999999999996</v>
      </c>
      <c r="I3018" s="133">
        <v>4.1900000000000004</v>
      </c>
      <c r="J3018" s="133">
        <v>4.5069999999999997</v>
      </c>
      <c r="K3018" s="133">
        <v>431.47199999999998</v>
      </c>
      <c r="L3018" s="133">
        <v>271.36599999999999</v>
      </c>
    </row>
    <row r="3019" spans="1:12" x14ac:dyDescent="0.3">
      <c r="A3019" s="134">
        <v>41385</v>
      </c>
      <c r="B3019" s="133">
        <v>169.90899999999999</v>
      </c>
      <c r="C3019" s="133">
        <v>4998.4610000000002</v>
      </c>
      <c r="D3019" s="183">
        <v>165.251</v>
      </c>
      <c r="E3019" s="133">
        <v>9710</v>
      </c>
      <c r="F3019" s="133">
        <v>5.31</v>
      </c>
      <c r="G3019" s="133">
        <v>5.407</v>
      </c>
      <c r="H3019" s="133">
        <v>5.4429999999999996</v>
      </c>
      <c r="I3019" s="133">
        <v>4.1900000000000004</v>
      </c>
      <c r="J3019" s="133">
        <v>4.5069999999999997</v>
      </c>
      <c r="K3019" s="133">
        <v>431.47199999999998</v>
      </c>
      <c r="L3019" s="133">
        <v>271.36599999999999</v>
      </c>
    </row>
    <row r="3020" spans="1:12" x14ac:dyDescent="0.3">
      <c r="A3020" s="134">
        <v>41386</v>
      </c>
      <c r="B3020" s="133">
        <v>170.07</v>
      </c>
      <c r="C3020" s="133">
        <v>4996.9229999999998</v>
      </c>
      <c r="D3020" s="183">
        <v>165.43199999999999</v>
      </c>
      <c r="E3020" s="133">
        <v>9717</v>
      </c>
      <c r="F3020" s="133">
        <v>5.35</v>
      </c>
      <c r="G3020" s="133">
        <v>5.4790000000000001</v>
      </c>
      <c r="H3020" s="133">
        <v>5.4930000000000003</v>
      </c>
      <c r="I3020" s="133">
        <v>4.2229999999999999</v>
      </c>
      <c r="J3020" s="133">
        <v>4.5449999999999999</v>
      </c>
      <c r="K3020" s="133">
        <v>431.87400000000002</v>
      </c>
      <c r="L3020" s="133">
        <v>271.58</v>
      </c>
    </row>
    <row r="3021" spans="1:12" x14ac:dyDescent="0.3">
      <c r="A3021" s="134">
        <v>41387</v>
      </c>
      <c r="B3021" s="133">
        <v>170.161</v>
      </c>
      <c r="C3021" s="133">
        <v>4975.33</v>
      </c>
      <c r="D3021" s="183">
        <v>165.11199999999999</v>
      </c>
      <c r="E3021" s="133">
        <v>9724</v>
      </c>
      <c r="F3021" s="133">
        <v>5.33</v>
      </c>
      <c r="G3021" s="133">
        <v>5.4210000000000003</v>
      </c>
      <c r="H3021" s="133">
        <v>5.4379999999999997</v>
      </c>
      <c r="I3021" s="133">
        <v>4.1790000000000003</v>
      </c>
      <c r="J3021" s="133">
        <v>4.5019999999999998</v>
      </c>
      <c r="K3021" s="133">
        <v>429.56900000000002</v>
      </c>
      <c r="L3021" s="133">
        <v>270.31799999999998</v>
      </c>
    </row>
    <row r="3022" spans="1:12" x14ac:dyDescent="0.3">
      <c r="A3022" s="134">
        <v>41388</v>
      </c>
      <c r="B3022" s="133">
        <v>170.31800000000001</v>
      </c>
      <c r="C3022" s="133">
        <v>5011.607</v>
      </c>
      <c r="D3022" s="183">
        <v>166.30500000000001</v>
      </c>
      <c r="E3022" s="133">
        <v>9717</v>
      </c>
      <c r="F3022" s="133">
        <v>5.3079999999999998</v>
      </c>
      <c r="G3022" s="133">
        <v>5.4690000000000003</v>
      </c>
      <c r="H3022" s="133">
        <v>5.4459999999999997</v>
      </c>
      <c r="I3022" s="133">
        <v>4.1669999999999998</v>
      </c>
      <c r="J3022" s="133">
        <v>4.4740000000000002</v>
      </c>
      <c r="K3022" s="133">
        <v>433.25400000000002</v>
      </c>
      <c r="L3022" s="133">
        <v>272.32</v>
      </c>
    </row>
    <row r="3023" spans="1:12" x14ac:dyDescent="0.3">
      <c r="A3023" s="134">
        <v>41389</v>
      </c>
      <c r="B3023" s="133">
        <v>170.33500000000001</v>
      </c>
      <c r="C3023" s="133">
        <v>4994.5230000000001</v>
      </c>
      <c r="D3023" s="183">
        <v>165.136</v>
      </c>
      <c r="E3023" s="133">
        <v>9719</v>
      </c>
      <c r="F3023" s="133">
        <v>5.3479999999999999</v>
      </c>
      <c r="G3023" s="133">
        <v>5.4249999999999998</v>
      </c>
      <c r="H3023" s="133">
        <v>5.4240000000000004</v>
      </c>
      <c r="I3023" s="133">
        <v>4.1280000000000001</v>
      </c>
      <c r="J3023" s="133">
        <v>4.4539999999999997</v>
      </c>
      <c r="K3023" s="133">
        <v>431.40800000000002</v>
      </c>
      <c r="L3023" s="133">
        <v>270.88600000000002</v>
      </c>
    </row>
    <row r="3024" spans="1:12" x14ac:dyDescent="0.3">
      <c r="A3024" s="134">
        <v>41390</v>
      </c>
      <c r="B3024" s="133">
        <v>170.37899999999999</v>
      </c>
      <c r="C3024" s="133">
        <v>4978.5069999999996</v>
      </c>
      <c r="D3024" s="183">
        <v>164.34800000000001</v>
      </c>
      <c r="E3024" s="133">
        <v>9720</v>
      </c>
      <c r="F3024" s="133">
        <v>5.359</v>
      </c>
      <c r="G3024" s="133">
        <v>5.48</v>
      </c>
      <c r="H3024" s="133">
        <v>5.4669999999999996</v>
      </c>
      <c r="I3024" s="133">
        <v>4.0739999999999998</v>
      </c>
      <c r="J3024" s="133">
        <v>4.4370000000000003</v>
      </c>
      <c r="K3024" s="133">
        <v>428.10199999999998</v>
      </c>
      <c r="L3024" s="133">
        <v>268.392</v>
      </c>
    </row>
    <row r="3025" spans="1:12" x14ac:dyDescent="0.3">
      <c r="A3025" s="134">
        <v>41391</v>
      </c>
      <c r="B3025" s="133">
        <v>170.37899999999999</v>
      </c>
      <c r="C3025" s="133">
        <v>4978.5069999999996</v>
      </c>
      <c r="D3025" s="183">
        <v>164.34800000000001</v>
      </c>
      <c r="E3025" s="133">
        <v>9720</v>
      </c>
      <c r="F3025" s="133">
        <v>5.359</v>
      </c>
      <c r="G3025" s="133">
        <v>5.48</v>
      </c>
      <c r="H3025" s="133">
        <v>5.4669999999999996</v>
      </c>
      <c r="I3025" s="133">
        <v>4.0739999999999998</v>
      </c>
      <c r="J3025" s="133">
        <v>4.4370000000000003</v>
      </c>
      <c r="K3025" s="133">
        <v>428.10199999999998</v>
      </c>
      <c r="L3025" s="133">
        <v>268.392</v>
      </c>
    </row>
    <row r="3026" spans="1:12" x14ac:dyDescent="0.3">
      <c r="A3026" s="134">
        <v>41392</v>
      </c>
      <c r="B3026" s="133">
        <v>170.37899999999999</v>
      </c>
      <c r="C3026" s="133">
        <v>4978.5069999999996</v>
      </c>
      <c r="D3026" s="183">
        <v>164.34800000000001</v>
      </c>
      <c r="E3026" s="133">
        <v>9720</v>
      </c>
      <c r="F3026" s="133">
        <v>5.359</v>
      </c>
      <c r="G3026" s="133">
        <v>5.48</v>
      </c>
      <c r="H3026" s="133">
        <v>5.4669999999999996</v>
      </c>
      <c r="I3026" s="133">
        <v>4.0739999999999998</v>
      </c>
      <c r="J3026" s="133">
        <v>4.4370000000000003</v>
      </c>
      <c r="K3026" s="133">
        <v>428.10199999999998</v>
      </c>
      <c r="L3026" s="133">
        <v>268.392</v>
      </c>
    </row>
    <row r="3027" spans="1:12" x14ac:dyDescent="0.3">
      <c r="A3027" s="134">
        <v>41393</v>
      </c>
      <c r="B3027" s="133">
        <v>170.49799999999999</v>
      </c>
      <c r="C3027" s="133">
        <v>4999.7520000000004</v>
      </c>
      <c r="D3027" s="183">
        <v>165.09899999999999</v>
      </c>
      <c r="E3027" s="133">
        <v>9721</v>
      </c>
      <c r="F3027" s="133">
        <v>5.4139999999999997</v>
      </c>
      <c r="G3027" s="133">
        <v>5.4809999999999999</v>
      </c>
      <c r="H3027" s="133">
        <v>5.444</v>
      </c>
      <c r="I3027" s="133">
        <v>4.1669999999999998</v>
      </c>
      <c r="J3027" s="133">
        <v>4.4290000000000003</v>
      </c>
      <c r="K3027" s="133">
        <v>431.94299999999998</v>
      </c>
      <c r="L3027" s="133">
        <v>271.30900000000003</v>
      </c>
    </row>
    <row r="3028" spans="1:12" x14ac:dyDescent="0.3">
      <c r="A3028" s="134">
        <v>41394</v>
      </c>
      <c r="B3028" s="133">
        <v>170.376</v>
      </c>
      <c r="C3028" s="133">
        <v>5034.0709999999999</v>
      </c>
      <c r="D3028" s="183">
        <v>166.91200000000001</v>
      </c>
      <c r="E3028" s="133">
        <v>9723</v>
      </c>
      <c r="F3028" s="133">
        <v>5.343</v>
      </c>
      <c r="G3028" s="133">
        <v>5.5190000000000001</v>
      </c>
      <c r="H3028" s="133">
        <v>5.4630000000000001</v>
      </c>
      <c r="I3028" s="133">
        <v>4.1459999999999999</v>
      </c>
      <c r="J3028" s="133">
        <v>4.4569999999999999</v>
      </c>
      <c r="K3028" s="133">
        <v>436.67099999999999</v>
      </c>
      <c r="L3028" s="133">
        <v>274.70299999999997</v>
      </c>
    </row>
    <row r="3029" spans="1:12" x14ac:dyDescent="0.3">
      <c r="A3029" s="134">
        <v>41395</v>
      </c>
      <c r="B3029" s="133">
        <v>170.36600000000001</v>
      </c>
      <c r="C3029" s="133">
        <v>5060.9189999999999</v>
      </c>
      <c r="D3029" s="183">
        <v>167.374</v>
      </c>
      <c r="E3029" s="133">
        <v>9726</v>
      </c>
      <c r="F3029" s="133">
        <v>5.38</v>
      </c>
      <c r="G3029" s="133">
        <v>5.5010000000000003</v>
      </c>
      <c r="H3029" s="133">
        <v>5.4690000000000003</v>
      </c>
      <c r="I3029" s="133">
        <v>4.0970000000000004</v>
      </c>
      <c r="J3029" s="133">
        <v>4.4610000000000003</v>
      </c>
      <c r="K3029" s="133">
        <v>438.03</v>
      </c>
      <c r="L3029" s="133">
        <v>275.58100000000002</v>
      </c>
    </row>
    <row r="3030" spans="1:12" x14ac:dyDescent="0.3">
      <c r="A3030" s="134">
        <v>41396</v>
      </c>
      <c r="B3030" s="133">
        <v>170.25299999999999</v>
      </c>
      <c r="C3030" s="133">
        <v>4994.0460000000003</v>
      </c>
      <c r="D3030" s="183">
        <v>165.42</v>
      </c>
      <c r="E3030" s="133">
        <v>9737</v>
      </c>
      <c r="F3030" s="133">
        <v>5.37</v>
      </c>
      <c r="G3030" s="133">
        <v>5.4790000000000001</v>
      </c>
      <c r="H3030" s="133">
        <v>5.4480000000000004</v>
      </c>
      <c r="I3030" s="133">
        <v>4.0709999999999997</v>
      </c>
      <c r="J3030" s="133">
        <v>4.4420000000000002</v>
      </c>
      <c r="K3030" s="133">
        <v>431.25400000000002</v>
      </c>
      <c r="L3030" s="133">
        <v>271.02</v>
      </c>
    </row>
    <row r="3031" spans="1:12" x14ac:dyDescent="0.3">
      <c r="A3031" s="134">
        <v>41397</v>
      </c>
      <c r="B3031" s="133">
        <v>169.75899999999999</v>
      </c>
      <c r="C3031" s="133">
        <v>4925.4830000000002</v>
      </c>
      <c r="D3031" s="183">
        <v>163.17099999999999</v>
      </c>
      <c r="E3031" s="133">
        <v>9735</v>
      </c>
      <c r="F3031" s="133">
        <v>5.3680000000000003</v>
      </c>
      <c r="G3031" s="133">
        <v>5.3879999999999999</v>
      </c>
      <c r="H3031" s="133">
        <v>5.4169999999999998</v>
      </c>
      <c r="I3031" s="133">
        <v>4.1689999999999996</v>
      </c>
      <c r="J3031" s="133">
        <v>4.4809999999999999</v>
      </c>
      <c r="K3031" s="133">
        <v>424.27</v>
      </c>
      <c r="L3031" s="133">
        <v>266.24900000000002</v>
      </c>
    </row>
    <row r="3032" spans="1:12" x14ac:dyDescent="0.3">
      <c r="A3032" s="134">
        <v>41398</v>
      </c>
      <c r="B3032" s="133">
        <v>169.75899999999999</v>
      </c>
      <c r="C3032" s="133">
        <v>4925.4830000000002</v>
      </c>
      <c r="D3032" s="183">
        <v>163.17099999999999</v>
      </c>
      <c r="E3032" s="133">
        <v>9735</v>
      </c>
      <c r="F3032" s="133">
        <v>5.3680000000000003</v>
      </c>
      <c r="G3032" s="133">
        <v>5.3879999999999999</v>
      </c>
      <c r="H3032" s="133">
        <v>5.4169999999999998</v>
      </c>
      <c r="I3032" s="133">
        <v>4.1689999999999996</v>
      </c>
      <c r="J3032" s="133">
        <v>4.4809999999999999</v>
      </c>
      <c r="K3032" s="133">
        <v>424.27</v>
      </c>
      <c r="L3032" s="133">
        <v>266.24900000000002</v>
      </c>
    </row>
    <row r="3033" spans="1:12" x14ac:dyDescent="0.3">
      <c r="A3033" s="134">
        <v>41399</v>
      </c>
      <c r="B3033" s="133">
        <v>169.75899999999999</v>
      </c>
      <c r="C3033" s="133">
        <v>4925.4830000000002</v>
      </c>
      <c r="D3033" s="183">
        <v>163.17099999999999</v>
      </c>
      <c r="E3033" s="133">
        <v>9735</v>
      </c>
      <c r="F3033" s="133">
        <v>5.3680000000000003</v>
      </c>
      <c r="G3033" s="133">
        <v>5.3879999999999999</v>
      </c>
      <c r="H3033" s="133">
        <v>5.4169999999999998</v>
      </c>
      <c r="I3033" s="133">
        <v>4.1689999999999996</v>
      </c>
      <c r="J3033" s="133">
        <v>4.4809999999999999</v>
      </c>
      <c r="K3033" s="133">
        <v>424.27</v>
      </c>
      <c r="L3033" s="133">
        <v>266.24900000000002</v>
      </c>
    </row>
    <row r="3034" spans="1:12" x14ac:dyDescent="0.3">
      <c r="A3034" s="134">
        <v>41400</v>
      </c>
      <c r="B3034" s="133">
        <v>169.529</v>
      </c>
      <c r="C3034" s="133">
        <v>4991.8710000000001</v>
      </c>
      <c r="D3034" s="183">
        <v>165.04300000000001</v>
      </c>
      <c r="E3034" s="133">
        <v>9734</v>
      </c>
      <c r="F3034" s="133">
        <v>5.3890000000000002</v>
      </c>
      <c r="G3034" s="133">
        <v>5.4950000000000001</v>
      </c>
      <c r="H3034" s="133">
        <v>5.431</v>
      </c>
      <c r="I3034" s="133">
        <v>4.258</v>
      </c>
      <c r="J3034" s="133">
        <v>4.6370000000000005</v>
      </c>
      <c r="K3034" s="133">
        <v>430.76299999999998</v>
      </c>
      <c r="L3034" s="133">
        <v>271.04199999999997</v>
      </c>
    </row>
    <row r="3035" spans="1:12" x14ac:dyDescent="0.3">
      <c r="A3035" s="134">
        <v>41401</v>
      </c>
      <c r="B3035" s="133">
        <v>169.73699999999999</v>
      </c>
      <c r="C3035" s="133">
        <v>5042.7889999999998</v>
      </c>
      <c r="D3035" s="183">
        <v>166.38499999999999</v>
      </c>
      <c r="E3035" s="133">
        <v>9735</v>
      </c>
      <c r="F3035" s="133">
        <v>5.3940000000000001</v>
      </c>
      <c r="G3035" s="133">
        <v>5.4009999999999998</v>
      </c>
      <c r="H3035" s="133">
        <v>5.4429999999999996</v>
      </c>
      <c r="I3035" s="133">
        <v>4.2489999999999997</v>
      </c>
      <c r="J3035" s="133">
        <v>4.6079999999999997</v>
      </c>
      <c r="K3035" s="133">
        <v>434.9</v>
      </c>
      <c r="L3035" s="133">
        <v>273.38200000000001</v>
      </c>
    </row>
    <row r="3036" spans="1:12" x14ac:dyDescent="0.3">
      <c r="A3036" s="134">
        <v>41402</v>
      </c>
      <c r="B3036" s="133">
        <v>170.30500000000001</v>
      </c>
      <c r="C3036" s="133">
        <v>5089.335</v>
      </c>
      <c r="D3036" s="183">
        <v>168.41399999999999</v>
      </c>
      <c r="E3036" s="133">
        <v>9730</v>
      </c>
      <c r="F3036" s="133">
        <v>5.3710000000000004</v>
      </c>
      <c r="G3036" s="133">
        <v>5.4059999999999997</v>
      </c>
      <c r="H3036" s="133">
        <v>5.4660000000000002</v>
      </c>
      <c r="I3036" s="133">
        <v>4.194</v>
      </c>
      <c r="J3036" s="133">
        <v>4.5999999999999996</v>
      </c>
      <c r="K3036" s="133">
        <v>438.07900000000001</v>
      </c>
      <c r="L3036" s="133">
        <v>274.84800000000001</v>
      </c>
    </row>
    <row r="3037" spans="1:12" x14ac:dyDescent="0.3">
      <c r="A3037" s="134">
        <v>41403</v>
      </c>
      <c r="B3037" s="133">
        <v>170.339</v>
      </c>
      <c r="C3037" s="133">
        <v>5089.335</v>
      </c>
      <c r="D3037" s="183">
        <v>168.41399999999999</v>
      </c>
      <c r="E3037" s="133">
        <v>9732</v>
      </c>
      <c r="F3037" s="133">
        <v>5.3710000000000004</v>
      </c>
      <c r="G3037" s="133">
        <v>5.4059999999999997</v>
      </c>
      <c r="H3037" s="133">
        <v>5.4660000000000002</v>
      </c>
      <c r="I3037" s="133">
        <v>4.2640000000000002</v>
      </c>
      <c r="J3037" s="133">
        <v>4.6079999999999997</v>
      </c>
      <c r="K3037" s="133">
        <v>438.07900000000001</v>
      </c>
      <c r="L3037" s="133">
        <v>274.84800000000001</v>
      </c>
    </row>
    <row r="3038" spans="1:12" x14ac:dyDescent="0.3">
      <c r="A3038" s="134">
        <v>41404</v>
      </c>
      <c r="B3038" s="133">
        <v>170.82300000000001</v>
      </c>
      <c r="C3038" s="133">
        <v>5105.9369999999999</v>
      </c>
      <c r="D3038" s="183">
        <v>168.691</v>
      </c>
      <c r="E3038" s="133">
        <v>9739</v>
      </c>
      <c r="F3038" s="133">
        <v>5.3710000000000004</v>
      </c>
      <c r="G3038" s="133">
        <v>5.4269999999999996</v>
      </c>
      <c r="H3038" s="133">
        <v>5.4409999999999998</v>
      </c>
      <c r="I3038" s="133">
        <v>4.3220000000000001</v>
      </c>
      <c r="J3038" s="133">
        <v>4.6159999999999997</v>
      </c>
      <c r="K3038" s="133">
        <v>439.85300000000001</v>
      </c>
      <c r="L3038" s="133">
        <v>275.42099999999999</v>
      </c>
    </row>
    <row r="3039" spans="1:12" x14ac:dyDescent="0.3">
      <c r="A3039" s="134">
        <v>41405</v>
      </c>
      <c r="B3039" s="133">
        <v>170.82300000000001</v>
      </c>
      <c r="C3039" s="133">
        <v>5105.9369999999999</v>
      </c>
      <c r="D3039" s="183">
        <v>168.691</v>
      </c>
      <c r="E3039" s="133">
        <v>9739</v>
      </c>
      <c r="F3039" s="133">
        <v>5.3710000000000004</v>
      </c>
      <c r="G3039" s="133">
        <v>5.4269999999999996</v>
      </c>
      <c r="H3039" s="133">
        <v>5.4409999999999998</v>
      </c>
      <c r="I3039" s="133">
        <v>4.3220000000000001</v>
      </c>
      <c r="J3039" s="133">
        <v>4.6159999999999997</v>
      </c>
      <c r="K3039" s="133">
        <v>439.85300000000001</v>
      </c>
      <c r="L3039" s="133">
        <v>275.42099999999999</v>
      </c>
    </row>
    <row r="3040" spans="1:12" x14ac:dyDescent="0.3">
      <c r="A3040" s="134">
        <v>41406</v>
      </c>
      <c r="B3040" s="133">
        <v>170.82300000000001</v>
      </c>
      <c r="C3040" s="133">
        <v>5105.9369999999999</v>
      </c>
      <c r="D3040" s="183">
        <v>168.691</v>
      </c>
      <c r="E3040" s="133">
        <v>9739</v>
      </c>
      <c r="F3040" s="133">
        <v>5.3710000000000004</v>
      </c>
      <c r="G3040" s="133">
        <v>5.4269999999999996</v>
      </c>
      <c r="H3040" s="133">
        <v>5.4409999999999998</v>
      </c>
      <c r="I3040" s="133">
        <v>4.3220000000000001</v>
      </c>
      <c r="J3040" s="133">
        <v>4.6159999999999997</v>
      </c>
      <c r="K3040" s="133">
        <v>439.85300000000001</v>
      </c>
      <c r="L3040" s="133">
        <v>275.42099999999999</v>
      </c>
    </row>
    <row r="3041" spans="1:12" x14ac:dyDescent="0.3">
      <c r="A3041" s="134">
        <v>41407</v>
      </c>
      <c r="B3041" s="133">
        <v>171.001</v>
      </c>
      <c r="C3041" s="133">
        <v>5054.6279999999997</v>
      </c>
      <c r="D3041" s="183">
        <v>167.56100000000001</v>
      </c>
      <c r="E3041" s="133">
        <v>9738</v>
      </c>
      <c r="F3041" s="133">
        <v>5.3849999999999998</v>
      </c>
      <c r="G3041" s="133">
        <v>5.46</v>
      </c>
      <c r="H3041" s="133">
        <v>5.4560000000000004</v>
      </c>
      <c r="I3041" s="133">
        <v>4.3520000000000003</v>
      </c>
      <c r="J3041" s="133">
        <v>4.609</v>
      </c>
      <c r="K3041" s="133">
        <v>434.39299999999997</v>
      </c>
      <c r="L3041" s="133">
        <v>271.89</v>
      </c>
    </row>
    <row r="3042" spans="1:12" x14ac:dyDescent="0.3">
      <c r="A3042" s="134">
        <v>41408</v>
      </c>
      <c r="B3042" s="133">
        <v>170.98</v>
      </c>
      <c r="C3042" s="133">
        <v>5081.9399999999996</v>
      </c>
      <c r="D3042" s="183">
        <v>168.27099999999999</v>
      </c>
      <c r="E3042" s="133">
        <v>9739</v>
      </c>
      <c r="F3042" s="133">
        <v>5.3479999999999999</v>
      </c>
      <c r="G3042" s="133">
        <v>5.4550000000000001</v>
      </c>
      <c r="H3042" s="133">
        <v>5.4450000000000003</v>
      </c>
      <c r="I3042" s="133">
        <v>4.2839999999999998</v>
      </c>
      <c r="J3042" s="133">
        <v>4.58</v>
      </c>
      <c r="K3042" s="133">
        <v>437.23500000000001</v>
      </c>
      <c r="L3042" s="133">
        <v>274.03100000000001</v>
      </c>
    </row>
    <row r="3043" spans="1:12" x14ac:dyDescent="0.3">
      <c r="A3043" s="134">
        <v>41409</v>
      </c>
      <c r="B3043" s="133">
        <v>170.77199999999999</v>
      </c>
      <c r="C3043" s="133">
        <v>5089.88</v>
      </c>
      <c r="D3043" s="183">
        <v>168.62700000000001</v>
      </c>
      <c r="E3043" s="133">
        <v>9747</v>
      </c>
      <c r="F3043" s="133">
        <v>5.3629999999999995</v>
      </c>
      <c r="G3043" s="133">
        <v>5.4260000000000002</v>
      </c>
      <c r="H3043" s="133">
        <v>5.4879999999999995</v>
      </c>
      <c r="I3043" s="133">
        <v>4.3010000000000002</v>
      </c>
      <c r="J3043" s="133">
        <v>4.593</v>
      </c>
      <c r="K3043" s="133">
        <v>437.17700000000002</v>
      </c>
      <c r="L3043" s="133">
        <v>273.82</v>
      </c>
    </row>
    <row r="3044" spans="1:12" x14ac:dyDescent="0.3">
      <c r="A3044" s="134">
        <v>41410</v>
      </c>
      <c r="B3044" s="133">
        <v>170.458</v>
      </c>
      <c r="C3044" s="133">
        <v>5078.6779999999999</v>
      </c>
      <c r="D3044" s="183">
        <v>168.321</v>
      </c>
      <c r="E3044" s="133">
        <v>9750</v>
      </c>
      <c r="F3044" s="133">
        <v>5.3879999999999999</v>
      </c>
      <c r="G3044" s="133">
        <v>5.4980000000000002</v>
      </c>
      <c r="H3044" s="133">
        <v>5.0270000000000001</v>
      </c>
      <c r="I3044" s="133">
        <v>4.2620000000000005</v>
      </c>
      <c r="J3044" s="133">
        <v>4.58</v>
      </c>
      <c r="K3044" s="133">
        <v>436.66300000000001</v>
      </c>
      <c r="L3044" s="133">
        <v>272.90800000000002</v>
      </c>
    </row>
    <row r="3045" spans="1:12" x14ac:dyDescent="0.3">
      <c r="A3045" s="134">
        <v>41411</v>
      </c>
      <c r="B3045" s="133">
        <v>170.21299999999999</v>
      </c>
      <c r="C3045" s="133">
        <v>5145.683</v>
      </c>
      <c r="D3045" s="183">
        <v>170.947</v>
      </c>
      <c r="E3045" s="133">
        <v>9756</v>
      </c>
      <c r="F3045" s="133">
        <v>5.3449999999999998</v>
      </c>
      <c r="G3045" s="133">
        <v>5.4189999999999996</v>
      </c>
      <c r="H3045" s="133">
        <v>5.431</v>
      </c>
      <c r="I3045" s="133">
        <v>4.3550000000000004</v>
      </c>
      <c r="J3045" s="133">
        <v>4.593</v>
      </c>
      <c r="K3045" s="133">
        <v>443.97199999999998</v>
      </c>
      <c r="L3045" s="133">
        <v>277.62400000000002</v>
      </c>
    </row>
    <row r="3046" spans="1:12" x14ac:dyDescent="0.3">
      <c r="A3046" s="134">
        <v>41412</v>
      </c>
      <c r="B3046" s="133">
        <v>170.21299999999999</v>
      </c>
      <c r="C3046" s="133">
        <v>5145.683</v>
      </c>
      <c r="D3046" s="183">
        <v>170.947</v>
      </c>
      <c r="E3046" s="133">
        <v>9756</v>
      </c>
      <c r="F3046" s="133">
        <v>5.3449999999999998</v>
      </c>
      <c r="G3046" s="133">
        <v>5.4189999999999996</v>
      </c>
      <c r="H3046" s="133">
        <v>5.431</v>
      </c>
      <c r="I3046" s="133">
        <v>4.3550000000000004</v>
      </c>
      <c r="J3046" s="133">
        <v>4.593</v>
      </c>
      <c r="K3046" s="133">
        <v>443.97199999999998</v>
      </c>
      <c r="L3046" s="133">
        <v>277.62400000000002</v>
      </c>
    </row>
    <row r="3047" spans="1:12" x14ac:dyDescent="0.3">
      <c r="A3047" s="134">
        <v>41413</v>
      </c>
      <c r="B3047" s="133">
        <v>170.21299999999999</v>
      </c>
      <c r="C3047" s="133">
        <v>5145.683</v>
      </c>
      <c r="D3047" s="183">
        <v>170.947</v>
      </c>
      <c r="E3047" s="133">
        <v>9756</v>
      </c>
      <c r="F3047" s="133">
        <v>5.3449999999999998</v>
      </c>
      <c r="G3047" s="133">
        <v>5.4189999999999996</v>
      </c>
      <c r="H3047" s="133">
        <v>5.431</v>
      </c>
      <c r="I3047" s="133">
        <v>4.3550000000000004</v>
      </c>
      <c r="J3047" s="133">
        <v>4.593</v>
      </c>
      <c r="K3047" s="133">
        <v>443.97199999999998</v>
      </c>
      <c r="L3047" s="133">
        <v>277.62400000000002</v>
      </c>
    </row>
    <row r="3048" spans="1:12" x14ac:dyDescent="0.3">
      <c r="A3048" s="134">
        <v>41414</v>
      </c>
      <c r="B3048" s="133">
        <v>170.33699999999999</v>
      </c>
      <c r="C3048" s="133">
        <v>5214.9759999999997</v>
      </c>
      <c r="D3048" s="183">
        <v>173.44900000000001</v>
      </c>
      <c r="E3048" s="133">
        <v>9758</v>
      </c>
      <c r="F3048" s="133">
        <v>5.32</v>
      </c>
      <c r="G3048" s="133">
        <v>5.4420000000000002</v>
      </c>
      <c r="H3048" s="133">
        <v>5.4370000000000003</v>
      </c>
      <c r="I3048" s="133">
        <v>4.3</v>
      </c>
      <c r="J3048" s="133">
        <v>4.5519999999999996</v>
      </c>
      <c r="K3048" s="133">
        <v>451.303</v>
      </c>
      <c r="L3048" s="133">
        <v>281.61099999999999</v>
      </c>
    </row>
    <row r="3049" spans="1:12" x14ac:dyDescent="0.3">
      <c r="A3049" s="134">
        <v>41415</v>
      </c>
      <c r="B3049" s="133">
        <v>169.85599999999999</v>
      </c>
      <c r="C3049" s="133">
        <v>5188.759</v>
      </c>
      <c r="D3049" s="183">
        <v>172.18799999999999</v>
      </c>
      <c r="E3049" s="133">
        <v>9764</v>
      </c>
      <c r="F3049" s="133">
        <v>5.29</v>
      </c>
      <c r="G3049" s="133">
        <v>5.4859999999999998</v>
      </c>
      <c r="H3049" s="133">
        <v>5.444</v>
      </c>
      <c r="I3049" s="133">
        <v>4.4130000000000003</v>
      </c>
      <c r="J3049" s="133">
        <v>4.6230000000000002</v>
      </c>
      <c r="K3049" s="133">
        <v>448.63</v>
      </c>
      <c r="L3049" s="133">
        <v>279.97699999999998</v>
      </c>
    </row>
    <row r="3050" spans="1:12" x14ac:dyDescent="0.3">
      <c r="A3050" s="134">
        <v>41416</v>
      </c>
      <c r="B3050" s="133">
        <v>169.673</v>
      </c>
      <c r="C3050" s="133">
        <v>5207.9989999999998</v>
      </c>
      <c r="D3050" s="183">
        <v>173.68100000000001</v>
      </c>
      <c r="E3050" s="133">
        <v>9766</v>
      </c>
      <c r="F3050" s="133">
        <v>5.3129999999999997</v>
      </c>
      <c r="G3050" s="133">
        <v>5.4379999999999997</v>
      </c>
      <c r="H3050" s="133">
        <v>5.4340000000000002</v>
      </c>
      <c r="I3050" s="133">
        <v>4.3680000000000003</v>
      </c>
      <c r="J3050" s="133">
        <v>4.6139999999999999</v>
      </c>
      <c r="K3050" s="133">
        <v>448.67700000000002</v>
      </c>
      <c r="L3050" s="133">
        <v>279.839</v>
      </c>
    </row>
    <row r="3051" spans="1:12" x14ac:dyDescent="0.3">
      <c r="A3051" s="134">
        <v>41417</v>
      </c>
      <c r="B3051" s="133">
        <v>168.65700000000001</v>
      </c>
      <c r="C3051" s="133">
        <v>5121.4030000000002</v>
      </c>
      <c r="D3051" s="183">
        <v>170.34200000000001</v>
      </c>
      <c r="E3051" s="133">
        <v>9772</v>
      </c>
      <c r="F3051" s="133">
        <v>5.3120000000000003</v>
      </c>
      <c r="G3051" s="133">
        <v>5.4260000000000002</v>
      </c>
      <c r="H3051" s="133">
        <v>5.4740000000000002</v>
      </c>
      <c r="I3051" s="133">
        <v>4.3959999999999999</v>
      </c>
      <c r="J3051" s="133">
        <v>4.72</v>
      </c>
      <c r="K3051" s="133">
        <v>440.79199999999997</v>
      </c>
      <c r="L3051" s="133">
        <v>276.70800000000003</v>
      </c>
    </row>
    <row r="3052" spans="1:12" x14ac:dyDescent="0.3">
      <c r="A3052" s="134">
        <v>41418</v>
      </c>
      <c r="B3052" s="133">
        <v>168.40600000000001</v>
      </c>
      <c r="C3052" s="133">
        <v>5155.0929999999998</v>
      </c>
      <c r="D3052" s="183">
        <v>172.07599999999999</v>
      </c>
      <c r="E3052" s="133">
        <v>9773</v>
      </c>
      <c r="F3052" s="133">
        <v>5.3140000000000001</v>
      </c>
      <c r="G3052" s="133">
        <v>5.4210000000000003</v>
      </c>
      <c r="H3052" s="133">
        <v>5.4320000000000004</v>
      </c>
      <c r="I3052" s="133">
        <v>4.4370000000000003</v>
      </c>
      <c r="J3052" s="133">
        <v>4.7699999999999996</v>
      </c>
      <c r="K3052" s="133">
        <v>443.11799999999999</v>
      </c>
      <c r="L3052" s="133">
        <v>278.11200000000002</v>
      </c>
    </row>
    <row r="3053" spans="1:12" x14ac:dyDescent="0.3">
      <c r="A3053" s="134">
        <v>41419</v>
      </c>
      <c r="B3053" s="133">
        <v>168.40600000000001</v>
      </c>
      <c r="C3053" s="133">
        <v>5155.0929999999998</v>
      </c>
      <c r="D3053" s="183">
        <v>172.07599999999999</v>
      </c>
      <c r="E3053" s="133">
        <v>9773</v>
      </c>
      <c r="F3053" s="133">
        <v>5.3140000000000001</v>
      </c>
      <c r="G3053" s="133">
        <v>5.4210000000000003</v>
      </c>
      <c r="H3053" s="133">
        <v>5.4320000000000004</v>
      </c>
      <c r="I3053" s="133">
        <v>4.4370000000000003</v>
      </c>
      <c r="J3053" s="133">
        <v>4.7699999999999996</v>
      </c>
      <c r="K3053" s="133">
        <v>443.11799999999999</v>
      </c>
      <c r="L3053" s="133">
        <v>278.11200000000002</v>
      </c>
    </row>
    <row r="3054" spans="1:12" x14ac:dyDescent="0.3">
      <c r="A3054" s="134">
        <v>41420</v>
      </c>
      <c r="B3054" s="133">
        <v>168.40600000000001</v>
      </c>
      <c r="C3054" s="133">
        <v>5155.0929999999998</v>
      </c>
      <c r="D3054" s="183">
        <v>172.07599999999999</v>
      </c>
      <c r="E3054" s="133">
        <v>9773</v>
      </c>
      <c r="F3054" s="133">
        <v>5.3140000000000001</v>
      </c>
      <c r="G3054" s="133">
        <v>5.4210000000000003</v>
      </c>
      <c r="H3054" s="133">
        <v>5.4320000000000004</v>
      </c>
      <c r="I3054" s="133">
        <v>4.4370000000000003</v>
      </c>
      <c r="J3054" s="133">
        <v>4.7699999999999996</v>
      </c>
      <c r="K3054" s="133">
        <v>443.11799999999999</v>
      </c>
      <c r="L3054" s="133">
        <v>278.11200000000002</v>
      </c>
    </row>
    <row r="3055" spans="1:12" x14ac:dyDescent="0.3">
      <c r="A3055" s="134">
        <v>41421</v>
      </c>
      <c r="B3055" s="133">
        <v>167.376</v>
      </c>
      <c r="C3055" s="133">
        <v>5085.1360000000004</v>
      </c>
      <c r="D3055" s="183">
        <v>169.42599999999999</v>
      </c>
      <c r="E3055" s="133">
        <v>9790</v>
      </c>
      <c r="F3055" s="133">
        <v>5.375</v>
      </c>
      <c r="G3055" s="133">
        <v>5.4660000000000002</v>
      </c>
      <c r="H3055" s="133">
        <v>5.5</v>
      </c>
      <c r="I3055" s="133">
        <v>4.5369999999999999</v>
      </c>
      <c r="J3055" s="133">
        <v>4.7359999999999998</v>
      </c>
      <c r="K3055" s="133">
        <v>433.82900000000001</v>
      </c>
      <c r="L3055" s="133">
        <v>272.10700000000003</v>
      </c>
    </row>
    <row r="3056" spans="1:12" x14ac:dyDescent="0.3">
      <c r="A3056" s="134">
        <v>41422</v>
      </c>
      <c r="B3056" s="133">
        <v>167.245</v>
      </c>
      <c r="C3056" s="133">
        <v>5176.2349999999997</v>
      </c>
      <c r="D3056" s="183">
        <v>172.85499999999999</v>
      </c>
      <c r="E3056" s="133">
        <v>9870</v>
      </c>
      <c r="F3056" s="133">
        <v>5.3550000000000004</v>
      </c>
      <c r="G3056" s="133">
        <v>5.4749999999999996</v>
      </c>
      <c r="H3056" s="133">
        <v>5.5229999999999997</v>
      </c>
      <c r="I3056" s="133">
        <v>4.57</v>
      </c>
      <c r="J3056" s="133">
        <v>4.7770000000000001</v>
      </c>
      <c r="K3056" s="133">
        <v>443.57799999999997</v>
      </c>
      <c r="L3056" s="133">
        <v>279.13200000000001</v>
      </c>
    </row>
    <row r="3057" spans="1:12" x14ac:dyDescent="0.3">
      <c r="A3057" s="134">
        <v>41423</v>
      </c>
      <c r="B3057" s="133">
        <v>166.49</v>
      </c>
      <c r="C3057" s="133">
        <v>5200.6930000000002</v>
      </c>
      <c r="D3057" s="183">
        <v>173.93100000000001</v>
      </c>
      <c r="E3057" s="133">
        <v>9803</v>
      </c>
      <c r="F3057" s="133">
        <v>5.3860000000000001</v>
      </c>
      <c r="G3057" s="133">
        <v>5.4640000000000004</v>
      </c>
      <c r="H3057" s="133">
        <v>5.44</v>
      </c>
      <c r="I3057" s="133">
        <v>4.593</v>
      </c>
      <c r="J3057" s="133">
        <v>4.8070000000000004</v>
      </c>
      <c r="K3057" s="133">
        <v>446.22300000000001</v>
      </c>
      <c r="L3057" s="133">
        <v>280.30599999999998</v>
      </c>
    </row>
    <row r="3058" spans="1:12" x14ac:dyDescent="0.3">
      <c r="A3058" s="134">
        <v>41424</v>
      </c>
      <c r="B3058" s="133">
        <v>166.44399999999999</v>
      </c>
      <c r="C3058" s="133">
        <v>5129.6469999999999</v>
      </c>
      <c r="D3058" s="183">
        <v>171.387</v>
      </c>
      <c r="E3058" s="133">
        <v>9804</v>
      </c>
      <c r="F3058" s="133">
        <v>5.3140000000000001</v>
      </c>
      <c r="G3058" s="133">
        <v>5.4370000000000003</v>
      </c>
      <c r="H3058" s="133">
        <v>5.43</v>
      </c>
      <c r="I3058" s="133">
        <v>4.609</v>
      </c>
      <c r="J3058" s="133">
        <v>4.7750000000000004</v>
      </c>
      <c r="K3058" s="133">
        <v>436.31099999999998</v>
      </c>
      <c r="L3058" s="133">
        <v>273.39299999999997</v>
      </c>
    </row>
    <row r="3059" spans="1:12" x14ac:dyDescent="0.3">
      <c r="A3059" s="134">
        <v>41425</v>
      </c>
      <c r="B3059" s="133">
        <v>166.47200000000001</v>
      </c>
      <c r="C3059" s="133">
        <v>5068.6279999999997</v>
      </c>
      <c r="D3059" s="183">
        <v>169.81399999999999</v>
      </c>
      <c r="E3059" s="133">
        <v>9795</v>
      </c>
      <c r="F3059" s="133">
        <v>5.3890000000000002</v>
      </c>
      <c r="G3059" s="133">
        <v>5.45</v>
      </c>
      <c r="H3059" s="133">
        <v>5.4649999999999999</v>
      </c>
      <c r="I3059" s="133">
        <v>4.5910000000000002</v>
      </c>
      <c r="J3059" s="133">
        <v>4.7830000000000004</v>
      </c>
      <c r="K3059" s="133">
        <v>425.62799999999999</v>
      </c>
      <c r="L3059" s="133">
        <v>265.339</v>
      </c>
    </row>
    <row r="3060" spans="1:12" x14ac:dyDescent="0.3">
      <c r="A3060" s="134">
        <v>41426</v>
      </c>
      <c r="B3060" s="133">
        <v>166.47200000000001</v>
      </c>
      <c r="C3060" s="133">
        <v>5068.6279999999997</v>
      </c>
      <c r="D3060" s="183">
        <v>169.81399999999999</v>
      </c>
      <c r="E3060" s="133">
        <v>9795</v>
      </c>
      <c r="F3060" s="133">
        <v>5.3890000000000002</v>
      </c>
      <c r="G3060" s="133">
        <v>5.45</v>
      </c>
      <c r="H3060" s="133">
        <v>5.4649999999999999</v>
      </c>
      <c r="I3060" s="133">
        <v>4.5910000000000002</v>
      </c>
      <c r="J3060" s="133">
        <v>4.7830000000000004</v>
      </c>
      <c r="K3060" s="133">
        <v>425.62799999999999</v>
      </c>
      <c r="L3060" s="133">
        <v>265.339</v>
      </c>
    </row>
    <row r="3061" spans="1:12" x14ac:dyDescent="0.3">
      <c r="A3061" s="134">
        <v>41427</v>
      </c>
      <c r="B3061" s="133">
        <v>166.47200000000001</v>
      </c>
      <c r="C3061" s="133">
        <v>5068.6279999999997</v>
      </c>
      <c r="D3061" s="183">
        <v>169.81399999999999</v>
      </c>
      <c r="E3061" s="133">
        <v>9795</v>
      </c>
      <c r="F3061" s="133">
        <v>5.3890000000000002</v>
      </c>
      <c r="G3061" s="133">
        <v>5.45</v>
      </c>
      <c r="H3061" s="133">
        <v>5.4649999999999999</v>
      </c>
      <c r="I3061" s="133">
        <v>4.5910000000000002</v>
      </c>
      <c r="J3061" s="133">
        <v>4.7830000000000004</v>
      </c>
      <c r="K3061" s="133">
        <v>425.62799999999999</v>
      </c>
      <c r="L3061" s="133">
        <v>265.339</v>
      </c>
    </row>
    <row r="3062" spans="1:12" x14ac:dyDescent="0.3">
      <c r="A3062" s="134">
        <v>41428</v>
      </c>
      <c r="B3062" s="133">
        <v>166.15899999999999</v>
      </c>
      <c r="C3062" s="133">
        <v>4971.3540000000003</v>
      </c>
      <c r="D3062" s="183">
        <v>166.846</v>
      </c>
      <c r="E3062" s="133">
        <v>9805</v>
      </c>
      <c r="F3062" s="133">
        <v>5.3870000000000005</v>
      </c>
      <c r="G3062" s="133">
        <v>5.452</v>
      </c>
      <c r="H3062" s="133">
        <v>5.49</v>
      </c>
      <c r="I3062" s="133">
        <v>4.5549999999999997</v>
      </c>
      <c r="J3062" s="133">
        <v>4.82</v>
      </c>
      <c r="K3062" s="133">
        <v>418.46199999999999</v>
      </c>
      <c r="L3062" s="133">
        <v>261.51100000000002</v>
      </c>
    </row>
    <row r="3063" spans="1:12" x14ac:dyDescent="0.3">
      <c r="A3063" s="134">
        <v>41429</v>
      </c>
      <c r="B3063" s="133">
        <v>165.99</v>
      </c>
      <c r="C3063" s="133">
        <v>5021.6120000000001</v>
      </c>
      <c r="D3063" s="183">
        <v>168.965</v>
      </c>
      <c r="E3063" s="133">
        <v>9800</v>
      </c>
      <c r="F3063" s="133">
        <v>5.351</v>
      </c>
      <c r="G3063" s="133">
        <v>5.45</v>
      </c>
      <c r="H3063" s="133">
        <v>5.4729999999999999</v>
      </c>
      <c r="I3063" s="133">
        <v>4.7050000000000001</v>
      </c>
      <c r="J3063" s="133">
        <v>4.8559999999999999</v>
      </c>
      <c r="K3063" s="133">
        <v>425.351</v>
      </c>
      <c r="L3063" s="133">
        <v>266.10199999999998</v>
      </c>
    </row>
    <row r="3064" spans="1:12" x14ac:dyDescent="0.3">
      <c r="A3064" s="134">
        <v>41430</v>
      </c>
      <c r="B3064" s="133">
        <v>165.12</v>
      </c>
      <c r="C3064" s="133">
        <v>5001.2209999999995</v>
      </c>
      <c r="D3064" s="183">
        <v>168.59399999999999</v>
      </c>
      <c r="E3064" s="133">
        <v>9794</v>
      </c>
      <c r="F3064" s="133">
        <v>5.3959999999999999</v>
      </c>
      <c r="G3064" s="133">
        <v>5.5</v>
      </c>
      <c r="H3064" s="133">
        <v>5.5060000000000002</v>
      </c>
      <c r="I3064" s="133">
        <v>4.7789999999999999</v>
      </c>
      <c r="J3064" s="133">
        <v>4.8970000000000002</v>
      </c>
      <c r="K3064" s="133">
        <v>421.92599999999999</v>
      </c>
      <c r="L3064" s="133">
        <v>264.346</v>
      </c>
    </row>
    <row r="3065" spans="1:12" x14ac:dyDescent="0.3">
      <c r="A3065" s="134">
        <v>41431</v>
      </c>
      <c r="B3065" s="133">
        <v>165.15299999999999</v>
      </c>
      <c r="C3065" s="133">
        <v>5001.2209999999995</v>
      </c>
      <c r="D3065" s="183">
        <v>168.59399999999999</v>
      </c>
      <c r="E3065" s="133">
        <v>9793</v>
      </c>
      <c r="F3065" s="133">
        <v>5.3959999999999999</v>
      </c>
      <c r="G3065" s="133">
        <v>5.5</v>
      </c>
      <c r="H3065" s="133">
        <v>5.5060000000000002</v>
      </c>
      <c r="I3065" s="133">
        <v>4.7249999999999996</v>
      </c>
      <c r="J3065" s="133">
        <v>4.9059999999999997</v>
      </c>
      <c r="K3065" s="133">
        <v>421.92599999999999</v>
      </c>
      <c r="L3065" s="133">
        <v>264.346</v>
      </c>
    </row>
    <row r="3066" spans="1:12" x14ac:dyDescent="0.3">
      <c r="A3066" s="134">
        <v>41432</v>
      </c>
      <c r="B3066" s="133">
        <v>163.893</v>
      </c>
      <c r="C3066" s="133">
        <v>4865.3239999999996</v>
      </c>
      <c r="D3066" s="183">
        <v>163.37899999999999</v>
      </c>
      <c r="E3066" s="133">
        <v>9805</v>
      </c>
      <c r="F3066" s="133">
        <v>5.4059999999999997</v>
      </c>
      <c r="G3066" s="133">
        <v>5.44</v>
      </c>
      <c r="H3066" s="133">
        <v>5.4719999999999995</v>
      </c>
      <c r="I3066" s="133">
        <v>4.9619999999999997</v>
      </c>
      <c r="J3066" s="133">
        <v>5.13</v>
      </c>
      <c r="K3066" s="133">
        <v>406.65899999999999</v>
      </c>
      <c r="L3066" s="133">
        <v>255.07599999999999</v>
      </c>
    </row>
    <row r="3067" spans="1:12" x14ac:dyDescent="0.3">
      <c r="A3067" s="134">
        <v>41433</v>
      </c>
      <c r="B3067" s="133">
        <v>163.893</v>
      </c>
      <c r="C3067" s="133">
        <v>4865.3239999999996</v>
      </c>
      <c r="D3067" s="183">
        <v>163.37899999999999</v>
      </c>
      <c r="E3067" s="133">
        <v>9805</v>
      </c>
      <c r="F3067" s="133">
        <v>5.4059999999999997</v>
      </c>
      <c r="G3067" s="133">
        <v>5.44</v>
      </c>
      <c r="H3067" s="133">
        <v>5.4719999999999995</v>
      </c>
      <c r="I3067" s="133">
        <v>4.9619999999999997</v>
      </c>
      <c r="J3067" s="133">
        <v>5.13</v>
      </c>
      <c r="K3067" s="133">
        <v>406.65899999999999</v>
      </c>
      <c r="L3067" s="133">
        <v>255.07599999999999</v>
      </c>
    </row>
    <row r="3068" spans="1:12" x14ac:dyDescent="0.3">
      <c r="A3068" s="134">
        <v>41434</v>
      </c>
      <c r="B3068" s="133">
        <v>163.893</v>
      </c>
      <c r="C3068" s="133">
        <v>4865.3239999999996</v>
      </c>
      <c r="D3068" s="183">
        <v>163.37899999999999</v>
      </c>
      <c r="E3068" s="133">
        <v>9805</v>
      </c>
      <c r="F3068" s="133">
        <v>5.4059999999999997</v>
      </c>
      <c r="G3068" s="133">
        <v>5.44</v>
      </c>
      <c r="H3068" s="133">
        <v>5.4719999999999995</v>
      </c>
      <c r="I3068" s="133">
        <v>4.9619999999999997</v>
      </c>
      <c r="J3068" s="133">
        <v>5.13</v>
      </c>
      <c r="K3068" s="133">
        <v>406.65899999999999</v>
      </c>
      <c r="L3068" s="133">
        <v>255.07599999999999</v>
      </c>
    </row>
    <row r="3069" spans="1:12" x14ac:dyDescent="0.3">
      <c r="A3069" s="134">
        <v>41435</v>
      </c>
      <c r="B3069" s="133">
        <v>162.01900000000001</v>
      </c>
      <c r="C3069" s="133">
        <v>4777.3649999999998</v>
      </c>
      <c r="D3069" s="183">
        <v>160.15</v>
      </c>
      <c r="E3069" s="133">
        <v>10075</v>
      </c>
      <c r="F3069" s="133">
        <v>5.3360000000000003</v>
      </c>
      <c r="G3069" s="133">
        <v>5.4459999999999997</v>
      </c>
      <c r="H3069" s="133">
        <v>5.39</v>
      </c>
      <c r="I3069" s="133">
        <v>5.2069999999999999</v>
      </c>
      <c r="J3069" s="133">
        <v>5.3929999999999998</v>
      </c>
      <c r="K3069" s="133">
        <v>398.80700000000002</v>
      </c>
      <c r="L3069" s="133">
        <v>250.71299999999999</v>
      </c>
    </row>
    <row r="3070" spans="1:12" x14ac:dyDescent="0.3">
      <c r="A3070" s="134">
        <v>41436</v>
      </c>
      <c r="B3070" s="133">
        <v>159.71199999999999</v>
      </c>
      <c r="C3070" s="133">
        <v>4609.9480000000003</v>
      </c>
      <c r="D3070" s="183">
        <v>153.83699999999999</v>
      </c>
      <c r="E3070" s="133">
        <v>9825</v>
      </c>
      <c r="F3070" s="133">
        <v>5.3650000000000002</v>
      </c>
      <c r="G3070" s="133">
        <v>5.4539999999999997</v>
      </c>
      <c r="H3070" s="133">
        <v>5.4409999999999998</v>
      </c>
      <c r="I3070" s="133">
        <v>5.6129999999999995</v>
      </c>
      <c r="J3070" s="133">
        <v>5.7229999999999999</v>
      </c>
      <c r="K3070" s="133">
        <v>384.05700000000002</v>
      </c>
      <c r="L3070" s="133">
        <v>241.953</v>
      </c>
    </row>
    <row r="3071" spans="1:12" x14ac:dyDescent="0.3">
      <c r="A3071" s="134">
        <v>41437</v>
      </c>
      <c r="B3071" s="133">
        <v>160.97499999999999</v>
      </c>
      <c r="C3071" s="133">
        <v>4697.884</v>
      </c>
      <c r="D3071" s="183">
        <v>158.91300000000001</v>
      </c>
      <c r="E3071" s="133">
        <v>9860</v>
      </c>
      <c r="F3071" s="133">
        <v>5.3979999999999997</v>
      </c>
      <c r="G3071" s="133">
        <v>5.5149999999999997</v>
      </c>
      <c r="H3071" s="133">
        <v>5.5</v>
      </c>
      <c r="I3071" s="133">
        <v>5.5720000000000001</v>
      </c>
      <c r="J3071" s="133">
        <v>5.7309999999999999</v>
      </c>
      <c r="K3071" s="133">
        <v>394.93299999999999</v>
      </c>
      <c r="L3071" s="133">
        <v>249.578</v>
      </c>
    </row>
    <row r="3072" spans="1:12" x14ac:dyDescent="0.3">
      <c r="A3072" s="134">
        <v>41438</v>
      </c>
      <c r="B3072" s="133">
        <v>160.76400000000001</v>
      </c>
      <c r="C3072" s="133">
        <v>4607.6629999999996</v>
      </c>
      <c r="D3072" s="183">
        <v>155.45400000000001</v>
      </c>
      <c r="E3072" s="133">
        <v>9883</v>
      </c>
      <c r="F3072" s="133">
        <v>5.359</v>
      </c>
      <c r="G3072" s="133">
        <v>5.452</v>
      </c>
      <c r="H3072" s="133">
        <v>5.4569999999999999</v>
      </c>
      <c r="I3072" s="133">
        <v>5.6189999999999998</v>
      </c>
      <c r="J3072" s="133">
        <v>5.8460000000000001</v>
      </c>
      <c r="K3072" s="133">
        <v>385.92899999999997</v>
      </c>
      <c r="L3072" s="133">
        <v>244.142</v>
      </c>
    </row>
    <row r="3073" spans="1:12" x14ac:dyDescent="0.3">
      <c r="A3073" s="134">
        <v>41439</v>
      </c>
      <c r="B3073" s="133">
        <v>161.708</v>
      </c>
      <c r="C3073" s="133">
        <v>4760.7439999999997</v>
      </c>
      <c r="D3073" s="183">
        <v>160.196</v>
      </c>
      <c r="E3073" s="133">
        <v>9873</v>
      </c>
      <c r="F3073" s="133">
        <v>5.3940000000000001</v>
      </c>
      <c r="G3073" s="133">
        <v>5.4569999999999999</v>
      </c>
      <c r="H3073" s="133">
        <v>5.4340000000000002</v>
      </c>
      <c r="I3073" s="133">
        <v>5.6790000000000003</v>
      </c>
      <c r="J3073" s="133">
        <v>5.7649999999999997</v>
      </c>
      <c r="K3073" s="133">
        <v>402.71800000000002</v>
      </c>
      <c r="L3073" s="133">
        <v>253.803</v>
      </c>
    </row>
    <row r="3074" spans="1:12" x14ac:dyDescent="0.3">
      <c r="A3074" s="134">
        <v>41440</v>
      </c>
      <c r="B3074" s="133">
        <v>161.708</v>
      </c>
      <c r="C3074" s="133">
        <v>4760.7439999999997</v>
      </c>
      <c r="D3074" s="183">
        <v>160.196</v>
      </c>
      <c r="E3074" s="133">
        <v>9873</v>
      </c>
      <c r="F3074" s="133">
        <v>5.3940000000000001</v>
      </c>
      <c r="G3074" s="133">
        <v>5.4569999999999999</v>
      </c>
      <c r="H3074" s="133">
        <v>5.4340000000000002</v>
      </c>
      <c r="I3074" s="133">
        <v>5.6790000000000003</v>
      </c>
      <c r="J3074" s="133">
        <v>5.7649999999999997</v>
      </c>
      <c r="K3074" s="133">
        <v>402.71800000000002</v>
      </c>
      <c r="L3074" s="133">
        <v>253.803</v>
      </c>
    </row>
    <row r="3075" spans="1:12" x14ac:dyDescent="0.3">
      <c r="A3075" s="134">
        <v>41441</v>
      </c>
      <c r="B3075" s="133">
        <v>161.708</v>
      </c>
      <c r="C3075" s="133">
        <v>4760.7439999999997</v>
      </c>
      <c r="D3075" s="183">
        <v>160.196</v>
      </c>
      <c r="E3075" s="133">
        <v>9873</v>
      </c>
      <c r="F3075" s="133">
        <v>5.3940000000000001</v>
      </c>
      <c r="G3075" s="133">
        <v>5.4569999999999999</v>
      </c>
      <c r="H3075" s="133">
        <v>5.4340000000000002</v>
      </c>
      <c r="I3075" s="133">
        <v>5.6790000000000003</v>
      </c>
      <c r="J3075" s="133">
        <v>5.7649999999999997</v>
      </c>
      <c r="K3075" s="133">
        <v>402.71800000000002</v>
      </c>
      <c r="L3075" s="133">
        <v>253.803</v>
      </c>
    </row>
    <row r="3076" spans="1:12" x14ac:dyDescent="0.3">
      <c r="A3076" s="134">
        <v>41442</v>
      </c>
      <c r="B3076" s="133">
        <v>161.38800000000001</v>
      </c>
      <c r="C3076" s="133">
        <v>4774.5039999999999</v>
      </c>
      <c r="D3076" s="183">
        <v>160.81700000000001</v>
      </c>
      <c r="E3076" s="133">
        <v>9888</v>
      </c>
      <c r="F3076" s="133">
        <v>5.4020000000000001</v>
      </c>
      <c r="G3076" s="133">
        <v>5.4569999999999999</v>
      </c>
      <c r="H3076" s="133">
        <v>5.4719999999999995</v>
      </c>
      <c r="I3076" s="133">
        <v>5.5730000000000004</v>
      </c>
      <c r="J3076" s="133">
        <v>5.8239999999999998</v>
      </c>
      <c r="K3076" s="133">
        <v>403.923</v>
      </c>
      <c r="L3076" s="133">
        <v>253.047</v>
      </c>
    </row>
    <row r="3077" spans="1:12" x14ac:dyDescent="0.3">
      <c r="A3077" s="134">
        <v>41443</v>
      </c>
      <c r="B3077" s="133">
        <v>160.53299999999999</v>
      </c>
      <c r="C3077" s="133">
        <v>4840.4520000000002</v>
      </c>
      <c r="D3077" s="183">
        <v>162.744</v>
      </c>
      <c r="E3077" s="133">
        <v>10025</v>
      </c>
      <c r="F3077" s="133">
        <v>5.3760000000000003</v>
      </c>
      <c r="G3077" s="133">
        <v>5.5359999999999996</v>
      </c>
      <c r="H3077" s="133">
        <v>5.4859999999999998</v>
      </c>
      <c r="I3077" s="133">
        <v>5.7670000000000003</v>
      </c>
      <c r="J3077" s="133">
        <v>5.93</v>
      </c>
      <c r="K3077" s="133">
        <v>409.58499999999998</v>
      </c>
      <c r="L3077" s="133">
        <v>257.25099999999998</v>
      </c>
    </row>
    <row r="3078" spans="1:12" x14ac:dyDescent="0.3">
      <c r="A3078" s="134">
        <v>41444</v>
      </c>
      <c r="B3078" s="133">
        <v>159.297</v>
      </c>
      <c r="C3078" s="133">
        <v>4806.6559999999999</v>
      </c>
      <c r="D3078" s="183">
        <v>161.46299999999999</v>
      </c>
      <c r="E3078" s="133">
        <v>10140</v>
      </c>
      <c r="F3078" s="133">
        <v>5.3620000000000001</v>
      </c>
      <c r="G3078" s="133">
        <v>5.5170000000000003</v>
      </c>
      <c r="H3078" s="133">
        <v>5.47</v>
      </c>
      <c r="I3078" s="133">
        <v>5.9829999999999997</v>
      </c>
      <c r="J3078" s="133">
        <v>6.0620000000000003</v>
      </c>
      <c r="K3078" s="133">
        <v>405.54700000000003</v>
      </c>
      <c r="L3078" s="133">
        <v>255.49600000000001</v>
      </c>
    </row>
    <row r="3079" spans="1:12" x14ac:dyDescent="0.3">
      <c r="A3079" s="134">
        <v>41445</v>
      </c>
      <c r="B3079" s="133">
        <v>157.946</v>
      </c>
      <c r="C3079" s="133">
        <v>4629.9939999999997</v>
      </c>
      <c r="D3079" s="183">
        <v>156.06700000000001</v>
      </c>
      <c r="E3079" s="133">
        <v>9925</v>
      </c>
      <c r="F3079" s="133">
        <v>5.3220000000000001</v>
      </c>
      <c r="G3079" s="133">
        <v>5.423</v>
      </c>
      <c r="H3079" s="133">
        <v>5.4409999999999998</v>
      </c>
      <c r="I3079" s="133">
        <v>6.1559999999999997</v>
      </c>
      <c r="J3079" s="133">
        <v>6.2229999999999999</v>
      </c>
      <c r="K3079" s="133">
        <v>386.99099999999999</v>
      </c>
      <c r="L3079" s="133">
        <v>243.982</v>
      </c>
    </row>
    <row r="3080" spans="1:12" x14ac:dyDescent="0.3">
      <c r="A3080" s="134">
        <v>41446</v>
      </c>
      <c r="B3080" s="133">
        <v>156.70099999999999</v>
      </c>
      <c r="C3080" s="133">
        <v>4515.3720000000003</v>
      </c>
      <c r="D3080" s="183">
        <v>151.583</v>
      </c>
      <c r="E3080" s="133">
        <v>10065</v>
      </c>
      <c r="F3080" s="133">
        <v>5.3289999999999997</v>
      </c>
      <c r="G3080" s="133">
        <v>5.4610000000000003</v>
      </c>
      <c r="H3080" s="133">
        <v>5.4610000000000003</v>
      </c>
      <c r="I3080" s="133">
        <v>6.141</v>
      </c>
      <c r="J3080" s="133">
        <v>6.2350000000000003</v>
      </c>
      <c r="K3080" s="133">
        <v>374.72</v>
      </c>
      <c r="L3080" s="133">
        <v>235.232</v>
      </c>
    </row>
    <row r="3081" spans="1:12" x14ac:dyDescent="0.3">
      <c r="A3081" s="134">
        <v>41447</v>
      </c>
      <c r="B3081" s="133">
        <v>156.70099999999999</v>
      </c>
      <c r="C3081" s="133">
        <v>4515.3720000000003</v>
      </c>
      <c r="D3081" s="183">
        <v>151.583</v>
      </c>
      <c r="E3081" s="133">
        <v>10065</v>
      </c>
      <c r="F3081" s="133">
        <v>5.3289999999999997</v>
      </c>
      <c r="G3081" s="133">
        <v>5.4610000000000003</v>
      </c>
      <c r="H3081" s="133">
        <v>5.4610000000000003</v>
      </c>
      <c r="I3081" s="133">
        <v>6.141</v>
      </c>
      <c r="J3081" s="133">
        <v>6.2350000000000003</v>
      </c>
      <c r="K3081" s="133">
        <v>374.72</v>
      </c>
      <c r="L3081" s="133">
        <v>235.232</v>
      </c>
    </row>
    <row r="3082" spans="1:12" x14ac:dyDescent="0.3">
      <c r="A3082" s="134">
        <v>41448</v>
      </c>
      <c r="B3082" s="133">
        <v>156.70099999999999</v>
      </c>
      <c r="C3082" s="133">
        <v>4515.3720000000003</v>
      </c>
      <c r="D3082" s="183">
        <v>151.583</v>
      </c>
      <c r="E3082" s="133">
        <v>10065</v>
      </c>
      <c r="F3082" s="133">
        <v>5.3289999999999997</v>
      </c>
      <c r="G3082" s="133">
        <v>5.4610000000000003</v>
      </c>
      <c r="H3082" s="133">
        <v>5.4610000000000003</v>
      </c>
      <c r="I3082" s="133">
        <v>6.141</v>
      </c>
      <c r="J3082" s="133">
        <v>6.2350000000000003</v>
      </c>
      <c r="K3082" s="133">
        <v>374.72</v>
      </c>
      <c r="L3082" s="133">
        <v>235.232</v>
      </c>
    </row>
    <row r="3083" spans="1:12" x14ac:dyDescent="0.3">
      <c r="A3083" s="134">
        <v>41449</v>
      </c>
      <c r="B3083" s="133">
        <v>154.46899999999999</v>
      </c>
      <c r="C3083" s="133">
        <v>4429.46</v>
      </c>
      <c r="D3083" s="183">
        <v>148.49299999999999</v>
      </c>
      <c r="E3083" s="133">
        <v>9955</v>
      </c>
      <c r="F3083" s="133">
        <v>5.3650000000000002</v>
      </c>
      <c r="G3083" s="133">
        <v>5.4329999999999998</v>
      </c>
      <c r="H3083" s="133">
        <v>5.4219999999999997</v>
      </c>
      <c r="I3083" s="133">
        <v>6.218</v>
      </c>
      <c r="J3083" s="133">
        <v>6.407</v>
      </c>
      <c r="K3083" s="133">
        <v>368.20800000000003</v>
      </c>
      <c r="L3083" s="133">
        <v>231.809</v>
      </c>
    </row>
    <row r="3084" spans="1:12" x14ac:dyDescent="0.3">
      <c r="A3084" s="134">
        <v>41450</v>
      </c>
      <c r="B3084" s="133">
        <v>154.69300000000001</v>
      </c>
      <c r="C3084" s="133">
        <v>4418.8720000000003</v>
      </c>
      <c r="D3084" s="183">
        <v>148.72999999999999</v>
      </c>
      <c r="E3084" s="133">
        <v>10075</v>
      </c>
      <c r="F3084" s="133">
        <v>5.3879999999999999</v>
      </c>
      <c r="G3084" s="133">
        <v>5.4589999999999996</v>
      </c>
      <c r="H3084" s="133">
        <v>5.4859999999999998</v>
      </c>
      <c r="I3084" s="133">
        <v>6.2560000000000002</v>
      </c>
      <c r="J3084" s="133">
        <v>6.4719999999999995</v>
      </c>
      <c r="K3084" s="133">
        <v>365.50599999999997</v>
      </c>
      <c r="L3084" s="133">
        <v>230.483</v>
      </c>
    </row>
    <row r="3085" spans="1:12" x14ac:dyDescent="0.3">
      <c r="A3085" s="134">
        <v>41451</v>
      </c>
      <c r="B3085" s="133">
        <v>154.23699999999999</v>
      </c>
      <c r="C3085" s="133">
        <v>4587.7280000000001</v>
      </c>
      <c r="D3085" s="183">
        <v>155.58099999999999</v>
      </c>
      <c r="E3085" s="133">
        <v>9925</v>
      </c>
      <c r="F3085" s="133">
        <v>5.3250000000000002</v>
      </c>
      <c r="G3085" s="133">
        <v>5.4409999999999998</v>
      </c>
      <c r="H3085" s="133">
        <v>5.4610000000000003</v>
      </c>
      <c r="I3085" s="133">
        <v>6.3369999999999997</v>
      </c>
      <c r="J3085" s="133">
        <v>6.569</v>
      </c>
      <c r="K3085" s="133">
        <v>384.52</v>
      </c>
      <c r="L3085" s="133">
        <v>241.91200000000001</v>
      </c>
    </row>
    <row r="3086" spans="1:12" x14ac:dyDescent="0.3">
      <c r="A3086" s="134">
        <v>41452</v>
      </c>
      <c r="B3086" s="133">
        <v>154.226</v>
      </c>
      <c r="C3086" s="133">
        <v>4675.7489999999998</v>
      </c>
      <c r="D3086" s="183">
        <v>159.369</v>
      </c>
      <c r="E3086" s="133">
        <v>9925</v>
      </c>
      <c r="F3086" s="133">
        <v>5.3319999999999999</v>
      </c>
      <c r="G3086" s="133">
        <v>5.5090000000000003</v>
      </c>
      <c r="H3086" s="133">
        <v>5.4480000000000004</v>
      </c>
      <c r="I3086" s="133">
        <v>6.266</v>
      </c>
      <c r="J3086" s="133">
        <v>6.5789999999999997</v>
      </c>
      <c r="K3086" s="133">
        <v>394.02199999999999</v>
      </c>
      <c r="L3086" s="133">
        <v>248.19499999999999</v>
      </c>
    </row>
    <row r="3087" spans="1:12" x14ac:dyDescent="0.3">
      <c r="A3087" s="134">
        <v>41453</v>
      </c>
      <c r="B3087" s="133">
        <v>154.74600000000001</v>
      </c>
      <c r="C3087" s="133">
        <v>4818.8950000000004</v>
      </c>
      <c r="D3087" s="183">
        <v>164.24</v>
      </c>
      <c r="E3087" s="133">
        <v>9925</v>
      </c>
      <c r="F3087" s="133">
        <v>5.3840000000000003</v>
      </c>
      <c r="G3087" s="133">
        <v>5.49</v>
      </c>
      <c r="H3087" s="133">
        <v>5.4770000000000003</v>
      </c>
      <c r="I3087" s="133">
        <v>6.2720000000000002</v>
      </c>
      <c r="J3087" s="133">
        <v>6.54</v>
      </c>
      <c r="K3087" s="133">
        <v>410.654</v>
      </c>
      <c r="L3087" s="133">
        <v>258.08699999999999</v>
      </c>
    </row>
    <row r="3088" spans="1:12" x14ac:dyDescent="0.3">
      <c r="A3088" s="134">
        <v>41454</v>
      </c>
      <c r="B3088" s="133">
        <v>154.74600000000001</v>
      </c>
      <c r="C3088" s="133">
        <v>4818.8950000000004</v>
      </c>
      <c r="D3088" s="183">
        <v>164.24</v>
      </c>
      <c r="E3088" s="133">
        <v>9925</v>
      </c>
      <c r="F3088" s="133">
        <v>5.3840000000000003</v>
      </c>
      <c r="G3088" s="133">
        <v>5.49</v>
      </c>
      <c r="H3088" s="133">
        <v>5.4770000000000003</v>
      </c>
      <c r="I3088" s="133">
        <v>6.2720000000000002</v>
      </c>
      <c r="J3088" s="133">
        <v>6.54</v>
      </c>
      <c r="K3088" s="133">
        <v>410.654</v>
      </c>
      <c r="L3088" s="133">
        <v>258.08699999999999</v>
      </c>
    </row>
    <row r="3089" spans="1:12" x14ac:dyDescent="0.3">
      <c r="A3089" s="134">
        <v>41455</v>
      </c>
      <c r="B3089" s="133">
        <v>154.74600000000001</v>
      </c>
      <c r="C3089" s="133">
        <v>4818.8950000000004</v>
      </c>
      <c r="D3089" s="183">
        <v>164.24</v>
      </c>
      <c r="E3089" s="133">
        <v>9925</v>
      </c>
      <c r="F3089" s="133">
        <v>5.3840000000000003</v>
      </c>
      <c r="G3089" s="133">
        <v>5.49</v>
      </c>
      <c r="H3089" s="133">
        <v>5.4770000000000003</v>
      </c>
      <c r="I3089" s="133">
        <v>6.2720000000000002</v>
      </c>
      <c r="J3089" s="133">
        <v>6.54</v>
      </c>
      <c r="K3089" s="133">
        <v>410.654</v>
      </c>
      <c r="L3089" s="133">
        <v>258.08699999999999</v>
      </c>
    </row>
    <row r="3090" spans="1:12" x14ac:dyDescent="0.3">
      <c r="A3090" s="134">
        <v>41456</v>
      </c>
      <c r="B3090" s="133">
        <v>154.74799999999999</v>
      </c>
      <c r="C3090" s="133">
        <v>4777.4520000000002</v>
      </c>
      <c r="D3090" s="183">
        <v>161.93899999999999</v>
      </c>
      <c r="E3090" s="133">
        <v>9945</v>
      </c>
      <c r="F3090" s="133">
        <v>5.3959999999999999</v>
      </c>
      <c r="G3090" s="133">
        <v>5.4509999999999996</v>
      </c>
      <c r="H3090" s="133">
        <v>5.484</v>
      </c>
      <c r="I3090" s="133">
        <v>6.34</v>
      </c>
      <c r="J3090" s="133">
        <v>6.524</v>
      </c>
      <c r="K3090" s="133">
        <v>405.339</v>
      </c>
      <c r="L3090" s="133">
        <v>254.941</v>
      </c>
    </row>
    <row r="3091" spans="1:12" x14ac:dyDescent="0.3">
      <c r="A3091" s="134">
        <v>41457</v>
      </c>
      <c r="B3091" s="133">
        <v>154.404</v>
      </c>
      <c r="C3091" s="133">
        <v>4728.7039999999997</v>
      </c>
      <c r="D3091" s="183">
        <v>160.352</v>
      </c>
      <c r="E3091" s="133">
        <v>9985</v>
      </c>
      <c r="F3091" s="133">
        <v>5.3559999999999999</v>
      </c>
      <c r="G3091" s="133">
        <v>5.4770000000000003</v>
      </c>
      <c r="H3091" s="133">
        <v>5.4809999999999999</v>
      </c>
      <c r="I3091" s="133">
        <v>6.3659999999999997</v>
      </c>
      <c r="J3091" s="133">
        <v>6.5529999999999999</v>
      </c>
      <c r="K3091" s="133">
        <v>400.17099999999999</v>
      </c>
      <c r="L3091" s="133">
        <v>251.98</v>
      </c>
    </row>
    <row r="3092" spans="1:12" x14ac:dyDescent="0.3">
      <c r="A3092" s="134">
        <v>41458</v>
      </c>
      <c r="B3092" s="133">
        <v>153.947</v>
      </c>
      <c r="C3092" s="133">
        <v>4577.1530000000002</v>
      </c>
      <c r="D3092" s="183">
        <v>155.24</v>
      </c>
      <c r="E3092" s="133">
        <v>9940</v>
      </c>
      <c r="F3092" s="133">
        <v>5.3940000000000001</v>
      </c>
      <c r="G3092" s="133">
        <v>5.5280000000000005</v>
      </c>
      <c r="H3092" s="133">
        <v>5.4909999999999997</v>
      </c>
      <c r="I3092" s="133">
        <v>6.4089999999999998</v>
      </c>
      <c r="J3092" s="133">
        <v>6.6120000000000001</v>
      </c>
      <c r="K3092" s="133">
        <v>385.29700000000003</v>
      </c>
      <c r="L3092" s="133">
        <v>243.15899999999999</v>
      </c>
    </row>
    <row r="3093" spans="1:12" x14ac:dyDescent="0.3">
      <c r="A3093" s="134">
        <v>41459</v>
      </c>
      <c r="B3093" s="133">
        <v>153.31899999999999</v>
      </c>
      <c r="C3093" s="133">
        <v>4581.933</v>
      </c>
      <c r="D3093" s="183">
        <v>155.02699999999999</v>
      </c>
      <c r="E3093" s="133">
        <v>10005</v>
      </c>
      <c r="F3093" s="133">
        <v>5.4470000000000001</v>
      </c>
      <c r="G3093" s="133">
        <v>5.5120000000000005</v>
      </c>
      <c r="H3093" s="133">
        <v>5.5090000000000003</v>
      </c>
      <c r="I3093" s="133">
        <v>6.3870000000000005</v>
      </c>
      <c r="J3093" s="133">
        <v>6.65</v>
      </c>
      <c r="K3093" s="133">
        <v>387.62599999999998</v>
      </c>
      <c r="L3093" s="133">
        <v>244.72</v>
      </c>
    </row>
    <row r="3094" spans="1:12" x14ac:dyDescent="0.3">
      <c r="A3094" s="134">
        <v>41460</v>
      </c>
      <c r="B3094" s="133">
        <v>153.125</v>
      </c>
      <c r="C3094" s="133">
        <v>4602.8069999999998</v>
      </c>
      <c r="D3094" s="183">
        <v>156.203</v>
      </c>
      <c r="E3094" s="133">
        <v>9943</v>
      </c>
      <c r="F3094" s="133">
        <v>5.3769999999999998</v>
      </c>
      <c r="G3094" s="133">
        <v>5.4260000000000002</v>
      </c>
      <c r="H3094" s="133">
        <v>5.4640000000000004</v>
      </c>
      <c r="I3094" s="133">
        <v>6.298</v>
      </c>
      <c r="J3094" s="133">
        <v>6.6230000000000002</v>
      </c>
      <c r="K3094" s="133">
        <v>390.56099999999998</v>
      </c>
      <c r="L3094" s="133">
        <v>246.84299999999999</v>
      </c>
    </row>
    <row r="3095" spans="1:12" x14ac:dyDescent="0.3">
      <c r="A3095" s="134">
        <v>41461</v>
      </c>
      <c r="B3095" s="133">
        <v>153.125</v>
      </c>
      <c r="C3095" s="133">
        <v>4602.8069999999998</v>
      </c>
      <c r="D3095" s="183">
        <v>156.203</v>
      </c>
      <c r="E3095" s="133">
        <v>9943</v>
      </c>
      <c r="F3095" s="133">
        <v>5.3769999999999998</v>
      </c>
      <c r="G3095" s="133">
        <v>5.4260000000000002</v>
      </c>
      <c r="H3095" s="133">
        <v>5.4640000000000004</v>
      </c>
      <c r="I3095" s="133">
        <v>6.298</v>
      </c>
      <c r="J3095" s="133">
        <v>6.6230000000000002</v>
      </c>
      <c r="K3095" s="133">
        <v>390.56099999999998</v>
      </c>
      <c r="L3095" s="133">
        <v>246.84299999999999</v>
      </c>
    </row>
    <row r="3096" spans="1:12" x14ac:dyDescent="0.3">
      <c r="A3096" s="134">
        <v>41462</v>
      </c>
      <c r="B3096" s="133">
        <v>153.125</v>
      </c>
      <c r="C3096" s="133">
        <v>4602.8069999999998</v>
      </c>
      <c r="D3096" s="183">
        <v>156.203</v>
      </c>
      <c r="E3096" s="133">
        <v>9943</v>
      </c>
      <c r="F3096" s="133">
        <v>5.3769999999999998</v>
      </c>
      <c r="G3096" s="133">
        <v>5.4260000000000002</v>
      </c>
      <c r="H3096" s="133">
        <v>5.4640000000000004</v>
      </c>
      <c r="I3096" s="133">
        <v>6.298</v>
      </c>
      <c r="J3096" s="133">
        <v>6.6230000000000002</v>
      </c>
      <c r="K3096" s="133">
        <v>390.56099999999998</v>
      </c>
      <c r="L3096" s="133">
        <v>246.84299999999999</v>
      </c>
    </row>
    <row r="3097" spans="1:12" x14ac:dyDescent="0.3">
      <c r="A3097" s="134">
        <v>41463</v>
      </c>
      <c r="B3097" s="133">
        <v>150.708</v>
      </c>
      <c r="C3097" s="133">
        <v>4433.625</v>
      </c>
      <c r="D3097" s="183">
        <v>150.30199999999999</v>
      </c>
      <c r="E3097" s="133">
        <v>9965</v>
      </c>
      <c r="F3097" s="133">
        <v>5.4249999999999998</v>
      </c>
      <c r="G3097" s="133">
        <v>5.4550000000000001</v>
      </c>
      <c r="H3097" s="133">
        <v>5.4770000000000003</v>
      </c>
      <c r="I3097" s="133">
        <v>6.5609999999999999</v>
      </c>
      <c r="J3097" s="133">
        <v>6.8570000000000002</v>
      </c>
      <c r="K3097" s="133">
        <v>373.35700000000003</v>
      </c>
      <c r="L3097" s="133">
        <v>236.899</v>
      </c>
    </row>
    <row r="3098" spans="1:12" x14ac:dyDescent="0.3">
      <c r="A3098" s="134">
        <v>41464</v>
      </c>
      <c r="B3098" s="133">
        <v>148.40600000000001</v>
      </c>
      <c r="C3098" s="133">
        <v>4403.8</v>
      </c>
      <c r="D3098" s="183">
        <v>149.03399999999999</v>
      </c>
      <c r="E3098" s="133">
        <v>9958</v>
      </c>
      <c r="F3098" s="133">
        <v>5.3680000000000003</v>
      </c>
      <c r="G3098" s="133">
        <v>5.4610000000000003</v>
      </c>
      <c r="H3098" s="133">
        <v>5.484</v>
      </c>
      <c r="I3098" s="133">
        <v>6.75</v>
      </c>
      <c r="J3098" s="133">
        <v>7.0279999999999996</v>
      </c>
      <c r="K3098" s="133">
        <v>371.77600000000001</v>
      </c>
      <c r="L3098" s="133">
        <v>236.249</v>
      </c>
    </row>
    <row r="3099" spans="1:12" x14ac:dyDescent="0.3">
      <c r="A3099" s="134">
        <v>41465</v>
      </c>
      <c r="B3099" s="133">
        <v>148.40600000000001</v>
      </c>
      <c r="C3099" s="133">
        <v>4478.6440000000002</v>
      </c>
      <c r="D3099" s="183">
        <v>152.29900000000001</v>
      </c>
      <c r="E3099" s="133">
        <v>9985</v>
      </c>
      <c r="F3099" s="133">
        <v>5.4539999999999997</v>
      </c>
      <c r="G3099" s="133">
        <v>5.48</v>
      </c>
      <c r="H3099" s="133">
        <v>5.4909999999999997</v>
      </c>
      <c r="I3099" s="133">
        <v>6.66</v>
      </c>
      <c r="J3099" s="133">
        <v>7.12</v>
      </c>
      <c r="K3099" s="133">
        <v>380.53699999999998</v>
      </c>
      <c r="L3099" s="133">
        <v>242.08699999999999</v>
      </c>
    </row>
    <row r="3100" spans="1:12" x14ac:dyDescent="0.3">
      <c r="A3100" s="134">
        <v>41466</v>
      </c>
      <c r="B3100" s="133">
        <v>148.18100000000001</v>
      </c>
      <c r="C3100" s="133">
        <v>4604.2219999999998</v>
      </c>
      <c r="D3100" s="183">
        <v>156.03700000000001</v>
      </c>
      <c r="E3100" s="133">
        <v>9985</v>
      </c>
      <c r="F3100" s="133">
        <v>5.41</v>
      </c>
      <c r="G3100" s="133">
        <v>5.4960000000000004</v>
      </c>
      <c r="H3100" s="133">
        <v>5.4749999999999996</v>
      </c>
      <c r="I3100" s="133">
        <v>6.7670000000000003</v>
      </c>
      <c r="J3100" s="133">
        <v>7.1929999999999996</v>
      </c>
      <c r="K3100" s="133">
        <v>394.58199999999999</v>
      </c>
      <c r="L3100" s="133">
        <v>251.55600000000001</v>
      </c>
    </row>
    <row r="3101" spans="1:12" x14ac:dyDescent="0.3">
      <c r="A3101" s="134">
        <v>41467</v>
      </c>
      <c r="B3101" s="133">
        <v>146.661</v>
      </c>
      <c r="C3101" s="133">
        <v>4633.1080000000002</v>
      </c>
      <c r="D3101" s="183">
        <v>156.983</v>
      </c>
      <c r="E3101" s="133">
        <v>9993</v>
      </c>
      <c r="F3101" s="133">
        <v>5.4057899999999997</v>
      </c>
      <c r="G3101" s="133">
        <v>5.5226899999999999</v>
      </c>
      <c r="H3101" s="133">
        <v>5.5150899999999998</v>
      </c>
      <c r="I3101" s="133">
        <v>6.915</v>
      </c>
      <c r="J3101" s="133">
        <v>7.3540000000000001</v>
      </c>
      <c r="K3101" s="133">
        <v>397.56700000000001</v>
      </c>
      <c r="L3101" s="133">
        <v>253.405</v>
      </c>
    </row>
    <row r="3102" spans="1:12" x14ac:dyDescent="0.3">
      <c r="A3102" s="134">
        <v>41468</v>
      </c>
      <c r="B3102" s="133">
        <v>146.661</v>
      </c>
      <c r="C3102" s="133">
        <v>4633.1080000000002</v>
      </c>
      <c r="D3102" s="183">
        <v>156.983</v>
      </c>
      <c r="E3102" s="133">
        <v>9993</v>
      </c>
      <c r="F3102" s="133">
        <v>5.4057899999999997</v>
      </c>
      <c r="G3102" s="133">
        <v>5.5226899999999999</v>
      </c>
      <c r="H3102" s="133">
        <v>5.5150899999999998</v>
      </c>
      <c r="I3102" s="133">
        <v>6.915</v>
      </c>
      <c r="J3102" s="133">
        <v>7.3540000000000001</v>
      </c>
      <c r="K3102" s="133">
        <v>397.56700000000001</v>
      </c>
      <c r="L3102" s="133">
        <v>253.405</v>
      </c>
    </row>
    <row r="3103" spans="1:12" x14ac:dyDescent="0.3">
      <c r="A3103" s="134">
        <v>41469</v>
      </c>
      <c r="B3103" s="133">
        <v>146.661</v>
      </c>
      <c r="C3103" s="133">
        <v>4633.1080000000002</v>
      </c>
      <c r="D3103" s="183">
        <v>156.983</v>
      </c>
      <c r="E3103" s="133">
        <v>9993</v>
      </c>
      <c r="F3103" s="133">
        <v>5.4057899999999997</v>
      </c>
      <c r="G3103" s="133">
        <v>5.5226899999999999</v>
      </c>
      <c r="H3103" s="133">
        <v>5.5150899999999998</v>
      </c>
      <c r="I3103" s="133">
        <v>6.915</v>
      </c>
      <c r="J3103" s="133">
        <v>7.3540000000000001</v>
      </c>
      <c r="K3103" s="133">
        <v>397.56700000000001</v>
      </c>
      <c r="L3103" s="133">
        <v>253.405</v>
      </c>
    </row>
    <row r="3104" spans="1:12" x14ac:dyDescent="0.3">
      <c r="A3104" s="134">
        <v>41470</v>
      </c>
      <c r="B3104" s="133">
        <v>145.86199999999999</v>
      </c>
      <c r="C3104" s="133">
        <v>4635.7290000000003</v>
      </c>
      <c r="D3104" s="183">
        <v>156.90700000000001</v>
      </c>
      <c r="E3104" s="133">
        <v>10033</v>
      </c>
      <c r="F3104" s="133">
        <v>5.4149000000000003</v>
      </c>
      <c r="G3104" s="133">
        <v>5.4798099999999996</v>
      </c>
      <c r="H3104" s="133">
        <v>5.4686300000000001</v>
      </c>
      <c r="I3104" s="133">
        <v>6.9580000000000002</v>
      </c>
      <c r="J3104" s="133">
        <v>7.4340000000000002</v>
      </c>
      <c r="K3104" s="133">
        <v>397.71699999999998</v>
      </c>
      <c r="L3104" s="133">
        <v>253.44300000000001</v>
      </c>
    </row>
    <row r="3105" spans="1:12" x14ac:dyDescent="0.3">
      <c r="A3105" s="134">
        <v>41471</v>
      </c>
      <c r="B3105" s="133">
        <v>145.60599999999999</v>
      </c>
      <c r="C3105" s="133">
        <v>4644.0389999999998</v>
      </c>
      <c r="D3105" s="183">
        <v>157.27500000000001</v>
      </c>
      <c r="E3105" s="133">
        <v>10035</v>
      </c>
      <c r="F3105" s="133">
        <v>5.5001800000000003</v>
      </c>
      <c r="G3105" s="133">
        <v>5.5625</v>
      </c>
      <c r="H3105" s="133">
        <v>5.5004799999999996</v>
      </c>
      <c r="I3105" s="133">
        <v>6.77</v>
      </c>
      <c r="J3105" s="133">
        <v>7.4859999999999998</v>
      </c>
      <c r="K3105" s="133">
        <v>398.56299999999999</v>
      </c>
      <c r="L3105" s="133">
        <v>253.59299999999999</v>
      </c>
    </row>
    <row r="3106" spans="1:12" x14ac:dyDescent="0.3">
      <c r="A3106" s="134">
        <v>41472</v>
      </c>
      <c r="B3106" s="133">
        <v>145.46899999999999</v>
      </c>
      <c r="C3106" s="133">
        <v>4679.0010000000002</v>
      </c>
      <c r="D3106" s="183">
        <v>158.333</v>
      </c>
      <c r="E3106" s="133">
        <v>10045</v>
      </c>
      <c r="F3106" s="133">
        <v>5.5257399999999999</v>
      </c>
      <c r="G3106" s="133">
        <v>5.5883900000000004</v>
      </c>
      <c r="H3106" s="133">
        <v>5.5495299999999999</v>
      </c>
      <c r="I3106" s="133">
        <v>7.0110000000000001</v>
      </c>
      <c r="J3106" s="133">
        <v>7.4969999999999999</v>
      </c>
      <c r="K3106" s="133">
        <v>401.904</v>
      </c>
      <c r="L3106" s="133">
        <v>254.74199999999999</v>
      </c>
    </row>
    <row r="3107" spans="1:12" x14ac:dyDescent="0.3">
      <c r="A3107" s="134">
        <v>41473</v>
      </c>
      <c r="B3107" s="133">
        <v>146.57499999999999</v>
      </c>
      <c r="C3107" s="133">
        <v>4720.4350000000004</v>
      </c>
      <c r="D3107" s="183">
        <v>159.52699999999999</v>
      </c>
      <c r="E3107" s="133">
        <v>10060</v>
      </c>
      <c r="F3107" s="133">
        <v>5.4520799999999996</v>
      </c>
      <c r="G3107" s="133">
        <v>5.5514799999999997</v>
      </c>
      <c r="H3107" s="133">
        <v>5.55708</v>
      </c>
      <c r="I3107" s="133">
        <v>6.9509999999999996</v>
      </c>
      <c r="J3107" s="133">
        <v>7.4180000000000001</v>
      </c>
      <c r="K3107" s="133">
        <v>405.72899999999998</v>
      </c>
      <c r="L3107" s="133">
        <v>257.39699999999999</v>
      </c>
    </row>
    <row r="3108" spans="1:12" x14ac:dyDescent="0.3">
      <c r="A3108" s="134">
        <v>41474</v>
      </c>
      <c r="B3108" s="133">
        <v>147.709</v>
      </c>
      <c r="C3108" s="133">
        <v>4724.4110000000001</v>
      </c>
      <c r="D3108" s="183">
        <v>159.696</v>
      </c>
      <c r="E3108" s="133">
        <v>10130</v>
      </c>
      <c r="F3108" s="133">
        <v>5.51091</v>
      </c>
      <c r="G3108" s="133">
        <v>5.5505500000000003</v>
      </c>
      <c r="H3108" s="133">
        <v>5.57</v>
      </c>
      <c r="I3108" s="133">
        <v>6.9710000000000001</v>
      </c>
      <c r="J3108" s="133">
        <v>7.3390000000000004</v>
      </c>
      <c r="K3108" s="133">
        <v>405.94299999999998</v>
      </c>
      <c r="L3108" s="133">
        <v>258.95</v>
      </c>
    </row>
    <row r="3109" spans="1:12" x14ac:dyDescent="0.3">
      <c r="A3109" s="134">
        <v>41475</v>
      </c>
      <c r="B3109" s="133">
        <v>147.709</v>
      </c>
      <c r="C3109" s="133">
        <v>4724.4110000000001</v>
      </c>
      <c r="D3109" s="183">
        <v>159.696</v>
      </c>
      <c r="E3109" s="133">
        <v>10130</v>
      </c>
      <c r="F3109" s="133">
        <v>5.51091</v>
      </c>
      <c r="G3109" s="133">
        <v>5.5505500000000003</v>
      </c>
      <c r="H3109" s="133">
        <v>5.57</v>
      </c>
      <c r="I3109" s="133">
        <v>6.9710000000000001</v>
      </c>
      <c r="J3109" s="133">
        <v>7.3390000000000004</v>
      </c>
      <c r="K3109" s="133">
        <v>405.94299999999998</v>
      </c>
      <c r="L3109" s="133">
        <v>258.95</v>
      </c>
    </row>
    <row r="3110" spans="1:12" x14ac:dyDescent="0.3">
      <c r="A3110" s="134">
        <v>41476</v>
      </c>
      <c r="B3110" s="133">
        <v>147.709</v>
      </c>
      <c r="C3110" s="133">
        <v>4724.4110000000001</v>
      </c>
      <c r="D3110" s="183">
        <v>159.696</v>
      </c>
      <c r="E3110" s="133">
        <v>10130</v>
      </c>
      <c r="F3110" s="133">
        <v>5.51091</v>
      </c>
      <c r="G3110" s="133">
        <v>5.5505500000000003</v>
      </c>
      <c r="H3110" s="133">
        <v>5.57</v>
      </c>
      <c r="I3110" s="133">
        <v>6.9710000000000001</v>
      </c>
      <c r="J3110" s="133">
        <v>7.3390000000000004</v>
      </c>
      <c r="K3110" s="133">
        <v>405.94299999999998</v>
      </c>
      <c r="L3110" s="133">
        <v>258.95</v>
      </c>
    </row>
    <row r="3111" spans="1:12" x14ac:dyDescent="0.3">
      <c r="A3111" s="134">
        <v>41477</v>
      </c>
      <c r="B3111" s="133">
        <v>149.46799999999999</v>
      </c>
      <c r="C3111" s="133">
        <v>4678.9830000000002</v>
      </c>
      <c r="D3111" s="183">
        <v>158.22499999999999</v>
      </c>
      <c r="E3111" s="133">
        <v>10065</v>
      </c>
      <c r="F3111" s="133">
        <v>5.48264</v>
      </c>
      <c r="G3111" s="133">
        <v>5.5937299999999999</v>
      </c>
      <c r="H3111" s="133">
        <v>5.5357500000000002</v>
      </c>
      <c r="I3111" s="133">
        <v>6.8629999999999995</v>
      </c>
      <c r="J3111" s="133">
        <v>7.1909999999999998</v>
      </c>
      <c r="K3111" s="133">
        <v>398.33600000000001</v>
      </c>
      <c r="L3111" s="133">
        <v>253.93199999999999</v>
      </c>
    </row>
    <row r="3112" spans="1:12" x14ac:dyDescent="0.3">
      <c r="A3112" s="134">
        <v>41478</v>
      </c>
      <c r="B3112" s="133">
        <v>151.65199999999999</v>
      </c>
      <c r="C3112" s="133">
        <v>4767.1589999999997</v>
      </c>
      <c r="D3112" s="183">
        <v>161.172</v>
      </c>
      <c r="E3112" s="133">
        <v>10195</v>
      </c>
      <c r="F3112" s="133">
        <v>5.4889400000000004</v>
      </c>
      <c r="G3112" s="133">
        <v>5.6330799999999996</v>
      </c>
      <c r="H3112" s="133">
        <v>5.5489800000000002</v>
      </c>
      <c r="I3112" s="133">
        <v>6.7219999999999995</v>
      </c>
      <c r="J3112" s="133">
        <v>7.0670000000000002</v>
      </c>
      <c r="K3112" s="133">
        <v>408.75200000000001</v>
      </c>
      <c r="L3112" s="133">
        <v>260.875</v>
      </c>
    </row>
    <row r="3113" spans="1:12" x14ac:dyDescent="0.3">
      <c r="A3113" s="134">
        <v>41479</v>
      </c>
      <c r="B3113" s="133">
        <v>150.61699999999999</v>
      </c>
      <c r="C3113" s="133">
        <v>4718.1030000000001</v>
      </c>
      <c r="D3113" s="183">
        <v>159.09399999999999</v>
      </c>
      <c r="E3113" s="133">
        <v>10260</v>
      </c>
      <c r="F3113" s="133">
        <v>5.4245299999999999</v>
      </c>
      <c r="G3113" s="133">
        <v>5.5391500000000002</v>
      </c>
      <c r="H3113" s="133">
        <v>5.5251000000000001</v>
      </c>
      <c r="I3113" s="133">
        <v>6.9050000000000002</v>
      </c>
      <c r="J3113" s="133">
        <v>7.12</v>
      </c>
      <c r="K3113" s="133">
        <v>404.01900000000001</v>
      </c>
      <c r="L3113" s="133">
        <v>257.74200000000002</v>
      </c>
    </row>
    <row r="3114" spans="1:12" x14ac:dyDescent="0.3">
      <c r="A3114" s="134">
        <v>41480</v>
      </c>
      <c r="B3114" s="133">
        <v>148.51400000000001</v>
      </c>
      <c r="C3114" s="133">
        <v>4674.1170000000002</v>
      </c>
      <c r="D3114" s="183">
        <v>157.667</v>
      </c>
      <c r="E3114" s="133">
        <v>10268</v>
      </c>
      <c r="F3114" s="133">
        <v>5.4782999999999999</v>
      </c>
      <c r="G3114" s="133">
        <v>5.5286799999999996</v>
      </c>
      <c r="H3114" s="133">
        <v>5.5750000000000002</v>
      </c>
      <c r="I3114" s="133">
        <v>6.9589999999999996</v>
      </c>
      <c r="J3114" s="133">
        <v>7.2169999999999996</v>
      </c>
      <c r="K3114" s="133">
        <v>399.00900000000001</v>
      </c>
      <c r="L3114" s="133">
        <v>254.53100000000001</v>
      </c>
    </row>
    <row r="3115" spans="1:12" x14ac:dyDescent="0.3">
      <c r="A3115" s="134">
        <v>41481</v>
      </c>
      <c r="B3115" s="133">
        <v>148.274</v>
      </c>
      <c r="C3115" s="133">
        <v>4658.8739999999998</v>
      </c>
      <c r="D3115" s="183">
        <v>156.542</v>
      </c>
      <c r="E3115" s="133">
        <v>10265</v>
      </c>
      <c r="F3115" s="133">
        <v>5.5129599999999996</v>
      </c>
      <c r="G3115" s="133">
        <v>5.6089799999999999</v>
      </c>
      <c r="H3115" s="133">
        <v>5.5894200000000005</v>
      </c>
      <c r="I3115" s="133">
        <v>6.9320000000000004</v>
      </c>
      <c r="J3115" s="133">
        <v>7.2539999999999996</v>
      </c>
      <c r="K3115" s="133">
        <v>398.23399999999998</v>
      </c>
      <c r="L3115" s="133">
        <v>254.88300000000001</v>
      </c>
    </row>
    <row r="3116" spans="1:12" x14ac:dyDescent="0.3">
      <c r="A3116" s="134">
        <v>41482</v>
      </c>
      <c r="B3116" s="133">
        <v>148.274</v>
      </c>
      <c r="C3116" s="133">
        <v>4658.8739999999998</v>
      </c>
      <c r="D3116" s="183">
        <v>156.542</v>
      </c>
      <c r="E3116" s="133">
        <v>10265</v>
      </c>
      <c r="F3116" s="133">
        <v>5.5129599999999996</v>
      </c>
      <c r="G3116" s="133">
        <v>5.6089799999999999</v>
      </c>
      <c r="H3116" s="133">
        <v>5.5894200000000005</v>
      </c>
      <c r="I3116" s="133">
        <v>6.9320000000000004</v>
      </c>
      <c r="J3116" s="133">
        <v>7.2539999999999996</v>
      </c>
      <c r="K3116" s="133">
        <v>398.23399999999998</v>
      </c>
      <c r="L3116" s="133">
        <v>254.88300000000001</v>
      </c>
    </row>
    <row r="3117" spans="1:12" x14ac:dyDescent="0.3">
      <c r="A3117" s="134">
        <v>41483</v>
      </c>
      <c r="B3117" s="133">
        <v>148.274</v>
      </c>
      <c r="C3117" s="133">
        <v>4658.8739999999998</v>
      </c>
      <c r="D3117" s="183">
        <v>156.542</v>
      </c>
      <c r="E3117" s="133">
        <v>10265</v>
      </c>
      <c r="F3117" s="133">
        <v>5.5129599999999996</v>
      </c>
      <c r="G3117" s="133">
        <v>5.6089799999999999</v>
      </c>
      <c r="H3117" s="133">
        <v>5.5894200000000005</v>
      </c>
      <c r="I3117" s="133">
        <v>6.9320000000000004</v>
      </c>
      <c r="J3117" s="133">
        <v>7.2539999999999996</v>
      </c>
      <c r="K3117" s="133">
        <v>398.23399999999998</v>
      </c>
      <c r="L3117" s="133">
        <v>254.88300000000001</v>
      </c>
    </row>
    <row r="3118" spans="1:12" x14ac:dyDescent="0.3">
      <c r="A3118" s="134">
        <v>41484</v>
      </c>
      <c r="B3118" s="133">
        <v>148.28200000000001</v>
      </c>
      <c r="C3118" s="133">
        <v>4580.4669999999996</v>
      </c>
      <c r="D3118" s="183">
        <v>153.88</v>
      </c>
      <c r="E3118" s="133">
        <v>10295</v>
      </c>
      <c r="F3118" s="133">
        <v>5.6032399999999996</v>
      </c>
      <c r="G3118" s="133">
        <v>5.6687000000000003</v>
      </c>
      <c r="H3118" s="133">
        <v>5.6230000000000002</v>
      </c>
      <c r="I3118" s="133">
        <v>6.9169999999999998</v>
      </c>
      <c r="J3118" s="133">
        <v>7.2709999999999999</v>
      </c>
      <c r="K3118" s="133">
        <v>390.649</v>
      </c>
      <c r="L3118" s="133">
        <v>249.29499999999999</v>
      </c>
    </row>
    <row r="3119" spans="1:12" x14ac:dyDescent="0.3">
      <c r="A3119" s="134">
        <v>41485</v>
      </c>
      <c r="B3119" s="133">
        <v>148.11000000000001</v>
      </c>
      <c r="C3119" s="133">
        <v>4608.4889999999996</v>
      </c>
      <c r="D3119" s="183">
        <v>154.81899999999999</v>
      </c>
      <c r="E3119" s="133">
        <v>10335</v>
      </c>
      <c r="F3119" s="133">
        <v>5.5504800000000003</v>
      </c>
      <c r="G3119" s="133">
        <v>5.6617300000000004</v>
      </c>
      <c r="H3119" s="133">
        <v>5.62812</v>
      </c>
      <c r="I3119" s="133">
        <v>6.798</v>
      </c>
      <c r="J3119" s="133">
        <v>7.2990000000000004</v>
      </c>
      <c r="K3119" s="133">
        <v>396.22199999999998</v>
      </c>
      <c r="L3119" s="133">
        <v>253.28</v>
      </c>
    </row>
    <row r="3120" spans="1:12" x14ac:dyDescent="0.3">
      <c r="A3120" s="134">
        <v>41486</v>
      </c>
      <c r="B3120" s="133">
        <v>149.22900000000001</v>
      </c>
      <c r="C3120" s="133">
        <v>4610.3770000000004</v>
      </c>
      <c r="D3120" s="183">
        <v>154.202</v>
      </c>
      <c r="E3120" s="133">
        <v>10278</v>
      </c>
      <c r="F3120" s="133">
        <v>5.5624500000000001</v>
      </c>
      <c r="G3120" s="133">
        <v>5.7179099999999998</v>
      </c>
      <c r="H3120" s="133">
        <v>5.6231100000000005</v>
      </c>
      <c r="I3120" s="133">
        <v>6.8149999999999995</v>
      </c>
      <c r="J3120" s="133">
        <v>7.2789999999999999</v>
      </c>
      <c r="K3120" s="133">
        <v>396.471</v>
      </c>
      <c r="L3120" s="133">
        <v>254.286</v>
      </c>
    </row>
    <row r="3121" spans="1:12" x14ac:dyDescent="0.3">
      <c r="A3121" s="134">
        <v>41487</v>
      </c>
      <c r="B3121" s="133">
        <v>150.464</v>
      </c>
      <c r="C3121" s="133">
        <v>4624.3360000000002</v>
      </c>
      <c r="D3121" s="183">
        <v>155.57499999999999</v>
      </c>
      <c r="E3121" s="133">
        <v>10280</v>
      </c>
      <c r="F3121" s="133">
        <v>5.5624500000000001</v>
      </c>
      <c r="G3121" s="133">
        <v>5.7179099999999998</v>
      </c>
      <c r="H3121" s="133">
        <v>5.6231100000000005</v>
      </c>
      <c r="I3121" s="133">
        <v>6.7709999999999999</v>
      </c>
      <c r="J3121" s="133">
        <v>7.181</v>
      </c>
      <c r="K3121" s="133">
        <v>398.86500000000001</v>
      </c>
      <c r="L3121" s="133">
        <v>255.59</v>
      </c>
    </row>
    <row r="3122" spans="1:12" x14ac:dyDescent="0.3">
      <c r="A3122" s="134">
        <v>41488</v>
      </c>
      <c r="B3122" s="133">
        <v>150.816</v>
      </c>
      <c r="C3122" s="133">
        <v>4640.7809999999999</v>
      </c>
      <c r="D3122" s="183">
        <v>155.84100000000001</v>
      </c>
      <c r="E3122" s="133">
        <v>10285</v>
      </c>
      <c r="F3122" s="133">
        <v>5.6346400000000001</v>
      </c>
      <c r="G3122" s="133">
        <v>5.7021800000000002</v>
      </c>
      <c r="H3122" s="133">
        <v>5.6396199999999999</v>
      </c>
      <c r="I3122" s="133">
        <v>6.7279999999999998</v>
      </c>
      <c r="J3122" s="133">
        <v>7.1619999999999999</v>
      </c>
      <c r="K3122" s="133">
        <v>399.517</v>
      </c>
      <c r="L3122" s="133">
        <v>255.13900000000001</v>
      </c>
    </row>
    <row r="3123" spans="1:12" x14ac:dyDescent="0.3">
      <c r="A3123" s="134">
        <v>41489</v>
      </c>
      <c r="B3123" s="133">
        <v>150.816</v>
      </c>
      <c r="C3123" s="133">
        <v>4640.7809999999999</v>
      </c>
      <c r="D3123" s="183">
        <v>155.84100000000001</v>
      </c>
      <c r="E3123" s="133">
        <v>10285</v>
      </c>
      <c r="F3123" s="133">
        <v>5.6346400000000001</v>
      </c>
      <c r="G3123" s="133">
        <v>5.7021800000000002</v>
      </c>
      <c r="H3123" s="133">
        <v>5.6396199999999999</v>
      </c>
      <c r="I3123" s="133">
        <v>6.7279999999999998</v>
      </c>
      <c r="J3123" s="133">
        <v>7.1619999999999999</v>
      </c>
      <c r="K3123" s="133">
        <v>399.517</v>
      </c>
      <c r="L3123" s="133">
        <v>255.13900000000001</v>
      </c>
    </row>
    <row r="3124" spans="1:12" x14ac:dyDescent="0.3">
      <c r="A3124" s="134">
        <v>41490</v>
      </c>
      <c r="B3124" s="133">
        <v>150.816</v>
      </c>
      <c r="C3124" s="133">
        <v>4640.7809999999999</v>
      </c>
      <c r="D3124" s="183">
        <v>155.84100000000001</v>
      </c>
      <c r="E3124" s="133">
        <v>10285</v>
      </c>
      <c r="F3124" s="133">
        <v>5.6346400000000001</v>
      </c>
      <c r="G3124" s="133">
        <v>5.7021800000000002</v>
      </c>
      <c r="H3124" s="133">
        <v>5.6396199999999999</v>
      </c>
      <c r="I3124" s="133">
        <v>6.7279999999999998</v>
      </c>
      <c r="J3124" s="133">
        <v>7.1619999999999999</v>
      </c>
      <c r="K3124" s="133">
        <v>399.517</v>
      </c>
      <c r="L3124" s="133">
        <v>255.13900000000001</v>
      </c>
    </row>
    <row r="3125" spans="1:12" x14ac:dyDescent="0.3">
      <c r="A3125" s="134">
        <v>41491</v>
      </c>
      <c r="B3125" s="133">
        <v>150.917</v>
      </c>
      <c r="C3125" s="133">
        <v>4640.7809999999999</v>
      </c>
      <c r="D3125" s="183">
        <v>155.84100000000001</v>
      </c>
      <c r="E3125" s="133">
        <v>10270</v>
      </c>
      <c r="F3125" s="133">
        <v>5.6459299999999999</v>
      </c>
      <c r="G3125" s="133">
        <v>5.6897200000000003</v>
      </c>
      <c r="H3125" s="133">
        <v>5.6632999999999996</v>
      </c>
      <c r="I3125" s="133">
        <v>6.6280000000000001</v>
      </c>
      <c r="J3125" s="133">
        <v>7.1379999999999999</v>
      </c>
      <c r="K3125" s="133">
        <v>399.517</v>
      </c>
      <c r="L3125" s="133">
        <v>255.13900000000001</v>
      </c>
    </row>
    <row r="3126" spans="1:12" x14ac:dyDescent="0.3">
      <c r="A3126" s="134">
        <v>41492</v>
      </c>
      <c r="B3126" s="133">
        <v>150.95099999999999</v>
      </c>
      <c r="C3126" s="133">
        <v>4640.7809999999999</v>
      </c>
      <c r="D3126" s="183">
        <v>155.84100000000001</v>
      </c>
      <c r="E3126" s="133">
        <v>10285</v>
      </c>
      <c r="F3126" s="133">
        <v>5.6082700000000001</v>
      </c>
      <c r="G3126" s="133">
        <v>5.6619099999999998</v>
      </c>
      <c r="H3126" s="133">
        <v>5.6526499999999995</v>
      </c>
      <c r="I3126" s="133">
        <v>6.7809999999999997</v>
      </c>
      <c r="J3126" s="133">
        <v>7.2160000000000002</v>
      </c>
      <c r="K3126" s="133">
        <v>399.517</v>
      </c>
      <c r="L3126" s="133">
        <v>255.13900000000001</v>
      </c>
    </row>
    <row r="3127" spans="1:12" x14ac:dyDescent="0.3">
      <c r="A3127" s="134">
        <v>41493</v>
      </c>
      <c r="B3127" s="133">
        <v>150.98500000000001</v>
      </c>
      <c r="C3127" s="133">
        <v>4640.7809999999999</v>
      </c>
      <c r="D3127" s="183">
        <v>155.84100000000001</v>
      </c>
      <c r="E3127" s="133">
        <v>10293</v>
      </c>
      <c r="F3127" s="133">
        <v>5.6082700000000001</v>
      </c>
      <c r="G3127" s="133">
        <v>5.6619099999999998</v>
      </c>
      <c r="H3127" s="133">
        <v>5.6526499999999995</v>
      </c>
      <c r="I3127" s="133">
        <v>6.383</v>
      </c>
      <c r="J3127" s="133">
        <v>7.1980000000000004</v>
      </c>
      <c r="K3127" s="133">
        <v>399.517</v>
      </c>
      <c r="L3127" s="133">
        <v>255.13900000000001</v>
      </c>
    </row>
    <row r="3128" spans="1:12" x14ac:dyDescent="0.3">
      <c r="A3128" s="134">
        <v>41494</v>
      </c>
      <c r="B3128" s="133">
        <v>151.018</v>
      </c>
      <c r="C3128" s="133">
        <v>4640.7809999999999</v>
      </c>
      <c r="D3128" s="183">
        <v>155.84100000000001</v>
      </c>
      <c r="E3128" s="133">
        <v>10285</v>
      </c>
      <c r="F3128" s="133">
        <v>5.6082700000000001</v>
      </c>
      <c r="G3128" s="133">
        <v>5.6619099999999998</v>
      </c>
      <c r="H3128" s="133">
        <v>5.6526499999999995</v>
      </c>
      <c r="I3128" s="133">
        <v>6.298</v>
      </c>
      <c r="J3128" s="133">
        <v>7.1980000000000004</v>
      </c>
      <c r="K3128" s="133">
        <v>399.517</v>
      </c>
      <c r="L3128" s="133">
        <v>255.13900000000001</v>
      </c>
    </row>
    <row r="3129" spans="1:12" x14ac:dyDescent="0.3">
      <c r="A3129" s="134">
        <v>41495</v>
      </c>
      <c r="B3129" s="133">
        <v>151.05199999999999</v>
      </c>
      <c r="C3129" s="133">
        <v>4640.7809999999999</v>
      </c>
      <c r="D3129" s="183">
        <v>155.84100000000001</v>
      </c>
      <c r="E3129" s="133">
        <v>10277</v>
      </c>
      <c r="F3129" s="133">
        <v>5.6082700000000001</v>
      </c>
      <c r="G3129" s="133">
        <v>5.6619099999999998</v>
      </c>
      <c r="H3129" s="133">
        <v>5.6526499999999995</v>
      </c>
      <c r="I3129" s="133">
        <v>6.2919999999999998</v>
      </c>
      <c r="J3129" s="133">
        <v>7.1980000000000004</v>
      </c>
      <c r="K3129" s="133">
        <v>399.517</v>
      </c>
      <c r="L3129" s="133">
        <v>255.13900000000001</v>
      </c>
    </row>
    <row r="3130" spans="1:12" x14ac:dyDescent="0.3">
      <c r="A3130" s="134">
        <v>41496</v>
      </c>
      <c r="B3130" s="133">
        <v>151.05199999999999</v>
      </c>
      <c r="C3130" s="133">
        <v>4640.7809999999999</v>
      </c>
      <c r="D3130" s="183">
        <v>155.84100000000001</v>
      </c>
      <c r="E3130" s="133">
        <v>10277</v>
      </c>
      <c r="F3130" s="133">
        <v>5.6082700000000001</v>
      </c>
      <c r="G3130" s="133">
        <v>5.6619099999999998</v>
      </c>
      <c r="H3130" s="133">
        <v>5.6526499999999995</v>
      </c>
      <c r="I3130" s="133">
        <v>6.2919999999999998</v>
      </c>
      <c r="J3130" s="133">
        <v>7.1980000000000004</v>
      </c>
      <c r="K3130" s="133">
        <v>399.517</v>
      </c>
      <c r="L3130" s="133">
        <v>255.13900000000001</v>
      </c>
    </row>
    <row r="3131" spans="1:12" x14ac:dyDescent="0.3">
      <c r="A3131" s="134">
        <v>41497</v>
      </c>
      <c r="B3131" s="133">
        <v>151.05199999999999</v>
      </c>
      <c r="C3131" s="133">
        <v>4640.7809999999999</v>
      </c>
      <c r="D3131" s="183">
        <v>155.84100000000001</v>
      </c>
      <c r="E3131" s="133">
        <v>10277</v>
      </c>
      <c r="F3131" s="133">
        <v>5.6082700000000001</v>
      </c>
      <c r="G3131" s="133">
        <v>5.6619099999999998</v>
      </c>
      <c r="H3131" s="133">
        <v>5.6526499999999995</v>
      </c>
      <c r="I3131" s="133">
        <v>6.2919999999999998</v>
      </c>
      <c r="J3131" s="133">
        <v>7.1980000000000004</v>
      </c>
      <c r="K3131" s="133">
        <v>399.517</v>
      </c>
      <c r="L3131" s="133">
        <v>255.13900000000001</v>
      </c>
    </row>
    <row r="3132" spans="1:12" x14ac:dyDescent="0.3">
      <c r="A3132" s="134">
        <v>41498</v>
      </c>
      <c r="B3132" s="133">
        <v>150.97300000000001</v>
      </c>
      <c r="C3132" s="133">
        <v>4597.78</v>
      </c>
      <c r="D3132" s="183">
        <v>154.71700000000001</v>
      </c>
      <c r="E3132" s="133">
        <v>10294</v>
      </c>
      <c r="F3132" s="133">
        <v>5.5849099999999998</v>
      </c>
      <c r="G3132" s="133">
        <v>5.6479200000000001</v>
      </c>
      <c r="H3132" s="133">
        <v>5.6555</v>
      </c>
      <c r="I3132" s="133">
        <v>6.8440000000000003</v>
      </c>
      <c r="J3132" s="133">
        <v>7.1859999999999999</v>
      </c>
      <c r="K3132" s="133">
        <v>392.92399999999998</v>
      </c>
      <c r="L3132" s="133">
        <v>250.709</v>
      </c>
    </row>
    <row r="3133" spans="1:12" x14ac:dyDescent="0.3">
      <c r="A3133" s="134">
        <v>41499</v>
      </c>
      <c r="B3133" s="133">
        <v>150.65299999999999</v>
      </c>
      <c r="C3133" s="133">
        <v>4652.3969999999999</v>
      </c>
      <c r="D3133" s="183">
        <v>156.643</v>
      </c>
      <c r="E3133" s="133">
        <v>10290</v>
      </c>
      <c r="F3133" s="133">
        <v>5.6</v>
      </c>
      <c r="G3133" s="133">
        <v>5.6950000000000003</v>
      </c>
      <c r="H3133" s="133">
        <v>5.6828399999999997</v>
      </c>
      <c r="I3133" s="133">
        <v>6.883</v>
      </c>
      <c r="J3133" s="133">
        <v>7.2320000000000002</v>
      </c>
      <c r="K3133" s="133">
        <v>399.21600000000001</v>
      </c>
      <c r="L3133" s="133">
        <v>254.364</v>
      </c>
    </row>
    <row r="3134" spans="1:12" x14ac:dyDescent="0.3">
      <c r="A3134" s="134">
        <v>41500</v>
      </c>
      <c r="B3134" s="133">
        <v>150.155</v>
      </c>
      <c r="C3134" s="133">
        <v>4699.7330000000002</v>
      </c>
      <c r="D3134" s="183">
        <v>158.05699999999999</v>
      </c>
      <c r="E3134" s="133">
        <v>10308</v>
      </c>
      <c r="F3134" s="133">
        <v>5.5849099999999998</v>
      </c>
      <c r="G3134" s="133">
        <v>5.6479200000000001</v>
      </c>
      <c r="H3134" s="133">
        <v>5.6555</v>
      </c>
      <c r="I3134" s="133">
        <v>6.8650000000000002</v>
      </c>
      <c r="J3134" s="133">
        <v>7.2160000000000002</v>
      </c>
      <c r="K3134" s="133">
        <v>404.36200000000002</v>
      </c>
      <c r="L3134" s="133">
        <v>257.46499999999997</v>
      </c>
    </row>
    <row r="3135" spans="1:12" x14ac:dyDescent="0.3">
      <c r="A3135" s="134">
        <v>41501</v>
      </c>
      <c r="B3135" s="133">
        <v>149.04</v>
      </c>
      <c r="C3135" s="133">
        <v>4685.1289999999999</v>
      </c>
      <c r="D3135" s="183">
        <v>157.22</v>
      </c>
      <c r="E3135" s="133">
        <v>10403</v>
      </c>
      <c r="F3135" s="133">
        <v>5.6918299999999995</v>
      </c>
      <c r="G3135" s="133">
        <v>5.76471</v>
      </c>
      <c r="H3135" s="133">
        <v>5.6941199999999998</v>
      </c>
      <c r="I3135" s="133">
        <v>6.8870000000000005</v>
      </c>
      <c r="J3135" s="133">
        <v>7.3949999999999996</v>
      </c>
      <c r="K3135" s="133">
        <v>401.22300000000001</v>
      </c>
      <c r="L3135" s="133">
        <v>255.089</v>
      </c>
    </row>
    <row r="3136" spans="1:12" x14ac:dyDescent="0.3">
      <c r="A3136" s="134">
        <v>41502</v>
      </c>
      <c r="B3136" s="133">
        <v>147.17099999999999</v>
      </c>
      <c r="C3136" s="133">
        <v>4568.6540000000005</v>
      </c>
      <c r="D3136" s="183">
        <v>153.80699999999999</v>
      </c>
      <c r="E3136" s="133">
        <v>10385</v>
      </c>
      <c r="F3136" s="133">
        <v>5.6521799999999995</v>
      </c>
      <c r="G3136" s="133">
        <v>5.7210900000000002</v>
      </c>
      <c r="H3136" s="133">
        <v>5.6776400000000002</v>
      </c>
      <c r="I3136" s="133">
        <v>7.0090000000000003</v>
      </c>
      <c r="J3136" s="133">
        <v>7.4719999999999995</v>
      </c>
      <c r="K3136" s="133">
        <v>389.31200000000001</v>
      </c>
      <c r="L3136" s="133">
        <v>247.291</v>
      </c>
    </row>
    <row r="3137" spans="1:12" x14ac:dyDescent="0.3">
      <c r="A3137" s="134">
        <v>41503</v>
      </c>
      <c r="B3137" s="133">
        <v>147.17099999999999</v>
      </c>
      <c r="C3137" s="133">
        <v>4568.6540000000005</v>
      </c>
      <c r="D3137" s="183">
        <v>153.80699999999999</v>
      </c>
      <c r="E3137" s="133">
        <v>10385</v>
      </c>
      <c r="F3137" s="133">
        <v>5.6521799999999995</v>
      </c>
      <c r="G3137" s="133">
        <v>5.7210900000000002</v>
      </c>
      <c r="H3137" s="133">
        <v>5.6776400000000002</v>
      </c>
      <c r="I3137" s="133">
        <v>7.0090000000000003</v>
      </c>
      <c r="J3137" s="133">
        <v>7.4719999999999995</v>
      </c>
      <c r="K3137" s="133">
        <v>389.31200000000001</v>
      </c>
      <c r="L3137" s="133">
        <v>247.291</v>
      </c>
    </row>
    <row r="3138" spans="1:12" x14ac:dyDescent="0.3">
      <c r="A3138" s="134">
        <v>41504</v>
      </c>
      <c r="B3138" s="133">
        <v>147.17099999999999</v>
      </c>
      <c r="C3138" s="133">
        <v>4568.6540000000005</v>
      </c>
      <c r="D3138" s="183">
        <v>153.80699999999999</v>
      </c>
      <c r="E3138" s="133">
        <v>10385</v>
      </c>
      <c r="F3138" s="133">
        <v>5.6521799999999995</v>
      </c>
      <c r="G3138" s="133">
        <v>5.7210900000000002</v>
      </c>
      <c r="H3138" s="133">
        <v>5.6776400000000002</v>
      </c>
      <c r="I3138" s="133">
        <v>7.0090000000000003</v>
      </c>
      <c r="J3138" s="133">
        <v>7.4719999999999995</v>
      </c>
      <c r="K3138" s="133">
        <v>389.31200000000001</v>
      </c>
      <c r="L3138" s="133">
        <v>247.291</v>
      </c>
    </row>
    <row r="3139" spans="1:12" x14ac:dyDescent="0.3">
      <c r="A3139" s="134">
        <v>41505</v>
      </c>
      <c r="B3139" s="133">
        <v>145.84299999999999</v>
      </c>
      <c r="C3139" s="133">
        <v>4313.518</v>
      </c>
      <c r="D3139" s="183">
        <v>145.20699999999999</v>
      </c>
      <c r="E3139" s="133">
        <v>10588</v>
      </c>
      <c r="F3139" s="133">
        <v>5.6609999999999996</v>
      </c>
      <c r="G3139" s="133">
        <v>5.7078199999999999</v>
      </c>
      <c r="H3139" s="133">
        <v>5.6896199999999997</v>
      </c>
      <c r="I3139" s="133">
        <v>7.133</v>
      </c>
      <c r="J3139" s="133">
        <v>7.5359999999999996</v>
      </c>
      <c r="K3139" s="133">
        <v>362.73700000000002</v>
      </c>
      <c r="L3139" s="133">
        <v>231.167</v>
      </c>
    </row>
    <row r="3140" spans="1:12" x14ac:dyDescent="0.3">
      <c r="A3140" s="134">
        <v>41506</v>
      </c>
      <c r="B3140" s="133">
        <v>143.964</v>
      </c>
      <c r="C3140" s="133">
        <v>4174.9830000000002</v>
      </c>
      <c r="D3140" s="183">
        <v>140.166</v>
      </c>
      <c r="E3140" s="133">
        <v>10768</v>
      </c>
      <c r="F3140" s="133">
        <v>5.6536499999999998</v>
      </c>
      <c r="G3140" s="133">
        <v>5.80654</v>
      </c>
      <c r="H3140" s="133">
        <v>5.6769600000000002</v>
      </c>
      <c r="I3140" s="133">
        <v>7.1139999999999999</v>
      </c>
      <c r="J3140" s="133">
        <v>7.6150000000000002</v>
      </c>
      <c r="K3140" s="133">
        <v>352.32100000000003</v>
      </c>
      <c r="L3140" s="133">
        <v>225.84200000000001</v>
      </c>
    </row>
    <row r="3141" spans="1:12" x14ac:dyDescent="0.3">
      <c r="A3141" s="134">
        <v>41507</v>
      </c>
      <c r="B3141" s="133">
        <v>144.04499999999999</v>
      </c>
      <c r="C3141" s="133">
        <v>4218.4480000000003</v>
      </c>
      <c r="D3141" s="183">
        <v>142.42400000000001</v>
      </c>
      <c r="E3141" s="133">
        <v>10948</v>
      </c>
      <c r="F3141" s="133">
        <v>5.6810200000000002</v>
      </c>
      <c r="G3141" s="133">
        <v>5.7074100000000003</v>
      </c>
      <c r="H3141" s="133">
        <v>5.6966000000000001</v>
      </c>
      <c r="I3141" s="133">
        <v>7.1420000000000003</v>
      </c>
      <c r="J3141" s="133">
        <v>7.6449999999999996</v>
      </c>
      <c r="K3141" s="133">
        <v>356.56799999999998</v>
      </c>
      <c r="L3141" s="133">
        <v>228.392</v>
      </c>
    </row>
    <row r="3142" spans="1:12" x14ac:dyDescent="0.3">
      <c r="A3142" s="134">
        <v>41508</v>
      </c>
      <c r="B3142" s="133">
        <v>144.18899999999999</v>
      </c>
      <c r="C3142" s="133">
        <v>4171.4129999999996</v>
      </c>
      <c r="D3142" s="183">
        <v>141.38900000000001</v>
      </c>
      <c r="E3142" s="133">
        <v>11018</v>
      </c>
      <c r="F3142" s="133">
        <v>5.6859099999999998</v>
      </c>
      <c r="G3142" s="133">
        <v>5.8309100000000003</v>
      </c>
      <c r="H3142" s="133">
        <v>5.7456700000000005</v>
      </c>
      <c r="I3142" s="133">
        <v>7.1040000000000001</v>
      </c>
      <c r="J3142" s="133">
        <v>7.6989999999999998</v>
      </c>
      <c r="K3142" s="133">
        <v>352.56099999999998</v>
      </c>
      <c r="L3142" s="133">
        <v>227.161</v>
      </c>
    </row>
    <row r="3143" spans="1:12" x14ac:dyDescent="0.3">
      <c r="A3143" s="134">
        <v>41509</v>
      </c>
      <c r="B3143" s="133">
        <v>144.084</v>
      </c>
      <c r="C3143" s="133">
        <v>4169.8270000000002</v>
      </c>
      <c r="D3143" s="183">
        <v>141.36799999999999</v>
      </c>
      <c r="E3143" s="133">
        <v>10780</v>
      </c>
      <c r="F3143" s="133">
        <v>5.6162000000000001</v>
      </c>
      <c r="G3143" s="133">
        <v>5.7537000000000003</v>
      </c>
      <c r="H3143" s="133">
        <v>5.7244200000000003</v>
      </c>
      <c r="I3143" s="133">
        <v>7.1429999999999998</v>
      </c>
      <c r="J3143" s="133">
        <v>7.83</v>
      </c>
      <c r="K3143" s="133">
        <v>352.661</v>
      </c>
      <c r="L3143" s="133">
        <v>227.358</v>
      </c>
    </row>
    <row r="3144" spans="1:12" x14ac:dyDescent="0.3">
      <c r="A3144" s="134">
        <v>41510</v>
      </c>
      <c r="B3144" s="133">
        <v>144.084</v>
      </c>
      <c r="C3144" s="133">
        <v>4169.8270000000002</v>
      </c>
      <c r="D3144" s="183">
        <v>141.36799999999999</v>
      </c>
      <c r="E3144" s="133">
        <v>10780</v>
      </c>
      <c r="F3144" s="133">
        <v>5.6162000000000001</v>
      </c>
      <c r="G3144" s="133">
        <v>5.7537000000000003</v>
      </c>
      <c r="H3144" s="133">
        <v>5.7244200000000003</v>
      </c>
      <c r="I3144" s="133">
        <v>7.1429999999999998</v>
      </c>
      <c r="J3144" s="133">
        <v>7.83</v>
      </c>
      <c r="K3144" s="133">
        <v>352.661</v>
      </c>
      <c r="L3144" s="133">
        <v>227.358</v>
      </c>
    </row>
    <row r="3145" spans="1:12" x14ac:dyDescent="0.3">
      <c r="A3145" s="134">
        <v>41511</v>
      </c>
      <c r="B3145" s="133">
        <v>144.084</v>
      </c>
      <c r="C3145" s="133">
        <v>4169.8270000000002</v>
      </c>
      <c r="D3145" s="183">
        <v>141.36799999999999</v>
      </c>
      <c r="E3145" s="133">
        <v>10780</v>
      </c>
      <c r="F3145" s="133">
        <v>5.6162000000000001</v>
      </c>
      <c r="G3145" s="133">
        <v>5.7537000000000003</v>
      </c>
      <c r="H3145" s="133">
        <v>5.7244200000000003</v>
      </c>
      <c r="I3145" s="133">
        <v>7.1429999999999998</v>
      </c>
      <c r="J3145" s="133">
        <v>7.83</v>
      </c>
      <c r="K3145" s="133">
        <v>352.661</v>
      </c>
      <c r="L3145" s="133">
        <v>227.358</v>
      </c>
    </row>
    <row r="3146" spans="1:12" x14ac:dyDescent="0.3">
      <c r="A3146" s="134">
        <v>41512</v>
      </c>
      <c r="B3146" s="133">
        <v>143.96799999999999</v>
      </c>
      <c r="C3146" s="133">
        <v>4120.6689999999999</v>
      </c>
      <c r="D3146" s="183">
        <v>139.43299999999999</v>
      </c>
      <c r="E3146" s="133">
        <v>11158</v>
      </c>
      <c r="F3146" s="133">
        <v>5.6909999999999998</v>
      </c>
      <c r="G3146" s="133">
        <v>5.7151800000000001</v>
      </c>
      <c r="H3146" s="133">
        <v>5.7504900000000001</v>
      </c>
      <c r="I3146" s="133">
        <v>7.2350000000000003</v>
      </c>
      <c r="J3146" s="133">
        <v>7.8469999999999995</v>
      </c>
      <c r="K3146" s="133">
        <v>345.971</v>
      </c>
      <c r="L3146" s="133">
        <v>223.553</v>
      </c>
    </row>
    <row r="3147" spans="1:12" x14ac:dyDescent="0.3">
      <c r="A3147" s="134">
        <v>41513</v>
      </c>
      <c r="B3147" s="133">
        <v>142.66900000000001</v>
      </c>
      <c r="C3147" s="133">
        <v>3967.8420000000001</v>
      </c>
      <c r="D3147" s="183">
        <v>133.79599999999999</v>
      </c>
      <c r="E3147" s="133">
        <v>11358</v>
      </c>
      <c r="F3147" s="133">
        <v>5.6799099999999996</v>
      </c>
      <c r="G3147" s="133">
        <v>5.8797300000000003</v>
      </c>
      <c r="H3147" s="133">
        <v>5.7292500000000004</v>
      </c>
      <c r="I3147" s="133">
        <v>7.47</v>
      </c>
      <c r="J3147" s="133">
        <v>7.9589999999999996</v>
      </c>
      <c r="K3147" s="133">
        <v>332.78800000000001</v>
      </c>
      <c r="L3147" s="133">
        <v>216.131</v>
      </c>
    </row>
    <row r="3148" spans="1:12" x14ac:dyDescent="0.3">
      <c r="A3148" s="134">
        <v>41514</v>
      </c>
      <c r="B3148" s="133">
        <v>141.85</v>
      </c>
      <c r="C3148" s="133">
        <v>4026.4749999999999</v>
      </c>
      <c r="D3148" s="183">
        <v>136.17400000000001</v>
      </c>
      <c r="E3148" s="133">
        <v>11245</v>
      </c>
      <c r="F3148" s="133">
        <v>5.6799099999999996</v>
      </c>
      <c r="G3148" s="133">
        <v>5.8797300000000003</v>
      </c>
      <c r="H3148" s="133">
        <v>5.7292500000000004</v>
      </c>
      <c r="I3148" s="133">
        <v>7.6420000000000003</v>
      </c>
      <c r="J3148" s="133">
        <v>7.9829999999999997</v>
      </c>
      <c r="K3148" s="133">
        <v>339.69200000000001</v>
      </c>
      <c r="L3148" s="133">
        <v>220.215</v>
      </c>
    </row>
    <row r="3149" spans="1:12" x14ac:dyDescent="0.3">
      <c r="A3149" s="134">
        <v>41515</v>
      </c>
      <c r="B3149" s="133">
        <v>142.54499999999999</v>
      </c>
      <c r="C3149" s="133">
        <v>4103.5929999999998</v>
      </c>
      <c r="D3149" s="183">
        <v>139.53200000000001</v>
      </c>
      <c r="E3149" s="133">
        <v>11208</v>
      </c>
      <c r="F3149" s="133">
        <v>5.6880899999999999</v>
      </c>
      <c r="G3149" s="133">
        <v>5.8124500000000001</v>
      </c>
      <c r="H3149" s="133">
        <v>5.7790600000000003</v>
      </c>
      <c r="I3149" s="133">
        <v>7.6139999999999999</v>
      </c>
      <c r="J3149" s="133">
        <v>7.9399999999999995</v>
      </c>
      <c r="K3149" s="133">
        <v>347.53800000000001</v>
      </c>
      <c r="L3149" s="133">
        <v>224.15899999999999</v>
      </c>
    </row>
    <row r="3150" spans="1:12" x14ac:dyDescent="0.3">
      <c r="A3150" s="134">
        <v>41516</v>
      </c>
      <c r="B3150" s="133">
        <v>144.178</v>
      </c>
      <c r="C3150" s="133">
        <v>4195.0889999999999</v>
      </c>
      <c r="D3150" s="183">
        <v>143.922</v>
      </c>
      <c r="E3150" s="133">
        <v>11293</v>
      </c>
      <c r="F3150" s="133">
        <v>5.7004700000000001</v>
      </c>
      <c r="G3150" s="133">
        <v>5.8462300000000003</v>
      </c>
      <c r="H3150" s="133">
        <v>5.7703899999999999</v>
      </c>
      <c r="I3150" s="133">
        <v>7.399</v>
      </c>
      <c r="J3150" s="133">
        <v>7.9260000000000002</v>
      </c>
      <c r="K3150" s="133">
        <v>358.63499999999999</v>
      </c>
      <c r="L3150" s="133">
        <v>230.184</v>
      </c>
    </row>
    <row r="3151" spans="1:12" x14ac:dyDescent="0.3">
      <c r="A3151" s="134">
        <v>41517</v>
      </c>
      <c r="B3151" s="133">
        <v>144.178</v>
      </c>
      <c r="C3151" s="133">
        <v>4195.0889999999999</v>
      </c>
      <c r="D3151" s="183">
        <v>143.922</v>
      </c>
      <c r="E3151" s="133">
        <v>11293</v>
      </c>
      <c r="F3151" s="133">
        <v>5.7004700000000001</v>
      </c>
      <c r="G3151" s="133">
        <v>5.8462300000000003</v>
      </c>
      <c r="H3151" s="133">
        <v>5.7703899999999999</v>
      </c>
      <c r="I3151" s="133">
        <v>7.399</v>
      </c>
      <c r="J3151" s="133">
        <v>7.9260000000000002</v>
      </c>
      <c r="K3151" s="133">
        <v>358.63499999999999</v>
      </c>
      <c r="L3151" s="133">
        <v>230.184</v>
      </c>
    </row>
    <row r="3152" spans="1:12" x14ac:dyDescent="0.3">
      <c r="A3152" s="134">
        <v>41518</v>
      </c>
      <c r="B3152" s="133">
        <v>144.178</v>
      </c>
      <c r="C3152" s="133">
        <v>4195.0889999999999</v>
      </c>
      <c r="D3152" s="183">
        <v>143.922</v>
      </c>
      <c r="E3152" s="133">
        <v>11293</v>
      </c>
      <c r="F3152" s="133">
        <v>5.7004700000000001</v>
      </c>
      <c r="G3152" s="133">
        <v>5.8462300000000003</v>
      </c>
      <c r="H3152" s="133">
        <v>5.7703899999999999</v>
      </c>
      <c r="I3152" s="133">
        <v>7.399</v>
      </c>
      <c r="J3152" s="133">
        <v>7.9260000000000002</v>
      </c>
      <c r="K3152" s="133">
        <v>358.63499999999999</v>
      </c>
      <c r="L3152" s="133">
        <v>230.184</v>
      </c>
    </row>
    <row r="3153" spans="1:12" x14ac:dyDescent="0.3">
      <c r="A3153" s="134">
        <v>41519</v>
      </c>
      <c r="B3153" s="133">
        <v>144.33699999999999</v>
      </c>
      <c r="C3153" s="133">
        <v>4101.2330000000002</v>
      </c>
      <c r="D3153" s="183">
        <v>140.78299999999999</v>
      </c>
      <c r="E3153" s="133">
        <v>11310</v>
      </c>
      <c r="F3153" s="133">
        <v>5.7768899999999999</v>
      </c>
      <c r="G3153" s="133">
        <v>5.82972</v>
      </c>
      <c r="H3153" s="133">
        <v>5.7780000000000005</v>
      </c>
      <c r="I3153" s="133">
        <v>7.3479999999999999</v>
      </c>
      <c r="J3153" s="133">
        <v>7.8520000000000003</v>
      </c>
      <c r="K3153" s="133">
        <v>346.45299999999997</v>
      </c>
      <c r="L3153" s="133">
        <v>223.68600000000001</v>
      </c>
    </row>
    <row r="3154" spans="1:12" x14ac:dyDescent="0.3">
      <c r="A3154" s="134">
        <v>41520</v>
      </c>
      <c r="B3154" s="133">
        <v>143.78100000000001</v>
      </c>
      <c r="C3154" s="133">
        <v>4164.0119999999997</v>
      </c>
      <c r="D3154" s="183">
        <v>143.10300000000001</v>
      </c>
      <c r="E3154" s="133">
        <v>11418</v>
      </c>
      <c r="F3154" s="133">
        <v>5.87364</v>
      </c>
      <c r="G3154" s="133">
        <v>5.9244500000000002</v>
      </c>
      <c r="H3154" s="133">
        <v>5.7834900000000005</v>
      </c>
      <c r="I3154" s="133">
        <v>7.3819999999999997</v>
      </c>
      <c r="J3154" s="133">
        <v>7.867</v>
      </c>
      <c r="K3154" s="133">
        <v>352.714</v>
      </c>
      <c r="L3154" s="133">
        <v>228.41900000000001</v>
      </c>
    </row>
    <row r="3155" spans="1:12" x14ac:dyDescent="0.3">
      <c r="A3155" s="134">
        <v>41521</v>
      </c>
      <c r="B3155" s="133">
        <v>142.43899999999999</v>
      </c>
      <c r="C3155" s="133">
        <v>4073.4549999999999</v>
      </c>
      <c r="D3155" s="183">
        <v>139.43100000000001</v>
      </c>
      <c r="E3155" s="133">
        <v>11413</v>
      </c>
      <c r="F3155" s="133">
        <v>5.8609099999999996</v>
      </c>
      <c r="G3155" s="133">
        <v>5.9372699999999998</v>
      </c>
      <c r="H3155" s="133">
        <v>5.8534300000000004</v>
      </c>
      <c r="I3155" s="133">
        <v>7.3940000000000001</v>
      </c>
      <c r="J3155" s="133">
        <v>7.9729999999999999</v>
      </c>
      <c r="K3155" s="133">
        <v>343.18700000000001</v>
      </c>
      <c r="L3155" s="133">
        <v>222.21299999999999</v>
      </c>
    </row>
    <row r="3156" spans="1:12" x14ac:dyDescent="0.3">
      <c r="A3156" s="134">
        <v>41522</v>
      </c>
      <c r="B3156" s="133">
        <v>142.14500000000001</v>
      </c>
      <c r="C3156" s="133">
        <v>4050.864</v>
      </c>
      <c r="D3156" s="183">
        <v>137.898</v>
      </c>
      <c r="E3156" s="133">
        <v>11480</v>
      </c>
      <c r="F3156" s="133">
        <v>5.8300900000000002</v>
      </c>
      <c r="G3156" s="133">
        <v>5.8902799999999997</v>
      </c>
      <c r="H3156" s="133">
        <v>5.7971599999999999</v>
      </c>
      <c r="I3156" s="133">
        <v>7.4390000000000001</v>
      </c>
      <c r="J3156" s="133">
        <v>7.952</v>
      </c>
      <c r="K3156" s="133">
        <v>340.75599999999997</v>
      </c>
      <c r="L3156" s="133">
        <v>221.40199999999999</v>
      </c>
    </row>
    <row r="3157" spans="1:12" x14ac:dyDescent="0.3">
      <c r="A3157" s="134">
        <v>41523</v>
      </c>
      <c r="B3157" s="133">
        <v>141.72399999999999</v>
      </c>
      <c r="C3157" s="133">
        <v>4072.3539999999998</v>
      </c>
      <c r="D3157" s="183">
        <v>138.92400000000001</v>
      </c>
      <c r="E3157" s="133">
        <v>11470</v>
      </c>
      <c r="F3157" s="133">
        <v>5.8969100000000001</v>
      </c>
      <c r="G3157" s="133">
        <v>5.9350000000000005</v>
      </c>
      <c r="H3157" s="133">
        <v>5.8581700000000003</v>
      </c>
      <c r="I3157" s="133">
        <v>7.4139999999999997</v>
      </c>
      <c r="J3157" s="133">
        <v>8.0039999999999996</v>
      </c>
      <c r="K3157" s="133">
        <v>344.21800000000002</v>
      </c>
      <c r="L3157" s="133">
        <v>223.39599999999999</v>
      </c>
    </row>
    <row r="3158" spans="1:12" x14ac:dyDescent="0.3">
      <c r="A3158" s="134">
        <v>41524</v>
      </c>
      <c r="B3158" s="133">
        <v>141.72399999999999</v>
      </c>
      <c r="C3158" s="133">
        <v>4072.3539999999998</v>
      </c>
      <c r="D3158" s="183">
        <v>138.92400000000001</v>
      </c>
      <c r="E3158" s="133">
        <v>11470</v>
      </c>
      <c r="F3158" s="133">
        <v>5.8969100000000001</v>
      </c>
      <c r="G3158" s="133">
        <v>5.9350000000000005</v>
      </c>
      <c r="H3158" s="133">
        <v>5.8581700000000003</v>
      </c>
      <c r="I3158" s="133">
        <v>7.4139999999999997</v>
      </c>
      <c r="J3158" s="133">
        <v>8.0039999999999996</v>
      </c>
      <c r="K3158" s="133">
        <v>344.21800000000002</v>
      </c>
      <c r="L3158" s="133">
        <v>223.39599999999999</v>
      </c>
    </row>
    <row r="3159" spans="1:12" x14ac:dyDescent="0.3">
      <c r="A3159" s="134">
        <v>41525</v>
      </c>
      <c r="B3159" s="133">
        <v>141.72399999999999</v>
      </c>
      <c r="C3159" s="133">
        <v>4072.3539999999998</v>
      </c>
      <c r="D3159" s="183">
        <v>138.92400000000001</v>
      </c>
      <c r="E3159" s="133">
        <v>11470</v>
      </c>
      <c r="F3159" s="133">
        <v>5.8969100000000001</v>
      </c>
      <c r="G3159" s="133">
        <v>5.9350000000000005</v>
      </c>
      <c r="H3159" s="133">
        <v>5.8581700000000003</v>
      </c>
      <c r="I3159" s="133">
        <v>7.4139999999999997</v>
      </c>
      <c r="J3159" s="133">
        <v>8.0039999999999996</v>
      </c>
      <c r="K3159" s="133">
        <v>344.21800000000002</v>
      </c>
      <c r="L3159" s="133">
        <v>223.39599999999999</v>
      </c>
    </row>
    <row r="3160" spans="1:12" x14ac:dyDescent="0.3">
      <c r="A3160" s="134">
        <v>41526</v>
      </c>
      <c r="B3160" s="133">
        <v>141.55699999999999</v>
      </c>
      <c r="C3160" s="133">
        <v>4191.2579999999998</v>
      </c>
      <c r="D3160" s="183">
        <v>142.755</v>
      </c>
      <c r="E3160" s="133">
        <v>11365</v>
      </c>
      <c r="F3160" s="133">
        <v>5.8963200000000002</v>
      </c>
      <c r="G3160" s="133">
        <v>5.8830200000000001</v>
      </c>
      <c r="H3160" s="133">
        <v>5.8234000000000004</v>
      </c>
      <c r="I3160" s="133">
        <v>7.4240000000000004</v>
      </c>
      <c r="J3160" s="133">
        <v>8.0120000000000005</v>
      </c>
      <c r="K3160" s="133">
        <v>357.31700000000001</v>
      </c>
      <c r="L3160" s="133">
        <v>231.97900000000001</v>
      </c>
    </row>
    <row r="3161" spans="1:12" x14ac:dyDescent="0.3">
      <c r="A3161" s="134">
        <v>41527</v>
      </c>
      <c r="B3161" s="133">
        <v>141.84299999999999</v>
      </c>
      <c r="C3161" s="133">
        <v>4358.143</v>
      </c>
      <c r="D3161" s="183">
        <v>147.256</v>
      </c>
      <c r="E3161" s="133">
        <v>11340</v>
      </c>
      <c r="F3161" s="133">
        <v>5.8905599999999998</v>
      </c>
      <c r="G3161" s="133">
        <v>5.9475899999999999</v>
      </c>
      <c r="H3161" s="133">
        <v>5.8751899999999999</v>
      </c>
      <c r="I3161" s="133">
        <v>7.3929999999999998</v>
      </c>
      <c r="J3161" s="133">
        <v>7.9779999999999998</v>
      </c>
      <c r="K3161" s="133">
        <v>378.82499999999999</v>
      </c>
      <c r="L3161" s="133">
        <v>245.702</v>
      </c>
    </row>
    <row r="3162" spans="1:12" x14ac:dyDescent="0.3">
      <c r="A3162" s="134">
        <v>41528</v>
      </c>
      <c r="B3162" s="133">
        <v>141.893</v>
      </c>
      <c r="C3162" s="133">
        <v>4349.4189999999999</v>
      </c>
      <c r="D3162" s="183">
        <v>146.60300000000001</v>
      </c>
      <c r="E3162" s="133">
        <v>11270</v>
      </c>
      <c r="F3162" s="133">
        <v>5.91296</v>
      </c>
      <c r="G3162" s="133">
        <v>6.0158300000000002</v>
      </c>
      <c r="H3162" s="133">
        <v>5.8557699999999997</v>
      </c>
      <c r="I3162" s="133">
        <v>7.3129999999999997</v>
      </c>
      <c r="J3162" s="133">
        <v>7.9080000000000004</v>
      </c>
      <c r="K3162" s="133">
        <v>377.11799999999999</v>
      </c>
      <c r="L3162" s="133">
        <v>244.5</v>
      </c>
    </row>
    <row r="3163" spans="1:12" x14ac:dyDescent="0.3">
      <c r="A3163" s="134">
        <v>41529</v>
      </c>
      <c r="B3163" s="133">
        <v>142.10400000000001</v>
      </c>
      <c r="C3163" s="133">
        <v>4356.6049999999996</v>
      </c>
      <c r="D3163" s="183">
        <v>146.381</v>
      </c>
      <c r="E3163" s="133">
        <v>11082</v>
      </c>
      <c r="F3163" s="133">
        <v>5.8791700000000002</v>
      </c>
      <c r="G3163" s="133">
        <v>5.9800899999999997</v>
      </c>
      <c r="H3163" s="133">
        <v>5.8456700000000001</v>
      </c>
      <c r="I3163" s="133">
        <v>7.1929999999999996</v>
      </c>
      <c r="J3163" s="133">
        <v>7.8680000000000003</v>
      </c>
      <c r="K3163" s="133">
        <v>375.76400000000001</v>
      </c>
      <c r="L3163" s="133">
        <v>242.952</v>
      </c>
    </row>
    <row r="3164" spans="1:12" x14ac:dyDescent="0.3">
      <c r="A3164" s="134">
        <v>41530</v>
      </c>
      <c r="B3164" s="133">
        <v>144.39599999999999</v>
      </c>
      <c r="C3164" s="133">
        <v>4375.5389999999998</v>
      </c>
      <c r="D3164" s="183">
        <v>146.803</v>
      </c>
      <c r="E3164" s="133">
        <v>11180</v>
      </c>
      <c r="F3164" s="133">
        <v>5.9303699999999999</v>
      </c>
      <c r="G3164" s="133">
        <v>6.00509</v>
      </c>
      <c r="H3164" s="133">
        <v>5.7955899999999998</v>
      </c>
      <c r="I3164" s="133">
        <v>7.2389999999999999</v>
      </c>
      <c r="J3164" s="133">
        <v>7.7940000000000005</v>
      </c>
      <c r="K3164" s="133">
        <v>377.423</v>
      </c>
      <c r="L3164" s="133">
        <v>242.97900000000001</v>
      </c>
    </row>
    <row r="3165" spans="1:12" x14ac:dyDescent="0.3">
      <c r="A3165" s="134">
        <v>41531</v>
      </c>
      <c r="B3165" s="133">
        <v>144.39599999999999</v>
      </c>
      <c r="C3165" s="133">
        <v>4375.5389999999998</v>
      </c>
      <c r="D3165" s="183">
        <v>146.803</v>
      </c>
      <c r="E3165" s="133">
        <v>11180</v>
      </c>
      <c r="F3165" s="133">
        <v>5.9303699999999999</v>
      </c>
      <c r="G3165" s="133">
        <v>6.00509</v>
      </c>
      <c r="H3165" s="133">
        <v>5.7955899999999998</v>
      </c>
      <c r="I3165" s="133">
        <v>7.2389999999999999</v>
      </c>
      <c r="J3165" s="133">
        <v>7.7940000000000005</v>
      </c>
      <c r="K3165" s="133">
        <v>377.423</v>
      </c>
      <c r="L3165" s="133">
        <v>242.97900000000001</v>
      </c>
    </row>
    <row r="3166" spans="1:12" x14ac:dyDescent="0.3">
      <c r="A3166" s="134">
        <v>41532</v>
      </c>
      <c r="B3166" s="133">
        <v>144.39599999999999</v>
      </c>
      <c r="C3166" s="133">
        <v>4375.5389999999998</v>
      </c>
      <c r="D3166" s="183">
        <v>146.803</v>
      </c>
      <c r="E3166" s="133">
        <v>11180</v>
      </c>
      <c r="F3166" s="133">
        <v>5.9303699999999999</v>
      </c>
      <c r="G3166" s="133">
        <v>6.00509</v>
      </c>
      <c r="H3166" s="133">
        <v>5.7955899999999998</v>
      </c>
      <c r="I3166" s="133">
        <v>7.2389999999999999</v>
      </c>
      <c r="J3166" s="133">
        <v>7.7940000000000005</v>
      </c>
      <c r="K3166" s="133">
        <v>377.423</v>
      </c>
      <c r="L3166" s="133">
        <v>242.97900000000001</v>
      </c>
    </row>
    <row r="3167" spans="1:12" x14ac:dyDescent="0.3">
      <c r="A3167" s="134">
        <v>41533</v>
      </c>
      <c r="B3167" s="133">
        <v>147.596</v>
      </c>
      <c r="C3167" s="133">
        <v>4522.2389999999996</v>
      </c>
      <c r="D3167" s="183">
        <v>152.142</v>
      </c>
      <c r="E3167" s="133">
        <v>11190</v>
      </c>
      <c r="F3167" s="133">
        <v>5.9604600000000003</v>
      </c>
      <c r="G3167" s="133">
        <v>6.0009300000000003</v>
      </c>
      <c r="H3167" s="133">
        <v>5.9160599999999999</v>
      </c>
      <c r="I3167" s="133">
        <v>6.944</v>
      </c>
      <c r="J3167" s="133">
        <v>7.5140000000000002</v>
      </c>
      <c r="K3167" s="133">
        <v>393.58600000000001</v>
      </c>
      <c r="L3167" s="133">
        <v>252.69499999999999</v>
      </c>
    </row>
    <row r="3168" spans="1:12" x14ac:dyDescent="0.3">
      <c r="A3168" s="134">
        <v>41534</v>
      </c>
      <c r="B3168" s="133">
        <v>146.267</v>
      </c>
      <c r="C3168" s="133">
        <v>4517.62</v>
      </c>
      <c r="D3168" s="183">
        <v>151.81100000000001</v>
      </c>
      <c r="E3168" s="133">
        <v>11165</v>
      </c>
      <c r="F3168" s="133">
        <v>6.0198200000000002</v>
      </c>
      <c r="G3168" s="133">
        <v>6.0857299999999999</v>
      </c>
      <c r="H3168" s="133">
        <v>5.9617000000000004</v>
      </c>
      <c r="I3168" s="133">
        <v>7.01</v>
      </c>
      <c r="J3168" s="133">
        <v>7.5449999999999999</v>
      </c>
      <c r="K3168" s="133">
        <v>392.73899999999998</v>
      </c>
      <c r="L3168" s="133">
        <v>251.75</v>
      </c>
    </row>
    <row r="3169" spans="1:12" x14ac:dyDescent="0.3">
      <c r="A3169" s="134">
        <v>41535</v>
      </c>
      <c r="B3169" s="133">
        <v>145.84800000000001</v>
      </c>
      <c r="C3169" s="133">
        <v>4463.2539999999999</v>
      </c>
      <c r="D3169" s="183">
        <v>150.399</v>
      </c>
      <c r="E3169" s="133">
        <v>10763</v>
      </c>
      <c r="F3169" s="133">
        <v>6.0452700000000004</v>
      </c>
      <c r="G3169" s="133">
        <v>6.1711799999999997</v>
      </c>
      <c r="H3169" s="133">
        <v>5.9857500000000003</v>
      </c>
      <c r="I3169" s="133">
        <v>6.9960000000000004</v>
      </c>
      <c r="J3169" s="133">
        <v>7.5780000000000003</v>
      </c>
      <c r="K3169" s="133">
        <v>385.41699999999997</v>
      </c>
      <c r="L3169" s="133">
        <v>247.303</v>
      </c>
    </row>
    <row r="3170" spans="1:12" x14ac:dyDescent="0.3">
      <c r="A3170" s="134">
        <v>41536</v>
      </c>
      <c r="B3170" s="133">
        <v>149.83799999999999</v>
      </c>
      <c r="C3170" s="133">
        <v>4670.7330000000002</v>
      </c>
      <c r="D3170" s="183">
        <v>157.48500000000001</v>
      </c>
      <c r="E3170" s="133">
        <v>10880</v>
      </c>
      <c r="F3170" s="133">
        <v>6.0832699999999997</v>
      </c>
      <c r="G3170" s="133">
        <v>6.1302700000000003</v>
      </c>
      <c r="H3170" s="133">
        <v>6.0021699999999996</v>
      </c>
      <c r="I3170" s="133">
        <v>6.6779999999999999</v>
      </c>
      <c r="J3170" s="133">
        <v>7.4610000000000003</v>
      </c>
      <c r="K3170" s="133">
        <v>406.90199999999999</v>
      </c>
      <c r="L3170" s="133">
        <v>260.76</v>
      </c>
    </row>
    <row r="3171" spans="1:12" x14ac:dyDescent="0.3">
      <c r="A3171" s="134">
        <v>41537</v>
      </c>
      <c r="B3171" s="133">
        <v>149.85599999999999</v>
      </c>
      <c r="C3171" s="133">
        <v>4583.8280000000004</v>
      </c>
      <c r="D3171" s="183">
        <v>154.82599999999999</v>
      </c>
      <c r="E3171" s="133">
        <v>11130</v>
      </c>
      <c r="F3171" s="133">
        <v>6.0613900000000003</v>
      </c>
      <c r="G3171" s="133">
        <v>6.1789800000000001</v>
      </c>
      <c r="H3171" s="133">
        <v>6.0214400000000001</v>
      </c>
      <c r="I3171" s="133">
        <v>6.71</v>
      </c>
      <c r="J3171" s="133">
        <v>7.4470000000000001</v>
      </c>
      <c r="K3171" s="133">
        <v>396.37700000000001</v>
      </c>
      <c r="L3171" s="133">
        <v>255.49600000000001</v>
      </c>
    </row>
    <row r="3172" spans="1:12" x14ac:dyDescent="0.3">
      <c r="A3172" s="134">
        <v>41538</v>
      </c>
      <c r="B3172" s="133">
        <v>149.85599999999999</v>
      </c>
      <c r="C3172" s="133">
        <v>4583.8280000000004</v>
      </c>
      <c r="D3172" s="183">
        <v>154.82599999999999</v>
      </c>
      <c r="E3172" s="133">
        <v>11130</v>
      </c>
      <c r="F3172" s="133">
        <v>6.0613900000000003</v>
      </c>
      <c r="G3172" s="133">
        <v>6.1789800000000001</v>
      </c>
      <c r="H3172" s="133">
        <v>6.0214400000000001</v>
      </c>
      <c r="I3172" s="133">
        <v>6.71</v>
      </c>
      <c r="J3172" s="133">
        <v>7.4470000000000001</v>
      </c>
      <c r="K3172" s="133">
        <v>396.37700000000001</v>
      </c>
      <c r="L3172" s="133">
        <v>255.49600000000001</v>
      </c>
    </row>
    <row r="3173" spans="1:12" x14ac:dyDescent="0.3">
      <c r="A3173" s="134">
        <v>41539</v>
      </c>
      <c r="B3173" s="133">
        <v>149.85599999999999</v>
      </c>
      <c r="C3173" s="133">
        <v>4583.8280000000004</v>
      </c>
      <c r="D3173" s="183">
        <v>154.82599999999999</v>
      </c>
      <c r="E3173" s="133">
        <v>11130</v>
      </c>
      <c r="F3173" s="133">
        <v>6.0613900000000003</v>
      </c>
      <c r="G3173" s="133">
        <v>6.1789800000000001</v>
      </c>
      <c r="H3173" s="133">
        <v>6.0214400000000001</v>
      </c>
      <c r="I3173" s="133">
        <v>6.71</v>
      </c>
      <c r="J3173" s="133">
        <v>7.4470000000000001</v>
      </c>
      <c r="K3173" s="133">
        <v>396.37700000000001</v>
      </c>
      <c r="L3173" s="133">
        <v>255.49600000000001</v>
      </c>
    </row>
    <row r="3174" spans="1:12" x14ac:dyDescent="0.3">
      <c r="A3174" s="134">
        <v>41540</v>
      </c>
      <c r="B3174" s="133">
        <v>149.685</v>
      </c>
      <c r="C3174" s="133">
        <v>4562.857</v>
      </c>
      <c r="D3174" s="183">
        <v>153.95099999999999</v>
      </c>
      <c r="E3174" s="133">
        <v>11166</v>
      </c>
      <c r="F3174" s="133">
        <v>6.0861099999999997</v>
      </c>
      <c r="G3174" s="133">
        <v>6.1752799999999999</v>
      </c>
      <c r="H3174" s="133">
        <v>5.9720599999999999</v>
      </c>
      <c r="I3174" s="133">
        <v>6.5579999999999998</v>
      </c>
      <c r="J3174" s="133">
        <v>7.2789999999999999</v>
      </c>
      <c r="K3174" s="133">
        <v>394.68</v>
      </c>
      <c r="L3174" s="133">
        <v>254.34299999999999</v>
      </c>
    </row>
    <row r="3175" spans="1:12" x14ac:dyDescent="0.3">
      <c r="A3175" s="134">
        <v>41541</v>
      </c>
      <c r="B3175" s="133">
        <v>149.44</v>
      </c>
      <c r="C3175" s="133">
        <v>4460.4129999999996</v>
      </c>
      <c r="D3175" s="183">
        <v>149.845</v>
      </c>
      <c r="E3175" s="133">
        <v>11255</v>
      </c>
      <c r="F3175" s="133">
        <v>6.1043599999999998</v>
      </c>
      <c r="G3175" s="133">
        <v>6.1952699999999998</v>
      </c>
      <c r="H3175" s="133">
        <v>6.0278200000000002</v>
      </c>
      <c r="I3175" s="133">
        <v>6.6630000000000003</v>
      </c>
      <c r="J3175" s="133">
        <v>7.2789999999999999</v>
      </c>
      <c r="K3175" s="133">
        <v>383.92099999999999</v>
      </c>
      <c r="L3175" s="133">
        <v>247.614</v>
      </c>
    </row>
    <row r="3176" spans="1:12" x14ac:dyDescent="0.3">
      <c r="A3176" s="134">
        <v>41542</v>
      </c>
      <c r="B3176" s="133">
        <v>148.59899999999999</v>
      </c>
      <c r="C3176" s="133">
        <v>4406.7669999999998</v>
      </c>
      <c r="D3176" s="183">
        <v>147.857</v>
      </c>
      <c r="E3176" s="133">
        <v>11232</v>
      </c>
      <c r="F3176" s="133">
        <v>6.1266400000000001</v>
      </c>
      <c r="G3176" s="133">
        <v>6.1348200000000004</v>
      </c>
      <c r="H3176" s="133">
        <v>5.9953399999999997</v>
      </c>
      <c r="I3176" s="133">
        <v>6.7649999999999997</v>
      </c>
      <c r="J3176" s="133">
        <v>7.3129999999999997</v>
      </c>
      <c r="K3176" s="133">
        <v>377.40899999999999</v>
      </c>
      <c r="L3176" s="133">
        <v>244.071</v>
      </c>
    </row>
    <row r="3177" spans="1:12" x14ac:dyDescent="0.3">
      <c r="A3177" s="134">
        <v>41543</v>
      </c>
      <c r="B3177" s="133">
        <v>148.01</v>
      </c>
      <c r="C3177" s="133">
        <v>4405.893</v>
      </c>
      <c r="D3177" s="183">
        <v>148.11199999999999</v>
      </c>
      <c r="E3177" s="133">
        <v>11235</v>
      </c>
      <c r="F3177" s="133">
        <v>6.1171800000000003</v>
      </c>
      <c r="G3177" s="133">
        <v>6.2471800000000002</v>
      </c>
      <c r="H3177" s="133">
        <v>6.04488</v>
      </c>
      <c r="I3177" s="133">
        <v>6.8239999999999998</v>
      </c>
      <c r="J3177" s="133">
        <v>7.3460000000000001</v>
      </c>
      <c r="K3177" s="133">
        <v>376.59699999999998</v>
      </c>
      <c r="L3177" s="133">
        <v>243.49600000000001</v>
      </c>
    </row>
    <row r="3178" spans="1:12" x14ac:dyDescent="0.3">
      <c r="A3178" s="134">
        <v>41544</v>
      </c>
      <c r="B3178" s="133">
        <v>147.04</v>
      </c>
      <c r="C3178" s="133">
        <v>4423.7190000000001</v>
      </c>
      <c r="D3178" s="183">
        <v>148.93700000000001</v>
      </c>
      <c r="E3178" s="133">
        <v>11315</v>
      </c>
      <c r="F3178" s="133">
        <v>6.10982</v>
      </c>
      <c r="G3178" s="133">
        <v>6.2498199999999997</v>
      </c>
      <c r="H3178" s="133">
        <v>6.0418200000000004</v>
      </c>
      <c r="I3178" s="133">
        <v>6.8380000000000001</v>
      </c>
      <c r="J3178" s="133">
        <v>7.3579999999999997</v>
      </c>
      <c r="K3178" s="133">
        <v>378.71600000000001</v>
      </c>
      <c r="L3178" s="133">
        <v>244.88499999999999</v>
      </c>
    </row>
    <row r="3179" spans="1:12" x14ac:dyDescent="0.3">
      <c r="A3179" s="134">
        <v>41545</v>
      </c>
      <c r="B3179" s="133">
        <v>147.04</v>
      </c>
      <c r="C3179" s="133">
        <v>4423.7190000000001</v>
      </c>
      <c r="D3179" s="183">
        <v>148.93700000000001</v>
      </c>
      <c r="E3179" s="133">
        <v>11315</v>
      </c>
      <c r="F3179" s="133">
        <v>6.10982</v>
      </c>
      <c r="G3179" s="133">
        <v>6.2498199999999997</v>
      </c>
      <c r="H3179" s="133">
        <v>6.0418200000000004</v>
      </c>
      <c r="I3179" s="133">
        <v>6.8380000000000001</v>
      </c>
      <c r="J3179" s="133">
        <v>7.3579999999999997</v>
      </c>
      <c r="K3179" s="133">
        <v>378.71600000000001</v>
      </c>
      <c r="L3179" s="133">
        <v>244.88499999999999</v>
      </c>
    </row>
    <row r="3180" spans="1:12" x14ac:dyDescent="0.3">
      <c r="A3180" s="134">
        <v>41546</v>
      </c>
      <c r="B3180" s="133">
        <v>147.04</v>
      </c>
      <c r="C3180" s="133">
        <v>4423.7190000000001</v>
      </c>
      <c r="D3180" s="183">
        <v>148.93700000000001</v>
      </c>
      <c r="E3180" s="133">
        <v>11315</v>
      </c>
      <c r="F3180" s="133">
        <v>6.10982</v>
      </c>
      <c r="G3180" s="133">
        <v>6.2498199999999997</v>
      </c>
      <c r="H3180" s="133">
        <v>6.0418200000000004</v>
      </c>
      <c r="I3180" s="133">
        <v>6.8380000000000001</v>
      </c>
      <c r="J3180" s="133">
        <v>7.3579999999999997</v>
      </c>
      <c r="K3180" s="133">
        <v>378.71600000000001</v>
      </c>
      <c r="L3180" s="133">
        <v>244.88499999999999</v>
      </c>
    </row>
    <row r="3181" spans="1:12" x14ac:dyDescent="0.3">
      <c r="A3181" s="134">
        <v>41547</v>
      </c>
      <c r="B3181" s="133">
        <v>145.21199999999999</v>
      </c>
      <c r="C3181" s="133">
        <v>4316.1760000000004</v>
      </c>
      <c r="D3181" s="183">
        <v>145.155</v>
      </c>
      <c r="E3181" s="133">
        <v>11518</v>
      </c>
      <c r="F3181" s="133">
        <v>6.1896399999999998</v>
      </c>
      <c r="G3181" s="133">
        <v>6.1734499999999999</v>
      </c>
      <c r="H3181" s="133">
        <v>6.0248100000000004</v>
      </c>
      <c r="I3181" s="133">
        <v>6.9530000000000003</v>
      </c>
      <c r="J3181" s="133">
        <v>7.5019999999999998</v>
      </c>
      <c r="K3181" s="133">
        <v>364.63299999999998</v>
      </c>
      <c r="L3181" s="133">
        <v>237.32</v>
      </c>
    </row>
    <row r="3182" spans="1:12" x14ac:dyDescent="0.3">
      <c r="A3182" s="134">
        <v>41548</v>
      </c>
      <c r="B3182" s="133">
        <v>147.80099999999999</v>
      </c>
      <c r="C3182" s="133">
        <v>4345.8990000000003</v>
      </c>
      <c r="D3182" s="183">
        <v>146.13300000000001</v>
      </c>
      <c r="E3182" s="133">
        <v>11366</v>
      </c>
      <c r="F3182" s="133">
        <v>6.1831500000000004</v>
      </c>
      <c r="G3182" s="133">
        <v>6.2738899999999997</v>
      </c>
      <c r="H3182" s="133">
        <v>6.08202</v>
      </c>
      <c r="I3182" s="133">
        <v>6.82</v>
      </c>
      <c r="J3182" s="133">
        <v>7.46</v>
      </c>
      <c r="K3182" s="133">
        <v>369.78800000000001</v>
      </c>
      <c r="L3182" s="133">
        <v>239.98699999999999</v>
      </c>
    </row>
    <row r="3183" spans="1:12" x14ac:dyDescent="0.3">
      <c r="A3183" s="134">
        <v>41549</v>
      </c>
      <c r="B3183" s="133">
        <v>147.953</v>
      </c>
      <c r="C3183" s="133">
        <v>4387.6040000000003</v>
      </c>
      <c r="D3183" s="183">
        <v>147.41999999999999</v>
      </c>
      <c r="E3183" s="133">
        <v>11300</v>
      </c>
      <c r="F3183" s="133">
        <v>6.2023599999999997</v>
      </c>
      <c r="G3183" s="133">
        <v>6.30802</v>
      </c>
      <c r="H3183" s="133">
        <v>6.1557000000000004</v>
      </c>
      <c r="I3183" s="133">
        <v>6.7089999999999996</v>
      </c>
      <c r="J3183" s="133">
        <v>7.4530000000000003</v>
      </c>
      <c r="K3183" s="133">
        <v>375.53</v>
      </c>
      <c r="L3183" s="133">
        <v>243.536</v>
      </c>
    </row>
    <row r="3184" spans="1:12" x14ac:dyDescent="0.3">
      <c r="A3184" s="134">
        <v>41550</v>
      </c>
      <c r="B3184" s="133">
        <v>148.26900000000001</v>
      </c>
      <c r="C3184" s="133">
        <v>4418.643</v>
      </c>
      <c r="D3184" s="183">
        <v>148.57</v>
      </c>
      <c r="E3184" s="133">
        <v>11297</v>
      </c>
      <c r="F3184" s="133">
        <v>6.1238400000000004</v>
      </c>
      <c r="G3184" s="133">
        <v>6.2343099999999998</v>
      </c>
      <c r="H3184" s="133">
        <v>6.0901399999999999</v>
      </c>
      <c r="I3184" s="133">
        <v>6.8440000000000003</v>
      </c>
      <c r="J3184" s="133">
        <v>7.4370000000000003</v>
      </c>
      <c r="K3184" s="133">
        <v>378.39499999999998</v>
      </c>
      <c r="L3184" s="133">
        <v>245.34200000000001</v>
      </c>
    </row>
    <row r="3185" spans="1:12" x14ac:dyDescent="0.3">
      <c r="A3185" s="134">
        <v>41551</v>
      </c>
      <c r="B3185" s="133">
        <v>148.35900000000001</v>
      </c>
      <c r="C3185" s="133">
        <v>4389.3469999999998</v>
      </c>
      <c r="D3185" s="183">
        <v>147.464</v>
      </c>
      <c r="E3185" s="133">
        <v>11158</v>
      </c>
      <c r="F3185" s="133">
        <v>6.1459000000000001</v>
      </c>
      <c r="G3185" s="133">
        <v>6.2240599999999997</v>
      </c>
      <c r="H3185" s="133">
        <v>6.0613900000000003</v>
      </c>
      <c r="I3185" s="133">
        <v>6.641</v>
      </c>
      <c r="J3185" s="133">
        <v>7.4160000000000004</v>
      </c>
      <c r="K3185" s="133">
        <v>375.65100000000001</v>
      </c>
      <c r="L3185" s="133">
        <v>243.755</v>
      </c>
    </row>
    <row r="3186" spans="1:12" x14ac:dyDescent="0.3">
      <c r="A3186" s="134">
        <v>41552</v>
      </c>
      <c r="B3186" s="133">
        <v>148.35900000000001</v>
      </c>
      <c r="C3186" s="133">
        <v>4389.3469999999998</v>
      </c>
      <c r="D3186" s="183">
        <v>147.464</v>
      </c>
      <c r="E3186" s="133">
        <v>11158</v>
      </c>
      <c r="F3186" s="133">
        <v>6.1459000000000001</v>
      </c>
      <c r="G3186" s="133">
        <v>6.2240599999999997</v>
      </c>
      <c r="H3186" s="133">
        <v>6.0613900000000003</v>
      </c>
      <c r="I3186" s="133">
        <v>6.641</v>
      </c>
      <c r="J3186" s="133">
        <v>7.4160000000000004</v>
      </c>
      <c r="K3186" s="133">
        <v>375.65100000000001</v>
      </c>
      <c r="L3186" s="133">
        <v>243.755</v>
      </c>
    </row>
    <row r="3187" spans="1:12" x14ac:dyDescent="0.3">
      <c r="A3187" s="134">
        <v>41553</v>
      </c>
      <c r="B3187" s="133">
        <v>148.35900000000001</v>
      </c>
      <c r="C3187" s="133">
        <v>4389.3469999999998</v>
      </c>
      <c r="D3187" s="183">
        <v>147.464</v>
      </c>
      <c r="E3187" s="133">
        <v>11158</v>
      </c>
      <c r="F3187" s="133">
        <v>6.1459000000000001</v>
      </c>
      <c r="G3187" s="133">
        <v>6.2240599999999997</v>
      </c>
      <c r="H3187" s="133">
        <v>6.0613900000000003</v>
      </c>
      <c r="I3187" s="133">
        <v>6.641</v>
      </c>
      <c r="J3187" s="133">
        <v>7.4160000000000004</v>
      </c>
      <c r="K3187" s="133">
        <v>375.65100000000001</v>
      </c>
      <c r="L3187" s="133">
        <v>243.755</v>
      </c>
    </row>
    <row r="3188" spans="1:12" x14ac:dyDescent="0.3">
      <c r="A3188" s="134">
        <v>41554</v>
      </c>
      <c r="B3188" s="133">
        <v>148.29</v>
      </c>
      <c r="C3188" s="133">
        <v>4374.9589999999998</v>
      </c>
      <c r="D3188" s="183">
        <v>146.91800000000001</v>
      </c>
      <c r="E3188" s="133">
        <v>11200</v>
      </c>
      <c r="F3188" s="133">
        <v>6.0539699999999996</v>
      </c>
      <c r="G3188" s="133">
        <v>6.2046700000000001</v>
      </c>
      <c r="H3188" s="133">
        <v>6.0848899999999997</v>
      </c>
      <c r="I3188" s="133">
        <v>6.673</v>
      </c>
      <c r="J3188" s="133">
        <v>7.343</v>
      </c>
      <c r="K3188" s="133">
        <v>375.02499999999998</v>
      </c>
      <c r="L3188" s="133">
        <v>243.714</v>
      </c>
    </row>
    <row r="3189" spans="1:12" x14ac:dyDescent="0.3">
      <c r="A3189" s="134">
        <v>41555</v>
      </c>
      <c r="B3189" s="133">
        <v>148.34700000000001</v>
      </c>
      <c r="C3189" s="133">
        <v>4432.5069999999996</v>
      </c>
      <c r="D3189" s="183">
        <v>148.47399999999999</v>
      </c>
      <c r="E3189" s="133">
        <v>11170</v>
      </c>
      <c r="F3189" s="133">
        <v>6.0284399999999998</v>
      </c>
      <c r="G3189" s="133">
        <v>6.1446699999999996</v>
      </c>
      <c r="H3189" s="133">
        <v>6.0712400000000004</v>
      </c>
      <c r="I3189" s="133">
        <v>6.657</v>
      </c>
      <c r="J3189" s="133">
        <v>7.3109999999999999</v>
      </c>
      <c r="K3189" s="133">
        <v>380.87</v>
      </c>
      <c r="L3189" s="133">
        <v>247.25899999999999</v>
      </c>
    </row>
    <row r="3190" spans="1:12" x14ac:dyDescent="0.3">
      <c r="A3190" s="134">
        <v>41556</v>
      </c>
      <c r="B3190" s="133">
        <v>148.405</v>
      </c>
      <c r="C3190" s="133">
        <v>4457.4380000000001</v>
      </c>
      <c r="D3190" s="183">
        <v>149.81800000000001</v>
      </c>
      <c r="E3190" s="133">
        <v>11134</v>
      </c>
      <c r="F3190" s="133">
        <v>6.0853200000000003</v>
      </c>
      <c r="G3190" s="133">
        <v>6.2359600000000004</v>
      </c>
      <c r="H3190" s="133">
        <v>6.0918200000000002</v>
      </c>
      <c r="I3190" s="133">
        <v>6.6580000000000004</v>
      </c>
      <c r="J3190" s="133">
        <v>7.3019999999999996</v>
      </c>
      <c r="K3190" s="133">
        <v>383.77</v>
      </c>
      <c r="L3190" s="133">
        <v>248.66399999999999</v>
      </c>
    </row>
    <row r="3191" spans="1:12" x14ac:dyDescent="0.3">
      <c r="A3191" s="134">
        <v>41557</v>
      </c>
      <c r="B3191" s="133">
        <v>148.61699999999999</v>
      </c>
      <c r="C3191" s="133">
        <v>4486.6779999999999</v>
      </c>
      <c r="D3191" s="183">
        <v>150.58099999999999</v>
      </c>
      <c r="E3191" s="133">
        <v>11054</v>
      </c>
      <c r="F3191" s="133">
        <v>6.0518299999999998</v>
      </c>
      <c r="G3191" s="133">
        <v>6.1951400000000003</v>
      </c>
      <c r="H3191" s="133">
        <v>6.1176399999999997</v>
      </c>
      <c r="I3191" s="133">
        <v>6.61</v>
      </c>
      <c r="J3191" s="133">
        <v>7.2939999999999996</v>
      </c>
      <c r="K3191" s="133">
        <v>386.98099999999999</v>
      </c>
      <c r="L3191" s="133">
        <v>252.47200000000001</v>
      </c>
    </row>
    <row r="3192" spans="1:12" x14ac:dyDescent="0.3">
      <c r="A3192" s="134">
        <v>41558</v>
      </c>
      <c r="B3192" s="133">
        <v>149.14599999999999</v>
      </c>
      <c r="C3192" s="133">
        <v>4519.9120000000003</v>
      </c>
      <c r="D3192" s="183">
        <v>152.26300000000001</v>
      </c>
      <c r="E3192" s="133">
        <v>10955</v>
      </c>
      <c r="F3192" s="133">
        <v>6.0743999999999998</v>
      </c>
      <c r="G3192" s="133">
        <v>6.2988</v>
      </c>
      <c r="H3192" s="133">
        <v>6.08392</v>
      </c>
      <c r="I3192" s="133">
        <v>6.6139999999999999</v>
      </c>
      <c r="J3192" s="133">
        <v>7.2919999999999998</v>
      </c>
      <c r="K3192" s="133">
        <v>391.18099999999998</v>
      </c>
      <c r="L3192" s="133">
        <v>254.75</v>
      </c>
    </row>
    <row r="3193" spans="1:12" x14ac:dyDescent="0.3">
      <c r="A3193" s="134">
        <v>41559</v>
      </c>
      <c r="B3193" s="133">
        <v>149.14599999999999</v>
      </c>
      <c r="C3193" s="133">
        <v>4519.9120000000003</v>
      </c>
      <c r="D3193" s="183">
        <v>152.26300000000001</v>
      </c>
      <c r="E3193" s="133">
        <v>10955</v>
      </c>
      <c r="F3193" s="133">
        <v>6.0743999999999998</v>
      </c>
      <c r="G3193" s="133">
        <v>6.2988</v>
      </c>
      <c r="H3193" s="133">
        <v>6.08392</v>
      </c>
      <c r="I3193" s="133">
        <v>6.6139999999999999</v>
      </c>
      <c r="J3193" s="133">
        <v>7.2919999999999998</v>
      </c>
      <c r="K3193" s="133">
        <v>391.18099999999998</v>
      </c>
      <c r="L3193" s="133">
        <v>254.75</v>
      </c>
    </row>
    <row r="3194" spans="1:12" x14ac:dyDescent="0.3">
      <c r="A3194" s="134">
        <v>41560</v>
      </c>
      <c r="B3194" s="133">
        <v>149.14599999999999</v>
      </c>
      <c r="C3194" s="133">
        <v>4519.9120000000003</v>
      </c>
      <c r="D3194" s="183">
        <v>152.26300000000001</v>
      </c>
      <c r="E3194" s="133">
        <v>10955</v>
      </c>
      <c r="F3194" s="133">
        <v>6.0743999999999998</v>
      </c>
      <c r="G3194" s="133">
        <v>6.2988</v>
      </c>
      <c r="H3194" s="133">
        <v>6.08392</v>
      </c>
      <c r="I3194" s="133">
        <v>6.6139999999999999</v>
      </c>
      <c r="J3194" s="133">
        <v>7.2919999999999998</v>
      </c>
      <c r="K3194" s="133">
        <v>391.18099999999998</v>
      </c>
      <c r="L3194" s="133">
        <v>254.75</v>
      </c>
    </row>
    <row r="3195" spans="1:12" x14ac:dyDescent="0.3">
      <c r="A3195" s="134">
        <v>41561</v>
      </c>
      <c r="B3195" s="133">
        <v>149.24799999999999</v>
      </c>
      <c r="C3195" s="133">
        <v>4519.9120000000003</v>
      </c>
      <c r="D3195" s="183">
        <v>152.26300000000001</v>
      </c>
      <c r="E3195" s="133">
        <v>10880</v>
      </c>
      <c r="F3195" s="133">
        <v>6.0743999999999998</v>
      </c>
      <c r="G3195" s="133">
        <v>6.2988</v>
      </c>
      <c r="H3195" s="133">
        <v>6.08392</v>
      </c>
      <c r="I3195" s="133">
        <v>6.6139999999999999</v>
      </c>
      <c r="J3195" s="133">
        <v>7.2919999999999998</v>
      </c>
      <c r="K3195" s="133">
        <v>391.18099999999998</v>
      </c>
      <c r="L3195" s="133">
        <v>254.75</v>
      </c>
    </row>
    <row r="3196" spans="1:12" x14ac:dyDescent="0.3">
      <c r="A3196" s="134">
        <v>41562</v>
      </c>
      <c r="B3196" s="133">
        <v>149.28200000000001</v>
      </c>
      <c r="C3196" s="133">
        <v>4519.9120000000003</v>
      </c>
      <c r="D3196" s="183">
        <v>152.26300000000001</v>
      </c>
      <c r="E3196" s="133">
        <v>10991</v>
      </c>
      <c r="F3196" s="133">
        <v>6.0743999999999998</v>
      </c>
      <c r="G3196" s="133">
        <v>6.2988</v>
      </c>
      <c r="H3196" s="133">
        <v>6.08392</v>
      </c>
      <c r="I3196" s="133">
        <v>6.1340000000000003</v>
      </c>
      <c r="J3196" s="133">
        <v>7.2919999999999998</v>
      </c>
      <c r="K3196" s="133">
        <v>391.18099999999998</v>
      </c>
      <c r="L3196" s="133">
        <v>254.75</v>
      </c>
    </row>
    <row r="3197" spans="1:12" x14ac:dyDescent="0.3">
      <c r="A3197" s="134">
        <v>41563</v>
      </c>
      <c r="B3197" s="133">
        <v>150.875</v>
      </c>
      <c r="C3197" s="133">
        <v>4492.2610000000004</v>
      </c>
      <c r="D3197" s="183">
        <v>151.28100000000001</v>
      </c>
      <c r="E3197" s="133">
        <v>10933</v>
      </c>
      <c r="F3197" s="133">
        <v>6.1173799999999998</v>
      </c>
      <c r="G3197" s="133">
        <v>6.2338300000000002</v>
      </c>
      <c r="H3197" s="133">
        <v>6.06325</v>
      </c>
      <c r="I3197" s="133">
        <v>6.452</v>
      </c>
      <c r="J3197" s="133">
        <v>7.2290000000000001</v>
      </c>
      <c r="K3197" s="133">
        <v>387.81700000000001</v>
      </c>
      <c r="L3197" s="133">
        <v>252.745</v>
      </c>
    </row>
    <row r="3198" spans="1:12" x14ac:dyDescent="0.3">
      <c r="A3198" s="134">
        <v>41564</v>
      </c>
      <c r="B3198" s="133">
        <v>152.875</v>
      </c>
      <c r="C3198" s="133">
        <v>4518.93</v>
      </c>
      <c r="D3198" s="183">
        <v>152.54499999999999</v>
      </c>
      <c r="E3198" s="133">
        <v>10820</v>
      </c>
      <c r="F3198" s="133">
        <v>6.1178400000000002</v>
      </c>
      <c r="G3198" s="133">
        <v>6.2127999999999997</v>
      </c>
      <c r="H3198" s="133">
        <v>6.0715399999999997</v>
      </c>
      <c r="I3198" s="133">
        <v>6.3550000000000004</v>
      </c>
      <c r="J3198" s="133">
        <v>7.0860000000000003</v>
      </c>
      <c r="K3198" s="133">
        <v>389.86200000000002</v>
      </c>
      <c r="L3198" s="133">
        <v>253.464</v>
      </c>
    </row>
    <row r="3199" spans="1:12" x14ac:dyDescent="0.3">
      <c r="A3199" s="134">
        <v>41565</v>
      </c>
      <c r="B3199" s="133">
        <v>153.68899999999999</v>
      </c>
      <c r="C3199" s="133">
        <v>4546.5709999999999</v>
      </c>
      <c r="D3199" s="183">
        <v>153.85900000000001</v>
      </c>
      <c r="E3199" s="133">
        <v>10863</v>
      </c>
      <c r="F3199" s="133">
        <v>6.1009099999999998</v>
      </c>
      <c r="G3199" s="133">
        <v>6.1918800000000003</v>
      </c>
      <c r="H3199" s="133">
        <v>6.1020000000000003</v>
      </c>
      <c r="I3199" s="133">
        <v>6.391</v>
      </c>
      <c r="J3199" s="133">
        <v>6.976</v>
      </c>
      <c r="K3199" s="133">
        <v>392.91699999999997</v>
      </c>
      <c r="L3199" s="133">
        <v>254.56299999999999</v>
      </c>
    </row>
    <row r="3200" spans="1:12" x14ac:dyDescent="0.3">
      <c r="A3200" s="134">
        <v>41566</v>
      </c>
      <c r="B3200" s="133">
        <v>153.68899999999999</v>
      </c>
      <c r="C3200" s="133">
        <v>4546.5709999999999</v>
      </c>
      <c r="D3200" s="183">
        <v>153.85900000000001</v>
      </c>
      <c r="E3200" s="133">
        <v>10863</v>
      </c>
      <c r="F3200" s="133">
        <v>6.1009099999999998</v>
      </c>
      <c r="G3200" s="133">
        <v>6.1918800000000003</v>
      </c>
      <c r="H3200" s="133">
        <v>6.1020000000000003</v>
      </c>
      <c r="I3200" s="133">
        <v>6.391</v>
      </c>
      <c r="J3200" s="133">
        <v>6.976</v>
      </c>
      <c r="K3200" s="133">
        <v>392.91699999999997</v>
      </c>
      <c r="L3200" s="133">
        <v>254.56299999999999</v>
      </c>
    </row>
    <row r="3201" spans="1:12" x14ac:dyDescent="0.3">
      <c r="A3201" s="134">
        <v>41567</v>
      </c>
      <c r="B3201" s="133">
        <v>153.68899999999999</v>
      </c>
      <c r="C3201" s="133">
        <v>4546.5709999999999</v>
      </c>
      <c r="D3201" s="183">
        <v>153.85900000000001</v>
      </c>
      <c r="E3201" s="133">
        <v>10863</v>
      </c>
      <c r="F3201" s="133">
        <v>6.1009099999999998</v>
      </c>
      <c r="G3201" s="133">
        <v>6.1918800000000003</v>
      </c>
      <c r="H3201" s="133">
        <v>6.1020000000000003</v>
      </c>
      <c r="I3201" s="133">
        <v>6.391</v>
      </c>
      <c r="J3201" s="133">
        <v>6.976</v>
      </c>
      <c r="K3201" s="133">
        <v>392.91699999999997</v>
      </c>
      <c r="L3201" s="133">
        <v>254.56299999999999</v>
      </c>
    </row>
    <row r="3202" spans="1:12" x14ac:dyDescent="0.3">
      <c r="A3202" s="134">
        <v>41568</v>
      </c>
      <c r="B3202" s="133">
        <v>154.637</v>
      </c>
      <c r="C3202" s="133">
        <v>4578.1779999999999</v>
      </c>
      <c r="D3202" s="183">
        <v>154.93199999999999</v>
      </c>
      <c r="E3202" s="133">
        <v>10917</v>
      </c>
      <c r="F3202" s="133">
        <v>6.1273600000000004</v>
      </c>
      <c r="G3202" s="133">
        <v>6.2359299999999998</v>
      </c>
      <c r="H3202" s="133">
        <v>6.1121999999999996</v>
      </c>
      <c r="I3202" s="133">
        <v>6.2919999999999998</v>
      </c>
      <c r="J3202" s="133">
        <v>6.8780000000000001</v>
      </c>
      <c r="K3202" s="133">
        <v>396.05500000000001</v>
      </c>
      <c r="L3202" s="133">
        <v>256.11</v>
      </c>
    </row>
    <row r="3203" spans="1:12" x14ac:dyDescent="0.3">
      <c r="A3203" s="134">
        <v>41569</v>
      </c>
      <c r="B3203" s="133">
        <v>155.43899999999999</v>
      </c>
      <c r="C3203" s="133">
        <v>4512.7430000000004</v>
      </c>
      <c r="D3203" s="183">
        <v>152.13200000000001</v>
      </c>
      <c r="E3203" s="133">
        <v>10783</v>
      </c>
      <c r="F3203" s="133">
        <v>6.1512000000000002</v>
      </c>
      <c r="G3203" s="133">
        <v>6.1975899999999999</v>
      </c>
      <c r="H3203" s="133">
        <v>6.0918999999999999</v>
      </c>
      <c r="I3203" s="133">
        <v>6.258</v>
      </c>
      <c r="J3203" s="133">
        <v>6.7930000000000001</v>
      </c>
      <c r="K3203" s="133">
        <v>387.66300000000001</v>
      </c>
      <c r="L3203" s="133">
        <v>250.63900000000001</v>
      </c>
    </row>
    <row r="3204" spans="1:12" x14ac:dyDescent="0.3">
      <c r="A3204" s="134">
        <v>41570</v>
      </c>
      <c r="B3204" s="133">
        <v>157.304</v>
      </c>
      <c r="C3204" s="133">
        <v>4546.4989999999998</v>
      </c>
      <c r="D3204" s="183">
        <v>153.17599999999999</v>
      </c>
      <c r="E3204" s="133">
        <v>10888</v>
      </c>
      <c r="F3204" s="133">
        <v>6.1402299999999999</v>
      </c>
      <c r="G3204" s="133">
        <v>6.2470999999999997</v>
      </c>
      <c r="H3204" s="133">
        <v>6.0666700000000002</v>
      </c>
      <c r="I3204" s="133">
        <v>6.3049999999999997</v>
      </c>
      <c r="J3204" s="133">
        <v>6.673</v>
      </c>
      <c r="K3204" s="133">
        <v>390.53800000000001</v>
      </c>
      <c r="L3204" s="133">
        <v>252.78299999999999</v>
      </c>
    </row>
    <row r="3205" spans="1:12" x14ac:dyDescent="0.3">
      <c r="A3205" s="134">
        <v>41571</v>
      </c>
      <c r="B3205" s="133">
        <v>157.994</v>
      </c>
      <c r="C3205" s="133">
        <v>4594.8450000000003</v>
      </c>
      <c r="D3205" s="183">
        <v>154.53899999999999</v>
      </c>
      <c r="E3205" s="133">
        <v>11145</v>
      </c>
      <c r="F3205" s="133">
        <v>6.14133</v>
      </c>
      <c r="G3205" s="133">
        <v>6.23569</v>
      </c>
      <c r="H3205" s="133">
        <v>6.1165900000000004</v>
      </c>
      <c r="I3205" s="133">
        <v>6.0839999999999996</v>
      </c>
      <c r="J3205" s="133">
        <v>6.5830000000000002</v>
      </c>
      <c r="K3205" s="133">
        <v>396.21899999999999</v>
      </c>
      <c r="L3205" s="133">
        <v>256.65100000000001</v>
      </c>
    </row>
    <row r="3206" spans="1:12" x14ac:dyDescent="0.3">
      <c r="A3206" s="134">
        <v>41572</v>
      </c>
      <c r="B3206" s="133">
        <v>159.20400000000001</v>
      </c>
      <c r="C3206" s="133">
        <v>4580.8459999999995</v>
      </c>
      <c r="D3206" s="183">
        <v>153.71199999999999</v>
      </c>
      <c r="E3206" s="133">
        <v>11013</v>
      </c>
      <c r="F3206" s="133">
        <v>6.1717000000000004</v>
      </c>
      <c r="G3206" s="133">
        <v>6.2882100000000003</v>
      </c>
      <c r="H3206" s="133">
        <v>6.1524400000000004</v>
      </c>
      <c r="I3206" s="133">
        <v>5.9719999999999995</v>
      </c>
      <c r="J3206" s="133">
        <v>6.5010000000000003</v>
      </c>
      <c r="K3206" s="133">
        <v>394.81599999999997</v>
      </c>
      <c r="L3206" s="133">
        <v>255.773</v>
      </c>
    </row>
    <row r="3207" spans="1:12" x14ac:dyDescent="0.3">
      <c r="A3207" s="134">
        <v>41573</v>
      </c>
      <c r="B3207" s="133">
        <v>159.20400000000001</v>
      </c>
      <c r="C3207" s="133">
        <v>4580.8459999999995</v>
      </c>
      <c r="D3207" s="183">
        <v>153.71199999999999</v>
      </c>
      <c r="E3207" s="133">
        <v>11013</v>
      </c>
      <c r="F3207" s="133">
        <v>6.1717000000000004</v>
      </c>
      <c r="G3207" s="133">
        <v>6.2882100000000003</v>
      </c>
      <c r="H3207" s="133">
        <v>6.1524400000000004</v>
      </c>
      <c r="I3207" s="133">
        <v>5.9719999999999995</v>
      </c>
      <c r="J3207" s="133">
        <v>6.5010000000000003</v>
      </c>
      <c r="K3207" s="133">
        <v>394.81599999999997</v>
      </c>
      <c r="L3207" s="133">
        <v>255.773</v>
      </c>
    </row>
    <row r="3208" spans="1:12" x14ac:dyDescent="0.3">
      <c r="A3208" s="134">
        <v>41574</v>
      </c>
      <c r="B3208" s="133">
        <v>159.20400000000001</v>
      </c>
      <c r="C3208" s="133">
        <v>4580.8459999999995</v>
      </c>
      <c r="D3208" s="183">
        <v>153.71199999999999</v>
      </c>
      <c r="E3208" s="133">
        <v>11013</v>
      </c>
      <c r="F3208" s="133">
        <v>6.1717000000000004</v>
      </c>
      <c r="G3208" s="133">
        <v>6.2882100000000003</v>
      </c>
      <c r="H3208" s="133">
        <v>6.1524400000000004</v>
      </c>
      <c r="I3208" s="133">
        <v>5.9719999999999995</v>
      </c>
      <c r="J3208" s="133">
        <v>6.5010000000000003</v>
      </c>
      <c r="K3208" s="133">
        <v>394.81599999999997</v>
      </c>
      <c r="L3208" s="133">
        <v>255.773</v>
      </c>
    </row>
    <row r="3209" spans="1:12" x14ac:dyDescent="0.3">
      <c r="A3209" s="134">
        <v>41575</v>
      </c>
      <c r="B3209" s="133">
        <v>159.91200000000001</v>
      </c>
      <c r="C3209" s="133">
        <v>4590.5379999999996</v>
      </c>
      <c r="D3209" s="183">
        <v>154.244</v>
      </c>
      <c r="E3209" s="133">
        <v>11053</v>
      </c>
      <c r="F3209" s="133">
        <v>5.7980799999999997</v>
      </c>
      <c r="G3209" s="133">
        <v>5.82308</v>
      </c>
      <c r="H3209" s="133">
        <v>5.74038</v>
      </c>
      <c r="I3209" s="133">
        <v>6.11</v>
      </c>
      <c r="J3209" s="133">
        <v>6.4939999999999998</v>
      </c>
      <c r="K3209" s="133">
        <v>395.68099999999998</v>
      </c>
      <c r="L3209" s="133">
        <v>256.01</v>
      </c>
    </row>
    <row r="3210" spans="1:12" x14ac:dyDescent="0.3">
      <c r="A3210" s="134">
        <v>41576</v>
      </c>
      <c r="B3210" s="133">
        <v>158.88999999999999</v>
      </c>
      <c r="C3210" s="133">
        <v>4562.7700000000004</v>
      </c>
      <c r="D3210" s="183">
        <v>153.601</v>
      </c>
      <c r="E3210" s="133">
        <v>11090</v>
      </c>
      <c r="F3210" s="133">
        <v>6.1700499999999998</v>
      </c>
      <c r="G3210" s="133">
        <v>6.1774300000000002</v>
      </c>
      <c r="H3210" s="133">
        <v>6.09361</v>
      </c>
      <c r="I3210" s="133">
        <v>6.0049999999999999</v>
      </c>
      <c r="J3210" s="133">
        <v>6.4820000000000002</v>
      </c>
      <c r="K3210" s="133">
        <v>392.387</v>
      </c>
      <c r="L3210" s="133">
        <v>254.04</v>
      </c>
    </row>
    <row r="3211" spans="1:12" x14ac:dyDescent="0.3">
      <c r="A3211" s="134">
        <v>41577</v>
      </c>
      <c r="B3211" s="133">
        <v>157.33000000000001</v>
      </c>
      <c r="C3211" s="133">
        <v>4574.8779999999997</v>
      </c>
      <c r="D3211" s="183">
        <v>153.858</v>
      </c>
      <c r="E3211" s="133">
        <v>11175</v>
      </c>
      <c r="F3211" s="133">
        <v>6.2729800000000004</v>
      </c>
      <c r="G3211" s="133">
        <v>6.3446600000000002</v>
      </c>
      <c r="H3211" s="133">
        <v>6.1528499999999999</v>
      </c>
      <c r="I3211" s="133">
        <v>6.1470000000000002</v>
      </c>
      <c r="J3211" s="133">
        <v>6.6150000000000002</v>
      </c>
      <c r="K3211" s="133">
        <v>394.17899999999997</v>
      </c>
      <c r="L3211" s="133">
        <v>254.61699999999999</v>
      </c>
    </row>
    <row r="3212" spans="1:12" x14ac:dyDescent="0.3">
      <c r="A3212" s="134">
        <v>41578</v>
      </c>
      <c r="B3212" s="133">
        <v>155.18700000000001</v>
      </c>
      <c r="C3212" s="133">
        <v>4510.6310000000003</v>
      </c>
      <c r="D3212" s="183">
        <v>151.30799999999999</v>
      </c>
      <c r="E3212" s="133">
        <v>11280</v>
      </c>
      <c r="F3212" s="133">
        <v>6.2192699999999999</v>
      </c>
      <c r="G3212" s="133">
        <v>6.3009199999999996</v>
      </c>
      <c r="H3212" s="133">
        <v>6.1503399999999999</v>
      </c>
      <c r="I3212" s="133">
        <v>6.0839999999999996</v>
      </c>
      <c r="J3212" s="133">
        <v>6.5620000000000003</v>
      </c>
      <c r="K3212" s="133">
        <v>386.56700000000001</v>
      </c>
      <c r="L3212" s="133">
        <v>249.82599999999999</v>
      </c>
    </row>
    <row r="3213" spans="1:12" x14ac:dyDescent="0.3">
      <c r="A3213" s="134">
        <v>41579</v>
      </c>
      <c r="B3213" s="133">
        <v>153.21899999999999</v>
      </c>
      <c r="C3213" s="133">
        <v>4432.5889999999999</v>
      </c>
      <c r="D3213" s="183">
        <v>148.72999999999999</v>
      </c>
      <c r="E3213" s="133">
        <v>11333</v>
      </c>
      <c r="F3213" s="133">
        <v>6.1882799999999998</v>
      </c>
      <c r="G3213" s="133">
        <v>6.3020199999999997</v>
      </c>
      <c r="H3213" s="133">
        <v>6.3000499999999997</v>
      </c>
      <c r="I3213" s="133">
        <v>6.1449999999999996</v>
      </c>
      <c r="J3213" s="133">
        <v>6.835</v>
      </c>
      <c r="K3213" s="133">
        <v>377.97</v>
      </c>
      <c r="L3213" s="133">
        <v>245.05500000000001</v>
      </c>
    </row>
    <row r="3214" spans="1:12" x14ac:dyDescent="0.3">
      <c r="A3214" s="134">
        <v>41580</v>
      </c>
      <c r="B3214" s="133">
        <v>153.21899999999999</v>
      </c>
      <c r="C3214" s="133">
        <v>4432.5889999999999</v>
      </c>
      <c r="D3214" s="183">
        <v>148.72999999999999</v>
      </c>
      <c r="E3214" s="133">
        <v>11333</v>
      </c>
      <c r="F3214" s="133">
        <v>6.1882799999999998</v>
      </c>
      <c r="G3214" s="133">
        <v>6.3020199999999997</v>
      </c>
      <c r="H3214" s="133">
        <v>6.3000499999999997</v>
      </c>
      <c r="I3214" s="133">
        <v>6.1449999999999996</v>
      </c>
      <c r="J3214" s="133">
        <v>6.835</v>
      </c>
      <c r="K3214" s="133">
        <v>377.97</v>
      </c>
      <c r="L3214" s="133">
        <v>245.05500000000001</v>
      </c>
    </row>
    <row r="3215" spans="1:12" x14ac:dyDescent="0.3">
      <c r="A3215" s="134">
        <v>41581</v>
      </c>
      <c r="B3215" s="133">
        <v>153.21899999999999</v>
      </c>
      <c r="C3215" s="133">
        <v>4432.5889999999999</v>
      </c>
      <c r="D3215" s="183">
        <v>148.72999999999999</v>
      </c>
      <c r="E3215" s="133">
        <v>11333</v>
      </c>
      <c r="F3215" s="133">
        <v>6.1882799999999998</v>
      </c>
      <c r="G3215" s="133">
        <v>6.3020199999999997</v>
      </c>
      <c r="H3215" s="133">
        <v>6.3000499999999997</v>
      </c>
      <c r="I3215" s="133">
        <v>6.1449999999999996</v>
      </c>
      <c r="J3215" s="133">
        <v>6.835</v>
      </c>
      <c r="K3215" s="133">
        <v>377.97</v>
      </c>
      <c r="L3215" s="133">
        <v>245.05500000000001</v>
      </c>
    </row>
    <row r="3216" spans="1:12" x14ac:dyDescent="0.3">
      <c r="A3216" s="134">
        <v>41582</v>
      </c>
      <c r="B3216" s="133">
        <v>152.28399999999999</v>
      </c>
      <c r="C3216" s="133">
        <v>4423.2879999999996</v>
      </c>
      <c r="D3216" s="183">
        <v>148.553</v>
      </c>
      <c r="E3216" s="133">
        <v>11345</v>
      </c>
      <c r="F3216" s="133">
        <v>6.2661499999999997</v>
      </c>
      <c r="G3216" s="133">
        <v>6.3385800000000003</v>
      </c>
      <c r="H3216" s="133">
        <v>6.1708699999999999</v>
      </c>
      <c r="I3216" s="133">
        <v>6.1539999999999999</v>
      </c>
      <c r="J3216" s="133">
        <v>6.9039999999999999</v>
      </c>
      <c r="K3216" s="133">
        <v>377.34300000000002</v>
      </c>
      <c r="L3216" s="133">
        <v>245.03</v>
      </c>
    </row>
    <row r="3217" spans="1:12" x14ac:dyDescent="0.3">
      <c r="A3217" s="134">
        <v>41583</v>
      </c>
      <c r="B3217" s="133">
        <v>152.31800000000001</v>
      </c>
      <c r="C3217" s="133">
        <v>4423.2879999999996</v>
      </c>
      <c r="D3217" s="183">
        <v>148.553</v>
      </c>
      <c r="E3217" s="133">
        <v>11345</v>
      </c>
      <c r="F3217" s="133">
        <v>6.2661499999999997</v>
      </c>
      <c r="G3217" s="133">
        <v>6.3385800000000003</v>
      </c>
      <c r="H3217" s="133">
        <v>6.1708699999999999</v>
      </c>
      <c r="I3217" s="133">
        <v>6.2450000000000001</v>
      </c>
      <c r="J3217" s="133">
        <v>6.8870000000000005</v>
      </c>
      <c r="K3217" s="133">
        <v>377.34300000000002</v>
      </c>
      <c r="L3217" s="133">
        <v>245.03</v>
      </c>
    </row>
    <row r="3218" spans="1:12" x14ac:dyDescent="0.3">
      <c r="A3218" s="134">
        <v>41584</v>
      </c>
      <c r="B3218" s="133">
        <v>150.904</v>
      </c>
      <c r="C3218" s="133">
        <v>4449.76</v>
      </c>
      <c r="D3218" s="183">
        <v>149.52500000000001</v>
      </c>
      <c r="E3218" s="133">
        <v>11423</v>
      </c>
      <c r="F3218" s="133">
        <v>6.2584400000000002</v>
      </c>
      <c r="G3218" s="133">
        <v>6.3689400000000003</v>
      </c>
      <c r="H3218" s="133">
        <v>6.2329299999999996</v>
      </c>
      <c r="I3218" s="133">
        <v>6.3490000000000002</v>
      </c>
      <c r="J3218" s="133">
        <v>7.056</v>
      </c>
      <c r="K3218" s="133">
        <v>380.47800000000001</v>
      </c>
      <c r="L3218" s="133">
        <v>246.84399999999999</v>
      </c>
    </row>
    <row r="3219" spans="1:12" x14ac:dyDescent="0.3">
      <c r="A3219" s="134">
        <v>41585</v>
      </c>
      <c r="B3219" s="133">
        <v>151.375</v>
      </c>
      <c r="C3219" s="133">
        <v>4486.1090000000004</v>
      </c>
      <c r="D3219" s="183">
        <v>150.93199999999999</v>
      </c>
      <c r="E3219" s="133">
        <v>11396</v>
      </c>
      <c r="F3219" s="133">
        <v>6.2609300000000001</v>
      </c>
      <c r="G3219" s="133">
        <v>6.3207399999999998</v>
      </c>
      <c r="H3219" s="133">
        <v>6.1771700000000003</v>
      </c>
      <c r="I3219" s="133">
        <v>6.3860000000000001</v>
      </c>
      <c r="J3219" s="133">
        <v>7.0519999999999996</v>
      </c>
      <c r="K3219" s="133">
        <v>384.89600000000002</v>
      </c>
      <c r="L3219" s="133">
        <v>249.29599999999999</v>
      </c>
    </row>
    <row r="3220" spans="1:12" x14ac:dyDescent="0.3">
      <c r="A3220" s="134">
        <v>41586</v>
      </c>
      <c r="B3220" s="133">
        <v>150.65899999999999</v>
      </c>
      <c r="C3220" s="133">
        <v>4476.72</v>
      </c>
      <c r="D3220" s="183">
        <v>151.03100000000001</v>
      </c>
      <c r="E3220" s="133">
        <v>11417</v>
      </c>
      <c r="F3220" s="133">
        <v>6.2017800000000003</v>
      </c>
      <c r="G3220" s="133">
        <v>6.2841100000000001</v>
      </c>
      <c r="H3220" s="133">
        <v>6.1628100000000003</v>
      </c>
      <c r="I3220" s="133">
        <v>6.2889999999999997</v>
      </c>
      <c r="J3220" s="133">
        <v>7.0439999999999996</v>
      </c>
      <c r="K3220" s="133">
        <v>383.47399999999999</v>
      </c>
      <c r="L3220" s="133">
        <v>247.399</v>
      </c>
    </row>
    <row r="3221" spans="1:12" x14ac:dyDescent="0.3">
      <c r="A3221" s="134">
        <v>41587</v>
      </c>
      <c r="B3221" s="133">
        <v>150.65899999999999</v>
      </c>
      <c r="C3221" s="133">
        <v>4476.72</v>
      </c>
      <c r="D3221" s="183">
        <v>151.03100000000001</v>
      </c>
      <c r="E3221" s="133">
        <v>11417</v>
      </c>
      <c r="F3221" s="133">
        <v>6.2017800000000003</v>
      </c>
      <c r="G3221" s="133">
        <v>6.2841100000000001</v>
      </c>
      <c r="H3221" s="133">
        <v>6.1628100000000003</v>
      </c>
      <c r="I3221" s="133">
        <v>6.2889999999999997</v>
      </c>
      <c r="J3221" s="133">
        <v>7.0439999999999996</v>
      </c>
      <c r="K3221" s="133">
        <v>383.47399999999999</v>
      </c>
      <c r="L3221" s="133">
        <v>247.399</v>
      </c>
    </row>
    <row r="3222" spans="1:12" x14ac:dyDescent="0.3">
      <c r="A3222" s="134">
        <v>41588</v>
      </c>
      <c r="B3222" s="133">
        <v>150.65899999999999</v>
      </c>
      <c r="C3222" s="133">
        <v>4476.72</v>
      </c>
      <c r="D3222" s="183">
        <v>151.03100000000001</v>
      </c>
      <c r="E3222" s="133">
        <v>11417</v>
      </c>
      <c r="F3222" s="133">
        <v>6.2017800000000003</v>
      </c>
      <c r="G3222" s="133">
        <v>6.2841100000000001</v>
      </c>
      <c r="H3222" s="133">
        <v>6.1628100000000003</v>
      </c>
      <c r="I3222" s="133">
        <v>6.2889999999999997</v>
      </c>
      <c r="J3222" s="133">
        <v>7.0439999999999996</v>
      </c>
      <c r="K3222" s="133">
        <v>383.47399999999999</v>
      </c>
      <c r="L3222" s="133">
        <v>247.399</v>
      </c>
    </row>
    <row r="3223" spans="1:12" x14ac:dyDescent="0.3">
      <c r="A3223" s="134">
        <v>41589</v>
      </c>
      <c r="B3223" s="133">
        <v>148.06800000000001</v>
      </c>
      <c r="C3223" s="133">
        <v>4441.7240000000002</v>
      </c>
      <c r="D3223" s="183">
        <v>149.851</v>
      </c>
      <c r="E3223" s="133">
        <v>11560</v>
      </c>
      <c r="F3223" s="133">
        <v>6.1913099999999996</v>
      </c>
      <c r="G3223" s="133">
        <v>6.2785099999999998</v>
      </c>
      <c r="H3223" s="133">
        <v>6.2012299999999998</v>
      </c>
      <c r="I3223" s="133">
        <v>6.5209999999999999</v>
      </c>
      <c r="J3223" s="133">
        <v>7.3650000000000002</v>
      </c>
      <c r="K3223" s="133">
        <v>379.98500000000001</v>
      </c>
      <c r="L3223" s="133">
        <v>244.86500000000001</v>
      </c>
    </row>
    <row r="3224" spans="1:12" x14ac:dyDescent="0.3">
      <c r="A3224" s="134">
        <v>41590</v>
      </c>
      <c r="B3224" s="133">
        <v>147.16800000000001</v>
      </c>
      <c r="C3224" s="133">
        <v>4380.6400000000003</v>
      </c>
      <c r="D3224" s="183">
        <v>148.25299999999999</v>
      </c>
      <c r="E3224" s="133">
        <v>11613</v>
      </c>
      <c r="F3224" s="133">
        <v>6.3069300000000004</v>
      </c>
      <c r="G3224" s="133">
        <v>6.2995000000000001</v>
      </c>
      <c r="H3224" s="133">
        <v>6.1790900000000004</v>
      </c>
      <c r="I3224" s="133">
        <v>6.6749999999999998</v>
      </c>
      <c r="J3224" s="133">
        <v>7.5209999999999999</v>
      </c>
      <c r="K3224" s="133">
        <v>373.935</v>
      </c>
      <c r="L3224" s="133">
        <v>241.05</v>
      </c>
    </row>
    <row r="3225" spans="1:12" x14ac:dyDescent="0.3">
      <c r="A3225" s="134">
        <v>41591</v>
      </c>
      <c r="B3225" s="133">
        <v>145.739</v>
      </c>
      <c r="C3225" s="133">
        <v>4301.8909999999996</v>
      </c>
      <c r="D3225" s="183">
        <v>145.35900000000001</v>
      </c>
      <c r="E3225" s="133">
        <v>11440</v>
      </c>
      <c r="F3225" s="133">
        <v>6.2767400000000002</v>
      </c>
      <c r="G3225" s="133">
        <v>6.4781700000000004</v>
      </c>
      <c r="H3225" s="133">
        <v>6.2339399999999996</v>
      </c>
      <c r="I3225" s="133">
        <v>6.8570000000000002</v>
      </c>
      <c r="J3225" s="133">
        <v>7.57</v>
      </c>
      <c r="K3225" s="133">
        <v>365.15800000000002</v>
      </c>
      <c r="L3225" s="133">
        <v>235.50200000000001</v>
      </c>
    </row>
    <row r="3226" spans="1:12" x14ac:dyDescent="0.3">
      <c r="A3226" s="134">
        <v>41592</v>
      </c>
      <c r="B3226" s="133">
        <v>146.566</v>
      </c>
      <c r="C3226" s="133">
        <v>4367.3710000000001</v>
      </c>
      <c r="D3226" s="183">
        <v>147.21700000000001</v>
      </c>
      <c r="E3226" s="133">
        <v>11404</v>
      </c>
      <c r="F3226" s="133">
        <v>6.3430299999999997</v>
      </c>
      <c r="G3226" s="133">
        <v>6.4453199999999997</v>
      </c>
      <c r="H3226" s="133">
        <v>6.1676200000000003</v>
      </c>
      <c r="I3226" s="133">
        <v>6.9350000000000005</v>
      </c>
      <c r="J3226" s="133">
        <v>7.5380000000000003</v>
      </c>
      <c r="K3226" s="133">
        <v>372.32600000000002</v>
      </c>
      <c r="L3226" s="133">
        <v>239.93100000000001</v>
      </c>
    </row>
    <row r="3227" spans="1:12" x14ac:dyDescent="0.3">
      <c r="A3227" s="134">
        <v>41593</v>
      </c>
      <c r="B3227" s="133">
        <v>146.46600000000001</v>
      </c>
      <c r="C3227" s="133">
        <v>4335.4480000000003</v>
      </c>
      <c r="D3227" s="183">
        <v>145.59899999999999</v>
      </c>
      <c r="E3227" s="133">
        <v>11594</v>
      </c>
      <c r="F3227" s="133">
        <v>6.2293599999999998</v>
      </c>
      <c r="G3227" s="133">
        <v>6.3399099999999997</v>
      </c>
      <c r="H3227" s="133">
        <v>6.1802900000000003</v>
      </c>
      <c r="I3227" s="133">
        <v>6.9660000000000002</v>
      </c>
      <c r="J3227" s="133">
        <v>7.5839999999999996</v>
      </c>
      <c r="K3227" s="133">
        <v>368.678</v>
      </c>
      <c r="L3227" s="133">
        <v>237.85</v>
      </c>
    </row>
    <row r="3228" spans="1:12" x14ac:dyDescent="0.3">
      <c r="A3228" s="134">
        <v>41594</v>
      </c>
      <c r="B3228" s="133">
        <v>146.46600000000001</v>
      </c>
      <c r="C3228" s="133">
        <v>4335.4480000000003</v>
      </c>
      <c r="D3228" s="183">
        <v>145.59899999999999</v>
      </c>
      <c r="E3228" s="133">
        <v>11594</v>
      </c>
      <c r="F3228" s="133">
        <v>6.2293599999999998</v>
      </c>
      <c r="G3228" s="133">
        <v>6.3399099999999997</v>
      </c>
      <c r="H3228" s="133">
        <v>6.1802900000000003</v>
      </c>
      <c r="I3228" s="133">
        <v>6.9660000000000002</v>
      </c>
      <c r="J3228" s="133">
        <v>7.5839999999999996</v>
      </c>
      <c r="K3228" s="133">
        <v>368.678</v>
      </c>
      <c r="L3228" s="133">
        <v>237.85</v>
      </c>
    </row>
    <row r="3229" spans="1:12" x14ac:dyDescent="0.3">
      <c r="A3229" s="134">
        <v>41595</v>
      </c>
      <c r="B3229" s="133">
        <v>146.46600000000001</v>
      </c>
      <c r="C3229" s="133">
        <v>4335.4480000000003</v>
      </c>
      <c r="D3229" s="183">
        <v>145.59899999999999</v>
      </c>
      <c r="E3229" s="133">
        <v>11594</v>
      </c>
      <c r="F3229" s="133">
        <v>6.2293599999999998</v>
      </c>
      <c r="G3229" s="133">
        <v>6.3399099999999997</v>
      </c>
      <c r="H3229" s="133">
        <v>6.1802900000000003</v>
      </c>
      <c r="I3229" s="133">
        <v>6.9660000000000002</v>
      </c>
      <c r="J3229" s="133">
        <v>7.5839999999999996</v>
      </c>
      <c r="K3229" s="133">
        <v>368.678</v>
      </c>
      <c r="L3229" s="133">
        <v>237.85</v>
      </c>
    </row>
    <row r="3230" spans="1:12" x14ac:dyDescent="0.3">
      <c r="A3230" s="134">
        <v>41596</v>
      </c>
      <c r="B3230" s="133">
        <v>146.267</v>
      </c>
      <c r="C3230" s="133">
        <v>4393.5919999999996</v>
      </c>
      <c r="D3230" s="183">
        <v>148.13</v>
      </c>
      <c r="E3230" s="133">
        <v>11400</v>
      </c>
      <c r="F3230" s="133">
        <v>6.3671100000000003</v>
      </c>
      <c r="G3230" s="133">
        <v>6.4159199999999998</v>
      </c>
      <c r="H3230" s="133">
        <v>6.2071500000000004</v>
      </c>
      <c r="I3230" s="133">
        <v>6.98</v>
      </c>
      <c r="J3230" s="133">
        <v>7.6150000000000002</v>
      </c>
      <c r="K3230" s="133">
        <v>376.70100000000002</v>
      </c>
      <c r="L3230" s="133">
        <v>242.82599999999999</v>
      </c>
    </row>
    <row r="3231" spans="1:12" x14ac:dyDescent="0.3">
      <c r="A3231" s="134">
        <v>41597</v>
      </c>
      <c r="B3231" s="133">
        <v>146.33500000000001</v>
      </c>
      <c r="C3231" s="133">
        <v>4398.3360000000002</v>
      </c>
      <c r="D3231" s="183">
        <v>148.74</v>
      </c>
      <c r="E3231" s="133">
        <v>11407</v>
      </c>
      <c r="F3231" s="133">
        <v>6.4064199999999998</v>
      </c>
      <c r="G3231" s="133">
        <v>6.5218800000000003</v>
      </c>
      <c r="H3231" s="133">
        <v>6.1997600000000004</v>
      </c>
      <c r="I3231" s="133">
        <v>7.01</v>
      </c>
      <c r="J3231" s="133">
        <v>7.58</v>
      </c>
      <c r="K3231" s="133">
        <v>376.80599999999998</v>
      </c>
      <c r="L3231" s="133">
        <v>243.352</v>
      </c>
    </row>
    <row r="3232" spans="1:12" x14ac:dyDescent="0.3">
      <c r="A3232" s="134">
        <v>41598</v>
      </c>
      <c r="B3232" s="133">
        <v>146.33699999999999</v>
      </c>
      <c r="C3232" s="133">
        <v>4350.7860000000001</v>
      </c>
      <c r="D3232" s="183">
        <v>146.76499999999999</v>
      </c>
      <c r="E3232" s="133">
        <v>11542</v>
      </c>
      <c r="F3232" s="133">
        <v>6.4290599999999998</v>
      </c>
      <c r="G3232" s="133">
        <v>6.4781700000000004</v>
      </c>
      <c r="H3232" s="133">
        <v>6.3213999999999997</v>
      </c>
      <c r="I3232" s="133">
        <v>6.9190000000000005</v>
      </c>
      <c r="J3232" s="133">
        <v>7.5620000000000003</v>
      </c>
      <c r="K3232" s="133">
        <v>370.70400000000001</v>
      </c>
      <c r="L3232" s="133">
        <v>239.18299999999999</v>
      </c>
    </row>
    <row r="3233" spans="1:12" x14ac:dyDescent="0.3">
      <c r="A3233" s="134">
        <v>41599</v>
      </c>
      <c r="B3233" s="133">
        <v>145.358</v>
      </c>
      <c r="C3233" s="133">
        <v>4326.2049999999999</v>
      </c>
      <c r="D3233" s="183">
        <v>146.107</v>
      </c>
      <c r="E3233" s="133">
        <v>11705</v>
      </c>
      <c r="F3233" s="133">
        <v>6.4152300000000002</v>
      </c>
      <c r="G3233" s="133">
        <v>6.4983199999999997</v>
      </c>
      <c r="H3233" s="133">
        <v>6.2611699999999999</v>
      </c>
      <c r="I3233" s="133">
        <v>7.2530000000000001</v>
      </c>
      <c r="J3233" s="133">
        <v>7.7069999999999999</v>
      </c>
      <c r="K3233" s="133">
        <v>368.35500000000002</v>
      </c>
      <c r="L3233" s="133">
        <v>237.55500000000001</v>
      </c>
    </row>
    <row r="3234" spans="1:12" x14ac:dyDescent="0.3">
      <c r="A3234" s="134">
        <v>41600</v>
      </c>
      <c r="B3234" s="133">
        <v>144.78100000000001</v>
      </c>
      <c r="C3234" s="133">
        <v>4317.96</v>
      </c>
      <c r="D3234" s="183">
        <v>145.54499999999999</v>
      </c>
      <c r="E3234" s="133">
        <v>11493</v>
      </c>
      <c r="F3234" s="133">
        <v>6.4076899999999997</v>
      </c>
      <c r="G3234" s="133">
        <v>6.5175000000000001</v>
      </c>
      <c r="H3234" s="133">
        <v>6.2203900000000001</v>
      </c>
      <c r="I3234" s="133">
        <v>7.1989999999999998</v>
      </c>
      <c r="J3234" s="133">
        <v>7.6989999999999998</v>
      </c>
      <c r="K3234" s="133">
        <v>367.52600000000001</v>
      </c>
      <c r="L3234" s="133">
        <v>236.911</v>
      </c>
    </row>
    <row r="3235" spans="1:12" x14ac:dyDescent="0.3">
      <c r="A3235" s="134">
        <v>41601</v>
      </c>
      <c r="B3235" s="133">
        <v>144.78100000000001</v>
      </c>
      <c r="C3235" s="133">
        <v>4317.96</v>
      </c>
      <c r="D3235" s="183">
        <v>145.54499999999999</v>
      </c>
      <c r="E3235" s="133">
        <v>11493</v>
      </c>
      <c r="F3235" s="133">
        <v>6.4076899999999997</v>
      </c>
      <c r="G3235" s="133">
        <v>6.5175000000000001</v>
      </c>
      <c r="H3235" s="133">
        <v>6.2203900000000001</v>
      </c>
      <c r="I3235" s="133">
        <v>7.1989999999999998</v>
      </c>
      <c r="J3235" s="133">
        <v>7.6989999999999998</v>
      </c>
      <c r="K3235" s="133">
        <v>367.52600000000001</v>
      </c>
      <c r="L3235" s="133">
        <v>236.911</v>
      </c>
    </row>
    <row r="3236" spans="1:12" x14ac:dyDescent="0.3">
      <c r="A3236" s="134">
        <v>41602</v>
      </c>
      <c r="B3236" s="133">
        <v>144.78100000000001</v>
      </c>
      <c r="C3236" s="133">
        <v>4317.96</v>
      </c>
      <c r="D3236" s="183">
        <v>145.54499999999999</v>
      </c>
      <c r="E3236" s="133">
        <v>11493</v>
      </c>
      <c r="F3236" s="133">
        <v>6.4076899999999997</v>
      </c>
      <c r="G3236" s="133">
        <v>6.5175000000000001</v>
      </c>
      <c r="H3236" s="133">
        <v>6.2203900000000001</v>
      </c>
      <c r="I3236" s="133">
        <v>7.1989999999999998</v>
      </c>
      <c r="J3236" s="133">
        <v>7.6989999999999998</v>
      </c>
      <c r="K3236" s="133">
        <v>367.52600000000001</v>
      </c>
      <c r="L3236" s="133">
        <v>236.911</v>
      </c>
    </row>
    <row r="3237" spans="1:12" x14ac:dyDescent="0.3">
      <c r="A3237" s="134">
        <v>41603</v>
      </c>
      <c r="B3237" s="133">
        <v>144.75399999999999</v>
      </c>
      <c r="C3237" s="133">
        <v>4334.8029999999999</v>
      </c>
      <c r="D3237" s="183">
        <v>145.625</v>
      </c>
      <c r="E3237" s="133">
        <v>11748</v>
      </c>
      <c r="F3237" s="133">
        <v>6.335</v>
      </c>
      <c r="G3237" s="133">
        <v>6.5283800000000003</v>
      </c>
      <c r="H3237" s="133">
        <v>6.2987900000000003</v>
      </c>
      <c r="I3237" s="133">
        <v>7.2359999999999998</v>
      </c>
      <c r="J3237" s="133">
        <v>7.766</v>
      </c>
      <c r="K3237" s="133">
        <v>369.04199999999997</v>
      </c>
      <c r="L3237" s="133">
        <v>238.238</v>
      </c>
    </row>
    <row r="3238" spans="1:12" x14ac:dyDescent="0.3">
      <c r="A3238" s="134">
        <v>41604</v>
      </c>
      <c r="B3238" s="133">
        <v>144.797</v>
      </c>
      <c r="C3238" s="133">
        <v>4235.2610000000004</v>
      </c>
      <c r="D3238" s="183">
        <v>141.952</v>
      </c>
      <c r="E3238" s="133">
        <v>11793</v>
      </c>
      <c r="F3238" s="133">
        <v>6.39032</v>
      </c>
      <c r="G3238" s="133">
        <v>6.4938099999999999</v>
      </c>
      <c r="H3238" s="133">
        <v>6.2674099999999999</v>
      </c>
      <c r="I3238" s="133">
        <v>7.2350000000000003</v>
      </c>
      <c r="J3238" s="133">
        <v>7.7560000000000002</v>
      </c>
      <c r="K3238" s="133">
        <v>356.791</v>
      </c>
      <c r="L3238" s="133">
        <v>229.28800000000001</v>
      </c>
    </row>
    <row r="3239" spans="1:12" x14ac:dyDescent="0.3">
      <c r="A3239" s="134">
        <v>41605</v>
      </c>
      <c r="B3239" s="133">
        <v>144.88900000000001</v>
      </c>
      <c r="C3239" s="133">
        <v>4251.4889999999996</v>
      </c>
      <c r="D3239" s="183">
        <v>143.09299999999999</v>
      </c>
      <c r="E3239" s="133">
        <v>11897</v>
      </c>
      <c r="F3239" s="133">
        <v>6.4332099999999999</v>
      </c>
      <c r="G3239" s="133">
        <v>6.52454</v>
      </c>
      <c r="H3239" s="133">
        <v>6.2945700000000002</v>
      </c>
      <c r="I3239" s="133">
        <v>7.2050000000000001</v>
      </c>
      <c r="J3239" s="133">
        <v>7.7930000000000001</v>
      </c>
      <c r="K3239" s="133">
        <v>359.15899999999999</v>
      </c>
      <c r="L3239" s="133">
        <v>231.40799999999999</v>
      </c>
    </row>
    <row r="3240" spans="1:12" x14ac:dyDescent="0.3">
      <c r="A3240" s="134">
        <v>41606</v>
      </c>
      <c r="B3240" s="133">
        <v>144.57900000000001</v>
      </c>
      <c r="C3240" s="133">
        <v>4233.9250000000002</v>
      </c>
      <c r="D3240" s="183">
        <v>142.428</v>
      </c>
      <c r="E3240" s="133">
        <v>11806</v>
      </c>
      <c r="F3240" s="133">
        <v>6.46936</v>
      </c>
      <c r="G3240" s="133">
        <v>6.6226599999999998</v>
      </c>
      <c r="H3240" s="133">
        <v>6.3804299999999996</v>
      </c>
      <c r="I3240" s="133">
        <v>7.3460000000000001</v>
      </c>
      <c r="J3240" s="133">
        <v>7.8840000000000003</v>
      </c>
      <c r="K3240" s="133">
        <v>358.25</v>
      </c>
      <c r="L3240" s="133">
        <v>231.13200000000001</v>
      </c>
    </row>
    <row r="3241" spans="1:12" x14ac:dyDescent="0.3">
      <c r="A3241" s="134">
        <v>41607</v>
      </c>
      <c r="B3241" s="133">
        <v>144.38300000000001</v>
      </c>
      <c r="C3241" s="133">
        <v>4256.4359999999997</v>
      </c>
      <c r="D3241" s="183">
        <v>143.029</v>
      </c>
      <c r="E3241" s="133">
        <v>11755</v>
      </c>
      <c r="F3241" s="133">
        <v>6.4721099999999998</v>
      </c>
      <c r="G3241" s="133">
        <v>6.4597699999999998</v>
      </c>
      <c r="H3241" s="133">
        <v>6.3051199999999996</v>
      </c>
      <c r="I3241" s="133">
        <v>7.2519999999999998</v>
      </c>
      <c r="J3241" s="133">
        <v>7.9089999999999998</v>
      </c>
      <c r="K3241" s="133">
        <v>359.44499999999999</v>
      </c>
      <c r="L3241" s="133">
        <v>232.071</v>
      </c>
    </row>
    <row r="3242" spans="1:12" x14ac:dyDescent="0.3">
      <c r="A3242" s="134">
        <v>41608</v>
      </c>
      <c r="B3242" s="133">
        <v>144.38300000000001</v>
      </c>
      <c r="C3242" s="133">
        <v>4256.4359999999997</v>
      </c>
      <c r="D3242" s="183">
        <v>143.029</v>
      </c>
      <c r="E3242" s="133">
        <v>11755</v>
      </c>
      <c r="F3242" s="133">
        <v>6.4721099999999998</v>
      </c>
      <c r="G3242" s="133">
        <v>6.4597699999999998</v>
      </c>
      <c r="H3242" s="133">
        <v>6.3051199999999996</v>
      </c>
      <c r="I3242" s="133">
        <v>7.2519999999999998</v>
      </c>
      <c r="J3242" s="133">
        <v>7.9089999999999998</v>
      </c>
      <c r="K3242" s="133">
        <v>359.44499999999999</v>
      </c>
      <c r="L3242" s="133">
        <v>232.071</v>
      </c>
    </row>
    <row r="3243" spans="1:12" x14ac:dyDescent="0.3">
      <c r="A3243" s="134">
        <v>41609</v>
      </c>
      <c r="B3243" s="133">
        <v>144.38300000000001</v>
      </c>
      <c r="C3243" s="133">
        <v>4256.4359999999997</v>
      </c>
      <c r="D3243" s="183">
        <v>143.029</v>
      </c>
      <c r="E3243" s="133">
        <v>11755</v>
      </c>
      <c r="F3243" s="133">
        <v>6.4721099999999998</v>
      </c>
      <c r="G3243" s="133">
        <v>6.4597699999999998</v>
      </c>
      <c r="H3243" s="133">
        <v>6.3051199999999996</v>
      </c>
      <c r="I3243" s="133">
        <v>7.2519999999999998</v>
      </c>
      <c r="J3243" s="133">
        <v>7.9089999999999998</v>
      </c>
      <c r="K3243" s="133">
        <v>359.44499999999999</v>
      </c>
      <c r="L3243" s="133">
        <v>232.071</v>
      </c>
    </row>
    <row r="3244" spans="1:12" x14ac:dyDescent="0.3">
      <c r="A3244" s="134">
        <v>41610</v>
      </c>
      <c r="B3244" s="133">
        <v>144.70500000000001</v>
      </c>
      <c r="C3244" s="133">
        <v>4321.9769999999999</v>
      </c>
      <c r="D3244" s="183">
        <v>145.477</v>
      </c>
      <c r="E3244" s="133">
        <v>11770</v>
      </c>
      <c r="F3244" s="133">
        <v>6.5918799999999997</v>
      </c>
      <c r="G3244" s="133">
        <v>6.6501400000000004</v>
      </c>
      <c r="H3244" s="133">
        <v>6.3894700000000002</v>
      </c>
      <c r="I3244" s="133">
        <v>7.29</v>
      </c>
      <c r="J3244" s="133">
        <v>7.9829999999999997</v>
      </c>
      <c r="K3244" s="133">
        <v>367.226</v>
      </c>
      <c r="L3244" s="133">
        <v>236.34299999999999</v>
      </c>
    </row>
    <row r="3245" spans="1:12" x14ac:dyDescent="0.3">
      <c r="A3245" s="134">
        <v>41611</v>
      </c>
      <c r="B3245" s="133">
        <v>144.77199999999999</v>
      </c>
      <c r="C3245" s="133">
        <v>4288.7640000000001</v>
      </c>
      <c r="D3245" s="183">
        <v>143.83600000000001</v>
      </c>
      <c r="E3245" s="133">
        <v>11790</v>
      </c>
      <c r="F3245" s="133">
        <v>6.5708299999999999</v>
      </c>
      <c r="G3245" s="133">
        <v>6.6625199999999998</v>
      </c>
      <c r="H3245" s="133">
        <v>6.4145300000000001</v>
      </c>
      <c r="I3245" s="133">
        <v>7.2709999999999999</v>
      </c>
      <c r="J3245" s="133">
        <v>7.8929999999999998</v>
      </c>
      <c r="K3245" s="133">
        <v>364.15899999999999</v>
      </c>
      <c r="L3245" s="133">
        <v>234.191</v>
      </c>
    </row>
    <row r="3246" spans="1:12" x14ac:dyDescent="0.3">
      <c r="A3246" s="134">
        <v>41612</v>
      </c>
      <c r="B3246" s="133">
        <v>144.60499999999999</v>
      </c>
      <c r="C3246" s="133">
        <v>4241.3019999999997</v>
      </c>
      <c r="D3246" s="183">
        <v>142.37700000000001</v>
      </c>
      <c r="E3246" s="133">
        <v>11886</v>
      </c>
      <c r="F3246" s="133">
        <v>6.5769299999999999</v>
      </c>
      <c r="G3246" s="133">
        <v>6.6493099999999998</v>
      </c>
      <c r="H3246" s="133">
        <v>6.3726900000000004</v>
      </c>
      <c r="I3246" s="133">
        <v>7.2729999999999997</v>
      </c>
      <c r="J3246" s="133">
        <v>7.859</v>
      </c>
      <c r="K3246" s="133">
        <v>358.53</v>
      </c>
      <c r="L3246" s="133">
        <v>230.71600000000001</v>
      </c>
    </row>
    <row r="3247" spans="1:12" x14ac:dyDescent="0.3">
      <c r="A3247" s="134">
        <v>41613</v>
      </c>
      <c r="B3247" s="133">
        <v>144.35</v>
      </c>
      <c r="C3247" s="133">
        <v>4216.8940000000002</v>
      </c>
      <c r="D3247" s="183">
        <v>141.68899999999999</v>
      </c>
      <c r="E3247" s="133">
        <v>11957</v>
      </c>
      <c r="F3247" s="133">
        <v>6.5837199999999996</v>
      </c>
      <c r="G3247" s="133">
        <v>6.6818799999999996</v>
      </c>
      <c r="H3247" s="133">
        <v>6.3973100000000001</v>
      </c>
      <c r="I3247" s="133">
        <v>7.117</v>
      </c>
      <c r="J3247" s="133">
        <v>7.9320000000000004</v>
      </c>
      <c r="K3247" s="133">
        <v>355.44400000000002</v>
      </c>
      <c r="L3247" s="133">
        <v>228.57599999999999</v>
      </c>
    </row>
    <row r="3248" spans="1:12" x14ac:dyDescent="0.3">
      <c r="A3248" s="134">
        <v>41614</v>
      </c>
      <c r="B3248" s="133">
        <v>144.11000000000001</v>
      </c>
      <c r="C3248" s="133">
        <v>4180.7879999999996</v>
      </c>
      <c r="D3248" s="183">
        <v>140.798</v>
      </c>
      <c r="E3248" s="133">
        <v>11846</v>
      </c>
      <c r="F3248" s="133">
        <v>6.5914400000000004</v>
      </c>
      <c r="G3248" s="133">
        <v>6.6374300000000002</v>
      </c>
      <c r="H3248" s="133">
        <v>6.3353900000000003</v>
      </c>
      <c r="I3248" s="133">
        <v>7.1760000000000002</v>
      </c>
      <c r="J3248" s="133">
        <v>7.9450000000000003</v>
      </c>
      <c r="K3248" s="133">
        <v>350.91399999999999</v>
      </c>
      <c r="L3248" s="133">
        <v>226.00899999999999</v>
      </c>
    </row>
    <row r="3249" spans="1:12" x14ac:dyDescent="0.3">
      <c r="A3249" s="134">
        <v>41615</v>
      </c>
      <c r="B3249" s="133">
        <v>144.11000000000001</v>
      </c>
      <c r="C3249" s="133">
        <v>4180.7879999999996</v>
      </c>
      <c r="D3249" s="183">
        <v>140.798</v>
      </c>
      <c r="E3249" s="133">
        <v>11846</v>
      </c>
      <c r="F3249" s="133">
        <v>6.5914400000000004</v>
      </c>
      <c r="G3249" s="133">
        <v>6.6374300000000002</v>
      </c>
      <c r="H3249" s="133">
        <v>6.3353900000000003</v>
      </c>
      <c r="I3249" s="133">
        <v>7.1760000000000002</v>
      </c>
      <c r="J3249" s="133">
        <v>7.9450000000000003</v>
      </c>
      <c r="K3249" s="133">
        <v>350.91399999999999</v>
      </c>
      <c r="L3249" s="133">
        <v>226.00899999999999</v>
      </c>
    </row>
    <row r="3250" spans="1:12" x14ac:dyDescent="0.3">
      <c r="A3250" s="134">
        <v>41616</v>
      </c>
      <c r="B3250" s="133">
        <v>144.11000000000001</v>
      </c>
      <c r="C3250" s="133">
        <v>4180.7879999999996</v>
      </c>
      <c r="D3250" s="183">
        <v>140.798</v>
      </c>
      <c r="E3250" s="133">
        <v>11846</v>
      </c>
      <c r="F3250" s="133">
        <v>6.5914400000000004</v>
      </c>
      <c r="G3250" s="133">
        <v>6.6374300000000002</v>
      </c>
      <c r="H3250" s="133">
        <v>6.3353900000000003</v>
      </c>
      <c r="I3250" s="133">
        <v>7.1760000000000002</v>
      </c>
      <c r="J3250" s="133">
        <v>7.9450000000000003</v>
      </c>
      <c r="K3250" s="133">
        <v>350.91399999999999</v>
      </c>
      <c r="L3250" s="133">
        <v>226.00899999999999</v>
      </c>
    </row>
    <row r="3251" spans="1:12" x14ac:dyDescent="0.3">
      <c r="A3251" s="134">
        <v>41617</v>
      </c>
      <c r="B3251" s="133">
        <v>144.124</v>
      </c>
      <c r="C3251" s="133">
        <v>4214.3419999999996</v>
      </c>
      <c r="D3251" s="183">
        <v>141.97999999999999</v>
      </c>
      <c r="E3251" s="133">
        <v>11822</v>
      </c>
      <c r="F3251" s="133">
        <v>6.5383899999999997</v>
      </c>
      <c r="G3251" s="133">
        <v>6.7094300000000002</v>
      </c>
      <c r="H3251" s="133">
        <v>6.3116000000000003</v>
      </c>
      <c r="I3251" s="133">
        <v>7.1870000000000003</v>
      </c>
      <c r="J3251" s="133">
        <v>8.0329999999999995</v>
      </c>
      <c r="K3251" s="133">
        <v>355.55599999999998</v>
      </c>
      <c r="L3251" s="133">
        <v>229.053</v>
      </c>
    </row>
    <row r="3252" spans="1:12" x14ac:dyDescent="0.3">
      <c r="A3252" s="134">
        <v>41618</v>
      </c>
      <c r="B3252" s="133">
        <v>144.166</v>
      </c>
      <c r="C3252" s="133">
        <v>4275.6779999999999</v>
      </c>
      <c r="D3252" s="183">
        <v>144.042</v>
      </c>
      <c r="E3252" s="133">
        <v>11863</v>
      </c>
      <c r="F3252" s="133">
        <v>6.50197</v>
      </c>
      <c r="G3252" s="133">
        <v>6.5091700000000001</v>
      </c>
      <c r="H3252" s="133">
        <v>6.3853900000000001</v>
      </c>
      <c r="I3252" s="133">
        <v>7.149</v>
      </c>
      <c r="J3252" s="133">
        <v>8.0410000000000004</v>
      </c>
      <c r="K3252" s="133">
        <v>363.012</v>
      </c>
      <c r="L3252" s="133">
        <v>233.303</v>
      </c>
    </row>
    <row r="3253" spans="1:12" x14ac:dyDescent="0.3">
      <c r="A3253" s="134">
        <v>41619</v>
      </c>
      <c r="B3253" s="133">
        <v>144.44900000000001</v>
      </c>
      <c r="C3253" s="133">
        <v>4271.7430000000004</v>
      </c>
      <c r="D3253" s="183">
        <v>143.55600000000001</v>
      </c>
      <c r="E3253" s="133">
        <v>12030</v>
      </c>
      <c r="F3253" s="133">
        <v>6.5716099999999997</v>
      </c>
      <c r="G3253" s="133">
        <v>6.54596</v>
      </c>
      <c r="H3253" s="133">
        <v>6.37913</v>
      </c>
      <c r="I3253" s="133">
        <v>7.2629999999999999</v>
      </c>
      <c r="J3253" s="133">
        <v>8.0009999999999994</v>
      </c>
      <c r="K3253" s="133">
        <v>363.197</v>
      </c>
      <c r="L3253" s="133">
        <v>233.893</v>
      </c>
    </row>
    <row r="3254" spans="1:12" x14ac:dyDescent="0.3">
      <c r="A3254" s="134">
        <v>41620</v>
      </c>
      <c r="B3254" s="133">
        <v>144.666</v>
      </c>
      <c r="C3254" s="133">
        <v>4212.2179999999998</v>
      </c>
      <c r="D3254" s="183">
        <v>141.679</v>
      </c>
      <c r="E3254" s="133">
        <v>12046</v>
      </c>
      <c r="F3254" s="133">
        <v>6.6060600000000003</v>
      </c>
      <c r="G3254" s="133">
        <v>6.7181699999999998</v>
      </c>
      <c r="H3254" s="133">
        <v>6.3990299999999998</v>
      </c>
      <c r="I3254" s="133">
        <v>7.2510000000000003</v>
      </c>
      <c r="J3254" s="133">
        <v>7.9569999999999999</v>
      </c>
      <c r="K3254" s="133">
        <v>356.18400000000003</v>
      </c>
      <c r="L3254" s="133">
        <v>229.32400000000001</v>
      </c>
    </row>
    <row r="3255" spans="1:12" x14ac:dyDescent="0.3">
      <c r="A3255" s="134">
        <v>41621</v>
      </c>
      <c r="B3255" s="133">
        <v>145.53200000000001</v>
      </c>
      <c r="C3255" s="133">
        <v>4174.83</v>
      </c>
      <c r="D3255" s="183">
        <v>140.142</v>
      </c>
      <c r="E3255" s="133">
        <v>11996</v>
      </c>
      <c r="F3255" s="133">
        <v>6.6044900000000002</v>
      </c>
      <c r="G3255" s="133">
        <v>6.6443500000000002</v>
      </c>
      <c r="H3255" s="133">
        <v>6.4180599999999997</v>
      </c>
      <c r="I3255" s="133">
        <v>7.3019999999999996</v>
      </c>
      <c r="J3255" s="133">
        <v>7.8479999999999999</v>
      </c>
      <c r="K3255" s="133">
        <v>351.81400000000002</v>
      </c>
      <c r="L3255" s="133">
        <v>226.405</v>
      </c>
    </row>
    <row r="3256" spans="1:12" x14ac:dyDescent="0.3">
      <c r="A3256" s="134">
        <v>41622</v>
      </c>
      <c r="B3256" s="133">
        <v>145.53200000000001</v>
      </c>
      <c r="C3256" s="133">
        <v>4174.83</v>
      </c>
      <c r="D3256" s="183">
        <v>140.142</v>
      </c>
      <c r="E3256" s="133">
        <v>11996</v>
      </c>
      <c r="F3256" s="133">
        <v>6.6044900000000002</v>
      </c>
      <c r="G3256" s="133">
        <v>6.6443500000000002</v>
      </c>
      <c r="H3256" s="133">
        <v>6.4180599999999997</v>
      </c>
      <c r="I3256" s="133">
        <v>7.3019999999999996</v>
      </c>
      <c r="J3256" s="133">
        <v>7.8479999999999999</v>
      </c>
      <c r="K3256" s="133">
        <v>351.81400000000002</v>
      </c>
      <c r="L3256" s="133">
        <v>226.405</v>
      </c>
    </row>
    <row r="3257" spans="1:12" x14ac:dyDescent="0.3">
      <c r="A3257" s="134">
        <v>41623</v>
      </c>
      <c r="B3257" s="133">
        <v>145.53200000000001</v>
      </c>
      <c r="C3257" s="133">
        <v>4174.83</v>
      </c>
      <c r="D3257" s="183">
        <v>140.142</v>
      </c>
      <c r="E3257" s="133">
        <v>11996</v>
      </c>
      <c r="F3257" s="133">
        <v>6.6044900000000002</v>
      </c>
      <c r="G3257" s="133">
        <v>6.6443500000000002</v>
      </c>
      <c r="H3257" s="133">
        <v>6.4180599999999997</v>
      </c>
      <c r="I3257" s="133">
        <v>7.3019999999999996</v>
      </c>
      <c r="J3257" s="133">
        <v>7.8479999999999999</v>
      </c>
      <c r="K3257" s="133">
        <v>351.81400000000002</v>
      </c>
      <c r="L3257" s="133">
        <v>226.405</v>
      </c>
    </row>
    <row r="3258" spans="1:12" x14ac:dyDescent="0.3">
      <c r="A3258" s="134">
        <v>41624</v>
      </c>
      <c r="B3258" s="133">
        <v>146.19</v>
      </c>
      <c r="C3258" s="133">
        <v>4125.9560000000001</v>
      </c>
      <c r="D3258" s="183">
        <v>138.51499999999999</v>
      </c>
      <c r="E3258" s="133">
        <v>11992</v>
      </c>
      <c r="F3258" s="133">
        <v>6.5711000000000004</v>
      </c>
      <c r="G3258" s="133">
        <v>6.7526099999999998</v>
      </c>
      <c r="H3258" s="133">
        <v>6.48034</v>
      </c>
      <c r="I3258" s="133">
        <v>7.274</v>
      </c>
      <c r="J3258" s="133">
        <v>7.8940000000000001</v>
      </c>
      <c r="K3258" s="133">
        <v>346.96600000000001</v>
      </c>
      <c r="L3258" s="133">
        <v>223.18799999999999</v>
      </c>
    </row>
    <row r="3259" spans="1:12" x14ac:dyDescent="0.3">
      <c r="A3259" s="134">
        <v>41625</v>
      </c>
      <c r="B3259" s="133">
        <v>146.321</v>
      </c>
      <c r="C3259" s="133">
        <v>4182.3459999999995</v>
      </c>
      <c r="D3259" s="183">
        <v>139.85599999999999</v>
      </c>
      <c r="E3259" s="133">
        <v>11976</v>
      </c>
      <c r="F3259" s="133">
        <v>6.5907299999999998</v>
      </c>
      <c r="G3259" s="133">
        <v>6.7869299999999999</v>
      </c>
      <c r="H3259" s="133">
        <v>6.4865899999999996</v>
      </c>
      <c r="I3259" s="133">
        <v>7.218</v>
      </c>
      <c r="J3259" s="133">
        <v>7.8710000000000004</v>
      </c>
      <c r="K3259" s="133">
        <v>353.07100000000003</v>
      </c>
      <c r="L3259" s="133">
        <v>226.66300000000001</v>
      </c>
    </row>
    <row r="3260" spans="1:12" x14ac:dyDescent="0.3">
      <c r="A3260" s="134">
        <v>41626</v>
      </c>
      <c r="B3260" s="133">
        <v>146.511</v>
      </c>
      <c r="C3260" s="133">
        <v>4196.2820000000002</v>
      </c>
      <c r="D3260" s="183">
        <v>140.71</v>
      </c>
      <c r="E3260" s="133">
        <v>12029</v>
      </c>
      <c r="F3260" s="133">
        <v>6.7066499999999998</v>
      </c>
      <c r="G3260" s="133">
        <v>6.8624799999999997</v>
      </c>
      <c r="H3260" s="133">
        <v>6.4049399999999999</v>
      </c>
      <c r="I3260" s="133">
        <v>7.42</v>
      </c>
      <c r="J3260" s="133">
        <v>7.8570000000000002</v>
      </c>
      <c r="K3260" s="133">
        <v>354.85</v>
      </c>
      <c r="L3260" s="133">
        <v>227.35300000000001</v>
      </c>
    </row>
    <row r="3261" spans="1:12" x14ac:dyDescent="0.3">
      <c r="A3261" s="134">
        <v>41627</v>
      </c>
      <c r="B3261" s="133">
        <v>146.66</v>
      </c>
      <c r="C3261" s="133">
        <v>4231.9799999999996</v>
      </c>
      <c r="D3261" s="183">
        <v>142.029</v>
      </c>
      <c r="E3261" s="133">
        <v>12077</v>
      </c>
      <c r="F3261" s="133">
        <v>6.5927800000000003</v>
      </c>
      <c r="G3261" s="133">
        <v>6.7582899999999997</v>
      </c>
      <c r="H3261" s="133">
        <v>6.4274300000000002</v>
      </c>
      <c r="I3261" s="133">
        <v>7.202</v>
      </c>
      <c r="J3261" s="133">
        <v>7.8650000000000002</v>
      </c>
      <c r="K3261" s="133">
        <v>359.55700000000002</v>
      </c>
      <c r="L3261" s="133">
        <v>230.84899999999999</v>
      </c>
    </row>
    <row r="3262" spans="1:12" x14ac:dyDescent="0.3">
      <c r="A3262" s="134">
        <v>41628</v>
      </c>
      <c r="B3262" s="133">
        <v>146.71299999999999</v>
      </c>
      <c r="C3262" s="133">
        <v>4195.5559999999996</v>
      </c>
      <c r="D3262" s="183">
        <v>140.97399999999999</v>
      </c>
      <c r="E3262" s="133">
        <v>12166</v>
      </c>
      <c r="F3262" s="133">
        <v>6.7039299999999997</v>
      </c>
      <c r="G3262" s="133">
        <v>6.8396699999999999</v>
      </c>
      <c r="H3262" s="133">
        <v>6.4030399999999998</v>
      </c>
      <c r="I3262" s="133">
        <v>7.2389999999999999</v>
      </c>
      <c r="J3262" s="133">
        <v>7.8540000000000001</v>
      </c>
      <c r="K3262" s="133">
        <v>355.68799999999999</v>
      </c>
      <c r="L3262" s="133">
        <v>227.84299999999999</v>
      </c>
    </row>
    <row r="3263" spans="1:12" x14ac:dyDescent="0.3">
      <c r="A3263" s="134">
        <v>41629</v>
      </c>
      <c r="B3263" s="133">
        <v>146.71299999999999</v>
      </c>
      <c r="C3263" s="133">
        <v>4195.5559999999996</v>
      </c>
      <c r="D3263" s="183">
        <v>140.97399999999999</v>
      </c>
      <c r="E3263" s="133">
        <v>12166</v>
      </c>
      <c r="F3263" s="133">
        <v>6.7039299999999997</v>
      </c>
      <c r="G3263" s="133">
        <v>6.8396699999999999</v>
      </c>
      <c r="H3263" s="133">
        <v>6.4030399999999998</v>
      </c>
      <c r="I3263" s="133">
        <v>7.2389999999999999</v>
      </c>
      <c r="J3263" s="133">
        <v>7.8540000000000001</v>
      </c>
      <c r="K3263" s="133">
        <v>355.68799999999999</v>
      </c>
      <c r="L3263" s="133">
        <v>227.84299999999999</v>
      </c>
    </row>
    <row r="3264" spans="1:12" x14ac:dyDescent="0.3">
      <c r="A3264" s="134">
        <v>41630</v>
      </c>
      <c r="B3264" s="133">
        <v>146.71299999999999</v>
      </c>
      <c r="C3264" s="133">
        <v>4195.5559999999996</v>
      </c>
      <c r="D3264" s="183">
        <v>140.97399999999999</v>
      </c>
      <c r="E3264" s="133">
        <v>12166</v>
      </c>
      <c r="F3264" s="133">
        <v>6.7039299999999997</v>
      </c>
      <c r="G3264" s="133">
        <v>6.8396699999999999</v>
      </c>
      <c r="H3264" s="133">
        <v>6.4030399999999998</v>
      </c>
      <c r="I3264" s="133">
        <v>7.2389999999999999</v>
      </c>
      <c r="J3264" s="133">
        <v>7.8540000000000001</v>
      </c>
      <c r="K3264" s="133">
        <v>355.68799999999999</v>
      </c>
      <c r="L3264" s="133">
        <v>227.84299999999999</v>
      </c>
    </row>
    <row r="3265" spans="1:12" x14ac:dyDescent="0.3">
      <c r="A3265" s="134">
        <v>41631</v>
      </c>
      <c r="B3265" s="133">
        <v>146.816</v>
      </c>
      <c r="C3265" s="133">
        <v>4189.6080000000002</v>
      </c>
      <c r="D3265" s="183">
        <v>140.50800000000001</v>
      </c>
      <c r="E3265" s="133">
        <v>12148</v>
      </c>
      <c r="F3265" s="133">
        <v>6.7618400000000003</v>
      </c>
      <c r="G3265" s="133">
        <v>6.7750899999999996</v>
      </c>
      <c r="H3265" s="133">
        <v>6.3735800000000005</v>
      </c>
      <c r="I3265" s="133">
        <v>7.1870000000000003</v>
      </c>
      <c r="J3265" s="133">
        <v>7.8179999999999996</v>
      </c>
      <c r="K3265" s="133">
        <v>355.39299999999997</v>
      </c>
      <c r="L3265" s="133">
        <v>227.673</v>
      </c>
    </row>
    <row r="3266" spans="1:12" x14ac:dyDescent="0.3">
      <c r="A3266" s="134">
        <v>41632</v>
      </c>
      <c r="B3266" s="133">
        <v>146.9</v>
      </c>
      <c r="C3266" s="133">
        <v>4202.8339999999998</v>
      </c>
      <c r="D3266" s="183">
        <v>141.417</v>
      </c>
      <c r="E3266" s="133">
        <v>12161</v>
      </c>
      <c r="F3266" s="133">
        <v>6.6005500000000001</v>
      </c>
      <c r="G3266" s="133">
        <v>6.7319700000000005</v>
      </c>
      <c r="H3266" s="133">
        <v>6.3652899999999999</v>
      </c>
      <c r="I3266" s="133">
        <v>7.16</v>
      </c>
      <c r="J3266" s="133">
        <v>7.8330000000000002</v>
      </c>
      <c r="K3266" s="133">
        <v>357.31400000000002</v>
      </c>
      <c r="L3266" s="133">
        <v>229.584</v>
      </c>
    </row>
    <row r="3267" spans="1:12" x14ac:dyDescent="0.3">
      <c r="A3267" s="134">
        <v>41633</v>
      </c>
      <c r="B3267" s="133">
        <v>146.934</v>
      </c>
      <c r="C3267" s="133">
        <v>4202.8339999999998</v>
      </c>
      <c r="D3267" s="183">
        <v>141.417</v>
      </c>
      <c r="E3267" s="133">
        <v>12235</v>
      </c>
      <c r="F3267" s="133">
        <v>6.6005500000000001</v>
      </c>
      <c r="G3267" s="133">
        <v>6.7319700000000005</v>
      </c>
      <c r="H3267" s="133">
        <v>6.3652899999999999</v>
      </c>
      <c r="I3267" s="133">
        <v>7.3570000000000002</v>
      </c>
      <c r="J3267" s="133">
        <v>7.8109999999999999</v>
      </c>
      <c r="K3267" s="133">
        <v>357.31400000000002</v>
      </c>
      <c r="L3267" s="133">
        <v>229.584</v>
      </c>
    </row>
    <row r="3268" spans="1:12" x14ac:dyDescent="0.3">
      <c r="A3268" s="134">
        <v>41634</v>
      </c>
      <c r="B3268" s="133">
        <v>146.96899999999999</v>
      </c>
      <c r="C3268" s="133">
        <v>4202.8339999999998</v>
      </c>
      <c r="D3268" s="183">
        <v>141.417</v>
      </c>
      <c r="E3268" s="133">
        <v>12156</v>
      </c>
      <c r="F3268" s="133">
        <v>6.6005500000000001</v>
      </c>
      <c r="G3268" s="133">
        <v>6.7319700000000005</v>
      </c>
      <c r="H3268" s="133">
        <v>6.3652899999999999</v>
      </c>
      <c r="I3268" s="133">
        <v>7.3570000000000002</v>
      </c>
      <c r="J3268" s="133">
        <v>7.7709999999999999</v>
      </c>
      <c r="K3268" s="133">
        <v>357.31400000000002</v>
      </c>
      <c r="L3268" s="133">
        <v>229.584</v>
      </c>
    </row>
    <row r="3269" spans="1:12" x14ac:dyDescent="0.3">
      <c r="A3269" s="134">
        <v>41635</v>
      </c>
      <c r="B3269" s="133">
        <v>147.024</v>
      </c>
      <c r="C3269" s="133">
        <v>4212.9799999999996</v>
      </c>
      <c r="D3269" s="183">
        <v>141.84299999999999</v>
      </c>
      <c r="E3269" s="133">
        <v>12155</v>
      </c>
      <c r="F3269" s="133">
        <v>6.7183599999999997</v>
      </c>
      <c r="G3269" s="133">
        <v>6.8550500000000003</v>
      </c>
      <c r="H3269" s="133">
        <v>6.4217700000000004</v>
      </c>
      <c r="I3269" s="133">
        <v>7.3479999999999999</v>
      </c>
      <c r="J3269" s="133">
        <v>7.7889999999999997</v>
      </c>
      <c r="K3269" s="133">
        <v>357.35</v>
      </c>
      <c r="L3269" s="133">
        <v>230.03700000000001</v>
      </c>
    </row>
    <row r="3270" spans="1:12" x14ac:dyDescent="0.3">
      <c r="A3270" s="134">
        <v>41636</v>
      </c>
      <c r="B3270" s="133">
        <v>147.024</v>
      </c>
      <c r="C3270" s="133">
        <v>4212.9799999999996</v>
      </c>
      <c r="D3270" s="183">
        <v>141.84299999999999</v>
      </c>
      <c r="E3270" s="133">
        <v>12155</v>
      </c>
      <c r="F3270" s="133">
        <v>6.7183599999999997</v>
      </c>
      <c r="G3270" s="133">
        <v>6.8550500000000003</v>
      </c>
      <c r="H3270" s="133">
        <v>6.4217700000000004</v>
      </c>
      <c r="I3270" s="133">
        <v>7.3479999999999999</v>
      </c>
      <c r="J3270" s="133">
        <v>7.7889999999999997</v>
      </c>
      <c r="K3270" s="133">
        <v>357.35</v>
      </c>
      <c r="L3270" s="133">
        <v>230.03700000000001</v>
      </c>
    </row>
    <row r="3271" spans="1:12" x14ac:dyDescent="0.3">
      <c r="A3271" s="134">
        <v>41637</v>
      </c>
      <c r="B3271" s="133">
        <v>147.024</v>
      </c>
      <c r="C3271" s="133">
        <v>4212.9799999999996</v>
      </c>
      <c r="D3271" s="183">
        <v>141.84299999999999</v>
      </c>
      <c r="E3271" s="133">
        <v>12155</v>
      </c>
      <c r="F3271" s="133">
        <v>6.7183599999999997</v>
      </c>
      <c r="G3271" s="133">
        <v>6.8550500000000003</v>
      </c>
      <c r="H3271" s="133">
        <v>6.4217700000000004</v>
      </c>
      <c r="I3271" s="133">
        <v>7.3479999999999999</v>
      </c>
      <c r="J3271" s="133">
        <v>7.7889999999999997</v>
      </c>
      <c r="K3271" s="133">
        <v>357.35</v>
      </c>
      <c r="L3271" s="133">
        <v>230.03700000000001</v>
      </c>
    </row>
    <row r="3272" spans="1:12" x14ac:dyDescent="0.3">
      <c r="A3272" s="134">
        <v>41638</v>
      </c>
      <c r="B3272" s="133">
        <v>147.08199999999999</v>
      </c>
      <c r="C3272" s="133">
        <v>4274.1769999999997</v>
      </c>
      <c r="D3272" s="183">
        <v>143.70599999999999</v>
      </c>
      <c r="E3272" s="133">
        <v>12224</v>
      </c>
      <c r="F3272" s="133">
        <v>6.8020199999999997</v>
      </c>
      <c r="G3272" s="133">
        <v>6.8480299999999996</v>
      </c>
      <c r="H3272" s="133">
        <v>6.415</v>
      </c>
      <c r="I3272" s="133">
        <v>7.1989999999999998</v>
      </c>
      <c r="J3272" s="133">
        <v>7.8250000000000002</v>
      </c>
      <c r="K3272" s="133">
        <v>362.34500000000003</v>
      </c>
      <c r="L3272" s="133">
        <v>233.261</v>
      </c>
    </row>
    <row r="3273" spans="1:12" x14ac:dyDescent="0.3">
      <c r="A3273" s="134">
        <v>41639</v>
      </c>
      <c r="B3273" s="133">
        <v>147.11600000000001</v>
      </c>
      <c r="C3273" s="133">
        <v>4274.1769999999997</v>
      </c>
      <c r="D3273" s="183">
        <v>143.70599999999999</v>
      </c>
      <c r="E3273" s="133">
        <v>12171</v>
      </c>
      <c r="F3273" s="133">
        <v>6.6729000000000003</v>
      </c>
      <c r="G3273" s="133">
        <v>6.6406999999999998</v>
      </c>
      <c r="H3273" s="133">
        <v>6.3883000000000001</v>
      </c>
      <c r="I3273" s="133">
        <v>7.0910000000000002</v>
      </c>
      <c r="J3273" s="133">
        <v>7.8019999999999996</v>
      </c>
      <c r="K3273" s="133">
        <v>362.34500000000003</v>
      </c>
      <c r="L3273" s="133">
        <v>233.261</v>
      </c>
    </row>
    <row r="3274" spans="1:12" x14ac:dyDescent="0.3">
      <c r="A3274" s="134">
        <v>41640</v>
      </c>
      <c r="B3274" s="133">
        <v>147.15100000000001</v>
      </c>
      <c r="C3274" s="133">
        <v>4274.1769999999997</v>
      </c>
      <c r="D3274" s="183">
        <v>143.70599999999999</v>
      </c>
      <c r="E3274" s="133">
        <v>12170</v>
      </c>
      <c r="F3274" s="133">
        <v>6.6729000000000003</v>
      </c>
      <c r="G3274" s="133">
        <v>6.6406999999999998</v>
      </c>
      <c r="H3274" s="133">
        <v>6.3883000000000001</v>
      </c>
      <c r="I3274" s="133">
        <v>7.157</v>
      </c>
      <c r="J3274" s="133">
        <v>7.7039999999999997</v>
      </c>
      <c r="K3274" s="133">
        <v>362.34500000000003</v>
      </c>
      <c r="L3274" s="133">
        <v>233.261</v>
      </c>
    </row>
    <row r="3275" spans="1:12" x14ac:dyDescent="0.3">
      <c r="A3275" s="134">
        <v>41641</v>
      </c>
      <c r="B3275" s="133">
        <v>146.86500000000001</v>
      </c>
      <c r="C3275" s="133">
        <v>4327.2650000000003</v>
      </c>
      <c r="D3275" s="183">
        <v>145.607</v>
      </c>
      <c r="E3275" s="133">
        <v>12127</v>
      </c>
      <c r="F3275" s="133">
        <v>6.6686699999999997</v>
      </c>
      <c r="G3275" s="133">
        <v>6.7162899999999999</v>
      </c>
      <c r="H3275" s="133">
        <v>6.4076399999999998</v>
      </c>
      <c r="I3275" s="133">
        <v>7.0780000000000003</v>
      </c>
      <c r="J3275" s="133">
        <v>7.8029999999999999</v>
      </c>
      <c r="K3275" s="133">
        <v>369.25900000000001</v>
      </c>
      <c r="L3275" s="133">
        <v>237.69800000000001</v>
      </c>
    </row>
    <row r="3276" spans="1:12" x14ac:dyDescent="0.3">
      <c r="A3276" s="134">
        <v>41642</v>
      </c>
      <c r="B3276" s="133">
        <v>144.334</v>
      </c>
      <c r="C3276" s="133">
        <v>4257.6629999999996</v>
      </c>
      <c r="D3276" s="183">
        <v>143.303</v>
      </c>
      <c r="E3276" s="133">
        <v>12120</v>
      </c>
      <c r="F3276" s="133">
        <v>6.6397000000000004</v>
      </c>
      <c r="G3276" s="133">
        <v>6.6477500000000003</v>
      </c>
      <c r="H3276" s="133">
        <v>6.4506800000000002</v>
      </c>
      <c r="I3276" s="133">
        <v>7.1230000000000002</v>
      </c>
      <c r="J3276" s="133">
        <v>7.9509999999999996</v>
      </c>
      <c r="K3276" s="133">
        <v>362.22</v>
      </c>
      <c r="L3276" s="133">
        <v>232.86600000000001</v>
      </c>
    </row>
    <row r="3277" spans="1:12" x14ac:dyDescent="0.3">
      <c r="A3277" s="134">
        <v>41643</v>
      </c>
      <c r="B3277" s="133">
        <v>144.334</v>
      </c>
      <c r="C3277" s="133">
        <v>4257.6629999999996</v>
      </c>
      <c r="D3277" s="183">
        <v>143.303</v>
      </c>
      <c r="E3277" s="133">
        <v>12120</v>
      </c>
      <c r="F3277" s="133">
        <v>6.6397000000000004</v>
      </c>
      <c r="G3277" s="133">
        <v>6.6477500000000003</v>
      </c>
      <c r="H3277" s="133">
        <v>6.4506800000000002</v>
      </c>
      <c r="I3277" s="133">
        <v>7.1230000000000002</v>
      </c>
      <c r="J3277" s="133">
        <v>7.9509999999999996</v>
      </c>
      <c r="K3277" s="133">
        <v>362.22</v>
      </c>
      <c r="L3277" s="133">
        <v>232.86600000000001</v>
      </c>
    </row>
    <row r="3278" spans="1:12" x14ac:dyDescent="0.3">
      <c r="A3278" s="134">
        <v>41644</v>
      </c>
      <c r="B3278" s="133">
        <v>144.334</v>
      </c>
      <c r="C3278" s="133">
        <v>4257.6629999999996</v>
      </c>
      <c r="D3278" s="183">
        <v>143.303</v>
      </c>
      <c r="E3278" s="133">
        <v>12120</v>
      </c>
      <c r="F3278" s="133">
        <v>6.6397000000000004</v>
      </c>
      <c r="G3278" s="133">
        <v>6.6477500000000003</v>
      </c>
      <c r="H3278" s="133">
        <v>6.4506800000000002</v>
      </c>
      <c r="I3278" s="133">
        <v>7.1230000000000002</v>
      </c>
      <c r="J3278" s="133">
        <v>7.9509999999999996</v>
      </c>
      <c r="K3278" s="133">
        <v>362.22</v>
      </c>
      <c r="L3278" s="133">
        <v>232.86600000000001</v>
      </c>
    </row>
    <row r="3279" spans="1:12" x14ac:dyDescent="0.3">
      <c r="A3279" s="134">
        <v>41645</v>
      </c>
      <c r="B3279" s="133">
        <v>142.364</v>
      </c>
      <c r="C3279" s="133">
        <v>4202.8090000000002</v>
      </c>
      <c r="D3279" s="183">
        <v>141.81700000000001</v>
      </c>
      <c r="E3279" s="133">
        <v>12192</v>
      </c>
      <c r="F3279" s="133">
        <v>6.7197700000000005</v>
      </c>
      <c r="G3279" s="133">
        <v>6.8512300000000002</v>
      </c>
      <c r="H3279" s="133">
        <v>6.4573999999999998</v>
      </c>
      <c r="I3279" s="133">
        <v>7.4210000000000003</v>
      </c>
      <c r="J3279" s="133">
        <v>8.1270000000000007</v>
      </c>
      <c r="K3279" s="133">
        <v>357.83499999999998</v>
      </c>
      <c r="L3279" s="133">
        <v>229.87700000000001</v>
      </c>
    </row>
    <row r="3280" spans="1:12" x14ac:dyDescent="0.3">
      <c r="A3280" s="134">
        <v>41646</v>
      </c>
      <c r="B3280" s="133">
        <v>143.19499999999999</v>
      </c>
      <c r="C3280" s="133">
        <v>4175.8059999999996</v>
      </c>
      <c r="D3280" s="183">
        <v>140.31</v>
      </c>
      <c r="E3280" s="133">
        <v>12078</v>
      </c>
      <c r="F3280" s="133">
        <v>6.6984399999999997</v>
      </c>
      <c r="G3280" s="133">
        <v>6.6582100000000004</v>
      </c>
      <c r="H3280" s="133">
        <v>6.4173999999999998</v>
      </c>
      <c r="I3280" s="133">
        <v>7.3469999999999995</v>
      </c>
      <c r="J3280" s="133">
        <v>8.173</v>
      </c>
      <c r="K3280" s="133">
        <v>355.358</v>
      </c>
      <c r="L3280" s="133">
        <v>228.34800000000001</v>
      </c>
    </row>
    <row r="3281" spans="1:12" x14ac:dyDescent="0.3">
      <c r="A3281" s="134">
        <v>41647</v>
      </c>
      <c r="B3281" s="133">
        <v>143.15299999999999</v>
      </c>
      <c r="C3281" s="133">
        <v>4200.5929999999998</v>
      </c>
      <c r="D3281" s="183">
        <v>141.13800000000001</v>
      </c>
      <c r="E3281" s="133">
        <v>12083</v>
      </c>
      <c r="F3281" s="133">
        <v>6.6061899999999998</v>
      </c>
      <c r="G3281" s="133">
        <v>6.6754600000000002</v>
      </c>
      <c r="H3281" s="133">
        <v>6.4979100000000001</v>
      </c>
      <c r="I3281" s="133">
        <v>7.21</v>
      </c>
      <c r="J3281" s="133">
        <v>8.1720000000000006</v>
      </c>
      <c r="K3281" s="133">
        <v>357.47300000000001</v>
      </c>
      <c r="L3281" s="133">
        <v>229.714</v>
      </c>
    </row>
    <row r="3282" spans="1:12" x14ac:dyDescent="0.3">
      <c r="A3282" s="134">
        <v>41648</v>
      </c>
      <c r="B3282" s="133">
        <v>143.709</v>
      </c>
      <c r="C3282" s="133">
        <v>4201.2179999999998</v>
      </c>
      <c r="D3282" s="183">
        <v>140.803</v>
      </c>
      <c r="E3282" s="133">
        <v>12042</v>
      </c>
      <c r="F3282" s="133">
        <v>6.6797199999999997</v>
      </c>
      <c r="G3282" s="133">
        <v>6.8275500000000005</v>
      </c>
      <c r="H3282" s="133">
        <v>6.41547</v>
      </c>
      <c r="I3282" s="133">
        <v>7.04</v>
      </c>
      <c r="J3282" s="133">
        <v>8.09</v>
      </c>
      <c r="K3282" s="133">
        <v>357.55099999999999</v>
      </c>
      <c r="L3282" s="133">
        <v>229.70500000000001</v>
      </c>
    </row>
    <row r="3283" spans="1:12" x14ac:dyDescent="0.3">
      <c r="A3283" s="134">
        <v>41649</v>
      </c>
      <c r="B3283" s="133">
        <v>144.31399999999999</v>
      </c>
      <c r="C3283" s="133">
        <v>4254.9709999999995</v>
      </c>
      <c r="D3283" s="183">
        <v>142.30600000000001</v>
      </c>
      <c r="E3283" s="133">
        <v>11835</v>
      </c>
      <c r="F3283" s="133">
        <v>6.6394000000000002</v>
      </c>
      <c r="G3283" s="133">
        <v>6.7014399999999998</v>
      </c>
      <c r="H3283" s="133">
        <v>6.4260700000000002</v>
      </c>
      <c r="I3283" s="133">
        <v>6.976</v>
      </c>
      <c r="J3283" s="133">
        <v>8.0280000000000005</v>
      </c>
      <c r="K3283" s="133">
        <v>364.34</v>
      </c>
      <c r="L3283" s="133">
        <v>233.78399999999999</v>
      </c>
    </row>
    <row r="3284" spans="1:12" x14ac:dyDescent="0.3">
      <c r="A3284" s="134">
        <v>41650</v>
      </c>
      <c r="B3284" s="133">
        <v>144.31399999999999</v>
      </c>
      <c r="C3284" s="133">
        <v>4254.9709999999995</v>
      </c>
      <c r="D3284" s="183">
        <v>142.30600000000001</v>
      </c>
      <c r="E3284" s="133">
        <v>11835</v>
      </c>
      <c r="F3284" s="133">
        <v>6.6394000000000002</v>
      </c>
      <c r="G3284" s="133">
        <v>6.7014399999999998</v>
      </c>
      <c r="H3284" s="133">
        <v>6.4260700000000002</v>
      </c>
      <c r="I3284" s="133">
        <v>6.976</v>
      </c>
      <c r="J3284" s="133">
        <v>8.0280000000000005</v>
      </c>
      <c r="K3284" s="133">
        <v>364.34</v>
      </c>
      <c r="L3284" s="133">
        <v>233.78399999999999</v>
      </c>
    </row>
    <row r="3285" spans="1:12" x14ac:dyDescent="0.3">
      <c r="A3285" s="134">
        <v>41651</v>
      </c>
      <c r="B3285" s="133">
        <v>144.31399999999999</v>
      </c>
      <c r="C3285" s="133">
        <v>4254.9709999999995</v>
      </c>
      <c r="D3285" s="183">
        <v>142.30600000000001</v>
      </c>
      <c r="E3285" s="133">
        <v>11835</v>
      </c>
      <c r="F3285" s="133">
        <v>6.6394000000000002</v>
      </c>
      <c r="G3285" s="133">
        <v>6.7014399999999998</v>
      </c>
      <c r="H3285" s="133">
        <v>6.4260700000000002</v>
      </c>
      <c r="I3285" s="133">
        <v>6.976</v>
      </c>
      <c r="J3285" s="133">
        <v>8.0280000000000005</v>
      </c>
      <c r="K3285" s="133">
        <v>364.34</v>
      </c>
      <c r="L3285" s="133">
        <v>233.78399999999999</v>
      </c>
    </row>
    <row r="3286" spans="1:12" x14ac:dyDescent="0.3">
      <c r="A3286" s="134">
        <v>41652</v>
      </c>
      <c r="B3286" s="133">
        <v>145.33600000000001</v>
      </c>
      <c r="C3286" s="133">
        <v>4390.7709999999997</v>
      </c>
      <c r="D3286" s="183">
        <v>146.24299999999999</v>
      </c>
      <c r="E3286" s="133">
        <v>11861</v>
      </c>
      <c r="F3286" s="133">
        <v>6.7264800000000005</v>
      </c>
      <c r="G3286" s="133">
        <v>6.8427299999999995</v>
      </c>
      <c r="H3286" s="133">
        <v>6.5289700000000002</v>
      </c>
      <c r="I3286" s="133">
        <v>7.0049999999999999</v>
      </c>
      <c r="J3286" s="133">
        <v>8.0009999999999994</v>
      </c>
      <c r="K3286" s="133">
        <v>379.88299999999998</v>
      </c>
      <c r="L3286" s="133">
        <v>243.863</v>
      </c>
    </row>
    <row r="3287" spans="1:12" x14ac:dyDescent="0.3">
      <c r="A3287" s="134">
        <v>41653</v>
      </c>
      <c r="B3287" s="133">
        <v>145.37</v>
      </c>
      <c r="C3287" s="133">
        <v>4390.7709999999997</v>
      </c>
      <c r="D3287" s="183">
        <v>146.24299999999999</v>
      </c>
      <c r="E3287" s="133">
        <v>11813</v>
      </c>
      <c r="F3287" s="133">
        <v>6.7264800000000005</v>
      </c>
      <c r="G3287" s="133">
        <v>6.8427299999999995</v>
      </c>
      <c r="H3287" s="133">
        <v>6.5289700000000002</v>
      </c>
      <c r="I3287" s="133">
        <v>7.0529999999999999</v>
      </c>
      <c r="J3287" s="133">
        <v>7.9580000000000002</v>
      </c>
      <c r="K3287" s="133">
        <v>379.88299999999998</v>
      </c>
      <c r="L3287" s="133">
        <v>243.863</v>
      </c>
    </row>
    <row r="3288" spans="1:12" x14ac:dyDescent="0.3">
      <c r="A3288" s="134">
        <v>41654</v>
      </c>
      <c r="B3288" s="133">
        <v>146.78</v>
      </c>
      <c r="C3288" s="133">
        <v>4441.5940000000001</v>
      </c>
      <c r="D3288" s="183">
        <v>147.86699999999999</v>
      </c>
      <c r="E3288" s="133">
        <v>12088</v>
      </c>
      <c r="F3288" s="133">
        <v>6.7264800000000005</v>
      </c>
      <c r="G3288" s="133">
        <v>6.8427299999999995</v>
      </c>
      <c r="H3288" s="133">
        <v>6.5289700000000002</v>
      </c>
      <c r="I3288" s="133">
        <v>7.1120000000000001</v>
      </c>
      <c r="J3288" s="133">
        <v>7.9589999999999996</v>
      </c>
      <c r="K3288" s="133">
        <v>385.416</v>
      </c>
      <c r="L3288" s="133">
        <v>247.34299999999999</v>
      </c>
    </row>
    <row r="3289" spans="1:12" x14ac:dyDescent="0.3">
      <c r="A3289" s="134">
        <v>41655</v>
      </c>
      <c r="B3289" s="133">
        <v>147.553</v>
      </c>
      <c r="C3289" s="133">
        <v>4412.4889999999996</v>
      </c>
      <c r="D3289" s="183">
        <v>147.126</v>
      </c>
      <c r="E3289" s="133">
        <v>12118</v>
      </c>
      <c r="F3289" s="133">
        <v>6.6474299999999999</v>
      </c>
      <c r="G3289" s="133">
        <v>6.7721099999999996</v>
      </c>
      <c r="H3289" s="133">
        <v>6.4592799999999997</v>
      </c>
      <c r="I3289" s="133">
        <v>6.8639999999999999</v>
      </c>
      <c r="J3289" s="133">
        <v>7.7969999999999997</v>
      </c>
      <c r="K3289" s="133">
        <v>382.23500000000001</v>
      </c>
      <c r="L3289" s="133">
        <v>245.00899999999999</v>
      </c>
    </row>
    <row r="3290" spans="1:12" x14ac:dyDescent="0.3">
      <c r="A3290" s="134">
        <v>41656</v>
      </c>
      <c r="B3290" s="133">
        <v>147.54900000000001</v>
      </c>
      <c r="C3290" s="133">
        <v>4412.2280000000001</v>
      </c>
      <c r="D3290" s="183">
        <v>146.761</v>
      </c>
      <c r="E3290" s="133">
        <v>12090</v>
      </c>
      <c r="F3290" s="133">
        <v>6.6100899999999996</v>
      </c>
      <c r="G3290" s="133">
        <v>6.7589899999999998</v>
      </c>
      <c r="H3290" s="133">
        <v>6.4850399999999997</v>
      </c>
      <c r="I3290" s="133">
        <v>7.032</v>
      </c>
      <c r="J3290" s="133">
        <v>7.8179999999999996</v>
      </c>
      <c r="K3290" s="133">
        <v>381.483</v>
      </c>
      <c r="L3290" s="133">
        <v>244.19499999999999</v>
      </c>
    </row>
    <row r="3291" spans="1:12" x14ac:dyDescent="0.3">
      <c r="A3291" s="134">
        <v>41657</v>
      </c>
      <c r="B3291" s="133">
        <v>147.54900000000001</v>
      </c>
      <c r="C3291" s="133">
        <v>4412.2280000000001</v>
      </c>
      <c r="D3291" s="183">
        <v>146.761</v>
      </c>
      <c r="E3291" s="133">
        <v>12090</v>
      </c>
      <c r="F3291" s="133">
        <v>6.6100899999999996</v>
      </c>
      <c r="G3291" s="133">
        <v>6.7589899999999998</v>
      </c>
      <c r="H3291" s="133">
        <v>6.4850399999999997</v>
      </c>
      <c r="I3291" s="133">
        <v>7.032</v>
      </c>
      <c r="J3291" s="133">
        <v>7.8179999999999996</v>
      </c>
      <c r="K3291" s="133">
        <v>381.483</v>
      </c>
      <c r="L3291" s="133">
        <v>244.19499999999999</v>
      </c>
    </row>
    <row r="3292" spans="1:12" x14ac:dyDescent="0.3">
      <c r="A3292" s="134">
        <v>41658</v>
      </c>
      <c r="B3292" s="133">
        <v>147.54900000000001</v>
      </c>
      <c r="C3292" s="133">
        <v>4412.2280000000001</v>
      </c>
      <c r="D3292" s="183">
        <v>146.761</v>
      </c>
      <c r="E3292" s="133">
        <v>12090</v>
      </c>
      <c r="F3292" s="133">
        <v>6.6100899999999996</v>
      </c>
      <c r="G3292" s="133">
        <v>6.7589899999999998</v>
      </c>
      <c r="H3292" s="133">
        <v>6.4850399999999997</v>
      </c>
      <c r="I3292" s="133">
        <v>7.032</v>
      </c>
      <c r="J3292" s="133">
        <v>7.8179999999999996</v>
      </c>
      <c r="K3292" s="133">
        <v>381.483</v>
      </c>
      <c r="L3292" s="133">
        <v>244.19499999999999</v>
      </c>
    </row>
    <row r="3293" spans="1:12" x14ac:dyDescent="0.3">
      <c r="A3293" s="134">
        <v>41659</v>
      </c>
      <c r="B3293" s="133">
        <v>147.84700000000001</v>
      </c>
      <c r="C3293" s="133">
        <v>4431.5720000000001</v>
      </c>
      <c r="D3293" s="183">
        <v>147.72200000000001</v>
      </c>
      <c r="E3293" s="133">
        <v>12013</v>
      </c>
      <c r="F3293" s="133">
        <v>6.6807400000000001</v>
      </c>
      <c r="G3293" s="133">
        <v>6.7114799999999999</v>
      </c>
      <c r="H3293" s="133">
        <v>6.5311900000000005</v>
      </c>
      <c r="I3293" s="133">
        <v>7.0750000000000002</v>
      </c>
      <c r="J3293" s="133">
        <v>7.6669999999999998</v>
      </c>
      <c r="K3293" s="133">
        <v>382.70699999999999</v>
      </c>
      <c r="L3293" s="133">
        <v>245.54900000000001</v>
      </c>
    </row>
    <row r="3294" spans="1:12" x14ac:dyDescent="0.3">
      <c r="A3294" s="134">
        <v>41660</v>
      </c>
      <c r="B3294" s="133">
        <v>147.73099999999999</v>
      </c>
      <c r="C3294" s="133">
        <v>4452.4989999999998</v>
      </c>
      <c r="D3294" s="183">
        <v>148.19800000000001</v>
      </c>
      <c r="E3294" s="133">
        <v>12138</v>
      </c>
      <c r="F3294" s="133">
        <v>6.6725700000000003</v>
      </c>
      <c r="G3294" s="133">
        <v>6.8025200000000003</v>
      </c>
      <c r="H3294" s="133">
        <v>6.5277899999999995</v>
      </c>
      <c r="I3294" s="133">
        <v>6.7789999999999999</v>
      </c>
      <c r="J3294" s="133">
        <v>7.6929999999999996</v>
      </c>
      <c r="K3294" s="133">
        <v>383.52199999999999</v>
      </c>
      <c r="L3294" s="133">
        <v>246.61799999999999</v>
      </c>
    </row>
    <row r="3295" spans="1:12" x14ac:dyDescent="0.3">
      <c r="A3295" s="134">
        <v>41661</v>
      </c>
      <c r="B3295" s="133">
        <v>147.52199999999999</v>
      </c>
      <c r="C3295" s="133">
        <v>4477.4889999999996</v>
      </c>
      <c r="D3295" s="183">
        <v>149.11500000000001</v>
      </c>
      <c r="E3295" s="133">
        <v>12140</v>
      </c>
      <c r="F3295" s="133">
        <v>6.6195399999999998</v>
      </c>
      <c r="G3295" s="133">
        <v>6.7619299999999996</v>
      </c>
      <c r="H3295" s="133">
        <v>6.54894</v>
      </c>
      <c r="I3295" s="133">
        <v>6.8550000000000004</v>
      </c>
      <c r="J3295" s="133">
        <v>7.7350000000000003</v>
      </c>
      <c r="K3295" s="133">
        <v>386.86799999999999</v>
      </c>
      <c r="L3295" s="133">
        <v>248.434</v>
      </c>
    </row>
    <row r="3296" spans="1:12" x14ac:dyDescent="0.3">
      <c r="A3296" s="134">
        <v>41662</v>
      </c>
      <c r="B3296" s="133">
        <v>147.10400000000001</v>
      </c>
      <c r="C3296" s="133">
        <v>4496.0420000000004</v>
      </c>
      <c r="D3296" s="183">
        <v>149.36699999999999</v>
      </c>
      <c r="E3296" s="133">
        <v>12165</v>
      </c>
      <c r="F3296" s="133">
        <v>6.6894499999999999</v>
      </c>
      <c r="G3296" s="133">
        <v>6.8416100000000002</v>
      </c>
      <c r="H3296" s="133">
        <v>6.5092800000000004</v>
      </c>
      <c r="I3296" s="133">
        <v>6.7279999999999998</v>
      </c>
      <c r="J3296" s="133">
        <v>7.75</v>
      </c>
      <c r="K3296" s="133">
        <v>388.46800000000002</v>
      </c>
      <c r="L3296" s="133">
        <v>250.524</v>
      </c>
    </row>
    <row r="3297" spans="1:12" x14ac:dyDescent="0.3">
      <c r="A3297" s="134">
        <v>41663</v>
      </c>
      <c r="B3297" s="133">
        <v>146.334</v>
      </c>
      <c r="C3297" s="133">
        <v>4437.3429999999998</v>
      </c>
      <c r="D3297" s="183">
        <v>147.447</v>
      </c>
      <c r="E3297" s="133">
        <v>12178</v>
      </c>
      <c r="F3297" s="133">
        <v>6.7004099999999998</v>
      </c>
      <c r="G3297" s="133">
        <v>6.7696800000000001</v>
      </c>
      <c r="H3297" s="133">
        <v>6.4897600000000004</v>
      </c>
      <c r="I3297" s="133">
        <v>7.3140000000000001</v>
      </c>
      <c r="J3297" s="133">
        <v>7.7469999999999999</v>
      </c>
      <c r="K3297" s="133">
        <v>381.48599999999999</v>
      </c>
      <c r="L3297" s="133">
        <v>245.804</v>
      </c>
    </row>
    <row r="3298" spans="1:12" x14ac:dyDescent="0.3">
      <c r="A3298" s="134">
        <v>41664</v>
      </c>
      <c r="B3298" s="133">
        <v>146.334</v>
      </c>
      <c r="C3298" s="133">
        <v>4437.3429999999998</v>
      </c>
      <c r="D3298" s="183">
        <v>147.447</v>
      </c>
      <c r="E3298" s="133">
        <v>12178</v>
      </c>
      <c r="F3298" s="133">
        <v>6.7004099999999998</v>
      </c>
      <c r="G3298" s="133">
        <v>6.7696800000000001</v>
      </c>
      <c r="H3298" s="133">
        <v>6.4897600000000004</v>
      </c>
      <c r="I3298" s="133">
        <v>7.3140000000000001</v>
      </c>
      <c r="J3298" s="133">
        <v>7.7469999999999999</v>
      </c>
      <c r="K3298" s="133">
        <v>381.48599999999999</v>
      </c>
      <c r="L3298" s="133">
        <v>245.804</v>
      </c>
    </row>
    <row r="3299" spans="1:12" x14ac:dyDescent="0.3">
      <c r="A3299" s="134">
        <v>41665</v>
      </c>
      <c r="B3299" s="133">
        <v>146.334</v>
      </c>
      <c r="C3299" s="133">
        <v>4437.3429999999998</v>
      </c>
      <c r="D3299" s="183">
        <v>147.447</v>
      </c>
      <c r="E3299" s="133">
        <v>12178</v>
      </c>
      <c r="F3299" s="133">
        <v>6.7004099999999998</v>
      </c>
      <c r="G3299" s="133">
        <v>6.7696800000000001</v>
      </c>
      <c r="H3299" s="133">
        <v>6.4897600000000004</v>
      </c>
      <c r="I3299" s="133">
        <v>7.3140000000000001</v>
      </c>
      <c r="J3299" s="133">
        <v>7.7469999999999999</v>
      </c>
      <c r="K3299" s="133">
        <v>381.48599999999999</v>
      </c>
      <c r="L3299" s="133">
        <v>245.804</v>
      </c>
    </row>
    <row r="3300" spans="1:12" x14ac:dyDescent="0.3">
      <c r="A3300" s="134">
        <v>41666</v>
      </c>
      <c r="B3300" s="133">
        <v>142.85400000000001</v>
      </c>
      <c r="C3300" s="133">
        <v>4322.78</v>
      </c>
      <c r="D3300" s="183">
        <v>143.47999999999999</v>
      </c>
      <c r="E3300" s="133">
        <v>12233</v>
      </c>
      <c r="F3300" s="133">
        <v>6.6927500000000002</v>
      </c>
      <c r="G3300" s="133">
        <v>6.8771599999999999</v>
      </c>
      <c r="H3300" s="133">
        <v>6.5201900000000004</v>
      </c>
      <c r="I3300" s="133">
        <v>7.8739999999999997</v>
      </c>
      <c r="J3300" s="133">
        <v>8.0299999999999994</v>
      </c>
      <c r="K3300" s="133">
        <v>369.00700000000001</v>
      </c>
      <c r="L3300" s="133">
        <v>238.13900000000001</v>
      </c>
    </row>
    <row r="3301" spans="1:12" x14ac:dyDescent="0.3">
      <c r="A3301" s="134">
        <v>41667</v>
      </c>
      <c r="B3301" s="133">
        <v>143.74799999999999</v>
      </c>
      <c r="C3301" s="133">
        <v>4341.6509999999998</v>
      </c>
      <c r="D3301" s="183">
        <v>144.12700000000001</v>
      </c>
      <c r="E3301" s="133">
        <v>12190</v>
      </c>
      <c r="F3301" s="133">
        <v>6.7714800000000004</v>
      </c>
      <c r="G3301" s="133">
        <v>6.8103699999999998</v>
      </c>
      <c r="H3301" s="133">
        <v>6.6132200000000001</v>
      </c>
      <c r="I3301" s="133">
        <v>7.6710000000000003</v>
      </c>
      <c r="J3301" s="133">
        <v>7.9989999999999997</v>
      </c>
      <c r="K3301" s="133">
        <v>371.79599999999999</v>
      </c>
      <c r="L3301" s="133">
        <v>239.583</v>
      </c>
    </row>
    <row r="3302" spans="1:12" x14ac:dyDescent="0.3">
      <c r="A3302" s="134">
        <v>41668</v>
      </c>
      <c r="B3302" s="133">
        <v>144.44499999999999</v>
      </c>
      <c r="C3302" s="133">
        <v>4417.3490000000002</v>
      </c>
      <c r="D3302" s="183">
        <v>146.68299999999999</v>
      </c>
      <c r="E3302" s="133">
        <v>12170</v>
      </c>
      <c r="F3302" s="133">
        <v>6.6297300000000003</v>
      </c>
      <c r="G3302" s="133">
        <v>6.7479800000000001</v>
      </c>
      <c r="H3302" s="133">
        <v>6.5296599999999998</v>
      </c>
      <c r="I3302" s="133">
        <v>7.0679999999999996</v>
      </c>
      <c r="J3302" s="133">
        <v>7.8849999999999998</v>
      </c>
      <c r="K3302" s="133">
        <v>379.90699999999998</v>
      </c>
      <c r="L3302" s="133">
        <v>244.61099999999999</v>
      </c>
    </row>
    <row r="3303" spans="1:12" x14ac:dyDescent="0.3">
      <c r="A3303" s="134">
        <v>41669</v>
      </c>
      <c r="B3303" s="133">
        <v>143.922</v>
      </c>
      <c r="C3303" s="133">
        <v>4418.7569999999996</v>
      </c>
      <c r="D3303" s="183">
        <v>146.858</v>
      </c>
      <c r="E3303" s="133">
        <v>12213</v>
      </c>
      <c r="F3303" s="133">
        <v>6.73759</v>
      </c>
      <c r="G3303" s="133">
        <v>6.9082400000000002</v>
      </c>
      <c r="H3303" s="133">
        <v>6.5459199999999997</v>
      </c>
      <c r="I3303" s="133">
        <v>7.4269999999999996</v>
      </c>
      <c r="J3303" s="133">
        <v>7.8840000000000003</v>
      </c>
      <c r="K3303" s="133">
        <v>380.04899999999998</v>
      </c>
      <c r="L3303" s="133">
        <v>244.761</v>
      </c>
    </row>
    <row r="3304" spans="1:12" x14ac:dyDescent="0.3">
      <c r="A3304" s="134">
        <v>41670</v>
      </c>
      <c r="B3304" s="133">
        <v>143.95699999999999</v>
      </c>
      <c r="C3304" s="133">
        <v>4418.7569999999996</v>
      </c>
      <c r="D3304" s="183">
        <v>146.858</v>
      </c>
      <c r="E3304" s="133">
        <v>12213</v>
      </c>
      <c r="F3304" s="133">
        <v>6.73759</v>
      </c>
      <c r="G3304" s="133">
        <v>6.9082400000000002</v>
      </c>
      <c r="H3304" s="133">
        <v>6.5459199999999997</v>
      </c>
      <c r="I3304" s="133">
        <v>6.8339999999999996</v>
      </c>
      <c r="J3304" s="133">
        <v>7.8629999999999995</v>
      </c>
      <c r="K3304" s="133">
        <v>380.04899999999998</v>
      </c>
      <c r="L3304" s="133">
        <v>244.761</v>
      </c>
    </row>
    <row r="3305" spans="1:12" x14ac:dyDescent="0.3">
      <c r="A3305" s="134">
        <v>41671</v>
      </c>
      <c r="B3305" s="133">
        <v>143.95699999999999</v>
      </c>
      <c r="C3305" s="133">
        <v>4418.7569999999996</v>
      </c>
      <c r="D3305" s="183">
        <v>146.858</v>
      </c>
      <c r="E3305" s="133">
        <v>12213</v>
      </c>
      <c r="F3305" s="133">
        <v>6.73759</v>
      </c>
      <c r="G3305" s="133">
        <v>6.9082400000000002</v>
      </c>
      <c r="H3305" s="133">
        <v>6.5459199999999997</v>
      </c>
      <c r="I3305" s="133">
        <v>6.8339999999999996</v>
      </c>
      <c r="J3305" s="133">
        <v>7.8629999999999995</v>
      </c>
      <c r="K3305" s="133">
        <v>380.04899999999998</v>
      </c>
      <c r="L3305" s="133">
        <v>244.761</v>
      </c>
    </row>
    <row r="3306" spans="1:12" x14ac:dyDescent="0.3">
      <c r="A3306" s="134">
        <v>41672</v>
      </c>
      <c r="B3306" s="133">
        <v>143.95699999999999</v>
      </c>
      <c r="C3306" s="133">
        <v>4418.7569999999996</v>
      </c>
      <c r="D3306" s="183">
        <v>146.858</v>
      </c>
      <c r="E3306" s="133">
        <v>12213</v>
      </c>
      <c r="F3306" s="133">
        <v>6.73759</v>
      </c>
      <c r="G3306" s="133">
        <v>6.9082400000000002</v>
      </c>
      <c r="H3306" s="133">
        <v>6.5459199999999997</v>
      </c>
      <c r="I3306" s="133">
        <v>6.8339999999999996</v>
      </c>
      <c r="J3306" s="133">
        <v>7.8629999999999995</v>
      </c>
      <c r="K3306" s="133">
        <v>380.04899999999998</v>
      </c>
      <c r="L3306" s="133">
        <v>244.761</v>
      </c>
    </row>
    <row r="3307" spans="1:12" x14ac:dyDescent="0.3">
      <c r="A3307" s="134">
        <v>41673</v>
      </c>
      <c r="B3307" s="133">
        <v>143.79400000000001</v>
      </c>
      <c r="C3307" s="133">
        <v>4386.259</v>
      </c>
      <c r="D3307" s="183">
        <v>145.53399999999999</v>
      </c>
      <c r="E3307" s="133">
        <v>12240</v>
      </c>
      <c r="F3307" s="133">
        <v>6.7086600000000001</v>
      </c>
      <c r="G3307" s="133">
        <v>6.8574999999999999</v>
      </c>
      <c r="H3307" s="133">
        <v>6.5425199999999997</v>
      </c>
      <c r="I3307" s="133">
        <v>7.6660000000000004</v>
      </c>
      <c r="J3307" s="133">
        <v>7.7869999999999999</v>
      </c>
      <c r="K3307" s="133">
        <v>375.84300000000002</v>
      </c>
      <c r="L3307" s="133">
        <v>242.471</v>
      </c>
    </row>
    <row r="3308" spans="1:12" x14ac:dyDescent="0.3">
      <c r="A3308" s="134">
        <v>41674</v>
      </c>
      <c r="B3308" s="133">
        <v>143.43700000000001</v>
      </c>
      <c r="C3308" s="133">
        <v>4352.2560000000003</v>
      </c>
      <c r="D3308" s="183">
        <v>144.12299999999999</v>
      </c>
      <c r="E3308" s="133">
        <v>12203</v>
      </c>
      <c r="F3308" s="133">
        <v>6.6573399999999996</v>
      </c>
      <c r="G3308" s="133">
        <v>6.7705099999999998</v>
      </c>
      <c r="H3308" s="133">
        <v>6.6584300000000001</v>
      </c>
      <c r="I3308" s="133">
        <v>7.05</v>
      </c>
      <c r="J3308" s="133">
        <v>7.7910000000000004</v>
      </c>
      <c r="K3308" s="133">
        <v>371.89100000000002</v>
      </c>
      <c r="L3308" s="133">
        <v>239.886</v>
      </c>
    </row>
    <row r="3309" spans="1:12" x14ac:dyDescent="0.3">
      <c r="A3309" s="134">
        <v>41675</v>
      </c>
      <c r="B3309" s="133">
        <v>143.20400000000001</v>
      </c>
      <c r="C3309" s="133">
        <v>4384.3100000000004</v>
      </c>
      <c r="D3309" s="183">
        <v>145.197</v>
      </c>
      <c r="E3309" s="133">
        <v>12184</v>
      </c>
      <c r="F3309" s="133">
        <v>6.6495899999999999</v>
      </c>
      <c r="G3309" s="133">
        <v>6.7639899999999997</v>
      </c>
      <c r="H3309" s="133">
        <v>6.5624200000000004</v>
      </c>
      <c r="I3309" s="133">
        <v>7.2629999999999999</v>
      </c>
      <c r="J3309" s="133">
        <v>7.7460000000000004</v>
      </c>
      <c r="K3309" s="133">
        <v>376.01900000000001</v>
      </c>
      <c r="L3309" s="133">
        <v>242.392</v>
      </c>
    </row>
    <row r="3310" spans="1:12" x14ac:dyDescent="0.3">
      <c r="A3310" s="134">
        <v>41676</v>
      </c>
      <c r="B3310" s="133">
        <v>143.255</v>
      </c>
      <c r="C3310" s="133">
        <v>4424.7089999999998</v>
      </c>
      <c r="D3310" s="183">
        <v>146.53899999999999</v>
      </c>
      <c r="E3310" s="133">
        <v>12194</v>
      </c>
      <c r="F3310" s="133">
        <v>6.63931</v>
      </c>
      <c r="G3310" s="133">
        <v>6.8091299999999997</v>
      </c>
      <c r="H3310" s="133">
        <v>6.5334399999999997</v>
      </c>
      <c r="I3310" s="133">
        <v>6.9729999999999999</v>
      </c>
      <c r="J3310" s="133">
        <v>7.766</v>
      </c>
      <c r="K3310" s="133">
        <v>380.18900000000002</v>
      </c>
      <c r="L3310" s="133">
        <v>245.06899999999999</v>
      </c>
    </row>
    <row r="3311" spans="1:12" x14ac:dyDescent="0.3">
      <c r="A3311" s="134">
        <v>41677</v>
      </c>
      <c r="B3311" s="133">
        <v>143.524</v>
      </c>
      <c r="C3311" s="133">
        <v>4466.665</v>
      </c>
      <c r="D3311" s="183">
        <v>147.77699999999999</v>
      </c>
      <c r="E3311" s="133">
        <v>12163</v>
      </c>
      <c r="F3311" s="133">
        <v>6.7139499999999996</v>
      </c>
      <c r="G3311" s="133">
        <v>6.8672000000000004</v>
      </c>
      <c r="H3311" s="133">
        <v>6.5327999999999999</v>
      </c>
      <c r="I3311" s="133">
        <v>7.0069999999999997</v>
      </c>
      <c r="J3311" s="133">
        <v>7.8540000000000001</v>
      </c>
      <c r="K3311" s="133">
        <v>384.52100000000002</v>
      </c>
      <c r="L3311" s="133">
        <v>247.917</v>
      </c>
    </row>
    <row r="3312" spans="1:12" x14ac:dyDescent="0.3">
      <c r="A3312" s="134">
        <v>41678</v>
      </c>
      <c r="B3312" s="133">
        <v>143.524</v>
      </c>
      <c r="C3312" s="133">
        <v>4466.665</v>
      </c>
      <c r="D3312" s="183">
        <v>147.77699999999999</v>
      </c>
      <c r="E3312" s="133">
        <v>12163</v>
      </c>
      <c r="F3312" s="133">
        <v>6.7139499999999996</v>
      </c>
      <c r="G3312" s="133">
        <v>6.8672000000000004</v>
      </c>
      <c r="H3312" s="133">
        <v>6.5327999999999999</v>
      </c>
      <c r="I3312" s="133">
        <v>7.0069999999999997</v>
      </c>
      <c r="J3312" s="133">
        <v>7.8540000000000001</v>
      </c>
      <c r="K3312" s="133">
        <v>384.52100000000002</v>
      </c>
      <c r="L3312" s="133">
        <v>247.917</v>
      </c>
    </row>
    <row r="3313" spans="1:12" x14ac:dyDescent="0.3">
      <c r="A3313" s="134">
        <v>41679</v>
      </c>
      <c r="B3313" s="133">
        <v>143.524</v>
      </c>
      <c r="C3313" s="133">
        <v>4466.665</v>
      </c>
      <c r="D3313" s="183">
        <v>147.77699999999999</v>
      </c>
      <c r="E3313" s="133">
        <v>12163</v>
      </c>
      <c r="F3313" s="133">
        <v>6.7139499999999996</v>
      </c>
      <c r="G3313" s="133">
        <v>6.8672000000000004</v>
      </c>
      <c r="H3313" s="133">
        <v>6.5327999999999999</v>
      </c>
      <c r="I3313" s="133">
        <v>7.0069999999999997</v>
      </c>
      <c r="J3313" s="133">
        <v>7.8540000000000001</v>
      </c>
      <c r="K3313" s="133">
        <v>384.52100000000002</v>
      </c>
      <c r="L3313" s="133">
        <v>247.917</v>
      </c>
    </row>
    <row r="3314" spans="1:12" x14ac:dyDescent="0.3">
      <c r="A3314" s="134">
        <v>41680</v>
      </c>
      <c r="B3314" s="133">
        <v>143.54599999999999</v>
      </c>
      <c r="C3314" s="133">
        <v>4450.7479999999996</v>
      </c>
      <c r="D3314" s="183">
        <v>147.30699999999999</v>
      </c>
      <c r="E3314" s="133">
        <v>12170</v>
      </c>
      <c r="F3314" s="133">
        <v>6.7840699999999998</v>
      </c>
      <c r="G3314" s="133">
        <v>6.7852800000000002</v>
      </c>
      <c r="H3314" s="133">
        <v>6.5435299999999996</v>
      </c>
      <c r="I3314" s="133">
        <v>7.23</v>
      </c>
      <c r="J3314" s="133">
        <v>7.7670000000000003</v>
      </c>
      <c r="K3314" s="133">
        <v>382.95400000000001</v>
      </c>
      <c r="L3314" s="133">
        <v>247.12799999999999</v>
      </c>
    </row>
    <row r="3315" spans="1:12" x14ac:dyDescent="0.3">
      <c r="A3315" s="134">
        <v>41681</v>
      </c>
      <c r="B3315" s="133">
        <v>144.23400000000001</v>
      </c>
      <c r="C3315" s="133">
        <v>4470.1899999999996</v>
      </c>
      <c r="D3315" s="183">
        <v>147.732</v>
      </c>
      <c r="E3315" s="133">
        <v>12155</v>
      </c>
      <c r="F3315" s="133">
        <v>6.6685800000000004</v>
      </c>
      <c r="G3315" s="133">
        <v>6.7764699999999998</v>
      </c>
      <c r="H3315" s="133">
        <v>6.4994800000000001</v>
      </c>
      <c r="I3315" s="133">
        <v>7.1370000000000005</v>
      </c>
      <c r="J3315" s="133">
        <v>7.7549999999999999</v>
      </c>
      <c r="K3315" s="133">
        <v>384.858</v>
      </c>
      <c r="L3315" s="133">
        <v>248.517</v>
      </c>
    </row>
    <row r="3316" spans="1:12" x14ac:dyDescent="0.3">
      <c r="A3316" s="134">
        <v>41682</v>
      </c>
      <c r="B3316" s="133">
        <v>144.99799999999999</v>
      </c>
      <c r="C3316" s="133">
        <v>4496.2860000000001</v>
      </c>
      <c r="D3316" s="183">
        <v>148.69399999999999</v>
      </c>
      <c r="E3316" s="133">
        <v>12085</v>
      </c>
      <c r="F3316" s="133">
        <v>6.6859200000000003</v>
      </c>
      <c r="G3316" s="133">
        <v>6.8080300000000005</v>
      </c>
      <c r="H3316" s="133">
        <v>6.4916700000000001</v>
      </c>
      <c r="I3316" s="133">
        <v>6.6740000000000004</v>
      </c>
      <c r="J3316" s="133">
        <v>7.61</v>
      </c>
      <c r="K3316" s="133">
        <v>386.971</v>
      </c>
      <c r="L3316" s="133">
        <v>250.012</v>
      </c>
    </row>
    <row r="3317" spans="1:12" x14ac:dyDescent="0.3">
      <c r="A3317" s="134">
        <v>41683</v>
      </c>
      <c r="B3317" s="133">
        <v>145.38800000000001</v>
      </c>
      <c r="C3317" s="133">
        <v>4491.66</v>
      </c>
      <c r="D3317" s="183">
        <v>148.41999999999999</v>
      </c>
      <c r="E3317" s="133">
        <v>11990</v>
      </c>
      <c r="F3317" s="133">
        <v>6.7190799999999999</v>
      </c>
      <c r="G3317" s="133">
        <v>6.87798</v>
      </c>
      <c r="H3317" s="133">
        <v>6.5396299999999998</v>
      </c>
      <c r="I3317" s="133">
        <v>6.9610000000000003</v>
      </c>
      <c r="J3317" s="133">
        <v>7.5570000000000004</v>
      </c>
      <c r="K3317" s="133">
        <v>386.3</v>
      </c>
      <c r="L3317" s="133">
        <v>249.51599999999999</v>
      </c>
    </row>
    <row r="3318" spans="1:12" x14ac:dyDescent="0.3">
      <c r="A3318" s="134">
        <v>41684</v>
      </c>
      <c r="B3318" s="133">
        <v>146.44999999999999</v>
      </c>
      <c r="C3318" s="133">
        <v>4508.0439999999999</v>
      </c>
      <c r="D3318" s="183">
        <v>148.88200000000001</v>
      </c>
      <c r="E3318" s="133">
        <v>11830</v>
      </c>
      <c r="F3318" s="133">
        <v>6.6964800000000002</v>
      </c>
      <c r="G3318" s="133">
        <v>6.8151399999999995</v>
      </c>
      <c r="H3318" s="133">
        <v>6.5598900000000002</v>
      </c>
      <c r="I3318" s="133">
        <v>6.8029999999999999</v>
      </c>
      <c r="J3318" s="133">
        <v>7.5129999999999999</v>
      </c>
      <c r="K3318" s="133">
        <v>387.74200000000002</v>
      </c>
      <c r="L3318" s="133">
        <v>250.63300000000001</v>
      </c>
    </row>
    <row r="3319" spans="1:12" x14ac:dyDescent="0.3">
      <c r="A3319" s="134">
        <v>41685</v>
      </c>
      <c r="B3319" s="133">
        <v>146.44999999999999</v>
      </c>
      <c r="C3319" s="133">
        <v>4508.0439999999999</v>
      </c>
      <c r="D3319" s="183">
        <v>148.88200000000001</v>
      </c>
      <c r="E3319" s="133">
        <v>11830</v>
      </c>
      <c r="F3319" s="133">
        <v>6.6964800000000002</v>
      </c>
      <c r="G3319" s="133">
        <v>6.8151399999999995</v>
      </c>
      <c r="H3319" s="133">
        <v>6.5598900000000002</v>
      </c>
      <c r="I3319" s="133">
        <v>6.8029999999999999</v>
      </c>
      <c r="J3319" s="133">
        <v>7.5129999999999999</v>
      </c>
      <c r="K3319" s="133">
        <v>387.74200000000002</v>
      </c>
      <c r="L3319" s="133">
        <v>250.63300000000001</v>
      </c>
    </row>
    <row r="3320" spans="1:12" x14ac:dyDescent="0.3">
      <c r="A3320" s="134">
        <v>41686</v>
      </c>
      <c r="B3320" s="133">
        <v>146.44999999999999</v>
      </c>
      <c r="C3320" s="133">
        <v>4508.0439999999999</v>
      </c>
      <c r="D3320" s="183">
        <v>148.88200000000001</v>
      </c>
      <c r="E3320" s="133">
        <v>11830</v>
      </c>
      <c r="F3320" s="133">
        <v>6.6964800000000002</v>
      </c>
      <c r="G3320" s="133">
        <v>6.8151399999999995</v>
      </c>
      <c r="H3320" s="133">
        <v>6.5598900000000002</v>
      </c>
      <c r="I3320" s="133">
        <v>6.8029999999999999</v>
      </c>
      <c r="J3320" s="133">
        <v>7.5129999999999999</v>
      </c>
      <c r="K3320" s="133">
        <v>387.74200000000002</v>
      </c>
      <c r="L3320" s="133">
        <v>250.63300000000001</v>
      </c>
    </row>
    <row r="3321" spans="1:12" x14ac:dyDescent="0.3">
      <c r="A3321" s="134">
        <v>41687</v>
      </c>
      <c r="B3321" s="133">
        <v>147.39099999999999</v>
      </c>
      <c r="C3321" s="133">
        <v>4555.3680000000004</v>
      </c>
      <c r="D3321" s="183">
        <v>150.459</v>
      </c>
      <c r="E3321" s="133">
        <v>11780</v>
      </c>
      <c r="F3321" s="133">
        <v>6.6880100000000002</v>
      </c>
      <c r="G3321" s="133">
        <v>6.7915299999999998</v>
      </c>
      <c r="H3321" s="133">
        <v>6.5247399999999995</v>
      </c>
      <c r="I3321" s="133">
        <v>6.468</v>
      </c>
      <c r="J3321" s="133">
        <v>7.4669999999999996</v>
      </c>
      <c r="K3321" s="133">
        <v>392.73200000000003</v>
      </c>
      <c r="L3321" s="133">
        <v>253.53399999999999</v>
      </c>
    </row>
    <row r="3322" spans="1:12" x14ac:dyDescent="0.3">
      <c r="A3322" s="134">
        <v>41688</v>
      </c>
      <c r="B3322" s="133">
        <v>147.999</v>
      </c>
      <c r="C3322" s="133">
        <v>4556.1909999999998</v>
      </c>
      <c r="D3322" s="183">
        <v>150.43700000000001</v>
      </c>
      <c r="E3322" s="133">
        <v>11838</v>
      </c>
      <c r="F3322" s="133">
        <v>6.6571300000000004</v>
      </c>
      <c r="G3322" s="133">
        <v>6.9505600000000003</v>
      </c>
      <c r="H3322" s="133">
        <v>6.6106800000000003</v>
      </c>
      <c r="I3322" s="133">
        <v>6.5460000000000003</v>
      </c>
      <c r="J3322" s="133">
        <v>7.4989999999999997</v>
      </c>
      <c r="K3322" s="133">
        <v>392.63299999999998</v>
      </c>
      <c r="L3322" s="133">
        <v>253.31</v>
      </c>
    </row>
    <row r="3323" spans="1:12" x14ac:dyDescent="0.3">
      <c r="A3323" s="134">
        <v>41689</v>
      </c>
      <c r="B3323" s="133">
        <v>149.24299999999999</v>
      </c>
      <c r="C3323" s="133">
        <v>4592.6509999999998</v>
      </c>
      <c r="D3323" s="183">
        <v>151.82499999999999</v>
      </c>
      <c r="E3323" s="133">
        <v>11780</v>
      </c>
      <c r="F3323" s="133">
        <v>6.7645400000000002</v>
      </c>
      <c r="G3323" s="133">
        <v>6.8024100000000001</v>
      </c>
      <c r="H3323" s="133">
        <v>6.5716099999999997</v>
      </c>
      <c r="I3323" s="133">
        <v>6.4470000000000001</v>
      </c>
      <c r="J3323" s="133">
        <v>7.4589999999999996</v>
      </c>
      <c r="K3323" s="133">
        <v>396.78199999999998</v>
      </c>
      <c r="L3323" s="133">
        <v>255.83500000000001</v>
      </c>
    </row>
    <row r="3324" spans="1:12" x14ac:dyDescent="0.3">
      <c r="A3324" s="134">
        <v>41690</v>
      </c>
      <c r="B3324" s="133">
        <v>149.38499999999999</v>
      </c>
      <c r="C3324" s="133">
        <v>4598.2209999999995</v>
      </c>
      <c r="D3324" s="183">
        <v>151.59100000000001</v>
      </c>
      <c r="E3324" s="133">
        <v>11805</v>
      </c>
      <c r="F3324" s="133">
        <v>6.6903699999999997</v>
      </c>
      <c r="G3324" s="133">
        <v>6.8237199999999998</v>
      </c>
      <c r="H3324" s="133">
        <v>6.5319599999999998</v>
      </c>
      <c r="I3324" s="133">
        <v>6.3120000000000003</v>
      </c>
      <c r="J3324" s="133">
        <v>7.4480000000000004</v>
      </c>
      <c r="K3324" s="133">
        <v>398.68</v>
      </c>
      <c r="L3324" s="133">
        <v>257.101</v>
      </c>
    </row>
    <row r="3325" spans="1:12" x14ac:dyDescent="0.3">
      <c r="A3325" s="134">
        <v>41691</v>
      </c>
      <c r="B3325" s="133">
        <v>149.416</v>
      </c>
      <c r="C3325" s="133">
        <v>4646.1530000000002</v>
      </c>
      <c r="D3325" s="183">
        <v>152.923</v>
      </c>
      <c r="E3325" s="133">
        <v>11740</v>
      </c>
      <c r="F3325" s="133">
        <v>6.71645</v>
      </c>
      <c r="G3325" s="133">
        <v>6.97837</v>
      </c>
      <c r="H3325" s="133">
        <v>6.5976999999999997</v>
      </c>
      <c r="I3325" s="133">
        <v>6.34</v>
      </c>
      <c r="J3325" s="133">
        <v>7.54</v>
      </c>
      <c r="K3325" s="133">
        <v>403.173</v>
      </c>
      <c r="L3325" s="133">
        <v>259.73099999999999</v>
      </c>
    </row>
    <row r="3326" spans="1:12" x14ac:dyDescent="0.3">
      <c r="A3326" s="134">
        <v>41692</v>
      </c>
      <c r="B3326" s="133">
        <v>149.416</v>
      </c>
      <c r="C3326" s="133">
        <v>4646.1530000000002</v>
      </c>
      <c r="D3326" s="183">
        <v>152.923</v>
      </c>
      <c r="E3326" s="133">
        <v>11740</v>
      </c>
      <c r="F3326" s="133">
        <v>6.71645</v>
      </c>
      <c r="G3326" s="133">
        <v>6.97837</v>
      </c>
      <c r="H3326" s="133">
        <v>6.5976999999999997</v>
      </c>
      <c r="I3326" s="133">
        <v>6.34</v>
      </c>
      <c r="J3326" s="133">
        <v>7.54</v>
      </c>
      <c r="K3326" s="133">
        <v>403.173</v>
      </c>
      <c r="L3326" s="133">
        <v>259.73099999999999</v>
      </c>
    </row>
    <row r="3327" spans="1:12" x14ac:dyDescent="0.3">
      <c r="A3327" s="134">
        <v>41693</v>
      </c>
      <c r="B3327" s="133">
        <v>149.416</v>
      </c>
      <c r="C3327" s="133">
        <v>4646.1530000000002</v>
      </c>
      <c r="D3327" s="183">
        <v>152.923</v>
      </c>
      <c r="E3327" s="133">
        <v>11740</v>
      </c>
      <c r="F3327" s="133">
        <v>6.71645</v>
      </c>
      <c r="G3327" s="133">
        <v>6.97837</v>
      </c>
      <c r="H3327" s="133">
        <v>6.5976999999999997</v>
      </c>
      <c r="I3327" s="133">
        <v>6.34</v>
      </c>
      <c r="J3327" s="133">
        <v>7.54</v>
      </c>
      <c r="K3327" s="133">
        <v>403.173</v>
      </c>
      <c r="L3327" s="133">
        <v>259.73099999999999</v>
      </c>
    </row>
    <row r="3328" spans="1:12" x14ac:dyDescent="0.3">
      <c r="A3328" s="134">
        <v>41694</v>
      </c>
      <c r="B3328" s="133">
        <v>148.94999999999999</v>
      </c>
      <c r="C3328" s="133">
        <v>4623.5739999999996</v>
      </c>
      <c r="D3328" s="183">
        <v>152.011</v>
      </c>
      <c r="E3328" s="133">
        <v>11705</v>
      </c>
      <c r="F3328" s="133">
        <v>6.7851900000000001</v>
      </c>
      <c r="G3328" s="133">
        <v>6.9355599999999997</v>
      </c>
      <c r="H3328" s="133">
        <v>6.64201</v>
      </c>
      <c r="I3328" s="133">
        <v>6.3230000000000004</v>
      </c>
      <c r="J3328" s="133">
        <v>7.61</v>
      </c>
      <c r="K3328" s="133">
        <v>400.47500000000002</v>
      </c>
      <c r="L3328" s="133">
        <v>257.69900000000001</v>
      </c>
    </row>
    <row r="3329" spans="1:12" x14ac:dyDescent="0.3">
      <c r="A3329" s="134">
        <v>41695</v>
      </c>
      <c r="B3329" s="133">
        <v>148.386</v>
      </c>
      <c r="C3329" s="133">
        <v>4577.2910000000002</v>
      </c>
      <c r="D3329" s="183">
        <v>150.61000000000001</v>
      </c>
      <c r="E3329" s="133">
        <v>11670</v>
      </c>
      <c r="F3329" s="133">
        <v>6.7237499999999999</v>
      </c>
      <c r="G3329" s="133">
        <v>6.9416200000000003</v>
      </c>
      <c r="H3329" s="133">
        <v>6.6607000000000003</v>
      </c>
      <c r="I3329" s="133">
        <v>6.4960000000000004</v>
      </c>
      <c r="J3329" s="133">
        <v>7.6669999999999998</v>
      </c>
      <c r="K3329" s="133">
        <v>394.49</v>
      </c>
      <c r="L3329" s="133">
        <v>253.58500000000001</v>
      </c>
    </row>
    <row r="3330" spans="1:12" x14ac:dyDescent="0.3">
      <c r="A3330" s="134">
        <v>41696</v>
      </c>
      <c r="B3330" s="133">
        <v>148.62100000000001</v>
      </c>
      <c r="C3330" s="133">
        <v>4532.72</v>
      </c>
      <c r="D3330" s="183">
        <v>148.988</v>
      </c>
      <c r="E3330" s="133">
        <v>11630</v>
      </c>
      <c r="F3330" s="133">
        <v>6.6978999999999997</v>
      </c>
      <c r="G3330" s="133">
        <v>6.8179499999999997</v>
      </c>
      <c r="H3330" s="133">
        <v>6.5744100000000003</v>
      </c>
      <c r="I3330" s="133">
        <v>7.2759999999999998</v>
      </c>
      <c r="J3330" s="133">
        <v>7.9559999999999995</v>
      </c>
      <c r="K3330" s="133">
        <v>389.65</v>
      </c>
      <c r="L3330" s="133">
        <v>250.58699999999999</v>
      </c>
    </row>
    <row r="3331" spans="1:12" x14ac:dyDescent="0.3">
      <c r="A3331" s="134">
        <v>41697</v>
      </c>
      <c r="B3331" s="133">
        <v>149.07499999999999</v>
      </c>
      <c r="C3331" s="133">
        <v>4568.9399999999996</v>
      </c>
      <c r="D3331" s="183">
        <v>150.45400000000001</v>
      </c>
      <c r="E3331" s="133">
        <v>11643</v>
      </c>
      <c r="F3331" s="133">
        <v>6.6827500000000004</v>
      </c>
      <c r="G3331" s="133">
        <v>6.8607300000000002</v>
      </c>
      <c r="H3331" s="133">
        <v>6.6207099999999999</v>
      </c>
      <c r="I3331" s="133">
        <v>7.1790000000000003</v>
      </c>
      <c r="J3331" s="133">
        <v>7.9109999999999996</v>
      </c>
      <c r="K3331" s="133">
        <v>392.40199999999999</v>
      </c>
      <c r="L3331" s="133">
        <v>252.02799999999999</v>
      </c>
    </row>
    <row r="3332" spans="1:12" x14ac:dyDescent="0.3">
      <c r="A3332" s="134">
        <v>41698</v>
      </c>
      <c r="B3332" s="133">
        <v>149.709</v>
      </c>
      <c r="C3332" s="133">
        <v>4620.2160000000003</v>
      </c>
      <c r="D3332" s="183">
        <v>152.87799999999999</v>
      </c>
      <c r="E3332" s="133">
        <v>11615</v>
      </c>
      <c r="F3332" s="133">
        <v>6.7816099999999997</v>
      </c>
      <c r="G3332" s="133">
        <v>6.9823899999999997</v>
      </c>
      <c r="H3332" s="133">
        <v>6.5993599999999999</v>
      </c>
      <c r="I3332" s="133">
        <v>7.17</v>
      </c>
      <c r="J3332" s="133">
        <v>7.867</v>
      </c>
      <c r="K3332" s="133">
        <v>398.37200000000001</v>
      </c>
      <c r="L3332" s="133">
        <v>255.81100000000001</v>
      </c>
    </row>
    <row r="3333" spans="1:12" x14ac:dyDescent="0.3">
      <c r="A3333" s="134">
        <v>41699</v>
      </c>
      <c r="B3333" s="133">
        <v>149.709</v>
      </c>
      <c r="C3333" s="133">
        <v>4620.2160000000003</v>
      </c>
      <c r="D3333" s="183">
        <v>152.87799999999999</v>
      </c>
      <c r="E3333" s="133">
        <v>11615</v>
      </c>
      <c r="F3333" s="133">
        <v>6.7816099999999997</v>
      </c>
      <c r="G3333" s="133">
        <v>6.9823899999999997</v>
      </c>
      <c r="H3333" s="133">
        <v>6.5993599999999999</v>
      </c>
      <c r="I3333" s="133">
        <v>7.17</v>
      </c>
      <c r="J3333" s="133">
        <v>7.867</v>
      </c>
      <c r="K3333" s="133">
        <v>398.37200000000001</v>
      </c>
      <c r="L3333" s="133">
        <v>255.81100000000001</v>
      </c>
    </row>
    <row r="3334" spans="1:12" x14ac:dyDescent="0.3">
      <c r="A3334" s="134">
        <v>41700</v>
      </c>
      <c r="B3334" s="133">
        <v>149.709</v>
      </c>
      <c r="C3334" s="133">
        <v>4620.2160000000003</v>
      </c>
      <c r="D3334" s="183">
        <v>152.87799999999999</v>
      </c>
      <c r="E3334" s="133">
        <v>11615</v>
      </c>
      <c r="F3334" s="133">
        <v>6.7816099999999997</v>
      </c>
      <c r="G3334" s="133">
        <v>6.9823899999999997</v>
      </c>
      <c r="H3334" s="133">
        <v>6.5993599999999999</v>
      </c>
      <c r="I3334" s="133">
        <v>7.17</v>
      </c>
      <c r="J3334" s="133">
        <v>7.867</v>
      </c>
      <c r="K3334" s="133">
        <v>398.37200000000001</v>
      </c>
      <c r="L3334" s="133">
        <v>255.81100000000001</v>
      </c>
    </row>
    <row r="3335" spans="1:12" x14ac:dyDescent="0.3">
      <c r="A3335" s="134">
        <v>41701</v>
      </c>
      <c r="B3335" s="133">
        <v>150.19200000000001</v>
      </c>
      <c r="C3335" s="133">
        <v>4584.2049999999999</v>
      </c>
      <c r="D3335" s="183">
        <v>151.41399999999999</v>
      </c>
      <c r="E3335" s="133">
        <v>11583</v>
      </c>
      <c r="F3335" s="133">
        <v>6.7295800000000003</v>
      </c>
      <c r="G3335" s="133">
        <v>6.9264400000000004</v>
      </c>
      <c r="H3335" s="133">
        <v>6.59917</v>
      </c>
      <c r="I3335" s="133">
        <v>7.1550000000000002</v>
      </c>
      <c r="J3335" s="133">
        <v>7.7910000000000004</v>
      </c>
      <c r="K3335" s="133">
        <v>394.93700000000001</v>
      </c>
      <c r="L3335" s="133">
        <v>253.99199999999999</v>
      </c>
    </row>
    <row r="3336" spans="1:12" x14ac:dyDescent="0.3">
      <c r="A3336" s="134">
        <v>41702</v>
      </c>
      <c r="B3336" s="133">
        <v>150.82300000000001</v>
      </c>
      <c r="C3336" s="133">
        <v>4601.2839999999997</v>
      </c>
      <c r="D3336" s="183">
        <v>151.803</v>
      </c>
      <c r="E3336" s="133">
        <v>11660</v>
      </c>
      <c r="F3336" s="133">
        <v>6.76023</v>
      </c>
      <c r="G3336" s="133">
        <v>6.9492099999999999</v>
      </c>
      <c r="H3336" s="133">
        <v>6.6372799999999996</v>
      </c>
      <c r="I3336" s="133">
        <v>7.1509999999999998</v>
      </c>
      <c r="J3336" s="133">
        <v>7.75</v>
      </c>
      <c r="K3336" s="133">
        <v>396.03300000000002</v>
      </c>
      <c r="L3336" s="133">
        <v>254.69</v>
      </c>
    </row>
    <row r="3337" spans="1:12" x14ac:dyDescent="0.3">
      <c r="A3337" s="134">
        <v>41703</v>
      </c>
      <c r="B3337" s="133">
        <v>152.76</v>
      </c>
      <c r="C3337" s="133">
        <v>4659.1719999999996</v>
      </c>
      <c r="D3337" s="183">
        <v>153.708</v>
      </c>
      <c r="E3337" s="133">
        <v>11576</v>
      </c>
      <c r="F3337" s="133">
        <v>6.7881499999999999</v>
      </c>
      <c r="G3337" s="133">
        <v>6.9220800000000002</v>
      </c>
      <c r="H3337" s="133">
        <v>6.6564499999999995</v>
      </c>
      <c r="I3337" s="133">
        <v>7.1909999999999998</v>
      </c>
      <c r="J3337" s="133">
        <v>7.7069999999999999</v>
      </c>
      <c r="K3337" s="133">
        <v>401.40899999999999</v>
      </c>
      <c r="L3337" s="133">
        <v>258.83699999999999</v>
      </c>
    </row>
    <row r="3338" spans="1:12" x14ac:dyDescent="0.3">
      <c r="A3338" s="134">
        <v>41704</v>
      </c>
      <c r="B3338" s="133">
        <v>152.845</v>
      </c>
      <c r="C3338" s="133">
        <v>4687.857</v>
      </c>
      <c r="D3338" s="183">
        <v>154.64099999999999</v>
      </c>
      <c r="E3338" s="133">
        <v>11477</v>
      </c>
      <c r="F3338" s="133">
        <v>6.7771100000000004</v>
      </c>
      <c r="G3338" s="133">
        <v>6.9159199999999998</v>
      </c>
      <c r="H3338" s="133">
        <v>6.6373699999999998</v>
      </c>
      <c r="I3338" s="133">
        <v>7.2009999999999996</v>
      </c>
      <c r="J3338" s="133">
        <v>7.72</v>
      </c>
      <c r="K3338" s="133">
        <v>404.02199999999999</v>
      </c>
      <c r="L3338" s="133">
        <v>261.04700000000003</v>
      </c>
    </row>
    <row r="3339" spans="1:12" x14ac:dyDescent="0.3">
      <c r="A3339" s="134">
        <v>41705</v>
      </c>
      <c r="B3339" s="133">
        <v>153.012</v>
      </c>
      <c r="C3339" s="133">
        <v>4685.8900000000003</v>
      </c>
      <c r="D3339" s="183">
        <v>154.97200000000001</v>
      </c>
      <c r="E3339" s="133">
        <v>11425</v>
      </c>
      <c r="F3339" s="133">
        <v>6.74092</v>
      </c>
      <c r="G3339" s="133">
        <v>6.8300900000000002</v>
      </c>
      <c r="H3339" s="133">
        <v>6.6960499999999996</v>
      </c>
      <c r="I3339" s="133">
        <v>7.2309999999999999</v>
      </c>
      <c r="J3339" s="133">
        <v>7.6040000000000001</v>
      </c>
      <c r="K3339" s="133">
        <v>403.06200000000001</v>
      </c>
      <c r="L3339" s="133">
        <v>259.43200000000002</v>
      </c>
    </row>
    <row r="3340" spans="1:12" x14ac:dyDescent="0.3">
      <c r="A3340" s="134">
        <v>41706</v>
      </c>
      <c r="B3340" s="133">
        <v>153.012</v>
      </c>
      <c r="C3340" s="133">
        <v>4685.8900000000003</v>
      </c>
      <c r="D3340" s="183">
        <v>154.97200000000001</v>
      </c>
      <c r="E3340" s="133">
        <v>11425</v>
      </c>
      <c r="F3340" s="133">
        <v>6.74092</v>
      </c>
      <c r="G3340" s="133">
        <v>6.8300900000000002</v>
      </c>
      <c r="H3340" s="133">
        <v>6.6960499999999996</v>
      </c>
      <c r="I3340" s="133">
        <v>7.2309999999999999</v>
      </c>
      <c r="J3340" s="133">
        <v>7.6040000000000001</v>
      </c>
      <c r="K3340" s="133">
        <v>403.06200000000001</v>
      </c>
      <c r="L3340" s="133">
        <v>259.43200000000002</v>
      </c>
    </row>
    <row r="3341" spans="1:12" x14ac:dyDescent="0.3">
      <c r="A3341" s="134">
        <v>41707</v>
      </c>
      <c r="B3341" s="133">
        <v>153.012</v>
      </c>
      <c r="C3341" s="133">
        <v>4685.8900000000003</v>
      </c>
      <c r="D3341" s="183">
        <v>154.97200000000001</v>
      </c>
      <c r="E3341" s="133">
        <v>11425</v>
      </c>
      <c r="F3341" s="133">
        <v>6.74092</v>
      </c>
      <c r="G3341" s="133">
        <v>6.8300900000000002</v>
      </c>
      <c r="H3341" s="133">
        <v>6.6960499999999996</v>
      </c>
      <c r="I3341" s="133">
        <v>7.2309999999999999</v>
      </c>
      <c r="J3341" s="133">
        <v>7.6040000000000001</v>
      </c>
      <c r="K3341" s="133">
        <v>403.06200000000001</v>
      </c>
      <c r="L3341" s="133">
        <v>259.43200000000002</v>
      </c>
    </row>
    <row r="3342" spans="1:12" x14ac:dyDescent="0.3">
      <c r="A3342" s="134">
        <v>41708</v>
      </c>
      <c r="B3342" s="133">
        <v>153.404</v>
      </c>
      <c r="C3342" s="133">
        <v>4677.2460000000001</v>
      </c>
      <c r="D3342" s="183">
        <v>154.99</v>
      </c>
      <c r="E3342" s="133">
        <v>11448</v>
      </c>
      <c r="F3342" s="133">
        <v>6.7427799999999998</v>
      </c>
      <c r="G3342" s="133">
        <v>6.9438899999999997</v>
      </c>
      <c r="H3342" s="133">
        <v>6.7124300000000003</v>
      </c>
      <c r="I3342" s="133">
        <v>7.0970000000000004</v>
      </c>
      <c r="J3342" s="133">
        <v>7.4740000000000002</v>
      </c>
      <c r="K3342" s="133">
        <v>402.40199999999999</v>
      </c>
      <c r="L3342" s="133">
        <v>258.42899999999997</v>
      </c>
    </row>
    <row r="3343" spans="1:12" x14ac:dyDescent="0.3">
      <c r="A3343" s="134">
        <v>41709</v>
      </c>
      <c r="B3343" s="133">
        <v>153.465</v>
      </c>
      <c r="C3343" s="133">
        <v>4704.2139999999999</v>
      </c>
      <c r="D3343" s="183">
        <v>155.80799999999999</v>
      </c>
      <c r="E3343" s="133">
        <v>11368</v>
      </c>
      <c r="F3343" s="133">
        <v>6.7341100000000003</v>
      </c>
      <c r="G3343" s="133">
        <v>6.9458000000000002</v>
      </c>
      <c r="H3343" s="133">
        <v>6.61456</v>
      </c>
      <c r="I3343" s="133">
        <v>7.06</v>
      </c>
      <c r="J3343" s="133">
        <v>7.492</v>
      </c>
      <c r="K3343" s="133">
        <v>404.23399999999998</v>
      </c>
      <c r="L3343" s="133">
        <v>259.464</v>
      </c>
    </row>
    <row r="3344" spans="1:12" x14ac:dyDescent="0.3">
      <c r="A3344" s="134">
        <v>41710</v>
      </c>
      <c r="B3344" s="133">
        <v>153.62</v>
      </c>
      <c r="C3344" s="133">
        <v>4684.3850000000002</v>
      </c>
      <c r="D3344" s="183">
        <v>155.37299999999999</v>
      </c>
      <c r="E3344" s="133">
        <v>11425</v>
      </c>
      <c r="F3344" s="133">
        <v>6.7731300000000001</v>
      </c>
      <c r="G3344" s="133">
        <v>6.9491699999999996</v>
      </c>
      <c r="H3344" s="133">
        <v>6.6343100000000002</v>
      </c>
      <c r="I3344" s="133">
        <v>7.0720000000000001</v>
      </c>
      <c r="J3344" s="133">
        <v>7.4569999999999999</v>
      </c>
      <c r="K3344" s="133">
        <v>402.29300000000001</v>
      </c>
      <c r="L3344" s="133">
        <v>258.30099999999999</v>
      </c>
    </row>
    <row r="3345" spans="1:12" x14ac:dyDescent="0.3">
      <c r="A3345" s="134">
        <v>41711</v>
      </c>
      <c r="B3345" s="133">
        <v>153.762</v>
      </c>
      <c r="C3345" s="133">
        <v>4726.1670000000004</v>
      </c>
      <c r="D3345" s="183">
        <v>156.67400000000001</v>
      </c>
      <c r="E3345" s="133">
        <v>11380</v>
      </c>
      <c r="F3345" s="133">
        <v>6.7201399999999998</v>
      </c>
      <c r="G3345" s="133">
        <v>6.8981000000000003</v>
      </c>
      <c r="H3345" s="133">
        <v>6.6409000000000002</v>
      </c>
      <c r="I3345" s="133">
        <v>7.0640000000000001</v>
      </c>
      <c r="J3345" s="133">
        <v>7.4509999999999996</v>
      </c>
      <c r="K3345" s="133">
        <v>407.71899999999999</v>
      </c>
      <c r="L3345" s="133">
        <v>261.80200000000002</v>
      </c>
    </row>
    <row r="3346" spans="1:12" x14ac:dyDescent="0.3">
      <c r="A3346" s="134">
        <v>41712</v>
      </c>
      <c r="B3346" s="133">
        <v>153.92599999999999</v>
      </c>
      <c r="C3346" s="133">
        <v>4878.643</v>
      </c>
      <c r="D3346" s="183">
        <v>160.471</v>
      </c>
      <c r="E3346" s="133">
        <v>11410</v>
      </c>
      <c r="F3346" s="133">
        <v>6.7309599999999996</v>
      </c>
      <c r="G3346" s="133">
        <v>6.8880400000000002</v>
      </c>
      <c r="H3346" s="133">
        <v>6.6529800000000003</v>
      </c>
      <c r="I3346" s="133">
        <v>6.9950000000000001</v>
      </c>
      <c r="J3346" s="133">
        <v>7.4729999999999999</v>
      </c>
      <c r="K3346" s="133">
        <v>427.73099999999999</v>
      </c>
      <c r="L3346" s="133">
        <v>275.63400000000001</v>
      </c>
    </row>
    <row r="3347" spans="1:12" x14ac:dyDescent="0.3">
      <c r="A3347" s="134">
        <v>41713</v>
      </c>
      <c r="B3347" s="133">
        <v>153.92599999999999</v>
      </c>
      <c r="C3347" s="133">
        <v>4878.643</v>
      </c>
      <c r="D3347" s="183">
        <v>160.471</v>
      </c>
      <c r="E3347" s="133">
        <v>11410</v>
      </c>
      <c r="F3347" s="133">
        <v>6.7309599999999996</v>
      </c>
      <c r="G3347" s="133">
        <v>6.8880400000000002</v>
      </c>
      <c r="H3347" s="133">
        <v>6.6529800000000003</v>
      </c>
      <c r="I3347" s="133">
        <v>6.9950000000000001</v>
      </c>
      <c r="J3347" s="133">
        <v>7.4729999999999999</v>
      </c>
      <c r="K3347" s="133">
        <v>427.73099999999999</v>
      </c>
      <c r="L3347" s="133">
        <v>275.63400000000001</v>
      </c>
    </row>
    <row r="3348" spans="1:12" x14ac:dyDescent="0.3">
      <c r="A3348" s="134">
        <v>41714</v>
      </c>
      <c r="B3348" s="133">
        <v>153.92599999999999</v>
      </c>
      <c r="C3348" s="133">
        <v>4878.643</v>
      </c>
      <c r="D3348" s="183">
        <v>160.471</v>
      </c>
      <c r="E3348" s="133">
        <v>11410</v>
      </c>
      <c r="F3348" s="133">
        <v>6.7309599999999996</v>
      </c>
      <c r="G3348" s="133">
        <v>6.8880400000000002</v>
      </c>
      <c r="H3348" s="133">
        <v>6.6529800000000003</v>
      </c>
      <c r="I3348" s="133">
        <v>6.9950000000000001</v>
      </c>
      <c r="J3348" s="133">
        <v>7.4729999999999999</v>
      </c>
      <c r="K3348" s="133">
        <v>427.73099999999999</v>
      </c>
      <c r="L3348" s="133">
        <v>275.63400000000001</v>
      </c>
    </row>
    <row r="3349" spans="1:12" x14ac:dyDescent="0.3">
      <c r="A3349" s="134">
        <v>41715</v>
      </c>
      <c r="B3349" s="133">
        <v>154.38499999999999</v>
      </c>
      <c r="C3349" s="133">
        <v>4876.1880000000001</v>
      </c>
      <c r="D3349" s="183">
        <v>160.989</v>
      </c>
      <c r="E3349" s="133">
        <v>11288</v>
      </c>
      <c r="F3349" s="133">
        <v>6.7997699999999996</v>
      </c>
      <c r="G3349" s="133">
        <v>6.9471800000000004</v>
      </c>
      <c r="H3349" s="133">
        <v>6.6796600000000002</v>
      </c>
      <c r="I3349" s="133">
        <v>6.9719999999999995</v>
      </c>
      <c r="J3349" s="133">
        <v>7.4480000000000004</v>
      </c>
      <c r="K3349" s="133">
        <v>425.947</v>
      </c>
      <c r="L3349" s="133">
        <v>273.762</v>
      </c>
    </row>
    <row r="3350" spans="1:12" x14ac:dyDescent="0.3">
      <c r="A3350" s="134">
        <v>41716</v>
      </c>
      <c r="B3350" s="133">
        <v>154.91399999999999</v>
      </c>
      <c r="C3350" s="133">
        <v>4805.6120000000001</v>
      </c>
      <c r="D3350" s="183">
        <v>158.548</v>
      </c>
      <c r="E3350" s="133">
        <v>11310</v>
      </c>
      <c r="F3350" s="133">
        <v>6.8388099999999996</v>
      </c>
      <c r="G3350" s="133">
        <v>7.03477</v>
      </c>
      <c r="H3350" s="133">
        <v>6.64818</v>
      </c>
      <c r="I3350" s="133">
        <v>7.0090000000000003</v>
      </c>
      <c r="J3350" s="133">
        <v>7.4349999999999996</v>
      </c>
      <c r="K3350" s="133">
        <v>417.16399999999999</v>
      </c>
      <c r="L3350" s="133">
        <v>268.15499999999997</v>
      </c>
    </row>
    <row r="3351" spans="1:12" x14ac:dyDescent="0.3">
      <c r="A3351" s="134">
        <v>41717</v>
      </c>
      <c r="B3351" s="133">
        <v>154.816</v>
      </c>
      <c r="C3351" s="133">
        <v>4821.4570000000003</v>
      </c>
      <c r="D3351" s="183">
        <v>159.43</v>
      </c>
      <c r="E3351" s="133">
        <v>11333</v>
      </c>
      <c r="F3351" s="133">
        <v>6.73454</v>
      </c>
      <c r="G3351" s="133">
        <v>6.9995799999999999</v>
      </c>
      <c r="H3351" s="133">
        <v>6.6715200000000001</v>
      </c>
      <c r="I3351" s="133">
        <v>7.0339999999999998</v>
      </c>
      <c r="J3351" s="133">
        <v>7.4610000000000003</v>
      </c>
      <c r="K3351" s="133">
        <v>418.6</v>
      </c>
      <c r="L3351" s="133">
        <v>269.37400000000002</v>
      </c>
    </row>
    <row r="3352" spans="1:12" x14ac:dyDescent="0.3">
      <c r="A3352" s="134">
        <v>41718</v>
      </c>
      <c r="B3352" s="133">
        <v>153.90299999999999</v>
      </c>
      <c r="C3352" s="133">
        <v>4698.973</v>
      </c>
      <c r="D3352" s="183">
        <v>155.34200000000001</v>
      </c>
      <c r="E3352" s="133">
        <v>11425</v>
      </c>
      <c r="F3352" s="133">
        <v>6.6694399999999998</v>
      </c>
      <c r="G3352" s="133">
        <v>6.9986499999999996</v>
      </c>
      <c r="H3352" s="133">
        <v>6.7347799999999998</v>
      </c>
      <c r="I3352" s="133">
        <v>6.9790000000000001</v>
      </c>
      <c r="J3352" s="133">
        <v>7.46</v>
      </c>
      <c r="K3352" s="133">
        <v>404.87299999999999</v>
      </c>
      <c r="L3352" s="133">
        <v>260.565</v>
      </c>
    </row>
    <row r="3353" spans="1:12" x14ac:dyDescent="0.3">
      <c r="A3353" s="134">
        <v>41719</v>
      </c>
      <c r="B3353" s="133">
        <v>153.76599999999999</v>
      </c>
      <c r="C3353" s="133">
        <v>4700.2150000000001</v>
      </c>
      <c r="D3353" s="183">
        <v>155.87899999999999</v>
      </c>
      <c r="E3353" s="133">
        <v>11436</v>
      </c>
      <c r="F3353" s="133">
        <v>6.7547899999999998</v>
      </c>
      <c r="G3353" s="133">
        <v>6.9612600000000002</v>
      </c>
      <c r="H3353" s="133">
        <v>6.6617699999999997</v>
      </c>
      <c r="I3353" s="133">
        <v>6.992</v>
      </c>
      <c r="J3353" s="133">
        <v>7.45</v>
      </c>
      <c r="K3353" s="133">
        <v>405.06799999999998</v>
      </c>
      <c r="L3353" s="133">
        <v>259.536</v>
      </c>
    </row>
    <row r="3354" spans="1:12" x14ac:dyDescent="0.3">
      <c r="A3354" s="134">
        <v>41720</v>
      </c>
      <c r="B3354" s="133">
        <v>153.76599999999999</v>
      </c>
      <c r="C3354" s="133">
        <v>4700.2150000000001</v>
      </c>
      <c r="D3354" s="183">
        <v>155.87899999999999</v>
      </c>
      <c r="E3354" s="133">
        <v>11436</v>
      </c>
      <c r="F3354" s="133">
        <v>6.7547899999999998</v>
      </c>
      <c r="G3354" s="133">
        <v>6.9612600000000002</v>
      </c>
      <c r="H3354" s="133">
        <v>6.6617699999999997</v>
      </c>
      <c r="I3354" s="133">
        <v>6.992</v>
      </c>
      <c r="J3354" s="133">
        <v>7.45</v>
      </c>
      <c r="K3354" s="133">
        <v>405.06799999999998</v>
      </c>
      <c r="L3354" s="133">
        <v>259.536</v>
      </c>
    </row>
    <row r="3355" spans="1:12" x14ac:dyDescent="0.3">
      <c r="A3355" s="134">
        <v>41721</v>
      </c>
      <c r="B3355" s="133">
        <v>153.76599999999999</v>
      </c>
      <c r="C3355" s="133">
        <v>4700.2150000000001</v>
      </c>
      <c r="D3355" s="183">
        <v>155.87899999999999</v>
      </c>
      <c r="E3355" s="133">
        <v>11436</v>
      </c>
      <c r="F3355" s="133">
        <v>6.7547899999999998</v>
      </c>
      <c r="G3355" s="133">
        <v>6.9612600000000002</v>
      </c>
      <c r="H3355" s="133">
        <v>6.6617699999999997</v>
      </c>
      <c r="I3355" s="133">
        <v>6.992</v>
      </c>
      <c r="J3355" s="133">
        <v>7.45</v>
      </c>
      <c r="K3355" s="133">
        <v>405.06799999999998</v>
      </c>
      <c r="L3355" s="133">
        <v>259.536</v>
      </c>
    </row>
    <row r="3356" spans="1:12" x14ac:dyDescent="0.3">
      <c r="A3356" s="134">
        <v>41722</v>
      </c>
      <c r="B3356" s="133">
        <v>153.72200000000001</v>
      </c>
      <c r="C3356" s="133">
        <v>4720.42</v>
      </c>
      <c r="D3356" s="183">
        <v>156.35599999999999</v>
      </c>
      <c r="E3356" s="133">
        <v>11380</v>
      </c>
      <c r="F3356" s="133">
        <v>6.8156099999999995</v>
      </c>
      <c r="G3356" s="133">
        <v>6.9633700000000003</v>
      </c>
      <c r="H3356" s="133">
        <v>6.6995199999999997</v>
      </c>
      <c r="I3356" s="133">
        <v>6.9939999999999998</v>
      </c>
      <c r="J3356" s="133">
        <v>7.46</v>
      </c>
      <c r="K3356" s="133">
        <v>406.233</v>
      </c>
      <c r="L3356" s="133">
        <v>260.93099999999998</v>
      </c>
    </row>
    <row r="3357" spans="1:12" x14ac:dyDescent="0.3">
      <c r="A3357" s="134">
        <v>41723</v>
      </c>
      <c r="B3357" s="133">
        <v>153.488</v>
      </c>
      <c r="C3357" s="133">
        <v>4703.0910000000003</v>
      </c>
      <c r="D3357" s="183">
        <v>155.47499999999999</v>
      </c>
      <c r="E3357" s="133">
        <v>11380</v>
      </c>
      <c r="F3357" s="133">
        <v>6.7719500000000004</v>
      </c>
      <c r="G3357" s="133">
        <v>6.8468999999999998</v>
      </c>
      <c r="H3357" s="133">
        <v>6.67326</v>
      </c>
      <c r="I3357" s="133">
        <v>6.9889999999999999</v>
      </c>
      <c r="J3357" s="133">
        <v>7.4569999999999999</v>
      </c>
      <c r="K3357" s="133">
        <v>404.738</v>
      </c>
      <c r="L3357" s="133">
        <v>260.233</v>
      </c>
    </row>
    <row r="3358" spans="1:12" x14ac:dyDescent="0.3">
      <c r="A3358" s="134">
        <v>41724</v>
      </c>
      <c r="B3358" s="133">
        <v>153.429</v>
      </c>
      <c r="C3358" s="133">
        <v>4728.24</v>
      </c>
      <c r="D3358" s="183">
        <v>156.33000000000001</v>
      </c>
      <c r="E3358" s="133">
        <v>11408</v>
      </c>
      <c r="F3358" s="133">
        <v>7.2652799999999997</v>
      </c>
      <c r="G3358" s="133">
        <v>7.2670399999999997</v>
      </c>
      <c r="H3358" s="133">
        <v>6.6726299999999998</v>
      </c>
      <c r="I3358" s="133">
        <v>7.0359999999999996</v>
      </c>
      <c r="J3358" s="133">
        <v>7.4809999999999999</v>
      </c>
      <c r="K3358" s="133">
        <v>407.21699999999998</v>
      </c>
      <c r="L3358" s="133">
        <v>261.56200000000001</v>
      </c>
    </row>
    <row r="3359" spans="1:12" x14ac:dyDescent="0.3">
      <c r="A3359" s="134">
        <v>41725</v>
      </c>
      <c r="B3359" s="133">
        <v>153.822</v>
      </c>
      <c r="C3359" s="133">
        <v>4723.0569999999998</v>
      </c>
      <c r="D3359" s="183">
        <v>155.97900000000001</v>
      </c>
      <c r="E3359" s="133">
        <v>11444</v>
      </c>
      <c r="F3359" s="133">
        <v>6.8610499999999996</v>
      </c>
      <c r="G3359" s="133">
        <v>7.11416</v>
      </c>
      <c r="H3359" s="133">
        <v>6.7579000000000002</v>
      </c>
      <c r="I3359" s="133">
        <v>7.0140000000000002</v>
      </c>
      <c r="J3359" s="133">
        <v>7.4530000000000003</v>
      </c>
      <c r="K3359" s="133">
        <v>406.339</v>
      </c>
      <c r="L3359" s="133">
        <v>260.94900000000001</v>
      </c>
    </row>
    <row r="3360" spans="1:12" x14ac:dyDescent="0.3">
      <c r="A3360" s="134">
        <v>41726</v>
      </c>
      <c r="B3360" s="133">
        <v>154.51599999999999</v>
      </c>
      <c r="C3360" s="133">
        <v>4768.277</v>
      </c>
      <c r="D3360" s="183">
        <v>157.35400000000001</v>
      </c>
      <c r="E3360" s="133">
        <v>11400</v>
      </c>
      <c r="F3360" s="133">
        <v>6.94604</v>
      </c>
      <c r="G3360" s="133">
        <v>7.0032100000000002</v>
      </c>
      <c r="H3360" s="133">
        <v>6.73956</v>
      </c>
      <c r="I3360" s="133">
        <v>7.0350000000000001</v>
      </c>
      <c r="J3360" s="133">
        <v>7.4480000000000004</v>
      </c>
      <c r="K3360" s="133">
        <v>410.416</v>
      </c>
      <c r="L3360" s="133">
        <v>264.69</v>
      </c>
    </row>
    <row r="3361" spans="1:12" x14ac:dyDescent="0.3">
      <c r="A3361" s="134">
        <v>41727</v>
      </c>
      <c r="B3361" s="133">
        <v>154.51599999999999</v>
      </c>
      <c r="C3361" s="133">
        <v>4768.277</v>
      </c>
      <c r="D3361" s="183">
        <v>157.35400000000001</v>
      </c>
      <c r="E3361" s="133">
        <v>11400</v>
      </c>
      <c r="F3361" s="133">
        <v>6.94604</v>
      </c>
      <c r="G3361" s="133">
        <v>7.0032100000000002</v>
      </c>
      <c r="H3361" s="133">
        <v>6.73956</v>
      </c>
      <c r="I3361" s="133">
        <v>7.0350000000000001</v>
      </c>
      <c r="J3361" s="133">
        <v>7.4480000000000004</v>
      </c>
      <c r="K3361" s="133">
        <v>410.416</v>
      </c>
      <c r="L3361" s="133">
        <v>264.69</v>
      </c>
    </row>
    <row r="3362" spans="1:12" x14ac:dyDescent="0.3">
      <c r="A3362" s="134">
        <v>41728</v>
      </c>
      <c r="B3362" s="133">
        <v>154.51599999999999</v>
      </c>
      <c r="C3362" s="133">
        <v>4768.277</v>
      </c>
      <c r="D3362" s="183">
        <v>157.35400000000001</v>
      </c>
      <c r="E3362" s="133">
        <v>11400</v>
      </c>
      <c r="F3362" s="133">
        <v>6.94604</v>
      </c>
      <c r="G3362" s="133">
        <v>7.0032100000000002</v>
      </c>
      <c r="H3362" s="133">
        <v>6.73956</v>
      </c>
      <c r="I3362" s="133">
        <v>7.0350000000000001</v>
      </c>
      <c r="J3362" s="133">
        <v>7.4480000000000004</v>
      </c>
      <c r="K3362" s="133">
        <v>410.416</v>
      </c>
      <c r="L3362" s="133">
        <v>264.69</v>
      </c>
    </row>
    <row r="3363" spans="1:12" x14ac:dyDescent="0.3">
      <c r="A3363" s="134">
        <v>41729</v>
      </c>
      <c r="B3363" s="133">
        <v>154.62200000000001</v>
      </c>
      <c r="C3363" s="133">
        <v>4768.277</v>
      </c>
      <c r="D3363" s="183">
        <v>157.35400000000001</v>
      </c>
      <c r="E3363" s="133">
        <v>11400</v>
      </c>
      <c r="F3363" s="133">
        <v>6.94604</v>
      </c>
      <c r="G3363" s="133">
        <v>7.0032100000000002</v>
      </c>
      <c r="H3363" s="133">
        <v>6.73956</v>
      </c>
      <c r="I3363" s="133">
        <v>7.0060000000000002</v>
      </c>
      <c r="J3363" s="133">
        <v>7.3609999999999998</v>
      </c>
      <c r="K3363" s="133">
        <v>410.416</v>
      </c>
      <c r="L3363" s="133">
        <v>264.69</v>
      </c>
    </row>
    <row r="3364" spans="1:12" x14ac:dyDescent="0.3">
      <c r="A3364" s="134">
        <v>41730</v>
      </c>
      <c r="B3364" s="133">
        <v>155.88900000000001</v>
      </c>
      <c r="C3364" s="133">
        <v>4873.9340000000002</v>
      </c>
      <c r="D3364" s="183">
        <v>160.56200000000001</v>
      </c>
      <c r="E3364" s="133">
        <v>11313</v>
      </c>
      <c r="F3364" s="133">
        <v>6.8042899999999999</v>
      </c>
      <c r="G3364" s="133">
        <v>6.8951399999999996</v>
      </c>
      <c r="H3364" s="133">
        <v>6.6884699999999997</v>
      </c>
      <c r="I3364" s="133">
        <v>6.8879999999999999</v>
      </c>
      <c r="J3364" s="133">
        <v>7.4180000000000001</v>
      </c>
      <c r="K3364" s="133">
        <v>423.38400000000001</v>
      </c>
      <c r="L3364" s="133">
        <v>273.10000000000002</v>
      </c>
    </row>
    <row r="3365" spans="1:12" x14ac:dyDescent="0.3">
      <c r="A3365" s="134">
        <v>41731</v>
      </c>
      <c r="B3365" s="133">
        <v>156.25</v>
      </c>
      <c r="C3365" s="133">
        <v>4870.2049999999999</v>
      </c>
      <c r="D3365" s="183">
        <v>160.05699999999999</v>
      </c>
      <c r="E3365" s="133">
        <v>11293</v>
      </c>
      <c r="F3365" s="133">
        <v>6.75603</v>
      </c>
      <c r="G3365" s="133">
        <v>6.93879</v>
      </c>
      <c r="H3365" s="133">
        <v>6.6993999999999998</v>
      </c>
      <c r="I3365" s="133">
        <v>6.8540000000000001</v>
      </c>
      <c r="J3365" s="133">
        <v>7.3860000000000001</v>
      </c>
      <c r="K3365" s="133">
        <v>423.60300000000001</v>
      </c>
      <c r="L3365" s="133">
        <v>273.14400000000001</v>
      </c>
    </row>
    <row r="3366" spans="1:12" x14ac:dyDescent="0.3">
      <c r="A3366" s="134">
        <v>41732</v>
      </c>
      <c r="B3366" s="133">
        <v>156.22900000000001</v>
      </c>
      <c r="C3366" s="133">
        <v>4891.32</v>
      </c>
      <c r="D3366" s="183">
        <v>160.68199999999999</v>
      </c>
      <c r="E3366" s="133">
        <v>11298</v>
      </c>
      <c r="F3366" s="133">
        <v>6.8180800000000001</v>
      </c>
      <c r="G3366" s="133">
        <v>6.9324300000000001</v>
      </c>
      <c r="H3366" s="133">
        <v>6.6771599999999998</v>
      </c>
      <c r="I3366" s="133">
        <v>6.827</v>
      </c>
      <c r="J3366" s="133">
        <v>7.3639999999999999</v>
      </c>
      <c r="K3366" s="133">
        <v>425.983</v>
      </c>
      <c r="L3366" s="133">
        <v>275.02199999999999</v>
      </c>
    </row>
    <row r="3367" spans="1:12" x14ac:dyDescent="0.3">
      <c r="A3367" s="134">
        <v>41733</v>
      </c>
      <c r="B3367" s="133">
        <v>156.11099999999999</v>
      </c>
      <c r="C3367" s="133">
        <v>4857.9440000000004</v>
      </c>
      <c r="D3367" s="183">
        <v>159.81899999999999</v>
      </c>
      <c r="E3367" s="133">
        <v>11317</v>
      </c>
      <c r="F3367" s="133">
        <v>6.8920300000000001</v>
      </c>
      <c r="G3367" s="133">
        <v>6.9771200000000002</v>
      </c>
      <c r="H3367" s="133">
        <v>6.8260800000000001</v>
      </c>
      <c r="I3367" s="133">
        <v>6.8529999999999998</v>
      </c>
      <c r="J3367" s="133">
        <v>7.3659999999999997</v>
      </c>
      <c r="K3367" s="133">
        <v>421.13900000000001</v>
      </c>
      <c r="L3367" s="133">
        <v>272.12700000000001</v>
      </c>
    </row>
    <row r="3368" spans="1:12" x14ac:dyDescent="0.3">
      <c r="A3368" s="134">
        <v>41734</v>
      </c>
      <c r="B3368" s="133">
        <v>156.11099999999999</v>
      </c>
      <c r="C3368" s="133">
        <v>4857.9440000000004</v>
      </c>
      <c r="D3368" s="183">
        <v>159.81899999999999</v>
      </c>
      <c r="E3368" s="133">
        <v>11317</v>
      </c>
      <c r="F3368" s="133">
        <v>6.8920300000000001</v>
      </c>
      <c r="G3368" s="133">
        <v>6.9771200000000002</v>
      </c>
      <c r="H3368" s="133">
        <v>6.8260800000000001</v>
      </c>
      <c r="I3368" s="133">
        <v>6.8529999999999998</v>
      </c>
      <c r="J3368" s="133">
        <v>7.3659999999999997</v>
      </c>
      <c r="K3368" s="133">
        <v>421.13900000000001</v>
      </c>
      <c r="L3368" s="133">
        <v>272.12700000000001</v>
      </c>
    </row>
    <row r="3369" spans="1:12" x14ac:dyDescent="0.3">
      <c r="A3369" s="134">
        <v>41735</v>
      </c>
      <c r="B3369" s="133">
        <v>156.11099999999999</v>
      </c>
      <c r="C3369" s="133">
        <v>4857.9440000000004</v>
      </c>
      <c r="D3369" s="183">
        <v>159.81899999999999</v>
      </c>
      <c r="E3369" s="133">
        <v>11317</v>
      </c>
      <c r="F3369" s="133">
        <v>6.8920300000000001</v>
      </c>
      <c r="G3369" s="133">
        <v>6.9771200000000002</v>
      </c>
      <c r="H3369" s="133">
        <v>6.8260800000000001</v>
      </c>
      <c r="I3369" s="133">
        <v>6.8529999999999998</v>
      </c>
      <c r="J3369" s="133">
        <v>7.3659999999999997</v>
      </c>
      <c r="K3369" s="133">
        <v>421.13900000000001</v>
      </c>
      <c r="L3369" s="133">
        <v>272.12700000000001</v>
      </c>
    </row>
    <row r="3370" spans="1:12" x14ac:dyDescent="0.3">
      <c r="A3370" s="134">
        <v>41736</v>
      </c>
      <c r="B3370" s="133">
        <v>156.21799999999999</v>
      </c>
      <c r="C3370" s="133">
        <v>4921.0389999999998</v>
      </c>
      <c r="D3370" s="183">
        <v>162.33099999999999</v>
      </c>
      <c r="E3370" s="133">
        <v>11284</v>
      </c>
      <c r="F3370" s="133">
        <v>6.9167300000000003</v>
      </c>
      <c r="G3370" s="133">
        <v>7.06332</v>
      </c>
      <c r="H3370" s="133">
        <v>6.7007300000000001</v>
      </c>
      <c r="I3370" s="133">
        <v>6.84</v>
      </c>
      <c r="J3370" s="133">
        <v>7.38</v>
      </c>
      <c r="K3370" s="133">
        <v>428.54199999999997</v>
      </c>
      <c r="L3370" s="133">
        <v>276.38400000000001</v>
      </c>
    </row>
    <row r="3371" spans="1:12" x14ac:dyDescent="0.3">
      <c r="A3371" s="134">
        <v>41737</v>
      </c>
      <c r="B3371" s="133">
        <v>156.273</v>
      </c>
      <c r="C3371" s="133">
        <v>4921.4040000000005</v>
      </c>
      <c r="D3371" s="183">
        <v>162.09</v>
      </c>
      <c r="E3371" s="133">
        <v>11294</v>
      </c>
      <c r="F3371" s="133">
        <v>6.7887199999999996</v>
      </c>
      <c r="G3371" s="133">
        <v>6.8895200000000001</v>
      </c>
      <c r="H3371" s="133">
        <v>6.7736099999999997</v>
      </c>
      <c r="I3371" s="133">
        <v>6.8090000000000002</v>
      </c>
      <c r="J3371" s="133">
        <v>7.3620000000000001</v>
      </c>
      <c r="K3371" s="133">
        <v>429.19600000000003</v>
      </c>
      <c r="L3371" s="133">
        <v>276.91399999999999</v>
      </c>
    </row>
    <row r="3372" spans="1:12" x14ac:dyDescent="0.3">
      <c r="A3372" s="134">
        <v>41738</v>
      </c>
      <c r="B3372" s="133">
        <v>156.309</v>
      </c>
      <c r="C3372" s="133">
        <v>4921.4040000000005</v>
      </c>
      <c r="D3372" s="183">
        <v>162.09</v>
      </c>
      <c r="E3372" s="133">
        <v>11294</v>
      </c>
      <c r="F3372" s="133">
        <v>6.7887199999999996</v>
      </c>
      <c r="G3372" s="133">
        <v>6.8895200000000001</v>
      </c>
      <c r="H3372" s="133">
        <v>6.7736099999999997</v>
      </c>
      <c r="I3372" s="133">
        <v>6.7940000000000005</v>
      </c>
      <c r="J3372" s="133">
        <v>7.3419999999999996</v>
      </c>
      <c r="K3372" s="133">
        <v>429.19600000000003</v>
      </c>
      <c r="L3372" s="133">
        <v>276.91399999999999</v>
      </c>
    </row>
    <row r="3373" spans="1:12" x14ac:dyDescent="0.3">
      <c r="A3373" s="134">
        <v>41739</v>
      </c>
      <c r="B3373" s="133">
        <v>156.61000000000001</v>
      </c>
      <c r="C3373" s="133">
        <v>4765.7290000000003</v>
      </c>
      <c r="D3373" s="183">
        <v>157.08600000000001</v>
      </c>
      <c r="E3373" s="133">
        <v>11329</v>
      </c>
      <c r="F3373" s="133">
        <v>6.8252800000000002</v>
      </c>
      <c r="G3373" s="133">
        <v>6.9736000000000002</v>
      </c>
      <c r="H3373" s="133">
        <v>6.6650499999999999</v>
      </c>
      <c r="I3373" s="133">
        <v>6.806</v>
      </c>
      <c r="J3373" s="133">
        <v>7.3490000000000002</v>
      </c>
      <c r="K3373" s="133">
        <v>411.995</v>
      </c>
      <c r="L3373" s="133">
        <v>266.82400000000001</v>
      </c>
    </row>
    <row r="3374" spans="1:12" x14ac:dyDescent="0.3">
      <c r="A3374" s="134">
        <v>41740</v>
      </c>
      <c r="B3374" s="133">
        <v>156.55799999999999</v>
      </c>
      <c r="C3374" s="133">
        <v>4816.576</v>
      </c>
      <c r="D3374" s="183">
        <v>159.01400000000001</v>
      </c>
      <c r="E3374" s="133">
        <v>11417</v>
      </c>
      <c r="F3374" s="133">
        <v>6.8715099999999998</v>
      </c>
      <c r="G3374" s="133">
        <v>6.9457599999999999</v>
      </c>
      <c r="H3374" s="133">
        <v>6.77515</v>
      </c>
      <c r="I3374" s="133">
        <v>6.82</v>
      </c>
      <c r="J3374" s="133">
        <v>7.3629999999999995</v>
      </c>
      <c r="K3374" s="133">
        <v>417.40800000000002</v>
      </c>
      <c r="L3374" s="133">
        <v>271.029</v>
      </c>
    </row>
    <row r="3375" spans="1:12" x14ac:dyDescent="0.3">
      <c r="A3375" s="134">
        <v>41741</v>
      </c>
      <c r="B3375" s="133">
        <v>156.55799999999999</v>
      </c>
      <c r="C3375" s="133">
        <v>4816.576</v>
      </c>
      <c r="D3375" s="183">
        <v>159.01400000000001</v>
      </c>
      <c r="E3375" s="133">
        <v>11417</v>
      </c>
      <c r="F3375" s="133">
        <v>6.8715099999999998</v>
      </c>
      <c r="G3375" s="133">
        <v>6.9457599999999999</v>
      </c>
      <c r="H3375" s="133">
        <v>6.77515</v>
      </c>
      <c r="I3375" s="133">
        <v>6.82</v>
      </c>
      <c r="J3375" s="133">
        <v>7.3629999999999995</v>
      </c>
      <c r="K3375" s="133">
        <v>417.40800000000002</v>
      </c>
      <c r="L3375" s="133">
        <v>271.029</v>
      </c>
    </row>
    <row r="3376" spans="1:12" x14ac:dyDescent="0.3">
      <c r="A3376" s="134">
        <v>41742</v>
      </c>
      <c r="B3376" s="133">
        <v>156.55799999999999</v>
      </c>
      <c r="C3376" s="133">
        <v>4816.576</v>
      </c>
      <c r="D3376" s="183">
        <v>159.01400000000001</v>
      </c>
      <c r="E3376" s="133">
        <v>11417</v>
      </c>
      <c r="F3376" s="133">
        <v>6.8715099999999998</v>
      </c>
      <c r="G3376" s="133">
        <v>6.9457599999999999</v>
      </c>
      <c r="H3376" s="133">
        <v>6.77515</v>
      </c>
      <c r="I3376" s="133">
        <v>6.82</v>
      </c>
      <c r="J3376" s="133">
        <v>7.3629999999999995</v>
      </c>
      <c r="K3376" s="133">
        <v>417.40800000000002</v>
      </c>
      <c r="L3376" s="133">
        <v>271.029</v>
      </c>
    </row>
    <row r="3377" spans="1:12" x14ac:dyDescent="0.3">
      <c r="A3377" s="134">
        <v>41743</v>
      </c>
      <c r="B3377" s="133">
        <v>156.58699999999999</v>
      </c>
      <c r="C3377" s="133">
        <v>4864.884</v>
      </c>
      <c r="D3377" s="183">
        <v>160.67699999999999</v>
      </c>
      <c r="E3377" s="133">
        <v>11440</v>
      </c>
      <c r="F3377" s="133">
        <v>6.8526199999999999</v>
      </c>
      <c r="G3377" s="133">
        <v>6.99838</v>
      </c>
      <c r="H3377" s="133">
        <v>6.7137399999999996</v>
      </c>
      <c r="I3377" s="133">
        <v>6.7750000000000004</v>
      </c>
      <c r="J3377" s="133">
        <v>7.3739999999999997</v>
      </c>
      <c r="K3377" s="133">
        <v>422.12900000000002</v>
      </c>
      <c r="L3377" s="133">
        <v>274.01799999999997</v>
      </c>
    </row>
    <row r="3378" spans="1:12" x14ac:dyDescent="0.3">
      <c r="A3378" s="134">
        <v>41744</v>
      </c>
      <c r="B3378" s="133">
        <v>156.56299999999999</v>
      </c>
      <c r="C3378" s="133">
        <v>4870.2150000000001</v>
      </c>
      <c r="D3378" s="183">
        <v>161.041</v>
      </c>
      <c r="E3378" s="133">
        <v>11436</v>
      </c>
      <c r="F3378" s="133">
        <v>6.7729900000000001</v>
      </c>
      <c r="G3378" s="133">
        <v>6.8622699999999996</v>
      </c>
      <c r="H3378" s="133">
        <v>6.6715099999999996</v>
      </c>
      <c r="I3378" s="133">
        <v>6.7880000000000003</v>
      </c>
      <c r="J3378" s="133">
        <v>7.3789999999999996</v>
      </c>
      <c r="K3378" s="133">
        <v>422.13400000000001</v>
      </c>
      <c r="L3378" s="133">
        <v>273.58600000000001</v>
      </c>
    </row>
    <row r="3379" spans="1:12" x14ac:dyDescent="0.3">
      <c r="A3379" s="134">
        <v>41745</v>
      </c>
      <c r="B3379" s="133">
        <v>156.73400000000001</v>
      </c>
      <c r="C3379" s="133">
        <v>4873.0110000000004</v>
      </c>
      <c r="D3379" s="183">
        <v>160.65</v>
      </c>
      <c r="E3379" s="133">
        <v>11435</v>
      </c>
      <c r="F3379" s="133">
        <v>6.8232600000000003</v>
      </c>
      <c r="G3379" s="133">
        <v>6.8945800000000004</v>
      </c>
      <c r="H3379" s="133">
        <v>6.8622300000000003</v>
      </c>
      <c r="I3379" s="133">
        <v>6.7640000000000002</v>
      </c>
      <c r="J3379" s="133">
        <v>7.37</v>
      </c>
      <c r="K3379" s="133">
        <v>422.47899999999998</v>
      </c>
      <c r="L3379" s="133">
        <v>273.721</v>
      </c>
    </row>
    <row r="3380" spans="1:12" x14ac:dyDescent="0.3">
      <c r="A3380" s="134">
        <v>41746</v>
      </c>
      <c r="B3380" s="133">
        <v>156.76599999999999</v>
      </c>
      <c r="C3380" s="133">
        <v>4897.0519999999997</v>
      </c>
      <c r="D3380" s="183">
        <v>161.58500000000001</v>
      </c>
      <c r="E3380" s="133">
        <v>11427</v>
      </c>
      <c r="F3380" s="133">
        <v>6.8456000000000001</v>
      </c>
      <c r="G3380" s="133">
        <v>6.9807899999999998</v>
      </c>
      <c r="H3380" s="133">
        <v>6.7594700000000003</v>
      </c>
      <c r="I3380" s="133">
        <v>6.7969999999999997</v>
      </c>
      <c r="J3380" s="133">
        <v>7.367</v>
      </c>
      <c r="K3380" s="133">
        <v>425.59300000000002</v>
      </c>
      <c r="L3380" s="133">
        <v>275.94499999999999</v>
      </c>
    </row>
    <row r="3381" spans="1:12" x14ac:dyDescent="0.3">
      <c r="A3381" s="134">
        <v>41747</v>
      </c>
      <c r="B3381" s="133">
        <v>156.80199999999999</v>
      </c>
      <c r="C3381" s="133">
        <v>4897.0519999999997</v>
      </c>
      <c r="D3381" s="183">
        <v>161.58500000000001</v>
      </c>
      <c r="E3381" s="133">
        <v>11427</v>
      </c>
      <c r="F3381" s="133">
        <v>6.8456000000000001</v>
      </c>
      <c r="G3381" s="133">
        <v>6.9807899999999998</v>
      </c>
      <c r="H3381" s="133">
        <v>6.7594700000000003</v>
      </c>
      <c r="I3381" s="133">
        <v>6.7919999999999998</v>
      </c>
      <c r="J3381" s="133">
        <v>7.3239999999999998</v>
      </c>
      <c r="K3381" s="133">
        <v>425.59300000000002</v>
      </c>
      <c r="L3381" s="133">
        <v>275.94499999999999</v>
      </c>
    </row>
    <row r="3382" spans="1:12" x14ac:dyDescent="0.3">
      <c r="A3382" s="134">
        <v>41748</v>
      </c>
      <c r="B3382" s="133">
        <v>156.80199999999999</v>
      </c>
      <c r="C3382" s="133">
        <v>4897.0519999999997</v>
      </c>
      <c r="D3382" s="183">
        <v>161.58500000000001</v>
      </c>
      <c r="E3382" s="133">
        <v>11427</v>
      </c>
      <c r="F3382" s="133">
        <v>6.8456000000000001</v>
      </c>
      <c r="G3382" s="133">
        <v>6.9807899999999998</v>
      </c>
      <c r="H3382" s="133">
        <v>6.7594700000000003</v>
      </c>
      <c r="I3382" s="133">
        <v>6.7919999999999998</v>
      </c>
      <c r="J3382" s="133">
        <v>7.3239999999999998</v>
      </c>
      <c r="K3382" s="133">
        <v>425.59300000000002</v>
      </c>
      <c r="L3382" s="133">
        <v>275.94499999999999</v>
      </c>
    </row>
    <row r="3383" spans="1:12" x14ac:dyDescent="0.3">
      <c r="A3383" s="134">
        <v>41749</v>
      </c>
      <c r="B3383" s="133">
        <v>156.80199999999999</v>
      </c>
      <c r="C3383" s="133">
        <v>4897.0519999999997</v>
      </c>
      <c r="D3383" s="183">
        <v>161.58500000000001</v>
      </c>
      <c r="E3383" s="133">
        <v>11427</v>
      </c>
      <c r="F3383" s="133">
        <v>6.8456000000000001</v>
      </c>
      <c r="G3383" s="133">
        <v>6.9807899999999998</v>
      </c>
      <c r="H3383" s="133">
        <v>6.7594700000000003</v>
      </c>
      <c r="I3383" s="133">
        <v>6.7919999999999998</v>
      </c>
      <c r="J3383" s="133">
        <v>7.3239999999999998</v>
      </c>
      <c r="K3383" s="133">
        <v>425.59300000000002</v>
      </c>
      <c r="L3383" s="133">
        <v>275.94499999999999</v>
      </c>
    </row>
    <row r="3384" spans="1:12" x14ac:dyDescent="0.3">
      <c r="A3384" s="134">
        <v>41750</v>
      </c>
      <c r="B3384" s="133">
        <v>156.84399999999999</v>
      </c>
      <c r="C3384" s="133">
        <v>4892.2879999999996</v>
      </c>
      <c r="D3384" s="183">
        <v>161.43899999999999</v>
      </c>
      <c r="E3384" s="133">
        <v>11448</v>
      </c>
      <c r="F3384" s="133">
        <v>6.8856999999999999</v>
      </c>
      <c r="G3384" s="133">
        <v>6.9330999999999996</v>
      </c>
      <c r="H3384" s="133">
        <v>6.7410199999999998</v>
      </c>
      <c r="I3384" s="133">
        <v>6.8129999999999997</v>
      </c>
      <c r="J3384" s="133">
        <v>7.3780000000000001</v>
      </c>
      <c r="K3384" s="133">
        <v>425.56</v>
      </c>
      <c r="L3384" s="133">
        <v>275.93700000000001</v>
      </c>
    </row>
    <row r="3385" spans="1:12" x14ac:dyDescent="0.3">
      <c r="A3385" s="134">
        <v>41751</v>
      </c>
      <c r="B3385" s="133">
        <v>156.35900000000001</v>
      </c>
      <c r="C3385" s="133">
        <v>4898.2060000000001</v>
      </c>
      <c r="D3385" s="183">
        <v>161.62299999999999</v>
      </c>
      <c r="E3385" s="133">
        <v>11520</v>
      </c>
      <c r="F3385" s="133">
        <v>6.7607800000000005</v>
      </c>
      <c r="G3385" s="133">
        <v>6.9071699999999998</v>
      </c>
      <c r="H3385" s="133">
        <v>6.7441199999999997</v>
      </c>
      <c r="I3385" s="133">
        <v>6.7960000000000003</v>
      </c>
      <c r="J3385" s="133">
        <v>7.36</v>
      </c>
      <c r="K3385" s="133">
        <v>426.08</v>
      </c>
      <c r="L3385" s="133">
        <v>276.54399999999998</v>
      </c>
    </row>
    <row r="3386" spans="1:12" x14ac:dyDescent="0.3">
      <c r="A3386" s="134">
        <v>41752</v>
      </c>
      <c r="B3386" s="133">
        <v>155.916</v>
      </c>
      <c r="C3386" s="133">
        <v>4893.1480000000001</v>
      </c>
      <c r="D3386" s="183">
        <v>161.488</v>
      </c>
      <c r="E3386" s="133">
        <v>11630</v>
      </c>
      <c r="F3386" s="133">
        <v>6.7481</v>
      </c>
      <c r="G3386" s="133">
        <v>7.0156000000000001</v>
      </c>
      <c r="H3386" s="133">
        <v>6.7086899999999998</v>
      </c>
      <c r="I3386" s="133">
        <v>6.8490000000000002</v>
      </c>
      <c r="J3386" s="133">
        <v>7.3920000000000003</v>
      </c>
      <c r="K3386" s="133">
        <v>425.34699999999998</v>
      </c>
      <c r="L3386" s="133">
        <v>276.14800000000002</v>
      </c>
    </row>
    <row r="3387" spans="1:12" x14ac:dyDescent="0.3">
      <c r="A3387" s="134">
        <v>41753</v>
      </c>
      <c r="B3387" s="133">
        <v>156.017</v>
      </c>
      <c r="C3387" s="133">
        <v>4891.0789999999997</v>
      </c>
      <c r="D3387" s="183">
        <v>161.291</v>
      </c>
      <c r="E3387" s="133">
        <v>11603</v>
      </c>
      <c r="F3387" s="133">
        <v>6.77738</v>
      </c>
      <c r="G3387" s="133">
        <v>6.9058799999999998</v>
      </c>
      <c r="H3387" s="133">
        <v>6.6941800000000002</v>
      </c>
      <c r="I3387" s="133">
        <v>6.8360000000000003</v>
      </c>
      <c r="J3387" s="133">
        <v>7.3929999999999998</v>
      </c>
      <c r="K3387" s="133">
        <v>425.26</v>
      </c>
      <c r="L3387" s="133">
        <v>275.54000000000002</v>
      </c>
    </row>
    <row r="3388" spans="1:12" x14ac:dyDescent="0.3">
      <c r="A3388" s="134">
        <v>41754</v>
      </c>
      <c r="B3388" s="133">
        <v>156.36799999999999</v>
      </c>
      <c r="C3388" s="133">
        <v>4897.643</v>
      </c>
      <c r="D3388" s="183">
        <v>161.58099999999999</v>
      </c>
      <c r="E3388" s="133">
        <v>11565</v>
      </c>
      <c r="F3388" s="133">
        <v>6.8395299999999999</v>
      </c>
      <c r="G3388" s="133">
        <v>6.89846</v>
      </c>
      <c r="H3388" s="133">
        <v>6.6662299999999997</v>
      </c>
      <c r="I3388" s="133">
        <v>6.8179999999999996</v>
      </c>
      <c r="J3388" s="133">
        <v>7.3920000000000003</v>
      </c>
      <c r="K3388" s="133">
        <v>425.411</v>
      </c>
      <c r="L3388" s="133">
        <v>275.22300000000001</v>
      </c>
    </row>
    <row r="3389" spans="1:12" x14ac:dyDescent="0.3">
      <c r="A3389" s="134">
        <v>41755</v>
      </c>
      <c r="B3389" s="133">
        <v>156.36799999999999</v>
      </c>
      <c r="C3389" s="133">
        <v>4897.643</v>
      </c>
      <c r="D3389" s="183">
        <v>161.58099999999999</v>
      </c>
      <c r="E3389" s="133">
        <v>11565</v>
      </c>
      <c r="F3389" s="133">
        <v>6.8395299999999999</v>
      </c>
      <c r="G3389" s="133">
        <v>6.89846</v>
      </c>
      <c r="H3389" s="133">
        <v>6.6662299999999997</v>
      </c>
      <c r="I3389" s="133">
        <v>6.8179999999999996</v>
      </c>
      <c r="J3389" s="133">
        <v>7.3920000000000003</v>
      </c>
      <c r="K3389" s="133">
        <v>425.411</v>
      </c>
      <c r="L3389" s="133">
        <v>275.22300000000001</v>
      </c>
    </row>
    <row r="3390" spans="1:12" x14ac:dyDescent="0.3">
      <c r="A3390" s="134">
        <v>41756</v>
      </c>
      <c r="B3390" s="133">
        <v>156.36799999999999</v>
      </c>
      <c r="C3390" s="133">
        <v>4897.643</v>
      </c>
      <c r="D3390" s="183">
        <v>161.58099999999999</v>
      </c>
      <c r="E3390" s="133">
        <v>11565</v>
      </c>
      <c r="F3390" s="133">
        <v>6.8395299999999999</v>
      </c>
      <c r="G3390" s="133">
        <v>6.89846</v>
      </c>
      <c r="H3390" s="133">
        <v>6.6662299999999997</v>
      </c>
      <c r="I3390" s="133">
        <v>6.8179999999999996</v>
      </c>
      <c r="J3390" s="133">
        <v>7.3920000000000003</v>
      </c>
      <c r="K3390" s="133">
        <v>425.411</v>
      </c>
      <c r="L3390" s="133">
        <v>275.22300000000001</v>
      </c>
    </row>
    <row r="3391" spans="1:12" x14ac:dyDescent="0.3">
      <c r="A3391" s="134">
        <v>41757</v>
      </c>
      <c r="B3391" s="133">
        <v>156.625</v>
      </c>
      <c r="C3391" s="133">
        <v>4818.7579999999998</v>
      </c>
      <c r="D3391" s="183">
        <v>158.86600000000001</v>
      </c>
      <c r="E3391" s="133">
        <v>11587</v>
      </c>
      <c r="F3391" s="133">
        <v>6.97818</v>
      </c>
      <c r="G3391" s="133">
        <v>7.0641100000000003</v>
      </c>
      <c r="H3391" s="133">
        <v>6.75868</v>
      </c>
      <c r="I3391" s="133">
        <v>6.7759999999999998</v>
      </c>
      <c r="J3391" s="133">
        <v>7.44</v>
      </c>
      <c r="K3391" s="133">
        <v>416.904</v>
      </c>
      <c r="L3391" s="133">
        <v>269.726</v>
      </c>
    </row>
    <row r="3392" spans="1:12" x14ac:dyDescent="0.3">
      <c r="A3392" s="134">
        <v>41758</v>
      </c>
      <c r="B3392" s="133">
        <v>156.47300000000001</v>
      </c>
      <c r="C3392" s="133">
        <v>4819.6809999999996</v>
      </c>
      <c r="D3392" s="183">
        <v>158.30500000000001</v>
      </c>
      <c r="E3392" s="133">
        <v>11548</v>
      </c>
      <c r="F3392" s="133">
        <v>6.8115300000000003</v>
      </c>
      <c r="G3392" s="133">
        <v>6.9753299999999996</v>
      </c>
      <c r="H3392" s="133">
        <v>6.8354999999999997</v>
      </c>
      <c r="I3392" s="133">
        <v>6.798</v>
      </c>
      <c r="J3392" s="133">
        <v>7.4279999999999999</v>
      </c>
      <c r="K3392" s="133">
        <v>416.08800000000002</v>
      </c>
      <c r="L3392" s="133">
        <v>269.30099999999999</v>
      </c>
    </row>
    <row r="3393" spans="1:12" x14ac:dyDescent="0.3">
      <c r="A3393" s="134">
        <v>41759</v>
      </c>
      <c r="B3393" s="133">
        <v>156.108</v>
      </c>
      <c r="C3393" s="133">
        <v>4840.1459999999997</v>
      </c>
      <c r="D3393" s="183">
        <v>158.83099999999999</v>
      </c>
      <c r="E3393" s="133">
        <v>11562</v>
      </c>
      <c r="F3393" s="133">
        <v>6.8351899999999999</v>
      </c>
      <c r="G3393" s="133">
        <v>7.0578000000000003</v>
      </c>
      <c r="H3393" s="133">
        <v>6.7679900000000002</v>
      </c>
      <c r="I3393" s="133">
        <v>6.77</v>
      </c>
      <c r="J3393" s="133">
        <v>7.4269999999999996</v>
      </c>
      <c r="K3393" s="133">
        <v>417.20600000000002</v>
      </c>
      <c r="L3393" s="133">
        <v>269.51400000000001</v>
      </c>
    </row>
    <row r="3394" spans="1:12" x14ac:dyDescent="0.3">
      <c r="A3394" s="134">
        <v>41760</v>
      </c>
      <c r="B3394" s="133">
        <v>156.143</v>
      </c>
      <c r="C3394" s="133">
        <v>4840.1459999999997</v>
      </c>
      <c r="D3394" s="183">
        <v>158.83099999999999</v>
      </c>
      <c r="E3394" s="133">
        <v>11562</v>
      </c>
      <c r="F3394" s="133">
        <v>6.8351899999999999</v>
      </c>
      <c r="G3394" s="133">
        <v>7.0578000000000003</v>
      </c>
      <c r="H3394" s="133">
        <v>6.7679900000000002</v>
      </c>
      <c r="I3394" s="133">
        <v>6.7409999999999997</v>
      </c>
      <c r="J3394" s="133">
        <v>7.399</v>
      </c>
      <c r="K3394" s="133">
        <v>417.20600000000002</v>
      </c>
      <c r="L3394" s="133">
        <v>269.51400000000001</v>
      </c>
    </row>
    <row r="3395" spans="1:12" x14ac:dyDescent="0.3">
      <c r="A3395" s="134">
        <v>41761</v>
      </c>
      <c r="B3395" s="133">
        <v>156.16999999999999</v>
      </c>
      <c r="C3395" s="133">
        <v>4838.76</v>
      </c>
      <c r="D3395" s="183">
        <v>158.499</v>
      </c>
      <c r="E3395" s="133">
        <v>11545</v>
      </c>
      <c r="F3395" s="133">
        <v>6.7671999999999999</v>
      </c>
      <c r="G3395" s="133">
        <v>6.9828000000000001</v>
      </c>
      <c r="H3395" s="133">
        <v>6.8287800000000001</v>
      </c>
      <c r="I3395" s="133">
        <v>6.7249999999999996</v>
      </c>
      <c r="J3395" s="133">
        <v>7.415</v>
      </c>
      <c r="K3395" s="133">
        <v>417.79300000000001</v>
      </c>
      <c r="L3395" s="133">
        <v>270.334</v>
      </c>
    </row>
    <row r="3396" spans="1:12" x14ac:dyDescent="0.3">
      <c r="A3396" s="134">
        <v>41762</v>
      </c>
      <c r="B3396" s="133">
        <v>156.16999999999999</v>
      </c>
      <c r="C3396" s="133">
        <v>4838.76</v>
      </c>
      <c r="D3396" s="183">
        <v>158.499</v>
      </c>
      <c r="E3396" s="133">
        <v>11545</v>
      </c>
      <c r="F3396" s="133">
        <v>6.7671999999999999</v>
      </c>
      <c r="G3396" s="133">
        <v>6.9828000000000001</v>
      </c>
      <c r="H3396" s="133">
        <v>6.8287800000000001</v>
      </c>
      <c r="I3396" s="133">
        <v>6.7249999999999996</v>
      </c>
      <c r="J3396" s="133">
        <v>7.415</v>
      </c>
      <c r="K3396" s="133">
        <v>417.79300000000001</v>
      </c>
      <c r="L3396" s="133">
        <v>270.334</v>
      </c>
    </row>
    <row r="3397" spans="1:12" x14ac:dyDescent="0.3">
      <c r="A3397" s="134">
        <v>41763</v>
      </c>
      <c r="B3397" s="133">
        <v>156.16999999999999</v>
      </c>
      <c r="C3397" s="133">
        <v>4838.76</v>
      </c>
      <c r="D3397" s="183">
        <v>158.499</v>
      </c>
      <c r="E3397" s="133">
        <v>11545</v>
      </c>
      <c r="F3397" s="133">
        <v>6.7671999999999999</v>
      </c>
      <c r="G3397" s="133">
        <v>6.9828000000000001</v>
      </c>
      <c r="H3397" s="133">
        <v>6.8287800000000001</v>
      </c>
      <c r="I3397" s="133">
        <v>6.7249999999999996</v>
      </c>
      <c r="J3397" s="133">
        <v>7.415</v>
      </c>
      <c r="K3397" s="133">
        <v>417.79300000000001</v>
      </c>
      <c r="L3397" s="133">
        <v>270.334</v>
      </c>
    </row>
    <row r="3398" spans="1:12" x14ac:dyDescent="0.3">
      <c r="A3398" s="134">
        <v>41764</v>
      </c>
      <c r="B3398" s="133">
        <v>156.291</v>
      </c>
      <c r="C3398" s="133">
        <v>4842.5029999999997</v>
      </c>
      <c r="D3398" s="183">
        <v>158.85400000000001</v>
      </c>
      <c r="E3398" s="133">
        <v>11523</v>
      </c>
      <c r="F3398" s="133">
        <v>6.8538899999999998</v>
      </c>
      <c r="G3398" s="133">
        <v>7.1130599999999999</v>
      </c>
      <c r="H3398" s="133">
        <v>6.7462800000000005</v>
      </c>
      <c r="I3398" s="133">
        <v>6.76</v>
      </c>
      <c r="J3398" s="133">
        <v>7.43</v>
      </c>
      <c r="K3398" s="133">
        <v>418.83800000000002</v>
      </c>
      <c r="L3398" s="133">
        <v>270.81799999999998</v>
      </c>
    </row>
    <row r="3399" spans="1:12" x14ac:dyDescent="0.3">
      <c r="A3399" s="134">
        <v>41765</v>
      </c>
      <c r="B3399" s="133">
        <v>156.262</v>
      </c>
      <c r="C3399" s="133">
        <v>4834.4679999999998</v>
      </c>
      <c r="D3399" s="183">
        <v>158.68299999999999</v>
      </c>
      <c r="E3399" s="133">
        <v>11510</v>
      </c>
      <c r="F3399" s="133">
        <v>6.8131500000000003</v>
      </c>
      <c r="G3399" s="133">
        <v>6.9826899999999998</v>
      </c>
      <c r="H3399" s="133">
        <v>6.8378199999999998</v>
      </c>
      <c r="I3399" s="133">
        <v>6.8049999999999997</v>
      </c>
      <c r="J3399" s="133">
        <v>7.4039999999999999</v>
      </c>
      <c r="K3399" s="133">
        <v>418.10599999999999</v>
      </c>
      <c r="L3399" s="133">
        <v>270.19900000000001</v>
      </c>
    </row>
    <row r="3400" spans="1:12" x14ac:dyDescent="0.3">
      <c r="A3400" s="134">
        <v>41766</v>
      </c>
      <c r="B3400" s="133">
        <v>155.93</v>
      </c>
      <c r="C3400" s="133">
        <v>4862.0690000000004</v>
      </c>
      <c r="D3400" s="183">
        <v>159.51499999999999</v>
      </c>
      <c r="E3400" s="133">
        <v>11558</v>
      </c>
      <c r="F3400" s="133">
        <v>6.8630300000000002</v>
      </c>
      <c r="G3400" s="133">
        <v>7.0984699999999998</v>
      </c>
      <c r="H3400" s="133">
        <v>6.9134000000000002</v>
      </c>
      <c r="I3400" s="133">
        <v>6.8159999999999998</v>
      </c>
      <c r="J3400" s="133">
        <v>7.423</v>
      </c>
      <c r="K3400" s="133">
        <v>420.56700000000001</v>
      </c>
      <c r="L3400" s="133">
        <v>272.75099999999998</v>
      </c>
    </row>
    <row r="3401" spans="1:12" x14ac:dyDescent="0.3">
      <c r="A3401" s="134">
        <v>41767</v>
      </c>
      <c r="B3401" s="133">
        <v>155.96</v>
      </c>
      <c r="C3401" s="133">
        <v>4860.8890000000001</v>
      </c>
      <c r="D3401" s="183">
        <v>159.78899999999999</v>
      </c>
      <c r="E3401" s="133">
        <v>11553</v>
      </c>
      <c r="F3401" s="133">
        <v>6.7766000000000002</v>
      </c>
      <c r="G3401" s="133">
        <v>6.87934</v>
      </c>
      <c r="H3401" s="133">
        <v>6.8247499999999999</v>
      </c>
      <c r="I3401" s="133">
        <v>6.8170000000000002</v>
      </c>
      <c r="J3401" s="133">
        <v>7.43</v>
      </c>
      <c r="K3401" s="133">
        <v>421.20800000000003</v>
      </c>
      <c r="L3401" s="133">
        <v>272.91800000000001</v>
      </c>
    </row>
    <row r="3402" spans="1:12" x14ac:dyDescent="0.3">
      <c r="A3402" s="134">
        <v>41768</v>
      </c>
      <c r="B3402" s="133">
        <v>156.023</v>
      </c>
      <c r="C3402" s="133">
        <v>4898.1379999999999</v>
      </c>
      <c r="D3402" s="183">
        <v>160.98699999999999</v>
      </c>
      <c r="E3402" s="133">
        <v>11539</v>
      </c>
      <c r="F3402" s="133">
        <v>6.875</v>
      </c>
      <c r="G3402" s="133">
        <v>7.0884099999999997</v>
      </c>
      <c r="H3402" s="133">
        <v>6.8379099999999999</v>
      </c>
      <c r="I3402" s="133">
        <v>6.8390000000000004</v>
      </c>
      <c r="J3402" s="133">
        <v>7.4279999999999999</v>
      </c>
      <c r="K3402" s="133">
        <v>423.90600000000001</v>
      </c>
      <c r="L3402" s="133">
        <v>274.40800000000002</v>
      </c>
    </row>
    <row r="3403" spans="1:12" x14ac:dyDescent="0.3">
      <c r="A3403" s="134">
        <v>41769</v>
      </c>
      <c r="B3403" s="133">
        <v>156.023</v>
      </c>
      <c r="C3403" s="133">
        <v>4898.1379999999999</v>
      </c>
      <c r="D3403" s="183">
        <v>160.98699999999999</v>
      </c>
      <c r="E3403" s="133">
        <v>11539</v>
      </c>
      <c r="F3403" s="133">
        <v>6.875</v>
      </c>
      <c r="G3403" s="133">
        <v>7.0884099999999997</v>
      </c>
      <c r="H3403" s="133">
        <v>6.8379099999999999</v>
      </c>
      <c r="I3403" s="133">
        <v>6.8390000000000004</v>
      </c>
      <c r="J3403" s="133">
        <v>7.4279999999999999</v>
      </c>
      <c r="K3403" s="133">
        <v>423.90600000000001</v>
      </c>
      <c r="L3403" s="133">
        <v>274.40800000000002</v>
      </c>
    </row>
    <row r="3404" spans="1:12" x14ac:dyDescent="0.3">
      <c r="A3404" s="134">
        <v>41770</v>
      </c>
      <c r="B3404" s="133">
        <v>156.023</v>
      </c>
      <c r="C3404" s="133">
        <v>4898.1379999999999</v>
      </c>
      <c r="D3404" s="183">
        <v>160.98699999999999</v>
      </c>
      <c r="E3404" s="133">
        <v>11539</v>
      </c>
      <c r="F3404" s="133">
        <v>6.875</v>
      </c>
      <c r="G3404" s="133">
        <v>7.0884099999999997</v>
      </c>
      <c r="H3404" s="133">
        <v>6.8379099999999999</v>
      </c>
      <c r="I3404" s="133">
        <v>6.8390000000000004</v>
      </c>
      <c r="J3404" s="133">
        <v>7.4279999999999999</v>
      </c>
      <c r="K3404" s="133">
        <v>423.90600000000001</v>
      </c>
      <c r="L3404" s="133">
        <v>274.40800000000002</v>
      </c>
    </row>
    <row r="3405" spans="1:12" x14ac:dyDescent="0.3">
      <c r="A3405" s="134">
        <v>41771</v>
      </c>
      <c r="B3405" s="133">
        <v>155.96299999999999</v>
      </c>
      <c r="C3405" s="133">
        <v>4912.9979999999996</v>
      </c>
      <c r="D3405" s="183">
        <v>161.90799999999999</v>
      </c>
      <c r="E3405" s="133">
        <v>11523</v>
      </c>
      <c r="F3405" s="133">
        <v>6.9350000000000005</v>
      </c>
      <c r="G3405" s="133">
        <v>7.1356099999999998</v>
      </c>
      <c r="H3405" s="133">
        <v>6.8491800000000005</v>
      </c>
      <c r="I3405" s="133">
        <v>6.8810000000000002</v>
      </c>
      <c r="J3405" s="133">
        <v>7.4580000000000002</v>
      </c>
      <c r="K3405" s="133">
        <v>425.75700000000001</v>
      </c>
      <c r="L3405" s="133">
        <v>275.375</v>
      </c>
    </row>
    <row r="3406" spans="1:12" x14ac:dyDescent="0.3">
      <c r="A3406" s="134">
        <v>41772</v>
      </c>
      <c r="B3406" s="133">
        <v>155.91999999999999</v>
      </c>
      <c r="C3406" s="133">
        <v>4921.3940000000002</v>
      </c>
      <c r="D3406" s="183">
        <v>162.00800000000001</v>
      </c>
      <c r="E3406" s="133">
        <v>11535</v>
      </c>
      <c r="F3406" s="133">
        <v>6.8956999999999997</v>
      </c>
      <c r="G3406" s="133">
        <v>7.1084300000000002</v>
      </c>
      <c r="H3406" s="133">
        <v>6.7850200000000003</v>
      </c>
      <c r="I3406" s="133">
        <v>6.907</v>
      </c>
      <c r="J3406" s="133">
        <v>7.4719999999999995</v>
      </c>
      <c r="K3406" s="133">
        <v>425.721</v>
      </c>
      <c r="L3406" s="133">
        <v>274.84399999999999</v>
      </c>
    </row>
    <row r="3407" spans="1:12" x14ac:dyDescent="0.3">
      <c r="A3407" s="134">
        <v>41773</v>
      </c>
      <c r="B3407" s="133">
        <v>156.37799999999999</v>
      </c>
      <c r="C3407" s="133">
        <v>4991.6360000000004</v>
      </c>
      <c r="D3407" s="183">
        <v>164.13800000000001</v>
      </c>
      <c r="E3407" s="133">
        <v>11450</v>
      </c>
      <c r="F3407" s="133">
        <v>6.9888599999999999</v>
      </c>
      <c r="G3407" s="133">
        <v>7.1491600000000002</v>
      </c>
      <c r="H3407" s="133">
        <v>6.8995800000000003</v>
      </c>
      <c r="I3407" s="133">
        <v>6.8010000000000002</v>
      </c>
      <c r="J3407" s="133">
        <v>7.4459999999999997</v>
      </c>
      <c r="K3407" s="133">
        <v>434.63499999999999</v>
      </c>
      <c r="L3407" s="133">
        <v>280.38499999999999</v>
      </c>
    </row>
    <row r="3408" spans="1:12" x14ac:dyDescent="0.3">
      <c r="A3408" s="134">
        <v>41774</v>
      </c>
      <c r="B3408" s="133">
        <v>156.41399999999999</v>
      </c>
      <c r="C3408" s="133">
        <v>4991.6360000000004</v>
      </c>
      <c r="D3408" s="183">
        <v>164.13800000000001</v>
      </c>
      <c r="E3408" s="133">
        <v>11450</v>
      </c>
      <c r="F3408" s="133">
        <v>6.9888599999999999</v>
      </c>
      <c r="G3408" s="133">
        <v>7.1491600000000002</v>
      </c>
      <c r="H3408" s="133">
        <v>6.8995800000000003</v>
      </c>
      <c r="I3408" s="133">
        <v>6.8209999999999997</v>
      </c>
      <c r="J3408" s="133">
        <v>7.415</v>
      </c>
      <c r="K3408" s="133">
        <v>434.63499999999999</v>
      </c>
      <c r="L3408" s="133">
        <v>280.38499999999999</v>
      </c>
    </row>
    <row r="3409" spans="1:12" x14ac:dyDescent="0.3">
      <c r="A3409" s="134">
        <v>41775</v>
      </c>
      <c r="B3409" s="133">
        <v>157.018</v>
      </c>
      <c r="C3409" s="133">
        <v>5031.5709999999999</v>
      </c>
      <c r="D3409" s="183">
        <v>165.327</v>
      </c>
      <c r="E3409" s="133">
        <v>11418</v>
      </c>
      <c r="F3409" s="133">
        <v>7.0323399999999996</v>
      </c>
      <c r="G3409" s="133">
        <v>6.9979899999999997</v>
      </c>
      <c r="H3409" s="133">
        <v>6.8332600000000001</v>
      </c>
      <c r="I3409" s="133">
        <v>6.6920000000000002</v>
      </c>
      <c r="J3409" s="133">
        <v>7.415</v>
      </c>
      <c r="K3409" s="133">
        <v>439.75599999999997</v>
      </c>
      <c r="L3409" s="133">
        <v>284.27800000000002</v>
      </c>
    </row>
    <row r="3410" spans="1:12" x14ac:dyDescent="0.3">
      <c r="A3410" s="134">
        <v>41776</v>
      </c>
      <c r="B3410" s="133">
        <v>157.018</v>
      </c>
      <c r="C3410" s="133">
        <v>5031.5709999999999</v>
      </c>
      <c r="D3410" s="183">
        <v>165.327</v>
      </c>
      <c r="E3410" s="133">
        <v>11418</v>
      </c>
      <c r="F3410" s="133">
        <v>7.0323399999999996</v>
      </c>
      <c r="G3410" s="133">
        <v>6.9979899999999997</v>
      </c>
      <c r="H3410" s="133">
        <v>6.8332600000000001</v>
      </c>
      <c r="I3410" s="133">
        <v>6.6920000000000002</v>
      </c>
      <c r="J3410" s="133">
        <v>7.415</v>
      </c>
      <c r="K3410" s="133">
        <v>439.75599999999997</v>
      </c>
      <c r="L3410" s="133">
        <v>284.27800000000002</v>
      </c>
    </row>
    <row r="3411" spans="1:12" x14ac:dyDescent="0.3">
      <c r="A3411" s="134">
        <v>41777</v>
      </c>
      <c r="B3411" s="133">
        <v>157.018</v>
      </c>
      <c r="C3411" s="133">
        <v>5031.5709999999999</v>
      </c>
      <c r="D3411" s="183">
        <v>165.327</v>
      </c>
      <c r="E3411" s="133">
        <v>11418</v>
      </c>
      <c r="F3411" s="133">
        <v>7.0323399999999996</v>
      </c>
      <c r="G3411" s="133">
        <v>6.9979899999999997</v>
      </c>
      <c r="H3411" s="133">
        <v>6.8332600000000001</v>
      </c>
      <c r="I3411" s="133">
        <v>6.6920000000000002</v>
      </c>
      <c r="J3411" s="133">
        <v>7.415</v>
      </c>
      <c r="K3411" s="133">
        <v>439.75599999999997</v>
      </c>
      <c r="L3411" s="133">
        <v>284.27800000000002</v>
      </c>
    </row>
    <row r="3412" spans="1:12" x14ac:dyDescent="0.3">
      <c r="A3412" s="134">
        <v>41778</v>
      </c>
      <c r="B3412" s="133">
        <v>157.28800000000001</v>
      </c>
      <c r="C3412" s="133">
        <v>5014.9960000000001</v>
      </c>
      <c r="D3412" s="183">
        <v>164.36600000000001</v>
      </c>
      <c r="E3412" s="133">
        <v>11420</v>
      </c>
      <c r="F3412" s="133">
        <v>6.9530399999999997</v>
      </c>
      <c r="G3412" s="133">
        <v>7.1657500000000001</v>
      </c>
      <c r="H3412" s="133">
        <v>6.8342400000000003</v>
      </c>
      <c r="I3412" s="133">
        <v>6.6530000000000005</v>
      </c>
      <c r="J3412" s="133">
        <v>7.42</v>
      </c>
      <c r="K3412" s="133">
        <v>439.17399999999998</v>
      </c>
      <c r="L3412" s="133">
        <v>284.57900000000001</v>
      </c>
    </row>
    <row r="3413" spans="1:12" x14ac:dyDescent="0.3">
      <c r="A3413" s="134">
        <v>41779</v>
      </c>
      <c r="B3413" s="133">
        <v>157.14400000000001</v>
      </c>
      <c r="C3413" s="133">
        <v>4895.9549999999999</v>
      </c>
      <c r="D3413" s="183">
        <v>160.57499999999999</v>
      </c>
      <c r="E3413" s="133">
        <v>11490</v>
      </c>
      <c r="F3413" s="133">
        <v>6.93316</v>
      </c>
      <c r="G3413" s="133">
        <v>7.1543000000000001</v>
      </c>
      <c r="H3413" s="133">
        <v>6.8538399999999999</v>
      </c>
      <c r="I3413" s="133">
        <v>6.6539999999999999</v>
      </c>
      <c r="J3413" s="133">
        <v>7.4189999999999996</v>
      </c>
      <c r="K3413" s="133">
        <v>426.29899999999998</v>
      </c>
      <c r="L3413" s="133">
        <v>275.85700000000003</v>
      </c>
    </row>
    <row r="3414" spans="1:12" x14ac:dyDescent="0.3">
      <c r="A3414" s="134">
        <v>41780</v>
      </c>
      <c r="B3414" s="133">
        <v>156.62899999999999</v>
      </c>
      <c r="C3414" s="133">
        <v>4910.2920000000004</v>
      </c>
      <c r="D3414" s="183">
        <v>161.35900000000001</v>
      </c>
      <c r="E3414" s="133">
        <v>11513</v>
      </c>
      <c r="F3414" s="133">
        <v>7.0538699999999999</v>
      </c>
      <c r="G3414" s="133">
        <v>7.1421599999999996</v>
      </c>
      <c r="H3414" s="133">
        <v>6.8256300000000003</v>
      </c>
      <c r="I3414" s="133">
        <v>6.681</v>
      </c>
      <c r="J3414" s="133">
        <v>7.4379999999999997</v>
      </c>
      <c r="K3414" s="133">
        <v>427.95800000000003</v>
      </c>
      <c r="L3414" s="133">
        <v>277.00099999999998</v>
      </c>
    </row>
    <row r="3415" spans="1:12" x14ac:dyDescent="0.3">
      <c r="A3415" s="134">
        <v>41781</v>
      </c>
      <c r="B3415" s="133">
        <v>156.47999999999999</v>
      </c>
      <c r="C3415" s="133">
        <v>4969.8819999999996</v>
      </c>
      <c r="D3415" s="183">
        <v>163.09700000000001</v>
      </c>
      <c r="E3415" s="133">
        <v>11529</v>
      </c>
      <c r="F3415" s="133">
        <v>6.9129199999999997</v>
      </c>
      <c r="G3415" s="133">
        <v>7.0924500000000004</v>
      </c>
      <c r="H3415" s="133">
        <v>6.8538100000000002</v>
      </c>
      <c r="I3415" s="133">
        <v>6.7290000000000001</v>
      </c>
      <c r="J3415" s="133">
        <v>7.4550000000000001</v>
      </c>
      <c r="K3415" s="133">
        <v>434.34300000000002</v>
      </c>
      <c r="L3415" s="133">
        <v>281.476</v>
      </c>
    </row>
    <row r="3416" spans="1:12" x14ac:dyDescent="0.3">
      <c r="A3416" s="134">
        <v>41782</v>
      </c>
      <c r="B3416" s="133">
        <v>156.46600000000001</v>
      </c>
      <c r="C3416" s="133">
        <v>4973.0569999999998</v>
      </c>
      <c r="D3416" s="183">
        <v>163.18799999999999</v>
      </c>
      <c r="E3416" s="133">
        <v>11615</v>
      </c>
      <c r="F3416" s="133">
        <v>7.0712000000000002</v>
      </c>
      <c r="G3416" s="133">
        <v>7.1153700000000004</v>
      </c>
      <c r="H3416" s="133">
        <v>6.8319600000000005</v>
      </c>
      <c r="I3416" s="133">
        <v>6.7309999999999999</v>
      </c>
      <c r="J3416" s="133">
        <v>7.4489999999999998</v>
      </c>
      <c r="K3416" s="133">
        <v>434.16199999999998</v>
      </c>
      <c r="L3416" s="133">
        <v>281.12799999999999</v>
      </c>
    </row>
    <row r="3417" spans="1:12" x14ac:dyDescent="0.3">
      <c r="A3417" s="134">
        <v>41783</v>
      </c>
      <c r="B3417" s="133">
        <v>156.46600000000001</v>
      </c>
      <c r="C3417" s="133">
        <v>4973.0569999999998</v>
      </c>
      <c r="D3417" s="183">
        <v>163.18799999999999</v>
      </c>
      <c r="E3417" s="133">
        <v>11615</v>
      </c>
      <c r="F3417" s="133">
        <v>7.0712000000000002</v>
      </c>
      <c r="G3417" s="133">
        <v>7.1153700000000004</v>
      </c>
      <c r="H3417" s="133">
        <v>6.8319600000000005</v>
      </c>
      <c r="I3417" s="133">
        <v>6.7309999999999999</v>
      </c>
      <c r="J3417" s="133">
        <v>7.4489999999999998</v>
      </c>
      <c r="K3417" s="133">
        <v>434.16199999999998</v>
      </c>
      <c r="L3417" s="133">
        <v>281.12799999999999</v>
      </c>
    </row>
    <row r="3418" spans="1:12" x14ac:dyDescent="0.3">
      <c r="A3418" s="134">
        <v>41784</v>
      </c>
      <c r="B3418" s="133">
        <v>156.46600000000001</v>
      </c>
      <c r="C3418" s="133">
        <v>4973.0569999999998</v>
      </c>
      <c r="D3418" s="183">
        <v>163.18799999999999</v>
      </c>
      <c r="E3418" s="133">
        <v>11615</v>
      </c>
      <c r="F3418" s="133">
        <v>7.0712000000000002</v>
      </c>
      <c r="G3418" s="133">
        <v>7.1153700000000004</v>
      </c>
      <c r="H3418" s="133">
        <v>6.8319600000000005</v>
      </c>
      <c r="I3418" s="133">
        <v>6.7309999999999999</v>
      </c>
      <c r="J3418" s="133">
        <v>7.4489999999999998</v>
      </c>
      <c r="K3418" s="133">
        <v>434.16199999999998</v>
      </c>
      <c r="L3418" s="133">
        <v>281.12799999999999</v>
      </c>
    </row>
    <row r="3419" spans="1:12" x14ac:dyDescent="0.3">
      <c r="A3419" s="134">
        <v>41785</v>
      </c>
      <c r="B3419" s="133">
        <v>156.399</v>
      </c>
      <c r="C3419" s="133">
        <v>4963.9250000000002</v>
      </c>
      <c r="D3419" s="183">
        <v>162.98099999999999</v>
      </c>
      <c r="E3419" s="133">
        <v>11583</v>
      </c>
      <c r="F3419" s="133">
        <v>7.0086899999999996</v>
      </c>
      <c r="G3419" s="133">
        <v>7.0933200000000003</v>
      </c>
      <c r="H3419" s="133">
        <v>6.8677700000000002</v>
      </c>
      <c r="I3419" s="133">
        <v>6.7510000000000003</v>
      </c>
      <c r="J3419" s="133">
        <v>7.4619999999999997</v>
      </c>
      <c r="K3419" s="133">
        <v>433.12299999999999</v>
      </c>
      <c r="L3419" s="133">
        <v>280.31400000000002</v>
      </c>
    </row>
    <row r="3420" spans="1:12" x14ac:dyDescent="0.3">
      <c r="A3420" s="134">
        <v>41786</v>
      </c>
      <c r="B3420" s="133">
        <v>156.435</v>
      </c>
      <c r="C3420" s="133">
        <v>4963.9250000000002</v>
      </c>
      <c r="D3420" s="183">
        <v>162.98099999999999</v>
      </c>
      <c r="E3420" s="133">
        <v>11583</v>
      </c>
      <c r="F3420" s="133">
        <v>7.0086899999999996</v>
      </c>
      <c r="G3420" s="133">
        <v>7.0933200000000003</v>
      </c>
      <c r="H3420" s="133">
        <v>6.8677700000000002</v>
      </c>
      <c r="I3420" s="133">
        <v>6.7089999999999996</v>
      </c>
      <c r="J3420" s="133">
        <v>7.4349999999999996</v>
      </c>
      <c r="K3420" s="133">
        <v>433.12299999999999</v>
      </c>
      <c r="L3420" s="133">
        <v>280.31400000000002</v>
      </c>
    </row>
    <row r="3421" spans="1:12" x14ac:dyDescent="0.3">
      <c r="A3421" s="134">
        <v>41787</v>
      </c>
      <c r="B3421" s="133">
        <v>156.25399999999999</v>
      </c>
      <c r="C3421" s="133">
        <v>4985.5780000000004</v>
      </c>
      <c r="D3421" s="183">
        <v>163.78</v>
      </c>
      <c r="E3421" s="133">
        <v>11605</v>
      </c>
      <c r="F3421" s="133">
        <v>7.1158000000000001</v>
      </c>
      <c r="G3421" s="133">
        <v>7.2781099999999999</v>
      </c>
      <c r="H3421" s="133">
        <v>6.8643299999999998</v>
      </c>
      <c r="I3421" s="133">
        <v>6.82</v>
      </c>
      <c r="J3421" s="133">
        <v>7.4340000000000002</v>
      </c>
      <c r="K3421" s="133">
        <v>434.14</v>
      </c>
      <c r="L3421" s="133">
        <v>281.17</v>
      </c>
    </row>
    <row r="3422" spans="1:12" x14ac:dyDescent="0.3">
      <c r="A3422" s="134">
        <v>41788</v>
      </c>
      <c r="B3422" s="133">
        <v>156.29</v>
      </c>
      <c r="C3422" s="133">
        <v>4985.5780000000004</v>
      </c>
      <c r="D3422" s="183">
        <v>163.78</v>
      </c>
      <c r="E3422" s="133">
        <v>11605</v>
      </c>
      <c r="F3422" s="133">
        <v>7.1158000000000001</v>
      </c>
      <c r="G3422" s="133">
        <v>7.2781099999999999</v>
      </c>
      <c r="H3422" s="133">
        <v>6.8643299999999998</v>
      </c>
      <c r="I3422" s="133">
        <v>6.8529999999999998</v>
      </c>
      <c r="J3422" s="133">
        <v>7.4020000000000001</v>
      </c>
      <c r="K3422" s="133">
        <v>434.14</v>
      </c>
      <c r="L3422" s="133">
        <v>281.17</v>
      </c>
    </row>
    <row r="3423" spans="1:12" x14ac:dyDescent="0.3">
      <c r="A3423" s="134">
        <v>41789</v>
      </c>
      <c r="B3423" s="133">
        <v>156.363</v>
      </c>
      <c r="C3423" s="133">
        <v>4893.9080000000004</v>
      </c>
      <c r="D3423" s="183">
        <v>161.08099999999999</v>
      </c>
      <c r="E3423" s="133">
        <v>11675</v>
      </c>
      <c r="F3423" s="133">
        <v>6.9329099999999997</v>
      </c>
      <c r="G3423" s="133">
        <v>7.1491400000000001</v>
      </c>
      <c r="H3423" s="133">
        <v>6.9168700000000003</v>
      </c>
      <c r="I3423" s="133">
        <v>6.7679999999999998</v>
      </c>
      <c r="J3423" s="133">
        <v>7.4630000000000001</v>
      </c>
      <c r="K3423" s="133">
        <v>420.93599999999998</v>
      </c>
      <c r="L3423" s="133">
        <v>272.42</v>
      </c>
    </row>
    <row r="3424" spans="1:12" x14ac:dyDescent="0.3">
      <c r="A3424" s="134">
        <v>41790</v>
      </c>
      <c r="B3424" s="133">
        <v>156.363</v>
      </c>
      <c r="C3424" s="133">
        <v>4893.9080000000004</v>
      </c>
      <c r="D3424" s="183">
        <v>161.08099999999999</v>
      </c>
      <c r="E3424" s="133">
        <v>11675</v>
      </c>
      <c r="F3424" s="133">
        <v>6.9329099999999997</v>
      </c>
      <c r="G3424" s="133">
        <v>7.1491400000000001</v>
      </c>
      <c r="H3424" s="133">
        <v>6.9168700000000003</v>
      </c>
      <c r="I3424" s="133">
        <v>6.7679999999999998</v>
      </c>
      <c r="J3424" s="133">
        <v>7.4630000000000001</v>
      </c>
      <c r="K3424" s="133">
        <v>420.93599999999998</v>
      </c>
      <c r="L3424" s="133">
        <v>272.42</v>
      </c>
    </row>
    <row r="3425" spans="1:12" x14ac:dyDescent="0.3">
      <c r="A3425" s="134">
        <v>41791</v>
      </c>
      <c r="B3425" s="133">
        <v>156.363</v>
      </c>
      <c r="C3425" s="133">
        <v>4893.9080000000004</v>
      </c>
      <c r="D3425" s="183">
        <v>161.08099999999999</v>
      </c>
      <c r="E3425" s="133">
        <v>11675</v>
      </c>
      <c r="F3425" s="133">
        <v>6.9329099999999997</v>
      </c>
      <c r="G3425" s="133">
        <v>7.1491400000000001</v>
      </c>
      <c r="H3425" s="133">
        <v>6.9168700000000003</v>
      </c>
      <c r="I3425" s="133">
        <v>6.7679999999999998</v>
      </c>
      <c r="J3425" s="133">
        <v>7.4630000000000001</v>
      </c>
      <c r="K3425" s="133">
        <v>420.93599999999998</v>
      </c>
      <c r="L3425" s="133">
        <v>272.42</v>
      </c>
    </row>
    <row r="3426" spans="1:12" x14ac:dyDescent="0.3">
      <c r="A3426" s="134">
        <v>41792</v>
      </c>
      <c r="B3426" s="133">
        <v>156.40299999999999</v>
      </c>
      <c r="C3426" s="133">
        <v>4912.0910000000003</v>
      </c>
      <c r="D3426" s="183">
        <v>161.30000000000001</v>
      </c>
      <c r="E3426" s="133">
        <v>11765</v>
      </c>
      <c r="F3426" s="133">
        <v>6.9549500000000002</v>
      </c>
      <c r="G3426" s="133">
        <v>7.0084099999999996</v>
      </c>
      <c r="H3426" s="133">
        <v>6.7824200000000001</v>
      </c>
      <c r="I3426" s="133">
        <v>6.7450000000000001</v>
      </c>
      <c r="J3426" s="133">
        <v>7.4690000000000003</v>
      </c>
      <c r="K3426" s="133">
        <v>423.87099999999998</v>
      </c>
      <c r="L3426" s="133">
        <v>274.37099999999998</v>
      </c>
    </row>
    <row r="3427" spans="1:12" x14ac:dyDescent="0.3">
      <c r="A3427" s="134">
        <v>41793</v>
      </c>
      <c r="B3427" s="133">
        <v>156.624</v>
      </c>
      <c r="C3427" s="133">
        <v>4942.1570000000002</v>
      </c>
      <c r="D3427" s="183">
        <v>162.06899999999999</v>
      </c>
      <c r="E3427" s="133">
        <v>11791</v>
      </c>
      <c r="F3427" s="133">
        <v>7.0095200000000002</v>
      </c>
      <c r="G3427" s="133">
        <v>7.2205300000000001</v>
      </c>
      <c r="H3427" s="133">
        <v>6.7890699999999997</v>
      </c>
      <c r="I3427" s="133">
        <v>6.7679999999999998</v>
      </c>
      <c r="J3427" s="133">
        <v>7.4630000000000001</v>
      </c>
      <c r="K3427" s="133">
        <v>426.88200000000001</v>
      </c>
      <c r="L3427" s="133">
        <v>276.12700000000001</v>
      </c>
    </row>
    <row r="3428" spans="1:12" x14ac:dyDescent="0.3">
      <c r="A3428" s="134">
        <v>41794</v>
      </c>
      <c r="B3428" s="133">
        <v>156.61000000000001</v>
      </c>
      <c r="C3428" s="133">
        <v>4932.5640000000003</v>
      </c>
      <c r="D3428" s="183">
        <v>161.999</v>
      </c>
      <c r="E3428" s="133">
        <v>11890</v>
      </c>
      <c r="F3428" s="133">
        <v>6.8853299999999997</v>
      </c>
      <c r="G3428" s="133">
        <v>7.1601400000000002</v>
      </c>
      <c r="H3428" s="133">
        <v>6.9324200000000005</v>
      </c>
      <c r="I3428" s="133">
        <v>6.7640000000000002</v>
      </c>
      <c r="J3428" s="133">
        <v>7.4619999999999997</v>
      </c>
      <c r="K3428" s="133">
        <v>425.52800000000002</v>
      </c>
      <c r="L3428" s="133">
        <v>274.69400000000002</v>
      </c>
    </row>
    <row r="3429" spans="1:12" x14ac:dyDescent="0.3">
      <c r="A3429" s="134">
        <v>41795</v>
      </c>
      <c r="B3429" s="133">
        <v>156.61699999999999</v>
      </c>
      <c r="C3429" s="133">
        <v>4935.5640000000003</v>
      </c>
      <c r="D3429" s="183">
        <v>162.41</v>
      </c>
      <c r="E3429" s="133">
        <v>11858</v>
      </c>
      <c r="F3429" s="133">
        <v>7.0133000000000001</v>
      </c>
      <c r="G3429" s="133">
        <v>7.2301900000000003</v>
      </c>
      <c r="H3429" s="133">
        <v>6.9624500000000005</v>
      </c>
      <c r="I3429" s="133">
        <v>6.7629999999999999</v>
      </c>
      <c r="J3429" s="133">
        <v>7.4930000000000003</v>
      </c>
      <c r="K3429" s="133">
        <v>425.601</v>
      </c>
      <c r="L3429" s="133">
        <v>275.04300000000001</v>
      </c>
    </row>
    <row r="3430" spans="1:12" x14ac:dyDescent="0.3">
      <c r="A3430" s="134">
        <v>41796</v>
      </c>
      <c r="B3430" s="133">
        <v>156.714</v>
      </c>
      <c r="C3430" s="133">
        <v>4937.1760000000004</v>
      </c>
      <c r="D3430" s="183">
        <v>162.83799999999999</v>
      </c>
      <c r="E3430" s="133">
        <v>11834</v>
      </c>
      <c r="F3430" s="133">
        <v>6.8726199999999995</v>
      </c>
      <c r="G3430" s="133">
        <v>7.1802299999999999</v>
      </c>
      <c r="H3430" s="133">
        <v>6.8811999999999998</v>
      </c>
      <c r="I3430" s="133">
        <v>6.7690000000000001</v>
      </c>
      <c r="J3430" s="133">
        <v>7.4740000000000002</v>
      </c>
      <c r="K3430" s="133">
        <v>426.27499999999998</v>
      </c>
      <c r="L3430" s="133">
        <v>275.18200000000002</v>
      </c>
    </row>
    <row r="3431" spans="1:12" x14ac:dyDescent="0.3">
      <c r="A3431" s="134">
        <v>41797</v>
      </c>
      <c r="B3431" s="133">
        <v>156.714</v>
      </c>
      <c r="C3431" s="133">
        <v>4937.1760000000004</v>
      </c>
      <c r="D3431" s="183">
        <v>162.83799999999999</v>
      </c>
      <c r="E3431" s="133">
        <v>11834</v>
      </c>
      <c r="F3431" s="133">
        <v>6.8726199999999995</v>
      </c>
      <c r="G3431" s="133">
        <v>7.1802299999999999</v>
      </c>
      <c r="H3431" s="133">
        <v>6.8811999999999998</v>
      </c>
      <c r="I3431" s="133">
        <v>6.7690000000000001</v>
      </c>
      <c r="J3431" s="133">
        <v>7.4740000000000002</v>
      </c>
      <c r="K3431" s="133">
        <v>426.27499999999998</v>
      </c>
      <c r="L3431" s="133">
        <v>275.18200000000002</v>
      </c>
    </row>
    <row r="3432" spans="1:12" x14ac:dyDescent="0.3">
      <c r="A3432" s="134">
        <v>41798</v>
      </c>
      <c r="B3432" s="133">
        <v>156.714</v>
      </c>
      <c r="C3432" s="133">
        <v>4937.1760000000004</v>
      </c>
      <c r="D3432" s="183">
        <v>162.83799999999999</v>
      </c>
      <c r="E3432" s="133">
        <v>11834</v>
      </c>
      <c r="F3432" s="133">
        <v>6.8726199999999995</v>
      </c>
      <c r="G3432" s="133">
        <v>7.1802299999999999</v>
      </c>
      <c r="H3432" s="133">
        <v>6.8811999999999998</v>
      </c>
      <c r="I3432" s="133">
        <v>6.7690000000000001</v>
      </c>
      <c r="J3432" s="133">
        <v>7.4740000000000002</v>
      </c>
      <c r="K3432" s="133">
        <v>426.27499999999998</v>
      </c>
      <c r="L3432" s="133">
        <v>275.18200000000002</v>
      </c>
    </row>
    <row r="3433" spans="1:12" x14ac:dyDescent="0.3">
      <c r="A3433" s="134">
        <v>41799</v>
      </c>
      <c r="B3433" s="133">
        <v>156.86000000000001</v>
      </c>
      <c r="C3433" s="133">
        <v>4885.0829999999996</v>
      </c>
      <c r="D3433" s="183">
        <v>160.86000000000001</v>
      </c>
      <c r="E3433" s="133">
        <v>11834</v>
      </c>
      <c r="F3433" s="133">
        <v>7.0030400000000004</v>
      </c>
      <c r="G3433" s="133">
        <v>7.2026599999999998</v>
      </c>
      <c r="H3433" s="133">
        <v>6.7359999999999998</v>
      </c>
      <c r="I3433" s="133">
        <v>6.7080000000000002</v>
      </c>
      <c r="J3433" s="133">
        <v>7.4370000000000003</v>
      </c>
      <c r="K3433" s="133">
        <v>421.37099999999998</v>
      </c>
      <c r="L3433" s="133">
        <v>271.86399999999998</v>
      </c>
    </row>
    <row r="3434" spans="1:12" x14ac:dyDescent="0.3">
      <c r="A3434" s="134">
        <v>41800</v>
      </c>
      <c r="B3434" s="133">
        <v>156.82300000000001</v>
      </c>
      <c r="C3434" s="133">
        <v>4946.09</v>
      </c>
      <c r="D3434" s="183">
        <v>162.71700000000001</v>
      </c>
      <c r="E3434" s="133">
        <v>11808</v>
      </c>
      <c r="F3434" s="133">
        <v>7.0123800000000003</v>
      </c>
      <c r="G3434" s="133">
        <v>7.1327999999999996</v>
      </c>
      <c r="H3434" s="133">
        <v>6.9092900000000004</v>
      </c>
      <c r="I3434" s="133">
        <v>6.7089999999999996</v>
      </c>
      <c r="J3434" s="133">
        <v>7.44</v>
      </c>
      <c r="K3434" s="133">
        <v>428.95299999999997</v>
      </c>
      <c r="L3434" s="133">
        <v>277.07400000000001</v>
      </c>
    </row>
    <row r="3435" spans="1:12" x14ac:dyDescent="0.3">
      <c r="A3435" s="134">
        <v>41801</v>
      </c>
      <c r="B3435" s="133">
        <v>156.85900000000001</v>
      </c>
      <c r="C3435" s="133">
        <v>4971.9459999999999</v>
      </c>
      <c r="D3435" s="183">
        <v>163.68199999999999</v>
      </c>
      <c r="E3435" s="133">
        <v>11810</v>
      </c>
      <c r="F3435" s="133">
        <v>6.9428000000000001</v>
      </c>
      <c r="G3435" s="133">
        <v>7.0077999999999996</v>
      </c>
      <c r="H3435" s="133">
        <v>6.8122299999999996</v>
      </c>
      <c r="I3435" s="133">
        <v>6.68</v>
      </c>
      <c r="J3435" s="133">
        <v>7.4290000000000003</v>
      </c>
      <c r="K3435" s="133">
        <v>430.923</v>
      </c>
      <c r="L3435" s="133">
        <v>277.97199999999998</v>
      </c>
    </row>
    <row r="3436" spans="1:12" x14ac:dyDescent="0.3">
      <c r="A3436" s="134">
        <v>41802</v>
      </c>
      <c r="B3436" s="133">
        <v>156.96</v>
      </c>
      <c r="C3436" s="133">
        <v>4934.4070000000002</v>
      </c>
      <c r="D3436" s="183">
        <v>162.38</v>
      </c>
      <c r="E3436" s="133">
        <v>11813</v>
      </c>
      <c r="F3436" s="133">
        <v>7.02285</v>
      </c>
      <c r="G3436" s="133">
        <v>7.1200900000000003</v>
      </c>
      <c r="H3436" s="133">
        <v>6.8028199999999996</v>
      </c>
      <c r="I3436" s="133">
        <v>6.6710000000000003</v>
      </c>
      <c r="J3436" s="133">
        <v>7.4169999999999998</v>
      </c>
      <c r="K3436" s="133">
        <v>427.11200000000002</v>
      </c>
      <c r="L3436" s="133">
        <v>275.02100000000002</v>
      </c>
    </row>
    <row r="3437" spans="1:12" x14ac:dyDescent="0.3">
      <c r="A3437" s="134">
        <v>41803</v>
      </c>
      <c r="B3437" s="133">
        <v>157.149</v>
      </c>
      <c r="C3437" s="133">
        <v>4926.6629999999996</v>
      </c>
      <c r="D3437" s="183">
        <v>162.11099999999999</v>
      </c>
      <c r="E3437" s="133">
        <v>11795</v>
      </c>
      <c r="F3437" s="133">
        <v>7.0278999999999998</v>
      </c>
      <c r="G3437" s="133">
        <v>7.2419599999999997</v>
      </c>
      <c r="H3437" s="133">
        <v>6.9113899999999999</v>
      </c>
      <c r="I3437" s="133">
        <v>6.6950000000000003</v>
      </c>
      <c r="J3437" s="133">
        <v>7.407</v>
      </c>
      <c r="K3437" s="133">
        <v>426.21600000000001</v>
      </c>
      <c r="L3437" s="133">
        <v>274.37099999999998</v>
      </c>
    </row>
    <row r="3438" spans="1:12" x14ac:dyDescent="0.3">
      <c r="A3438" s="134">
        <v>41804</v>
      </c>
      <c r="B3438" s="133">
        <v>157.149</v>
      </c>
      <c r="C3438" s="133">
        <v>4926.6629999999996</v>
      </c>
      <c r="D3438" s="183">
        <v>162.11099999999999</v>
      </c>
      <c r="E3438" s="133">
        <v>11795</v>
      </c>
      <c r="F3438" s="133">
        <v>7.0278999999999998</v>
      </c>
      <c r="G3438" s="133">
        <v>7.2419599999999997</v>
      </c>
      <c r="H3438" s="133">
        <v>6.9113899999999999</v>
      </c>
      <c r="I3438" s="133">
        <v>6.6950000000000003</v>
      </c>
      <c r="J3438" s="133">
        <v>7.407</v>
      </c>
      <c r="K3438" s="133">
        <v>426.21600000000001</v>
      </c>
      <c r="L3438" s="133">
        <v>274.37099999999998</v>
      </c>
    </row>
    <row r="3439" spans="1:12" x14ac:dyDescent="0.3">
      <c r="A3439" s="134">
        <v>41805</v>
      </c>
      <c r="B3439" s="133">
        <v>157.149</v>
      </c>
      <c r="C3439" s="133">
        <v>4926.6629999999996</v>
      </c>
      <c r="D3439" s="183">
        <v>162.11099999999999</v>
      </c>
      <c r="E3439" s="133">
        <v>11795</v>
      </c>
      <c r="F3439" s="133">
        <v>7.0278999999999998</v>
      </c>
      <c r="G3439" s="133">
        <v>7.2419599999999997</v>
      </c>
      <c r="H3439" s="133">
        <v>6.9113899999999999</v>
      </c>
      <c r="I3439" s="133">
        <v>6.6950000000000003</v>
      </c>
      <c r="J3439" s="133">
        <v>7.407</v>
      </c>
      <c r="K3439" s="133">
        <v>426.21600000000001</v>
      </c>
      <c r="L3439" s="133">
        <v>274.37099999999998</v>
      </c>
    </row>
    <row r="3440" spans="1:12" x14ac:dyDescent="0.3">
      <c r="A3440" s="134">
        <v>41806</v>
      </c>
      <c r="B3440" s="133">
        <v>157.28800000000001</v>
      </c>
      <c r="C3440" s="133">
        <v>4885.4589999999998</v>
      </c>
      <c r="D3440" s="183">
        <v>160.34899999999999</v>
      </c>
      <c r="E3440" s="133">
        <v>11820</v>
      </c>
      <c r="F3440" s="133">
        <v>6.9764400000000002</v>
      </c>
      <c r="G3440" s="133">
        <v>7.1543099999999997</v>
      </c>
      <c r="H3440" s="133">
        <v>6.9275099999999998</v>
      </c>
      <c r="I3440" s="133">
        <v>6.75</v>
      </c>
      <c r="J3440" s="133">
        <v>7.423</v>
      </c>
      <c r="K3440" s="133">
        <v>421.38299999999998</v>
      </c>
      <c r="L3440" s="133">
        <v>271.39299999999997</v>
      </c>
    </row>
    <row r="3441" spans="1:12" x14ac:dyDescent="0.3">
      <c r="A3441" s="134">
        <v>41807</v>
      </c>
      <c r="B3441" s="133">
        <v>157.24199999999999</v>
      </c>
      <c r="C3441" s="133">
        <v>4909.5169999999998</v>
      </c>
      <c r="D3441" s="183">
        <v>161.18700000000001</v>
      </c>
      <c r="E3441" s="133">
        <v>11888</v>
      </c>
      <c r="F3441" s="133">
        <v>7.0405199999999999</v>
      </c>
      <c r="G3441" s="133">
        <v>7.20038</v>
      </c>
      <c r="H3441" s="133">
        <v>6.8895600000000004</v>
      </c>
      <c r="I3441" s="133">
        <v>6.6470000000000002</v>
      </c>
      <c r="J3441" s="133">
        <v>7.4429999999999996</v>
      </c>
      <c r="K3441" s="133">
        <v>424.07400000000001</v>
      </c>
      <c r="L3441" s="133">
        <v>273.19799999999998</v>
      </c>
    </row>
    <row r="3442" spans="1:12" x14ac:dyDescent="0.3">
      <c r="A3442" s="134">
        <v>41808</v>
      </c>
      <c r="B3442" s="133">
        <v>156.923</v>
      </c>
      <c r="C3442" s="133">
        <v>4887.8599999999997</v>
      </c>
      <c r="D3442" s="183">
        <v>160.43700000000001</v>
      </c>
      <c r="E3442" s="133">
        <v>11998</v>
      </c>
      <c r="F3442" s="133">
        <v>6.9939299999999998</v>
      </c>
      <c r="G3442" s="133">
        <v>7.1877599999999999</v>
      </c>
      <c r="H3442" s="133">
        <v>6.8887900000000002</v>
      </c>
      <c r="I3442" s="133">
        <v>6.6989999999999998</v>
      </c>
      <c r="J3442" s="133">
        <v>7.4770000000000003</v>
      </c>
      <c r="K3442" s="133">
        <v>422.25700000000001</v>
      </c>
      <c r="L3442" s="133">
        <v>271.93599999999998</v>
      </c>
    </row>
    <row r="3443" spans="1:12" x14ac:dyDescent="0.3">
      <c r="A3443" s="134">
        <v>41809</v>
      </c>
      <c r="B3443" s="133">
        <v>156.86000000000001</v>
      </c>
      <c r="C3443" s="133">
        <v>4864.2730000000001</v>
      </c>
      <c r="D3443" s="183">
        <v>159.51400000000001</v>
      </c>
      <c r="E3443" s="133">
        <v>11934</v>
      </c>
      <c r="F3443" s="133">
        <v>7.0643500000000001</v>
      </c>
      <c r="G3443" s="133">
        <v>7.1676599999999997</v>
      </c>
      <c r="H3443" s="133">
        <v>6.8167299999999997</v>
      </c>
      <c r="I3443" s="133">
        <v>6.6349999999999998</v>
      </c>
      <c r="J3443" s="133">
        <v>7.4429999999999996</v>
      </c>
      <c r="K3443" s="133">
        <v>419.983</v>
      </c>
      <c r="L3443" s="133">
        <v>270.988</v>
      </c>
    </row>
    <row r="3444" spans="1:12" x14ac:dyDescent="0.3">
      <c r="A3444" s="134">
        <v>41810</v>
      </c>
      <c r="B3444" s="133">
        <v>156.90799999999999</v>
      </c>
      <c r="C3444" s="133">
        <v>4847.701</v>
      </c>
      <c r="D3444" s="183">
        <v>159.11099999999999</v>
      </c>
      <c r="E3444" s="133">
        <v>11981</v>
      </c>
      <c r="F3444" s="133">
        <v>7.0289599999999997</v>
      </c>
      <c r="G3444" s="133">
        <v>7.2584</v>
      </c>
      <c r="H3444" s="133">
        <v>6.9072399999999998</v>
      </c>
      <c r="I3444" s="133">
        <v>6.6559999999999997</v>
      </c>
      <c r="J3444" s="133">
        <v>7.4290000000000003</v>
      </c>
      <c r="K3444" s="133">
        <v>418.68200000000002</v>
      </c>
      <c r="L3444" s="133">
        <v>270.67099999999999</v>
      </c>
    </row>
    <row r="3445" spans="1:12" x14ac:dyDescent="0.3">
      <c r="A3445" s="134">
        <v>41811</v>
      </c>
      <c r="B3445" s="133">
        <v>156.90799999999999</v>
      </c>
      <c r="C3445" s="133">
        <v>4847.701</v>
      </c>
      <c r="D3445" s="183">
        <v>159.11099999999999</v>
      </c>
      <c r="E3445" s="133">
        <v>11981</v>
      </c>
      <c r="F3445" s="133">
        <v>7.0289599999999997</v>
      </c>
      <c r="G3445" s="133">
        <v>7.2584</v>
      </c>
      <c r="H3445" s="133">
        <v>6.9072399999999998</v>
      </c>
      <c r="I3445" s="133">
        <v>6.6559999999999997</v>
      </c>
      <c r="J3445" s="133">
        <v>7.4290000000000003</v>
      </c>
      <c r="K3445" s="133">
        <v>418.68200000000002</v>
      </c>
      <c r="L3445" s="133">
        <v>270.67099999999999</v>
      </c>
    </row>
    <row r="3446" spans="1:12" x14ac:dyDescent="0.3">
      <c r="A3446" s="134">
        <v>41812</v>
      </c>
      <c r="B3446" s="133">
        <v>156.90799999999999</v>
      </c>
      <c r="C3446" s="133">
        <v>4847.701</v>
      </c>
      <c r="D3446" s="183">
        <v>159.11099999999999</v>
      </c>
      <c r="E3446" s="133">
        <v>11981</v>
      </c>
      <c r="F3446" s="133">
        <v>7.0289599999999997</v>
      </c>
      <c r="G3446" s="133">
        <v>7.2584</v>
      </c>
      <c r="H3446" s="133">
        <v>6.9072399999999998</v>
      </c>
      <c r="I3446" s="133">
        <v>6.6559999999999997</v>
      </c>
      <c r="J3446" s="133">
        <v>7.4290000000000003</v>
      </c>
      <c r="K3446" s="133">
        <v>418.68200000000002</v>
      </c>
      <c r="L3446" s="133">
        <v>270.67099999999999</v>
      </c>
    </row>
    <row r="3447" spans="1:12" x14ac:dyDescent="0.3">
      <c r="A3447" s="134">
        <v>41813</v>
      </c>
      <c r="B3447" s="133">
        <v>156.94499999999999</v>
      </c>
      <c r="C3447" s="133">
        <v>4842.1289999999999</v>
      </c>
      <c r="D3447" s="183">
        <v>159.04900000000001</v>
      </c>
      <c r="E3447" s="133">
        <v>11980</v>
      </c>
      <c r="F3447" s="133">
        <v>7.0229900000000001</v>
      </c>
      <c r="G3447" s="133">
        <v>7.0919600000000003</v>
      </c>
      <c r="H3447" s="133">
        <v>6.8645199999999997</v>
      </c>
      <c r="I3447" s="133">
        <v>6.6929999999999996</v>
      </c>
      <c r="J3447" s="133">
        <v>7.4169999999999998</v>
      </c>
      <c r="K3447" s="133">
        <v>419.01400000000001</v>
      </c>
      <c r="L3447" s="133">
        <v>271.52</v>
      </c>
    </row>
    <row r="3448" spans="1:12" x14ac:dyDescent="0.3">
      <c r="A3448" s="134">
        <v>41814</v>
      </c>
      <c r="B3448" s="133">
        <v>156.649</v>
      </c>
      <c r="C3448" s="133">
        <v>4862.24</v>
      </c>
      <c r="D3448" s="183">
        <v>159.60499999999999</v>
      </c>
      <c r="E3448" s="133">
        <v>11989</v>
      </c>
      <c r="F3448" s="133">
        <v>7.0361700000000003</v>
      </c>
      <c r="G3448" s="133">
        <v>7.1681299999999997</v>
      </c>
      <c r="H3448" s="133">
        <v>6.73339</v>
      </c>
      <c r="I3448" s="133">
        <v>6.7949999999999999</v>
      </c>
      <c r="J3448" s="133">
        <v>7.4740000000000002</v>
      </c>
      <c r="K3448" s="133">
        <v>419.80099999999999</v>
      </c>
      <c r="L3448" s="133">
        <v>272.13299999999998</v>
      </c>
    </row>
    <row r="3449" spans="1:12" x14ac:dyDescent="0.3">
      <c r="A3449" s="134">
        <v>41815</v>
      </c>
      <c r="B3449" s="133">
        <v>156.22200000000001</v>
      </c>
      <c r="C3449" s="133">
        <v>4838.982</v>
      </c>
      <c r="D3449" s="183">
        <v>158.911</v>
      </c>
      <c r="E3449" s="133">
        <v>12090</v>
      </c>
      <c r="F3449" s="133">
        <v>6.9553700000000003</v>
      </c>
      <c r="G3449" s="133">
        <v>7.1721300000000001</v>
      </c>
      <c r="H3449" s="133">
        <v>6.7903500000000001</v>
      </c>
      <c r="I3449" s="133">
        <v>6.8289999999999997</v>
      </c>
      <c r="J3449" s="133">
        <v>7.5359999999999996</v>
      </c>
      <c r="K3449" s="133">
        <v>417.49599999999998</v>
      </c>
      <c r="L3449" s="133">
        <v>270.75700000000001</v>
      </c>
    </row>
    <row r="3450" spans="1:12" x14ac:dyDescent="0.3">
      <c r="A3450" s="134">
        <v>41816</v>
      </c>
      <c r="B3450" s="133">
        <v>155.06700000000001</v>
      </c>
      <c r="C3450" s="133">
        <v>4872.42</v>
      </c>
      <c r="D3450" s="183">
        <v>159.92099999999999</v>
      </c>
      <c r="E3450" s="133">
        <v>12099</v>
      </c>
      <c r="F3450" s="133">
        <v>7.0811999999999999</v>
      </c>
      <c r="G3450" s="133">
        <v>7.19435</v>
      </c>
      <c r="H3450" s="133">
        <v>6.8228600000000004</v>
      </c>
      <c r="I3450" s="133">
        <v>6.8760000000000003</v>
      </c>
      <c r="J3450" s="133">
        <v>7.5579999999999998</v>
      </c>
      <c r="K3450" s="133">
        <v>421.03199999999998</v>
      </c>
      <c r="L3450" s="133">
        <v>273.27100000000002</v>
      </c>
    </row>
    <row r="3451" spans="1:12" x14ac:dyDescent="0.3">
      <c r="A3451" s="134">
        <v>41817</v>
      </c>
      <c r="B3451" s="133">
        <v>155.32599999999999</v>
      </c>
      <c r="C3451" s="133">
        <v>4845.134</v>
      </c>
      <c r="D3451" s="183">
        <v>159.054</v>
      </c>
      <c r="E3451" s="133">
        <v>11995</v>
      </c>
      <c r="F3451" s="133">
        <v>7.1293100000000003</v>
      </c>
      <c r="G3451" s="133">
        <v>7.2721299999999998</v>
      </c>
      <c r="H3451" s="133">
        <v>6.9645599999999996</v>
      </c>
      <c r="I3451" s="133">
        <v>6.8659999999999997</v>
      </c>
      <c r="J3451" s="133">
        <v>7.5860000000000003</v>
      </c>
      <c r="K3451" s="133">
        <v>417.87</v>
      </c>
      <c r="L3451" s="133">
        <v>271.18400000000003</v>
      </c>
    </row>
    <row r="3452" spans="1:12" x14ac:dyDescent="0.3">
      <c r="A3452" s="134">
        <v>41818</v>
      </c>
      <c r="B3452" s="133">
        <v>155.32599999999999</v>
      </c>
      <c r="C3452" s="133">
        <v>4845.134</v>
      </c>
      <c r="D3452" s="183">
        <v>159.054</v>
      </c>
      <c r="E3452" s="133">
        <v>11995</v>
      </c>
      <c r="F3452" s="133">
        <v>7.1293100000000003</v>
      </c>
      <c r="G3452" s="133">
        <v>7.2721299999999998</v>
      </c>
      <c r="H3452" s="133">
        <v>6.9645599999999996</v>
      </c>
      <c r="I3452" s="133">
        <v>6.8659999999999997</v>
      </c>
      <c r="J3452" s="133">
        <v>7.5860000000000003</v>
      </c>
      <c r="K3452" s="133">
        <v>417.87</v>
      </c>
      <c r="L3452" s="133">
        <v>271.18400000000003</v>
      </c>
    </row>
    <row r="3453" spans="1:12" x14ac:dyDescent="0.3">
      <c r="A3453" s="134">
        <v>41819</v>
      </c>
      <c r="B3453" s="133">
        <v>155.32599999999999</v>
      </c>
      <c r="C3453" s="133">
        <v>4845.134</v>
      </c>
      <c r="D3453" s="183">
        <v>159.054</v>
      </c>
      <c r="E3453" s="133">
        <v>11995</v>
      </c>
      <c r="F3453" s="133">
        <v>7.1293100000000003</v>
      </c>
      <c r="G3453" s="133">
        <v>7.2721299999999998</v>
      </c>
      <c r="H3453" s="133">
        <v>6.9645599999999996</v>
      </c>
      <c r="I3453" s="133">
        <v>6.8659999999999997</v>
      </c>
      <c r="J3453" s="133">
        <v>7.5860000000000003</v>
      </c>
      <c r="K3453" s="133">
        <v>417.87</v>
      </c>
      <c r="L3453" s="133">
        <v>271.18400000000003</v>
      </c>
    </row>
    <row r="3454" spans="1:12" x14ac:dyDescent="0.3">
      <c r="A3454" s="134">
        <v>41820</v>
      </c>
      <c r="B3454" s="133">
        <v>155.62899999999999</v>
      </c>
      <c r="C3454" s="133">
        <v>4878.5820000000003</v>
      </c>
      <c r="D3454" s="183">
        <v>159.74700000000001</v>
      </c>
      <c r="E3454" s="133">
        <v>11855</v>
      </c>
      <c r="F3454" s="133">
        <v>7.1480699999999997</v>
      </c>
      <c r="G3454" s="133">
        <v>7.2166499999999996</v>
      </c>
      <c r="H3454" s="133">
        <v>6.7948599999999999</v>
      </c>
      <c r="I3454" s="133">
        <v>6.8860000000000001</v>
      </c>
      <c r="J3454" s="133">
        <v>7.5839999999999996</v>
      </c>
      <c r="K3454" s="133">
        <v>421.11799999999999</v>
      </c>
      <c r="L3454" s="133">
        <v>273.19400000000002</v>
      </c>
    </row>
    <row r="3455" spans="1:12" x14ac:dyDescent="0.3">
      <c r="A3455" s="134">
        <v>41821</v>
      </c>
      <c r="B3455" s="133">
        <v>156.22300000000001</v>
      </c>
      <c r="C3455" s="133">
        <v>4884.8249999999998</v>
      </c>
      <c r="D3455" s="183">
        <v>159.88200000000001</v>
      </c>
      <c r="E3455" s="133">
        <v>11863</v>
      </c>
      <c r="F3455" s="133">
        <v>7.0259299999999998</v>
      </c>
      <c r="G3455" s="133">
        <v>7.1677299999999997</v>
      </c>
      <c r="H3455" s="133">
        <v>6.8381699999999999</v>
      </c>
      <c r="I3455" s="133">
        <v>6.9619999999999997</v>
      </c>
      <c r="J3455" s="133">
        <v>7.58</v>
      </c>
      <c r="K3455" s="133">
        <v>422.67700000000002</v>
      </c>
      <c r="L3455" s="133">
        <v>274.18599999999998</v>
      </c>
    </row>
    <row r="3456" spans="1:12" x14ac:dyDescent="0.3">
      <c r="A3456" s="134">
        <v>41822</v>
      </c>
      <c r="B3456" s="133">
        <v>156.672</v>
      </c>
      <c r="C3456" s="133">
        <v>4908.2740000000003</v>
      </c>
      <c r="D3456" s="183">
        <v>161.01900000000001</v>
      </c>
      <c r="E3456" s="133">
        <v>11895</v>
      </c>
      <c r="F3456" s="133">
        <v>7.1018499999999998</v>
      </c>
      <c r="G3456" s="133">
        <v>7.0890300000000002</v>
      </c>
      <c r="H3456" s="133">
        <v>6.8954500000000003</v>
      </c>
      <c r="I3456" s="133">
        <v>6.9359999999999999</v>
      </c>
      <c r="J3456" s="133">
        <v>7.5609999999999999</v>
      </c>
      <c r="K3456" s="133">
        <v>425.67099999999999</v>
      </c>
      <c r="L3456" s="133">
        <v>276.30500000000001</v>
      </c>
    </row>
    <row r="3457" spans="1:12" x14ac:dyDescent="0.3">
      <c r="A3457" s="134">
        <v>41823</v>
      </c>
      <c r="B3457" s="133">
        <v>156.512</v>
      </c>
      <c r="C3457" s="133">
        <v>4888.7349999999997</v>
      </c>
      <c r="D3457" s="183">
        <v>160.755</v>
      </c>
      <c r="E3457" s="133">
        <v>11920</v>
      </c>
      <c r="F3457" s="133">
        <v>7.1535700000000002</v>
      </c>
      <c r="G3457" s="133">
        <v>7.3246799999999999</v>
      </c>
      <c r="H3457" s="133">
        <v>6.8335600000000003</v>
      </c>
      <c r="I3457" s="133">
        <v>6.9</v>
      </c>
      <c r="J3457" s="133">
        <v>7.5510000000000002</v>
      </c>
      <c r="K3457" s="133">
        <v>422.54599999999999</v>
      </c>
      <c r="L3457" s="133">
        <v>274.11599999999999</v>
      </c>
    </row>
    <row r="3458" spans="1:12" x14ac:dyDescent="0.3">
      <c r="A3458" s="134">
        <v>41824</v>
      </c>
      <c r="B3458" s="133">
        <v>156.51</v>
      </c>
      <c r="C3458" s="133">
        <v>4905.8249999999998</v>
      </c>
      <c r="D3458" s="183">
        <v>161.20400000000001</v>
      </c>
      <c r="E3458" s="133">
        <v>11875</v>
      </c>
      <c r="F3458" s="133">
        <v>7.1170400000000003</v>
      </c>
      <c r="G3458" s="133">
        <v>7.1874099999999999</v>
      </c>
      <c r="H3458" s="133">
        <v>6.89642</v>
      </c>
      <c r="I3458" s="133">
        <v>6.8970000000000002</v>
      </c>
      <c r="J3458" s="133">
        <v>7.5460000000000003</v>
      </c>
      <c r="K3458" s="133">
        <v>424.62</v>
      </c>
      <c r="L3458" s="133">
        <v>275.05500000000001</v>
      </c>
    </row>
    <row r="3459" spans="1:12" x14ac:dyDescent="0.3">
      <c r="A3459" s="134">
        <v>41825</v>
      </c>
      <c r="B3459" s="133">
        <v>156.51</v>
      </c>
      <c r="C3459" s="133">
        <v>4905.8249999999998</v>
      </c>
      <c r="D3459" s="183">
        <v>161.20400000000001</v>
      </c>
      <c r="E3459" s="133">
        <v>11875</v>
      </c>
      <c r="F3459" s="133">
        <v>7.1170400000000003</v>
      </c>
      <c r="G3459" s="133">
        <v>7.1874099999999999</v>
      </c>
      <c r="H3459" s="133">
        <v>6.89642</v>
      </c>
      <c r="I3459" s="133">
        <v>6.8970000000000002</v>
      </c>
      <c r="J3459" s="133">
        <v>7.5460000000000003</v>
      </c>
      <c r="K3459" s="133">
        <v>424.62</v>
      </c>
      <c r="L3459" s="133">
        <v>275.05500000000001</v>
      </c>
    </row>
    <row r="3460" spans="1:12" x14ac:dyDescent="0.3">
      <c r="A3460" s="134">
        <v>41826</v>
      </c>
      <c r="B3460" s="133">
        <v>156.51</v>
      </c>
      <c r="C3460" s="133">
        <v>4905.8249999999998</v>
      </c>
      <c r="D3460" s="183">
        <v>161.20400000000001</v>
      </c>
      <c r="E3460" s="133">
        <v>11875</v>
      </c>
      <c r="F3460" s="133">
        <v>7.1170400000000003</v>
      </c>
      <c r="G3460" s="133">
        <v>7.1874099999999999</v>
      </c>
      <c r="H3460" s="133">
        <v>6.89642</v>
      </c>
      <c r="I3460" s="133">
        <v>6.8970000000000002</v>
      </c>
      <c r="J3460" s="133">
        <v>7.5460000000000003</v>
      </c>
      <c r="K3460" s="133">
        <v>424.62</v>
      </c>
      <c r="L3460" s="133">
        <v>275.05500000000001</v>
      </c>
    </row>
    <row r="3461" spans="1:12" x14ac:dyDescent="0.3">
      <c r="A3461" s="134">
        <v>41827</v>
      </c>
      <c r="B3461" s="133">
        <v>156.77699999999999</v>
      </c>
      <c r="C3461" s="133">
        <v>4989.0309999999999</v>
      </c>
      <c r="D3461" s="183">
        <v>164.374</v>
      </c>
      <c r="E3461" s="133">
        <v>11685</v>
      </c>
      <c r="F3461" s="133">
        <v>7.11463</v>
      </c>
      <c r="G3461" s="133">
        <v>7.2436999999999996</v>
      </c>
      <c r="H3461" s="133">
        <v>6.8046699999999998</v>
      </c>
      <c r="I3461" s="133">
        <v>6.8739999999999997</v>
      </c>
      <c r="J3461" s="133">
        <v>7.55</v>
      </c>
      <c r="K3461" s="133">
        <v>434.58600000000001</v>
      </c>
      <c r="L3461" s="133">
        <v>281.52699999999999</v>
      </c>
    </row>
    <row r="3462" spans="1:12" x14ac:dyDescent="0.3">
      <c r="A3462" s="134">
        <v>41828</v>
      </c>
      <c r="B3462" s="133">
        <v>156.75800000000001</v>
      </c>
      <c r="C3462" s="133">
        <v>5024.7120000000004</v>
      </c>
      <c r="D3462" s="183">
        <v>165.04400000000001</v>
      </c>
      <c r="E3462" s="133">
        <v>11625</v>
      </c>
      <c r="F3462" s="133">
        <v>7.1226900000000004</v>
      </c>
      <c r="G3462" s="133">
        <v>7.16113</v>
      </c>
      <c r="H3462" s="133">
        <v>6.8233300000000003</v>
      </c>
      <c r="I3462" s="133">
        <v>6.8529999999999998</v>
      </c>
      <c r="J3462" s="133">
        <v>7.5529999999999999</v>
      </c>
      <c r="K3462" s="133">
        <v>440.35300000000001</v>
      </c>
      <c r="L3462" s="133">
        <v>285.863</v>
      </c>
    </row>
    <row r="3463" spans="1:12" x14ac:dyDescent="0.3">
      <c r="A3463" s="134">
        <v>41829</v>
      </c>
      <c r="B3463" s="133">
        <v>156.79300000000001</v>
      </c>
      <c r="C3463" s="133">
        <v>5024.7120000000004</v>
      </c>
      <c r="D3463" s="183">
        <v>165.04400000000001</v>
      </c>
      <c r="E3463" s="133">
        <v>11625</v>
      </c>
      <c r="F3463" s="133">
        <v>7.1226900000000004</v>
      </c>
      <c r="G3463" s="133">
        <v>7.16113</v>
      </c>
      <c r="H3463" s="133">
        <v>6.8233300000000003</v>
      </c>
      <c r="I3463" s="133">
        <v>6.8360000000000003</v>
      </c>
      <c r="J3463" s="133">
        <v>7.5369999999999999</v>
      </c>
      <c r="K3463" s="133">
        <v>440.35300000000001</v>
      </c>
      <c r="L3463" s="133">
        <v>285.863</v>
      </c>
    </row>
    <row r="3464" spans="1:12" x14ac:dyDescent="0.3">
      <c r="A3464" s="134">
        <v>41830</v>
      </c>
      <c r="B3464" s="133">
        <v>157.23599999999999</v>
      </c>
      <c r="C3464" s="133">
        <v>5098.01</v>
      </c>
      <c r="D3464" s="183">
        <v>167.22499999999999</v>
      </c>
      <c r="E3464" s="133">
        <v>11583</v>
      </c>
      <c r="F3464" s="133">
        <v>7.0986599999999997</v>
      </c>
      <c r="G3464" s="133">
        <v>7.1973599999999998</v>
      </c>
      <c r="H3464" s="133">
        <v>6.9248200000000004</v>
      </c>
      <c r="I3464" s="133">
        <v>6.7519999999999998</v>
      </c>
      <c r="J3464" s="133">
        <v>7.5270000000000001</v>
      </c>
      <c r="K3464" s="133">
        <v>448.858</v>
      </c>
      <c r="L3464" s="133">
        <v>291.67599999999999</v>
      </c>
    </row>
    <row r="3465" spans="1:12" x14ac:dyDescent="0.3">
      <c r="A3465" s="134">
        <v>41831</v>
      </c>
      <c r="B3465" s="133">
        <v>157.08199999999999</v>
      </c>
      <c r="C3465" s="133">
        <v>5032.5990000000002</v>
      </c>
      <c r="D3465" s="183">
        <v>164.696</v>
      </c>
      <c r="E3465" s="133">
        <v>11605</v>
      </c>
      <c r="F3465" s="133">
        <v>7.0764399999999998</v>
      </c>
      <c r="G3465" s="133">
        <v>7.1415699999999998</v>
      </c>
      <c r="H3465" s="133">
        <v>6.7898699999999996</v>
      </c>
      <c r="I3465" s="133">
        <v>6.8109999999999999</v>
      </c>
      <c r="J3465" s="133">
        <v>7.5620000000000003</v>
      </c>
      <c r="K3465" s="133">
        <v>441.69499999999999</v>
      </c>
      <c r="L3465" s="133">
        <v>286.93900000000002</v>
      </c>
    </row>
    <row r="3466" spans="1:12" x14ac:dyDescent="0.3">
      <c r="A3466" s="134">
        <v>41832</v>
      </c>
      <c r="B3466" s="133">
        <v>157.08199999999999</v>
      </c>
      <c r="C3466" s="133">
        <v>5032.5990000000002</v>
      </c>
      <c r="D3466" s="183">
        <v>164.696</v>
      </c>
      <c r="E3466" s="133">
        <v>11605</v>
      </c>
      <c r="F3466" s="133">
        <v>7.0764399999999998</v>
      </c>
      <c r="G3466" s="133">
        <v>7.1415699999999998</v>
      </c>
      <c r="H3466" s="133">
        <v>6.7898699999999996</v>
      </c>
      <c r="I3466" s="133">
        <v>6.8109999999999999</v>
      </c>
      <c r="J3466" s="133">
        <v>7.5620000000000003</v>
      </c>
      <c r="K3466" s="133">
        <v>441.69499999999999</v>
      </c>
      <c r="L3466" s="133">
        <v>286.93900000000002</v>
      </c>
    </row>
    <row r="3467" spans="1:12" x14ac:dyDescent="0.3">
      <c r="A3467" s="134">
        <v>41833</v>
      </c>
      <c r="B3467" s="133">
        <v>157.08199999999999</v>
      </c>
      <c r="C3467" s="133">
        <v>5032.5990000000002</v>
      </c>
      <c r="D3467" s="183">
        <v>164.696</v>
      </c>
      <c r="E3467" s="133">
        <v>11605</v>
      </c>
      <c r="F3467" s="133">
        <v>7.0764399999999998</v>
      </c>
      <c r="G3467" s="133">
        <v>7.1415699999999998</v>
      </c>
      <c r="H3467" s="133">
        <v>6.7898699999999996</v>
      </c>
      <c r="I3467" s="133">
        <v>6.8109999999999999</v>
      </c>
      <c r="J3467" s="133">
        <v>7.5620000000000003</v>
      </c>
      <c r="K3467" s="133">
        <v>441.69499999999999</v>
      </c>
      <c r="L3467" s="133">
        <v>286.93900000000002</v>
      </c>
    </row>
    <row r="3468" spans="1:12" x14ac:dyDescent="0.3">
      <c r="A3468" s="134">
        <v>41834</v>
      </c>
      <c r="B3468" s="133">
        <v>156.88300000000001</v>
      </c>
      <c r="C3468" s="133">
        <v>5021.0630000000001</v>
      </c>
      <c r="D3468" s="183">
        <v>164.495</v>
      </c>
      <c r="E3468" s="133">
        <v>11662</v>
      </c>
      <c r="F3468" s="133">
        <v>7.2117000000000004</v>
      </c>
      <c r="G3468" s="133">
        <v>7.3385899999999999</v>
      </c>
      <c r="H3468" s="133">
        <v>6.9397000000000002</v>
      </c>
      <c r="I3468" s="133">
        <v>6.88</v>
      </c>
      <c r="J3468" s="133">
        <v>7.5720000000000001</v>
      </c>
      <c r="K3468" s="133">
        <v>440.98099999999999</v>
      </c>
      <c r="L3468" s="133">
        <v>286.69</v>
      </c>
    </row>
    <row r="3469" spans="1:12" x14ac:dyDescent="0.3">
      <c r="A3469" s="134">
        <v>41835</v>
      </c>
      <c r="B3469" s="133">
        <v>156.74299999999999</v>
      </c>
      <c r="C3469" s="133">
        <v>5070.8209999999999</v>
      </c>
      <c r="D3469" s="183">
        <v>166.267</v>
      </c>
      <c r="E3469" s="133">
        <v>11735</v>
      </c>
      <c r="F3469" s="133">
        <v>7.1135099999999998</v>
      </c>
      <c r="G3469" s="133">
        <v>7.3771000000000004</v>
      </c>
      <c r="H3469" s="133">
        <v>6.9101400000000002</v>
      </c>
      <c r="I3469" s="133">
        <v>6.9119999999999999</v>
      </c>
      <c r="J3469" s="133">
        <v>7.556</v>
      </c>
      <c r="K3469" s="133">
        <v>446.62700000000001</v>
      </c>
      <c r="L3469" s="133">
        <v>290.19600000000003</v>
      </c>
    </row>
    <row r="3470" spans="1:12" x14ac:dyDescent="0.3">
      <c r="A3470" s="134">
        <v>41836</v>
      </c>
      <c r="B3470" s="133">
        <v>156.84399999999999</v>
      </c>
      <c r="C3470" s="133">
        <v>5113.93</v>
      </c>
      <c r="D3470" s="183">
        <v>167.81299999999999</v>
      </c>
      <c r="E3470" s="133">
        <v>11700</v>
      </c>
      <c r="F3470" s="133">
        <v>7.14689</v>
      </c>
      <c r="G3470" s="133">
        <v>7.2823799999999999</v>
      </c>
      <c r="H3470" s="133">
        <v>6.9186699999999997</v>
      </c>
      <c r="I3470" s="133">
        <v>6.899</v>
      </c>
      <c r="J3470" s="133">
        <v>7.5570000000000004</v>
      </c>
      <c r="K3470" s="133">
        <v>449.86900000000003</v>
      </c>
      <c r="L3470" s="133">
        <v>291.35199999999998</v>
      </c>
    </row>
    <row r="3471" spans="1:12" x14ac:dyDescent="0.3">
      <c r="A3471" s="134">
        <v>41837</v>
      </c>
      <c r="B3471" s="133">
        <v>157.393</v>
      </c>
      <c r="C3471" s="133">
        <v>5071.2020000000002</v>
      </c>
      <c r="D3471" s="183">
        <v>165.97399999999999</v>
      </c>
      <c r="E3471" s="133">
        <v>11693</v>
      </c>
      <c r="F3471" s="133">
        <v>7.2112400000000001</v>
      </c>
      <c r="G3471" s="133">
        <v>7.3879999999999999</v>
      </c>
      <c r="H3471" s="133">
        <v>6.9010899999999999</v>
      </c>
      <c r="I3471" s="133">
        <v>6.9080000000000004</v>
      </c>
      <c r="J3471" s="133">
        <v>7.5430000000000001</v>
      </c>
      <c r="K3471" s="133">
        <v>446.62</v>
      </c>
      <c r="L3471" s="133">
        <v>289.476</v>
      </c>
    </row>
    <row r="3472" spans="1:12" x14ac:dyDescent="0.3">
      <c r="A3472" s="134">
        <v>41838</v>
      </c>
      <c r="B3472" s="133">
        <v>157.59100000000001</v>
      </c>
      <c r="C3472" s="133">
        <v>5087.0140000000001</v>
      </c>
      <c r="D3472" s="183">
        <v>166.678</v>
      </c>
      <c r="E3472" s="133">
        <v>11618</v>
      </c>
      <c r="F3472" s="133">
        <v>7.1094799999999996</v>
      </c>
      <c r="G3472" s="133">
        <v>7.16371</v>
      </c>
      <c r="H3472" s="133">
        <v>6.8708499999999999</v>
      </c>
      <c r="I3472" s="133">
        <v>6.91</v>
      </c>
      <c r="J3472" s="133">
        <v>7.5129999999999999</v>
      </c>
      <c r="K3472" s="133">
        <v>448.72500000000002</v>
      </c>
      <c r="L3472" s="133">
        <v>290.87200000000001</v>
      </c>
    </row>
    <row r="3473" spans="1:12" x14ac:dyDescent="0.3">
      <c r="A3473" s="134">
        <v>41839</v>
      </c>
      <c r="B3473" s="133">
        <v>157.59100000000001</v>
      </c>
      <c r="C3473" s="133">
        <v>5087.0140000000001</v>
      </c>
      <c r="D3473" s="183">
        <v>166.678</v>
      </c>
      <c r="E3473" s="133">
        <v>11618</v>
      </c>
      <c r="F3473" s="133">
        <v>7.1094799999999996</v>
      </c>
      <c r="G3473" s="133">
        <v>7.16371</v>
      </c>
      <c r="H3473" s="133">
        <v>6.8708499999999999</v>
      </c>
      <c r="I3473" s="133">
        <v>6.91</v>
      </c>
      <c r="J3473" s="133">
        <v>7.5129999999999999</v>
      </c>
      <c r="K3473" s="133">
        <v>448.72500000000002</v>
      </c>
      <c r="L3473" s="133">
        <v>290.87200000000001</v>
      </c>
    </row>
    <row r="3474" spans="1:12" x14ac:dyDescent="0.3">
      <c r="A3474" s="134">
        <v>41840</v>
      </c>
      <c r="B3474" s="133">
        <v>157.59100000000001</v>
      </c>
      <c r="C3474" s="133">
        <v>5087.0140000000001</v>
      </c>
      <c r="D3474" s="183">
        <v>166.678</v>
      </c>
      <c r="E3474" s="133">
        <v>11618</v>
      </c>
      <c r="F3474" s="133">
        <v>7.1094799999999996</v>
      </c>
      <c r="G3474" s="133">
        <v>7.16371</v>
      </c>
      <c r="H3474" s="133">
        <v>6.8708499999999999</v>
      </c>
      <c r="I3474" s="133">
        <v>6.91</v>
      </c>
      <c r="J3474" s="133">
        <v>7.5129999999999999</v>
      </c>
      <c r="K3474" s="133">
        <v>448.72500000000002</v>
      </c>
      <c r="L3474" s="133">
        <v>290.87200000000001</v>
      </c>
    </row>
    <row r="3475" spans="1:12" x14ac:dyDescent="0.3">
      <c r="A3475" s="134">
        <v>41841</v>
      </c>
      <c r="B3475" s="133">
        <v>158.041</v>
      </c>
      <c r="C3475" s="133">
        <v>5127.1229999999996</v>
      </c>
      <c r="D3475" s="183">
        <v>168.541</v>
      </c>
      <c r="E3475" s="133">
        <v>11565</v>
      </c>
      <c r="F3475" s="133">
        <v>7.2221599999999997</v>
      </c>
      <c r="G3475" s="133">
        <v>7.2592800000000004</v>
      </c>
      <c r="H3475" s="133">
        <v>6.9310600000000004</v>
      </c>
      <c r="I3475" s="133">
        <v>6.9119999999999999</v>
      </c>
      <c r="J3475" s="133">
        <v>7.5540000000000003</v>
      </c>
      <c r="K3475" s="133">
        <v>452.459</v>
      </c>
      <c r="L3475" s="133">
        <v>293.02800000000002</v>
      </c>
    </row>
    <row r="3476" spans="1:12" x14ac:dyDescent="0.3">
      <c r="A3476" s="134">
        <v>41842</v>
      </c>
      <c r="B3476" s="133">
        <v>158.023</v>
      </c>
      <c r="C3476" s="133">
        <v>5083.5209999999997</v>
      </c>
      <c r="D3476" s="183">
        <v>167.18299999999999</v>
      </c>
      <c r="E3476" s="133">
        <v>11590</v>
      </c>
      <c r="F3476" s="133">
        <v>7.0590999999999999</v>
      </c>
      <c r="G3476" s="133">
        <v>7.2611299999999996</v>
      </c>
      <c r="H3476" s="133">
        <v>6.8534699999999997</v>
      </c>
      <c r="I3476" s="133">
        <v>6.899</v>
      </c>
      <c r="J3476" s="133">
        <v>7.5600000000000005</v>
      </c>
      <c r="K3476" s="133">
        <v>448.46300000000002</v>
      </c>
      <c r="L3476" s="133">
        <v>290.46499999999997</v>
      </c>
    </row>
    <row r="3477" spans="1:12" x14ac:dyDescent="0.3">
      <c r="A3477" s="134">
        <v>41843</v>
      </c>
      <c r="B3477" s="133">
        <v>158.03700000000001</v>
      </c>
      <c r="C3477" s="133">
        <v>5093.2299999999996</v>
      </c>
      <c r="D3477" s="183">
        <v>167.477</v>
      </c>
      <c r="E3477" s="133">
        <v>11510</v>
      </c>
      <c r="F3477" s="133">
        <v>7.15029</v>
      </c>
      <c r="G3477" s="133">
        <v>7.3167799999999996</v>
      </c>
      <c r="H3477" s="133">
        <v>6.8564800000000004</v>
      </c>
      <c r="I3477" s="133">
        <v>6.91</v>
      </c>
      <c r="J3477" s="133">
        <v>7.5469999999999997</v>
      </c>
      <c r="K3477" s="133">
        <v>447.95</v>
      </c>
      <c r="L3477" s="133">
        <v>290.02100000000002</v>
      </c>
    </row>
    <row r="3478" spans="1:12" x14ac:dyDescent="0.3">
      <c r="A3478" s="134">
        <v>41844</v>
      </c>
      <c r="B3478" s="133">
        <v>158.066</v>
      </c>
      <c r="C3478" s="133">
        <v>5098.6409999999996</v>
      </c>
      <c r="D3478" s="183">
        <v>167.708</v>
      </c>
      <c r="E3478" s="133">
        <v>11565</v>
      </c>
      <c r="F3478" s="133">
        <v>7.1181099999999997</v>
      </c>
      <c r="G3478" s="133">
        <v>7.2503799999999998</v>
      </c>
      <c r="H3478" s="133">
        <v>6.9481200000000003</v>
      </c>
      <c r="I3478" s="133">
        <v>6.8419999999999996</v>
      </c>
      <c r="J3478" s="133">
        <v>7.5990000000000002</v>
      </c>
      <c r="K3478" s="133">
        <v>447.34300000000002</v>
      </c>
      <c r="L3478" s="133">
        <v>290.25299999999999</v>
      </c>
    </row>
    <row r="3479" spans="1:12" x14ac:dyDescent="0.3">
      <c r="A3479" s="134">
        <v>41845</v>
      </c>
      <c r="B3479" s="133">
        <v>158.10300000000001</v>
      </c>
      <c r="C3479" s="133">
        <v>5088.8019999999997</v>
      </c>
      <c r="D3479" s="183">
        <v>167.34200000000001</v>
      </c>
      <c r="E3479" s="133">
        <v>11578</v>
      </c>
      <c r="F3479" s="133">
        <v>7.2623100000000003</v>
      </c>
      <c r="G3479" s="133">
        <v>7.5126400000000002</v>
      </c>
      <c r="H3479" s="133">
        <v>6.9705500000000002</v>
      </c>
      <c r="I3479" s="133">
        <v>6.8860000000000001</v>
      </c>
      <c r="J3479" s="133">
        <v>7.6139999999999999</v>
      </c>
      <c r="K3479" s="133">
        <v>445.065</v>
      </c>
      <c r="L3479" s="133">
        <v>288.86599999999999</v>
      </c>
    </row>
    <row r="3480" spans="1:12" x14ac:dyDescent="0.3">
      <c r="A3480" s="134">
        <v>41846</v>
      </c>
      <c r="B3480" s="133">
        <v>158.10300000000001</v>
      </c>
      <c r="C3480" s="133">
        <v>5088.8019999999997</v>
      </c>
      <c r="D3480" s="183">
        <v>167.34200000000001</v>
      </c>
      <c r="E3480" s="133">
        <v>11578</v>
      </c>
      <c r="F3480" s="133">
        <v>7.2623100000000003</v>
      </c>
      <c r="G3480" s="133">
        <v>7.5126400000000002</v>
      </c>
      <c r="H3480" s="133">
        <v>6.9705500000000002</v>
      </c>
      <c r="I3480" s="133">
        <v>6.8860000000000001</v>
      </c>
      <c r="J3480" s="133">
        <v>7.6139999999999999</v>
      </c>
      <c r="K3480" s="133">
        <v>445.065</v>
      </c>
      <c r="L3480" s="133">
        <v>288.86599999999999</v>
      </c>
    </row>
    <row r="3481" spans="1:12" x14ac:dyDescent="0.3">
      <c r="A3481" s="134">
        <v>41847</v>
      </c>
      <c r="B3481" s="133">
        <v>158.10300000000001</v>
      </c>
      <c r="C3481" s="133">
        <v>5088.8019999999997</v>
      </c>
      <c r="D3481" s="183">
        <v>167.34200000000001</v>
      </c>
      <c r="E3481" s="133">
        <v>11578</v>
      </c>
      <c r="F3481" s="133">
        <v>7.2623100000000003</v>
      </c>
      <c r="G3481" s="133">
        <v>7.5126400000000002</v>
      </c>
      <c r="H3481" s="133">
        <v>6.9705500000000002</v>
      </c>
      <c r="I3481" s="133">
        <v>6.8860000000000001</v>
      </c>
      <c r="J3481" s="133">
        <v>7.6139999999999999</v>
      </c>
      <c r="K3481" s="133">
        <v>445.065</v>
      </c>
      <c r="L3481" s="133">
        <v>288.86599999999999</v>
      </c>
    </row>
    <row r="3482" spans="1:12" x14ac:dyDescent="0.3">
      <c r="A3482" s="134">
        <v>41848</v>
      </c>
      <c r="B3482" s="133">
        <v>158.21</v>
      </c>
      <c r="C3482" s="133">
        <v>5088.8019999999997</v>
      </c>
      <c r="D3482" s="183">
        <v>167.34200000000001</v>
      </c>
      <c r="E3482" s="133">
        <v>11578</v>
      </c>
      <c r="F3482" s="133">
        <v>7.2623100000000003</v>
      </c>
      <c r="G3482" s="133">
        <v>7.5126400000000002</v>
      </c>
      <c r="H3482" s="133">
        <v>6.9705500000000002</v>
      </c>
      <c r="I3482" s="133">
        <v>6.8860000000000001</v>
      </c>
      <c r="J3482" s="133">
        <v>7.6139999999999999</v>
      </c>
      <c r="K3482" s="133">
        <v>445.065</v>
      </c>
      <c r="L3482" s="133">
        <v>288.86599999999999</v>
      </c>
    </row>
    <row r="3483" spans="1:12" x14ac:dyDescent="0.3">
      <c r="A3483" s="134">
        <v>41849</v>
      </c>
      <c r="B3483" s="133">
        <v>158.24600000000001</v>
      </c>
      <c r="C3483" s="133">
        <v>5088.8019999999997</v>
      </c>
      <c r="D3483" s="183">
        <v>167.34200000000001</v>
      </c>
      <c r="E3483" s="133">
        <v>11578</v>
      </c>
      <c r="F3483" s="133">
        <v>7.2623100000000003</v>
      </c>
      <c r="G3483" s="133">
        <v>7.5126400000000002</v>
      </c>
      <c r="H3483" s="133">
        <v>6.9705500000000002</v>
      </c>
      <c r="I3483" s="133">
        <v>6.923</v>
      </c>
      <c r="J3483" s="133">
        <v>7.6139999999999999</v>
      </c>
      <c r="K3483" s="133">
        <v>445.065</v>
      </c>
      <c r="L3483" s="133">
        <v>288.86599999999999</v>
      </c>
    </row>
    <row r="3484" spans="1:12" x14ac:dyDescent="0.3">
      <c r="A3484" s="134">
        <v>41850</v>
      </c>
      <c r="B3484" s="133">
        <v>158.28200000000001</v>
      </c>
      <c r="C3484" s="133">
        <v>5088.8019999999997</v>
      </c>
      <c r="D3484" s="183">
        <v>167.34200000000001</v>
      </c>
      <c r="E3484" s="133">
        <v>11578</v>
      </c>
      <c r="F3484" s="133">
        <v>7.2623100000000003</v>
      </c>
      <c r="G3484" s="133">
        <v>7.5126400000000002</v>
      </c>
      <c r="H3484" s="133">
        <v>6.9705500000000002</v>
      </c>
      <c r="I3484" s="133">
        <v>6.9240000000000004</v>
      </c>
      <c r="J3484" s="133">
        <v>7.6139999999999999</v>
      </c>
      <c r="K3484" s="133">
        <v>445.065</v>
      </c>
      <c r="L3484" s="133">
        <v>288.86599999999999</v>
      </c>
    </row>
    <row r="3485" spans="1:12" x14ac:dyDescent="0.3">
      <c r="A3485" s="134">
        <v>41851</v>
      </c>
      <c r="B3485" s="133">
        <v>158.31800000000001</v>
      </c>
      <c r="C3485" s="133">
        <v>5088.8019999999997</v>
      </c>
      <c r="D3485" s="183">
        <v>167.34200000000001</v>
      </c>
      <c r="E3485" s="133">
        <v>11575</v>
      </c>
      <c r="F3485" s="133">
        <v>7.2623100000000003</v>
      </c>
      <c r="G3485" s="133">
        <v>7.5126400000000002</v>
      </c>
      <c r="H3485" s="133">
        <v>6.9705500000000002</v>
      </c>
      <c r="I3485" s="133">
        <v>6.93</v>
      </c>
      <c r="J3485" s="133">
        <v>7.6139999999999999</v>
      </c>
      <c r="K3485" s="133">
        <v>445.065</v>
      </c>
      <c r="L3485" s="133">
        <v>288.86599999999999</v>
      </c>
    </row>
    <row r="3486" spans="1:12" x14ac:dyDescent="0.3">
      <c r="A3486" s="134">
        <v>41852</v>
      </c>
      <c r="B3486" s="133">
        <v>158.33000000000001</v>
      </c>
      <c r="C3486" s="133">
        <v>5088.8019999999997</v>
      </c>
      <c r="D3486" s="183">
        <v>167.34200000000001</v>
      </c>
      <c r="E3486" s="133">
        <v>11825</v>
      </c>
      <c r="F3486" s="133">
        <v>7.2623100000000003</v>
      </c>
      <c r="G3486" s="133">
        <v>7.5126400000000002</v>
      </c>
      <c r="H3486" s="133">
        <v>6.9705500000000002</v>
      </c>
      <c r="I3486" s="133">
        <v>7.0030000000000001</v>
      </c>
      <c r="J3486" s="133">
        <v>7.6150000000000002</v>
      </c>
      <c r="K3486" s="133">
        <v>445.065</v>
      </c>
      <c r="L3486" s="133">
        <v>288.86599999999999</v>
      </c>
    </row>
    <row r="3487" spans="1:12" x14ac:dyDescent="0.3">
      <c r="A3487" s="134">
        <v>41853</v>
      </c>
      <c r="B3487" s="133">
        <v>158.33000000000001</v>
      </c>
      <c r="C3487" s="133">
        <v>5088.8019999999997</v>
      </c>
      <c r="D3487" s="183">
        <v>167.34200000000001</v>
      </c>
      <c r="E3487" s="133">
        <v>11825</v>
      </c>
      <c r="F3487" s="133">
        <v>7.2623100000000003</v>
      </c>
      <c r="G3487" s="133">
        <v>7.5126400000000002</v>
      </c>
      <c r="H3487" s="133">
        <v>6.9705500000000002</v>
      </c>
      <c r="I3487" s="133">
        <v>7.0030000000000001</v>
      </c>
      <c r="J3487" s="133">
        <v>7.6150000000000002</v>
      </c>
      <c r="K3487" s="133">
        <v>445.065</v>
      </c>
      <c r="L3487" s="133">
        <v>288.86599999999999</v>
      </c>
    </row>
    <row r="3488" spans="1:12" x14ac:dyDescent="0.3">
      <c r="A3488" s="134">
        <v>41854</v>
      </c>
      <c r="B3488" s="133">
        <v>158.33000000000001</v>
      </c>
      <c r="C3488" s="133">
        <v>5088.8019999999997</v>
      </c>
      <c r="D3488" s="183">
        <v>167.34200000000001</v>
      </c>
      <c r="E3488" s="133">
        <v>11825</v>
      </c>
      <c r="F3488" s="133">
        <v>7.2623100000000003</v>
      </c>
      <c r="G3488" s="133">
        <v>7.5126400000000002</v>
      </c>
      <c r="H3488" s="133">
        <v>6.9705500000000002</v>
      </c>
      <c r="I3488" s="133">
        <v>7.0030000000000001</v>
      </c>
      <c r="J3488" s="133">
        <v>7.6150000000000002</v>
      </c>
      <c r="K3488" s="133">
        <v>445.065</v>
      </c>
      <c r="L3488" s="133">
        <v>288.86599999999999</v>
      </c>
    </row>
    <row r="3489" spans="1:12" x14ac:dyDescent="0.3">
      <c r="A3489" s="134">
        <v>41855</v>
      </c>
      <c r="B3489" s="133">
        <v>157.999</v>
      </c>
      <c r="C3489" s="133">
        <v>5119.2449999999999</v>
      </c>
      <c r="D3489" s="183">
        <v>168.89</v>
      </c>
      <c r="E3489" s="133">
        <v>11760</v>
      </c>
      <c r="F3489" s="133">
        <v>7.2424999999999997</v>
      </c>
      <c r="G3489" s="133">
        <v>7.3249500000000003</v>
      </c>
      <c r="H3489" s="133">
        <v>6.9960199999999997</v>
      </c>
      <c r="I3489" s="133">
        <v>7.0940000000000003</v>
      </c>
      <c r="J3489" s="133">
        <v>7.6260000000000003</v>
      </c>
      <c r="K3489" s="133">
        <v>448.666</v>
      </c>
      <c r="L3489" s="133">
        <v>291.89499999999998</v>
      </c>
    </row>
    <row r="3490" spans="1:12" x14ac:dyDescent="0.3">
      <c r="A3490" s="134">
        <v>41856</v>
      </c>
      <c r="B3490" s="133">
        <v>157.62200000000001</v>
      </c>
      <c r="C3490" s="133">
        <v>5109.0870000000004</v>
      </c>
      <c r="D3490" s="183">
        <v>168.35400000000001</v>
      </c>
      <c r="E3490" s="133">
        <v>11708</v>
      </c>
      <c r="F3490" s="133">
        <v>7.1722599999999996</v>
      </c>
      <c r="G3490" s="133">
        <v>7.2308000000000003</v>
      </c>
      <c r="H3490" s="133">
        <v>6.9856400000000001</v>
      </c>
      <c r="I3490" s="133">
        <v>7.0670000000000002</v>
      </c>
      <c r="J3490" s="133">
        <v>7.6749999999999998</v>
      </c>
      <c r="K3490" s="133">
        <v>447.298</v>
      </c>
      <c r="L3490" s="133">
        <v>290.61599999999999</v>
      </c>
    </row>
    <row r="3491" spans="1:12" x14ac:dyDescent="0.3">
      <c r="A3491" s="134">
        <v>41857</v>
      </c>
      <c r="B3491" s="133">
        <v>157.39599999999999</v>
      </c>
      <c r="C3491" s="133">
        <v>5058.2269999999999</v>
      </c>
      <c r="D3491" s="183">
        <v>166.51599999999999</v>
      </c>
      <c r="E3491" s="133">
        <v>11735</v>
      </c>
      <c r="F3491" s="133">
        <v>7.1793399999999998</v>
      </c>
      <c r="G3491" s="133">
        <v>7.2784399999999998</v>
      </c>
      <c r="H3491" s="133">
        <v>7.0210999999999997</v>
      </c>
      <c r="I3491" s="133">
        <v>7.0549999999999997</v>
      </c>
      <c r="J3491" s="133">
        <v>7.6909999999999998</v>
      </c>
      <c r="K3491" s="133">
        <v>441.31900000000002</v>
      </c>
      <c r="L3491" s="133">
        <v>286.565</v>
      </c>
    </row>
    <row r="3492" spans="1:12" x14ac:dyDescent="0.3">
      <c r="A3492" s="134">
        <v>41858</v>
      </c>
      <c r="B3492" s="133">
        <v>157.11000000000001</v>
      </c>
      <c r="C3492" s="133">
        <v>5066.9780000000001</v>
      </c>
      <c r="D3492" s="183">
        <v>167.036</v>
      </c>
      <c r="E3492" s="133">
        <v>11802</v>
      </c>
      <c r="F3492" s="133">
        <v>7.1857600000000001</v>
      </c>
      <c r="G3492" s="133">
        <v>7.3010999999999999</v>
      </c>
      <c r="H3492" s="133">
        <v>6.8541400000000001</v>
      </c>
      <c r="I3492" s="133">
        <v>7.0650000000000004</v>
      </c>
      <c r="J3492" s="133">
        <v>7.8259999999999996</v>
      </c>
      <c r="K3492" s="133">
        <v>442.12700000000001</v>
      </c>
      <c r="L3492" s="133">
        <v>287.18599999999998</v>
      </c>
    </row>
    <row r="3493" spans="1:12" x14ac:dyDescent="0.3">
      <c r="A3493" s="134">
        <v>41859</v>
      </c>
      <c r="B3493" s="133">
        <v>156.85599999999999</v>
      </c>
      <c r="C3493" s="133">
        <v>5053.76</v>
      </c>
      <c r="D3493" s="183">
        <v>166.529</v>
      </c>
      <c r="E3493" s="133">
        <v>11778</v>
      </c>
      <c r="F3493" s="133">
        <v>7.0688199999999997</v>
      </c>
      <c r="G3493" s="133">
        <v>7.2664200000000001</v>
      </c>
      <c r="H3493" s="133">
        <v>6.9483600000000001</v>
      </c>
      <c r="I3493" s="133">
        <v>7.234</v>
      </c>
      <c r="J3493" s="133">
        <v>7.8789999999999996</v>
      </c>
      <c r="K3493" s="133">
        <v>440.24200000000002</v>
      </c>
      <c r="L3493" s="133">
        <v>286.04899999999998</v>
      </c>
    </row>
    <row r="3494" spans="1:12" x14ac:dyDescent="0.3">
      <c r="A3494" s="134">
        <v>41860</v>
      </c>
      <c r="B3494" s="133">
        <v>156.85599999999999</v>
      </c>
      <c r="C3494" s="133">
        <v>5053.76</v>
      </c>
      <c r="D3494" s="183">
        <v>166.529</v>
      </c>
      <c r="E3494" s="133">
        <v>11778</v>
      </c>
      <c r="F3494" s="133">
        <v>7.0688199999999997</v>
      </c>
      <c r="G3494" s="133">
        <v>7.2664200000000001</v>
      </c>
      <c r="H3494" s="133">
        <v>6.9483600000000001</v>
      </c>
      <c r="I3494" s="133">
        <v>7.234</v>
      </c>
      <c r="J3494" s="133">
        <v>7.8789999999999996</v>
      </c>
      <c r="K3494" s="133">
        <v>440.24200000000002</v>
      </c>
      <c r="L3494" s="133">
        <v>286.04899999999998</v>
      </c>
    </row>
    <row r="3495" spans="1:12" x14ac:dyDescent="0.3">
      <c r="A3495" s="134">
        <v>41861</v>
      </c>
      <c r="B3495" s="133">
        <v>156.85599999999999</v>
      </c>
      <c r="C3495" s="133">
        <v>5053.76</v>
      </c>
      <c r="D3495" s="183">
        <v>166.529</v>
      </c>
      <c r="E3495" s="133">
        <v>11778</v>
      </c>
      <c r="F3495" s="133">
        <v>7.0688199999999997</v>
      </c>
      <c r="G3495" s="133">
        <v>7.2664200000000001</v>
      </c>
      <c r="H3495" s="133">
        <v>6.9483600000000001</v>
      </c>
      <c r="I3495" s="133">
        <v>7.234</v>
      </c>
      <c r="J3495" s="133">
        <v>7.8789999999999996</v>
      </c>
      <c r="K3495" s="133">
        <v>440.24200000000002</v>
      </c>
      <c r="L3495" s="133">
        <v>286.04899999999998</v>
      </c>
    </row>
    <row r="3496" spans="1:12" x14ac:dyDescent="0.3">
      <c r="A3496" s="134">
        <v>41862</v>
      </c>
      <c r="B3496" s="133">
        <v>156.74799999999999</v>
      </c>
      <c r="C3496" s="133">
        <v>5113.2359999999999</v>
      </c>
      <c r="D3496" s="183">
        <v>168.52799999999999</v>
      </c>
      <c r="E3496" s="133">
        <v>11665</v>
      </c>
      <c r="F3496" s="133">
        <v>7.1870000000000003</v>
      </c>
      <c r="G3496" s="133">
        <v>7.2404299999999999</v>
      </c>
      <c r="H3496" s="133">
        <v>6.9356900000000001</v>
      </c>
      <c r="I3496" s="133">
        <v>7.24</v>
      </c>
      <c r="J3496" s="133">
        <v>7.8479999999999999</v>
      </c>
      <c r="K3496" s="133">
        <v>447.286</v>
      </c>
      <c r="L3496" s="133">
        <v>290.42899999999997</v>
      </c>
    </row>
    <row r="3497" spans="1:12" x14ac:dyDescent="0.3">
      <c r="A3497" s="134">
        <v>41863</v>
      </c>
      <c r="B3497" s="133">
        <v>156.75899999999999</v>
      </c>
      <c r="C3497" s="133">
        <v>5132.3950000000004</v>
      </c>
      <c r="D3497" s="183">
        <v>169.279</v>
      </c>
      <c r="E3497" s="133">
        <v>11688</v>
      </c>
      <c r="F3497" s="133">
        <v>7.1417299999999999</v>
      </c>
      <c r="G3497" s="133">
        <v>7.2386900000000001</v>
      </c>
      <c r="H3497" s="133">
        <v>6.9715699999999998</v>
      </c>
      <c r="I3497" s="133">
        <v>7.2489999999999997</v>
      </c>
      <c r="J3497" s="133">
        <v>7.8170000000000002</v>
      </c>
      <c r="K3497" s="133">
        <v>448.81900000000002</v>
      </c>
      <c r="L3497" s="133">
        <v>291.14</v>
      </c>
    </row>
    <row r="3498" spans="1:12" x14ac:dyDescent="0.3">
      <c r="A3498" s="134">
        <v>41864</v>
      </c>
      <c r="B3498" s="133">
        <v>156.93799999999999</v>
      </c>
      <c r="C3498" s="133">
        <v>5168.2690000000002</v>
      </c>
      <c r="D3498" s="183">
        <v>170.79499999999999</v>
      </c>
      <c r="E3498" s="133">
        <v>11691</v>
      </c>
      <c r="F3498" s="133">
        <v>7.1060800000000004</v>
      </c>
      <c r="G3498" s="133">
        <v>7.35745</v>
      </c>
      <c r="H3498" s="133">
        <v>6.9996</v>
      </c>
      <c r="I3498" s="133">
        <v>7.2080000000000002</v>
      </c>
      <c r="J3498" s="133">
        <v>7.7720000000000002</v>
      </c>
      <c r="K3498" s="133">
        <v>452.47300000000001</v>
      </c>
      <c r="L3498" s="133">
        <v>293.29599999999999</v>
      </c>
    </row>
    <row r="3499" spans="1:12" x14ac:dyDescent="0.3">
      <c r="A3499" s="134">
        <v>41865</v>
      </c>
      <c r="B3499" s="133">
        <v>157.184</v>
      </c>
      <c r="C3499" s="133">
        <v>5155.5469999999996</v>
      </c>
      <c r="D3499" s="183">
        <v>170.239</v>
      </c>
      <c r="E3499" s="133">
        <v>11678</v>
      </c>
      <c r="F3499" s="133">
        <v>7.2636799999999999</v>
      </c>
      <c r="G3499" s="133">
        <v>7.3999100000000002</v>
      </c>
      <c r="H3499" s="133">
        <v>7.0151899999999996</v>
      </c>
      <c r="I3499" s="133">
        <v>7.1370000000000005</v>
      </c>
      <c r="J3499" s="133">
        <v>7.7389999999999999</v>
      </c>
      <c r="K3499" s="133">
        <v>450.31599999999997</v>
      </c>
      <c r="L3499" s="133">
        <v>291.97199999999998</v>
      </c>
    </row>
    <row r="3500" spans="1:12" x14ac:dyDescent="0.3">
      <c r="A3500" s="134">
        <v>41866</v>
      </c>
      <c r="B3500" s="133">
        <v>157.13</v>
      </c>
      <c r="C3500" s="133">
        <v>5148.9620000000004</v>
      </c>
      <c r="D3500" s="183">
        <v>169.88399999999999</v>
      </c>
      <c r="E3500" s="133">
        <v>11674</v>
      </c>
      <c r="F3500" s="133">
        <v>7.1629699999999996</v>
      </c>
      <c r="G3500" s="133">
        <v>7.2553299999999998</v>
      </c>
      <c r="H3500" s="133">
        <v>6.9884599999999999</v>
      </c>
      <c r="I3500" s="133">
        <v>7.0620000000000003</v>
      </c>
      <c r="J3500" s="133">
        <v>7.726</v>
      </c>
      <c r="K3500" s="133">
        <v>448.94400000000002</v>
      </c>
      <c r="L3500" s="133">
        <v>290.56299999999999</v>
      </c>
    </row>
    <row r="3501" spans="1:12" x14ac:dyDescent="0.3">
      <c r="A3501" s="134">
        <v>41867</v>
      </c>
      <c r="B3501" s="133">
        <v>157.13</v>
      </c>
      <c r="C3501" s="133">
        <v>5148.9620000000004</v>
      </c>
      <c r="D3501" s="183">
        <v>169.88399999999999</v>
      </c>
      <c r="E3501" s="133">
        <v>11674</v>
      </c>
      <c r="F3501" s="133">
        <v>7.1629699999999996</v>
      </c>
      <c r="G3501" s="133">
        <v>7.2553299999999998</v>
      </c>
      <c r="H3501" s="133">
        <v>6.9884599999999999</v>
      </c>
      <c r="I3501" s="133">
        <v>7.0620000000000003</v>
      </c>
      <c r="J3501" s="133">
        <v>7.726</v>
      </c>
      <c r="K3501" s="133">
        <v>448.94400000000002</v>
      </c>
      <c r="L3501" s="133">
        <v>290.56299999999999</v>
      </c>
    </row>
    <row r="3502" spans="1:12" x14ac:dyDescent="0.3">
      <c r="A3502" s="134">
        <v>41868</v>
      </c>
      <c r="B3502" s="133">
        <v>157.13</v>
      </c>
      <c r="C3502" s="133">
        <v>5148.9620000000004</v>
      </c>
      <c r="D3502" s="183">
        <v>169.88399999999999</v>
      </c>
      <c r="E3502" s="133">
        <v>11674</v>
      </c>
      <c r="F3502" s="133">
        <v>7.1629699999999996</v>
      </c>
      <c r="G3502" s="133">
        <v>7.2553299999999998</v>
      </c>
      <c r="H3502" s="133">
        <v>6.9884599999999999</v>
      </c>
      <c r="I3502" s="133">
        <v>7.0620000000000003</v>
      </c>
      <c r="J3502" s="133">
        <v>7.726</v>
      </c>
      <c r="K3502" s="133">
        <v>448.94400000000002</v>
      </c>
      <c r="L3502" s="133">
        <v>290.56299999999999</v>
      </c>
    </row>
    <row r="3503" spans="1:12" x14ac:dyDescent="0.3">
      <c r="A3503" s="134">
        <v>41869</v>
      </c>
      <c r="B3503" s="133">
        <v>157.26300000000001</v>
      </c>
      <c r="C3503" s="133">
        <v>5156.7510000000002</v>
      </c>
      <c r="D3503" s="183">
        <v>170.08500000000001</v>
      </c>
      <c r="E3503" s="133">
        <v>11678</v>
      </c>
      <c r="F3503" s="133">
        <v>7.2348600000000003</v>
      </c>
      <c r="G3503" s="133">
        <v>7.3695300000000001</v>
      </c>
      <c r="H3503" s="133">
        <v>6.9467999999999996</v>
      </c>
      <c r="I3503" s="133">
        <v>7.1950000000000003</v>
      </c>
      <c r="J3503" s="133">
        <v>7.758</v>
      </c>
      <c r="K3503" s="133">
        <v>449.61399999999998</v>
      </c>
      <c r="L3503" s="133">
        <v>291.12299999999999</v>
      </c>
    </row>
    <row r="3504" spans="1:12" x14ac:dyDescent="0.3">
      <c r="A3504" s="134">
        <v>41870</v>
      </c>
      <c r="B3504" s="133">
        <v>156.79599999999999</v>
      </c>
      <c r="C3504" s="133">
        <v>5165.1679999999997</v>
      </c>
      <c r="D3504" s="183">
        <v>170.17</v>
      </c>
      <c r="E3504" s="133">
        <v>11679</v>
      </c>
      <c r="F3504" s="133">
        <v>7.1395799999999996</v>
      </c>
      <c r="G3504" s="133">
        <v>7.2593899999999998</v>
      </c>
      <c r="H3504" s="133">
        <v>6.9414100000000003</v>
      </c>
      <c r="I3504" s="133">
        <v>7.1420000000000003</v>
      </c>
      <c r="J3504" s="133">
        <v>7.7610000000000001</v>
      </c>
      <c r="K3504" s="133">
        <v>449.13299999999998</v>
      </c>
      <c r="L3504" s="133">
        <v>291.00299999999999</v>
      </c>
    </row>
    <row r="3505" spans="1:12" x14ac:dyDescent="0.3">
      <c r="A3505" s="134">
        <v>41871</v>
      </c>
      <c r="B3505" s="133">
        <v>156.66499999999999</v>
      </c>
      <c r="C3505" s="133">
        <v>5190.1670000000004</v>
      </c>
      <c r="D3505" s="183">
        <v>170.994</v>
      </c>
      <c r="E3505" s="133">
        <v>11698</v>
      </c>
      <c r="F3505" s="133">
        <v>7.1192500000000001</v>
      </c>
      <c r="G3505" s="133">
        <v>7.2954699999999999</v>
      </c>
      <c r="H3505" s="133">
        <v>6.9074100000000005</v>
      </c>
      <c r="I3505" s="133">
        <v>7.1449999999999996</v>
      </c>
      <c r="J3505" s="133">
        <v>7.7610000000000001</v>
      </c>
      <c r="K3505" s="133">
        <v>452.58499999999998</v>
      </c>
      <c r="L3505" s="133">
        <v>293.30700000000002</v>
      </c>
    </row>
    <row r="3506" spans="1:12" x14ac:dyDescent="0.3">
      <c r="A3506" s="134">
        <v>41872</v>
      </c>
      <c r="B3506" s="133">
        <v>156.75899999999999</v>
      </c>
      <c r="C3506" s="133">
        <v>5206.1360000000004</v>
      </c>
      <c r="D3506" s="183">
        <v>171.28700000000001</v>
      </c>
      <c r="E3506" s="133">
        <v>11693</v>
      </c>
      <c r="F3506" s="133">
        <v>7.1649500000000002</v>
      </c>
      <c r="G3506" s="133">
        <v>7.4330400000000001</v>
      </c>
      <c r="H3506" s="133">
        <v>6.9115099999999998</v>
      </c>
      <c r="I3506" s="133">
        <v>7.1159999999999997</v>
      </c>
      <c r="J3506" s="133">
        <v>7.7720000000000002</v>
      </c>
      <c r="K3506" s="133">
        <v>454.80700000000002</v>
      </c>
      <c r="L3506" s="133">
        <v>294.30500000000001</v>
      </c>
    </row>
    <row r="3507" spans="1:12" x14ac:dyDescent="0.3">
      <c r="A3507" s="134">
        <v>41873</v>
      </c>
      <c r="B3507" s="133">
        <v>157.18700000000001</v>
      </c>
      <c r="C3507" s="133">
        <v>5198.8959999999997</v>
      </c>
      <c r="D3507" s="183">
        <v>170.87200000000001</v>
      </c>
      <c r="E3507" s="133">
        <v>11682</v>
      </c>
      <c r="F3507" s="133">
        <v>7.1590199999999999</v>
      </c>
      <c r="G3507" s="133">
        <v>7.26206</v>
      </c>
      <c r="H3507" s="133">
        <v>6.9681300000000004</v>
      </c>
      <c r="I3507" s="133">
        <v>7.1120000000000001</v>
      </c>
      <c r="J3507" s="133">
        <v>7.7629999999999999</v>
      </c>
      <c r="K3507" s="133">
        <v>453.28699999999998</v>
      </c>
      <c r="L3507" s="133">
        <v>293.37200000000001</v>
      </c>
    </row>
    <row r="3508" spans="1:12" x14ac:dyDescent="0.3">
      <c r="A3508" s="134">
        <v>41874</v>
      </c>
      <c r="B3508" s="133">
        <v>157.18700000000001</v>
      </c>
      <c r="C3508" s="133">
        <v>5198.8959999999997</v>
      </c>
      <c r="D3508" s="183">
        <v>170.87200000000001</v>
      </c>
      <c r="E3508" s="133">
        <v>11682</v>
      </c>
      <c r="F3508" s="133">
        <v>7.1590199999999999</v>
      </c>
      <c r="G3508" s="133">
        <v>7.26206</v>
      </c>
      <c r="H3508" s="133">
        <v>6.9681300000000004</v>
      </c>
      <c r="I3508" s="133">
        <v>7.1120000000000001</v>
      </c>
      <c r="J3508" s="133">
        <v>7.7629999999999999</v>
      </c>
      <c r="K3508" s="133">
        <v>453.28699999999998</v>
      </c>
      <c r="L3508" s="133">
        <v>293.37200000000001</v>
      </c>
    </row>
    <row r="3509" spans="1:12" x14ac:dyDescent="0.3">
      <c r="A3509" s="134">
        <v>41875</v>
      </c>
      <c r="B3509" s="133">
        <v>157.18700000000001</v>
      </c>
      <c r="C3509" s="133">
        <v>5198.8959999999997</v>
      </c>
      <c r="D3509" s="183">
        <v>170.87200000000001</v>
      </c>
      <c r="E3509" s="133">
        <v>11682</v>
      </c>
      <c r="F3509" s="133">
        <v>7.1590199999999999</v>
      </c>
      <c r="G3509" s="133">
        <v>7.26206</v>
      </c>
      <c r="H3509" s="133">
        <v>6.9681300000000004</v>
      </c>
      <c r="I3509" s="133">
        <v>7.1120000000000001</v>
      </c>
      <c r="J3509" s="133">
        <v>7.7629999999999999</v>
      </c>
      <c r="K3509" s="133">
        <v>453.28699999999998</v>
      </c>
      <c r="L3509" s="133">
        <v>293.37200000000001</v>
      </c>
    </row>
    <row r="3510" spans="1:12" x14ac:dyDescent="0.3">
      <c r="A3510" s="134">
        <v>41876</v>
      </c>
      <c r="B3510" s="133">
        <v>157.387</v>
      </c>
      <c r="C3510" s="133">
        <v>5184.9560000000001</v>
      </c>
      <c r="D3510" s="183">
        <v>170.244</v>
      </c>
      <c r="E3510" s="133">
        <v>11717</v>
      </c>
      <c r="F3510" s="133">
        <v>7.2475699999999996</v>
      </c>
      <c r="G3510" s="133">
        <v>7.3359800000000002</v>
      </c>
      <c r="H3510" s="133">
        <v>6.9191099999999999</v>
      </c>
      <c r="I3510" s="133">
        <v>7.093</v>
      </c>
      <c r="J3510" s="133">
        <v>7.7560000000000002</v>
      </c>
      <c r="K3510" s="133">
        <v>452.08499999999998</v>
      </c>
      <c r="L3510" s="133">
        <v>292.601</v>
      </c>
    </row>
    <row r="3511" spans="1:12" x14ac:dyDescent="0.3">
      <c r="A3511" s="134">
        <v>41877</v>
      </c>
      <c r="B3511" s="133">
        <v>157.446</v>
      </c>
      <c r="C3511" s="133">
        <v>5146.5519999999997</v>
      </c>
      <c r="D3511" s="183">
        <v>169.13399999999999</v>
      </c>
      <c r="E3511" s="133">
        <v>11713</v>
      </c>
      <c r="F3511" s="133">
        <v>7.1634599999999997</v>
      </c>
      <c r="G3511" s="133">
        <v>7.2693000000000003</v>
      </c>
      <c r="H3511" s="133">
        <v>7.0117500000000001</v>
      </c>
      <c r="I3511" s="133">
        <v>7.0970000000000004</v>
      </c>
      <c r="J3511" s="133">
        <v>7.7560000000000002</v>
      </c>
      <c r="K3511" s="133">
        <v>448.54300000000001</v>
      </c>
      <c r="L3511" s="133">
        <v>290.71800000000002</v>
      </c>
    </row>
    <row r="3512" spans="1:12" x14ac:dyDescent="0.3">
      <c r="A3512" s="134">
        <v>41878</v>
      </c>
      <c r="B3512" s="133">
        <v>157.577</v>
      </c>
      <c r="C3512" s="133">
        <v>5165.2470000000003</v>
      </c>
      <c r="D3512" s="183">
        <v>169.67400000000001</v>
      </c>
      <c r="E3512" s="133">
        <v>11680</v>
      </c>
      <c r="F3512" s="133">
        <v>7.1071400000000002</v>
      </c>
      <c r="G3512" s="133">
        <v>7.2520299999999995</v>
      </c>
      <c r="H3512" s="133">
        <v>7.0202400000000003</v>
      </c>
      <c r="I3512" s="133">
        <v>7.0640000000000001</v>
      </c>
      <c r="J3512" s="133">
        <v>7.7560000000000002</v>
      </c>
      <c r="K3512" s="133">
        <v>450.32499999999999</v>
      </c>
      <c r="L3512" s="133">
        <v>291.77</v>
      </c>
    </row>
    <row r="3513" spans="1:12" x14ac:dyDescent="0.3">
      <c r="A3513" s="134">
        <v>41879</v>
      </c>
      <c r="B3513" s="133">
        <v>157.934</v>
      </c>
      <c r="C3513" s="133">
        <v>5184.4790000000003</v>
      </c>
      <c r="D3513" s="183">
        <v>170.41800000000001</v>
      </c>
      <c r="E3513" s="133">
        <v>11698</v>
      </c>
      <c r="F3513" s="133">
        <v>7.2114500000000001</v>
      </c>
      <c r="G3513" s="133">
        <v>7.5062199999999999</v>
      </c>
      <c r="H3513" s="133">
        <v>7.0106400000000004</v>
      </c>
      <c r="I3513" s="133">
        <v>7.0629999999999997</v>
      </c>
      <c r="J3513" s="133">
        <v>7.7690000000000001</v>
      </c>
      <c r="K3513" s="133">
        <v>451.07400000000001</v>
      </c>
      <c r="L3513" s="133">
        <v>292.512</v>
      </c>
    </row>
    <row r="3514" spans="1:12" x14ac:dyDescent="0.3">
      <c r="A3514" s="134">
        <v>41880</v>
      </c>
      <c r="B3514" s="133">
        <v>158.59100000000001</v>
      </c>
      <c r="C3514" s="133">
        <v>5136.8630000000003</v>
      </c>
      <c r="D3514" s="183">
        <v>168.982</v>
      </c>
      <c r="E3514" s="133">
        <v>11705</v>
      </c>
      <c r="F3514" s="133">
        <v>7.1330799999999996</v>
      </c>
      <c r="G3514" s="133">
        <v>7.3007499999999999</v>
      </c>
      <c r="H3514" s="133">
        <v>6.9056300000000004</v>
      </c>
      <c r="I3514" s="133">
        <v>6.984</v>
      </c>
      <c r="J3514" s="133">
        <v>7.7130000000000001</v>
      </c>
      <c r="K3514" s="133">
        <v>442.78199999999998</v>
      </c>
      <c r="L3514" s="133">
        <v>286.83999999999997</v>
      </c>
    </row>
    <row r="3515" spans="1:12" x14ac:dyDescent="0.3">
      <c r="A3515" s="134">
        <v>41881</v>
      </c>
      <c r="B3515" s="133">
        <v>158.59100000000001</v>
      </c>
      <c r="C3515" s="133">
        <v>5136.8630000000003</v>
      </c>
      <c r="D3515" s="183">
        <v>168.982</v>
      </c>
      <c r="E3515" s="133">
        <v>11705</v>
      </c>
      <c r="F3515" s="133">
        <v>7.1330799999999996</v>
      </c>
      <c r="G3515" s="133">
        <v>7.3007499999999999</v>
      </c>
      <c r="H3515" s="133">
        <v>6.9056300000000004</v>
      </c>
      <c r="I3515" s="133">
        <v>6.984</v>
      </c>
      <c r="J3515" s="133">
        <v>7.7130000000000001</v>
      </c>
      <c r="K3515" s="133">
        <v>442.78199999999998</v>
      </c>
      <c r="L3515" s="133">
        <v>286.83999999999997</v>
      </c>
    </row>
    <row r="3516" spans="1:12" x14ac:dyDescent="0.3">
      <c r="A3516" s="134">
        <v>41882</v>
      </c>
      <c r="B3516" s="133">
        <v>158.59100000000001</v>
      </c>
      <c r="C3516" s="133">
        <v>5136.8630000000003</v>
      </c>
      <c r="D3516" s="183">
        <v>168.982</v>
      </c>
      <c r="E3516" s="133">
        <v>11705</v>
      </c>
      <c r="F3516" s="133">
        <v>7.1330799999999996</v>
      </c>
      <c r="G3516" s="133">
        <v>7.3007499999999999</v>
      </c>
      <c r="H3516" s="133">
        <v>6.9056300000000004</v>
      </c>
      <c r="I3516" s="133">
        <v>6.984</v>
      </c>
      <c r="J3516" s="133">
        <v>7.7130000000000001</v>
      </c>
      <c r="K3516" s="133">
        <v>442.78199999999998</v>
      </c>
      <c r="L3516" s="133">
        <v>286.83999999999997</v>
      </c>
    </row>
    <row r="3517" spans="1:12" x14ac:dyDescent="0.3">
      <c r="A3517" s="134">
        <v>41883</v>
      </c>
      <c r="B3517" s="133">
        <v>158.68700000000001</v>
      </c>
      <c r="C3517" s="133">
        <v>5177.6180000000004</v>
      </c>
      <c r="D3517" s="183">
        <v>170.19399999999999</v>
      </c>
      <c r="E3517" s="133">
        <v>11710</v>
      </c>
      <c r="F3517" s="133">
        <v>7.1260300000000001</v>
      </c>
      <c r="G3517" s="133">
        <v>7.3724800000000004</v>
      </c>
      <c r="H3517" s="133">
        <v>6.9348900000000002</v>
      </c>
      <c r="I3517" s="133">
        <v>7.0830000000000002</v>
      </c>
      <c r="J3517" s="133">
        <v>7.7350000000000003</v>
      </c>
      <c r="K3517" s="133">
        <v>449.10700000000003</v>
      </c>
      <c r="L3517" s="133">
        <v>290.75599999999997</v>
      </c>
    </row>
    <row r="3518" spans="1:12" x14ac:dyDescent="0.3">
      <c r="A3518" s="134">
        <v>41884</v>
      </c>
      <c r="B3518" s="133">
        <v>159.04499999999999</v>
      </c>
      <c r="C3518" s="133">
        <v>5201.5860000000002</v>
      </c>
      <c r="D3518" s="183">
        <v>170.97200000000001</v>
      </c>
      <c r="E3518" s="133">
        <v>11726</v>
      </c>
      <c r="F3518" s="133">
        <v>7.2000500000000001</v>
      </c>
      <c r="G3518" s="133">
        <v>7.2328299999999999</v>
      </c>
      <c r="H3518" s="133">
        <v>6.8632400000000002</v>
      </c>
      <c r="I3518" s="133">
        <v>7.0780000000000003</v>
      </c>
      <c r="J3518" s="133">
        <v>7.7389999999999999</v>
      </c>
      <c r="K3518" s="133">
        <v>450.95299999999997</v>
      </c>
      <c r="L3518" s="133">
        <v>292.29399999999998</v>
      </c>
    </row>
    <row r="3519" spans="1:12" x14ac:dyDescent="0.3">
      <c r="A3519" s="134">
        <v>41885</v>
      </c>
      <c r="B3519" s="133">
        <v>159.66900000000001</v>
      </c>
      <c r="C3519" s="133">
        <v>5224.1350000000002</v>
      </c>
      <c r="D3519" s="183">
        <v>171.95500000000001</v>
      </c>
      <c r="E3519" s="133">
        <v>11778</v>
      </c>
      <c r="F3519" s="133">
        <v>7.17537</v>
      </c>
      <c r="G3519" s="133">
        <v>7.6606100000000001</v>
      </c>
      <c r="H3519" s="133">
        <v>6.9409200000000002</v>
      </c>
      <c r="I3519" s="133">
        <v>6.9939999999999998</v>
      </c>
      <c r="J3519" s="133">
        <v>7.71</v>
      </c>
      <c r="K3519" s="133">
        <v>453.03699999999998</v>
      </c>
      <c r="L3519" s="133">
        <v>293.76400000000001</v>
      </c>
    </row>
    <row r="3520" spans="1:12" x14ac:dyDescent="0.3">
      <c r="A3520" s="134">
        <v>41886</v>
      </c>
      <c r="B3520" s="133">
        <v>160.23099999999999</v>
      </c>
      <c r="C3520" s="133">
        <v>5205.3220000000001</v>
      </c>
      <c r="D3520" s="183">
        <v>171.04</v>
      </c>
      <c r="E3520" s="133">
        <v>11764</v>
      </c>
      <c r="F3520" s="133">
        <v>7.1494499999999999</v>
      </c>
      <c r="G3520" s="133">
        <v>7.3681299999999998</v>
      </c>
      <c r="H3520" s="133">
        <v>6.9524400000000002</v>
      </c>
      <c r="I3520" s="133">
        <v>6.86</v>
      </c>
      <c r="J3520" s="133">
        <v>7.7169999999999996</v>
      </c>
      <c r="K3520" s="133">
        <v>450.53</v>
      </c>
      <c r="L3520" s="133">
        <v>292.54300000000001</v>
      </c>
    </row>
    <row r="3521" spans="1:12" x14ac:dyDescent="0.3">
      <c r="A3521" s="134">
        <v>41887</v>
      </c>
      <c r="B3521" s="133">
        <v>161.101</v>
      </c>
      <c r="C3521" s="133">
        <v>5217.335</v>
      </c>
      <c r="D3521" s="183">
        <v>171.26499999999999</v>
      </c>
      <c r="E3521" s="133">
        <v>11754</v>
      </c>
      <c r="F3521" s="133">
        <v>7.1844700000000001</v>
      </c>
      <c r="G3521" s="133">
        <v>7.2348100000000004</v>
      </c>
      <c r="H3521" s="133">
        <v>7.0507499999999999</v>
      </c>
      <c r="I3521" s="133">
        <v>6.8289999999999997</v>
      </c>
      <c r="J3521" s="133">
        <v>7.6639999999999997</v>
      </c>
      <c r="K3521" s="133">
        <v>451.98599999999999</v>
      </c>
      <c r="L3521" s="133">
        <v>293.61399999999998</v>
      </c>
    </row>
    <row r="3522" spans="1:12" x14ac:dyDescent="0.3">
      <c r="A3522" s="134">
        <v>41888</v>
      </c>
      <c r="B3522" s="133">
        <v>161.101</v>
      </c>
      <c r="C3522" s="133">
        <v>5217.335</v>
      </c>
      <c r="D3522" s="183">
        <v>171.26499999999999</v>
      </c>
      <c r="E3522" s="133">
        <v>11754</v>
      </c>
      <c r="F3522" s="133">
        <v>7.1844700000000001</v>
      </c>
      <c r="G3522" s="133">
        <v>7.2348100000000004</v>
      </c>
      <c r="H3522" s="133">
        <v>7.0507499999999999</v>
      </c>
      <c r="I3522" s="133">
        <v>6.8289999999999997</v>
      </c>
      <c r="J3522" s="133">
        <v>7.6639999999999997</v>
      </c>
      <c r="K3522" s="133">
        <v>451.98599999999999</v>
      </c>
      <c r="L3522" s="133">
        <v>293.61399999999998</v>
      </c>
    </row>
    <row r="3523" spans="1:12" x14ac:dyDescent="0.3">
      <c r="A3523" s="134">
        <v>41889</v>
      </c>
      <c r="B3523" s="133">
        <v>161.101</v>
      </c>
      <c r="C3523" s="133">
        <v>5217.335</v>
      </c>
      <c r="D3523" s="183">
        <v>171.26499999999999</v>
      </c>
      <c r="E3523" s="133">
        <v>11754</v>
      </c>
      <c r="F3523" s="133">
        <v>7.1844700000000001</v>
      </c>
      <c r="G3523" s="133">
        <v>7.2348100000000004</v>
      </c>
      <c r="H3523" s="133">
        <v>7.0507499999999999</v>
      </c>
      <c r="I3523" s="133">
        <v>6.8289999999999997</v>
      </c>
      <c r="J3523" s="133">
        <v>7.6639999999999997</v>
      </c>
      <c r="K3523" s="133">
        <v>451.98599999999999</v>
      </c>
      <c r="L3523" s="133">
        <v>293.61399999999998</v>
      </c>
    </row>
    <row r="3524" spans="1:12" x14ac:dyDescent="0.3">
      <c r="A3524" s="134">
        <v>41890</v>
      </c>
      <c r="B3524" s="133">
        <v>161.06899999999999</v>
      </c>
      <c r="C3524" s="133">
        <v>5246.4830000000002</v>
      </c>
      <c r="D3524" s="183">
        <v>172.13</v>
      </c>
      <c r="E3524" s="133">
        <v>11725</v>
      </c>
      <c r="F3524" s="133">
        <v>7.19</v>
      </c>
      <c r="G3524" s="133">
        <v>7.3608900000000004</v>
      </c>
      <c r="H3524" s="133">
        <v>6.8957199999999998</v>
      </c>
      <c r="I3524" s="133">
        <v>6.8849999999999998</v>
      </c>
      <c r="J3524" s="133">
        <v>7.6589999999999998</v>
      </c>
      <c r="K3524" s="133">
        <v>454.73700000000002</v>
      </c>
      <c r="L3524" s="133">
        <v>295.88600000000002</v>
      </c>
    </row>
    <row r="3525" spans="1:12" x14ac:dyDescent="0.3">
      <c r="A3525" s="134">
        <v>41891</v>
      </c>
      <c r="B3525" s="133">
        <v>160.67500000000001</v>
      </c>
      <c r="C3525" s="133">
        <v>5197.1189999999997</v>
      </c>
      <c r="D3525" s="183">
        <v>169.893</v>
      </c>
      <c r="E3525" s="133">
        <v>11767</v>
      </c>
      <c r="F3525" s="133">
        <v>7.16099</v>
      </c>
      <c r="G3525" s="133">
        <v>7.2737699999999998</v>
      </c>
      <c r="H3525" s="133">
        <v>6.9167500000000004</v>
      </c>
      <c r="I3525" s="133">
        <v>6.8120000000000003</v>
      </c>
      <c r="J3525" s="133">
        <v>7.6390000000000002</v>
      </c>
      <c r="K3525" s="133">
        <v>450.77300000000002</v>
      </c>
      <c r="L3525" s="133">
        <v>293.43400000000003</v>
      </c>
    </row>
    <row r="3526" spans="1:12" x14ac:dyDescent="0.3">
      <c r="A3526" s="134">
        <v>41892</v>
      </c>
      <c r="B3526" s="133">
        <v>159.71299999999999</v>
      </c>
      <c r="C3526" s="133">
        <v>5142.991</v>
      </c>
      <c r="D3526" s="183">
        <v>167.60599999999999</v>
      </c>
      <c r="E3526" s="133">
        <v>11813</v>
      </c>
      <c r="F3526" s="133">
        <v>7.1382899999999996</v>
      </c>
      <c r="G3526" s="133">
        <v>7.33371</v>
      </c>
      <c r="H3526" s="133">
        <v>6.9373899999999997</v>
      </c>
      <c r="I3526" s="133">
        <v>6.8570000000000002</v>
      </c>
      <c r="J3526" s="133">
        <v>7.6449999999999996</v>
      </c>
      <c r="K3526" s="133">
        <v>445.82400000000001</v>
      </c>
      <c r="L3526" s="133">
        <v>290.40199999999999</v>
      </c>
    </row>
    <row r="3527" spans="1:12" x14ac:dyDescent="0.3">
      <c r="A3527" s="134">
        <v>41893</v>
      </c>
      <c r="B3527" s="133">
        <v>159.46600000000001</v>
      </c>
      <c r="C3527" s="133">
        <v>5133.0330000000004</v>
      </c>
      <c r="D3527" s="183">
        <v>166.75800000000001</v>
      </c>
      <c r="E3527" s="133">
        <v>11825</v>
      </c>
      <c r="F3527" s="133">
        <v>7.226</v>
      </c>
      <c r="G3527" s="133">
        <v>7.3231400000000004</v>
      </c>
      <c r="H3527" s="133">
        <v>6.9419699999999995</v>
      </c>
      <c r="I3527" s="133">
        <v>6.907</v>
      </c>
      <c r="J3527" s="133">
        <v>7.6619999999999999</v>
      </c>
      <c r="K3527" s="133">
        <v>444.06099999999998</v>
      </c>
      <c r="L3527" s="133">
        <v>288.81799999999998</v>
      </c>
    </row>
    <row r="3528" spans="1:12" x14ac:dyDescent="0.3">
      <c r="A3528" s="134">
        <v>41894</v>
      </c>
      <c r="B3528" s="133">
        <v>159.31800000000001</v>
      </c>
      <c r="C3528" s="133">
        <v>5143.7110000000002</v>
      </c>
      <c r="D3528" s="183">
        <v>167.733</v>
      </c>
      <c r="E3528" s="133">
        <v>11819</v>
      </c>
      <c r="F3528" s="133">
        <v>7.1796300000000004</v>
      </c>
      <c r="G3528" s="133">
        <v>7.2843200000000001</v>
      </c>
      <c r="H3528" s="133">
        <v>6.9524600000000003</v>
      </c>
      <c r="I3528" s="133">
        <v>6.9340000000000002</v>
      </c>
      <c r="J3528" s="133">
        <v>7.6589999999999998</v>
      </c>
      <c r="K3528" s="133">
        <v>443.68900000000002</v>
      </c>
      <c r="L3528" s="133">
        <v>288.05599999999998</v>
      </c>
    </row>
    <row r="3529" spans="1:12" x14ac:dyDescent="0.3">
      <c r="A3529" s="134">
        <v>41895</v>
      </c>
      <c r="B3529" s="133">
        <v>159.31800000000001</v>
      </c>
      <c r="C3529" s="133">
        <v>5143.7110000000002</v>
      </c>
      <c r="D3529" s="183">
        <v>167.733</v>
      </c>
      <c r="E3529" s="133">
        <v>11819</v>
      </c>
      <c r="F3529" s="133">
        <v>7.1796300000000004</v>
      </c>
      <c r="G3529" s="133">
        <v>7.2843200000000001</v>
      </c>
      <c r="H3529" s="133">
        <v>6.9524600000000003</v>
      </c>
      <c r="I3529" s="133">
        <v>6.9340000000000002</v>
      </c>
      <c r="J3529" s="133">
        <v>7.6589999999999998</v>
      </c>
      <c r="K3529" s="133">
        <v>443.68900000000002</v>
      </c>
      <c r="L3529" s="133">
        <v>288.05599999999998</v>
      </c>
    </row>
    <row r="3530" spans="1:12" x14ac:dyDescent="0.3">
      <c r="A3530" s="134">
        <v>41896</v>
      </c>
      <c r="B3530" s="133">
        <v>159.31800000000001</v>
      </c>
      <c r="C3530" s="133">
        <v>5143.7110000000002</v>
      </c>
      <c r="D3530" s="183">
        <v>167.733</v>
      </c>
      <c r="E3530" s="133">
        <v>11819</v>
      </c>
      <c r="F3530" s="133">
        <v>7.1796300000000004</v>
      </c>
      <c r="G3530" s="133">
        <v>7.2843200000000001</v>
      </c>
      <c r="H3530" s="133">
        <v>6.9524600000000003</v>
      </c>
      <c r="I3530" s="133">
        <v>6.9340000000000002</v>
      </c>
      <c r="J3530" s="133">
        <v>7.6589999999999998</v>
      </c>
      <c r="K3530" s="133">
        <v>443.68900000000002</v>
      </c>
      <c r="L3530" s="133">
        <v>288.05599999999998</v>
      </c>
    </row>
    <row r="3531" spans="1:12" x14ac:dyDescent="0.3">
      <c r="A3531" s="134">
        <v>41897</v>
      </c>
      <c r="B3531" s="133">
        <v>158.86199999999999</v>
      </c>
      <c r="C3531" s="133">
        <v>5144.8980000000001</v>
      </c>
      <c r="D3531" s="183">
        <v>168.03700000000001</v>
      </c>
      <c r="E3531" s="133">
        <v>11928</v>
      </c>
      <c r="F3531" s="133">
        <v>7.2573400000000001</v>
      </c>
      <c r="G3531" s="133">
        <v>7.4112200000000001</v>
      </c>
      <c r="H3531" s="133">
        <v>6.9549399999999997</v>
      </c>
      <c r="I3531" s="133">
        <v>6.9850000000000003</v>
      </c>
      <c r="J3531" s="133">
        <v>7.6989999999999998</v>
      </c>
      <c r="K3531" s="133">
        <v>444.65499999999997</v>
      </c>
      <c r="L3531" s="133">
        <v>287.54899999999998</v>
      </c>
    </row>
    <row r="3532" spans="1:12" x14ac:dyDescent="0.3">
      <c r="A3532" s="134">
        <v>41898</v>
      </c>
      <c r="B3532" s="133">
        <v>158.46299999999999</v>
      </c>
      <c r="C3532" s="133">
        <v>5130.5029999999997</v>
      </c>
      <c r="D3532" s="183">
        <v>167.75</v>
      </c>
      <c r="E3532" s="133">
        <v>11952</v>
      </c>
      <c r="F3532" s="133">
        <v>7.1981799999999998</v>
      </c>
      <c r="G3532" s="133">
        <v>7.3292099999999998</v>
      </c>
      <c r="H3532" s="133">
        <v>6.8699899999999996</v>
      </c>
      <c r="I3532" s="133">
        <v>7.0460000000000003</v>
      </c>
      <c r="J3532" s="133">
        <v>7.74</v>
      </c>
      <c r="K3532" s="133">
        <v>443.42599999999999</v>
      </c>
      <c r="L3532" s="133">
        <v>286.16000000000003</v>
      </c>
    </row>
    <row r="3533" spans="1:12" x14ac:dyDescent="0.3">
      <c r="A3533" s="134">
        <v>41899</v>
      </c>
      <c r="B3533" s="133">
        <v>158.666</v>
      </c>
      <c r="C3533" s="133">
        <v>5188.1840000000002</v>
      </c>
      <c r="D3533" s="183">
        <v>169.702</v>
      </c>
      <c r="E3533" s="133">
        <v>11950</v>
      </c>
      <c r="F3533" s="133">
        <v>7.1454699999999995</v>
      </c>
      <c r="G3533" s="133">
        <v>7.4491100000000001</v>
      </c>
      <c r="H3533" s="133">
        <v>6.9160700000000004</v>
      </c>
      <c r="I3533" s="133">
        <v>7.0570000000000004</v>
      </c>
      <c r="J3533" s="133">
        <v>7.7590000000000003</v>
      </c>
      <c r="K3533" s="133">
        <v>448.81400000000002</v>
      </c>
      <c r="L3533" s="133">
        <v>289.70299999999997</v>
      </c>
    </row>
    <row r="3534" spans="1:12" x14ac:dyDescent="0.3">
      <c r="A3534" s="134">
        <v>41900</v>
      </c>
      <c r="B3534" s="133">
        <v>158.566</v>
      </c>
      <c r="C3534" s="133">
        <v>5208.1419999999998</v>
      </c>
      <c r="D3534" s="183">
        <v>169.95099999999999</v>
      </c>
      <c r="E3534" s="133">
        <v>11983</v>
      </c>
      <c r="F3534" s="133">
        <v>7.2859600000000002</v>
      </c>
      <c r="G3534" s="133">
        <v>7.4874999999999998</v>
      </c>
      <c r="H3534" s="133">
        <v>6.9647399999999999</v>
      </c>
      <c r="I3534" s="133">
        <v>7.05</v>
      </c>
      <c r="J3534" s="133">
        <v>7.742</v>
      </c>
      <c r="K3534" s="133">
        <v>453.38900000000001</v>
      </c>
      <c r="L3534" s="133">
        <v>293.23599999999999</v>
      </c>
    </row>
    <row r="3535" spans="1:12" x14ac:dyDescent="0.3">
      <c r="A3535" s="134">
        <v>41901</v>
      </c>
      <c r="B3535" s="133">
        <v>159.214</v>
      </c>
      <c r="C3535" s="133">
        <v>5227.5820000000003</v>
      </c>
      <c r="D3535" s="183">
        <v>170.50200000000001</v>
      </c>
      <c r="E3535" s="133">
        <v>11968</v>
      </c>
      <c r="F3535" s="133">
        <v>7.24491</v>
      </c>
      <c r="G3535" s="133">
        <v>7.3555200000000003</v>
      </c>
      <c r="H3535" s="133">
        <v>7.0307700000000004</v>
      </c>
      <c r="I3535" s="133">
        <v>7.0720000000000001</v>
      </c>
      <c r="J3535" s="133">
        <v>7.7560000000000002</v>
      </c>
      <c r="K3535" s="133">
        <v>455.4</v>
      </c>
      <c r="L3535" s="133">
        <v>294.90499999999997</v>
      </c>
    </row>
    <row r="3536" spans="1:12" x14ac:dyDescent="0.3">
      <c r="A3536" s="134">
        <v>41902</v>
      </c>
      <c r="B3536" s="133">
        <v>159.214</v>
      </c>
      <c r="C3536" s="133">
        <v>5227.5820000000003</v>
      </c>
      <c r="D3536" s="183">
        <v>170.50200000000001</v>
      </c>
      <c r="E3536" s="133">
        <v>11968</v>
      </c>
      <c r="F3536" s="133">
        <v>7.24491</v>
      </c>
      <c r="G3536" s="133">
        <v>7.3555200000000003</v>
      </c>
      <c r="H3536" s="133">
        <v>7.0307700000000004</v>
      </c>
      <c r="I3536" s="133">
        <v>7.0720000000000001</v>
      </c>
      <c r="J3536" s="133">
        <v>7.7560000000000002</v>
      </c>
      <c r="K3536" s="133">
        <v>455.4</v>
      </c>
      <c r="L3536" s="133">
        <v>294.90499999999997</v>
      </c>
    </row>
    <row r="3537" spans="1:12" x14ac:dyDescent="0.3">
      <c r="A3537" s="134">
        <v>41903</v>
      </c>
      <c r="B3537" s="133">
        <v>159.214</v>
      </c>
      <c r="C3537" s="133">
        <v>5227.5820000000003</v>
      </c>
      <c r="D3537" s="183">
        <v>170.50200000000001</v>
      </c>
      <c r="E3537" s="133">
        <v>11968</v>
      </c>
      <c r="F3537" s="133">
        <v>7.24491</v>
      </c>
      <c r="G3537" s="133">
        <v>7.3555200000000003</v>
      </c>
      <c r="H3537" s="133">
        <v>7.0307700000000004</v>
      </c>
      <c r="I3537" s="133">
        <v>7.0720000000000001</v>
      </c>
      <c r="J3537" s="133">
        <v>7.7560000000000002</v>
      </c>
      <c r="K3537" s="133">
        <v>455.4</v>
      </c>
      <c r="L3537" s="133">
        <v>294.90499999999997</v>
      </c>
    </row>
    <row r="3538" spans="1:12" x14ac:dyDescent="0.3">
      <c r="A3538" s="134">
        <v>41904</v>
      </c>
      <c r="B3538" s="133">
        <v>159.31399999999999</v>
      </c>
      <c r="C3538" s="133">
        <v>5219.8029999999999</v>
      </c>
      <c r="D3538" s="183">
        <v>169.93700000000001</v>
      </c>
      <c r="E3538" s="133">
        <v>11974</v>
      </c>
      <c r="F3538" s="133">
        <v>7.2418699999999996</v>
      </c>
      <c r="G3538" s="133">
        <v>7.5407999999999999</v>
      </c>
      <c r="H3538" s="133">
        <v>6.9145500000000002</v>
      </c>
      <c r="I3538" s="133">
        <v>7.0149999999999997</v>
      </c>
      <c r="J3538" s="133">
        <v>7.766</v>
      </c>
      <c r="K3538" s="133">
        <v>455.60700000000003</v>
      </c>
      <c r="L3538" s="133">
        <v>295.51499999999999</v>
      </c>
    </row>
    <row r="3539" spans="1:12" x14ac:dyDescent="0.3">
      <c r="A3539" s="134">
        <v>41905</v>
      </c>
      <c r="B3539" s="133">
        <v>159.35400000000001</v>
      </c>
      <c r="C3539" s="133">
        <v>5188.1139999999996</v>
      </c>
      <c r="D3539" s="183">
        <v>168.50299999999999</v>
      </c>
      <c r="E3539" s="133">
        <v>11965</v>
      </c>
      <c r="F3539" s="133">
        <v>7.1543799999999997</v>
      </c>
      <c r="G3539" s="133">
        <v>7.2872399999999997</v>
      </c>
      <c r="H3539" s="133">
        <v>6.9219900000000001</v>
      </c>
      <c r="I3539" s="133">
        <v>7.0279999999999996</v>
      </c>
      <c r="J3539" s="133">
        <v>7.7610000000000001</v>
      </c>
      <c r="K3539" s="133">
        <v>451.68900000000002</v>
      </c>
      <c r="L3539" s="133">
        <v>293.66000000000003</v>
      </c>
    </row>
    <row r="3540" spans="1:12" x14ac:dyDescent="0.3">
      <c r="A3540" s="134">
        <v>41906</v>
      </c>
      <c r="B3540" s="133">
        <v>159.49</v>
      </c>
      <c r="C3540" s="133">
        <v>5174.0069999999996</v>
      </c>
      <c r="D3540" s="183">
        <v>168.09800000000001</v>
      </c>
      <c r="E3540" s="133">
        <v>11945</v>
      </c>
      <c r="F3540" s="133">
        <v>6.9771999999999998</v>
      </c>
      <c r="G3540" s="133">
        <v>7.3749099999999999</v>
      </c>
      <c r="H3540" s="133">
        <v>6.8847899999999997</v>
      </c>
      <c r="I3540" s="133">
        <v>6.9559999999999995</v>
      </c>
      <c r="J3540" s="133">
        <v>7.758</v>
      </c>
      <c r="K3540" s="133">
        <v>449.50599999999997</v>
      </c>
      <c r="L3540" s="133">
        <v>291.48099999999999</v>
      </c>
    </row>
    <row r="3541" spans="1:12" x14ac:dyDescent="0.3">
      <c r="A3541" s="134">
        <v>41907</v>
      </c>
      <c r="B3541" s="133">
        <v>159.56</v>
      </c>
      <c r="C3541" s="133">
        <v>5201.3789999999999</v>
      </c>
      <c r="D3541" s="183">
        <v>168.78800000000001</v>
      </c>
      <c r="E3541" s="133">
        <v>12015</v>
      </c>
      <c r="F3541" s="133">
        <v>7.26661</v>
      </c>
      <c r="G3541" s="133">
        <v>7.4234600000000004</v>
      </c>
      <c r="H3541" s="133">
        <v>6.9128699999999998</v>
      </c>
      <c r="I3541" s="133">
        <v>6.9559999999999995</v>
      </c>
      <c r="J3541" s="133">
        <v>7.7759999999999998</v>
      </c>
      <c r="K3541" s="133">
        <v>452.23899999999998</v>
      </c>
      <c r="L3541" s="133">
        <v>293.23700000000002</v>
      </c>
    </row>
    <row r="3542" spans="1:12" x14ac:dyDescent="0.3">
      <c r="A3542" s="134">
        <v>41908</v>
      </c>
      <c r="B3542" s="133">
        <v>158.89699999999999</v>
      </c>
      <c r="C3542" s="133">
        <v>5132.5630000000001</v>
      </c>
      <c r="D3542" s="183">
        <v>167.024</v>
      </c>
      <c r="E3542" s="133">
        <v>12115</v>
      </c>
      <c r="F3542" s="133">
        <v>7.2580799999999996</v>
      </c>
      <c r="G3542" s="133">
        <v>7.4082299999999996</v>
      </c>
      <c r="H3542" s="133">
        <v>6.9216999999999995</v>
      </c>
      <c r="I3542" s="133">
        <v>6.96</v>
      </c>
      <c r="J3542" s="133">
        <v>7.7839999999999998</v>
      </c>
      <c r="K3542" s="133">
        <v>444.81700000000001</v>
      </c>
      <c r="L3542" s="133">
        <v>288.31799999999998</v>
      </c>
    </row>
    <row r="3543" spans="1:12" x14ac:dyDescent="0.3">
      <c r="A3543" s="134">
        <v>41909</v>
      </c>
      <c r="B3543" s="133">
        <v>158.89699999999999</v>
      </c>
      <c r="C3543" s="133">
        <v>5132.5630000000001</v>
      </c>
      <c r="D3543" s="183">
        <v>167.024</v>
      </c>
      <c r="E3543" s="133">
        <v>12115</v>
      </c>
      <c r="F3543" s="133">
        <v>7.2580799999999996</v>
      </c>
      <c r="G3543" s="133">
        <v>7.4082299999999996</v>
      </c>
      <c r="H3543" s="133">
        <v>6.9216999999999995</v>
      </c>
      <c r="I3543" s="133">
        <v>6.96</v>
      </c>
      <c r="J3543" s="133">
        <v>7.7839999999999998</v>
      </c>
      <c r="K3543" s="133">
        <v>444.81700000000001</v>
      </c>
      <c r="L3543" s="133">
        <v>288.31799999999998</v>
      </c>
    </row>
    <row r="3544" spans="1:12" x14ac:dyDescent="0.3">
      <c r="A3544" s="134">
        <v>41910</v>
      </c>
      <c r="B3544" s="133">
        <v>158.89699999999999</v>
      </c>
      <c r="C3544" s="133">
        <v>5132.5630000000001</v>
      </c>
      <c r="D3544" s="183">
        <v>167.024</v>
      </c>
      <c r="E3544" s="133">
        <v>12115</v>
      </c>
      <c r="F3544" s="133">
        <v>7.2580799999999996</v>
      </c>
      <c r="G3544" s="133">
        <v>7.4082299999999996</v>
      </c>
      <c r="H3544" s="133">
        <v>6.9216999999999995</v>
      </c>
      <c r="I3544" s="133">
        <v>6.96</v>
      </c>
      <c r="J3544" s="133">
        <v>7.7839999999999998</v>
      </c>
      <c r="K3544" s="133">
        <v>444.81700000000001</v>
      </c>
      <c r="L3544" s="133">
        <v>288.31799999999998</v>
      </c>
    </row>
    <row r="3545" spans="1:12" x14ac:dyDescent="0.3">
      <c r="A3545" s="134">
        <v>41911</v>
      </c>
      <c r="B3545" s="133">
        <v>157.68299999999999</v>
      </c>
      <c r="C3545" s="133">
        <v>5142.0110000000004</v>
      </c>
      <c r="D3545" s="183">
        <v>167.03700000000001</v>
      </c>
      <c r="E3545" s="133">
        <v>12135</v>
      </c>
      <c r="F3545" s="133">
        <v>7.2104200000000001</v>
      </c>
      <c r="G3545" s="133">
        <v>7.4700899999999999</v>
      </c>
      <c r="H3545" s="133">
        <v>6.9402799999999996</v>
      </c>
      <c r="I3545" s="133">
        <v>7.1870000000000003</v>
      </c>
      <c r="J3545" s="133">
        <v>7.8840000000000003</v>
      </c>
      <c r="K3545" s="133">
        <v>447.404</v>
      </c>
      <c r="L3545" s="133">
        <v>290.35399999999998</v>
      </c>
    </row>
    <row r="3546" spans="1:12" x14ac:dyDescent="0.3">
      <c r="A3546" s="134">
        <v>41912</v>
      </c>
      <c r="B3546" s="133">
        <v>156.50399999999999</v>
      </c>
      <c r="C3546" s="133">
        <v>5137.5789999999997</v>
      </c>
      <c r="D3546" s="183">
        <v>166.756</v>
      </c>
      <c r="E3546" s="133">
        <v>12195</v>
      </c>
      <c r="F3546" s="133">
        <v>7.1756599999999997</v>
      </c>
      <c r="G3546" s="133">
        <v>7.36693</v>
      </c>
      <c r="H3546" s="133">
        <v>6.8394500000000003</v>
      </c>
      <c r="I3546" s="133">
        <v>7.2869999999999999</v>
      </c>
      <c r="J3546" s="133">
        <v>7.9210000000000003</v>
      </c>
      <c r="K3546" s="133">
        <v>446.60700000000003</v>
      </c>
      <c r="L3546" s="133">
        <v>290.00400000000002</v>
      </c>
    </row>
    <row r="3547" spans="1:12" x14ac:dyDescent="0.3">
      <c r="A3547" s="134">
        <v>41913</v>
      </c>
      <c r="B3547" s="133">
        <v>156.76400000000001</v>
      </c>
      <c r="C3547" s="133">
        <v>5140.9129999999996</v>
      </c>
      <c r="D3547" s="183">
        <v>166.065</v>
      </c>
      <c r="E3547" s="133">
        <v>12168</v>
      </c>
      <c r="F3547" s="133">
        <v>7.0772199999999996</v>
      </c>
      <c r="G3547" s="133">
        <v>7.4280200000000001</v>
      </c>
      <c r="H3547" s="133">
        <v>6.8507800000000003</v>
      </c>
      <c r="I3547" s="133">
        <v>7.3490000000000002</v>
      </c>
      <c r="J3547" s="133">
        <v>7.9109999999999996</v>
      </c>
      <c r="K3547" s="133">
        <v>445.58800000000002</v>
      </c>
      <c r="L3547" s="133">
        <v>289.47699999999998</v>
      </c>
    </row>
    <row r="3548" spans="1:12" x14ac:dyDescent="0.3">
      <c r="A3548" s="134">
        <v>41914</v>
      </c>
      <c r="B3548" s="133">
        <v>156.86199999999999</v>
      </c>
      <c r="C3548" s="133">
        <v>5000.8090000000002</v>
      </c>
      <c r="D3548" s="183">
        <v>161.50200000000001</v>
      </c>
      <c r="E3548" s="133">
        <v>12130</v>
      </c>
      <c r="F3548" s="133">
        <v>7.0061</v>
      </c>
      <c r="G3548" s="133">
        <v>7.2577800000000003</v>
      </c>
      <c r="H3548" s="133">
        <v>6.8666299999999998</v>
      </c>
      <c r="I3548" s="133">
        <v>7.3540000000000001</v>
      </c>
      <c r="J3548" s="133">
        <v>7.93</v>
      </c>
      <c r="K3548" s="133">
        <v>430.79899999999998</v>
      </c>
      <c r="L3548" s="133">
        <v>280.11200000000002</v>
      </c>
    </row>
    <row r="3549" spans="1:12" x14ac:dyDescent="0.3">
      <c r="A3549" s="134">
        <v>41915</v>
      </c>
      <c r="B3549" s="133">
        <v>156.869</v>
      </c>
      <c r="C3549" s="133">
        <v>4949.3459999999995</v>
      </c>
      <c r="D3549" s="183">
        <v>160.339</v>
      </c>
      <c r="E3549" s="133">
        <v>12180</v>
      </c>
      <c r="F3549" s="133">
        <v>7.0284800000000001</v>
      </c>
      <c r="G3549" s="133">
        <v>7.2589100000000002</v>
      </c>
      <c r="H3549" s="133">
        <v>6.7938999999999998</v>
      </c>
      <c r="I3549" s="133">
        <v>7.3879999999999999</v>
      </c>
      <c r="J3549" s="133">
        <v>7.9279999999999999</v>
      </c>
      <c r="K3549" s="133">
        <v>426.25599999999997</v>
      </c>
      <c r="L3549" s="133">
        <v>277.154</v>
      </c>
    </row>
    <row r="3550" spans="1:12" x14ac:dyDescent="0.3">
      <c r="A3550" s="134">
        <v>41916</v>
      </c>
      <c r="B3550" s="133">
        <v>156.869</v>
      </c>
      <c r="C3550" s="133">
        <v>4949.3459999999995</v>
      </c>
      <c r="D3550" s="183">
        <v>160.339</v>
      </c>
      <c r="E3550" s="133">
        <v>12180</v>
      </c>
      <c r="F3550" s="133">
        <v>7.0284800000000001</v>
      </c>
      <c r="G3550" s="133">
        <v>7.2589100000000002</v>
      </c>
      <c r="H3550" s="133">
        <v>6.7938999999999998</v>
      </c>
      <c r="I3550" s="133">
        <v>7.3879999999999999</v>
      </c>
      <c r="J3550" s="133">
        <v>7.9279999999999999</v>
      </c>
      <c r="K3550" s="133">
        <v>426.25599999999997</v>
      </c>
      <c r="L3550" s="133">
        <v>277.154</v>
      </c>
    </row>
    <row r="3551" spans="1:12" x14ac:dyDescent="0.3">
      <c r="A3551" s="134">
        <v>41917</v>
      </c>
      <c r="B3551" s="133">
        <v>156.869</v>
      </c>
      <c r="C3551" s="133">
        <v>4949.3459999999995</v>
      </c>
      <c r="D3551" s="183">
        <v>160.339</v>
      </c>
      <c r="E3551" s="133">
        <v>12180</v>
      </c>
      <c r="F3551" s="133">
        <v>7.0284800000000001</v>
      </c>
      <c r="G3551" s="133">
        <v>7.2589100000000002</v>
      </c>
      <c r="H3551" s="133">
        <v>6.7938999999999998</v>
      </c>
      <c r="I3551" s="133">
        <v>7.3879999999999999</v>
      </c>
      <c r="J3551" s="133">
        <v>7.9279999999999999</v>
      </c>
      <c r="K3551" s="133">
        <v>426.25599999999997</v>
      </c>
      <c r="L3551" s="133">
        <v>277.154</v>
      </c>
    </row>
    <row r="3552" spans="1:12" x14ac:dyDescent="0.3">
      <c r="A3552" s="134">
        <v>41918</v>
      </c>
      <c r="B3552" s="133">
        <v>156.887</v>
      </c>
      <c r="C3552" s="133">
        <v>5000.1379999999999</v>
      </c>
      <c r="D3552" s="183">
        <v>161.56299999999999</v>
      </c>
      <c r="E3552" s="133">
        <v>12165</v>
      </c>
      <c r="F3552" s="133">
        <v>7.0399000000000003</v>
      </c>
      <c r="G3552" s="133">
        <v>7.2072900000000004</v>
      </c>
      <c r="H3552" s="133">
        <v>6.8235099999999997</v>
      </c>
      <c r="I3552" s="133">
        <v>7.3949999999999996</v>
      </c>
      <c r="J3552" s="133">
        <v>7.9480000000000004</v>
      </c>
      <c r="K3552" s="133">
        <v>432.93200000000002</v>
      </c>
      <c r="L3552" s="133">
        <v>281.88900000000001</v>
      </c>
    </row>
    <row r="3553" spans="1:12" x14ac:dyDescent="0.3">
      <c r="A3553" s="134">
        <v>41919</v>
      </c>
      <c r="B3553" s="133">
        <v>157.33500000000001</v>
      </c>
      <c r="C3553" s="133">
        <v>5032.8410000000003</v>
      </c>
      <c r="D3553" s="183">
        <v>162.91900000000001</v>
      </c>
      <c r="E3553" s="133">
        <v>12193</v>
      </c>
      <c r="F3553" s="133">
        <v>7.0774100000000004</v>
      </c>
      <c r="G3553" s="133">
        <v>7.31067</v>
      </c>
      <c r="H3553" s="133">
        <v>6.7763600000000004</v>
      </c>
      <c r="I3553" s="133">
        <v>7.3559999999999999</v>
      </c>
      <c r="J3553" s="133">
        <v>7.9850000000000003</v>
      </c>
      <c r="K3553" s="133">
        <v>435.99700000000001</v>
      </c>
      <c r="L3553" s="133">
        <v>283.44</v>
      </c>
    </row>
    <row r="3554" spans="1:12" x14ac:dyDescent="0.3">
      <c r="A3554" s="134">
        <v>41920</v>
      </c>
      <c r="B3554" s="133">
        <v>157.18600000000001</v>
      </c>
      <c r="C3554" s="133">
        <v>4958.5190000000002</v>
      </c>
      <c r="D3554" s="183">
        <v>160.483</v>
      </c>
      <c r="E3554" s="133">
        <v>12165</v>
      </c>
      <c r="F3554" s="133">
        <v>7.05389</v>
      </c>
      <c r="G3554" s="133">
        <v>7.1454199999999997</v>
      </c>
      <c r="H3554" s="133">
        <v>6.8328699999999998</v>
      </c>
      <c r="I3554" s="133">
        <v>7.2910000000000004</v>
      </c>
      <c r="J3554" s="133">
        <v>7.9420000000000002</v>
      </c>
      <c r="K3554" s="133">
        <v>428.02800000000002</v>
      </c>
      <c r="L3554" s="133">
        <v>278.47199999999998</v>
      </c>
    </row>
    <row r="3555" spans="1:12" x14ac:dyDescent="0.3">
      <c r="A3555" s="134">
        <v>41921</v>
      </c>
      <c r="B3555" s="133">
        <v>157.77000000000001</v>
      </c>
      <c r="C3555" s="133">
        <v>4993.8789999999999</v>
      </c>
      <c r="D3555" s="183">
        <v>161.32599999999999</v>
      </c>
      <c r="E3555" s="133">
        <v>12175</v>
      </c>
      <c r="F3555" s="133">
        <v>7.0424800000000003</v>
      </c>
      <c r="G3555" s="133">
        <v>7.1984199999999996</v>
      </c>
      <c r="H3555" s="133">
        <v>6.7576499999999999</v>
      </c>
      <c r="I3555" s="133">
        <v>7.2160000000000002</v>
      </c>
      <c r="J3555" s="133">
        <v>7.9390000000000001</v>
      </c>
      <c r="K3555" s="133">
        <v>431.99799999999999</v>
      </c>
      <c r="L3555" s="133">
        <v>280.54599999999999</v>
      </c>
    </row>
    <row r="3556" spans="1:12" x14ac:dyDescent="0.3">
      <c r="A3556" s="134">
        <v>41922</v>
      </c>
      <c r="B3556" s="133">
        <v>158.113</v>
      </c>
      <c r="C3556" s="133">
        <v>4962.96</v>
      </c>
      <c r="D3556" s="183">
        <v>159.87799999999999</v>
      </c>
      <c r="E3556" s="133">
        <v>12220</v>
      </c>
      <c r="F3556" s="133">
        <v>7.0176400000000001</v>
      </c>
      <c r="G3556" s="133">
        <v>7.22079</v>
      </c>
      <c r="H3556" s="133">
        <v>6.7876200000000004</v>
      </c>
      <c r="I3556" s="133">
        <v>7.2119999999999997</v>
      </c>
      <c r="J3556" s="133">
        <v>7.9190000000000005</v>
      </c>
      <c r="K3556" s="133">
        <v>428.779</v>
      </c>
      <c r="L3556" s="133">
        <v>278.48</v>
      </c>
    </row>
    <row r="3557" spans="1:12" x14ac:dyDescent="0.3">
      <c r="A3557" s="134">
        <v>41923</v>
      </c>
      <c r="B3557" s="133">
        <v>158.113</v>
      </c>
      <c r="C3557" s="133">
        <v>4962.96</v>
      </c>
      <c r="D3557" s="183">
        <v>159.87799999999999</v>
      </c>
      <c r="E3557" s="133">
        <v>12220</v>
      </c>
      <c r="F3557" s="133">
        <v>7.0176400000000001</v>
      </c>
      <c r="G3557" s="133">
        <v>7.22079</v>
      </c>
      <c r="H3557" s="133">
        <v>6.7876200000000004</v>
      </c>
      <c r="I3557" s="133">
        <v>7.2119999999999997</v>
      </c>
      <c r="J3557" s="133">
        <v>7.9190000000000005</v>
      </c>
      <c r="K3557" s="133">
        <v>428.779</v>
      </c>
      <c r="L3557" s="133">
        <v>278.48</v>
      </c>
    </row>
    <row r="3558" spans="1:12" x14ac:dyDescent="0.3">
      <c r="A3558" s="134">
        <v>41924</v>
      </c>
      <c r="B3558" s="133">
        <v>158.113</v>
      </c>
      <c r="C3558" s="133">
        <v>4962.96</v>
      </c>
      <c r="D3558" s="183">
        <v>159.87799999999999</v>
      </c>
      <c r="E3558" s="133">
        <v>12220</v>
      </c>
      <c r="F3558" s="133">
        <v>7.0176400000000001</v>
      </c>
      <c r="G3558" s="133">
        <v>7.22079</v>
      </c>
      <c r="H3558" s="133">
        <v>6.7876200000000004</v>
      </c>
      <c r="I3558" s="133">
        <v>7.2119999999999997</v>
      </c>
      <c r="J3558" s="133">
        <v>7.9190000000000005</v>
      </c>
      <c r="K3558" s="133">
        <v>428.779</v>
      </c>
      <c r="L3558" s="133">
        <v>278.48</v>
      </c>
    </row>
    <row r="3559" spans="1:12" x14ac:dyDescent="0.3">
      <c r="A3559" s="134">
        <v>41925</v>
      </c>
      <c r="B3559" s="133">
        <v>158.22900000000001</v>
      </c>
      <c r="C3559" s="133">
        <v>4913.0529999999999</v>
      </c>
      <c r="D3559" s="183">
        <v>158.066</v>
      </c>
      <c r="E3559" s="133">
        <v>12210</v>
      </c>
      <c r="F3559" s="133">
        <v>7.1419300000000003</v>
      </c>
      <c r="G3559" s="133">
        <v>7.1730400000000003</v>
      </c>
      <c r="H3559" s="133">
        <v>6.8125299999999998</v>
      </c>
      <c r="I3559" s="133">
        <v>7.2409999999999997</v>
      </c>
      <c r="J3559" s="133">
        <v>7.9539999999999997</v>
      </c>
      <c r="K3559" s="133">
        <v>423.93799999999999</v>
      </c>
      <c r="L3559" s="133">
        <v>275.01600000000002</v>
      </c>
    </row>
    <row r="3560" spans="1:12" x14ac:dyDescent="0.3">
      <c r="A3560" s="134">
        <v>41926</v>
      </c>
      <c r="B3560" s="133">
        <v>159.25899999999999</v>
      </c>
      <c r="C3560" s="133">
        <v>4922.5820000000003</v>
      </c>
      <c r="D3560" s="183">
        <v>158.58699999999999</v>
      </c>
      <c r="E3560" s="133">
        <v>12210</v>
      </c>
      <c r="F3560" s="133">
        <v>7.0778400000000001</v>
      </c>
      <c r="G3560" s="133">
        <v>7.2084200000000003</v>
      </c>
      <c r="H3560" s="133">
        <v>6.7669600000000001</v>
      </c>
      <c r="I3560" s="133">
        <v>7.202</v>
      </c>
      <c r="J3560" s="133">
        <v>7.8940000000000001</v>
      </c>
      <c r="K3560" s="133">
        <v>425.85899999999998</v>
      </c>
      <c r="L3560" s="133">
        <v>276.15300000000002</v>
      </c>
    </row>
    <row r="3561" spans="1:12" x14ac:dyDescent="0.3">
      <c r="A3561" s="134">
        <v>41927</v>
      </c>
      <c r="B3561" s="133">
        <v>159.43899999999999</v>
      </c>
      <c r="C3561" s="133">
        <v>4962.9399999999996</v>
      </c>
      <c r="D3561" s="183">
        <v>159.221</v>
      </c>
      <c r="E3561" s="133">
        <v>12230</v>
      </c>
      <c r="F3561" s="133">
        <v>7.0967399999999996</v>
      </c>
      <c r="G3561" s="133">
        <v>7.7159399999999998</v>
      </c>
      <c r="H3561" s="133">
        <v>6.7586899999999996</v>
      </c>
      <c r="I3561" s="133">
        <v>7.2270000000000003</v>
      </c>
      <c r="J3561" s="133">
        <v>7.8890000000000002</v>
      </c>
      <c r="K3561" s="133">
        <v>430.834</v>
      </c>
      <c r="L3561" s="133">
        <v>278.91399999999999</v>
      </c>
    </row>
    <row r="3562" spans="1:12" x14ac:dyDescent="0.3">
      <c r="A3562" s="134">
        <v>41928</v>
      </c>
      <c r="B3562" s="133">
        <v>158.94900000000001</v>
      </c>
      <c r="C3562" s="133">
        <v>4951.6139999999996</v>
      </c>
      <c r="D3562" s="183">
        <v>159.083</v>
      </c>
      <c r="E3562" s="133">
        <v>12248</v>
      </c>
      <c r="F3562" s="133">
        <v>7.6265000000000001</v>
      </c>
      <c r="G3562" s="133">
        <v>7.6353999999999997</v>
      </c>
      <c r="H3562" s="133">
        <v>6.9112999999999998</v>
      </c>
      <c r="I3562" s="133">
        <v>7.1859999999999999</v>
      </c>
      <c r="J3562" s="133">
        <v>7.8819999999999997</v>
      </c>
      <c r="K3562" s="133">
        <v>429.31099999999998</v>
      </c>
      <c r="L3562" s="133">
        <v>277.75200000000001</v>
      </c>
    </row>
    <row r="3563" spans="1:12" x14ac:dyDescent="0.3">
      <c r="A3563" s="134">
        <v>41929</v>
      </c>
      <c r="B3563" s="133">
        <v>159.631</v>
      </c>
      <c r="C3563" s="133">
        <v>5028.9459999999999</v>
      </c>
      <c r="D3563" s="183">
        <v>161.607</v>
      </c>
      <c r="E3563" s="133">
        <v>12075</v>
      </c>
      <c r="F3563" s="133">
        <v>7.1389899999999997</v>
      </c>
      <c r="G3563" s="133">
        <v>7.3294499999999996</v>
      </c>
      <c r="H3563" s="133">
        <v>6.8213100000000004</v>
      </c>
      <c r="I3563" s="133">
        <v>7.1349999999999998</v>
      </c>
      <c r="J3563" s="133">
        <v>7.8410000000000002</v>
      </c>
      <c r="K3563" s="133">
        <v>437.88499999999999</v>
      </c>
      <c r="L3563" s="133">
        <v>283.05599999999998</v>
      </c>
    </row>
    <row r="3564" spans="1:12" x14ac:dyDescent="0.3">
      <c r="A3564" s="134">
        <v>41930</v>
      </c>
      <c r="B3564" s="133">
        <v>159.631</v>
      </c>
      <c r="C3564" s="133">
        <v>5028.9459999999999</v>
      </c>
      <c r="D3564" s="183">
        <v>161.607</v>
      </c>
      <c r="E3564" s="133">
        <v>12075</v>
      </c>
      <c r="F3564" s="133">
        <v>7.1389899999999997</v>
      </c>
      <c r="G3564" s="133">
        <v>7.3294499999999996</v>
      </c>
      <c r="H3564" s="133">
        <v>6.8213100000000004</v>
      </c>
      <c r="I3564" s="133">
        <v>7.1349999999999998</v>
      </c>
      <c r="J3564" s="133">
        <v>7.8410000000000002</v>
      </c>
      <c r="K3564" s="133">
        <v>437.88499999999999</v>
      </c>
      <c r="L3564" s="133">
        <v>283.05599999999998</v>
      </c>
    </row>
    <row r="3565" spans="1:12" x14ac:dyDescent="0.3">
      <c r="A3565" s="134">
        <v>41931</v>
      </c>
      <c r="B3565" s="133">
        <v>159.631</v>
      </c>
      <c r="C3565" s="133">
        <v>5028.9459999999999</v>
      </c>
      <c r="D3565" s="183">
        <v>161.607</v>
      </c>
      <c r="E3565" s="133">
        <v>12075</v>
      </c>
      <c r="F3565" s="133">
        <v>7.1389899999999997</v>
      </c>
      <c r="G3565" s="133">
        <v>7.3294499999999996</v>
      </c>
      <c r="H3565" s="133">
        <v>6.8213100000000004</v>
      </c>
      <c r="I3565" s="133">
        <v>7.1349999999999998</v>
      </c>
      <c r="J3565" s="133">
        <v>7.8410000000000002</v>
      </c>
      <c r="K3565" s="133">
        <v>437.88499999999999</v>
      </c>
      <c r="L3565" s="133">
        <v>283.05599999999998</v>
      </c>
    </row>
    <row r="3566" spans="1:12" x14ac:dyDescent="0.3">
      <c r="A3566" s="134">
        <v>41932</v>
      </c>
      <c r="B3566" s="133">
        <v>161.12700000000001</v>
      </c>
      <c r="C3566" s="133">
        <v>5040.5320000000002</v>
      </c>
      <c r="D3566" s="183">
        <v>161.78299999999999</v>
      </c>
      <c r="E3566" s="133">
        <v>11960</v>
      </c>
      <c r="F3566" s="133">
        <v>7.0787000000000004</v>
      </c>
      <c r="G3566" s="133">
        <v>7.1821200000000003</v>
      </c>
      <c r="H3566" s="133">
        <v>6.8104300000000002</v>
      </c>
      <c r="I3566" s="133">
        <v>7.09</v>
      </c>
      <c r="J3566" s="133">
        <v>7.7640000000000002</v>
      </c>
      <c r="K3566" s="133">
        <v>438.47500000000002</v>
      </c>
      <c r="L3566" s="133">
        <v>283.37099999999998</v>
      </c>
    </row>
    <row r="3567" spans="1:12" x14ac:dyDescent="0.3">
      <c r="A3567" s="134">
        <v>41933</v>
      </c>
      <c r="B3567" s="133">
        <v>161.905</v>
      </c>
      <c r="C3567" s="133">
        <v>5029.3440000000001</v>
      </c>
      <c r="D3567" s="183">
        <v>161.64599999999999</v>
      </c>
      <c r="E3567" s="133">
        <v>11975</v>
      </c>
      <c r="F3567" s="133">
        <v>7.1145399999999999</v>
      </c>
      <c r="G3567" s="133">
        <v>7.29047</v>
      </c>
      <c r="H3567" s="133">
        <v>6.8604199999999995</v>
      </c>
      <c r="I3567" s="133">
        <v>7.0549999999999997</v>
      </c>
      <c r="J3567" s="133">
        <v>7.7569999999999997</v>
      </c>
      <c r="K3567" s="133">
        <v>437.42200000000003</v>
      </c>
      <c r="L3567" s="133">
        <v>282.64999999999998</v>
      </c>
    </row>
    <row r="3568" spans="1:12" x14ac:dyDescent="0.3">
      <c r="A3568" s="134">
        <v>41934</v>
      </c>
      <c r="B3568" s="133">
        <v>162.06299999999999</v>
      </c>
      <c r="C3568" s="133">
        <v>5074.3230000000003</v>
      </c>
      <c r="D3568" s="183">
        <v>163.10900000000001</v>
      </c>
      <c r="E3568" s="133">
        <v>12010</v>
      </c>
      <c r="F3568" s="133">
        <v>7.0823600000000004</v>
      </c>
      <c r="G3568" s="133">
        <v>7.3675699999999997</v>
      </c>
      <c r="H3568" s="133">
        <v>6.8295300000000001</v>
      </c>
      <c r="I3568" s="133">
        <v>7.032</v>
      </c>
      <c r="J3568" s="133">
        <v>7.76</v>
      </c>
      <c r="K3568" s="133">
        <v>441.67</v>
      </c>
      <c r="L3568" s="133">
        <v>285.71499999999997</v>
      </c>
    </row>
    <row r="3569" spans="1:12" x14ac:dyDescent="0.3">
      <c r="A3569" s="134">
        <v>41935</v>
      </c>
      <c r="B3569" s="133">
        <v>162.19</v>
      </c>
      <c r="C3569" s="133">
        <v>5103.518</v>
      </c>
      <c r="D3569" s="183">
        <v>163.774</v>
      </c>
      <c r="E3569" s="133">
        <v>12053</v>
      </c>
      <c r="F3569" s="133">
        <v>7.1208600000000004</v>
      </c>
      <c r="G3569" s="133">
        <v>7.3892600000000002</v>
      </c>
      <c r="H3569" s="133">
        <v>6.8996300000000002</v>
      </c>
      <c r="I3569" s="133">
        <v>6.9370000000000003</v>
      </c>
      <c r="J3569" s="133">
        <v>7.7489999999999997</v>
      </c>
      <c r="K3569" s="133">
        <v>444.23700000000002</v>
      </c>
      <c r="L3569" s="133">
        <v>287.77100000000002</v>
      </c>
    </row>
    <row r="3570" spans="1:12" x14ac:dyDescent="0.3">
      <c r="A3570" s="134">
        <v>41936</v>
      </c>
      <c r="B3570" s="133">
        <v>162.37799999999999</v>
      </c>
      <c r="C3570" s="133">
        <v>5073.0680000000002</v>
      </c>
      <c r="D3570" s="183">
        <v>162.71100000000001</v>
      </c>
      <c r="E3570" s="133">
        <v>12032</v>
      </c>
      <c r="F3570" s="133">
        <v>7.0233499999999998</v>
      </c>
      <c r="G3570" s="133">
        <v>7.25868</v>
      </c>
      <c r="H3570" s="133">
        <v>6.8880299999999997</v>
      </c>
      <c r="I3570" s="133">
        <v>6.9050000000000002</v>
      </c>
      <c r="J3570" s="133">
        <v>7.74</v>
      </c>
      <c r="K3570" s="133">
        <v>441.99099999999999</v>
      </c>
      <c r="L3570" s="133">
        <v>286.154</v>
      </c>
    </row>
    <row r="3571" spans="1:12" x14ac:dyDescent="0.3">
      <c r="A3571" s="134">
        <v>41937</v>
      </c>
      <c r="B3571" s="133">
        <v>162.37799999999999</v>
      </c>
      <c r="C3571" s="133">
        <v>5073.0680000000002</v>
      </c>
      <c r="D3571" s="183">
        <v>162.71100000000001</v>
      </c>
      <c r="E3571" s="133">
        <v>12032</v>
      </c>
      <c r="F3571" s="133">
        <v>7.0233499999999998</v>
      </c>
      <c r="G3571" s="133">
        <v>7.25868</v>
      </c>
      <c r="H3571" s="133">
        <v>6.8880299999999997</v>
      </c>
      <c r="I3571" s="133">
        <v>6.9050000000000002</v>
      </c>
      <c r="J3571" s="133">
        <v>7.74</v>
      </c>
      <c r="K3571" s="133">
        <v>441.99099999999999</v>
      </c>
      <c r="L3571" s="133">
        <v>286.154</v>
      </c>
    </row>
    <row r="3572" spans="1:12" x14ac:dyDescent="0.3">
      <c r="A3572" s="134">
        <v>41938</v>
      </c>
      <c r="B3572" s="133">
        <v>162.37799999999999</v>
      </c>
      <c r="C3572" s="133">
        <v>5073.0680000000002</v>
      </c>
      <c r="D3572" s="183">
        <v>162.71100000000001</v>
      </c>
      <c r="E3572" s="133">
        <v>12032</v>
      </c>
      <c r="F3572" s="133">
        <v>7.0233499999999998</v>
      </c>
      <c r="G3572" s="133">
        <v>7.25868</v>
      </c>
      <c r="H3572" s="133">
        <v>6.8880299999999997</v>
      </c>
      <c r="I3572" s="133">
        <v>6.9050000000000002</v>
      </c>
      <c r="J3572" s="133">
        <v>7.74</v>
      </c>
      <c r="K3572" s="133">
        <v>441.99099999999999</v>
      </c>
      <c r="L3572" s="133">
        <v>286.154</v>
      </c>
    </row>
    <row r="3573" spans="1:12" x14ac:dyDescent="0.3">
      <c r="A3573" s="134">
        <v>41939</v>
      </c>
      <c r="B3573" s="133">
        <v>162.57400000000001</v>
      </c>
      <c r="C3573" s="133">
        <v>5024.2920000000004</v>
      </c>
      <c r="D3573" s="183">
        <v>161.20400000000001</v>
      </c>
      <c r="E3573" s="133">
        <v>12085</v>
      </c>
      <c r="F3573" s="133">
        <v>7.07423</v>
      </c>
      <c r="G3573" s="133">
        <v>7.3048400000000004</v>
      </c>
      <c r="H3573" s="133">
        <v>6.8292099999999998</v>
      </c>
      <c r="I3573" s="133">
        <v>6.9470000000000001</v>
      </c>
      <c r="J3573" s="133">
        <v>7.726</v>
      </c>
      <c r="K3573" s="133">
        <v>435.96699999999998</v>
      </c>
      <c r="L3573" s="133">
        <v>282.137</v>
      </c>
    </row>
    <row r="3574" spans="1:12" x14ac:dyDescent="0.3">
      <c r="A3574" s="134">
        <v>41940</v>
      </c>
      <c r="B3574" s="133">
        <v>162.30099999999999</v>
      </c>
      <c r="C3574" s="133">
        <v>5001.3040000000001</v>
      </c>
      <c r="D3574" s="183">
        <v>160.01300000000001</v>
      </c>
      <c r="E3574" s="133">
        <v>12173</v>
      </c>
      <c r="F3574" s="133">
        <v>7.0296599999999998</v>
      </c>
      <c r="G3574" s="133">
        <v>7.2648599999999997</v>
      </c>
      <c r="H3574" s="133">
        <v>6.8280099999999999</v>
      </c>
      <c r="I3574" s="133">
        <v>6.88</v>
      </c>
      <c r="J3574" s="133">
        <v>7.7030000000000003</v>
      </c>
      <c r="K3574" s="133">
        <v>433.83699999999999</v>
      </c>
      <c r="L3574" s="133">
        <v>280.93</v>
      </c>
    </row>
    <row r="3575" spans="1:12" x14ac:dyDescent="0.3">
      <c r="A3575" s="134">
        <v>41941</v>
      </c>
      <c r="B3575" s="133">
        <v>162.126</v>
      </c>
      <c r="C3575" s="133">
        <v>5074.0559999999996</v>
      </c>
      <c r="D3575" s="183">
        <v>162.94</v>
      </c>
      <c r="E3575" s="133">
        <v>12160</v>
      </c>
      <c r="F3575" s="133">
        <v>7.1350699999999998</v>
      </c>
      <c r="G3575" s="133">
        <v>7.1958000000000002</v>
      </c>
      <c r="H3575" s="133">
        <v>6.8725899999999998</v>
      </c>
      <c r="I3575" s="133">
        <v>6.9059999999999997</v>
      </c>
      <c r="J3575" s="133">
        <v>7.7169999999999996</v>
      </c>
      <c r="K3575" s="133">
        <v>443.25</v>
      </c>
      <c r="L3575" s="133">
        <v>286.82600000000002</v>
      </c>
    </row>
    <row r="3576" spans="1:12" x14ac:dyDescent="0.3">
      <c r="A3576" s="134">
        <v>41942</v>
      </c>
      <c r="B3576" s="133">
        <v>162.053</v>
      </c>
      <c r="C3576" s="133">
        <v>5058.8490000000002</v>
      </c>
      <c r="D3576" s="183">
        <v>162.65199999999999</v>
      </c>
      <c r="E3576" s="133">
        <v>12115</v>
      </c>
      <c r="F3576" s="133">
        <v>7.0884099999999997</v>
      </c>
      <c r="G3576" s="133">
        <v>7.2329600000000003</v>
      </c>
      <c r="H3576" s="133">
        <v>7.0255400000000003</v>
      </c>
      <c r="I3576" s="133">
        <v>6.8339999999999996</v>
      </c>
      <c r="J3576" s="133">
        <v>7.6959999999999997</v>
      </c>
      <c r="K3576" s="133">
        <v>441.59899999999999</v>
      </c>
      <c r="L3576" s="133">
        <v>286.048</v>
      </c>
    </row>
    <row r="3577" spans="1:12" x14ac:dyDescent="0.3">
      <c r="A3577" s="134">
        <v>41943</v>
      </c>
      <c r="B3577" s="133">
        <v>162.66999999999999</v>
      </c>
      <c r="C3577" s="133">
        <v>5089.5469999999996</v>
      </c>
      <c r="D3577" s="183">
        <v>163.41200000000001</v>
      </c>
      <c r="E3577" s="133">
        <v>12065</v>
      </c>
      <c r="F3577" s="133">
        <v>7.0264100000000003</v>
      </c>
      <c r="G3577" s="133">
        <v>7.2481900000000001</v>
      </c>
      <c r="H3577" s="133">
        <v>6.9122300000000001</v>
      </c>
      <c r="I3577" s="133">
        <v>6.8490000000000002</v>
      </c>
      <c r="J3577" s="133">
        <v>7.6710000000000003</v>
      </c>
      <c r="K3577" s="133">
        <v>445.17700000000002</v>
      </c>
      <c r="L3577" s="133">
        <v>288.26799999999997</v>
      </c>
    </row>
    <row r="3578" spans="1:12" x14ac:dyDescent="0.3">
      <c r="A3578" s="134">
        <v>41944</v>
      </c>
      <c r="B3578" s="133">
        <v>162.66999999999999</v>
      </c>
      <c r="C3578" s="133">
        <v>5089.5469999999996</v>
      </c>
      <c r="D3578" s="183">
        <v>163.41200000000001</v>
      </c>
      <c r="E3578" s="133">
        <v>12065</v>
      </c>
      <c r="F3578" s="133">
        <v>7.0264100000000003</v>
      </c>
      <c r="G3578" s="133">
        <v>7.2481900000000001</v>
      </c>
      <c r="H3578" s="133">
        <v>6.9122300000000001</v>
      </c>
      <c r="I3578" s="133">
        <v>6.8490000000000002</v>
      </c>
      <c r="J3578" s="133">
        <v>7.6710000000000003</v>
      </c>
      <c r="K3578" s="133">
        <v>445.17700000000002</v>
      </c>
      <c r="L3578" s="133">
        <v>288.26799999999997</v>
      </c>
    </row>
    <row r="3579" spans="1:12" x14ac:dyDescent="0.3">
      <c r="A3579" s="134">
        <v>41945</v>
      </c>
      <c r="B3579" s="133">
        <v>162.66999999999999</v>
      </c>
      <c r="C3579" s="133">
        <v>5089.5469999999996</v>
      </c>
      <c r="D3579" s="183">
        <v>163.41200000000001</v>
      </c>
      <c r="E3579" s="133">
        <v>12065</v>
      </c>
      <c r="F3579" s="133">
        <v>7.0264100000000003</v>
      </c>
      <c r="G3579" s="133">
        <v>7.2481900000000001</v>
      </c>
      <c r="H3579" s="133">
        <v>6.9122300000000001</v>
      </c>
      <c r="I3579" s="133">
        <v>6.8490000000000002</v>
      </c>
      <c r="J3579" s="133">
        <v>7.6710000000000003</v>
      </c>
      <c r="K3579" s="133">
        <v>445.17700000000002</v>
      </c>
      <c r="L3579" s="133">
        <v>288.26799999999997</v>
      </c>
    </row>
    <row r="3580" spans="1:12" x14ac:dyDescent="0.3">
      <c r="A3580" s="134">
        <v>41946</v>
      </c>
      <c r="B3580" s="133">
        <v>163.30799999999999</v>
      </c>
      <c r="C3580" s="133">
        <v>5085.509</v>
      </c>
      <c r="D3580" s="183">
        <v>163.22200000000001</v>
      </c>
      <c r="E3580" s="133">
        <v>12135</v>
      </c>
      <c r="F3580" s="133">
        <v>7.0633900000000001</v>
      </c>
      <c r="G3580" s="133">
        <v>7.1850199999999997</v>
      </c>
      <c r="H3580" s="133">
        <v>6.84396</v>
      </c>
      <c r="I3580" s="133">
        <v>6.7350000000000003</v>
      </c>
      <c r="J3580" s="133">
        <v>7.657</v>
      </c>
      <c r="K3580" s="133">
        <v>445.62200000000001</v>
      </c>
      <c r="L3580" s="133">
        <v>288.93900000000002</v>
      </c>
    </row>
    <row r="3581" spans="1:12" x14ac:dyDescent="0.3">
      <c r="A3581" s="134">
        <v>41947</v>
      </c>
      <c r="B3581" s="133">
        <v>163.821</v>
      </c>
      <c r="C3581" s="133">
        <v>5070.9399999999996</v>
      </c>
      <c r="D3581" s="183">
        <v>162.07900000000001</v>
      </c>
      <c r="E3581" s="133">
        <v>12090</v>
      </c>
      <c r="F3581" s="133">
        <v>7.0745399999999998</v>
      </c>
      <c r="G3581" s="133">
        <v>7.2672800000000004</v>
      </c>
      <c r="H3581" s="133">
        <v>6.8282299999999996</v>
      </c>
      <c r="I3581" s="133">
        <v>6.8029999999999999</v>
      </c>
      <c r="J3581" s="133">
        <v>7.633</v>
      </c>
      <c r="K3581" s="133">
        <v>443.57499999999999</v>
      </c>
      <c r="L3581" s="133">
        <v>287.15100000000001</v>
      </c>
    </row>
    <row r="3582" spans="1:12" x14ac:dyDescent="0.3">
      <c r="A3582" s="134">
        <v>41948</v>
      </c>
      <c r="B3582" s="133">
        <v>163.82</v>
      </c>
      <c r="C3582" s="133">
        <v>5066.8320000000003</v>
      </c>
      <c r="D3582" s="183">
        <v>161.87899999999999</v>
      </c>
      <c r="E3582" s="133">
        <v>12180</v>
      </c>
      <c r="F3582" s="133">
        <v>7.0303399999999998</v>
      </c>
      <c r="G3582" s="133">
        <v>7.2101800000000003</v>
      </c>
      <c r="H3582" s="133">
        <v>6.8209800000000005</v>
      </c>
      <c r="I3582" s="133">
        <v>6.8040000000000003</v>
      </c>
      <c r="J3582" s="133">
        <v>7.633</v>
      </c>
      <c r="K3582" s="133">
        <v>444.37799999999999</v>
      </c>
      <c r="L3582" s="133">
        <v>287.38200000000001</v>
      </c>
    </row>
    <row r="3583" spans="1:12" x14ac:dyDescent="0.3">
      <c r="A3583" s="134">
        <v>41949</v>
      </c>
      <c r="B3583" s="133">
        <v>163.42699999999999</v>
      </c>
      <c r="C3583" s="133">
        <v>5034.2309999999998</v>
      </c>
      <c r="D3583" s="183">
        <v>161.19200000000001</v>
      </c>
      <c r="E3583" s="133">
        <v>12195</v>
      </c>
      <c r="F3583" s="133">
        <v>7.1356299999999999</v>
      </c>
      <c r="G3583" s="133">
        <v>7.2205599999999999</v>
      </c>
      <c r="H3583" s="133">
        <v>6.8269599999999997</v>
      </c>
      <c r="I3583" s="133">
        <v>6.7759999999999998</v>
      </c>
      <c r="J3583" s="133">
        <v>7.6769999999999996</v>
      </c>
      <c r="K3583" s="133">
        <v>440.63200000000001</v>
      </c>
      <c r="L3583" s="133">
        <v>285.06200000000001</v>
      </c>
    </row>
    <row r="3584" spans="1:12" x14ac:dyDescent="0.3">
      <c r="A3584" s="134">
        <v>41950</v>
      </c>
      <c r="B3584" s="133">
        <v>163.37200000000001</v>
      </c>
      <c r="C3584" s="133">
        <v>4987.424</v>
      </c>
      <c r="D3584" s="183">
        <v>159.57400000000001</v>
      </c>
      <c r="E3584" s="133">
        <v>12140</v>
      </c>
      <c r="F3584" s="133">
        <v>7.0475099999999999</v>
      </c>
      <c r="G3584" s="133">
        <v>7.2779299999999996</v>
      </c>
      <c r="H3584" s="133">
        <v>6.86043</v>
      </c>
      <c r="I3584" s="133">
        <v>6.7910000000000004</v>
      </c>
      <c r="J3584" s="133">
        <v>7.7389999999999999</v>
      </c>
      <c r="K3584" s="133">
        <v>435.12099999999998</v>
      </c>
      <c r="L3584" s="133">
        <v>281.62599999999998</v>
      </c>
    </row>
    <row r="3585" spans="1:12" x14ac:dyDescent="0.3">
      <c r="A3585" s="134">
        <v>41951</v>
      </c>
      <c r="B3585" s="133">
        <v>163.37200000000001</v>
      </c>
      <c r="C3585" s="133">
        <v>4987.424</v>
      </c>
      <c r="D3585" s="183">
        <v>159.57400000000001</v>
      </c>
      <c r="E3585" s="133">
        <v>12140</v>
      </c>
      <c r="F3585" s="133">
        <v>7.0475099999999999</v>
      </c>
      <c r="G3585" s="133">
        <v>7.2779299999999996</v>
      </c>
      <c r="H3585" s="133">
        <v>6.86043</v>
      </c>
      <c r="I3585" s="133">
        <v>6.7910000000000004</v>
      </c>
      <c r="J3585" s="133">
        <v>7.7389999999999999</v>
      </c>
      <c r="K3585" s="133">
        <v>435.12099999999998</v>
      </c>
      <c r="L3585" s="133">
        <v>281.62599999999998</v>
      </c>
    </row>
    <row r="3586" spans="1:12" x14ac:dyDescent="0.3">
      <c r="A3586" s="134">
        <v>41952</v>
      </c>
      <c r="B3586" s="133">
        <v>163.37200000000001</v>
      </c>
      <c r="C3586" s="133">
        <v>4987.424</v>
      </c>
      <c r="D3586" s="183">
        <v>159.57400000000001</v>
      </c>
      <c r="E3586" s="133">
        <v>12140</v>
      </c>
      <c r="F3586" s="133">
        <v>7.0475099999999999</v>
      </c>
      <c r="G3586" s="133">
        <v>7.2779299999999996</v>
      </c>
      <c r="H3586" s="133">
        <v>6.86043</v>
      </c>
      <c r="I3586" s="133">
        <v>6.7910000000000004</v>
      </c>
      <c r="J3586" s="133">
        <v>7.7389999999999999</v>
      </c>
      <c r="K3586" s="133">
        <v>435.12099999999998</v>
      </c>
      <c r="L3586" s="133">
        <v>281.62599999999998</v>
      </c>
    </row>
    <row r="3587" spans="1:12" x14ac:dyDescent="0.3">
      <c r="A3587" s="134">
        <v>41953</v>
      </c>
      <c r="B3587" s="133">
        <v>163.482</v>
      </c>
      <c r="C3587" s="133">
        <v>4965.3869999999997</v>
      </c>
      <c r="D3587" s="183">
        <v>158.81899999999999</v>
      </c>
      <c r="E3587" s="133">
        <v>12155</v>
      </c>
      <c r="F3587" s="133">
        <v>7.09992</v>
      </c>
      <c r="G3587" s="133">
        <v>7.12521</v>
      </c>
      <c r="H3587" s="133">
        <v>6.8177599999999998</v>
      </c>
      <c r="I3587" s="133">
        <v>6.8449999999999998</v>
      </c>
      <c r="J3587" s="133">
        <v>7.7009999999999996</v>
      </c>
      <c r="K3587" s="133">
        <v>433.11</v>
      </c>
      <c r="L3587" s="133">
        <v>280.375</v>
      </c>
    </row>
    <row r="3588" spans="1:12" x14ac:dyDescent="0.3">
      <c r="A3588" s="134">
        <v>41954</v>
      </c>
      <c r="B3588" s="133">
        <v>163.351</v>
      </c>
      <c r="C3588" s="133">
        <v>5032.2839999999997</v>
      </c>
      <c r="D3588" s="183">
        <v>161.078</v>
      </c>
      <c r="E3588" s="133">
        <v>12205</v>
      </c>
      <c r="F3588" s="133">
        <v>7.1477599999999999</v>
      </c>
      <c r="G3588" s="133">
        <v>7.2606599999999997</v>
      </c>
      <c r="H3588" s="133">
        <v>6.9498899999999999</v>
      </c>
      <c r="I3588" s="133">
        <v>6.907</v>
      </c>
      <c r="J3588" s="133">
        <v>7.7969999999999997</v>
      </c>
      <c r="K3588" s="133">
        <v>441.31599999999997</v>
      </c>
      <c r="L3588" s="133">
        <v>286.60700000000003</v>
      </c>
    </row>
    <row r="3589" spans="1:12" x14ac:dyDescent="0.3">
      <c r="A3589" s="134">
        <v>41955</v>
      </c>
      <c r="B3589" s="133">
        <v>163.339</v>
      </c>
      <c r="C3589" s="133">
        <v>5048.8410000000003</v>
      </c>
      <c r="D3589" s="183">
        <v>161.578</v>
      </c>
      <c r="E3589" s="133">
        <v>12197</v>
      </c>
      <c r="F3589" s="133">
        <v>7.0699800000000002</v>
      </c>
      <c r="G3589" s="133">
        <v>7.2237400000000003</v>
      </c>
      <c r="H3589" s="133">
        <v>6.8926800000000004</v>
      </c>
      <c r="I3589" s="133">
        <v>6.88</v>
      </c>
      <c r="J3589" s="133">
        <v>7.819</v>
      </c>
      <c r="K3589" s="133">
        <v>443.39100000000002</v>
      </c>
      <c r="L3589" s="133">
        <v>288.27699999999999</v>
      </c>
    </row>
    <row r="3590" spans="1:12" x14ac:dyDescent="0.3">
      <c r="A3590" s="134">
        <v>41956</v>
      </c>
      <c r="B3590" s="133">
        <v>163.422</v>
      </c>
      <c r="C3590" s="133">
        <v>5048.6679999999997</v>
      </c>
      <c r="D3590" s="183">
        <v>161.726</v>
      </c>
      <c r="E3590" s="133">
        <v>12195</v>
      </c>
      <c r="F3590" s="133">
        <v>7.1047200000000004</v>
      </c>
      <c r="G3590" s="133">
        <v>7.2977100000000004</v>
      </c>
      <c r="H3590" s="133">
        <v>6.8845600000000005</v>
      </c>
      <c r="I3590" s="133">
        <v>6.8149999999999995</v>
      </c>
      <c r="J3590" s="133">
        <v>7.8259999999999996</v>
      </c>
      <c r="K3590" s="133">
        <v>444.29500000000002</v>
      </c>
      <c r="L3590" s="133">
        <v>288.36500000000001</v>
      </c>
    </row>
    <row r="3591" spans="1:12" x14ac:dyDescent="0.3">
      <c r="A3591" s="134">
        <v>41957</v>
      </c>
      <c r="B3591" s="133">
        <v>163.76499999999999</v>
      </c>
      <c r="C3591" s="133">
        <v>5049.4880000000003</v>
      </c>
      <c r="D3591" s="183">
        <v>161.65600000000001</v>
      </c>
      <c r="E3591" s="133">
        <v>12165</v>
      </c>
      <c r="F3591" s="133">
        <v>7.0340699999999998</v>
      </c>
      <c r="G3591" s="133">
        <v>7.2679900000000002</v>
      </c>
      <c r="H3591" s="133">
        <v>6.8527399999999998</v>
      </c>
      <c r="I3591" s="133">
        <v>6.8639999999999999</v>
      </c>
      <c r="J3591" s="133">
        <v>7.8230000000000004</v>
      </c>
      <c r="K3591" s="133">
        <v>445.36900000000003</v>
      </c>
      <c r="L3591" s="133">
        <v>289.56700000000001</v>
      </c>
    </row>
    <row r="3592" spans="1:12" x14ac:dyDescent="0.3">
      <c r="A3592" s="134">
        <v>41958</v>
      </c>
      <c r="B3592" s="133">
        <v>163.76499999999999</v>
      </c>
      <c r="C3592" s="133">
        <v>5049.4880000000003</v>
      </c>
      <c r="D3592" s="183">
        <v>161.65600000000001</v>
      </c>
      <c r="E3592" s="133">
        <v>12165</v>
      </c>
      <c r="F3592" s="133">
        <v>7.0340699999999998</v>
      </c>
      <c r="G3592" s="133">
        <v>7.2679900000000002</v>
      </c>
      <c r="H3592" s="133">
        <v>6.8527399999999998</v>
      </c>
      <c r="I3592" s="133">
        <v>6.8639999999999999</v>
      </c>
      <c r="J3592" s="133">
        <v>7.8230000000000004</v>
      </c>
      <c r="K3592" s="133">
        <v>445.36900000000003</v>
      </c>
      <c r="L3592" s="133">
        <v>289.56700000000001</v>
      </c>
    </row>
    <row r="3593" spans="1:12" x14ac:dyDescent="0.3">
      <c r="A3593" s="134">
        <v>41959</v>
      </c>
      <c r="B3593" s="133">
        <v>163.76499999999999</v>
      </c>
      <c r="C3593" s="133">
        <v>5049.4880000000003</v>
      </c>
      <c r="D3593" s="183">
        <v>161.65600000000001</v>
      </c>
      <c r="E3593" s="133">
        <v>12165</v>
      </c>
      <c r="F3593" s="133">
        <v>7.0340699999999998</v>
      </c>
      <c r="G3593" s="133">
        <v>7.2679900000000002</v>
      </c>
      <c r="H3593" s="133">
        <v>6.8527399999999998</v>
      </c>
      <c r="I3593" s="133">
        <v>6.8639999999999999</v>
      </c>
      <c r="J3593" s="133">
        <v>7.8230000000000004</v>
      </c>
      <c r="K3593" s="133">
        <v>445.36900000000003</v>
      </c>
      <c r="L3593" s="133">
        <v>289.56700000000001</v>
      </c>
    </row>
    <row r="3594" spans="1:12" x14ac:dyDescent="0.3">
      <c r="A3594" s="134">
        <v>41960</v>
      </c>
      <c r="B3594" s="133">
        <v>164.226</v>
      </c>
      <c r="C3594" s="133">
        <v>5053.9430000000002</v>
      </c>
      <c r="D3594" s="183">
        <v>162.25200000000001</v>
      </c>
      <c r="E3594" s="133">
        <v>12130</v>
      </c>
      <c r="F3594" s="133">
        <v>7.1363700000000003</v>
      </c>
      <c r="G3594" s="133">
        <v>7.3663600000000002</v>
      </c>
      <c r="H3594" s="133">
        <v>6.8125299999999998</v>
      </c>
      <c r="I3594" s="133">
        <v>6.8730000000000002</v>
      </c>
      <c r="J3594" s="133">
        <v>7.7560000000000002</v>
      </c>
      <c r="K3594" s="133">
        <v>446.108</v>
      </c>
      <c r="L3594" s="133">
        <v>290.041</v>
      </c>
    </row>
    <row r="3595" spans="1:12" x14ac:dyDescent="0.3">
      <c r="A3595" s="134">
        <v>41961</v>
      </c>
      <c r="B3595" s="133">
        <v>164.5</v>
      </c>
      <c r="C3595" s="133">
        <v>5102.4690000000001</v>
      </c>
      <c r="D3595" s="183">
        <v>163.80699999999999</v>
      </c>
      <c r="E3595" s="133">
        <v>12063</v>
      </c>
      <c r="F3595" s="133">
        <v>7.4974499999999997</v>
      </c>
      <c r="G3595" s="133">
        <v>7.2106599999999998</v>
      </c>
      <c r="H3595" s="133">
        <v>6.8359100000000002</v>
      </c>
      <c r="I3595" s="133">
        <v>6.8849999999999998</v>
      </c>
      <c r="J3595" s="133">
        <v>7.6669999999999998</v>
      </c>
      <c r="K3595" s="133">
        <v>451.16899999999998</v>
      </c>
      <c r="L3595" s="133">
        <v>292.47399999999999</v>
      </c>
    </row>
    <row r="3596" spans="1:12" x14ac:dyDescent="0.3">
      <c r="A3596" s="134">
        <v>41962</v>
      </c>
      <c r="B3596" s="133">
        <v>164.85</v>
      </c>
      <c r="C3596" s="133">
        <v>5127.933</v>
      </c>
      <c r="D3596" s="183">
        <v>164.626</v>
      </c>
      <c r="E3596" s="133">
        <v>12120</v>
      </c>
      <c r="F3596" s="133">
        <v>7.1065500000000004</v>
      </c>
      <c r="G3596" s="133">
        <v>7.3584500000000004</v>
      </c>
      <c r="H3596" s="133">
        <v>6.8504199999999997</v>
      </c>
      <c r="I3596" s="133">
        <v>6.8410000000000002</v>
      </c>
      <c r="J3596" s="133">
        <v>7.617</v>
      </c>
      <c r="K3596" s="133">
        <v>453.13400000000001</v>
      </c>
      <c r="L3596" s="133">
        <v>293.33300000000003</v>
      </c>
    </row>
    <row r="3597" spans="1:12" x14ac:dyDescent="0.3">
      <c r="A3597" s="134">
        <v>41963</v>
      </c>
      <c r="B3597" s="133">
        <v>165.501</v>
      </c>
      <c r="C3597" s="133">
        <v>5093.5659999999998</v>
      </c>
      <c r="D3597" s="183">
        <v>163.46</v>
      </c>
      <c r="E3597" s="133">
        <v>12125</v>
      </c>
      <c r="F3597" s="133">
        <v>7.0595999999999997</v>
      </c>
      <c r="G3597" s="133">
        <v>7.2456100000000001</v>
      </c>
      <c r="H3597" s="133">
        <v>6.8651799999999996</v>
      </c>
      <c r="I3597" s="133">
        <v>6.8070000000000004</v>
      </c>
      <c r="J3597" s="133">
        <v>7.5880000000000001</v>
      </c>
      <c r="K3597" s="133">
        <v>449.70600000000002</v>
      </c>
      <c r="L3597" s="133">
        <v>290.91699999999997</v>
      </c>
    </row>
    <row r="3598" spans="1:12" x14ac:dyDescent="0.3">
      <c r="A3598" s="134">
        <v>41964</v>
      </c>
      <c r="B3598" s="133">
        <v>166.001</v>
      </c>
      <c r="C3598" s="133">
        <v>5112.0450000000001</v>
      </c>
      <c r="D3598" s="183">
        <v>164.642</v>
      </c>
      <c r="E3598" s="133">
        <v>12115</v>
      </c>
      <c r="F3598" s="133">
        <v>7.0700399999999997</v>
      </c>
      <c r="G3598" s="133">
        <v>7.2083700000000004</v>
      </c>
      <c r="H3598" s="133">
        <v>6.8041</v>
      </c>
      <c r="I3598" s="133">
        <v>6.6619999999999999</v>
      </c>
      <c r="J3598" s="133">
        <v>7.5289999999999999</v>
      </c>
      <c r="K3598" s="133">
        <v>451.31</v>
      </c>
      <c r="L3598" s="133">
        <v>292.12700000000001</v>
      </c>
    </row>
    <row r="3599" spans="1:12" x14ac:dyDescent="0.3">
      <c r="A3599" s="134">
        <v>41965</v>
      </c>
      <c r="B3599" s="133">
        <v>166.001</v>
      </c>
      <c r="C3599" s="133">
        <v>5112.0450000000001</v>
      </c>
      <c r="D3599" s="183">
        <v>164.642</v>
      </c>
      <c r="E3599" s="133">
        <v>12115</v>
      </c>
      <c r="F3599" s="133">
        <v>7.0700399999999997</v>
      </c>
      <c r="G3599" s="133">
        <v>7.2083700000000004</v>
      </c>
      <c r="H3599" s="133">
        <v>6.8041</v>
      </c>
      <c r="I3599" s="133">
        <v>6.6619999999999999</v>
      </c>
      <c r="J3599" s="133">
        <v>7.5289999999999999</v>
      </c>
      <c r="K3599" s="133">
        <v>451.31</v>
      </c>
      <c r="L3599" s="133">
        <v>292.12700000000001</v>
      </c>
    </row>
    <row r="3600" spans="1:12" x14ac:dyDescent="0.3">
      <c r="A3600" s="134">
        <v>41966</v>
      </c>
      <c r="B3600" s="133">
        <v>166.001</v>
      </c>
      <c r="C3600" s="133">
        <v>5112.0450000000001</v>
      </c>
      <c r="D3600" s="183">
        <v>164.642</v>
      </c>
      <c r="E3600" s="133">
        <v>12115</v>
      </c>
      <c r="F3600" s="133">
        <v>7.0700399999999997</v>
      </c>
      <c r="G3600" s="133">
        <v>7.2083700000000004</v>
      </c>
      <c r="H3600" s="133">
        <v>6.8041</v>
      </c>
      <c r="I3600" s="133">
        <v>6.6619999999999999</v>
      </c>
      <c r="J3600" s="133">
        <v>7.5289999999999999</v>
      </c>
      <c r="K3600" s="133">
        <v>451.31</v>
      </c>
      <c r="L3600" s="133">
        <v>292.12700000000001</v>
      </c>
    </row>
    <row r="3601" spans="1:12" x14ac:dyDescent="0.3">
      <c r="A3601" s="134">
        <v>41967</v>
      </c>
      <c r="B3601" s="133">
        <v>166.98099999999999</v>
      </c>
      <c r="C3601" s="133">
        <v>5141.7640000000001</v>
      </c>
      <c r="D3601" s="183">
        <v>166.13200000000001</v>
      </c>
      <c r="E3601" s="133">
        <v>12135</v>
      </c>
      <c r="F3601" s="133">
        <v>7.07742</v>
      </c>
      <c r="G3601" s="133">
        <v>7.2331599999999998</v>
      </c>
      <c r="H3601" s="133">
        <v>6.8375599999999999</v>
      </c>
      <c r="I3601" s="133">
        <v>6.63</v>
      </c>
      <c r="J3601" s="133">
        <v>7.5209999999999999</v>
      </c>
      <c r="K3601" s="133">
        <v>455.10199999999998</v>
      </c>
      <c r="L3601" s="133">
        <v>294.89</v>
      </c>
    </row>
    <row r="3602" spans="1:12" x14ac:dyDescent="0.3">
      <c r="A3602" s="134">
        <v>41968</v>
      </c>
      <c r="B3602" s="133">
        <v>166.65299999999999</v>
      </c>
      <c r="C3602" s="133">
        <v>5118.9449999999997</v>
      </c>
      <c r="D3602" s="183">
        <v>165.136</v>
      </c>
      <c r="E3602" s="133">
        <v>12150</v>
      </c>
      <c r="F3602" s="133">
        <v>7.0815999999999999</v>
      </c>
      <c r="G3602" s="133">
        <v>7.2260999999999997</v>
      </c>
      <c r="H3602" s="133">
        <v>6.8707700000000003</v>
      </c>
      <c r="I3602" s="133">
        <v>6.71</v>
      </c>
      <c r="J3602" s="133">
        <v>7.5389999999999997</v>
      </c>
      <c r="K3602" s="133">
        <v>452.36399999999998</v>
      </c>
      <c r="L3602" s="133">
        <v>292.26299999999998</v>
      </c>
    </row>
    <row r="3603" spans="1:12" x14ac:dyDescent="0.3">
      <c r="A3603" s="134">
        <v>41969</v>
      </c>
      <c r="B3603" s="133">
        <v>166.92699999999999</v>
      </c>
      <c r="C3603" s="133">
        <v>5133.0360000000001</v>
      </c>
      <c r="D3603" s="183">
        <v>165.4</v>
      </c>
      <c r="E3603" s="133">
        <v>12160</v>
      </c>
      <c r="F3603" s="133">
        <v>7.0289599999999997</v>
      </c>
      <c r="G3603" s="133">
        <v>7.3314500000000002</v>
      </c>
      <c r="H3603" s="133">
        <v>6.8767199999999997</v>
      </c>
      <c r="I3603" s="133">
        <v>6.6740000000000004</v>
      </c>
      <c r="J3603" s="133">
        <v>7.5460000000000003</v>
      </c>
      <c r="K3603" s="133">
        <v>454.43099999999998</v>
      </c>
      <c r="L3603" s="133">
        <v>293.74599999999998</v>
      </c>
    </row>
    <row r="3604" spans="1:12" x14ac:dyDescent="0.3">
      <c r="A3604" s="134">
        <v>41970</v>
      </c>
      <c r="B3604" s="133">
        <v>167.08699999999999</v>
      </c>
      <c r="C3604" s="133">
        <v>5145.3149999999996</v>
      </c>
      <c r="D3604" s="183">
        <v>166.12899999999999</v>
      </c>
      <c r="E3604" s="133">
        <v>12162</v>
      </c>
      <c r="F3604" s="133">
        <v>7.0550600000000001</v>
      </c>
      <c r="G3604" s="133">
        <v>7.2658100000000001</v>
      </c>
      <c r="H3604" s="133">
        <v>6.9311800000000003</v>
      </c>
      <c r="I3604" s="133">
        <v>6.6349999999999998</v>
      </c>
      <c r="J3604" s="133">
        <v>7.5389999999999997</v>
      </c>
      <c r="K3604" s="133">
        <v>455.36799999999999</v>
      </c>
      <c r="L3604" s="133">
        <v>294.43299999999999</v>
      </c>
    </row>
    <row r="3605" spans="1:12" x14ac:dyDescent="0.3">
      <c r="A3605" s="134">
        <v>41971</v>
      </c>
      <c r="B3605" s="133">
        <v>166.876</v>
      </c>
      <c r="C3605" s="133">
        <v>5149.8879999999999</v>
      </c>
      <c r="D3605" s="183">
        <v>166.10499999999999</v>
      </c>
      <c r="E3605" s="133">
        <v>12202</v>
      </c>
      <c r="F3605" s="133">
        <v>7.1093500000000001</v>
      </c>
      <c r="G3605" s="133">
        <v>7.3322900000000004</v>
      </c>
      <c r="H3605" s="133">
        <v>6.9620100000000003</v>
      </c>
      <c r="I3605" s="133">
        <v>6.5979999999999999</v>
      </c>
      <c r="J3605" s="133">
        <v>7.5419999999999998</v>
      </c>
      <c r="K3605" s="133">
        <v>455.02800000000002</v>
      </c>
      <c r="L3605" s="133">
        <v>294.38900000000001</v>
      </c>
    </row>
    <row r="3606" spans="1:12" x14ac:dyDescent="0.3">
      <c r="A3606" s="134">
        <v>41972</v>
      </c>
      <c r="B3606" s="133">
        <v>166.876</v>
      </c>
      <c r="C3606" s="133">
        <v>5149.8879999999999</v>
      </c>
      <c r="D3606" s="183">
        <v>166.10499999999999</v>
      </c>
      <c r="E3606" s="133">
        <v>12202</v>
      </c>
      <c r="F3606" s="133">
        <v>7.1093500000000001</v>
      </c>
      <c r="G3606" s="133">
        <v>7.3322900000000004</v>
      </c>
      <c r="H3606" s="133">
        <v>6.9620100000000003</v>
      </c>
      <c r="I3606" s="133">
        <v>6.5979999999999999</v>
      </c>
      <c r="J3606" s="133">
        <v>7.5419999999999998</v>
      </c>
      <c r="K3606" s="133">
        <v>455.02800000000002</v>
      </c>
      <c r="L3606" s="133">
        <v>294.38900000000001</v>
      </c>
    </row>
    <row r="3607" spans="1:12" x14ac:dyDescent="0.3">
      <c r="A3607" s="134">
        <v>41973</v>
      </c>
      <c r="B3607" s="133">
        <v>166.876</v>
      </c>
      <c r="C3607" s="133">
        <v>5149.8879999999999</v>
      </c>
      <c r="D3607" s="183">
        <v>166.10499999999999</v>
      </c>
      <c r="E3607" s="133">
        <v>12202</v>
      </c>
      <c r="F3607" s="133">
        <v>7.1093500000000001</v>
      </c>
      <c r="G3607" s="133">
        <v>7.3322900000000004</v>
      </c>
      <c r="H3607" s="133">
        <v>6.9620100000000003</v>
      </c>
      <c r="I3607" s="133">
        <v>6.5979999999999999</v>
      </c>
      <c r="J3607" s="133">
        <v>7.5419999999999998</v>
      </c>
      <c r="K3607" s="133">
        <v>455.02800000000002</v>
      </c>
      <c r="L3607" s="133">
        <v>294.38900000000001</v>
      </c>
    </row>
    <row r="3608" spans="1:12" x14ac:dyDescent="0.3">
      <c r="A3608" s="134">
        <v>41974</v>
      </c>
      <c r="B3608" s="133">
        <v>167.107</v>
      </c>
      <c r="C3608" s="133">
        <v>5164.2879999999996</v>
      </c>
      <c r="D3608" s="183">
        <v>166.80600000000001</v>
      </c>
      <c r="E3608" s="133">
        <v>12280</v>
      </c>
      <c r="F3608" s="133">
        <v>7.1282100000000002</v>
      </c>
      <c r="G3608" s="133">
        <v>7.4232300000000002</v>
      </c>
      <c r="H3608" s="133">
        <v>6.9181499999999998</v>
      </c>
      <c r="I3608" s="133">
        <v>6.617</v>
      </c>
      <c r="J3608" s="133">
        <v>7.5490000000000004</v>
      </c>
      <c r="K3608" s="133">
        <v>457.22699999999998</v>
      </c>
      <c r="L3608" s="133">
        <v>295.87599999999998</v>
      </c>
    </row>
    <row r="3609" spans="1:12" x14ac:dyDescent="0.3">
      <c r="A3609" s="134">
        <v>41975</v>
      </c>
      <c r="B3609" s="133">
        <v>167.119</v>
      </c>
      <c r="C3609" s="133">
        <v>5175.7929999999997</v>
      </c>
      <c r="D3609" s="183">
        <v>167.07400000000001</v>
      </c>
      <c r="E3609" s="133">
        <v>12270</v>
      </c>
      <c r="F3609" s="133">
        <v>6.9972700000000003</v>
      </c>
      <c r="G3609" s="133">
        <v>7.1907699999999997</v>
      </c>
      <c r="H3609" s="133">
        <v>6.8340899999999998</v>
      </c>
      <c r="I3609" s="133">
        <v>6.5910000000000002</v>
      </c>
      <c r="J3609" s="133">
        <v>7.548</v>
      </c>
      <c r="K3609" s="133">
        <v>458.67</v>
      </c>
      <c r="L3609" s="133">
        <v>296.334</v>
      </c>
    </row>
    <row r="3610" spans="1:12" x14ac:dyDescent="0.3">
      <c r="A3610" s="134">
        <v>41976</v>
      </c>
      <c r="B3610" s="133">
        <v>165.99799999999999</v>
      </c>
      <c r="C3610" s="133">
        <v>5166.0439999999999</v>
      </c>
      <c r="D3610" s="183">
        <v>166.37100000000001</v>
      </c>
      <c r="E3610" s="133">
        <v>12318</v>
      </c>
      <c r="F3610" s="133">
        <v>7.0134699999999999</v>
      </c>
      <c r="G3610" s="133">
        <v>7.2929500000000003</v>
      </c>
      <c r="H3610" s="133">
        <v>6.76776</v>
      </c>
      <c r="I3610" s="133">
        <v>6.6710000000000003</v>
      </c>
      <c r="J3610" s="133">
        <v>7.5780000000000003</v>
      </c>
      <c r="K3610" s="133">
        <v>456.637</v>
      </c>
      <c r="L3610" s="133">
        <v>295.334</v>
      </c>
    </row>
    <row r="3611" spans="1:12" x14ac:dyDescent="0.3">
      <c r="A3611" s="134">
        <v>41977</v>
      </c>
      <c r="B3611" s="133">
        <v>166.02500000000001</v>
      </c>
      <c r="C3611" s="133">
        <v>5177.16</v>
      </c>
      <c r="D3611" s="183">
        <v>167.22900000000001</v>
      </c>
      <c r="E3611" s="133">
        <v>12295</v>
      </c>
      <c r="F3611" s="133">
        <v>6.9922599999999999</v>
      </c>
      <c r="G3611" s="133">
        <v>7.35623</v>
      </c>
      <c r="H3611" s="133">
        <v>6.8389699999999998</v>
      </c>
      <c r="I3611" s="133">
        <v>6.6129999999999995</v>
      </c>
      <c r="J3611" s="133">
        <v>7.5659999999999998</v>
      </c>
      <c r="K3611" s="133">
        <v>457.64299999999997</v>
      </c>
      <c r="L3611" s="133">
        <v>295.66699999999997</v>
      </c>
    </row>
    <row r="3612" spans="1:12" x14ac:dyDescent="0.3">
      <c r="A3612" s="134">
        <v>41978</v>
      </c>
      <c r="B3612" s="133">
        <v>166.203</v>
      </c>
      <c r="C3612" s="133">
        <v>5187.9939999999997</v>
      </c>
      <c r="D3612" s="183">
        <v>167.31299999999999</v>
      </c>
      <c r="E3612" s="133">
        <v>12383</v>
      </c>
      <c r="F3612" s="133">
        <v>7.1123599999999998</v>
      </c>
      <c r="G3612" s="133">
        <v>7.4090400000000001</v>
      </c>
      <c r="H3612" s="133">
        <v>6.8898599999999997</v>
      </c>
      <c r="I3612" s="133">
        <v>6.7249999999999996</v>
      </c>
      <c r="J3612" s="133">
        <v>7.5629999999999997</v>
      </c>
      <c r="K3612" s="133">
        <v>458.767</v>
      </c>
      <c r="L3612" s="133">
        <v>296.76499999999999</v>
      </c>
    </row>
    <row r="3613" spans="1:12" x14ac:dyDescent="0.3">
      <c r="A3613" s="134">
        <v>41979</v>
      </c>
      <c r="B3613" s="133">
        <v>166.203</v>
      </c>
      <c r="C3613" s="133">
        <v>5187.9939999999997</v>
      </c>
      <c r="D3613" s="183">
        <v>167.31299999999999</v>
      </c>
      <c r="E3613" s="133">
        <v>12383</v>
      </c>
      <c r="F3613" s="133">
        <v>7.1123599999999998</v>
      </c>
      <c r="G3613" s="133">
        <v>7.4090400000000001</v>
      </c>
      <c r="H3613" s="133">
        <v>6.8898599999999997</v>
      </c>
      <c r="I3613" s="133">
        <v>6.7249999999999996</v>
      </c>
      <c r="J3613" s="133">
        <v>7.5629999999999997</v>
      </c>
      <c r="K3613" s="133">
        <v>458.767</v>
      </c>
      <c r="L3613" s="133">
        <v>296.76499999999999</v>
      </c>
    </row>
    <row r="3614" spans="1:12" x14ac:dyDescent="0.3">
      <c r="A3614" s="134">
        <v>41980</v>
      </c>
      <c r="B3614" s="133">
        <v>166.203</v>
      </c>
      <c r="C3614" s="133">
        <v>5187.9939999999997</v>
      </c>
      <c r="D3614" s="183">
        <v>167.31299999999999</v>
      </c>
      <c r="E3614" s="133">
        <v>12383</v>
      </c>
      <c r="F3614" s="133">
        <v>7.1123599999999998</v>
      </c>
      <c r="G3614" s="133">
        <v>7.4090400000000001</v>
      </c>
      <c r="H3614" s="133">
        <v>6.8898599999999997</v>
      </c>
      <c r="I3614" s="133">
        <v>6.7249999999999996</v>
      </c>
      <c r="J3614" s="133">
        <v>7.5629999999999997</v>
      </c>
      <c r="K3614" s="133">
        <v>458.767</v>
      </c>
      <c r="L3614" s="133">
        <v>296.76499999999999</v>
      </c>
    </row>
    <row r="3615" spans="1:12" x14ac:dyDescent="0.3">
      <c r="A3615" s="134">
        <v>41981</v>
      </c>
      <c r="B3615" s="133">
        <v>165.999</v>
      </c>
      <c r="C3615" s="133">
        <v>5144.0140000000001</v>
      </c>
      <c r="D3615" s="183">
        <v>165.738</v>
      </c>
      <c r="E3615" s="133">
        <v>12375</v>
      </c>
      <c r="F3615" s="133">
        <v>7.1280999999999999</v>
      </c>
      <c r="G3615" s="133">
        <v>7.2630999999999997</v>
      </c>
      <c r="H3615" s="133">
        <v>6.8935700000000004</v>
      </c>
      <c r="I3615" s="133">
        <v>6.726</v>
      </c>
      <c r="J3615" s="133">
        <v>7.5309999999999997</v>
      </c>
      <c r="K3615" s="133">
        <v>453.95400000000001</v>
      </c>
      <c r="L3615" s="133">
        <v>293.75799999999998</v>
      </c>
    </row>
    <row r="3616" spans="1:12" x14ac:dyDescent="0.3">
      <c r="A3616" s="134">
        <v>41982</v>
      </c>
      <c r="B3616" s="133">
        <v>165.553</v>
      </c>
      <c r="C3616" s="133">
        <v>5122.3119999999999</v>
      </c>
      <c r="D3616" s="183">
        <v>165.511</v>
      </c>
      <c r="E3616" s="133">
        <v>12380</v>
      </c>
      <c r="F3616" s="133">
        <v>7.0364699999999996</v>
      </c>
      <c r="G3616" s="133">
        <v>7.3201299999999998</v>
      </c>
      <c r="H3616" s="133">
        <v>6.9121899999999998</v>
      </c>
      <c r="I3616" s="133">
        <v>6.6989999999999998</v>
      </c>
      <c r="J3616" s="133">
        <v>7.5510000000000002</v>
      </c>
      <c r="K3616" s="133">
        <v>451.73399999999998</v>
      </c>
      <c r="L3616" s="133">
        <v>292.59899999999999</v>
      </c>
    </row>
    <row r="3617" spans="1:12" x14ac:dyDescent="0.3">
      <c r="A3617" s="134">
        <v>41983</v>
      </c>
      <c r="B3617" s="133">
        <v>165.07900000000001</v>
      </c>
      <c r="C3617" s="133">
        <v>5165.4070000000002</v>
      </c>
      <c r="D3617" s="183">
        <v>166.46700000000001</v>
      </c>
      <c r="E3617" s="133">
        <v>12338</v>
      </c>
      <c r="F3617" s="133">
        <v>7.0529400000000004</v>
      </c>
      <c r="G3617" s="133">
        <v>7.3198999999999996</v>
      </c>
      <c r="H3617" s="133">
        <v>6.8608399999999996</v>
      </c>
      <c r="I3617" s="133">
        <v>6.8449999999999998</v>
      </c>
      <c r="J3617" s="133">
        <v>7.6310000000000002</v>
      </c>
      <c r="K3617" s="133">
        <v>456.596</v>
      </c>
      <c r="L3617" s="133">
        <v>296.37799999999999</v>
      </c>
    </row>
    <row r="3618" spans="1:12" x14ac:dyDescent="0.3">
      <c r="A3618" s="134">
        <v>41984</v>
      </c>
      <c r="B3618" s="133">
        <v>164.73</v>
      </c>
      <c r="C3618" s="133">
        <v>5152.6949999999997</v>
      </c>
      <c r="D3618" s="183">
        <v>166.18199999999999</v>
      </c>
      <c r="E3618" s="133">
        <v>12450</v>
      </c>
      <c r="F3618" s="133">
        <v>7.0684100000000001</v>
      </c>
      <c r="G3618" s="133">
        <v>7.1461600000000001</v>
      </c>
      <c r="H3618" s="133">
        <v>6.7768600000000001</v>
      </c>
      <c r="I3618" s="133">
        <v>6.657</v>
      </c>
      <c r="J3618" s="133">
        <v>7.6129999999999995</v>
      </c>
      <c r="K3618" s="133">
        <v>454.56599999999997</v>
      </c>
      <c r="L3618" s="133">
        <v>295.36399999999998</v>
      </c>
    </row>
    <row r="3619" spans="1:12" x14ac:dyDescent="0.3">
      <c r="A3619" s="134">
        <v>41985</v>
      </c>
      <c r="B3619" s="133">
        <v>162.56700000000001</v>
      </c>
      <c r="C3619" s="133">
        <v>5160.433</v>
      </c>
      <c r="D3619" s="183">
        <v>166.30099999999999</v>
      </c>
      <c r="E3619" s="133">
        <v>12610</v>
      </c>
      <c r="F3619" s="133">
        <v>7.0874899999999998</v>
      </c>
      <c r="G3619" s="133">
        <v>7.2906899999999997</v>
      </c>
      <c r="H3619" s="133">
        <v>6.8091999999999997</v>
      </c>
      <c r="I3619" s="133">
        <v>6.8550000000000004</v>
      </c>
      <c r="J3619" s="133">
        <v>7.6680000000000001</v>
      </c>
      <c r="K3619" s="133">
        <v>455.30099999999999</v>
      </c>
      <c r="L3619" s="133">
        <v>296.01799999999997</v>
      </c>
    </row>
    <row r="3620" spans="1:12" x14ac:dyDescent="0.3">
      <c r="A3620" s="134">
        <v>41986</v>
      </c>
      <c r="B3620" s="133">
        <v>162.56700000000001</v>
      </c>
      <c r="C3620" s="133">
        <v>5160.433</v>
      </c>
      <c r="D3620" s="183">
        <v>166.30099999999999</v>
      </c>
      <c r="E3620" s="133">
        <v>12610</v>
      </c>
      <c r="F3620" s="133">
        <v>7.0874899999999998</v>
      </c>
      <c r="G3620" s="133">
        <v>7.2906899999999997</v>
      </c>
      <c r="H3620" s="133">
        <v>6.8091999999999997</v>
      </c>
      <c r="I3620" s="133">
        <v>6.8550000000000004</v>
      </c>
      <c r="J3620" s="133">
        <v>7.6680000000000001</v>
      </c>
      <c r="K3620" s="133">
        <v>455.30099999999999</v>
      </c>
      <c r="L3620" s="133">
        <v>296.01799999999997</v>
      </c>
    </row>
    <row r="3621" spans="1:12" x14ac:dyDescent="0.3">
      <c r="A3621" s="134">
        <v>41987</v>
      </c>
      <c r="B3621" s="133">
        <v>162.56700000000001</v>
      </c>
      <c r="C3621" s="133">
        <v>5160.433</v>
      </c>
      <c r="D3621" s="183">
        <v>166.30099999999999</v>
      </c>
      <c r="E3621" s="133">
        <v>12610</v>
      </c>
      <c r="F3621" s="133">
        <v>7.0874899999999998</v>
      </c>
      <c r="G3621" s="133">
        <v>7.2906899999999997</v>
      </c>
      <c r="H3621" s="133">
        <v>6.8091999999999997</v>
      </c>
      <c r="I3621" s="133">
        <v>6.8550000000000004</v>
      </c>
      <c r="J3621" s="133">
        <v>7.6680000000000001</v>
      </c>
      <c r="K3621" s="133">
        <v>455.30099999999999</v>
      </c>
      <c r="L3621" s="133">
        <v>296.01799999999997</v>
      </c>
    </row>
    <row r="3622" spans="1:12" x14ac:dyDescent="0.3">
      <c r="A3622" s="134">
        <v>41988</v>
      </c>
      <c r="B3622" s="133">
        <v>160.80099999999999</v>
      </c>
      <c r="C3622" s="133">
        <v>5108.4319999999998</v>
      </c>
      <c r="D3622" s="183">
        <v>164.54</v>
      </c>
      <c r="E3622" s="133">
        <v>12925</v>
      </c>
      <c r="F3622" s="133">
        <v>7.12852</v>
      </c>
      <c r="G3622" s="133">
        <v>7.4216800000000003</v>
      </c>
      <c r="H3622" s="133">
        <v>6.8307099999999998</v>
      </c>
      <c r="I3622" s="133">
        <v>7.1849999999999996</v>
      </c>
      <c r="J3622" s="133">
        <v>7.8339999999999996</v>
      </c>
      <c r="K3622" s="133">
        <v>450.29500000000002</v>
      </c>
      <c r="L3622" s="133">
        <v>292.32299999999998</v>
      </c>
    </row>
    <row r="3623" spans="1:12" x14ac:dyDescent="0.3">
      <c r="A3623" s="134">
        <v>41989</v>
      </c>
      <c r="B3623" s="133">
        <v>160.51900000000001</v>
      </c>
      <c r="C3623" s="133">
        <v>5026.0280000000002</v>
      </c>
      <c r="D3623" s="183">
        <v>162.00399999999999</v>
      </c>
      <c r="E3623" s="133">
        <v>12731</v>
      </c>
      <c r="F3623" s="133">
        <v>7.0983799999999997</v>
      </c>
      <c r="G3623" s="133">
        <v>7.16</v>
      </c>
      <c r="H3623" s="133">
        <v>6.8774100000000002</v>
      </c>
      <c r="I3623" s="133">
        <v>7.2450000000000001</v>
      </c>
      <c r="J3623" s="133">
        <v>7.9550000000000001</v>
      </c>
      <c r="K3623" s="133">
        <v>442.12900000000002</v>
      </c>
      <c r="L3623" s="133">
        <v>287.46899999999999</v>
      </c>
    </row>
    <row r="3624" spans="1:12" x14ac:dyDescent="0.3">
      <c r="A3624" s="134">
        <v>41990</v>
      </c>
      <c r="B3624" s="133">
        <v>160.45400000000001</v>
      </c>
      <c r="C3624" s="133">
        <v>5035.6490000000003</v>
      </c>
      <c r="D3624" s="183">
        <v>161.88999999999999</v>
      </c>
      <c r="E3624" s="133">
        <v>12723</v>
      </c>
      <c r="F3624" s="133">
        <v>7.2625399999999996</v>
      </c>
      <c r="G3624" s="133">
        <v>7.4310900000000002</v>
      </c>
      <c r="H3624" s="133">
        <v>6.8862300000000003</v>
      </c>
      <c r="I3624" s="133">
        <v>7.2060000000000004</v>
      </c>
      <c r="J3624" s="133">
        <v>7.9649999999999999</v>
      </c>
      <c r="K3624" s="133">
        <v>443.80599999999998</v>
      </c>
      <c r="L3624" s="133">
        <v>288.23099999999999</v>
      </c>
    </row>
    <row r="3625" spans="1:12" x14ac:dyDescent="0.3">
      <c r="A3625" s="134">
        <v>41991</v>
      </c>
      <c r="B3625" s="133">
        <v>163.114</v>
      </c>
      <c r="C3625" s="133">
        <v>5113.3450000000003</v>
      </c>
      <c r="D3625" s="183">
        <v>164.685</v>
      </c>
      <c r="E3625" s="133">
        <v>12499</v>
      </c>
      <c r="F3625" s="133">
        <v>7.1408100000000001</v>
      </c>
      <c r="G3625" s="133">
        <v>7.3289600000000004</v>
      </c>
      <c r="H3625" s="133">
        <v>6.9608400000000001</v>
      </c>
      <c r="I3625" s="133">
        <v>7.1840000000000002</v>
      </c>
      <c r="J3625" s="133">
        <v>7.883</v>
      </c>
      <c r="K3625" s="133">
        <v>452.32</v>
      </c>
      <c r="L3625" s="133">
        <v>293.767</v>
      </c>
    </row>
    <row r="3626" spans="1:12" x14ac:dyDescent="0.3">
      <c r="A3626" s="134">
        <v>41992</v>
      </c>
      <c r="B3626" s="133">
        <v>164.042</v>
      </c>
      <c r="C3626" s="133">
        <v>5144.6210000000001</v>
      </c>
      <c r="D3626" s="183">
        <v>165.62899999999999</v>
      </c>
      <c r="E3626" s="133">
        <v>12402</v>
      </c>
      <c r="F3626" s="133">
        <v>7.2246800000000002</v>
      </c>
      <c r="G3626" s="133">
        <v>7.4349999999999996</v>
      </c>
      <c r="H3626" s="133">
        <v>6.8948099999999997</v>
      </c>
      <c r="I3626" s="133">
        <v>7.1189999999999998</v>
      </c>
      <c r="J3626" s="133">
        <v>7.8129999999999997</v>
      </c>
      <c r="K3626" s="133">
        <v>454.26900000000001</v>
      </c>
      <c r="L3626" s="133">
        <v>295.20800000000003</v>
      </c>
    </row>
    <row r="3627" spans="1:12" x14ac:dyDescent="0.3">
      <c r="A3627" s="134">
        <v>41993</v>
      </c>
      <c r="B3627" s="133">
        <v>164.042</v>
      </c>
      <c r="C3627" s="133">
        <v>5144.6210000000001</v>
      </c>
      <c r="D3627" s="183">
        <v>165.62899999999999</v>
      </c>
      <c r="E3627" s="133">
        <v>12402</v>
      </c>
      <c r="F3627" s="133">
        <v>7.2246800000000002</v>
      </c>
      <c r="G3627" s="133">
        <v>7.4349999999999996</v>
      </c>
      <c r="H3627" s="133">
        <v>6.8948099999999997</v>
      </c>
      <c r="I3627" s="133">
        <v>7.1189999999999998</v>
      </c>
      <c r="J3627" s="133">
        <v>7.8129999999999997</v>
      </c>
      <c r="K3627" s="133">
        <v>454.26900000000001</v>
      </c>
      <c r="L3627" s="133">
        <v>295.20800000000003</v>
      </c>
    </row>
    <row r="3628" spans="1:12" x14ac:dyDescent="0.3">
      <c r="A3628" s="134">
        <v>41994</v>
      </c>
      <c r="B3628" s="133">
        <v>164.042</v>
      </c>
      <c r="C3628" s="133">
        <v>5144.6210000000001</v>
      </c>
      <c r="D3628" s="183">
        <v>165.62899999999999</v>
      </c>
      <c r="E3628" s="133">
        <v>12402</v>
      </c>
      <c r="F3628" s="133">
        <v>7.2246800000000002</v>
      </c>
      <c r="G3628" s="133">
        <v>7.4349999999999996</v>
      </c>
      <c r="H3628" s="133">
        <v>6.8948099999999997</v>
      </c>
      <c r="I3628" s="133">
        <v>7.1189999999999998</v>
      </c>
      <c r="J3628" s="133">
        <v>7.8129999999999997</v>
      </c>
      <c r="K3628" s="133">
        <v>454.26900000000001</v>
      </c>
      <c r="L3628" s="133">
        <v>295.20800000000003</v>
      </c>
    </row>
    <row r="3629" spans="1:12" x14ac:dyDescent="0.3">
      <c r="A3629" s="134">
        <v>41995</v>
      </c>
      <c r="B3629" s="133">
        <v>165.077</v>
      </c>
      <c r="C3629" s="133">
        <v>5125.7719999999999</v>
      </c>
      <c r="D3629" s="183">
        <v>164.858</v>
      </c>
      <c r="E3629" s="133">
        <v>12473</v>
      </c>
      <c r="F3629" s="133">
        <v>7.22126</v>
      </c>
      <c r="G3629" s="133">
        <v>7.5231700000000004</v>
      </c>
      <c r="H3629" s="133">
        <v>6.9696600000000002</v>
      </c>
      <c r="I3629" s="133">
        <v>7.0190000000000001</v>
      </c>
      <c r="J3629" s="133">
        <v>7.75</v>
      </c>
      <c r="K3629" s="133">
        <v>453.28699999999998</v>
      </c>
      <c r="L3629" s="133">
        <v>294.50200000000001</v>
      </c>
    </row>
    <row r="3630" spans="1:12" x14ac:dyDescent="0.3">
      <c r="A3630" s="134">
        <v>41996</v>
      </c>
      <c r="B3630" s="133">
        <v>165.77500000000001</v>
      </c>
      <c r="C3630" s="133">
        <v>5139.0680000000002</v>
      </c>
      <c r="D3630" s="183">
        <v>165.51</v>
      </c>
      <c r="E3630" s="133">
        <v>12539</v>
      </c>
      <c r="F3630" s="133">
        <v>7.1739499999999996</v>
      </c>
      <c r="G3630" s="133">
        <v>7.3212999999999999</v>
      </c>
      <c r="H3630" s="133">
        <v>6.9622099999999998</v>
      </c>
      <c r="I3630" s="133">
        <v>6.9770000000000003</v>
      </c>
      <c r="J3630" s="133">
        <v>7.6580000000000004</v>
      </c>
      <c r="K3630" s="133">
        <v>455.22</v>
      </c>
      <c r="L3630" s="133">
        <v>295.88600000000002</v>
      </c>
    </row>
    <row r="3631" spans="1:12" x14ac:dyDescent="0.3">
      <c r="A3631" s="134">
        <v>41997</v>
      </c>
      <c r="B3631" s="133">
        <v>165.89</v>
      </c>
      <c r="C3631" s="133">
        <v>5166.9830000000002</v>
      </c>
      <c r="D3631" s="183">
        <v>166.327</v>
      </c>
      <c r="E3631" s="133">
        <v>12444</v>
      </c>
      <c r="F3631" s="133">
        <v>7.2644799999999998</v>
      </c>
      <c r="G3631" s="133">
        <v>7.2972700000000001</v>
      </c>
      <c r="H3631" s="133">
        <v>6.9552100000000001</v>
      </c>
      <c r="I3631" s="133">
        <v>6.9589999999999996</v>
      </c>
      <c r="J3631" s="133">
        <v>7.673</v>
      </c>
      <c r="K3631" s="133">
        <v>457.36799999999999</v>
      </c>
      <c r="L3631" s="133">
        <v>297.31200000000001</v>
      </c>
    </row>
    <row r="3632" spans="1:12" x14ac:dyDescent="0.3">
      <c r="A3632" s="134">
        <v>41998</v>
      </c>
      <c r="B3632" s="133">
        <v>165.92699999999999</v>
      </c>
      <c r="C3632" s="133">
        <v>5166.9830000000002</v>
      </c>
      <c r="D3632" s="183">
        <v>166.327</v>
      </c>
      <c r="E3632" s="133">
        <v>12470</v>
      </c>
      <c r="F3632" s="133">
        <v>7.2644799999999998</v>
      </c>
      <c r="G3632" s="133">
        <v>7.2972700000000001</v>
      </c>
      <c r="H3632" s="133">
        <v>6.9552100000000001</v>
      </c>
      <c r="I3632" s="133">
        <v>6.8890000000000002</v>
      </c>
      <c r="J3632" s="133">
        <v>7.7489999999999997</v>
      </c>
      <c r="K3632" s="133">
        <v>457.36799999999999</v>
      </c>
      <c r="L3632" s="133">
        <v>297.31200000000001</v>
      </c>
    </row>
    <row r="3633" spans="1:12" x14ac:dyDescent="0.3">
      <c r="A3633" s="134">
        <v>41999</v>
      </c>
      <c r="B3633" s="133">
        <v>165.965</v>
      </c>
      <c r="C3633" s="133">
        <v>5166.9830000000002</v>
      </c>
      <c r="D3633" s="183">
        <v>166.327</v>
      </c>
      <c r="E3633" s="133">
        <v>12433</v>
      </c>
      <c r="F3633" s="133">
        <v>7.2644799999999998</v>
      </c>
      <c r="G3633" s="133">
        <v>7.2972700000000001</v>
      </c>
      <c r="H3633" s="133">
        <v>6.9552100000000001</v>
      </c>
      <c r="I3633" s="133">
        <v>6.8230000000000004</v>
      </c>
      <c r="J3633" s="133">
        <v>7.7489999999999997</v>
      </c>
      <c r="K3633" s="133">
        <v>457.36799999999999</v>
      </c>
      <c r="L3633" s="133">
        <v>297.31200000000001</v>
      </c>
    </row>
    <row r="3634" spans="1:12" x14ac:dyDescent="0.3">
      <c r="A3634" s="134">
        <v>42000</v>
      </c>
      <c r="B3634" s="133">
        <v>165.965</v>
      </c>
      <c r="C3634" s="133">
        <v>5166.9830000000002</v>
      </c>
      <c r="D3634" s="183">
        <v>166.327</v>
      </c>
      <c r="E3634" s="133">
        <v>12433</v>
      </c>
      <c r="F3634" s="133">
        <v>7.2644799999999998</v>
      </c>
      <c r="G3634" s="133">
        <v>7.2972700000000001</v>
      </c>
      <c r="H3634" s="133">
        <v>6.9552100000000001</v>
      </c>
      <c r="I3634" s="133">
        <v>6.8230000000000004</v>
      </c>
      <c r="J3634" s="133">
        <v>7.7489999999999997</v>
      </c>
      <c r="K3634" s="133">
        <v>457.36799999999999</v>
      </c>
      <c r="L3634" s="133">
        <v>297.31200000000001</v>
      </c>
    </row>
    <row r="3635" spans="1:12" x14ac:dyDescent="0.3">
      <c r="A3635" s="134">
        <v>42001</v>
      </c>
      <c r="B3635" s="133">
        <v>165.965</v>
      </c>
      <c r="C3635" s="133">
        <v>5166.9830000000002</v>
      </c>
      <c r="D3635" s="183">
        <v>166.327</v>
      </c>
      <c r="E3635" s="133">
        <v>12433</v>
      </c>
      <c r="F3635" s="133">
        <v>7.2644799999999998</v>
      </c>
      <c r="G3635" s="133">
        <v>7.2972700000000001</v>
      </c>
      <c r="H3635" s="133">
        <v>6.9552100000000001</v>
      </c>
      <c r="I3635" s="133">
        <v>6.8230000000000004</v>
      </c>
      <c r="J3635" s="133">
        <v>7.7489999999999997</v>
      </c>
      <c r="K3635" s="133">
        <v>457.36799999999999</v>
      </c>
      <c r="L3635" s="133">
        <v>297.31200000000001</v>
      </c>
    </row>
    <row r="3636" spans="1:12" x14ac:dyDescent="0.3">
      <c r="A3636" s="134">
        <v>42002</v>
      </c>
      <c r="B3636" s="133">
        <v>166.00200000000001</v>
      </c>
      <c r="C3636" s="133">
        <v>5178.3729999999996</v>
      </c>
      <c r="D3636" s="183">
        <v>166.982</v>
      </c>
      <c r="E3636" s="133">
        <v>12425</v>
      </c>
      <c r="F3636" s="133">
        <v>7.2567599999999999</v>
      </c>
      <c r="G3636" s="133">
        <v>7.37005</v>
      </c>
      <c r="H3636" s="133">
        <v>6.8997099999999998</v>
      </c>
      <c r="I3636" s="133">
        <v>7.0380000000000003</v>
      </c>
      <c r="J3636" s="133">
        <v>7.681</v>
      </c>
      <c r="K3636" s="133">
        <v>458.61</v>
      </c>
      <c r="L3636" s="133">
        <v>298.10000000000002</v>
      </c>
    </row>
    <row r="3637" spans="1:12" x14ac:dyDescent="0.3">
      <c r="A3637" s="134">
        <v>42003</v>
      </c>
      <c r="B3637" s="133">
        <v>166.14099999999999</v>
      </c>
      <c r="C3637" s="133">
        <v>5226.9470000000001</v>
      </c>
      <c r="D3637" s="183">
        <v>168.63800000000001</v>
      </c>
      <c r="E3637" s="133">
        <v>12413</v>
      </c>
      <c r="F3637" s="133">
        <v>7.23665</v>
      </c>
      <c r="G3637" s="133">
        <v>7.3700200000000002</v>
      </c>
      <c r="H3637" s="133">
        <v>6.9766599999999999</v>
      </c>
      <c r="I3637" s="133">
        <v>6.9649999999999999</v>
      </c>
      <c r="J3637" s="133">
        <v>7.6520000000000001</v>
      </c>
      <c r="K3637" s="133">
        <v>461.62099999999998</v>
      </c>
      <c r="L3637" s="133">
        <v>299.56400000000002</v>
      </c>
    </row>
    <row r="3638" spans="1:12" x14ac:dyDescent="0.3">
      <c r="A3638" s="134">
        <v>42004</v>
      </c>
      <c r="B3638" s="133">
        <v>166.53299999999999</v>
      </c>
      <c r="C3638" s="133">
        <v>5226.9470000000001</v>
      </c>
      <c r="D3638" s="183">
        <v>168.63800000000001</v>
      </c>
      <c r="E3638" s="133">
        <v>12435</v>
      </c>
      <c r="F3638" s="133">
        <v>7.1588599999999998</v>
      </c>
      <c r="G3638" s="133">
        <v>7.1966599999999996</v>
      </c>
      <c r="H3638" s="133">
        <v>6.8935500000000003</v>
      </c>
      <c r="I3638" s="133">
        <v>6.944</v>
      </c>
      <c r="J3638" s="133">
        <v>7.5540000000000003</v>
      </c>
      <c r="K3638" s="133">
        <v>461.62099999999998</v>
      </c>
      <c r="L3638" s="133">
        <v>299.56400000000002</v>
      </c>
    </row>
    <row r="3639" spans="1:12" x14ac:dyDescent="0.3">
      <c r="A3639" s="134">
        <v>42005</v>
      </c>
      <c r="B3639" s="133">
        <v>166.57</v>
      </c>
      <c r="C3639" s="133">
        <v>5226.9470000000001</v>
      </c>
      <c r="D3639" s="183">
        <v>168.63800000000001</v>
      </c>
      <c r="E3639" s="133">
        <v>12405</v>
      </c>
      <c r="F3639" s="133">
        <v>7.1588599999999998</v>
      </c>
      <c r="G3639" s="133">
        <v>7.1966599999999996</v>
      </c>
      <c r="H3639" s="133">
        <v>6.8935500000000003</v>
      </c>
      <c r="I3639" s="133">
        <v>6.7649999999999997</v>
      </c>
      <c r="J3639" s="133">
        <v>7.5529999999999999</v>
      </c>
      <c r="K3639" s="133">
        <v>461.62099999999998</v>
      </c>
      <c r="L3639" s="133">
        <v>299.56400000000002</v>
      </c>
    </row>
    <row r="3640" spans="1:12" x14ac:dyDescent="0.3">
      <c r="A3640" s="134">
        <v>42006</v>
      </c>
      <c r="B3640" s="133">
        <v>167.11099999999999</v>
      </c>
      <c r="C3640" s="133">
        <v>5242.7690000000002</v>
      </c>
      <c r="D3640" s="183">
        <v>169.23</v>
      </c>
      <c r="E3640" s="133">
        <v>12526</v>
      </c>
      <c r="F3640" s="133">
        <v>7.1873100000000001</v>
      </c>
      <c r="G3640" s="133">
        <v>7.54061</v>
      </c>
      <c r="H3640" s="133">
        <v>6.8963099999999997</v>
      </c>
      <c r="I3640" s="133">
        <v>6.8890000000000002</v>
      </c>
      <c r="J3640" s="133">
        <v>7.5620000000000003</v>
      </c>
      <c r="K3640" s="133">
        <v>463.55399999999997</v>
      </c>
      <c r="L3640" s="133">
        <v>300.59800000000001</v>
      </c>
    </row>
    <row r="3641" spans="1:12" x14ac:dyDescent="0.3">
      <c r="A3641" s="134">
        <v>42007</v>
      </c>
      <c r="B3641" s="133">
        <v>167.11099999999999</v>
      </c>
      <c r="C3641" s="133">
        <v>5242.7690000000002</v>
      </c>
      <c r="D3641" s="183">
        <v>169.23</v>
      </c>
      <c r="E3641" s="133">
        <v>12526</v>
      </c>
      <c r="F3641" s="133">
        <v>7.1873100000000001</v>
      </c>
      <c r="G3641" s="133">
        <v>7.54061</v>
      </c>
      <c r="H3641" s="133">
        <v>6.8963099999999997</v>
      </c>
      <c r="I3641" s="133">
        <v>6.8890000000000002</v>
      </c>
      <c r="J3641" s="133">
        <v>7.5620000000000003</v>
      </c>
      <c r="K3641" s="133">
        <v>463.55399999999997</v>
      </c>
      <c r="L3641" s="133">
        <v>300.59800000000001</v>
      </c>
    </row>
    <row r="3642" spans="1:12" x14ac:dyDescent="0.3">
      <c r="A3642" s="134">
        <v>42008</v>
      </c>
      <c r="B3642" s="133">
        <v>167.11099999999999</v>
      </c>
      <c r="C3642" s="133">
        <v>5242.7690000000002</v>
      </c>
      <c r="D3642" s="183">
        <v>169.23</v>
      </c>
      <c r="E3642" s="133">
        <v>12526</v>
      </c>
      <c r="F3642" s="133">
        <v>7.1873100000000001</v>
      </c>
      <c r="G3642" s="133">
        <v>7.54061</v>
      </c>
      <c r="H3642" s="133">
        <v>6.8963099999999997</v>
      </c>
      <c r="I3642" s="133">
        <v>6.8890000000000002</v>
      </c>
      <c r="J3642" s="133">
        <v>7.5620000000000003</v>
      </c>
      <c r="K3642" s="133">
        <v>463.55399999999997</v>
      </c>
      <c r="L3642" s="133">
        <v>300.59800000000001</v>
      </c>
    </row>
    <row r="3643" spans="1:12" x14ac:dyDescent="0.3">
      <c r="A3643" s="134">
        <v>42009</v>
      </c>
      <c r="B3643" s="133">
        <v>166.17</v>
      </c>
      <c r="C3643" s="133">
        <v>5219.9949999999999</v>
      </c>
      <c r="D3643" s="183">
        <v>168.09100000000001</v>
      </c>
      <c r="E3643" s="133">
        <v>12622</v>
      </c>
      <c r="F3643" s="133">
        <v>7.2603</v>
      </c>
      <c r="G3643" s="133">
        <v>7.3654500000000001</v>
      </c>
      <c r="H3643" s="133">
        <v>6.89785</v>
      </c>
      <c r="I3643" s="133">
        <v>7.1020000000000003</v>
      </c>
      <c r="J3643" s="133">
        <v>7.601</v>
      </c>
      <c r="K3643" s="133">
        <v>461.00799999999998</v>
      </c>
      <c r="L3643" s="133">
        <v>298.60700000000003</v>
      </c>
    </row>
    <row r="3644" spans="1:12" x14ac:dyDescent="0.3">
      <c r="A3644" s="134">
        <v>42010</v>
      </c>
      <c r="B3644" s="133">
        <v>166.34200000000001</v>
      </c>
      <c r="C3644" s="133">
        <v>5169.0600000000004</v>
      </c>
      <c r="D3644" s="183">
        <v>166.28800000000001</v>
      </c>
      <c r="E3644" s="133">
        <v>12652</v>
      </c>
      <c r="F3644" s="133">
        <v>7.1824300000000001</v>
      </c>
      <c r="G3644" s="133">
        <v>7.3110299999999997</v>
      </c>
      <c r="H3644" s="133">
        <v>6.9336599999999997</v>
      </c>
      <c r="I3644" s="133">
        <v>7.0780000000000003</v>
      </c>
      <c r="J3644" s="133">
        <v>7.5940000000000003</v>
      </c>
      <c r="K3644" s="133">
        <v>456.35</v>
      </c>
      <c r="L3644" s="133">
        <v>295.94900000000001</v>
      </c>
    </row>
    <row r="3645" spans="1:12" x14ac:dyDescent="0.3">
      <c r="A3645" s="134">
        <v>42011</v>
      </c>
      <c r="B3645" s="133">
        <v>166.447</v>
      </c>
      <c r="C3645" s="133">
        <v>5207.1180000000004</v>
      </c>
      <c r="D3645" s="183">
        <v>167.429</v>
      </c>
      <c r="E3645" s="133">
        <v>12680</v>
      </c>
      <c r="F3645" s="133">
        <v>7.1560699999999997</v>
      </c>
      <c r="G3645" s="133">
        <v>7.36585</v>
      </c>
      <c r="H3645" s="133">
        <v>6.8989500000000001</v>
      </c>
      <c r="I3645" s="133">
        <v>7.3150000000000004</v>
      </c>
      <c r="J3645" s="133">
        <v>7.6079999999999997</v>
      </c>
      <c r="K3645" s="133">
        <v>461.17399999999998</v>
      </c>
      <c r="L3645" s="133">
        <v>298.49799999999999</v>
      </c>
    </row>
    <row r="3646" spans="1:12" x14ac:dyDescent="0.3">
      <c r="A3646" s="134">
        <v>42012</v>
      </c>
      <c r="B3646" s="133">
        <v>167.023</v>
      </c>
      <c r="C3646" s="133">
        <v>5211.8280000000004</v>
      </c>
      <c r="D3646" s="183">
        <v>167.80799999999999</v>
      </c>
      <c r="E3646" s="133">
        <v>12664</v>
      </c>
      <c r="F3646" s="133">
        <v>7.2841500000000003</v>
      </c>
      <c r="G3646" s="133">
        <v>7.3769600000000004</v>
      </c>
      <c r="H3646" s="133">
        <v>6.9544600000000001</v>
      </c>
      <c r="I3646" s="133">
        <v>7.234</v>
      </c>
      <c r="J3646" s="133">
        <v>7.5419999999999998</v>
      </c>
      <c r="K3646" s="133">
        <v>461.25799999999998</v>
      </c>
      <c r="L3646" s="133">
        <v>299.03500000000003</v>
      </c>
    </row>
    <row r="3647" spans="1:12" x14ac:dyDescent="0.3">
      <c r="A3647" s="134">
        <v>42013</v>
      </c>
      <c r="B3647" s="133">
        <v>168.62200000000001</v>
      </c>
      <c r="C3647" s="133">
        <v>5216.665</v>
      </c>
      <c r="D3647" s="183">
        <v>167.89400000000001</v>
      </c>
      <c r="E3647" s="133">
        <v>12584</v>
      </c>
      <c r="F3647" s="133">
        <v>7.2061900000000003</v>
      </c>
      <c r="G3647" s="133">
        <v>7.3901399999999997</v>
      </c>
      <c r="H3647" s="133">
        <v>6.9289500000000004</v>
      </c>
      <c r="I3647" s="133">
        <v>7.1859999999999999</v>
      </c>
      <c r="J3647" s="133">
        <v>7.4619999999999997</v>
      </c>
      <c r="K3647" s="133">
        <v>461.87099999999998</v>
      </c>
      <c r="L3647" s="133">
        <v>299.68599999999998</v>
      </c>
    </row>
    <row r="3648" spans="1:12" x14ac:dyDescent="0.3">
      <c r="A3648" s="134">
        <v>42014</v>
      </c>
      <c r="B3648" s="133">
        <v>168.62200000000001</v>
      </c>
      <c r="C3648" s="133">
        <v>5216.665</v>
      </c>
      <c r="D3648" s="183">
        <v>167.89400000000001</v>
      </c>
      <c r="E3648" s="133">
        <v>12584</v>
      </c>
      <c r="F3648" s="133">
        <v>7.2061900000000003</v>
      </c>
      <c r="G3648" s="133">
        <v>7.3901399999999997</v>
      </c>
      <c r="H3648" s="133">
        <v>6.9289500000000004</v>
      </c>
      <c r="I3648" s="133">
        <v>7.1859999999999999</v>
      </c>
      <c r="J3648" s="133">
        <v>7.4619999999999997</v>
      </c>
      <c r="K3648" s="133">
        <v>461.87099999999998</v>
      </c>
      <c r="L3648" s="133">
        <v>299.68599999999998</v>
      </c>
    </row>
    <row r="3649" spans="1:12" x14ac:dyDescent="0.3">
      <c r="A3649" s="134">
        <v>42015</v>
      </c>
      <c r="B3649" s="133">
        <v>168.62200000000001</v>
      </c>
      <c r="C3649" s="133">
        <v>5216.665</v>
      </c>
      <c r="D3649" s="183">
        <v>167.89400000000001</v>
      </c>
      <c r="E3649" s="133">
        <v>12584</v>
      </c>
      <c r="F3649" s="133">
        <v>7.2061900000000003</v>
      </c>
      <c r="G3649" s="133">
        <v>7.3901399999999997</v>
      </c>
      <c r="H3649" s="133">
        <v>6.9289500000000004</v>
      </c>
      <c r="I3649" s="133">
        <v>7.1859999999999999</v>
      </c>
      <c r="J3649" s="133">
        <v>7.4619999999999997</v>
      </c>
      <c r="K3649" s="133">
        <v>461.87099999999998</v>
      </c>
      <c r="L3649" s="133">
        <v>299.68599999999998</v>
      </c>
    </row>
    <row r="3650" spans="1:12" x14ac:dyDescent="0.3">
      <c r="A3650" s="134">
        <v>42016</v>
      </c>
      <c r="B3650" s="133">
        <v>169.042</v>
      </c>
      <c r="C3650" s="133">
        <v>5187.933</v>
      </c>
      <c r="D3650" s="183">
        <v>167.114</v>
      </c>
      <c r="E3650" s="133">
        <v>12568</v>
      </c>
      <c r="F3650" s="133">
        <v>7.2891700000000004</v>
      </c>
      <c r="G3650" s="133">
        <v>7.3147500000000001</v>
      </c>
      <c r="H3650" s="133">
        <v>6.9621599999999999</v>
      </c>
      <c r="I3650" s="133">
        <v>7.1710000000000003</v>
      </c>
      <c r="J3650" s="133">
        <v>7.4619999999999997</v>
      </c>
      <c r="K3650" s="133">
        <v>457.928</v>
      </c>
      <c r="L3650" s="133">
        <v>296.45</v>
      </c>
    </row>
    <row r="3651" spans="1:12" x14ac:dyDescent="0.3">
      <c r="A3651" s="134">
        <v>42017</v>
      </c>
      <c r="B3651" s="133">
        <v>169.529</v>
      </c>
      <c r="C3651" s="133">
        <v>5214.3590000000004</v>
      </c>
      <c r="D3651" s="183">
        <v>168.274</v>
      </c>
      <c r="E3651" s="133">
        <v>12612</v>
      </c>
      <c r="F3651" s="133">
        <v>7.0992300000000004</v>
      </c>
      <c r="G3651" s="133">
        <v>7.3244100000000003</v>
      </c>
      <c r="H3651" s="133">
        <v>6.9414100000000003</v>
      </c>
      <c r="I3651" s="133">
        <v>7.1559999999999997</v>
      </c>
      <c r="J3651" s="133">
        <v>7.4660000000000002</v>
      </c>
      <c r="K3651" s="133">
        <v>462.00599999999997</v>
      </c>
      <c r="L3651" s="133">
        <v>298.33199999999999</v>
      </c>
    </row>
    <row r="3652" spans="1:12" x14ac:dyDescent="0.3">
      <c r="A3652" s="134">
        <v>42018</v>
      </c>
      <c r="B3652" s="133">
        <v>169.595</v>
      </c>
      <c r="C3652" s="133">
        <v>5159.6679999999997</v>
      </c>
      <c r="D3652" s="183">
        <v>166.02799999999999</v>
      </c>
      <c r="E3652" s="133">
        <v>12581</v>
      </c>
      <c r="F3652" s="133">
        <v>7.27576</v>
      </c>
      <c r="G3652" s="133">
        <v>7.4532999999999996</v>
      </c>
      <c r="H3652" s="133">
        <v>6.9606000000000003</v>
      </c>
      <c r="I3652" s="133">
        <v>7.1749999999999998</v>
      </c>
      <c r="J3652" s="133">
        <v>7.4580000000000002</v>
      </c>
      <c r="K3652" s="133">
        <v>456.53199999999998</v>
      </c>
      <c r="L3652" s="133">
        <v>295.41000000000003</v>
      </c>
    </row>
    <row r="3653" spans="1:12" x14ac:dyDescent="0.3">
      <c r="A3653" s="134">
        <v>42019</v>
      </c>
      <c r="B3653" s="133">
        <v>170.13399999999999</v>
      </c>
      <c r="C3653" s="133">
        <v>5188.7120000000004</v>
      </c>
      <c r="D3653" s="183">
        <v>167.16900000000001</v>
      </c>
      <c r="E3653" s="133">
        <v>12538</v>
      </c>
      <c r="F3653" s="133">
        <v>7.3014599999999996</v>
      </c>
      <c r="G3653" s="133">
        <v>7.4189999999999996</v>
      </c>
      <c r="H3653" s="133">
        <v>6.9539600000000004</v>
      </c>
      <c r="I3653" s="133">
        <v>7.1120000000000001</v>
      </c>
      <c r="J3653" s="133">
        <v>7.3890000000000002</v>
      </c>
      <c r="K3653" s="133">
        <v>459.99200000000002</v>
      </c>
      <c r="L3653" s="133">
        <v>297.62200000000001</v>
      </c>
    </row>
    <row r="3654" spans="1:12" x14ac:dyDescent="0.3">
      <c r="A3654" s="134">
        <v>42020</v>
      </c>
      <c r="B3654" s="133">
        <v>170.43299999999999</v>
      </c>
      <c r="C3654" s="133">
        <v>5148.3789999999999</v>
      </c>
      <c r="D3654" s="183">
        <v>166.07900000000001</v>
      </c>
      <c r="E3654" s="133">
        <v>12603</v>
      </c>
      <c r="F3654" s="133">
        <v>7.3574999999999999</v>
      </c>
      <c r="G3654" s="133">
        <v>7.4344799999999998</v>
      </c>
      <c r="H3654" s="133">
        <v>7.0234899999999998</v>
      </c>
      <c r="I3654" s="133">
        <v>7.0739999999999998</v>
      </c>
      <c r="J3654" s="133">
        <v>7.3689999999999998</v>
      </c>
      <c r="K3654" s="133">
        <v>455.76900000000001</v>
      </c>
      <c r="L3654" s="133">
        <v>295.935</v>
      </c>
    </row>
    <row r="3655" spans="1:12" x14ac:dyDescent="0.3">
      <c r="A3655" s="134">
        <v>42021</v>
      </c>
      <c r="B3655" s="133">
        <v>170.43299999999999</v>
      </c>
      <c r="C3655" s="133">
        <v>5148.3789999999999</v>
      </c>
      <c r="D3655" s="183">
        <v>166.07900000000001</v>
      </c>
      <c r="E3655" s="133">
        <v>12603</v>
      </c>
      <c r="F3655" s="133">
        <v>7.3574999999999999</v>
      </c>
      <c r="G3655" s="133">
        <v>7.4344799999999998</v>
      </c>
      <c r="H3655" s="133">
        <v>7.0234899999999998</v>
      </c>
      <c r="I3655" s="133">
        <v>7.0739999999999998</v>
      </c>
      <c r="J3655" s="133">
        <v>7.3689999999999998</v>
      </c>
      <c r="K3655" s="133">
        <v>455.76900000000001</v>
      </c>
      <c r="L3655" s="133">
        <v>295.935</v>
      </c>
    </row>
    <row r="3656" spans="1:12" x14ac:dyDescent="0.3">
      <c r="A3656" s="134">
        <v>42022</v>
      </c>
      <c r="B3656" s="133">
        <v>170.43299999999999</v>
      </c>
      <c r="C3656" s="133">
        <v>5148.3789999999999</v>
      </c>
      <c r="D3656" s="183">
        <v>166.07900000000001</v>
      </c>
      <c r="E3656" s="133">
        <v>12603</v>
      </c>
      <c r="F3656" s="133">
        <v>7.3574999999999999</v>
      </c>
      <c r="G3656" s="133">
        <v>7.4344799999999998</v>
      </c>
      <c r="H3656" s="133">
        <v>7.0234899999999998</v>
      </c>
      <c r="I3656" s="133">
        <v>7.0739999999999998</v>
      </c>
      <c r="J3656" s="133">
        <v>7.3689999999999998</v>
      </c>
      <c r="K3656" s="133">
        <v>455.76900000000001</v>
      </c>
      <c r="L3656" s="133">
        <v>295.935</v>
      </c>
    </row>
    <row r="3657" spans="1:12" x14ac:dyDescent="0.3">
      <c r="A3657" s="134">
        <v>42023</v>
      </c>
      <c r="B3657" s="133">
        <v>170.249</v>
      </c>
      <c r="C3657" s="133">
        <v>5152.0929999999998</v>
      </c>
      <c r="D3657" s="183">
        <v>165.976</v>
      </c>
      <c r="E3657" s="133">
        <v>12644</v>
      </c>
      <c r="F3657" s="133">
        <v>7.4047299999999998</v>
      </c>
      <c r="G3657" s="133">
        <v>7.4627800000000004</v>
      </c>
      <c r="H3657" s="133">
        <v>7.0687800000000003</v>
      </c>
      <c r="I3657" s="133">
        <v>7.1040000000000001</v>
      </c>
      <c r="J3657" s="133">
        <v>7.351</v>
      </c>
      <c r="K3657" s="133">
        <v>456.33699999999999</v>
      </c>
      <c r="L3657" s="133">
        <v>295.88799999999998</v>
      </c>
    </row>
    <row r="3658" spans="1:12" x14ac:dyDescent="0.3">
      <c r="A3658" s="134">
        <v>42024</v>
      </c>
      <c r="B3658" s="133">
        <v>173.39</v>
      </c>
      <c r="C3658" s="133">
        <v>5166.09</v>
      </c>
      <c r="D3658" s="183">
        <v>167.154</v>
      </c>
      <c r="E3658" s="133">
        <v>12578</v>
      </c>
      <c r="F3658" s="133">
        <v>7.3378800000000002</v>
      </c>
      <c r="G3658" s="133">
        <v>7.4426399999999999</v>
      </c>
      <c r="H3658" s="133">
        <v>7.1340399999999997</v>
      </c>
      <c r="I3658" s="133">
        <v>6.9169999999999998</v>
      </c>
      <c r="J3658" s="133">
        <v>7.1539999999999999</v>
      </c>
      <c r="K3658" s="133">
        <v>457.85700000000003</v>
      </c>
      <c r="L3658" s="133">
        <v>296.94</v>
      </c>
    </row>
    <row r="3659" spans="1:12" x14ac:dyDescent="0.3">
      <c r="A3659" s="134">
        <v>42025</v>
      </c>
      <c r="B3659" s="133">
        <v>175.40299999999999</v>
      </c>
      <c r="C3659" s="133">
        <v>5215.2659999999996</v>
      </c>
      <c r="D3659" s="183">
        <v>169.79</v>
      </c>
      <c r="E3659" s="133">
        <v>12472</v>
      </c>
      <c r="F3659" s="133">
        <v>7.2583500000000001</v>
      </c>
      <c r="G3659" s="133">
        <v>7.4266300000000003</v>
      </c>
      <c r="H3659" s="133">
        <v>7.0688300000000002</v>
      </c>
      <c r="I3659" s="133">
        <v>6.83</v>
      </c>
      <c r="J3659" s="133">
        <v>7.101</v>
      </c>
      <c r="K3659" s="133">
        <v>463.90199999999999</v>
      </c>
      <c r="L3659" s="133">
        <v>301.05099999999999</v>
      </c>
    </row>
    <row r="3660" spans="1:12" x14ac:dyDescent="0.3">
      <c r="A3660" s="134">
        <v>42026</v>
      </c>
      <c r="B3660" s="133">
        <v>175.79900000000001</v>
      </c>
      <c r="C3660" s="133">
        <v>5253.183</v>
      </c>
      <c r="D3660" s="183">
        <v>171.45099999999999</v>
      </c>
      <c r="E3660" s="133">
        <v>12411</v>
      </c>
      <c r="F3660" s="133">
        <v>7.3788</v>
      </c>
      <c r="G3660" s="133">
        <v>7.4964599999999999</v>
      </c>
      <c r="H3660" s="133">
        <v>7.1176500000000003</v>
      </c>
      <c r="I3660" s="133">
        <v>6.7430000000000003</v>
      </c>
      <c r="J3660" s="133">
        <v>7.008</v>
      </c>
      <c r="K3660" s="133">
        <v>467.84300000000002</v>
      </c>
      <c r="L3660" s="133">
        <v>302.51400000000001</v>
      </c>
    </row>
    <row r="3661" spans="1:12" x14ac:dyDescent="0.3">
      <c r="A3661" s="134">
        <v>42027</v>
      </c>
      <c r="B3661" s="133">
        <v>176.499</v>
      </c>
      <c r="C3661" s="133">
        <v>5323.8850000000002</v>
      </c>
      <c r="D3661" s="183">
        <v>172.98599999999999</v>
      </c>
      <c r="E3661" s="133">
        <v>12465</v>
      </c>
      <c r="F3661" s="133">
        <v>7.3631799999999998</v>
      </c>
      <c r="G3661" s="133">
        <v>7.48977</v>
      </c>
      <c r="H3661" s="133">
        <v>7.0509000000000004</v>
      </c>
      <c r="I3661" s="133">
        <v>6.6749999999999998</v>
      </c>
      <c r="J3661" s="133">
        <v>6.8979999999999997</v>
      </c>
      <c r="K3661" s="133">
        <v>476.286</v>
      </c>
      <c r="L3661" s="133">
        <v>308.48700000000002</v>
      </c>
    </row>
    <row r="3662" spans="1:12" x14ac:dyDescent="0.3">
      <c r="A3662" s="134">
        <v>42028</v>
      </c>
      <c r="B3662" s="133">
        <v>176.499</v>
      </c>
      <c r="C3662" s="133">
        <v>5323.8850000000002</v>
      </c>
      <c r="D3662" s="183">
        <v>172.98599999999999</v>
      </c>
      <c r="E3662" s="133">
        <v>12465</v>
      </c>
      <c r="F3662" s="133">
        <v>7.3631799999999998</v>
      </c>
      <c r="G3662" s="133">
        <v>7.48977</v>
      </c>
      <c r="H3662" s="133">
        <v>7.0509000000000004</v>
      </c>
      <c r="I3662" s="133">
        <v>6.6749999999999998</v>
      </c>
      <c r="J3662" s="133">
        <v>6.8979999999999997</v>
      </c>
      <c r="K3662" s="133">
        <v>476.286</v>
      </c>
      <c r="L3662" s="133">
        <v>308.48700000000002</v>
      </c>
    </row>
    <row r="3663" spans="1:12" x14ac:dyDescent="0.3">
      <c r="A3663" s="134">
        <v>42029</v>
      </c>
      <c r="B3663" s="133">
        <v>176.499</v>
      </c>
      <c r="C3663" s="133">
        <v>5323.8850000000002</v>
      </c>
      <c r="D3663" s="183">
        <v>172.98599999999999</v>
      </c>
      <c r="E3663" s="133">
        <v>12465</v>
      </c>
      <c r="F3663" s="133">
        <v>7.3631799999999998</v>
      </c>
      <c r="G3663" s="133">
        <v>7.48977</v>
      </c>
      <c r="H3663" s="133">
        <v>7.0509000000000004</v>
      </c>
      <c r="I3663" s="133">
        <v>6.6749999999999998</v>
      </c>
      <c r="J3663" s="133">
        <v>6.8979999999999997</v>
      </c>
      <c r="K3663" s="133">
        <v>476.286</v>
      </c>
      <c r="L3663" s="133">
        <v>308.48700000000002</v>
      </c>
    </row>
    <row r="3664" spans="1:12" x14ac:dyDescent="0.3">
      <c r="A3664" s="134">
        <v>42030</v>
      </c>
      <c r="B3664" s="133">
        <v>176.44399999999999</v>
      </c>
      <c r="C3664" s="133">
        <v>5260.0240000000003</v>
      </c>
      <c r="D3664" s="183">
        <v>170.69499999999999</v>
      </c>
      <c r="E3664" s="133">
        <v>12494</v>
      </c>
      <c r="F3664" s="133">
        <v>7.3618899999999998</v>
      </c>
      <c r="G3664" s="133">
        <v>7.4401000000000002</v>
      </c>
      <c r="H3664" s="133">
        <v>7.0922900000000002</v>
      </c>
      <c r="I3664" s="133">
        <v>6.681</v>
      </c>
      <c r="J3664" s="133">
        <v>6.8949999999999996</v>
      </c>
      <c r="K3664" s="133">
        <v>469.12</v>
      </c>
      <c r="L3664" s="133">
        <v>304.346</v>
      </c>
    </row>
    <row r="3665" spans="1:12" x14ac:dyDescent="0.3">
      <c r="A3665" s="134">
        <v>42031</v>
      </c>
      <c r="B3665" s="133">
        <v>177.25</v>
      </c>
      <c r="C3665" s="133">
        <v>5277.1490000000003</v>
      </c>
      <c r="D3665" s="183">
        <v>171.203</v>
      </c>
      <c r="E3665" s="133">
        <v>12466</v>
      </c>
      <c r="F3665" s="133">
        <v>7.34375</v>
      </c>
      <c r="G3665" s="133">
        <v>7.4978899999999999</v>
      </c>
      <c r="H3665" s="133">
        <v>7.0183499999999999</v>
      </c>
      <c r="I3665" s="133">
        <v>6.6070000000000002</v>
      </c>
      <c r="J3665" s="133">
        <v>6.8789999999999996</v>
      </c>
      <c r="K3665" s="133">
        <v>470.85199999999998</v>
      </c>
      <c r="L3665" s="133">
        <v>304.52300000000002</v>
      </c>
    </row>
    <row r="3666" spans="1:12" x14ac:dyDescent="0.3">
      <c r="A3666" s="134">
        <v>42032</v>
      </c>
      <c r="B3666" s="133">
        <v>177.328</v>
      </c>
      <c r="C3666" s="133">
        <v>5268.8519999999999</v>
      </c>
      <c r="D3666" s="183">
        <v>171.089</v>
      </c>
      <c r="E3666" s="133">
        <v>12511</v>
      </c>
      <c r="F3666" s="133">
        <v>7.3658099999999997</v>
      </c>
      <c r="G3666" s="133">
        <v>7.4567300000000003</v>
      </c>
      <c r="H3666" s="133">
        <v>7.1121400000000001</v>
      </c>
      <c r="I3666" s="133">
        <v>6.5549999999999997</v>
      </c>
      <c r="J3666" s="133">
        <v>6.86</v>
      </c>
      <c r="K3666" s="133">
        <v>468.78699999999998</v>
      </c>
      <c r="L3666" s="133">
        <v>303.322</v>
      </c>
    </row>
    <row r="3667" spans="1:12" x14ac:dyDescent="0.3">
      <c r="A3667" s="134">
        <v>42033</v>
      </c>
      <c r="B3667" s="133">
        <v>177.46700000000001</v>
      </c>
      <c r="C3667" s="133">
        <v>5262.7179999999998</v>
      </c>
      <c r="D3667" s="183">
        <v>170.655</v>
      </c>
      <c r="E3667" s="133">
        <v>12626</v>
      </c>
      <c r="F3667" s="133">
        <v>7.3738200000000003</v>
      </c>
      <c r="G3667" s="133">
        <v>7.4112900000000002</v>
      </c>
      <c r="H3667" s="133">
        <v>7.1218700000000004</v>
      </c>
      <c r="I3667" s="133">
        <v>6.5049999999999999</v>
      </c>
      <c r="J3667" s="133">
        <v>6.851</v>
      </c>
      <c r="K3667" s="133">
        <v>467.40199999999999</v>
      </c>
      <c r="L3667" s="133">
        <v>302.30399999999997</v>
      </c>
    </row>
    <row r="3668" spans="1:12" x14ac:dyDescent="0.3">
      <c r="A3668" s="134">
        <v>42034</v>
      </c>
      <c r="B3668" s="133">
        <v>177.90600000000001</v>
      </c>
      <c r="C3668" s="133">
        <v>5289.4040000000005</v>
      </c>
      <c r="D3668" s="183">
        <v>171.49700000000001</v>
      </c>
      <c r="E3668" s="133">
        <v>12739</v>
      </c>
      <c r="F3668" s="133">
        <v>7.3809399999999998</v>
      </c>
      <c r="G3668" s="133">
        <v>7.4887899999999998</v>
      </c>
      <c r="H3668" s="133">
        <v>7.0246599999999999</v>
      </c>
      <c r="I3668" s="133">
        <v>6.47</v>
      </c>
      <c r="J3668" s="133">
        <v>6.8220000000000001</v>
      </c>
      <c r="K3668" s="133">
        <v>469.38799999999998</v>
      </c>
      <c r="L3668" s="133">
        <v>303.22399999999999</v>
      </c>
    </row>
    <row r="3669" spans="1:12" x14ac:dyDescent="0.3">
      <c r="A3669" s="134">
        <v>42035</v>
      </c>
      <c r="B3669" s="133">
        <v>177.90600000000001</v>
      </c>
      <c r="C3669" s="133">
        <v>5289.4040000000005</v>
      </c>
      <c r="D3669" s="183">
        <v>171.49700000000001</v>
      </c>
      <c r="E3669" s="133">
        <v>12739</v>
      </c>
      <c r="F3669" s="133">
        <v>7.3809399999999998</v>
      </c>
      <c r="G3669" s="133">
        <v>7.4887899999999998</v>
      </c>
      <c r="H3669" s="133">
        <v>7.0246599999999999</v>
      </c>
      <c r="I3669" s="133">
        <v>6.47</v>
      </c>
      <c r="J3669" s="133">
        <v>6.8220000000000001</v>
      </c>
      <c r="K3669" s="133">
        <v>469.38799999999998</v>
      </c>
      <c r="L3669" s="133">
        <v>303.22399999999999</v>
      </c>
    </row>
    <row r="3670" spans="1:12" x14ac:dyDescent="0.3">
      <c r="A3670" s="134">
        <v>42036</v>
      </c>
      <c r="B3670" s="133">
        <v>177.90600000000001</v>
      </c>
      <c r="C3670" s="133">
        <v>5289.4040000000005</v>
      </c>
      <c r="D3670" s="183">
        <v>171.49700000000001</v>
      </c>
      <c r="E3670" s="133">
        <v>12739</v>
      </c>
      <c r="F3670" s="133">
        <v>7.3809399999999998</v>
      </c>
      <c r="G3670" s="133">
        <v>7.4887899999999998</v>
      </c>
      <c r="H3670" s="133">
        <v>7.0246599999999999</v>
      </c>
      <c r="I3670" s="133">
        <v>6.47</v>
      </c>
      <c r="J3670" s="133">
        <v>6.8220000000000001</v>
      </c>
      <c r="K3670" s="133">
        <v>469.38799999999998</v>
      </c>
      <c r="L3670" s="133">
        <v>303.22399999999999</v>
      </c>
    </row>
    <row r="3671" spans="1:12" x14ac:dyDescent="0.3">
      <c r="A3671" s="134">
        <v>42037</v>
      </c>
      <c r="B3671" s="133">
        <v>178.965</v>
      </c>
      <c r="C3671" s="133">
        <v>5276.2359999999999</v>
      </c>
      <c r="D3671" s="183">
        <v>170.41499999999999</v>
      </c>
      <c r="E3671" s="133">
        <v>12671</v>
      </c>
      <c r="F3671" s="133">
        <v>7.44719</v>
      </c>
      <c r="G3671" s="133">
        <v>7.5111699999999999</v>
      </c>
      <c r="H3671" s="133">
        <v>7.0476200000000002</v>
      </c>
      <c r="I3671" s="133">
        <v>6.4859999999999998</v>
      </c>
      <c r="J3671" s="133">
        <v>6.782</v>
      </c>
      <c r="K3671" s="133">
        <v>467.78100000000001</v>
      </c>
      <c r="L3671" s="133">
        <v>303.19200000000001</v>
      </c>
    </row>
    <row r="3672" spans="1:12" x14ac:dyDescent="0.3">
      <c r="A3672" s="134">
        <v>42038</v>
      </c>
      <c r="B3672" s="133">
        <v>180.22900000000001</v>
      </c>
      <c r="C3672" s="133">
        <v>5291.7179999999998</v>
      </c>
      <c r="D3672" s="183">
        <v>170.94900000000001</v>
      </c>
      <c r="E3672" s="133">
        <v>12584</v>
      </c>
      <c r="F3672" s="133">
        <v>7.3307900000000004</v>
      </c>
      <c r="G3672" s="133">
        <v>7.4085000000000001</v>
      </c>
      <c r="H3672" s="133">
        <v>7.02494</v>
      </c>
      <c r="I3672" s="133">
        <v>6.4630000000000001</v>
      </c>
      <c r="J3672" s="133">
        <v>6.76</v>
      </c>
      <c r="K3672" s="133">
        <v>469.99</v>
      </c>
      <c r="L3672" s="133">
        <v>304.88299999999998</v>
      </c>
    </row>
    <row r="3673" spans="1:12" x14ac:dyDescent="0.3">
      <c r="A3673" s="134">
        <v>42039</v>
      </c>
      <c r="B3673" s="133">
        <v>179.22900000000001</v>
      </c>
      <c r="C3673" s="133">
        <v>5315.2839999999997</v>
      </c>
      <c r="D3673" s="183">
        <v>171.46199999999999</v>
      </c>
      <c r="E3673" s="133">
        <v>12640</v>
      </c>
      <c r="F3673" s="133">
        <v>7.2916999999999996</v>
      </c>
      <c r="G3673" s="133">
        <v>7.5140900000000004</v>
      </c>
      <c r="H3673" s="133">
        <v>7.1311900000000001</v>
      </c>
      <c r="I3673" s="133">
        <v>6.4790000000000001</v>
      </c>
      <c r="J3673" s="133">
        <v>6.7439999999999998</v>
      </c>
      <c r="K3673" s="133">
        <v>473.75099999999998</v>
      </c>
      <c r="L3673" s="133">
        <v>307.86900000000003</v>
      </c>
    </row>
    <row r="3674" spans="1:12" x14ac:dyDescent="0.3">
      <c r="A3674" s="134">
        <v>42040</v>
      </c>
      <c r="B3674" s="133">
        <v>179.08799999999999</v>
      </c>
      <c r="C3674" s="133">
        <v>5279.8950000000004</v>
      </c>
      <c r="D3674" s="183">
        <v>170.18</v>
      </c>
      <c r="E3674" s="133">
        <v>12592</v>
      </c>
      <c r="F3674" s="133">
        <v>7.3668800000000001</v>
      </c>
      <c r="G3674" s="133">
        <v>7.53111</v>
      </c>
      <c r="H3674" s="133">
        <v>7.0925200000000004</v>
      </c>
      <c r="I3674" s="133">
        <v>6.4889999999999999</v>
      </c>
      <c r="J3674" s="133">
        <v>6.7690000000000001</v>
      </c>
      <c r="K3674" s="133">
        <v>469.02499999999998</v>
      </c>
      <c r="L3674" s="133">
        <v>303.86200000000002</v>
      </c>
    </row>
    <row r="3675" spans="1:12" x14ac:dyDescent="0.3">
      <c r="A3675" s="134">
        <v>42041</v>
      </c>
      <c r="B3675" s="133">
        <v>179.161</v>
      </c>
      <c r="C3675" s="133">
        <v>5342.5150000000003</v>
      </c>
      <c r="D3675" s="183">
        <v>172.327</v>
      </c>
      <c r="E3675" s="133">
        <v>12650</v>
      </c>
      <c r="F3675" s="133">
        <v>7.3502900000000002</v>
      </c>
      <c r="G3675" s="133">
        <v>7.5741500000000004</v>
      </c>
      <c r="H3675" s="133">
        <v>7.0698699999999999</v>
      </c>
      <c r="I3675" s="133">
        <v>6.51</v>
      </c>
      <c r="J3675" s="133">
        <v>6.8309999999999995</v>
      </c>
      <c r="K3675" s="133">
        <v>475.423</v>
      </c>
      <c r="L3675" s="133">
        <v>307.52800000000002</v>
      </c>
    </row>
    <row r="3676" spans="1:12" x14ac:dyDescent="0.3">
      <c r="A3676" s="134">
        <v>42042</v>
      </c>
      <c r="B3676" s="133">
        <v>179.161</v>
      </c>
      <c r="C3676" s="133">
        <v>5342.5150000000003</v>
      </c>
      <c r="D3676" s="183">
        <v>172.327</v>
      </c>
      <c r="E3676" s="133">
        <v>12650</v>
      </c>
      <c r="F3676" s="133">
        <v>7.3502900000000002</v>
      </c>
      <c r="G3676" s="133">
        <v>7.5741500000000004</v>
      </c>
      <c r="H3676" s="133">
        <v>7.0698699999999999</v>
      </c>
      <c r="I3676" s="133">
        <v>6.51</v>
      </c>
      <c r="J3676" s="133">
        <v>6.8309999999999995</v>
      </c>
      <c r="K3676" s="133">
        <v>475.423</v>
      </c>
      <c r="L3676" s="133">
        <v>307.52800000000002</v>
      </c>
    </row>
    <row r="3677" spans="1:12" x14ac:dyDescent="0.3">
      <c r="A3677" s="134">
        <v>42043</v>
      </c>
      <c r="B3677" s="133">
        <v>179.161</v>
      </c>
      <c r="C3677" s="133">
        <v>5342.5150000000003</v>
      </c>
      <c r="D3677" s="183">
        <v>172.327</v>
      </c>
      <c r="E3677" s="133">
        <v>12650</v>
      </c>
      <c r="F3677" s="133">
        <v>7.3502900000000002</v>
      </c>
      <c r="G3677" s="133">
        <v>7.5741500000000004</v>
      </c>
      <c r="H3677" s="133">
        <v>7.0698699999999999</v>
      </c>
      <c r="I3677" s="133">
        <v>6.51</v>
      </c>
      <c r="J3677" s="133">
        <v>6.8309999999999995</v>
      </c>
      <c r="K3677" s="133">
        <v>475.423</v>
      </c>
      <c r="L3677" s="133">
        <v>307.52800000000002</v>
      </c>
    </row>
    <row r="3678" spans="1:12" x14ac:dyDescent="0.3">
      <c r="A3678" s="134">
        <v>42044</v>
      </c>
      <c r="B3678" s="133">
        <v>178.416</v>
      </c>
      <c r="C3678" s="133">
        <v>5348.47</v>
      </c>
      <c r="D3678" s="183">
        <v>172.26</v>
      </c>
      <c r="E3678" s="133">
        <v>12680</v>
      </c>
      <c r="F3678" s="133">
        <v>7.3776000000000002</v>
      </c>
      <c r="G3678" s="133">
        <v>7.5737500000000004</v>
      </c>
      <c r="H3678" s="133">
        <v>7.0638699999999996</v>
      </c>
      <c r="I3678" s="133">
        <v>6.5549999999999997</v>
      </c>
      <c r="J3678" s="133">
        <v>6.9109999999999996</v>
      </c>
      <c r="K3678" s="133">
        <v>476.95800000000003</v>
      </c>
      <c r="L3678" s="133">
        <v>308.447</v>
      </c>
    </row>
    <row r="3679" spans="1:12" x14ac:dyDescent="0.3">
      <c r="A3679" s="134">
        <v>42045</v>
      </c>
      <c r="B3679" s="133">
        <v>177.858</v>
      </c>
      <c r="C3679" s="133">
        <v>5321.4740000000002</v>
      </c>
      <c r="D3679" s="183">
        <v>171.322</v>
      </c>
      <c r="E3679" s="133">
        <v>12734</v>
      </c>
      <c r="F3679" s="133">
        <v>7.3383599999999998</v>
      </c>
      <c r="G3679" s="133">
        <v>7.42971</v>
      </c>
      <c r="H3679" s="133">
        <v>7.0713999999999997</v>
      </c>
      <c r="I3679" s="133">
        <v>6.53</v>
      </c>
      <c r="J3679" s="133">
        <v>6.8979999999999997</v>
      </c>
      <c r="K3679" s="133">
        <v>474.00700000000001</v>
      </c>
      <c r="L3679" s="133">
        <v>306.73899999999998</v>
      </c>
    </row>
    <row r="3680" spans="1:12" x14ac:dyDescent="0.3">
      <c r="A3680" s="134">
        <v>42046</v>
      </c>
      <c r="B3680" s="133">
        <v>176.18799999999999</v>
      </c>
      <c r="C3680" s="133">
        <v>5336.5190000000002</v>
      </c>
      <c r="D3680" s="183">
        <v>172.066</v>
      </c>
      <c r="E3680" s="133">
        <v>12855</v>
      </c>
      <c r="F3680" s="133">
        <v>7.3438699999999999</v>
      </c>
      <c r="G3680" s="133">
        <v>7.5356100000000001</v>
      </c>
      <c r="H3680" s="133">
        <v>7.0563000000000002</v>
      </c>
      <c r="I3680" s="133">
        <v>6.5490000000000004</v>
      </c>
      <c r="J3680" s="133">
        <v>6.9820000000000002</v>
      </c>
      <c r="K3680" s="133">
        <v>477.024</v>
      </c>
      <c r="L3680" s="133">
        <v>309.58499999999998</v>
      </c>
    </row>
    <row r="3681" spans="1:12" x14ac:dyDescent="0.3">
      <c r="A3681" s="134">
        <v>42047</v>
      </c>
      <c r="B3681" s="133">
        <v>174.67699999999999</v>
      </c>
      <c r="C3681" s="133">
        <v>5343.4110000000001</v>
      </c>
      <c r="D3681" s="183">
        <v>172.18100000000001</v>
      </c>
      <c r="E3681" s="133">
        <v>12735</v>
      </c>
      <c r="F3681" s="133">
        <v>7.3198800000000004</v>
      </c>
      <c r="G3681" s="133">
        <v>7.4423000000000004</v>
      </c>
      <c r="H3681" s="133">
        <v>7.0270999999999999</v>
      </c>
      <c r="I3681" s="133">
        <v>6.6790000000000003</v>
      </c>
      <c r="J3681" s="133">
        <v>7.0780000000000003</v>
      </c>
      <c r="K3681" s="133">
        <v>478.35599999999999</v>
      </c>
      <c r="L3681" s="133">
        <v>310.53199999999998</v>
      </c>
    </row>
    <row r="3682" spans="1:12" x14ac:dyDescent="0.3">
      <c r="A3682" s="134">
        <v>42048</v>
      </c>
      <c r="B3682" s="133">
        <v>174.988</v>
      </c>
      <c r="C3682" s="133">
        <v>5374.165</v>
      </c>
      <c r="D3682" s="183">
        <v>173.209</v>
      </c>
      <c r="E3682" s="133">
        <v>12734</v>
      </c>
      <c r="F3682" s="133">
        <v>7.3144400000000003</v>
      </c>
      <c r="G3682" s="133">
        <v>7.3440500000000002</v>
      </c>
      <c r="H3682" s="133">
        <v>6.9882400000000002</v>
      </c>
      <c r="I3682" s="133">
        <v>6.657</v>
      </c>
      <c r="J3682" s="133">
        <v>7.0629999999999997</v>
      </c>
      <c r="K3682" s="133">
        <v>483.101</v>
      </c>
      <c r="L3682" s="133">
        <v>313.47699999999998</v>
      </c>
    </row>
    <row r="3683" spans="1:12" x14ac:dyDescent="0.3">
      <c r="A3683" s="134">
        <v>42049</v>
      </c>
      <c r="B3683" s="133">
        <v>174.988</v>
      </c>
      <c r="C3683" s="133">
        <v>5374.165</v>
      </c>
      <c r="D3683" s="183">
        <v>173.209</v>
      </c>
      <c r="E3683" s="133">
        <v>12734</v>
      </c>
      <c r="F3683" s="133">
        <v>7.3144400000000003</v>
      </c>
      <c r="G3683" s="133">
        <v>7.3440500000000002</v>
      </c>
      <c r="H3683" s="133">
        <v>6.9882400000000002</v>
      </c>
      <c r="I3683" s="133">
        <v>6.657</v>
      </c>
      <c r="J3683" s="133">
        <v>7.0629999999999997</v>
      </c>
      <c r="K3683" s="133">
        <v>483.101</v>
      </c>
      <c r="L3683" s="133">
        <v>313.47699999999998</v>
      </c>
    </row>
    <row r="3684" spans="1:12" x14ac:dyDescent="0.3">
      <c r="A3684" s="134">
        <v>42050</v>
      </c>
      <c r="B3684" s="133">
        <v>174.988</v>
      </c>
      <c r="C3684" s="133">
        <v>5374.165</v>
      </c>
      <c r="D3684" s="183">
        <v>173.209</v>
      </c>
      <c r="E3684" s="133">
        <v>12734</v>
      </c>
      <c r="F3684" s="133">
        <v>7.3144400000000003</v>
      </c>
      <c r="G3684" s="133">
        <v>7.3440500000000002</v>
      </c>
      <c r="H3684" s="133">
        <v>6.9882400000000002</v>
      </c>
      <c r="I3684" s="133">
        <v>6.657</v>
      </c>
      <c r="J3684" s="133">
        <v>7.0629999999999997</v>
      </c>
      <c r="K3684" s="133">
        <v>483.101</v>
      </c>
      <c r="L3684" s="133">
        <v>313.47699999999998</v>
      </c>
    </row>
    <row r="3685" spans="1:12" x14ac:dyDescent="0.3">
      <c r="A3685" s="134">
        <v>42051</v>
      </c>
      <c r="B3685" s="133">
        <v>175.572</v>
      </c>
      <c r="C3685" s="133">
        <v>5325.4949999999999</v>
      </c>
      <c r="D3685" s="183">
        <v>170.97800000000001</v>
      </c>
      <c r="E3685" s="133">
        <v>12757</v>
      </c>
      <c r="F3685" s="133">
        <v>7.3170200000000003</v>
      </c>
      <c r="G3685" s="133">
        <v>7.5072200000000002</v>
      </c>
      <c r="H3685" s="133">
        <v>7.1185</v>
      </c>
      <c r="I3685" s="133">
        <v>6.6710000000000003</v>
      </c>
      <c r="J3685" s="133">
        <v>7.0529999999999999</v>
      </c>
      <c r="K3685" s="133">
        <v>477.76400000000001</v>
      </c>
      <c r="L3685" s="133">
        <v>309.39800000000002</v>
      </c>
    </row>
    <row r="3686" spans="1:12" x14ac:dyDescent="0.3">
      <c r="A3686" s="134">
        <v>42052</v>
      </c>
      <c r="B3686" s="133">
        <v>176.40899999999999</v>
      </c>
      <c r="C3686" s="133">
        <v>5337.5010000000002</v>
      </c>
      <c r="D3686" s="183">
        <v>171.7</v>
      </c>
      <c r="E3686" s="133">
        <v>12800</v>
      </c>
      <c r="F3686" s="133">
        <v>7.3438299999999996</v>
      </c>
      <c r="G3686" s="133">
        <v>7.3974299999999999</v>
      </c>
      <c r="H3686" s="133">
        <v>7.1229100000000001</v>
      </c>
      <c r="I3686" s="133">
        <v>6.5910000000000002</v>
      </c>
      <c r="J3686" s="133">
        <v>6.9779999999999998</v>
      </c>
      <c r="K3686" s="133">
        <v>479.85700000000003</v>
      </c>
      <c r="L3686" s="133">
        <v>310.50200000000001</v>
      </c>
    </row>
    <row r="3687" spans="1:12" x14ac:dyDescent="0.3">
      <c r="A3687" s="134">
        <v>42053</v>
      </c>
      <c r="B3687" s="133">
        <v>177.91800000000001</v>
      </c>
      <c r="C3687" s="133">
        <v>5390.4489999999996</v>
      </c>
      <c r="D3687" s="183">
        <v>172.86</v>
      </c>
      <c r="E3687" s="133">
        <v>12856</v>
      </c>
      <c r="F3687" s="133">
        <v>7.30281</v>
      </c>
      <c r="G3687" s="133">
        <v>7.3646700000000003</v>
      </c>
      <c r="H3687" s="133">
        <v>7.1604599999999996</v>
      </c>
      <c r="I3687" s="133">
        <v>6.4690000000000003</v>
      </c>
      <c r="J3687" s="133">
        <v>6.8860000000000001</v>
      </c>
      <c r="K3687" s="133">
        <v>485.18099999999998</v>
      </c>
      <c r="L3687" s="133">
        <v>313.64999999999998</v>
      </c>
    </row>
    <row r="3688" spans="1:12" x14ac:dyDescent="0.3">
      <c r="A3688" s="134">
        <v>42054</v>
      </c>
      <c r="B3688" s="133">
        <v>177.95599999999999</v>
      </c>
      <c r="C3688" s="133">
        <v>5390.4489999999996</v>
      </c>
      <c r="D3688" s="183">
        <v>172.86</v>
      </c>
      <c r="E3688" s="133">
        <v>12876</v>
      </c>
      <c r="F3688" s="133">
        <v>7.30281</v>
      </c>
      <c r="G3688" s="133">
        <v>7.3646700000000003</v>
      </c>
      <c r="H3688" s="133">
        <v>7.1604599999999996</v>
      </c>
      <c r="I3688" s="133">
        <v>6.5069999999999997</v>
      </c>
      <c r="J3688" s="133">
        <v>6.8639999999999999</v>
      </c>
      <c r="K3688" s="133">
        <v>485.18099999999998</v>
      </c>
      <c r="L3688" s="133">
        <v>313.64999999999998</v>
      </c>
    </row>
    <row r="3689" spans="1:12" x14ac:dyDescent="0.3">
      <c r="A3689" s="134">
        <v>42055</v>
      </c>
      <c r="B3689" s="133">
        <v>178.17</v>
      </c>
      <c r="C3689" s="133">
        <v>5400.1040000000003</v>
      </c>
      <c r="D3689" s="183">
        <v>172.52500000000001</v>
      </c>
      <c r="E3689" s="133">
        <v>12840</v>
      </c>
      <c r="F3689" s="133">
        <v>7.2211699999999999</v>
      </c>
      <c r="G3689" s="133">
        <v>7.3943399999999997</v>
      </c>
      <c r="H3689" s="133">
        <v>7.0661100000000001</v>
      </c>
      <c r="I3689" s="133">
        <v>6.5010000000000003</v>
      </c>
      <c r="J3689" s="133">
        <v>6.8629999999999995</v>
      </c>
      <c r="K3689" s="133">
        <v>485.46699999999998</v>
      </c>
      <c r="L3689" s="133">
        <v>313.73099999999999</v>
      </c>
    </row>
    <row r="3690" spans="1:12" x14ac:dyDescent="0.3">
      <c r="A3690" s="134">
        <v>42056</v>
      </c>
      <c r="B3690" s="133">
        <v>178.17</v>
      </c>
      <c r="C3690" s="133">
        <v>5400.1040000000003</v>
      </c>
      <c r="D3690" s="183">
        <v>172.52500000000001</v>
      </c>
      <c r="E3690" s="133">
        <v>12840</v>
      </c>
      <c r="F3690" s="133">
        <v>7.2211699999999999</v>
      </c>
      <c r="G3690" s="133">
        <v>7.3943399999999997</v>
      </c>
      <c r="H3690" s="133">
        <v>7.0661100000000001</v>
      </c>
      <c r="I3690" s="133">
        <v>6.5010000000000003</v>
      </c>
      <c r="J3690" s="133">
        <v>6.8629999999999995</v>
      </c>
      <c r="K3690" s="133">
        <v>485.46699999999998</v>
      </c>
      <c r="L3690" s="133">
        <v>313.73099999999999</v>
      </c>
    </row>
    <row r="3691" spans="1:12" x14ac:dyDescent="0.3">
      <c r="A3691" s="134">
        <v>42057</v>
      </c>
      <c r="B3691" s="133">
        <v>178.17</v>
      </c>
      <c r="C3691" s="133">
        <v>5400.1040000000003</v>
      </c>
      <c r="D3691" s="183">
        <v>172.52500000000001</v>
      </c>
      <c r="E3691" s="133">
        <v>12840</v>
      </c>
      <c r="F3691" s="133">
        <v>7.2211699999999999</v>
      </c>
      <c r="G3691" s="133">
        <v>7.3943399999999997</v>
      </c>
      <c r="H3691" s="133">
        <v>7.0661100000000001</v>
      </c>
      <c r="I3691" s="133">
        <v>6.5010000000000003</v>
      </c>
      <c r="J3691" s="133">
        <v>6.8629999999999995</v>
      </c>
      <c r="K3691" s="133">
        <v>485.46699999999998</v>
      </c>
      <c r="L3691" s="133">
        <v>313.73099999999999</v>
      </c>
    </row>
    <row r="3692" spans="1:12" x14ac:dyDescent="0.3">
      <c r="A3692" s="134">
        <v>42058</v>
      </c>
      <c r="B3692" s="133">
        <v>178.77699999999999</v>
      </c>
      <c r="C3692" s="133">
        <v>5403.277</v>
      </c>
      <c r="D3692" s="183">
        <v>173.10400000000001</v>
      </c>
      <c r="E3692" s="133">
        <v>12903</v>
      </c>
      <c r="F3692" s="133">
        <v>7.3868200000000002</v>
      </c>
      <c r="G3692" s="133">
        <v>7.48712</v>
      </c>
      <c r="H3692" s="133">
        <v>7.0403799999999999</v>
      </c>
      <c r="I3692" s="133">
        <v>6.4749999999999996</v>
      </c>
      <c r="J3692" s="133">
        <v>6.8010000000000002</v>
      </c>
      <c r="K3692" s="133">
        <v>486.16899999999998</v>
      </c>
      <c r="L3692" s="133">
        <v>314.18700000000001</v>
      </c>
    </row>
    <row r="3693" spans="1:12" x14ac:dyDescent="0.3">
      <c r="A3693" s="134">
        <v>42059</v>
      </c>
      <c r="B3693" s="133">
        <v>178.83</v>
      </c>
      <c r="C3693" s="133">
        <v>5417.3140000000003</v>
      </c>
      <c r="D3693" s="183">
        <v>173.547</v>
      </c>
      <c r="E3693" s="133">
        <v>12876</v>
      </c>
      <c r="F3693" s="133">
        <v>7.3512700000000004</v>
      </c>
      <c r="G3693" s="133">
        <v>7.5701400000000003</v>
      </c>
      <c r="H3693" s="133">
        <v>7.1434699999999998</v>
      </c>
      <c r="I3693" s="133">
        <v>6.4980000000000002</v>
      </c>
      <c r="J3693" s="133">
        <v>6.8319999999999999</v>
      </c>
      <c r="K3693" s="133">
        <v>487.892</v>
      </c>
      <c r="L3693" s="133">
        <v>315.39299999999997</v>
      </c>
    </row>
    <row r="3694" spans="1:12" x14ac:dyDescent="0.3">
      <c r="A3694" s="134">
        <v>42060</v>
      </c>
      <c r="B3694" s="133">
        <v>179.583</v>
      </c>
      <c r="C3694" s="133">
        <v>5445.1080000000002</v>
      </c>
      <c r="D3694" s="183">
        <v>174.803</v>
      </c>
      <c r="E3694" s="133">
        <v>12874</v>
      </c>
      <c r="F3694" s="133">
        <v>7.4227400000000001</v>
      </c>
      <c r="G3694" s="133">
        <v>7.5320999999999998</v>
      </c>
      <c r="H3694" s="133">
        <v>7.18283</v>
      </c>
      <c r="I3694" s="133">
        <v>6.4630000000000001</v>
      </c>
      <c r="J3694" s="133">
        <v>6.7670000000000003</v>
      </c>
      <c r="K3694" s="133">
        <v>491.16399999999999</v>
      </c>
      <c r="L3694" s="133">
        <v>317.98500000000001</v>
      </c>
    </row>
    <row r="3695" spans="1:12" x14ac:dyDescent="0.3">
      <c r="A3695" s="134">
        <v>42061</v>
      </c>
      <c r="B3695" s="133">
        <v>180.477</v>
      </c>
      <c r="C3695" s="133">
        <v>5451.4219999999996</v>
      </c>
      <c r="D3695" s="183">
        <v>174.964</v>
      </c>
      <c r="E3695" s="133">
        <v>12873</v>
      </c>
      <c r="F3695" s="133">
        <v>7.4134000000000002</v>
      </c>
      <c r="G3695" s="133">
        <v>7.4746300000000003</v>
      </c>
      <c r="H3695" s="133">
        <v>7.1166499999999999</v>
      </c>
      <c r="I3695" s="133">
        <v>6.4690000000000003</v>
      </c>
      <c r="J3695" s="133">
        <v>6.7389999999999999</v>
      </c>
      <c r="K3695" s="133">
        <v>490.23399999999998</v>
      </c>
      <c r="L3695" s="133">
        <v>317.31599999999997</v>
      </c>
    </row>
    <row r="3696" spans="1:12" x14ac:dyDescent="0.3">
      <c r="A3696" s="134">
        <v>42062</v>
      </c>
      <c r="B3696" s="133">
        <v>180.53899999999999</v>
      </c>
      <c r="C3696" s="133">
        <v>5450.2939999999999</v>
      </c>
      <c r="D3696" s="183">
        <v>174.31700000000001</v>
      </c>
      <c r="E3696" s="133">
        <v>13001</v>
      </c>
      <c r="F3696" s="133">
        <v>7.4158999999999997</v>
      </c>
      <c r="G3696" s="133">
        <v>7.6247199999999999</v>
      </c>
      <c r="H3696" s="133">
        <v>7.0844500000000004</v>
      </c>
      <c r="I3696" s="133">
        <v>6.4269999999999996</v>
      </c>
      <c r="J3696" s="133">
        <v>6.7389999999999999</v>
      </c>
      <c r="K3696" s="133">
        <v>487.84100000000001</v>
      </c>
      <c r="L3696" s="133">
        <v>315.60000000000002</v>
      </c>
    </row>
    <row r="3697" spans="1:12" x14ac:dyDescent="0.3">
      <c r="A3697" s="134">
        <v>42063</v>
      </c>
      <c r="B3697" s="133">
        <v>180.53899999999999</v>
      </c>
      <c r="C3697" s="133">
        <v>5450.2939999999999</v>
      </c>
      <c r="D3697" s="183">
        <v>174.31700000000001</v>
      </c>
      <c r="E3697" s="133">
        <v>13001</v>
      </c>
      <c r="F3697" s="133">
        <v>7.4158999999999997</v>
      </c>
      <c r="G3697" s="133">
        <v>7.6247199999999999</v>
      </c>
      <c r="H3697" s="133">
        <v>7.0844500000000004</v>
      </c>
      <c r="I3697" s="133">
        <v>6.4269999999999996</v>
      </c>
      <c r="J3697" s="133">
        <v>6.7389999999999999</v>
      </c>
      <c r="K3697" s="133">
        <v>487.84100000000001</v>
      </c>
      <c r="L3697" s="133">
        <v>315.60000000000002</v>
      </c>
    </row>
    <row r="3698" spans="1:12" x14ac:dyDescent="0.3">
      <c r="A3698" s="134">
        <v>42064</v>
      </c>
      <c r="B3698" s="133">
        <v>180.53899999999999</v>
      </c>
      <c r="C3698" s="133">
        <v>5450.2939999999999</v>
      </c>
      <c r="D3698" s="183">
        <v>174.31700000000001</v>
      </c>
      <c r="E3698" s="133">
        <v>13001</v>
      </c>
      <c r="F3698" s="133">
        <v>7.4158999999999997</v>
      </c>
      <c r="G3698" s="133">
        <v>7.6247199999999999</v>
      </c>
      <c r="H3698" s="133">
        <v>7.0844500000000004</v>
      </c>
      <c r="I3698" s="133">
        <v>6.4269999999999996</v>
      </c>
      <c r="J3698" s="133">
        <v>6.7389999999999999</v>
      </c>
      <c r="K3698" s="133">
        <v>487.84100000000001</v>
      </c>
      <c r="L3698" s="133">
        <v>315.60000000000002</v>
      </c>
    </row>
    <row r="3699" spans="1:12" x14ac:dyDescent="0.3">
      <c r="A3699" s="134">
        <v>42065</v>
      </c>
      <c r="B3699" s="133">
        <v>180.31100000000001</v>
      </c>
      <c r="C3699" s="133">
        <v>5477.8310000000001</v>
      </c>
      <c r="D3699" s="183">
        <v>175.131</v>
      </c>
      <c r="E3699" s="133">
        <v>13005</v>
      </c>
      <c r="F3699" s="133">
        <v>7.4808000000000003</v>
      </c>
      <c r="G3699" s="133">
        <v>7.5254200000000004</v>
      </c>
      <c r="H3699" s="133">
        <v>7.1353299999999997</v>
      </c>
      <c r="I3699" s="133">
        <v>6.4710000000000001</v>
      </c>
      <c r="J3699" s="133">
        <v>6.766</v>
      </c>
      <c r="K3699" s="133">
        <v>491.76600000000002</v>
      </c>
      <c r="L3699" s="133">
        <v>317.91000000000003</v>
      </c>
    </row>
    <row r="3700" spans="1:12" x14ac:dyDescent="0.3">
      <c r="A3700" s="134">
        <v>42066</v>
      </c>
      <c r="B3700" s="133">
        <v>179.99600000000001</v>
      </c>
      <c r="C3700" s="133">
        <v>5474.6189999999997</v>
      </c>
      <c r="D3700" s="183">
        <v>175.14500000000001</v>
      </c>
      <c r="E3700" s="133">
        <v>12988</v>
      </c>
      <c r="F3700" s="133">
        <v>7.3281900000000002</v>
      </c>
      <c r="G3700" s="133">
        <v>7.4254800000000003</v>
      </c>
      <c r="H3700" s="133">
        <v>7.05</v>
      </c>
      <c r="I3700" s="133">
        <v>6.492</v>
      </c>
      <c r="J3700" s="133">
        <v>6.7780000000000005</v>
      </c>
      <c r="K3700" s="133">
        <v>491.779</v>
      </c>
      <c r="L3700" s="133">
        <v>317.79199999999997</v>
      </c>
    </row>
    <row r="3701" spans="1:12" x14ac:dyDescent="0.3">
      <c r="A3701" s="134">
        <v>42067</v>
      </c>
      <c r="B3701" s="133">
        <v>177.82400000000001</v>
      </c>
      <c r="C3701" s="133">
        <v>5448.0590000000002</v>
      </c>
      <c r="D3701" s="183">
        <v>173.85400000000001</v>
      </c>
      <c r="E3701" s="133">
        <v>13037</v>
      </c>
      <c r="F3701" s="133">
        <v>7.3740600000000001</v>
      </c>
      <c r="G3701" s="133">
        <v>7.4718200000000001</v>
      </c>
      <c r="H3701" s="133">
        <v>7.1450800000000001</v>
      </c>
      <c r="I3701" s="133">
        <v>6.5430000000000001</v>
      </c>
      <c r="J3701" s="133">
        <v>6.8129999999999997</v>
      </c>
      <c r="K3701" s="133">
        <v>488.39100000000002</v>
      </c>
      <c r="L3701" s="133">
        <v>316.02999999999997</v>
      </c>
    </row>
    <row r="3702" spans="1:12" x14ac:dyDescent="0.3">
      <c r="A3702" s="134">
        <v>42068</v>
      </c>
      <c r="B3702" s="133">
        <v>176.68899999999999</v>
      </c>
      <c r="C3702" s="133">
        <v>5450.9470000000001</v>
      </c>
      <c r="D3702" s="183">
        <v>173.56200000000001</v>
      </c>
      <c r="E3702" s="133">
        <v>13032</v>
      </c>
      <c r="F3702" s="133">
        <v>7.43126</v>
      </c>
      <c r="G3702" s="133">
        <v>7.4837299999999995</v>
      </c>
      <c r="H3702" s="133">
        <v>7.1564199999999998</v>
      </c>
      <c r="I3702" s="133">
        <v>6.5609999999999999</v>
      </c>
      <c r="J3702" s="133">
        <v>6.8769999999999998</v>
      </c>
      <c r="K3702" s="133">
        <v>488.81799999999998</v>
      </c>
      <c r="L3702" s="133">
        <v>316.334</v>
      </c>
    </row>
    <row r="3703" spans="1:12" x14ac:dyDescent="0.3">
      <c r="A3703" s="134">
        <v>42069</v>
      </c>
      <c r="B3703" s="133">
        <v>175.70500000000001</v>
      </c>
      <c r="C3703" s="133">
        <v>5514.7870000000003</v>
      </c>
      <c r="D3703" s="183">
        <v>175.74100000000001</v>
      </c>
      <c r="E3703" s="133">
        <v>13100</v>
      </c>
      <c r="F3703" s="133">
        <v>7.3966200000000004</v>
      </c>
      <c r="G3703" s="133">
        <v>7.4127400000000003</v>
      </c>
      <c r="H3703" s="133">
        <v>7.0339</v>
      </c>
      <c r="I3703" s="133">
        <v>6.6129999999999995</v>
      </c>
      <c r="J3703" s="133">
        <v>6.9459999999999997</v>
      </c>
      <c r="K3703" s="133">
        <v>497.053</v>
      </c>
      <c r="L3703" s="133">
        <v>322.27600000000001</v>
      </c>
    </row>
    <row r="3704" spans="1:12" x14ac:dyDescent="0.3">
      <c r="A3704" s="134">
        <v>42070</v>
      </c>
      <c r="B3704" s="133">
        <v>175.70500000000001</v>
      </c>
      <c r="C3704" s="133">
        <v>5514.7870000000003</v>
      </c>
      <c r="D3704" s="183">
        <v>175.74100000000001</v>
      </c>
      <c r="E3704" s="133">
        <v>13100</v>
      </c>
      <c r="F3704" s="133">
        <v>7.3966200000000004</v>
      </c>
      <c r="G3704" s="133">
        <v>7.4127400000000003</v>
      </c>
      <c r="H3704" s="133">
        <v>7.0339</v>
      </c>
      <c r="I3704" s="133">
        <v>6.6129999999999995</v>
      </c>
      <c r="J3704" s="133">
        <v>6.9459999999999997</v>
      </c>
      <c r="K3704" s="133">
        <v>497.053</v>
      </c>
      <c r="L3704" s="133">
        <v>322.27600000000001</v>
      </c>
    </row>
    <row r="3705" spans="1:12" x14ac:dyDescent="0.3">
      <c r="A3705" s="134">
        <v>42071</v>
      </c>
      <c r="B3705" s="133">
        <v>175.70500000000001</v>
      </c>
      <c r="C3705" s="133">
        <v>5514.7870000000003</v>
      </c>
      <c r="D3705" s="183">
        <v>175.74100000000001</v>
      </c>
      <c r="E3705" s="133">
        <v>13100</v>
      </c>
      <c r="F3705" s="133">
        <v>7.3966200000000004</v>
      </c>
      <c r="G3705" s="133">
        <v>7.4127400000000003</v>
      </c>
      <c r="H3705" s="133">
        <v>7.0339</v>
      </c>
      <c r="I3705" s="133">
        <v>6.6129999999999995</v>
      </c>
      <c r="J3705" s="133">
        <v>6.9459999999999997</v>
      </c>
      <c r="K3705" s="133">
        <v>497.053</v>
      </c>
      <c r="L3705" s="133">
        <v>322.27600000000001</v>
      </c>
    </row>
    <row r="3706" spans="1:12" x14ac:dyDescent="0.3">
      <c r="A3706" s="134">
        <v>42072</v>
      </c>
      <c r="B3706" s="133">
        <v>174.66</v>
      </c>
      <c r="C3706" s="133">
        <v>5444.634</v>
      </c>
      <c r="D3706" s="183">
        <v>173.55600000000001</v>
      </c>
      <c r="E3706" s="133">
        <v>13090</v>
      </c>
      <c r="F3706" s="133">
        <v>7.3649000000000004</v>
      </c>
      <c r="G3706" s="133">
        <v>7.4790999999999999</v>
      </c>
      <c r="H3706" s="133">
        <v>7.1589</v>
      </c>
      <c r="I3706" s="133">
        <v>6.6029999999999998</v>
      </c>
      <c r="J3706" s="133">
        <v>6.9850000000000003</v>
      </c>
      <c r="K3706" s="133">
        <v>489.827</v>
      </c>
      <c r="L3706" s="133">
        <v>317.38400000000001</v>
      </c>
    </row>
    <row r="3707" spans="1:12" x14ac:dyDescent="0.3">
      <c r="A3707" s="134">
        <v>42073</v>
      </c>
      <c r="B3707" s="133">
        <v>173.10599999999999</v>
      </c>
      <c r="C3707" s="133">
        <v>5462.9279999999999</v>
      </c>
      <c r="D3707" s="183">
        <v>173.82900000000001</v>
      </c>
      <c r="E3707" s="133">
        <v>13266</v>
      </c>
      <c r="F3707" s="133">
        <v>7.38802</v>
      </c>
      <c r="G3707" s="133">
        <v>7.5947700000000005</v>
      </c>
      <c r="H3707" s="133">
        <v>7.2374999999999998</v>
      </c>
      <c r="I3707" s="133">
        <v>6.6959999999999997</v>
      </c>
      <c r="J3707" s="133">
        <v>7.1459999999999999</v>
      </c>
      <c r="K3707" s="133">
        <v>491.197</v>
      </c>
      <c r="L3707" s="133">
        <v>318.43099999999998</v>
      </c>
    </row>
    <row r="3708" spans="1:12" x14ac:dyDescent="0.3">
      <c r="A3708" s="134">
        <v>42074</v>
      </c>
      <c r="B3708" s="133">
        <v>171.47</v>
      </c>
      <c r="C3708" s="133">
        <v>5419.5659999999998</v>
      </c>
      <c r="D3708" s="183">
        <v>172.352</v>
      </c>
      <c r="E3708" s="133">
        <v>13185</v>
      </c>
      <c r="F3708" s="133">
        <v>7.4138700000000002</v>
      </c>
      <c r="G3708" s="133">
        <v>7.3779399999999997</v>
      </c>
      <c r="H3708" s="133">
        <v>7.1861100000000002</v>
      </c>
      <c r="I3708" s="133">
        <v>6.8010000000000002</v>
      </c>
      <c r="J3708" s="133">
        <v>7.2789999999999999</v>
      </c>
      <c r="K3708" s="133">
        <v>487.85700000000003</v>
      </c>
      <c r="L3708" s="133">
        <v>316.48599999999999</v>
      </c>
    </row>
    <row r="3709" spans="1:12" x14ac:dyDescent="0.3">
      <c r="A3709" s="134">
        <v>42075</v>
      </c>
      <c r="B3709" s="133">
        <v>174.298</v>
      </c>
      <c r="C3709" s="133">
        <v>5439.8320000000003</v>
      </c>
      <c r="D3709" s="183">
        <v>172.92599999999999</v>
      </c>
      <c r="E3709" s="133">
        <v>13195</v>
      </c>
      <c r="F3709" s="133">
        <v>7.4937000000000005</v>
      </c>
      <c r="G3709" s="133">
        <v>7.6173299999999999</v>
      </c>
      <c r="H3709" s="133">
        <v>7.1446800000000001</v>
      </c>
      <c r="I3709" s="133">
        <v>6.77</v>
      </c>
      <c r="J3709" s="133">
        <v>7.2430000000000003</v>
      </c>
      <c r="K3709" s="133">
        <v>489.35700000000003</v>
      </c>
      <c r="L3709" s="133">
        <v>317.72699999999998</v>
      </c>
    </row>
    <row r="3710" spans="1:12" x14ac:dyDescent="0.3">
      <c r="A3710" s="134">
        <v>42076</v>
      </c>
      <c r="B3710" s="133">
        <v>176.095</v>
      </c>
      <c r="C3710" s="133">
        <v>5426.4660000000003</v>
      </c>
      <c r="D3710" s="183">
        <v>172.876</v>
      </c>
      <c r="E3710" s="133">
        <v>13264</v>
      </c>
      <c r="F3710" s="133">
        <v>7.38462</v>
      </c>
      <c r="G3710" s="133">
        <v>7.4615999999999998</v>
      </c>
      <c r="H3710" s="133">
        <v>7.0947899999999997</v>
      </c>
      <c r="I3710" s="133">
        <v>6.7089999999999996</v>
      </c>
      <c r="J3710" s="133">
        <v>7.15</v>
      </c>
      <c r="K3710" s="133">
        <v>487.80099999999999</v>
      </c>
      <c r="L3710" s="133">
        <v>317.041</v>
      </c>
    </row>
    <row r="3711" spans="1:12" x14ac:dyDescent="0.3">
      <c r="A3711" s="134">
        <v>42077</v>
      </c>
      <c r="B3711" s="133">
        <v>176.095</v>
      </c>
      <c r="C3711" s="133">
        <v>5426.4660000000003</v>
      </c>
      <c r="D3711" s="183">
        <v>172.876</v>
      </c>
      <c r="E3711" s="133">
        <v>13264</v>
      </c>
      <c r="F3711" s="133">
        <v>7.38462</v>
      </c>
      <c r="G3711" s="133">
        <v>7.4615999999999998</v>
      </c>
      <c r="H3711" s="133">
        <v>7.0947899999999997</v>
      </c>
      <c r="I3711" s="133">
        <v>6.7089999999999996</v>
      </c>
      <c r="J3711" s="133">
        <v>7.15</v>
      </c>
      <c r="K3711" s="133">
        <v>487.80099999999999</v>
      </c>
      <c r="L3711" s="133">
        <v>317.041</v>
      </c>
    </row>
    <row r="3712" spans="1:12" x14ac:dyDescent="0.3">
      <c r="A3712" s="134">
        <v>42078</v>
      </c>
      <c r="B3712" s="133">
        <v>176.095</v>
      </c>
      <c r="C3712" s="133">
        <v>5426.4660000000003</v>
      </c>
      <c r="D3712" s="183">
        <v>172.876</v>
      </c>
      <c r="E3712" s="133">
        <v>13264</v>
      </c>
      <c r="F3712" s="133">
        <v>7.38462</v>
      </c>
      <c r="G3712" s="133">
        <v>7.4615999999999998</v>
      </c>
      <c r="H3712" s="133">
        <v>7.0947899999999997</v>
      </c>
      <c r="I3712" s="133">
        <v>6.7089999999999996</v>
      </c>
      <c r="J3712" s="133">
        <v>7.15</v>
      </c>
      <c r="K3712" s="133">
        <v>487.80099999999999</v>
      </c>
      <c r="L3712" s="133">
        <v>317.041</v>
      </c>
    </row>
    <row r="3713" spans="1:12" x14ac:dyDescent="0.3">
      <c r="A3713" s="134">
        <v>42079</v>
      </c>
      <c r="B3713" s="133">
        <v>175.19399999999999</v>
      </c>
      <c r="C3713" s="133">
        <v>5435.2709999999997</v>
      </c>
      <c r="D3713" s="183">
        <v>172.93</v>
      </c>
      <c r="E3713" s="133">
        <v>13195</v>
      </c>
      <c r="F3713" s="133">
        <v>7.4030199999999997</v>
      </c>
      <c r="G3713" s="133">
        <v>7.44977</v>
      </c>
      <c r="H3713" s="133">
        <v>7.1553800000000001</v>
      </c>
      <c r="I3713" s="133">
        <v>6.8019999999999996</v>
      </c>
      <c r="J3713" s="133">
        <v>7.18</v>
      </c>
      <c r="K3713" s="133">
        <v>490.19799999999998</v>
      </c>
      <c r="L3713" s="133">
        <v>318.82</v>
      </c>
    </row>
    <row r="3714" spans="1:12" x14ac:dyDescent="0.3">
      <c r="A3714" s="134">
        <v>42080</v>
      </c>
      <c r="B3714" s="133">
        <v>175.566</v>
      </c>
      <c r="C3714" s="133">
        <v>5439.1530000000002</v>
      </c>
      <c r="D3714" s="183">
        <v>172.99199999999999</v>
      </c>
      <c r="E3714" s="133">
        <v>13166</v>
      </c>
      <c r="F3714" s="133">
        <v>7.4163199999999998</v>
      </c>
      <c r="G3714" s="133">
        <v>7.6327600000000002</v>
      </c>
      <c r="H3714" s="133">
        <v>7.10642</v>
      </c>
      <c r="I3714" s="133">
        <v>6.74</v>
      </c>
      <c r="J3714" s="133">
        <v>7.1970000000000001</v>
      </c>
      <c r="K3714" s="133">
        <v>489.39600000000002</v>
      </c>
      <c r="L3714" s="133">
        <v>317.98899999999998</v>
      </c>
    </row>
    <row r="3715" spans="1:12" x14ac:dyDescent="0.3">
      <c r="A3715" s="134">
        <v>42081</v>
      </c>
      <c r="B3715" s="133">
        <v>175.28700000000001</v>
      </c>
      <c r="C3715" s="133">
        <v>5413.1509999999998</v>
      </c>
      <c r="D3715" s="183">
        <v>171.82900000000001</v>
      </c>
      <c r="E3715" s="133">
        <v>13094</v>
      </c>
      <c r="F3715" s="133">
        <v>7.3676000000000004</v>
      </c>
      <c r="G3715" s="133">
        <v>7.54061</v>
      </c>
      <c r="H3715" s="133">
        <v>7.0954300000000003</v>
      </c>
      <c r="I3715" s="133">
        <v>6.7489999999999997</v>
      </c>
      <c r="J3715" s="133">
        <v>7.1520000000000001</v>
      </c>
      <c r="K3715" s="133">
        <v>487.31400000000002</v>
      </c>
      <c r="L3715" s="133">
        <v>316.78100000000001</v>
      </c>
    </row>
    <row r="3716" spans="1:12" x14ac:dyDescent="0.3">
      <c r="A3716" s="134">
        <v>42082</v>
      </c>
      <c r="B3716" s="133">
        <v>176.511</v>
      </c>
      <c r="C3716" s="133">
        <v>5453.8540000000003</v>
      </c>
      <c r="D3716" s="183">
        <v>173.346</v>
      </c>
      <c r="E3716" s="133">
        <v>13069</v>
      </c>
      <c r="F3716" s="133">
        <v>7.2716700000000003</v>
      </c>
      <c r="G3716" s="133">
        <v>7.6120799999999997</v>
      </c>
      <c r="H3716" s="133">
        <v>7.0385999999999997</v>
      </c>
      <c r="I3716" s="133">
        <v>6.585</v>
      </c>
      <c r="J3716" s="133">
        <v>7.1230000000000002</v>
      </c>
      <c r="K3716" s="133">
        <v>491.88200000000001</v>
      </c>
      <c r="L3716" s="133">
        <v>319.61099999999999</v>
      </c>
    </row>
    <row r="3717" spans="1:12" x14ac:dyDescent="0.3">
      <c r="A3717" s="134">
        <v>42083</v>
      </c>
      <c r="B3717" s="133">
        <v>175.648</v>
      </c>
      <c r="C3717" s="133">
        <v>5443.0649999999996</v>
      </c>
      <c r="D3717" s="183">
        <v>172.72499999999999</v>
      </c>
      <c r="E3717" s="133">
        <v>13027</v>
      </c>
      <c r="F3717" s="133">
        <v>7.3372799999999998</v>
      </c>
      <c r="G3717" s="133">
        <v>7.34091</v>
      </c>
      <c r="H3717" s="133">
        <v>7.1669499999999999</v>
      </c>
      <c r="I3717" s="133">
        <v>6.6639999999999997</v>
      </c>
      <c r="J3717" s="133">
        <v>7.141</v>
      </c>
      <c r="K3717" s="133">
        <v>490.28899999999999</v>
      </c>
      <c r="L3717" s="133">
        <v>318.608</v>
      </c>
    </row>
    <row r="3718" spans="1:12" x14ac:dyDescent="0.3">
      <c r="A3718" s="134">
        <v>42084</v>
      </c>
      <c r="B3718" s="133">
        <v>175.648</v>
      </c>
      <c r="C3718" s="133">
        <v>5443.0649999999996</v>
      </c>
      <c r="D3718" s="183">
        <v>172.72499999999999</v>
      </c>
      <c r="E3718" s="133">
        <v>13027</v>
      </c>
      <c r="F3718" s="133">
        <v>7.3372799999999998</v>
      </c>
      <c r="G3718" s="133">
        <v>7.34091</v>
      </c>
      <c r="H3718" s="133">
        <v>7.1669499999999999</v>
      </c>
      <c r="I3718" s="133">
        <v>6.6639999999999997</v>
      </c>
      <c r="J3718" s="133">
        <v>7.141</v>
      </c>
      <c r="K3718" s="133">
        <v>490.28899999999999</v>
      </c>
      <c r="L3718" s="133">
        <v>318.608</v>
      </c>
    </row>
    <row r="3719" spans="1:12" x14ac:dyDescent="0.3">
      <c r="A3719" s="134">
        <v>42085</v>
      </c>
      <c r="B3719" s="133">
        <v>175.648</v>
      </c>
      <c r="C3719" s="133">
        <v>5443.0649999999996</v>
      </c>
      <c r="D3719" s="183">
        <v>172.72499999999999</v>
      </c>
      <c r="E3719" s="133">
        <v>13027</v>
      </c>
      <c r="F3719" s="133">
        <v>7.3372799999999998</v>
      </c>
      <c r="G3719" s="133">
        <v>7.34091</v>
      </c>
      <c r="H3719" s="133">
        <v>7.1669499999999999</v>
      </c>
      <c r="I3719" s="133">
        <v>6.6639999999999997</v>
      </c>
      <c r="J3719" s="133">
        <v>7.141</v>
      </c>
      <c r="K3719" s="133">
        <v>490.28899999999999</v>
      </c>
      <c r="L3719" s="133">
        <v>318.608</v>
      </c>
    </row>
    <row r="3720" spans="1:12" x14ac:dyDescent="0.3">
      <c r="A3720" s="134">
        <v>42086</v>
      </c>
      <c r="B3720" s="133">
        <v>176.68</v>
      </c>
      <c r="C3720" s="133">
        <v>5437.098</v>
      </c>
      <c r="D3720" s="183">
        <v>172.36600000000001</v>
      </c>
      <c r="E3720" s="133">
        <v>12989</v>
      </c>
      <c r="F3720" s="133">
        <v>7.4379999999999997</v>
      </c>
      <c r="G3720" s="133">
        <v>7.6522600000000001</v>
      </c>
      <c r="H3720" s="133">
        <v>7.1689400000000001</v>
      </c>
      <c r="I3720" s="133">
        <v>6.5990000000000002</v>
      </c>
      <c r="J3720" s="133">
        <v>7.0540000000000003</v>
      </c>
      <c r="K3720" s="133">
        <v>490.221</v>
      </c>
      <c r="L3720" s="133">
        <v>319.089</v>
      </c>
    </row>
    <row r="3721" spans="1:12" x14ac:dyDescent="0.3">
      <c r="A3721" s="134">
        <v>42087</v>
      </c>
      <c r="B3721" s="133">
        <v>177.99</v>
      </c>
      <c r="C3721" s="133">
        <v>5447.6480000000001</v>
      </c>
      <c r="D3721" s="183">
        <v>172.53299999999999</v>
      </c>
      <c r="E3721" s="133">
        <v>12930</v>
      </c>
      <c r="F3721" s="133">
        <v>7.2582100000000001</v>
      </c>
      <c r="G3721" s="133">
        <v>7.4097200000000001</v>
      </c>
      <c r="H3721" s="133">
        <v>7.1223400000000003</v>
      </c>
      <c r="I3721" s="133">
        <v>6.5640000000000001</v>
      </c>
      <c r="J3721" s="133">
        <v>7.0069999999999997</v>
      </c>
      <c r="K3721" s="133">
        <v>490.29500000000002</v>
      </c>
      <c r="L3721" s="133">
        <v>319.71600000000001</v>
      </c>
    </row>
    <row r="3722" spans="1:12" x14ac:dyDescent="0.3">
      <c r="A3722" s="134">
        <v>42088</v>
      </c>
      <c r="B3722" s="133">
        <v>177.916</v>
      </c>
      <c r="C3722" s="133">
        <v>5405.4889999999996</v>
      </c>
      <c r="D3722" s="183">
        <v>170.29599999999999</v>
      </c>
      <c r="E3722" s="133">
        <v>12979</v>
      </c>
      <c r="F3722" s="133">
        <v>7.3800499999999998</v>
      </c>
      <c r="G3722" s="133">
        <v>7.42042</v>
      </c>
      <c r="H3722" s="133">
        <v>7.0756199999999998</v>
      </c>
      <c r="I3722" s="133">
        <v>6.5730000000000004</v>
      </c>
      <c r="J3722" s="133">
        <v>7.0010000000000003</v>
      </c>
      <c r="K3722" s="133">
        <v>486.16</v>
      </c>
      <c r="L3722" s="133">
        <v>317.81200000000001</v>
      </c>
    </row>
    <row r="3723" spans="1:12" x14ac:dyDescent="0.3">
      <c r="A3723" s="134">
        <v>42089</v>
      </c>
      <c r="B3723" s="133">
        <v>177.27099999999999</v>
      </c>
      <c r="C3723" s="133">
        <v>5368.8</v>
      </c>
      <c r="D3723" s="183">
        <v>168.86799999999999</v>
      </c>
      <c r="E3723" s="133">
        <v>13025</v>
      </c>
      <c r="F3723" s="133">
        <v>7.4089799999999997</v>
      </c>
      <c r="G3723" s="133">
        <v>7.4866999999999999</v>
      </c>
      <c r="H3723" s="133">
        <v>7.1188900000000004</v>
      </c>
      <c r="I3723" s="133">
        <v>6.5940000000000003</v>
      </c>
      <c r="J3723" s="133">
        <v>7.0330000000000004</v>
      </c>
      <c r="K3723" s="133">
        <v>482.73700000000002</v>
      </c>
      <c r="L3723" s="133">
        <v>315.97699999999998</v>
      </c>
    </row>
    <row r="3724" spans="1:12" x14ac:dyDescent="0.3">
      <c r="A3724" s="134">
        <v>42090</v>
      </c>
      <c r="B3724" s="133">
        <v>176.97800000000001</v>
      </c>
      <c r="C3724" s="133">
        <v>5396.8540000000003</v>
      </c>
      <c r="D3724" s="183">
        <v>170.19</v>
      </c>
      <c r="E3724" s="133">
        <v>13070</v>
      </c>
      <c r="F3724" s="133">
        <v>7.327</v>
      </c>
      <c r="G3724" s="133">
        <v>7.49533</v>
      </c>
      <c r="H3724" s="133">
        <v>7.08033</v>
      </c>
      <c r="I3724" s="133">
        <v>6.5359999999999996</v>
      </c>
      <c r="J3724" s="133">
        <v>7.0309999999999997</v>
      </c>
      <c r="K3724" s="133">
        <v>485.59800000000001</v>
      </c>
      <c r="L3724" s="133">
        <v>317.36799999999999</v>
      </c>
    </row>
    <row r="3725" spans="1:12" x14ac:dyDescent="0.3">
      <c r="A3725" s="134">
        <v>42091</v>
      </c>
      <c r="B3725" s="133">
        <v>176.97800000000001</v>
      </c>
      <c r="C3725" s="133">
        <v>5396.8540000000003</v>
      </c>
      <c r="D3725" s="183">
        <v>170.19</v>
      </c>
      <c r="E3725" s="133">
        <v>13070</v>
      </c>
      <c r="F3725" s="133">
        <v>7.327</v>
      </c>
      <c r="G3725" s="133">
        <v>7.49533</v>
      </c>
      <c r="H3725" s="133">
        <v>7.08033</v>
      </c>
      <c r="I3725" s="133">
        <v>6.5359999999999996</v>
      </c>
      <c r="J3725" s="133">
        <v>7.0309999999999997</v>
      </c>
      <c r="K3725" s="133">
        <v>485.59800000000001</v>
      </c>
      <c r="L3725" s="133">
        <v>317.36799999999999</v>
      </c>
    </row>
    <row r="3726" spans="1:12" x14ac:dyDescent="0.3">
      <c r="A3726" s="134">
        <v>42092</v>
      </c>
      <c r="B3726" s="133">
        <v>176.97800000000001</v>
      </c>
      <c r="C3726" s="133">
        <v>5396.8540000000003</v>
      </c>
      <c r="D3726" s="183">
        <v>170.19</v>
      </c>
      <c r="E3726" s="133">
        <v>13070</v>
      </c>
      <c r="F3726" s="133">
        <v>7.327</v>
      </c>
      <c r="G3726" s="133">
        <v>7.49533</v>
      </c>
      <c r="H3726" s="133">
        <v>7.08033</v>
      </c>
      <c r="I3726" s="133">
        <v>6.5359999999999996</v>
      </c>
      <c r="J3726" s="133">
        <v>7.0309999999999997</v>
      </c>
      <c r="K3726" s="133">
        <v>485.59800000000001</v>
      </c>
      <c r="L3726" s="133">
        <v>317.36799999999999</v>
      </c>
    </row>
    <row r="3727" spans="1:12" x14ac:dyDescent="0.3">
      <c r="A3727" s="134">
        <v>42093</v>
      </c>
      <c r="B3727" s="133">
        <v>176.28399999999999</v>
      </c>
      <c r="C3727" s="133">
        <v>5438.6559999999999</v>
      </c>
      <c r="D3727" s="183">
        <v>172.23599999999999</v>
      </c>
      <c r="E3727" s="133">
        <v>13090</v>
      </c>
      <c r="F3727" s="133">
        <v>7.3881100000000002</v>
      </c>
      <c r="G3727" s="133">
        <v>7.5251000000000001</v>
      </c>
      <c r="H3727" s="133">
        <v>7.2030500000000002</v>
      </c>
      <c r="I3727" s="133">
        <v>6.625</v>
      </c>
      <c r="J3727" s="133">
        <v>7.0570000000000004</v>
      </c>
      <c r="K3727" s="133">
        <v>489.85899999999998</v>
      </c>
      <c r="L3727" s="133">
        <v>320.09699999999998</v>
      </c>
    </row>
    <row r="3728" spans="1:12" x14ac:dyDescent="0.3">
      <c r="A3728" s="134">
        <v>42094</v>
      </c>
      <c r="B3728" s="133">
        <v>175.65100000000001</v>
      </c>
      <c r="C3728" s="133">
        <v>5518.6750000000002</v>
      </c>
      <c r="D3728" s="183">
        <v>174.09800000000001</v>
      </c>
      <c r="E3728" s="133">
        <v>13071</v>
      </c>
      <c r="F3728" s="133">
        <v>7.3079799999999997</v>
      </c>
      <c r="G3728" s="133">
        <v>7.3641899999999998</v>
      </c>
      <c r="H3728" s="133">
        <v>7.0371300000000003</v>
      </c>
      <c r="I3728" s="133">
        <v>6.72</v>
      </c>
      <c r="J3728" s="133">
        <v>7.1269999999999998</v>
      </c>
      <c r="K3728" s="133">
        <v>498.02100000000002</v>
      </c>
      <c r="L3728" s="133">
        <v>325.24400000000003</v>
      </c>
    </row>
    <row r="3729" spans="1:12" x14ac:dyDescent="0.3">
      <c r="A3729" s="134">
        <v>42095</v>
      </c>
      <c r="B3729" s="133">
        <v>176.12899999999999</v>
      </c>
      <c r="C3729" s="133">
        <v>5466.8670000000002</v>
      </c>
      <c r="D3729" s="183">
        <v>172.25200000000001</v>
      </c>
      <c r="E3729" s="133">
        <v>12975</v>
      </c>
      <c r="F3729" s="133">
        <v>7.2789299999999999</v>
      </c>
      <c r="G3729" s="133">
        <v>7.4147100000000004</v>
      </c>
      <c r="H3729" s="133">
        <v>7.0735999999999999</v>
      </c>
      <c r="I3729" s="133">
        <v>6.6779999999999999</v>
      </c>
      <c r="J3729" s="133">
        <v>7.1230000000000002</v>
      </c>
      <c r="K3729" s="133">
        <v>491.84899999999999</v>
      </c>
      <c r="L3729" s="133">
        <v>320.572</v>
      </c>
    </row>
    <row r="3730" spans="1:12" x14ac:dyDescent="0.3">
      <c r="A3730" s="134">
        <v>42096</v>
      </c>
      <c r="B3730" s="133">
        <v>176.233</v>
      </c>
      <c r="C3730" s="133">
        <v>5456.3990000000003</v>
      </c>
      <c r="D3730" s="183">
        <v>171.744</v>
      </c>
      <c r="E3730" s="133">
        <v>13032</v>
      </c>
      <c r="F3730" s="133">
        <v>7.3449499999999999</v>
      </c>
      <c r="G3730" s="133">
        <v>7.4937699999999996</v>
      </c>
      <c r="H3730" s="133">
        <v>7.0819000000000001</v>
      </c>
      <c r="I3730" s="133">
        <v>6.6989999999999998</v>
      </c>
      <c r="J3730" s="133">
        <v>7.15</v>
      </c>
      <c r="K3730" s="133">
        <v>490.363</v>
      </c>
      <c r="L3730" s="133">
        <v>319.572</v>
      </c>
    </row>
    <row r="3731" spans="1:12" x14ac:dyDescent="0.3">
      <c r="A3731" s="134">
        <v>42097</v>
      </c>
      <c r="B3731" s="133">
        <v>176.27099999999999</v>
      </c>
      <c r="C3731" s="133">
        <v>5456.3990000000003</v>
      </c>
      <c r="D3731" s="183">
        <v>171.744</v>
      </c>
      <c r="E3731" s="133">
        <v>12951</v>
      </c>
      <c r="F3731" s="133">
        <v>7.3449499999999999</v>
      </c>
      <c r="G3731" s="133">
        <v>7.4937699999999996</v>
      </c>
      <c r="H3731" s="133">
        <v>7.0819000000000001</v>
      </c>
      <c r="I3731" s="133">
        <v>6.7290000000000001</v>
      </c>
      <c r="J3731" s="133">
        <v>7.1769999999999996</v>
      </c>
      <c r="K3731" s="133">
        <v>490.363</v>
      </c>
      <c r="L3731" s="133">
        <v>319.572</v>
      </c>
    </row>
    <row r="3732" spans="1:12" x14ac:dyDescent="0.3">
      <c r="A3732" s="134">
        <v>42098</v>
      </c>
      <c r="B3732" s="133">
        <v>176.27099999999999</v>
      </c>
      <c r="C3732" s="133">
        <v>5456.3990000000003</v>
      </c>
      <c r="D3732" s="183">
        <v>171.744</v>
      </c>
      <c r="E3732" s="133">
        <v>12951</v>
      </c>
      <c r="F3732" s="133">
        <v>7.3449499999999999</v>
      </c>
      <c r="G3732" s="133">
        <v>7.4937699999999996</v>
      </c>
      <c r="H3732" s="133">
        <v>7.0819000000000001</v>
      </c>
      <c r="I3732" s="133">
        <v>6.7290000000000001</v>
      </c>
      <c r="J3732" s="133">
        <v>7.1769999999999996</v>
      </c>
      <c r="K3732" s="133">
        <v>490.363</v>
      </c>
      <c r="L3732" s="133">
        <v>319.572</v>
      </c>
    </row>
    <row r="3733" spans="1:12" x14ac:dyDescent="0.3">
      <c r="A3733" s="134">
        <v>42099</v>
      </c>
      <c r="B3733" s="133">
        <v>176.27099999999999</v>
      </c>
      <c r="C3733" s="133">
        <v>5456.3990000000003</v>
      </c>
      <c r="D3733" s="183">
        <v>171.744</v>
      </c>
      <c r="E3733" s="133">
        <v>12951</v>
      </c>
      <c r="F3733" s="133">
        <v>7.3449499999999999</v>
      </c>
      <c r="G3733" s="133">
        <v>7.4937699999999996</v>
      </c>
      <c r="H3733" s="133">
        <v>7.0819000000000001</v>
      </c>
      <c r="I3733" s="133">
        <v>6.7290000000000001</v>
      </c>
      <c r="J3733" s="133">
        <v>7.1769999999999996</v>
      </c>
      <c r="K3733" s="133">
        <v>490.363</v>
      </c>
      <c r="L3733" s="133">
        <v>319.572</v>
      </c>
    </row>
    <row r="3734" spans="1:12" x14ac:dyDescent="0.3">
      <c r="A3734" s="134">
        <v>42100</v>
      </c>
      <c r="B3734" s="133">
        <v>177.18799999999999</v>
      </c>
      <c r="C3734" s="133">
        <v>5480.0309999999999</v>
      </c>
      <c r="D3734" s="183">
        <v>172.501</v>
      </c>
      <c r="E3734" s="133">
        <v>12950</v>
      </c>
      <c r="F3734" s="133">
        <v>7.3763300000000003</v>
      </c>
      <c r="G3734" s="133">
        <v>7.3805199999999997</v>
      </c>
      <c r="H3734" s="133">
        <v>7.0422399999999996</v>
      </c>
      <c r="I3734" s="133">
        <v>6.665</v>
      </c>
      <c r="J3734" s="133">
        <v>7.1109999999999998</v>
      </c>
      <c r="K3734" s="133">
        <v>493.02300000000002</v>
      </c>
      <c r="L3734" s="133">
        <v>321.41800000000001</v>
      </c>
    </row>
    <row r="3735" spans="1:12" x14ac:dyDescent="0.3">
      <c r="A3735" s="134">
        <v>42101</v>
      </c>
      <c r="B3735" s="133">
        <v>177.04599999999999</v>
      </c>
      <c r="C3735" s="133">
        <v>5523.29</v>
      </c>
      <c r="D3735" s="183">
        <v>174.39699999999999</v>
      </c>
      <c r="E3735" s="133">
        <v>12997</v>
      </c>
      <c r="F3735" s="133">
        <v>7.2705000000000002</v>
      </c>
      <c r="G3735" s="133">
        <v>7.4265600000000003</v>
      </c>
      <c r="H3735" s="133">
        <v>7.0972400000000002</v>
      </c>
      <c r="I3735" s="133">
        <v>6.6530000000000005</v>
      </c>
      <c r="J3735" s="133">
        <v>7.1180000000000003</v>
      </c>
      <c r="K3735" s="133">
        <v>497.06299999999999</v>
      </c>
      <c r="L3735" s="133">
        <v>323.66300000000001</v>
      </c>
    </row>
    <row r="3736" spans="1:12" x14ac:dyDescent="0.3">
      <c r="A3736" s="134">
        <v>42102</v>
      </c>
      <c r="B3736" s="133">
        <v>177.26</v>
      </c>
      <c r="C3736" s="133">
        <v>5486.5839999999998</v>
      </c>
      <c r="D3736" s="183">
        <v>173.02699999999999</v>
      </c>
      <c r="E3736" s="133">
        <v>12962</v>
      </c>
      <c r="F3736" s="133">
        <v>7.2923099999999996</v>
      </c>
      <c r="G3736" s="133">
        <v>7.4374799999999999</v>
      </c>
      <c r="H3736" s="133">
        <v>7.1603300000000001</v>
      </c>
      <c r="I3736" s="133">
        <v>6.6609999999999996</v>
      </c>
      <c r="J3736" s="133">
        <v>7.1420000000000003</v>
      </c>
      <c r="K3736" s="133">
        <v>492.76299999999998</v>
      </c>
      <c r="L3736" s="133">
        <v>319.702</v>
      </c>
    </row>
    <row r="3737" spans="1:12" x14ac:dyDescent="0.3">
      <c r="A3737" s="134">
        <v>42103</v>
      </c>
      <c r="B3737" s="133">
        <v>177.636</v>
      </c>
      <c r="C3737" s="133">
        <v>5500.9</v>
      </c>
      <c r="D3737" s="183">
        <v>173.86099999999999</v>
      </c>
      <c r="E3737" s="133">
        <v>12968</v>
      </c>
      <c r="F3737" s="133">
        <v>7.2810500000000005</v>
      </c>
      <c r="G3737" s="133">
        <v>7.4315600000000002</v>
      </c>
      <c r="H3737" s="133">
        <v>7.11944</v>
      </c>
      <c r="I3737" s="133">
        <v>6.5940000000000003</v>
      </c>
      <c r="J3737" s="133">
        <v>7.085</v>
      </c>
      <c r="K3737" s="133">
        <v>494.404</v>
      </c>
      <c r="L3737" s="133">
        <v>321.08199999999999</v>
      </c>
    </row>
    <row r="3738" spans="1:12" x14ac:dyDescent="0.3">
      <c r="A3738" s="134">
        <v>42104</v>
      </c>
      <c r="B3738" s="133">
        <v>177.74199999999999</v>
      </c>
      <c r="C3738" s="133">
        <v>5491.34</v>
      </c>
      <c r="D3738" s="183">
        <v>173.51400000000001</v>
      </c>
      <c r="E3738" s="133">
        <v>12919</v>
      </c>
      <c r="F3738" s="133">
        <v>7.3098099999999997</v>
      </c>
      <c r="G3738" s="133">
        <v>7.3756300000000001</v>
      </c>
      <c r="H3738" s="133">
        <v>7.02698</v>
      </c>
      <c r="I3738" s="133">
        <v>6.577</v>
      </c>
      <c r="J3738" s="133">
        <v>7.0650000000000004</v>
      </c>
      <c r="K3738" s="133">
        <v>493.28899999999999</v>
      </c>
      <c r="L3738" s="133">
        <v>320.77600000000001</v>
      </c>
    </row>
    <row r="3739" spans="1:12" x14ac:dyDescent="0.3">
      <c r="A3739" s="134">
        <v>42105</v>
      </c>
      <c r="B3739" s="133">
        <v>177.74199999999999</v>
      </c>
      <c r="C3739" s="133">
        <v>5491.34</v>
      </c>
      <c r="D3739" s="183">
        <v>173.51400000000001</v>
      </c>
      <c r="E3739" s="133">
        <v>12919</v>
      </c>
      <c r="F3739" s="133">
        <v>7.3098099999999997</v>
      </c>
      <c r="G3739" s="133">
        <v>7.3756300000000001</v>
      </c>
      <c r="H3739" s="133">
        <v>7.02698</v>
      </c>
      <c r="I3739" s="133">
        <v>6.577</v>
      </c>
      <c r="J3739" s="133">
        <v>7.0650000000000004</v>
      </c>
      <c r="K3739" s="133">
        <v>493.28899999999999</v>
      </c>
      <c r="L3739" s="133">
        <v>320.77600000000001</v>
      </c>
    </row>
    <row r="3740" spans="1:12" x14ac:dyDescent="0.3">
      <c r="A3740" s="134">
        <v>42106</v>
      </c>
      <c r="B3740" s="133">
        <v>177.74199999999999</v>
      </c>
      <c r="C3740" s="133">
        <v>5491.34</v>
      </c>
      <c r="D3740" s="183">
        <v>173.51400000000001</v>
      </c>
      <c r="E3740" s="133">
        <v>12919</v>
      </c>
      <c r="F3740" s="133">
        <v>7.3098099999999997</v>
      </c>
      <c r="G3740" s="133">
        <v>7.3756300000000001</v>
      </c>
      <c r="H3740" s="133">
        <v>7.02698</v>
      </c>
      <c r="I3740" s="133">
        <v>6.577</v>
      </c>
      <c r="J3740" s="133">
        <v>7.0650000000000004</v>
      </c>
      <c r="K3740" s="133">
        <v>493.28899999999999</v>
      </c>
      <c r="L3740" s="133">
        <v>320.77600000000001</v>
      </c>
    </row>
    <row r="3741" spans="1:12" x14ac:dyDescent="0.3">
      <c r="A3741" s="134">
        <v>42107</v>
      </c>
      <c r="B3741" s="133">
        <v>177.87200000000001</v>
      </c>
      <c r="C3741" s="133">
        <v>5447.4089999999997</v>
      </c>
      <c r="D3741" s="183">
        <v>172.34800000000001</v>
      </c>
      <c r="E3741" s="133">
        <v>13036</v>
      </c>
      <c r="F3741" s="133">
        <v>7.3522400000000001</v>
      </c>
      <c r="G3741" s="133">
        <v>7.4926899999999996</v>
      </c>
      <c r="H3741" s="133">
        <v>7.2024400000000002</v>
      </c>
      <c r="I3741" s="133">
        <v>6.593</v>
      </c>
      <c r="J3741" s="133">
        <v>7.0860000000000003</v>
      </c>
      <c r="K3741" s="133">
        <v>491.411</v>
      </c>
      <c r="L3741" s="133">
        <v>320.298</v>
      </c>
    </row>
    <row r="3742" spans="1:12" x14ac:dyDescent="0.3">
      <c r="A3742" s="134">
        <v>42108</v>
      </c>
      <c r="B3742" s="133">
        <v>177.25299999999999</v>
      </c>
      <c r="C3742" s="133">
        <v>5419.107</v>
      </c>
      <c r="D3742" s="183">
        <v>170.971</v>
      </c>
      <c r="E3742" s="133">
        <v>12939</v>
      </c>
      <c r="F3742" s="133">
        <v>7.0611499999999996</v>
      </c>
      <c r="G3742" s="133">
        <v>7.2613099999999999</v>
      </c>
      <c r="H3742" s="133">
        <v>7.1987100000000002</v>
      </c>
      <c r="I3742" s="133">
        <v>6.5709999999999997</v>
      </c>
      <c r="J3742" s="133">
        <v>7.1280000000000001</v>
      </c>
      <c r="K3742" s="133">
        <v>487.2</v>
      </c>
      <c r="L3742" s="133">
        <v>317.54700000000003</v>
      </c>
    </row>
    <row r="3743" spans="1:12" x14ac:dyDescent="0.3">
      <c r="A3743" s="134">
        <v>42109</v>
      </c>
      <c r="B3743" s="133">
        <v>177.029</v>
      </c>
      <c r="C3743" s="133">
        <v>5414.5469999999996</v>
      </c>
      <c r="D3743" s="183">
        <v>171.09399999999999</v>
      </c>
      <c r="E3743" s="133">
        <v>12913</v>
      </c>
      <c r="F3743" s="133">
        <v>7.33317</v>
      </c>
      <c r="G3743" s="133">
        <v>7.4815199999999997</v>
      </c>
      <c r="H3743" s="133">
        <v>7.1130800000000001</v>
      </c>
      <c r="I3743" s="133">
        <v>6.577</v>
      </c>
      <c r="J3743" s="133">
        <v>7.1539999999999999</v>
      </c>
      <c r="K3743" s="133">
        <v>486.85399999999998</v>
      </c>
      <c r="L3743" s="133">
        <v>317.24900000000002</v>
      </c>
    </row>
    <row r="3744" spans="1:12" x14ac:dyDescent="0.3">
      <c r="A3744" s="134">
        <v>42110</v>
      </c>
      <c r="B3744" s="133">
        <v>175.81399999999999</v>
      </c>
      <c r="C3744" s="133">
        <v>5420.7330000000002</v>
      </c>
      <c r="D3744" s="183">
        <v>171.00399999999999</v>
      </c>
      <c r="E3744" s="133">
        <v>12833</v>
      </c>
      <c r="F3744" s="133">
        <v>7.2652400000000004</v>
      </c>
      <c r="G3744" s="133">
        <v>7.3380999999999998</v>
      </c>
      <c r="H3744" s="133">
        <v>7.0557299999999996</v>
      </c>
      <c r="I3744" s="133">
        <v>6.7379999999999995</v>
      </c>
      <c r="J3744" s="133">
        <v>7.274</v>
      </c>
      <c r="K3744" s="133">
        <v>487.43400000000003</v>
      </c>
      <c r="L3744" s="133">
        <v>317.32400000000001</v>
      </c>
    </row>
    <row r="3745" spans="1:12" x14ac:dyDescent="0.3">
      <c r="A3745" s="134">
        <v>42111</v>
      </c>
      <c r="B3745" s="133">
        <v>175.458</v>
      </c>
      <c r="C3745" s="133">
        <v>5410.6440000000002</v>
      </c>
      <c r="D3745" s="183">
        <v>170.881</v>
      </c>
      <c r="E3745" s="133">
        <v>12838</v>
      </c>
      <c r="F3745" s="133">
        <v>7.2348100000000004</v>
      </c>
      <c r="G3745" s="133">
        <v>7.3356199999999996</v>
      </c>
      <c r="H3745" s="133">
        <v>7.2934000000000001</v>
      </c>
      <c r="I3745" s="133">
        <v>6.7119999999999997</v>
      </c>
      <c r="J3745" s="133">
        <v>7.3079999999999998</v>
      </c>
      <c r="K3745" s="133">
        <v>485.42099999999999</v>
      </c>
      <c r="L3745" s="133">
        <v>316.44299999999998</v>
      </c>
    </row>
    <row r="3746" spans="1:12" x14ac:dyDescent="0.3">
      <c r="A3746" s="134">
        <v>42112</v>
      </c>
      <c r="B3746" s="133">
        <v>175.458</v>
      </c>
      <c r="C3746" s="133">
        <v>5410.6440000000002</v>
      </c>
      <c r="D3746" s="183">
        <v>170.881</v>
      </c>
      <c r="E3746" s="133">
        <v>12838</v>
      </c>
      <c r="F3746" s="133">
        <v>7.2348100000000004</v>
      </c>
      <c r="G3746" s="133">
        <v>7.3356199999999996</v>
      </c>
      <c r="H3746" s="133">
        <v>7.2934000000000001</v>
      </c>
      <c r="I3746" s="133">
        <v>6.7119999999999997</v>
      </c>
      <c r="J3746" s="133">
        <v>7.3079999999999998</v>
      </c>
      <c r="K3746" s="133">
        <v>485.42099999999999</v>
      </c>
      <c r="L3746" s="133">
        <v>316.44299999999998</v>
      </c>
    </row>
    <row r="3747" spans="1:12" x14ac:dyDescent="0.3">
      <c r="A3747" s="134">
        <v>42113</v>
      </c>
      <c r="B3747" s="133">
        <v>175.458</v>
      </c>
      <c r="C3747" s="133">
        <v>5410.6440000000002</v>
      </c>
      <c r="D3747" s="183">
        <v>170.881</v>
      </c>
      <c r="E3747" s="133">
        <v>12838</v>
      </c>
      <c r="F3747" s="133">
        <v>7.2348100000000004</v>
      </c>
      <c r="G3747" s="133">
        <v>7.3356199999999996</v>
      </c>
      <c r="H3747" s="133">
        <v>7.2934000000000001</v>
      </c>
      <c r="I3747" s="133">
        <v>6.7119999999999997</v>
      </c>
      <c r="J3747" s="133">
        <v>7.3079999999999998</v>
      </c>
      <c r="K3747" s="133">
        <v>485.42099999999999</v>
      </c>
      <c r="L3747" s="133">
        <v>316.44299999999998</v>
      </c>
    </row>
    <row r="3748" spans="1:12" x14ac:dyDescent="0.3">
      <c r="A3748" s="134">
        <v>42114</v>
      </c>
      <c r="B3748" s="133">
        <v>175.69900000000001</v>
      </c>
      <c r="C3748" s="133">
        <v>5400.8029999999999</v>
      </c>
      <c r="D3748" s="183">
        <v>170.01</v>
      </c>
      <c r="E3748" s="133">
        <v>13006</v>
      </c>
      <c r="F3748" s="133">
        <v>7.3011999999999997</v>
      </c>
      <c r="G3748" s="133">
        <v>7.4277100000000003</v>
      </c>
      <c r="H3748" s="133">
        <v>7.0644499999999999</v>
      </c>
      <c r="I3748" s="133">
        <v>6.7729999999999997</v>
      </c>
      <c r="J3748" s="133">
        <v>7.3369999999999997</v>
      </c>
      <c r="K3748" s="133">
        <v>484.56299999999999</v>
      </c>
      <c r="L3748" s="133">
        <v>316.06599999999997</v>
      </c>
    </row>
    <row r="3749" spans="1:12" x14ac:dyDescent="0.3">
      <c r="A3749" s="134">
        <v>42115</v>
      </c>
      <c r="B3749" s="133">
        <v>175.471</v>
      </c>
      <c r="C3749" s="133">
        <v>5460.5730000000003</v>
      </c>
      <c r="D3749" s="183">
        <v>172.19499999999999</v>
      </c>
      <c r="E3749" s="133">
        <v>12953</v>
      </c>
      <c r="F3749" s="133">
        <v>7.2230499999999997</v>
      </c>
      <c r="G3749" s="133">
        <v>7.4508900000000002</v>
      </c>
      <c r="H3749" s="133">
        <v>7.0676300000000003</v>
      </c>
      <c r="I3749" s="133">
        <v>6.8259999999999996</v>
      </c>
      <c r="J3749" s="133">
        <v>7.383</v>
      </c>
      <c r="K3749" s="133">
        <v>492.56099999999998</v>
      </c>
      <c r="L3749" s="133">
        <v>320.75099999999998</v>
      </c>
    </row>
    <row r="3750" spans="1:12" x14ac:dyDescent="0.3">
      <c r="A3750" s="134">
        <v>42116</v>
      </c>
      <c r="B3750" s="133">
        <v>175.791</v>
      </c>
      <c r="C3750" s="133">
        <v>5437.1189999999997</v>
      </c>
      <c r="D3750" s="183">
        <v>171.53700000000001</v>
      </c>
      <c r="E3750" s="133">
        <v>12930</v>
      </c>
      <c r="F3750" s="133">
        <v>7.2595700000000001</v>
      </c>
      <c r="G3750" s="133">
        <v>7.4817600000000004</v>
      </c>
      <c r="H3750" s="133">
        <v>7.1584300000000001</v>
      </c>
      <c r="I3750" s="133">
        <v>6.8250000000000002</v>
      </c>
      <c r="J3750" s="133">
        <v>7.3810000000000002</v>
      </c>
      <c r="K3750" s="133">
        <v>490.233</v>
      </c>
      <c r="L3750" s="133">
        <v>319.71800000000002</v>
      </c>
    </row>
    <row r="3751" spans="1:12" x14ac:dyDescent="0.3">
      <c r="A3751" s="134">
        <v>42117</v>
      </c>
      <c r="B3751" s="133">
        <v>175.30500000000001</v>
      </c>
      <c r="C3751" s="133">
        <v>5436.2089999999998</v>
      </c>
      <c r="D3751" s="183">
        <v>172.10400000000001</v>
      </c>
      <c r="E3751" s="133">
        <v>12935</v>
      </c>
      <c r="F3751" s="133">
        <v>7.3261399999999997</v>
      </c>
      <c r="G3751" s="133">
        <v>7.4621199999999996</v>
      </c>
      <c r="H3751" s="133">
        <v>7.1047399999999996</v>
      </c>
      <c r="I3751" s="133">
        <v>6.8789999999999996</v>
      </c>
      <c r="J3751" s="133">
        <v>7.4119999999999999</v>
      </c>
      <c r="K3751" s="133">
        <v>490.96499999999997</v>
      </c>
      <c r="L3751" s="133">
        <v>320.60399999999998</v>
      </c>
    </row>
    <row r="3752" spans="1:12" x14ac:dyDescent="0.3">
      <c r="A3752" s="134">
        <v>42118</v>
      </c>
      <c r="B3752" s="133">
        <v>175.114</v>
      </c>
      <c r="C3752" s="133">
        <v>5435.3549999999996</v>
      </c>
      <c r="D3752" s="183">
        <v>172.56299999999999</v>
      </c>
      <c r="E3752" s="133">
        <v>12953</v>
      </c>
      <c r="F3752" s="133">
        <v>7.2943199999999999</v>
      </c>
      <c r="G3752" s="133">
        <v>7.4983199999999997</v>
      </c>
      <c r="H3752" s="133">
        <v>7.0892299999999997</v>
      </c>
      <c r="I3752" s="133">
        <v>6.9050000000000002</v>
      </c>
      <c r="J3752" s="133">
        <v>7.44</v>
      </c>
      <c r="K3752" s="133">
        <v>491.99599999999998</v>
      </c>
      <c r="L3752" s="133">
        <v>320.947</v>
      </c>
    </row>
    <row r="3753" spans="1:12" x14ac:dyDescent="0.3">
      <c r="A3753" s="134">
        <v>42119</v>
      </c>
      <c r="B3753" s="133">
        <v>175.114</v>
      </c>
      <c r="C3753" s="133">
        <v>5435.3549999999996</v>
      </c>
      <c r="D3753" s="183">
        <v>172.56299999999999</v>
      </c>
      <c r="E3753" s="133">
        <v>12953</v>
      </c>
      <c r="F3753" s="133">
        <v>7.2943199999999999</v>
      </c>
      <c r="G3753" s="133">
        <v>7.4983199999999997</v>
      </c>
      <c r="H3753" s="133">
        <v>7.0892299999999997</v>
      </c>
      <c r="I3753" s="133">
        <v>6.9050000000000002</v>
      </c>
      <c r="J3753" s="133">
        <v>7.44</v>
      </c>
      <c r="K3753" s="133">
        <v>491.99599999999998</v>
      </c>
      <c r="L3753" s="133">
        <v>320.947</v>
      </c>
    </row>
    <row r="3754" spans="1:12" x14ac:dyDescent="0.3">
      <c r="A3754" s="134">
        <v>42120</v>
      </c>
      <c r="B3754" s="133">
        <v>175.114</v>
      </c>
      <c r="C3754" s="133">
        <v>5435.3549999999996</v>
      </c>
      <c r="D3754" s="183">
        <v>172.56299999999999</v>
      </c>
      <c r="E3754" s="133">
        <v>12953</v>
      </c>
      <c r="F3754" s="133">
        <v>7.2943199999999999</v>
      </c>
      <c r="G3754" s="133">
        <v>7.4983199999999997</v>
      </c>
      <c r="H3754" s="133">
        <v>7.0892299999999997</v>
      </c>
      <c r="I3754" s="133">
        <v>6.9050000000000002</v>
      </c>
      <c r="J3754" s="133">
        <v>7.44</v>
      </c>
      <c r="K3754" s="133">
        <v>491.99599999999998</v>
      </c>
      <c r="L3754" s="133">
        <v>320.947</v>
      </c>
    </row>
    <row r="3755" spans="1:12" x14ac:dyDescent="0.3">
      <c r="A3755" s="134">
        <v>42121</v>
      </c>
      <c r="B3755" s="133">
        <v>173.458</v>
      </c>
      <c r="C3755" s="133">
        <v>5245.4459999999999</v>
      </c>
      <c r="D3755" s="183">
        <v>167.24199999999999</v>
      </c>
      <c r="E3755" s="133">
        <v>12950</v>
      </c>
      <c r="F3755" s="133">
        <v>7.3472400000000002</v>
      </c>
      <c r="G3755" s="133">
        <v>7.4160899999999996</v>
      </c>
      <c r="H3755" s="133">
        <v>7.0956599999999996</v>
      </c>
      <c r="I3755" s="133">
        <v>7.0220000000000002</v>
      </c>
      <c r="J3755" s="133">
        <v>7.5339999999999998</v>
      </c>
      <c r="K3755" s="133">
        <v>470.80900000000003</v>
      </c>
      <c r="L3755" s="133">
        <v>306.80500000000001</v>
      </c>
    </row>
    <row r="3756" spans="1:12" x14ac:dyDescent="0.3">
      <c r="A3756" s="134">
        <v>42122</v>
      </c>
      <c r="B3756" s="133">
        <v>172.83099999999999</v>
      </c>
      <c r="C3756" s="133">
        <v>5242.1570000000002</v>
      </c>
      <c r="D3756" s="183">
        <v>167.851</v>
      </c>
      <c r="E3756" s="133">
        <v>12942</v>
      </c>
      <c r="F3756" s="133">
        <v>7.2873799999999997</v>
      </c>
      <c r="G3756" s="133">
        <v>7.4035399999999996</v>
      </c>
      <c r="H3756" s="133">
        <v>7.1650700000000001</v>
      </c>
      <c r="I3756" s="133">
        <v>7.0439999999999996</v>
      </c>
      <c r="J3756" s="133">
        <v>7.5910000000000002</v>
      </c>
      <c r="K3756" s="133">
        <v>469.83600000000001</v>
      </c>
      <c r="L3756" s="133">
        <v>306.738</v>
      </c>
    </row>
    <row r="3757" spans="1:12" x14ac:dyDescent="0.3">
      <c r="A3757" s="134">
        <v>42123</v>
      </c>
      <c r="B3757" s="133">
        <v>173.05099999999999</v>
      </c>
      <c r="C3757" s="133">
        <v>5105.5630000000001</v>
      </c>
      <c r="D3757" s="183">
        <v>163.05699999999999</v>
      </c>
      <c r="E3757" s="133">
        <v>12923</v>
      </c>
      <c r="F3757" s="133">
        <v>7.2583799999999998</v>
      </c>
      <c r="G3757" s="133">
        <v>7.2894800000000002</v>
      </c>
      <c r="H3757" s="133">
        <v>7.09002</v>
      </c>
      <c r="I3757" s="133">
        <v>6.9719999999999995</v>
      </c>
      <c r="J3757" s="133">
        <v>7.5869999999999997</v>
      </c>
      <c r="K3757" s="133">
        <v>453.51799999999997</v>
      </c>
      <c r="L3757" s="133">
        <v>295.82100000000003</v>
      </c>
    </row>
    <row r="3758" spans="1:12" x14ac:dyDescent="0.3">
      <c r="A3758" s="134">
        <v>42124</v>
      </c>
      <c r="B3758" s="133">
        <v>173.35499999999999</v>
      </c>
      <c r="C3758" s="133">
        <v>5086.4250000000002</v>
      </c>
      <c r="D3758" s="183">
        <v>161.71</v>
      </c>
      <c r="E3758" s="133">
        <v>12969</v>
      </c>
      <c r="F3758" s="133">
        <v>7.3066800000000001</v>
      </c>
      <c r="G3758" s="133">
        <v>7.4901</v>
      </c>
      <c r="H3758" s="133">
        <v>7.1592700000000002</v>
      </c>
      <c r="I3758" s="133">
        <v>7.0510000000000002</v>
      </c>
      <c r="J3758" s="133">
        <v>7.58</v>
      </c>
      <c r="K3758" s="133">
        <v>449.28</v>
      </c>
      <c r="L3758" s="133">
        <v>292.93799999999999</v>
      </c>
    </row>
    <row r="3759" spans="1:12" x14ac:dyDescent="0.3">
      <c r="A3759" s="134">
        <v>42125</v>
      </c>
      <c r="B3759" s="133">
        <v>173.393</v>
      </c>
      <c r="C3759" s="133">
        <v>5086.4250000000002</v>
      </c>
      <c r="D3759" s="183">
        <v>161.71</v>
      </c>
      <c r="E3759" s="133">
        <v>13009</v>
      </c>
      <c r="F3759" s="133">
        <v>7.3066800000000001</v>
      </c>
      <c r="G3759" s="133">
        <v>7.4901</v>
      </c>
      <c r="H3759" s="133">
        <v>7.1592700000000002</v>
      </c>
      <c r="I3759" s="133">
        <v>7.0350000000000001</v>
      </c>
      <c r="J3759" s="133">
        <v>7.609</v>
      </c>
      <c r="K3759" s="133">
        <v>449.28</v>
      </c>
      <c r="L3759" s="133">
        <v>292.93799999999999</v>
      </c>
    </row>
    <row r="3760" spans="1:12" x14ac:dyDescent="0.3">
      <c r="A3760" s="134">
        <v>42126</v>
      </c>
      <c r="B3760" s="133">
        <v>173.393</v>
      </c>
      <c r="C3760" s="133">
        <v>5086.4250000000002</v>
      </c>
      <c r="D3760" s="183">
        <v>161.71</v>
      </c>
      <c r="E3760" s="133">
        <v>13009</v>
      </c>
      <c r="F3760" s="133">
        <v>7.3066800000000001</v>
      </c>
      <c r="G3760" s="133">
        <v>7.4901</v>
      </c>
      <c r="H3760" s="133">
        <v>7.1592700000000002</v>
      </c>
      <c r="I3760" s="133">
        <v>7.0350000000000001</v>
      </c>
      <c r="J3760" s="133">
        <v>7.609</v>
      </c>
      <c r="K3760" s="133">
        <v>449.28</v>
      </c>
      <c r="L3760" s="133">
        <v>292.93799999999999</v>
      </c>
    </row>
    <row r="3761" spans="1:12" x14ac:dyDescent="0.3">
      <c r="A3761" s="134">
        <v>42127</v>
      </c>
      <c r="B3761" s="133">
        <v>173.393</v>
      </c>
      <c r="C3761" s="133">
        <v>5086.4250000000002</v>
      </c>
      <c r="D3761" s="183">
        <v>161.71</v>
      </c>
      <c r="E3761" s="133">
        <v>13009</v>
      </c>
      <c r="F3761" s="133">
        <v>7.3066800000000001</v>
      </c>
      <c r="G3761" s="133">
        <v>7.4901</v>
      </c>
      <c r="H3761" s="133">
        <v>7.1592700000000002</v>
      </c>
      <c r="I3761" s="133">
        <v>7.0350000000000001</v>
      </c>
      <c r="J3761" s="133">
        <v>7.609</v>
      </c>
      <c r="K3761" s="133">
        <v>449.28</v>
      </c>
      <c r="L3761" s="133">
        <v>292.93799999999999</v>
      </c>
    </row>
    <row r="3762" spans="1:12" x14ac:dyDescent="0.3">
      <c r="A3762" s="134">
        <v>42128</v>
      </c>
      <c r="B3762" s="133">
        <v>172.97</v>
      </c>
      <c r="C3762" s="133">
        <v>5141.1369999999997</v>
      </c>
      <c r="D3762" s="183">
        <v>163.85300000000001</v>
      </c>
      <c r="E3762" s="133">
        <v>12958</v>
      </c>
      <c r="F3762" s="133">
        <v>7.3998100000000004</v>
      </c>
      <c r="G3762" s="133">
        <v>7.4449500000000004</v>
      </c>
      <c r="H3762" s="133">
        <v>7.1371000000000002</v>
      </c>
      <c r="I3762" s="133">
        <v>7.032</v>
      </c>
      <c r="J3762" s="133">
        <v>7.6079999999999997</v>
      </c>
      <c r="K3762" s="133">
        <v>458.38900000000001</v>
      </c>
      <c r="L3762" s="133">
        <v>298.24</v>
      </c>
    </row>
    <row r="3763" spans="1:12" x14ac:dyDescent="0.3">
      <c r="A3763" s="134">
        <v>42129</v>
      </c>
      <c r="B3763" s="133">
        <v>171.495</v>
      </c>
      <c r="C3763" s="133">
        <v>5160.308</v>
      </c>
      <c r="D3763" s="183">
        <v>164.70099999999999</v>
      </c>
      <c r="E3763" s="133">
        <v>13026</v>
      </c>
      <c r="F3763" s="133">
        <v>7.2278599999999997</v>
      </c>
      <c r="G3763" s="133">
        <v>7.3661799999999999</v>
      </c>
      <c r="H3763" s="133">
        <v>7.1883800000000004</v>
      </c>
      <c r="I3763" s="133">
        <v>7.2450000000000001</v>
      </c>
      <c r="J3763" s="133">
        <v>7.673</v>
      </c>
      <c r="K3763" s="133">
        <v>461.95699999999999</v>
      </c>
      <c r="L3763" s="133">
        <v>300.85399999999998</v>
      </c>
    </row>
    <row r="3764" spans="1:12" x14ac:dyDescent="0.3">
      <c r="A3764" s="134">
        <v>42130</v>
      </c>
      <c r="B3764" s="133">
        <v>170.607</v>
      </c>
      <c r="C3764" s="133">
        <v>5184.95</v>
      </c>
      <c r="D3764" s="183">
        <v>166.06</v>
      </c>
      <c r="E3764" s="133">
        <v>13014</v>
      </c>
      <c r="F3764" s="133">
        <v>7.3157100000000002</v>
      </c>
      <c r="G3764" s="133">
        <v>7.3243400000000003</v>
      </c>
      <c r="H3764" s="133">
        <v>7.1772799999999997</v>
      </c>
      <c r="I3764" s="133">
        <v>7.2560000000000002</v>
      </c>
      <c r="J3764" s="133">
        <v>7.7</v>
      </c>
      <c r="K3764" s="133">
        <v>464.76499999999999</v>
      </c>
      <c r="L3764" s="133">
        <v>303.20800000000003</v>
      </c>
    </row>
    <row r="3765" spans="1:12" x14ac:dyDescent="0.3">
      <c r="A3765" s="134">
        <v>42131</v>
      </c>
      <c r="B3765" s="133">
        <v>168.43600000000001</v>
      </c>
      <c r="C3765" s="133">
        <v>5150.4859999999999</v>
      </c>
      <c r="D3765" s="183">
        <v>164.95599999999999</v>
      </c>
      <c r="E3765" s="133">
        <v>13105</v>
      </c>
      <c r="F3765" s="133">
        <v>7.22614</v>
      </c>
      <c r="G3765" s="133">
        <v>7.4544300000000003</v>
      </c>
      <c r="H3765" s="133">
        <v>7.1364700000000001</v>
      </c>
      <c r="I3765" s="133">
        <v>7.3579999999999997</v>
      </c>
      <c r="J3765" s="133">
        <v>7.8120000000000003</v>
      </c>
      <c r="K3765" s="133">
        <v>460.779</v>
      </c>
      <c r="L3765" s="133">
        <v>301.14999999999998</v>
      </c>
    </row>
    <row r="3766" spans="1:12" x14ac:dyDescent="0.3">
      <c r="A3766" s="134">
        <v>42132</v>
      </c>
      <c r="B3766" s="133">
        <v>168.95699999999999</v>
      </c>
      <c r="C3766" s="133">
        <v>5182.2129999999997</v>
      </c>
      <c r="D3766" s="183">
        <v>166.619</v>
      </c>
      <c r="E3766" s="133">
        <v>13043</v>
      </c>
      <c r="F3766" s="133">
        <v>7.2727599999999999</v>
      </c>
      <c r="G3766" s="133">
        <v>7.43797</v>
      </c>
      <c r="H3766" s="133">
        <v>7.1104900000000004</v>
      </c>
      <c r="I3766" s="133">
        <v>7.3639999999999999</v>
      </c>
      <c r="J3766" s="133">
        <v>7.8259999999999996</v>
      </c>
      <c r="K3766" s="133">
        <v>465.75200000000001</v>
      </c>
      <c r="L3766" s="133">
        <v>304.66199999999998</v>
      </c>
    </row>
    <row r="3767" spans="1:12" x14ac:dyDescent="0.3">
      <c r="A3767" s="134">
        <v>42133</v>
      </c>
      <c r="B3767" s="133">
        <v>168.95699999999999</v>
      </c>
      <c r="C3767" s="133">
        <v>5182.2129999999997</v>
      </c>
      <c r="D3767" s="183">
        <v>166.619</v>
      </c>
      <c r="E3767" s="133">
        <v>13043</v>
      </c>
      <c r="F3767" s="133">
        <v>7.2727599999999999</v>
      </c>
      <c r="G3767" s="133">
        <v>7.43797</v>
      </c>
      <c r="H3767" s="133">
        <v>7.1104900000000004</v>
      </c>
      <c r="I3767" s="133">
        <v>7.3639999999999999</v>
      </c>
      <c r="J3767" s="133">
        <v>7.8259999999999996</v>
      </c>
      <c r="K3767" s="133">
        <v>465.75200000000001</v>
      </c>
      <c r="L3767" s="133">
        <v>304.66199999999998</v>
      </c>
    </row>
    <row r="3768" spans="1:12" x14ac:dyDescent="0.3">
      <c r="A3768" s="134">
        <v>42134</v>
      </c>
      <c r="B3768" s="133">
        <v>168.95699999999999</v>
      </c>
      <c r="C3768" s="133">
        <v>5182.2129999999997</v>
      </c>
      <c r="D3768" s="183">
        <v>166.619</v>
      </c>
      <c r="E3768" s="133">
        <v>13043</v>
      </c>
      <c r="F3768" s="133">
        <v>7.2727599999999999</v>
      </c>
      <c r="G3768" s="133">
        <v>7.43797</v>
      </c>
      <c r="H3768" s="133">
        <v>7.1104900000000004</v>
      </c>
      <c r="I3768" s="133">
        <v>7.3639999999999999</v>
      </c>
      <c r="J3768" s="133">
        <v>7.8259999999999996</v>
      </c>
      <c r="K3768" s="133">
        <v>465.75200000000001</v>
      </c>
      <c r="L3768" s="133">
        <v>304.66199999999998</v>
      </c>
    </row>
    <row r="3769" spans="1:12" x14ac:dyDescent="0.3">
      <c r="A3769" s="134">
        <v>42135</v>
      </c>
      <c r="B3769" s="133">
        <v>168.845</v>
      </c>
      <c r="C3769" s="133">
        <v>5172.482</v>
      </c>
      <c r="D3769" s="183">
        <v>166.35499999999999</v>
      </c>
      <c r="E3769" s="133">
        <v>13176</v>
      </c>
      <c r="F3769" s="133">
        <v>7.3417200000000005</v>
      </c>
      <c r="G3769" s="133">
        <v>7.3447100000000001</v>
      </c>
      <c r="H3769" s="133">
        <v>7.1826800000000004</v>
      </c>
      <c r="I3769" s="133">
        <v>7.3469999999999995</v>
      </c>
      <c r="J3769" s="133">
        <v>7.8860000000000001</v>
      </c>
      <c r="K3769" s="133">
        <v>464.983</v>
      </c>
      <c r="L3769" s="133">
        <v>304.12</v>
      </c>
    </row>
    <row r="3770" spans="1:12" x14ac:dyDescent="0.3">
      <c r="A3770" s="134">
        <v>42136</v>
      </c>
      <c r="B3770" s="133">
        <v>168.53800000000001</v>
      </c>
      <c r="C3770" s="133">
        <v>5205.6120000000001</v>
      </c>
      <c r="D3770" s="183">
        <v>166.85900000000001</v>
      </c>
      <c r="E3770" s="133">
        <v>13159</v>
      </c>
      <c r="F3770" s="133">
        <v>7.21617</v>
      </c>
      <c r="G3770" s="133">
        <v>7.40808</v>
      </c>
      <c r="H3770" s="133">
        <v>7.1518300000000004</v>
      </c>
      <c r="I3770" s="133">
        <v>7.3650000000000002</v>
      </c>
      <c r="J3770" s="133">
        <v>7.9089999999999998</v>
      </c>
      <c r="K3770" s="133">
        <v>467.61900000000003</v>
      </c>
      <c r="L3770" s="133">
        <v>305.22500000000002</v>
      </c>
    </row>
    <row r="3771" spans="1:12" x14ac:dyDescent="0.3">
      <c r="A3771" s="134">
        <v>42137</v>
      </c>
      <c r="B3771" s="133">
        <v>171.178</v>
      </c>
      <c r="C3771" s="133">
        <v>5246.1329999999998</v>
      </c>
      <c r="D3771" s="183">
        <v>168.61099999999999</v>
      </c>
      <c r="E3771" s="133">
        <v>13106</v>
      </c>
      <c r="F3771" s="133">
        <v>7.2931900000000001</v>
      </c>
      <c r="G3771" s="133">
        <v>7.3603800000000001</v>
      </c>
      <c r="H3771" s="133">
        <v>7.0948000000000002</v>
      </c>
      <c r="I3771" s="133">
        <v>7.3410000000000002</v>
      </c>
      <c r="J3771" s="133">
        <v>7.8250000000000002</v>
      </c>
      <c r="K3771" s="133">
        <v>471.50799999999998</v>
      </c>
      <c r="L3771" s="133">
        <v>307.66000000000003</v>
      </c>
    </row>
    <row r="3772" spans="1:12" x14ac:dyDescent="0.3">
      <c r="A3772" s="134">
        <v>42138</v>
      </c>
      <c r="B3772" s="133">
        <v>171.21600000000001</v>
      </c>
      <c r="C3772" s="133">
        <v>5246.1329999999998</v>
      </c>
      <c r="D3772" s="183">
        <v>168.61099999999999</v>
      </c>
      <c r="E3772" s="133">
        <v>13022</v>
      </c>
      <c r="F3772" s="133">
        <v>7.2931900000000001</v>
      </c>
      <c r="G3772" s="133">
        <v>7.3603800000000001</v>
      </c>
      <c r="H3772" s="133">
        <v>7.0948000000000002</v>
      </c>
      <c r="I3772" s="133">
        <v>7.3559999999999999</v>
      </c>
      <c r="J3772" s="133">
        <v>7.8010000000000002</v>
      </c>
      <c r="K3772" s="133">
        <v>471.50799999999998</v>
      </c>
      <c r="L3772" s="133">
        <v>307.66000000000003</v>
      </c>
    </row>
    <row r="3773" spans="1:12" x14ac:dyDescent="0.3">
      <c r="A3773" s="134">
        <v>42139</v>
      </c>
      <c r="B3773" s="133">
        <v>171.21899999999999</v>
      </c>
      <c r="C3773" s="133">
        <v>5227.0959999999995</v>
      </c>
      <c r="D3773" s="183">
        <v>169.024</v>
      </c>
      <c r="E3773" s="133">
        <v>13066</v>
      </c>
      <c r="F3773" s="133">
        <v>7.2483300000000002</v>
      </c>
      <c r="G3773" s="133">
        <v>7.375</v>
      </c>
      <c r="H3773" s="133">
        <v>7.18431</v>
      </c>
      <c r="I3773" s="133">
        <v>7.2229999999999999</v>
      </c>
      <c r="J3773" s="133">
        <v>7.702</v>
      </c>
      <c r="K3773" s="133">
        <v>468.57</v>
      </c>
      <c r="L3773" s="133">
        <v>305.60500000000002</v>
      </c>
    </row>
    <row r="3774" spans="1:12" x14ac:dyDescent="0.3">
      <c r="A3774" s="134">
        <v>42140</v>
      </c>
      <c r="B3774" s="133">
        <v>171.21899999999999</v>
      </c>
      <c r="C3774" s="133">
        <v>5227.0959999999995</v>
      </c>
      <c r="D3774" s="183">
        <v>169.024</v>
      </c>
      <c r="E3774" s="133">
        <v>13066</v>
      </c>
      <c r="F3774" s="133">
        <v>7.2483300000000002</v>
      </c>
      <c r="G3774" s="133">
        <v>7.375</v>
      </c>
      <c r="H3774" s="133">
        <v>7.18431</v>
      </c>
      <c r="I3774" s="133">
        <v>7.2229999999999999</v>
      </c>
      <c r="J3774" s="133">
        <v>7.702</v>
      </c>
      <c r="K3774" s="133">
        <v>468.57</v>
      </c>
      <c r="L3774" s="133">
        <v>305.60500000000002</v>
      </c>
    </row>
    <row r="3775" spans="1:12" x14ac:dyDescent="0.3">
      <c r="A3775" s="134">
        <v>42141</v>
      </c>
      <c r="B3775" s="133">
        <v>171.21899999999999</v>
      </c>
      <c r="C3775" s="133">
        <v>5227.0959999999995</v>
      </c>
      <c r="D3775" s="183">
        <v>169.024</v>
      </c>
      <c r="E3775" s="133">
        <v>13066</v>
      </c>
      <c r="F3775" s="133">
        <v>7.2483300000000002</v>
      </c>
      <c r="G3775" s="133">
        <v>7.375</v>
      </c>
      <c r="H3775" s="133">
        <v>7.18431</v>
      </c>
      <c r="I3775" s="133">
        <v>7.2229999999999999</v>
      </c>
      <c r="J3775" s="133">
        <v>7.702</v>
      </c>
      <c r="K3775" s="133">
        <v>468.57</v>
      </c>
      <c r="L3775" s="133">
        <v>305.60500000000002</v>
      </c>
    </row>
    <row r="3776" spans="1:12" x14ac:dyDescent="0.3">
      <c r="A3776" s="134">
        <v>42142</v>
      </c>
      <c r="B3776" s="133">
        <v>171.26599999999999</v>
      </c>
      <c r="C3776" s="133">
        <v>5237.8109999999997</v>
      </c>
      <c r="D3776" s="183">
        <v>169.10900000000001</v>
      </c>
      <c r="E3776" s="133">
        <v>13185</v>
      </c>
      <c r="F3776" s="133">
        <v>7.2748600000000003</v>
      </c>
      <c r="G3776" s="133">
        <v>7.3599499999999995</v>
      </c>
      <c r="H3776" s="133">
        <v>7.1108799999999999</v>
      </c>
      <c r="I3776" s="133">
        <v>7.2359999999999998</v>
      </c>
      <c r="J3776" s="133">
        <v>7.6790000000000003</v>
      </c>
      <c r="K3776" s="133">
        <v>469.53699999999998</v>
      </c>
      <c r="L3776" s="133">
        <v>306.63900000000001</v>
      </c>
    </row>
    <row r="3777" spans="1:12" x14ac:dyDescent="0.3">
      <c r="A3777" s="134">
        <v>42143</v>
      </c>
      <c r="B3777" s="133">
        <v>171.03899999999999</v>
      </c>
      <c r="C3777" s="133">
        <v>5269.3710000000001</v>
      </c>
      <c r="D3777" s="183">
        <v>169.83099999999999</v>
      </c>
      <c r="E3777" s="133">
        <v>13184</v>
      </c>
      <c r="F3777" s="133">
        <v>7.2112499999999997</v>
      </c>
      <c r="G3777" s="133">
        <v>7.34762</v>
      </c>
      <c r="H3777" s="133">
        <v>7.0380700000000003</v>
      </c>
      <c r="I3777" s="133">
        <v>7.2569999999999997</v>
      </c>
      <c r="J3777" s="133">
        <v>7.7080000000000002</v>
      </c>
      <c r="K3777" s="133">
        <v>473.137</v>
      </c>
      <c r="L3777" s="133">
        <v>309.08699999999999</v>
      </c>
    </row>
    <row r="3778" spans="1:12" x14ac:dyDescent="0.3">
      <c r="A3778" s="134">
        <v>42144</v>
      </c>
      <c r="B3778" s="133">
        <v>170.58099999999999</v>
      </c>
      <c r="C3778" s="133">
        <v>5292.7489999999998</v>
      </c>
      <c r="D3778" s="183">
        <v>170.23500000000001</v>
      </c>
      <c r="E3778" s="133">
        <v>13093</v>
      </c>
      <c r="F3778" s="133">
        <v>7.2721900000000002</v>
      </c>
      <c r="G3778" s="133">
        <v>7.45024</v>
      </c>
      <c r="H3778" s="133">
        <v>7.1166200000000002</v>
      </c>
      <c r="I3778" s="133">
        <v>7.335</v>
      </c>
      <c r="J3778" s="133">
        <v>7.7480000000000002</v>
      </c>
      <c r="K3778" s="133">
        <v>476.76400000000001</v>
      </c>
      <c r="L3778" s="133">
        <v>311.399</v>
      </c>
    </row>
    <row r="3779" spans="1:12" x14ac:dyDescent="0.3">
      <c r="A3779" s="134">
        <v>42145</v>
      </c>
      <c r="B3779" s="133">
        <v>170.71600000000001</v>
      </c>
      <c r="C3779" s="133">
        <v>5313.2079999999996</v>
      </c>
      <c r="D3779" s="183">
        <v>169.87200000000001</v>
      </c>
      <c r="E3779" s="133">
        <v>13120</v>
      </c>
      <c r="F3779" s="133">
        <v>7.2346199999999996</v>
      </c>
      <c r="G3779" s="133">
        <v>7.3116700000000003</v>
      </c>
      <c r="H3779" s="133">
        <v>7.1169799999999999</v>
      </c>
      <c r="I3779" s="133">
        <v>7.3689999999999998</v>
      </c>
      <c r="J3779" s="133">
        <v>7.8179999999999996</v>
      </c>
      <c r="K3779" s="133">
        <v>479.59500000000003</v>
      </c>
      <c r="L3779" s="133">
        <v>313.863</v>
      </c>
    </row>
    <row r="3780" spans="1:12" x14ac:dyDescent="0.3">
      <c r="A3780" s="134">
        <v>42146</v>
      </c>
      <c r="B3780" s="133">
        <v>170.78399999999999</v>
      </c>
      <c r="C3780" s="133">
        <v>5315.1530000000002</v>
      </c>
      <c r="D3780" s="183">
        <v>169.96199999999999</v>
      </c>
      <c r="E3780" s="133">
        <v>13145</v>
      </c>
      <c r="F3780" s="133">
        <v>7.2072900000000004</v>
      </c>
      <c r="G3780" s="133">
        <v>7.2738699999999996</v>
      </c>
      <c r="H3780" s="133">
        <v>7.1518600000000001</v>
      </c>
      <c r="I3780" s="133">
        <v>7.3319999999999999</v>
      </c>
      <c r="J3780" s="133">
        <v>7.79</v>
      </c>
      <c r="K3780" s="133">
        <v>479.38799999999998</v>
      </c>
      <c r="L3780" s="133">
        <v>314.05700000000002</v>
      </c>
    </row>
    <row r="3781" spans="1:12" x14ac:dyDescent="0.3">
      <c r="A3781" s="134">
        <v>42147</v>
      </c>
      <c r="B3781" s="133">
        <v>170.78399999999999</v>
      </c>
      <c r="C3781" s="133">
        <v>5315.1530000000002</v>
      </c>
      <c r="D3781" s="183">
        <v>169.96199999999999</v>
      </c>
      <c r="E3781" s="133">
        <v>13145</v>
      </c>
      <c r="F3781" s="133">
        <v>7.2072900000000004</v>
      </c>
      <c r="G3781" s="133">
        <v>7.2738699999999996</v>
      </c>
      <c r="H3781" s="133">
        <v>7.1518600000000001</v>
      </c>
      <c r="I3781" s="133">
        <v>7.3319999999999999</v>
      </c>
      <c r="J3781" s="133">
        <v>7.79</v>
      </c>
      <c r="K3781" s="133">
        <v>479.38799999999998</v>
      </c>
      <c r="L3781" s="133">
        <v>314.05700000000002</v>
      </c>
    </row>
    <row r="3782" spans="1:12" x14ac:dyDescent="0.3">
      <c r="A3782" s="134">
        <v>42148</v>
      </c>
      <c r="B3782" s="133">
        <v>170.78399999999999</v>
      </c>
      <c r="C3782" s="133">
        <v>5315.1530000000002</v>
      </c>
      <c r="D3782" s="183">
        <v>169.96199999999999</v>
      </c>
      <c r="E3782" s="133">
        <v>13145</v>
      </c>
      <c r="F3782" s="133">
        <v>7.2072900000000004</v>
      </c>
      <c r="G3782" s="133">
        <v>7.2738699999999996</v>
      </c>
      <c r="H3782" s="133">
        <v>7.1518600000000001</v>
      </c>
      <c r="I3782" s="133">
        <v>7.3319999999999999</v>
      </c>
      <c r="J3782" s="133">
        <v>7.79</v>
      </c>
      <c r="K3782" s="133">
        <v>479.38799999999998</v>
      </c>
      <c r="L3782" s="133">
        <v>314.05700000000002</v>
      </c>
    </row>
    <row r="3783" spans="1:12" x14ac:dyDescent="0.3">
      <c r="A3783" s="134">
        <v>42149</v>
      </c>
      <c r="B3783" s="133">
        <v>170.505</v>
      </c>
      <c r="C3783" s="133">
        <v>5288.3620000000001</v>
      </c>
      <c r="D3783" s="183">
        <v>169.56399999999999</v>
      </c>
      <c r="E3783" s="133">
        <v>13188</v>
      </c>
      <c r="F3783" s="133">
        <v>7.2309099999999997</v>
      </c>
      <c r="G3783" s="133">
        <v>7.4051900000000002</v>
      </c>
      <c r="H3783" s="133">
        <v>7.0659900000000002</v>
      </c>
      <c r="I3783" s="133">
        <v>7.3650000000000002</v>
      </c>
      <c r="J3783" s="133">
        <v>7.7919999999999998</v>
      </c>
      <c r="K3783" s="133">
        <v>476.64600000000002</v>
      </c>
      <c r="L3783" s="133">
        <v>311.93099999999998</v>
      </c>
    </row>
    <row r="3784" spans="1:12" x14ac:dyDescent="0.3">
      <c r="A3784" s="134">
        <v>42150</v>
      </c>
      <c r="B3784" s="133">
        <v>170.27799999999999</v>
      </c>
      <c r="C3784" s="133">
        <v>5320.9009999999998</v>
      </c>
      <c r="D3784" s="183">
        <v>170.95400000000001</v>
      </c>
      <c r="E3784" s="133">
        <v>13227</v>
      </c>
      <c r="F3784" s="133">
        <v>7.2271599999999996</v>
      </c>
      <c r="G3784" s="133">
        <v>7.2733800000000004</v>
      </c>
      <c r="H3784" s="133">
        <v>7.0579200000000002</v>
      </c>
      <c r="I3784" s="133">
        <v>7.3650000000000002</v>
      </c>
      <c r="J3784" s="133">
        <v>7.851</v>
      </c>
      <c r="K3784" s="133">
        <v>480.18299999999999</v>
      </c>
      <c r="L3784" s="133">
        <v>314.34500000000003</v>
      </c>
    </row>
    <row r="3785" spans="1:12" x14ac:dyDescent="0.3">
      <c r="A3785" s="134">
        <v>42151</v>
      </c>
      <c r="B3785" s="133">
        <v>170.47</v>
      </c>
      <c r="C3785" s="133">
        <v>5253.3879999999999</v>
      </c>
      <c r="D3785" s="183">
        <v>168.58199999999999</v>
      </c>
      <c r="E3785" s="133">
        <v>13181</v>
      </c>
      <c r="F3785" s="133">
        <v>7.3294199999999998</v>
      </c>
      <c r="G3785" s="133">
        <v>7.4237599999999997</v>
      </c>
      <c r="H3785" s="133">
        <v>7.1254999999999997</v>
      </c>
      <c r="I3785" s="133">
        <v>7.3719999999999999</v>
      </c>
      <c r="J3785" s="133">
        <v>7.88</v>
      </c>
      <c r="K3785" s="133">
        <v>472.17700000000002</v>
      </c>
      <c r="L3785" s="133">
        <v>309.12799999999999</v>
      </c>
    </row>
    <row r="3786" spans="1:12" x14ac:dyDescent="0.3">
      <c r="A3786" s="134">
        <v>42152</v>
      </c>
      <c r="B3786" s="133">
        <v>170.59299999999999</v>
      </c>
      <c r="C3786" s="133">
        <v>5237.4009999999998</v>
      </c>
      <c r="D3786" s="183">
        <v>168.27</v>
      </c>
      <c r="E3786" s="133">
        <v>13197</v>
      </c>
      <c r="F3786" s="133">
        <v>7.2501499999999997</v>
      </c>
      <c r="G3786" s="133">
        <v>7.3114799999999995</v>
      </c>
      <c r="H3786" s="133">
        <v>7.1143599999999996</v>
      </c>
      <c r="I3786" s="133">
        <v>7.3369999999999997</v>
      </c>
      <c r="J3786" s="133">
        <v>7.8780000000000001</v>
      </c>
      <c r="K3786" s="133">
        <v>471.09699999999998</v>
      </c>
      <c r="L3786" s="133">
        <v>308.149</v>
      </c>
    </row>
    <row r="3787" spans="1:12" x14ac:dyDescent="0.3">
      <c r="A3787" s="134">
        <v>42153</v>
      </c>
      <c r="B3787" s="133">
        <v>170.369</v>
      </c>
      <c r="C3787" s="133">
        <v>5216.3789999999999</v>
      </c>
      <c r="D3787" s="183">
        <v>167.066</v>
      </c>
      <c r="E3787" s="133">
        <v>13210</v>
      </c>
      <c r="F3787" s="133">
        <v>7.2373599999999998</v>
      </c>
      <c r="G3787" s="133">
        <v>7.3343299999999996</v>
      </c>
      <c r="H3787" s="133">
        <v>7.0995100000000004</v>
      </c>
      <c r="I3787" s="133">
        <v>7.3810000000000002</v>
      </c>
      <c r="J3787" s="133">
        <v>7.9039999999999999</v>
      </c>
      <c r="K3787" s="133">
        <v>467.44</v>
      </c>
      <c r="L3787" s="133">
        <v>305.64499999999998</v>
      </c>
    </row>
    <row r="3788" spans="1:12" x14ac:dyDescent="0.3">
      <c r="A3788" s="134">
        <v>42154</v>
      </c>
      <c r="B3788" s="133">
        <v>170.369</v>
      </c>
      <c r="C3788" s="133">
        <v>5216.3789999999999</v>
      </c>
      <c r="D3788" s="183">
        <v>167.066</v>
      </c>
      <c r="E3788" s="133">
        <v>13210</v>
      </c>
      <c r="F3788" s="133">
        <v>7.2373599999999998</v>
      </c>
      <c r="G3788" s="133">
        <v>7.3343299999999996</v>
      </c>
      <c r="H3788" s="133">
        <v>7.0995100000000004</v>
      </c>
      <c r="I3788" s="133">
        <v>7.3810000000000002</v>
      </c>
      <c r="J3788" s="133">
        <v>7.9039999999999999</v>
      </c>
      <c r="K3788" s="133">
        <v>467.44</v>
      </c>
      <c r="L3788" s="133">
        <v>305.64499999999998</v>
      </c>
    </row>
    <row r="3789" spans="1:12" x14ac:dyDescent="0.3">
      <c r="A3789" s="134">
        <v>42155</v>
      </c>
      <c r="B3789" s="133">
        <v>170.369</v>
      </c>
      <c r="C3789" s="133">
        <v>5216.3789999999999</v>
      </c>
      <c r="D3789" s="183">
        <v>167.066</v>
      </c>
      <c r="E3789" s="133">
        <v>13210</v>
      </c>
      <c r="F3789" s="133">
        <v>7.2373599999999998</v>
      </c>
      <c r="G3789" s="133">
        <v>7.3343299999999996</v>
      </c>
      <c r="H3789" s="133">
        <v>7.0995100000000004</v>
      </c>
      <c r="I3789" s="133">
        <v>7.3810000000000002</v>
      </c>
      <c r="J3789" s="133">
        <v>7.9039999999999999</v>
      </c>
      <c r="K3789" s="133">
        <v>467.44</v>
      </c>
      <c r="L3789" s="133">
        <v>305.64499999999998</v>
      </c>
    </row>
    <row r="3790" spans="1:12" x14ac:dyDescent="0.3">
      <c r="A3790" s="134">
        <v>42156</v>
      </c>
      <c r="B3790" s="133">
        <v>170.29400000000001</v>
      </c>
      <c r="C3790" s="133">
        <v>5213.8159999999998</v>
      </c>
      <c r="D3790" s="183">
        <v>167.43700000000001</v>
      </c>
      <c r="E3790" s="133">
        <v>13220</v>
      </c>
      <c r="F3790" s="133">
        <v>7.2317299999999998</v>
      </c>
      <c r="G3790" s="133">
        <v>7.3050499999999996</v>
      </c>
      <c r="H3790" s="133">
        <v>7.1752000000000002</v>
      </c>
      <c r="I3790" s="133">
        <v>7.2960000000000003</v>
      </c>
      <c r="J3790" s="133">
        <v>7.9119999999999999</v>
      </c>
      <c r="K3790" s="133">
        <v>467.87599999999998</v>
      </c>
      <c r="L3790" s="133">
        <v>304.97300000000001</v>
      </c>
    </row>
    <row r="3791" spans="1:12" x14ac:dyDescent="0.3">
      <c r="A3791" s="134">
        <v>42157</v>
      </c>
      <c r="B3791" s="133">
        <v>170.33199999999999</v>
      </c>
      <c r="C3791" s="133">
        <v>5213.8159999999998</v>
      </c>
      <c r="D3791" s="183">
        <v>167.43700000000001</v>
      </c>
      <c r="E3791" s="133">
        <v>13213</v>
      </c>
      <c r="F3791" s="133">
        <v>7.2317299999999998</v>
      </c>
      <c r="G3791" s="133">
        <v>7.3050499999999996</v>
      </c>
      <c r="H3791" s="133">
        <v>7.1752000000000002</v>
      </c>
      <c r="I3791" s="133">
        <v>7.2939999999999996</v>
      </c>
      <c r="J3791" s="133">
        <v>7.9180000000000001</v>
      </c>
      <c r="K3791" s="133">
        <v>467.87599999999998</v>
      </c>
      <c r="L3791" s="133">
        <v>304.97300000000001</v>
      </c>
    </row>
    <row r="3792" spans="1:12" x14ac:dyDescent="0.3">
      <c r="A3792" s="134">
        <v>42158</v>
      </c>
      <c r="B3792" s="133">
        <v>170.071</v>
      </c>
      <c r="C3792" s="133">
        <v>5130.4989999999998</v>
      </c>
      <c r="D3792" s="183">
        <v>165.417</v>
      </c>
      <c r="E3792" s="133">
        <v>13248</v>
      </c>
      <c r="F3792" s="133">
        <v>7.2200499999999996</v>
      </c>
      <c r="G3792" s="133">
        <v>7.3185399999999996</v>
      </c>
      <c r="H3792" s="133">
        <v>7.1190699999999998</v>
      </c>
      <c r="I3792" s="133">
        <v>7.343</v>
      </c>
      <c r="J3792" s="133">
        <v>7.9180000000000001</v>
      </c>
      <c r="K3792" s="133">
        <v>458.89</v>
      </c>
      <c r="L3792" s="133">
        <v>299.96800000000002</v>
      </c>
    </row>
    <row r="3793" spans="1:12" x14ac:dyDescent="0.3">
      <c r="A3793" s="134">
        <v>42159</v>
      </c>
      <c r="B3793" s="133">
        <v>167.351</v>
      </c>
      <c r="C3793" s="133">
        <v>5095.8209999999999</v>
      </c>
      <c r="D3793" s="183">
        <v>163.965</v>
      </c>
      <c r="E3793" s="133">
        <v>13277</v>
      </c>
      <c r="F3793" s="133">
        <v>7.2901400000000001</v>
      </c>
      <c r="G3793" s="133">
        <v>7.3766800000000003</v>
      </c>
      <c r="H3793" s="133">
        <v>7.0927199999999999</v>
      </c>
      <c r="I3793" s="133">
        <v>7.4219999999999997</v>
      </c>
      <c r="J3793" s="133">
        <v>8.0210000000000008</v>
      </c>
      <c r="K3793" s="133">
        <v>454.29599999999999</v>
      </c>
      <c r="L3793" s="133">
        <v>297.197</v>
      </c>
    </row>
    <row r="3794" spans="1:12" x14ac:dyDescent="0.3">
      <c r="A3794" s="134">
        <v>42160</v>
      </c>
      <c r="B3794" s="133">
        <v>166.83</v>
      </c>
      <c r="C3794" s="133">
        <v>5100.5720000000001</v>
      </c>
      <c r="D3794" s="183">
        <v>163.66</v>
      </c>
      <c r="E3794" s="133">
        <v>13368</v>
      </c>
      <c r="F3794" s="133">
        <v>7.1471900000000002</v>
      </c>
      <c r="G3794" s="133">
        <v>7.2806699999999998</v>
      </c>
      <c r="H3794" s="133">
        <v>7.0801999999999996</v>
      </c>
      <c r="I3794" s="133">
        <v>7.4580000000000002</v>
      </c>
      <c r="J3794" s="133">
        <v>8.1080000000000005</v>
      </c>
      <c r="K3794" s="133">
        <v>455.17700000000002</v>
      </c>
      <c r="L3794" s="133">
        <v>298.005</v>
      </c>
    </row>
    <row r="3795" spans="1:12" x14ac:dyDescent="0.3">
      <c r="A3795" s="134">
        <v>42161</v>
      </c>
      <c r="B3795" s="133">
        <v>166.83</v>
      </c>
      <c r="C3795" s="133">
        <v>5100.5720000000001</v>
      </c>
      <c r="D3795" s="183">
        <v>163.66</v>
      </c>
      <c r="E3795" s="133">
        <v>13368</v>
      </c>
      <c r="F3795" s="133">
        <v>7.1471900000000002</v>
      </c>
      <c r="G3795" s="133">
        <v>7.2806699999999998</v>
      </c>
      <c r="H3795" s="133">
        <v>7.0801999999999996</v>
      </c>
      <c r="I3795" s="133">
        <v>7.4580000000000002</v>
      </c>
      <c r="J3795" s="133">
        <v>8.1080000000000005</v>
      </c>
      <c r="K3795" s="133">
        <v>455.17700000000002</v>
      </c>
      <c r="L3795" s="133">
        <v>298.005</v>
      </c>
    </row>
    <row r="3796" spans="1:12" x14ac:dyDescent="0.3">
      <c r="A3796" s="134">
        <v>42162</v>
      </c>
      <c r="B3796" s="133">
        <v>166.83</v>
      </c>
      <c r="C3796" s="133">
        <v>5100.5720000000001</v>
      </c>
      <c r="D3796" s="183">
        <v>163.66</v>
      </c>
      <c r="E3796" s="133">
        <v>13368</v>
      </c>
      <c r="F3796" s="133">
        <v>7.1471900000000002</v>
      </c>
      <c r="G3796" s="133">
        <v>7.2806699999999998</v>
      </c>
      <c r="H3796" s="133">
        <v>7.0801999999999996</v>
      </c>
      <c r="I3796" s="133">
        <v>7.4580000000000002</v>
      </c>
      <c r="J3796" s="133">
        <v>8.1080000000000005</v>
      </c>
      <c r="K3796" s="133">
        <v>455.17700000000002</v>
      </c>
      <c r="L3796" s="133">
        <v>298.005</v>
      </c>
    </row>
    <row r="3797" spans="1:12" x14ac:dyDescent="0.3">
      <c r="A3797" s="134">
        <v>42163</v>
      </c>
      <c r="B3797" s="133">
        <v>164.899</v>
      </c>
      <c r="C3797" s="133">
        <v>5014.9920000000002</v>
      </c>
      <c r="D3797" s="183">
        <v>160.999</v>
      </c>
      <c r="E3797" s="133">
        <v>13349</v>
      </c>
      <c r="F3797" s="133">
        <v>7.1943299999999999</v>
      </c>
      <c r="G3797" s="133">
        <v>7.3377400000000002</v>
      </c>
      <c r="H3797" s="133">
        <v>7.1035500000000003</v>
      </c>
      <c r="I3797" s="133">
        <v>7.51</v>
      </c>
      <c r="J3797" s="133">
        <v>8.24</v>
      </c>
      <c r="K3797" s="133">
        <v>446.86700000000002</v>
      </c>
      <c r="L3797" s="133">
        <v>293.43599999999998</v>
      </c>
    </row>
    <row r="3798" spans="1:12" x14ac:dyDescent="0.3">
      <c r="A3798" s="134">
        <v>42164</v>
      </c>
      <c r="B3798" s="133">
        <v>166.32300000000001</v>
      </c>
      <c r="C3798" s="133">
        <v>4899.8819999999996</v>
      </c>
      <c r="D3798" s="183">
        <v>157.41800000000001</v>
      </c>
      <c r="E3798" s="133">
        <v>13346</v>
      </c>
      <c r="F3798" s="133">
        <v>7.1754300000000004</v>
      </c>
      <c r="G3798" s="133">
        <v>7.3822400000000004</v>
      </c>
      <c r="H3798" s="133">
        <v>7.1405500000000002</v>
      </c>
      <c r="I3798" s="133">
        <v>7.4809999999999999</v>
      </c>
      <c r="J3798" s="133">
        <v>8.2420000000000009</v>
      </c>
      <c r="K3798" s="133">
        <v>434.12799999999999</v>
      </c>
      <c r="L3798" s="133">
        <v>284.77600000000001</v>
      </c>
    </row>
    <row r="3799" spans="1:12" x14ac:dyDescent="0.3">
      <c r="A3799" s="134">
        <v>42165</v>
      </c>
      <c r="B3799" s="133">
        <v>166.04400000000001</v>
      </c>
      <c r="C3799" s="133">
        <v>4933.5569999999998</v>
      </c>
      <c r="D3799" s="183">
        <v>159.40299999999999</v>
      </c>
      <c r="E3799" s="133">
        <v>13220</v>
      </c>
      <c r="F3799" s="133">
        <v>7.2240500000000001</v>
      </c>
      <c r="G3799" s="133">
        <v>7.40367</v>
      </c>
      <c r="H3799" s="133">
        <v>7.1667199999999998</v>
      </c>
      <c r="I3799" s="133">
        <v>7.3520000000000003</v>
      </c>
      <c r="J3799" s="133">
        <v>8.2710000000000008</v>
      </c>
      <c r="K3799" s="133">
        <v>437.815</v>
      </c>
      <c r="L3799" s="133">
        <v>287.19499999999999</v>
      </c>
    </row>
    <row r="3800" spans="1:12" x14ac:dyDescent="0.3">
      <c r="A3800" s="134">
        <v>42166</v>
      </c>
      <c r="B3800" s="133">
        <v>165.45</v>
      </c>
      <c r="C3800" s="133">
        <v>4928.8119999999999</v>
      </c>
      <c r="D3800" s="183">
        <v>159.61199999999999</v>
      </c>
      <c r="E3800" s="133">
        <v>13282</v>
      </c>
      <c r="F3800" s="133">
        <v>7.2725499999999998</v>
      </c>
      <c r="G3800" s="133">
        <v>7.3821700000000003</v>
      </c>
      <c r="H3800" s="133">
        <v>7.0975000000000001</v>
      </c>
      <c r="I3800" s="133">
        <v>7.3780000000000001</v>
      </c>
      <c r="J3800" s="133">
        <v>8.3520000000000003</v>
      </c>
      <c r="K3800" s="133">
        <v>436.31</v>
      </c>
      <c r="L3800" s="133">
        <v>285.18599999999998</v>
      </c>
    </row>
    <row r="3801" spans="1:12" x14ac:dyDescent="0.3">
      <c r="A3801" s="134">
        <v>42167</v>
      </c>
      <c r="B3801" s="133">
        <v>165.68199999999999</v>
      </c>
      <c r="C3801" s="133">
        <v>4935.817</v>
      </c>
      <c r="D3801" s="183">
        <v>159.40299999999999</v>
      </c>
      <c r="E3801" s="133">
        <v>13331</v>
      </c>
      <c r="F3801" s="133">
        <v>7.3002399999999996</v>
      </c>
      <c r="G3801" s="133">
        <v>7.3521400000000003</v>
      </c>
      <c r="H3801" s="133">
        <v>7.1557899999999997</v>
      </c>
      <c r="I3801" s="133">
        <v>7.3789999999999996</v>
      </c>
      <c r="J3801" s="133">
        <v>8.3350000000000009</v>
      </c>
      <c r="K3801" s="133">
        <v>437.88900000000001</v>
      </c>
      <c r="L3801" s="133">
        <v>286.53300000000002</v>
      </c>
    </row>
    <row r="3802" spans="1:12" x14ac:dyDescent="0.3">
      <c r="A3802" s="134">
        <v>42168</v>
      </c>
      <c r="B3802" s="133">
        <v>165.68199999999999</v>
      </c>
      <c r="C3802" s="133">
        <v>4935.817</v>
      </c>
      <c r="D3802" s="183">
        <v>159.40299999999999</v>
      </c>
      <c r="E3802" s="133">
        <v>13331</v>
      </c>
      <c r="F3802" s="133">
        <v>7.3002399999999996</v>
      </c>
      <c r="G3802" s="133">
        <v>7.3521400000000003</v>
      </c>
      <c r="H3802" s="133">
        <v>7.1557899999999997</v>
      </c>
      <c r="I3802" s="133">
        <v>7.3789999999999996</v>
      </c>
      <c r="J3802" s="133">
        <v>8.3350000000000009</v>
      </c>
      <c r="K3802" s="133">
        <v>437.88900000000001</v>
      </c>
      <c r="L3802" s="133">
        <v>286.53300000000002</v>
      </c>
    </row>
    <row r="3803" spans="1:12" x14ac:dyDescent="0.3">
      <c r="A3803" s="134">
        <v>42169</v>
      </c>
      <c r="B3803" s="133">
        <v>165.68199999999999</v>
      </c>
      <c r="C3803" s="133">
        <v>4935.817</v>
      </c>
      <c r="D3803" s="183">
        <v>159.40299999999999</v>
      </c>
      <c r="E3803" s="133">
        <v>13331</v>
      </c>
      <c r="F3803" s="133">
        <v>7.3002399999999996</v>
      </c>
      <c r="G3803" s="133">
        <v>7.3521400000000003</v>
      </c>
      <c r="H3803" s="133">
        <v>7.1557899999999997</v>
      </c>
      <c r="I3803" s="133">
        <v>7.3789999999999996</v>
      </c>
      <c r="J3803" s="133">
        <v>8.3350000000000009</v>
      </c>
      <c r="K3803" s="133">
        <v>437.88900000000001</v>
      </c>
      <c r="L3803" s="133">
        <v>286.53300000000002</v>
      </c>
    </row>
    <row r="3804" spans="1:12" x14ac:dyDescent="0.3">
      <c r="A3804" s="134">
        <v>42170</v>
      </c>
      <c r="B3804" s="133">
        <v>165.935</v>
      </c>
      <c r="C3804" s="133">
        <v>4837.7939999999999</v>
      </c>
      <c r="D3804" s="183">
        <v>155.74</v>
      </c>
      <c r="E3804" s="133">
        <v>13328</v>
      </c>
      <c r="F3804" s="133">
        <v>7.27264</v>
      </c>
      <c r="G3804" s="133">
        <v>7.3787000000000003</v>
      </c>
      <c r="H3804" s="133">
        <v>7.2226999999999997</v>
      </c>
      <c r="I3804" s="133">
        <v>7.4160000000000004</v>
      </c>
      <c r="J3804" s="133">
        <v>8.3569999999999993</v>
      </c>
      <c r="K3804" s="133">
        <v>427.11900000000003</v>
      </c>
      <c r="L3804" s="133">
        <v>279.93299999999999</v>
      </c>
    </row>
    <row r="3805" spans="1:12" x14ac:dyDescent="0.3">
      <c r="A3805" s="134">
        <v>42171</v>
      </c>
      <c r="B3805" s="133">
        <v>165.94</v>
      </c>
      <c r="C3805" s="133">
        <v>4872.5990000000002</v>
      </c>
      <c r="D3805" s="183">
        <v>156.667</v>
      </c>
      <c r="E3805" s="133">
        <v>13344</v>
      </c>
      <c r="F3805" s="133">
        <v>7.2083500000000003</v>
      </c>
      <c r="G3805" s="133">
        <v>7.3825900000000004</v>
      </c>
      <c r="H3805" s="133">
        <v>7.1712299999999995</v>
      </c>
      <c r="I3805" s="133">
        <v>7.4390000000000001</v>
      </c>
      <c r="J3805" s="133">
        <v>8.4060000000000006</v>
      </c>
      <c r="K3805" s="133">
        <v>431.95800000000003</v>
      </c>
      <c r="L3805" s="133">
        <v>283.21600000000001</v>
      </c>
    </row>
    <row r="3806" spans="1:12" x14ac:dyDescent="0.3">
      <c r="A3806" s="134">
        <v>42172</v>
      </c>
      <c r="B3806" s="133">
        <v>166.358</v>
      </c>
      <c r="C3806" s="133">
        <v>4945.7529999999997</v>
      </c>
      <c r="D3806" s="183">
        <v>158.465</v>
      </c>
      <c r="E3806" s="133">
        <v>13309</v>
      </c>
      <c r="F3806" s="133">
        <v>7.2151399999999999</v>
      </c>
      <c r="G3806" s="133">
        <v>7.3496699999999997</v>
      </c>
      <c r="H3806" s="133">
        <v>7.2191200000000002</v>
      </c>
      <c r="I3806" s="133">
        <v>7.4210000000000003</v>
      </c>
      <c r="J3806" s="133">
        <v>8.4329999999999998</v>
      </c>
      <c r="K3806" s="133">
        <v>440.21199999999999</v>
      </c>
      <c r="L3806" s="133">
        <v>288.50700000000001</v>
      </c>
    </row>
    <row r="3807" spans="1:12" x14ac:dyDescent="0.3">
      <c r="A3807" s="134">
        <v>42173</v>
      </c>
      <c r="B3807" s="133">
        <v>167.333</v>
      </c>
      <c r="C3807" s="133">
        <v>4945.4989999999998</v>
      </c>
      <c r="D3807" s="183">
        <v>159.27699999999999</v>
      </c>
      <c r="E3807" s="133">
        <v>13332</v>
      </c>
      <c r="F3807" s="133">
        <v>7.1662299999999997</v>
      </c>
      <c r="G3807" s="133">
        <v>7.3209</v>
      </c>
      <c r="H3807" s="133">
        <v>7.1657799999999998</v>
      </c>
      <c r="I3807" s="133">
        <v>7.3460000000000001</v>
      </c>
      <c r="J3807" s="133">
        <v>8.2690000000000001</v>
      </c>
      <c r="K3807" s="133">
        <v>439.92</v>
      </c>
      <c r="L3807" s="133">
        <v>287.86599999999999</v>
      </c>
    </row>
    <row r="3808" spans="1:12" x14ac:dyDescent="0.3">
      <c r="A3808" s="134">
        <v>42174</v>
      </c>
      <c r="B3808" s="133">
        <v>167.53899999999999</v>
      </c>
      <c r="C3808" s="133">
        <v>4985.0060000000003</v>
      </c>
      <c r="D3808" s="183">
        <v>159.86600000000001</v>
      </c>
      <c r="E3808" s="133">
        <v>13324</v>
      </c>
      <c r="F3808" s="133">
        <v>7.20038</v>
      </c>
      <c r="G3808" s="133">
        <v>7.3601400000000003</v>
      </c>
      <c r="H3808" s="133">
        <v>7.0524699999999996</v>
      </c>
      <c r="I3808" s="133">
        <v>7.2830000000000004</v>
      </c>
      <c r="J3808" s="133">
        <v>8.2829999999999995</v>
      </c>
      <c r="K3808" s="133">
        <v>443.55900000000003</v>
      </c>
      <c r="L3808" s="133">
        <v>290.72300000000001</v>
      </c>
    </row>
    <row r="3809" spans="1:12" x14ac:dyDescent="0.3">
      <c r="A3809" s="134">
        <v>42175</v>
      </c>
      <c r="B3809" s="133">
        <v>167.53899999999999</v>
      </c>
      <c r="C3809" s="133">
        <v>4985.0060000000003</v>
      </c>
      <c r="D3809" s="183">
        <v>159.86600000000001</v>
      </c>
      <c r="E3809" s="133">
        <v>13324</v>
      </c>
      <c r="F3809" s="133">
        <v>7.20038</v>
      </c>
      <c r="G3809" s="133">
        <v>7.3601400000000003</v>
      </c>
      <c r="H3809" s="133">
        <v>7.0524699999999996</v>
      </c>
      <c r="I3809" s="133">
        <v>7.2830000000000004</v>
      </c>
      <c r="J3809" s="133">
        <v>8.2829999999999995</v>
      </c>
      <c r="K3809" s="133">
        <v>443.55900000000003</v>
      </c>
      <c r="L3809" s="133">
        <v>290.72300000000001</v>
      </c>
    </row>
    <row r="3810" spans="1:12" x14ac:dyDescent="0.3">
      <c r="A3810" s="134">
        <v>42176</v>
      </c>
      <c r="B3810" s="133">
        <v>167.53899999999999</v>
      </c>
      <c r="C3810" s="133">
        <v>4985.0060000000003</v>
      </c>
      <c r="D3810" s="183">
        <v>159.86600000000001</v>
      </c>
      <c r="E3810" s="133">
        <v>13324</v>
      </c>
      <c r="F3810" s="133">
        <v>7.20038</v>
      </c>
      <c r="G3810" s="133">
        <v>7.3601400000000003</v>
      </c>
      <c r="H3810" s="133">
        <v>7.0524699999999996</v>
      </c>
      <c r="I3810" s="133">
        <v>7.2830000000000004</v>
      </c>
      <c r="J3810" s="133">
        <v>8.2829999999999995</v>
      </c>
      <c r="K3810" s="133">
        <v>443.55900000000003</v>
      </c>
      <c r="L3810" s="133">
        <v>290.72300000000001</v>
      </c>
    </row>
    <row r="3811" spans="1:12" x14ac:dyDescent="0.3">
      <c r="A3811" s="134">
        <v>42177</v>
      </c>
      <c r="B3811" s="133">
        <v>168.697</v>
      </c>
      <c r="C3811" s="133">
        <v>4959.2520000000004</v>
      </c>
      <c r="D3811" s="183">
        <v>158.904</v>
      </c>
      <c r="E3811" s="133">
        <v>13306</v>
      </c>
      <c r="F3811" s="133">
        <v>7.19686</v>
      </c>
      <c r="G3811" s="133">
        <v>7.3662700000000001</v>
      </c>
      <c r="H3811" s="133">
        <v>7.1475999999999997</v>
      </c>
      <c r="I3811" s="133">
        <v>7.2329999999999997</v>
      </c>
      <c r="J3811" s="133">
        <v>8.173</v>
      </c>
      <c r="K3811" s="133">
        <v>440.678</v>
      </c>
      <c r="L3811" s="133">
        <v>289.07799999999997</v>
      </c>
    </row>
    <row r="3812" spans="1:12" x14ac:dyDescent="0.3">
      <c r="A3812" s="134">
        <v>42178</v>
      </c>
      <c r="B3812" s="133">
        <v>170.864</v>
      </c>
      <c r="C3812" s="133">
        <v>4937.6480000000001</v>
      </c>
      <c r="D3812" s="183">
        <v>158.20599999999999</v>
      </c>
      <c r="E3812" s="133">
        <v>13284</v>
      </c>
      <c r="F3812" s="133">
        <v>7.1154799999999998</v>
      </c>
      <c r="G3812" s="133">
        <v>7.3538100000000002</v>
      </c>
      <c r="H3812" s="133">
        <v>7.1592099999999999</v>
      </c>
      <c r="I3812" s="133">
        <v>7.1820000000000004</v>
      </c>
      <c r="J3812" s="133">
        <v>8.0839999999999996</v>
      </c>
      <c r="K3812" s="133">
        <v>437.58499999999998</v>
      </c>
      <c r="L3812" s="133">
        <v>286.98599999999999</v>
      </c>
    </row>
    <row r="3813" spans="1:12" x14ac:dyDescent="0.3">
      <c r="A3813" s="134">
        <v>42179</v>
      </c>
      <c r="B3813" s="133">
        <v>171.154</v>
      </c>
      <c r="C3813" s="133">
        <v>4953.5159999999996</v>
      </c>
      <c r="D3813" s="183">
        <v>160.036</v>
      </c>
      <c r="E3813" s="133">
        <v>13305</v>
      </c>
      <c r="F3813" s="133">
        <v>7.1331600000000002</v>
      </c>
      <c r="G3813" s="133">
        <v>7.3776099999999998</v>
      </c>
      <c r="H3813" s="133">
        <v>7.1654200000000001</v>
      </c>
      <c r="I3813" s="133">
        <v>7.2130000000000001</v>
      </c>
      <c r="J3813" s="133">
        <v>8.0510000000000002</v>
      </c>
      <c r="K3813" s="133">
        <v>438.66500000000002</v>
      </c>
      <c r="L3813" s="133">
        <v>287.46300000000002</v>
      </c>
    </row>
    <row r="3814" spans="1:12" x14ac:dyDescent="0.3">
      <c r="A3814" s="134">
        <v>42180</v>
      </c>
      <c r="B3814" s="133">
        <v>170.08600000000001</v>
      </c>
      <c r="C3814" s="133">
        <v>4920.0420000000004</v>
      </c>
      <c r="D3814" s="183">
        <v>158.816</v>
      </c>
      <c r="E3814" s="133">
        <v>13313</v>
      </c>
      <c r="F3814" s="133">
        <v>7.2258500000000003</v>
      </c>
      <c r="G3814" s="133">
        <v>7.3065999999999995</v>
      </c>
      <c r="H3814" s="133">
        <v>7.1182400000000001</v>
      </c>
      <c r="I3814" s="133">
        <v>7.173</v>
      </c>
      <c r="J3814" s="133">
        <v>8.07</v>
      </c>
      <c r="K3814" s="133">
        <v>433.86599999999999</v>
      </c>
      <c r="L3814" s="133">
        <v>284.26100000000002</v>
      </c>
    </row>
    <row r="3815" spans="1:12" x14ac:dyDescent="0.3">
      <c r="A3815" s="134">
        <v>42181</v>
      </c>
      <c r="B3815" s="133">
        <v>170.459</v>
      </c>
      <c r="C3815" s="133">
        <v>4923.0050000000001</v>
      </c>
      <c r="D3815" s="183">
        <v>158.46600000000001</v>
      </c>
      <c r="E3815" s="133">
        <v>13335</v>
      </c>
      <c r="F3815" s="133">
        <v>7.19123</v>
      </c>
      <c r="G3815" s="133">
        <v>7.2826399999999998</v>
      </c>
      <c r="H3815" s="133">
        <v>7.0122499999999999</v>
      </c>
      <c r="I3815" s="133">
        <v>7.1879999999999997</v>
      </c>
      <c r="J3815" s="133">
        <v>8.06</v>
      </c>
      <c r="K3815" s="133">
        <v>435.065</v>
      </c>
      <c r="L3815" s="133">
        <v>284.88900000000001</v>
      </c>
    </row>
    <row r="3816" spans="1:12" x14ac:dyDescent="0.3">
      <c r="A3816" s="134">
        <v>42182</v>
      </c>
      <c r="B3816" s="133">
        <v>170.459</v>
      </c>
      <c r="C3816" s="133">
        <v>4923.0050000000001</v>
      </c>
      <c r="D3816" s="183">
        <v>158.46600000000001</v>
      </c>
      <c r="E3816" s="133">
        <v>13335</v>
      </c>
      <c r="F3816" s="133">
        <v>7.19123</v>
      </c>
      <c r="G3816" s="133">
        <v>7.2826399999999998</v>
      </c>
      <c r="H3816" s="133">
        <v>7.0122499999999999</v>
      </c>
      <c r="I3816" s="133">
        <v>7.1879999999999997</v>
      </c>
      <c r="J3816" s="133">
        <v>8.06</v>
      </c>
      <c r="K3816" s="133">
        <v>435.065</v>
      </c>
      <c r="L3816" s="133">
        <v>284.88900000000001</v>
      </c>
    </row>
    <row r="3817" spans="1:12" x14ac:dyDescent="0.3">
      <c r="A3817" s="134">
        <v>42183</v>
      </c>
      <c r="B3817" s="133">
        <v>170.459</v>
      </c>
      <c r="C3817" s="133">
        <v>4923.0050000000001</v>
      </c>
      <c r="D3817" s="183">
        <v>158.46600000000001</v>
      </c>
      <c r="E3817" s="133">
        <v>13335</v>
      </c>
      <c r="F3817" s="133">
        <v>7.19123</v>
      </c>
      <c r="G3817" s="133">
        <v>7.2826399999999998</v>
      </c>
      <c r="H3817" s="133">
        <v>7.0122499999999999</v>
      </c>
      <c r="I3817" s="133">
        <v>7.1879999999999997</v>
      </c>
      <c r="J3817" s="133">
        <v>8.06</v>
      </c>
      <c r="K3817" s="133">
        <v>435.065</v>
      </c>
      <c r="L3817" s="133">
        <v>284.88900000000001</v>
      </c>
    </row>
    <row r="3818" spans="1:12" x14ac:dyDescent="0.3">
      <c r="A3818" s="134">
        <v>42184</v>
      </c>
      <c r="B3818" s="133">
        <v>169.703</v>
      </c>
      <c r="C3818" s="133">
        <v>4882.5780000000004</v>
      </c>
      <c r="D3818" s="183">
        <v>156.863</v>
      </c>
      <c r="E3818" s="133">
        <v>13340</v>
      </c>
      <c r="F3818" s="133">
        <v>7.2460000000000004</v>
      </c>
      <c r="G3818" s="133">
        <v>7.4114300000000002</v>
      </c>
      <c r="H3818" s="133">
        <v>7.1177700000000002</v>
      </c>
      <c r="I3818" s="133">
        <v>7.2549999999999999</v>
      </c>
      <c r="J3818" s="133">
        <v>8.1199999999999992</v>
      </c>
      <c r="K3818" s="133">
        <v>431.83499999999998</v>
      </c>
      <c r="L3818" s="133">
        <v>283.49400000000003</v>
      </c>
    </row>
    <row r="3819" spans="1:12" x14ac:dyDescent="0.3">
      <c r="A3819" s="134">
        <v>42185</v>
      </c>
      <c r="B3819" s="133">
        <v>170.57499999999999</v>
      </c>
      <c r="C3819" s="133">
        <v>4910.6580000000004</v>
      </c>
      <c r="D3819" s="183">
        <v>157.91900000000001</v>
      </c>
      <c r="E3819" s="133">
        <v>13351</v>
      </c>
      <c r="F3819" s="133">
        <v>7.2273100000000001</v>
      </c>
      <c r="G3819" s="133">
        <v>7.4165999999999999</v>
      </c>
      <c r="H3819" s="133">
        <v>7.1268099999999999</v>
      </c>
      <c r="I3819" s="133">
        <v>7.2859999999999996</v>
      </c>
      <c r="J3819" s="133">
        <v>8.0619999999999994</v>
      </c>
      <c r="K3819" s="133">
        <v>434.27699999999999</v>
      </c>
      <c r="L3819" s="133">
        <v>285.084</v>
      </c>
    </row>
    <row r="3820" spans="1:12" x14ac:dyDescent="0.3">
      <c r="A3820" s="134">
        <v>42186</v>
      </c>
      <c r="B3820" s="133">
        <v>170.77199999999999</v>
      </c>
      <c r="C3820" s="133">
        <v>4904.0630000000001</v>
      </c>
      <c r="D3820" s="183">
        <v>157.42500000000001</v>
      </c>
      <c r="E3820" s="133">
        <v>13337</v>
      </c>
      <c r="F3820" s="133">
        <v>7.2215800000000003</v>
      </c>
      <c r="G3820" s="133">
        <v>7.3185399999999996</v>
      </c>
      <c r="H3820" s="133">
        <v>7.2449000000000003</v>
      </c>
      <c r="I3820" s="133">
        <v>7.194</v>
      </c>
      <c r="J3820" s="133">
        <v>8.0389999999999997</v>
      </c>
      <c r="K3820" s="133">
        <v>434</v>
      </c>
      <c r="L3820" s="133">
        <v>285.31599999999997</v>
      </c>
    </row>
    <row r="3821" spans="1:12" x14ac:dyDescent="0.3">
      <c r="A3821" s="134">
        <v>42187</v>
      </c>
      <c r="B3821" s="133">
        <v>170.774</v>
      </c>
      <c r="C3821" s="133">
        <v>4944.7809999999999</v>
      </c>
      <c r="D3821" s="183">
        <v>158.83699999999999</v>
      </c>
      <c r="E3821" s="133">
        <v>13287</v>
      </c>
      <c r="F3821" s="133">
        <v>7.1542899999999996</v>
      </c>
      <c r="G3821" s="133">
        <v>7.3724299999999996</v>
      </c>
      <c r="H3821" s="133">
        <v>7.2513899999999998</v>
      </c>
      <c r="I3821" s="133">
        <v>7.0339999999999998</v>
      </c>
      <c r="J3821" s="133">
        <v>8.0079999999999991</v>
      </c>
      <c r="K3821" s="133">
        <v>440.13</v>
      </c>
      <c r="L3821" s="133">
        <v>288.61799999999999</v>
      </c>
    </row>
    <row r="3822" spans="1:12" x14ac:dyDescent="0.3">
      <c r="A3822" s="134">
        <v>42188</v>
      </c>
      <c r="B3822" s="133">
        <v>171.30600000000001</v>
      </c>
      <c r="C3822" s="133">
        <v>4982.91</v>
      </c>
      <c r="D3822" s="183">
        <v>160.46600000000001</v>
      </c>
      <c r="E3822" s="133">
        <v>13349</v>
      </c>
      <c r="F3822" s="133">
        <v>7.12981</v>
      </c>
      <c r="G3822" s="133">
        <v>7.2583799999999998</v>
      </c>
      <c r="H3822" s="133">
        <v>7.14975</v>
      </c>
      <c r="I3822" s="133">
        <v>6.96</v>
      </c>
      <c r="J3822" s="133">
        <v>7.923</v>
      </c>
      <c r="K3822" s="133">
        <v>444.33199999999999</v>
      </c>
      <c r="L3822" s="133">
        <v>290.94900000000001</v>
      </c>
    </row>
    <row r="3823" spans="1:12" x14ac:dyDescent="0.3">
      <c r="A3823" s="134">
        <v>42189</v>
      </c>
      <c r="B3823" s="133">
        <v>171.30600000000001</v>
      </c>
      <c r="C3823" s="133">
        <v>4982.91</v>
      </c>
      <c r="D3823" s="183">
        <v>160.46600000000001</v>
      </c>
      <c r="E3823" s="133">
        <v>13349</v>
      </c>
      <c r="F3823" s="133">
        <v>7.12981</v>
      </c>
      <c r="G3823" s="133">
        <v>7.2583799999999998</v>
      </c>
      <c r="H3823" s="133">
        <v>7.14975</v>
      </c>
      <c r="I3823" s="133">
        <v>6.96</v>
      </c>
      <c r="J3823" s="133">
        <v>7.923</v>
      </c>
      <c r="K3823" s="133">
        <v>444.33199999999999</v>
      </c>
      <c r="L3823" s="133">
        <v>290.94900000000001</v>
      </c>
    </row>
    <row r="3824" spans="1:12" x14ac:dyDescent="0.3">
      <c r="A3824" s="134">
        <v>42190</v>
      </c>
      <c r="B3824" s="133">
        <v>171.30600000000001</v>
      </c>
      <c r="C3824" s="133">
        <v>4982.91</v>
      </c>
      <c r="D3824" s="183">
        <v>160.46600000000001</v>
      </c>
      <c r="E3824" s="133">
        <v>13349</v>
      </c>
      <c r="F3824" s="133">
        <v>7.12981</v>
      </c>
      <c r="G3824" s="133">
        <v>7.2583799999999998</v>
      </c>
      <c r="H3824" s="133">
        <v>7.14975</v>
      </c>
      <c r="I3824" s="133">
        <v>6.96</v>
      </c>
      <c r="J3824" s="133">
        <v>7.923</v>
      </c>
      <c r="K3824" s="133">
        <v>444.33199999999999</v>
      </c>
      <c r="L3824" s="133">
        <v>290.94900000000001</v>
      </c>
    </row>
    <row r="3825" spans="1:12" x14ac:dyDescent="0.3">
      <c r="A3825" s="134">
        <v>42191</v>
      </c>
      <c r="B3825" s="133">
        <v>171.50200000000001</v>
      </c>
      <c r="C3825" s="133">
        <v>4916.741</v>
      </c>
      <c r="D3825" s="183">
        <v>158.428</v>
      </c>
      <c r="E3825" s="133">
        <v>13291</v>
      </c>
      <c r="F3825" s="133">
        <v>7.1599000000000004</v>
      </c>
      <c r="G3825" s="133">
        <v>7.2739500000000001</v>
      </c>
      <c r="H3825" s="133">
        <v>7.1974299999999998</v>
      </c>
      <c r="I3825" s="133">
        <v>7.0119999999999996</v>
      </c>
      <c r="J3825" s="133">
        <v>7.9249999999999998</v>
      </c>
      <c r="K3825" s="133">
        <v>437.28399999999999</v>
      </c>
      <c r="L3825" s="133">
        <v>286.22500000000002</v>
      </c>
    </row>
    <row r="3826" spans="1:12" x14ac:dyDescent="0.3">
      <c r="A3826" s="134">
        <v>42192</v>
      </c>
      <c r="B3826" s="133">
        <v>171.33</v>
      </c>
      <c r="C3826" s="133">
        <v>4906.05</v>
      </c>
      <c r="D3826" s="183">
        <v>157.935</v>
      </c>
      <c r="E3826" s="133">
        <v>13335</v>
      </c>
      <c r="F3826" s="133">
        <v>7.1446199999999997</v>
      </c>
      <c r="G3826" s="133">
        <v>7.3344800000000001</v>
      </c>
      <c r="H3826" s="133">
        <v>7.1454399999999998</v>
      </c>
      <c r="I3826" s="133">
        <v>6.9350000000000005</v>
      </c>
      <c r="J3826" s="133">
        <v>7.9039999999999999</v>
      </c>
      <c r="K3826" s="133">
        <v>434.95100000000002</v>
      </c>
      <c r="L3826" s="133">
        <v>284.85500000000002</v>
      </c>
    </row>
    <row r="3827" spans="1:12" x14ac:dyDescent="0.3">
      <c r="A3827" s="134">
        <v>42193</v>
      </c>
      <c r="B3827" s="133">
        <v>169.21100000000001</v>
      </c>
      <c r="C3827" s="133">
        <v>4871.5709999999999</v>
      </c>
      <c r="D3827" s="183">
        <v>156.72200000000001</v>
      </c>
      <c r="E3827" s="133">
        <v>13379</v>
      </c>
      <c r="F3827" s="133">
        <v>7.19977</v>
      </c>
      <c r="G3827" s="133">
        <v>7.4006100000000004</v>
      </c>
      <c r="H3827" s="133">
        <v>7.1780200000000001</v>
      </c>
      <c r="I3827" s="133">
        <v>6.96</v>
      </c>
      <c r="J3827" s="133">
        <v>8.0280000000000005</v>
      </c>
      <c r="K3827" s="133">
        <v>430.78800000000001</v>
      </c>
      <c r="L3827" s="133">
        <v>282.40100000000001</v>
      </c>
    </row>
    <row r="3828" spans="1:12" x14ac:dyDescent="0.3">
      <c r="A3828" s="134">
        <v>42194</v>
      </c>
      <c r="B3828" s="133">
        <v>169.369</v>
      </c>
      <c r="C3828" s="133">
        <v>4838.2839999999997</v>
      </c>
      <c r="D3828" s="183">
        <v>155.29</v>
      </c>
      <c r="E3828" s="133">
        <v>13314</v>
      </c>
      <c r="F3828" s="133">
        <v>7.1597200000000001</v>
      </c>
      <c r="G3828" s="133">
        <v>7.3551900000000003</v>
      </c>
      <c r="H3828" s="133">
        <v>7.1028500000000001</v>
      </c>
      <c r="I3828" s="133">
        <v>7.0119999999999996</v>
      </c>
      <c r="J3828" s="133">
        <v>8.1020000000000003</v>
      </c>
      <c r="K3828" s="133">
        <v>427.12400000000002</v>
      </c>
      <c r="L3828" s="133">
        <v>280.214</v>
      </c>
    </row>
    <row r="3829" spans="1:12" x14ac:dyDescent="0.3">
      <c r="A3829" s="134">
        <v>42195</v>
      </c>
      <c r="B3829" s="133">
        <v>170.31299999999999</v>
      </c>
      <c r="C3829" s="133">
        <v>4859.0339999999997</v>
      </c>
      <c r="D3829" s="183">
        <v>155.839</v>
      </c>
      <c r="E3829" s="133">
        <v>13300</v>
      </c>
      <c r="F3829" s="133">
        <v>7.2411500000000002</v>
      </c>
      <c r="G3829" s="133">
        <v>7.3196200000000005</v>
      </c>
      <c r="H3829" s="133">
        <v>7.1812500000000004</v>
      </c>
      <c r="I3829" s="133">
        <v>6.9809999999999999</v>
      </c>
      <c r="J3829" s="133">
        <v>8.07</v>
      </c>
      <c r="K3829" s="133">
        <v>429.58499999999998</v>
      </c>
      <c r="L3829" s="133">
        <v>281.69299999999998</v>
      </c>
    </row>
    <row r="3830" spans="1:12" x14ac:dyDescent="0.3">
      <c r="A3830" s="134">
        <v>42196</v>
      </c>
      <c r="B3830" s="133">
        <v>170.31299999999999</v>
      </c>
      <c r="C3830" s="133">
        <v>4859.0339999999997</v>
      </c>
      <c r="D3830" s="183">
        <v>155.839</v>
      </c>
      <c r="E3830" s="133">
        <v>13300</v>
      </c>
      <c r="F3830" s="133">
        <v>7.2411500000000002</v>
      </c>
      <c r="G3830" s="133">
        <v>7.3196200000000005</v>
      </c>
      <c r="H3830" s="133">
        <v>7.1812500000000004</v>
      </c>
      <c r="I3830" s="133">
        <v>6.9809999999999999</v>
      </c>
      <c r="J3830" s="133">
        <v>8.07</v>
      </c>
      <c r="K3830" s="133">
        <v>429.58499999999998</v>
      </c>
      <c r="L3830" s="133">
        <v>281.69299999999998</v>
      </c>
    </row>
    <row r="3831" spans="1:12" x14ac:dyDescent="0.3">
      <c r="A3831" s="134">
        <v>42197</v>
      </c>
      <c r="B3831" s="133">
        <v>170.31299999999999</v>
      </c>
      <c r="C3831" s="133">
        <v>4859.0339999999997</v>
      </c>
      <c r="D3831" s="183">
        <v>155.839</v>
      </c>
      <c r="E3831" s="133">
        <v>13300</v>
      </c>
      <c r="F3831" s="133">
        <v>7.2411500000000002</v>
      </c>
      <c r="G3831" s="133">
        <v>7.3196200000000005</v>
      </c>
      <c r="H3831" s="133">
        <v>7.1812500000000004</v>
      </c>
      <c r="I3831" s="133">
        <v>6.9809999999999999</v>
      </c>
      <c r="J3831" s="133">
        <v>8.07</v>
      </c>
      <c r="K3831" s="133">
        <v>429.58499999999998</v>
      </c>
      <c r="L3831" s="133">
        <v>281.69299999999998</v>
      </c>
    </row>
    <row r="3832" spans="1:12" x14ac:dyDescent="0.3">
      <c r="A3832" s="134">
        <v>42198</v>
      </c>
      <c r="B3832" s="133">
        <v>171.012</v>
      </c>
      <c r="C3832" s="133">
        <v>4893.9170000000004</v>
      </c>
      <c r="D3832" s="183">
        <v>157.18</v>
      </c>
      <c r="E3832" s="133">
        <v>13262</v>
      </c>
      <c r="F3832" s="133">
        <v>7.2176900000000002</v>
      </c>
      <c r="G3832" s="133">
        <v>7.3159400000000003</v>
      </c>
      <c r="H3832" s="133">
        <v>7.1285299999999996</v>
      </c>
      <c r="I3832" s="133">
        <v>7.0129999999999999</v>
      </c>
      <c r="J3832" s="133">
        <v>8.0380000000000003</v>
      </c>
      <c r="K3832" s="133">
        <v>433.50900000000001</v>
      </c>
      <c r="L3832" s="133">
        <v>284.298</v>
      </c>
    </row>
    <row r="3833" spans="1:12" x14ac:dyDescent="0.3">
      <c r="A3833" s="134">
        <v>42199</v>
      </c>
      <c r="B3833" s="133">
        <v>170.791</v>
      </c>
      <c r="C3833" s="133">
        <v>4901.8069999999998</v>
      </c>
      <c r="D3833" s="183">
        <v>157.37100000000001</v>
      </c>
      <c r="E3833" s="133">
        <v>13320</v>
      </c>
      <c r="F3833" s="133">
        <v>7.1973599999999998</v>
      </c>
      <c r="G3833" s="133">
        <v>7.2939600000000002</v>
      </c>
      <c r="H3833" s="133">
        <v>7.1496599999999999</v>
      </c>
      <c r="I3833" s="133">
        <v>6.915</v>
      </c>
      <c r="J3833" s="133">
        <v>8.0269999999999992</v>
      </c>
      <c r="K3833" s="133">
        <v>435.07499999999999</v>
      </c>
      <c r="L3833" s="133">
        <v>284.83</v>
      </c>
    </row>
    <row r="3834" spans="1:12" x14ac:dyDescent="0.3">
      <c r="A3834" s="134">
        <v>42200</v>
      </c>
      <c r="B3834" s="133">
        <v>170.93899999999999</v>
      </c>
      <c r="C3834" s="133">
        <v>4869.8490000000002</v>
      </c>
      <c r="D3834" s="183">
        <v>156.76599999999999</v>
      </c>
      <c r="E3834" s="133">
        <v>13350</v>
      </c>
      <c r="F3834" s="133">
        <v>7.23</v>
      </c>
      <c r="G3834" s="133">
        <v>7.3579100000000004</v>
      </c>
      <c r="H3834" s="133">
        <v>7.1892100000000001</v>
      </c>
      <c r="I3834" s="133">
        <v>6.9119999999999999</v>
      </c>
      <c r="J3834" s="133">
        <v>7.9969999999999999</v>
      </c>
      <c r="K3834" s="133">
        <v>431.27800000000002</v>
      </c>
      <c r="L3834" s="133">
        <v>281.49</v>
      </c>
    </row>
    <row r="3835" spans="1:12" x14ac:dyDescent="0.3">
      <c r="A3835" s="134">
        <v>42201</v>
      </c>
      <c r="B3835" s="133">
        <v>170.977</v>
      </c>
      <c r="C3835" s="133">
        <v>4869.8490000000002</v>
      </c>
      <c r="D3835" s="183">
        <v>156.76599999999999</v>
      </c>
      <c r="E3835" s="133">
        <v>13379</v>
      </c>
      <c r="F3835" s="133">
        <v>7.23</v>
      </c>
      <c r="G3835" s="133">
        <v>7.3579100000000004</v>
      </c>
      <c r="H3835" s="133">
        <v>7.1892100000000001</v>
      </c>
      <c r="I3835" s="133">
        <v>6.8040000000000003</v>
      </c>
      <c r="J3835" s="133">
        <v>7.9690000000000003</v>
      </c>
      <c r="K3835" s="133">
        <v>431.27800000000002</v>
      </c>
      <c r="L3835" s="133">
        <v>281.49</v>
      </c>
    </row>
    <row r="3836" spans="1:12" x14ac:dyDescent="0.3">
      <c r="A3836" s="134">
        <v>42202</v>
      </c>
      <c r="B3836" s="133">
        <v>171.01599999999999</v>
      </c>
      <c r="C3836" s="133">
        <v>4869.8490000000002</v>
      </c>
      <c r="D3836" s="183">
        <v>156.76599999999999</v>
      </c>
      <c r="E3836" s="133">
        <v>13355</v>
      </c>
      <c r="F3836" s="133">
        <v>7.23</v>
      </c>
      <c r="G3836" s="133">
        <v>7.3579100000000004</v>
      </c>
      <c r="H3836" s="133">
        <v>7.1892100000000001</v>
      </c>
      <c r="I3836" s="133">
        <v>6.8040000000000003</v>
      </c>
      <c r="J3836" s="133">
        <v>7.8620000000000001</v>
      </c>
      <c r="K3836" s="133">
        <v>431.27800000000002</v>
      </c>
      <c r="L3836" s="133">
        <v>281.49</v>
      </c>
    </row>
    <row r="3837" spans="1:12" x14ac:dyDescent="0.3">
      <c r="A3837" s="134">
        <v>42203</v>
      </c>
      <c r="B3837" s="133">
        <v>171.01599999999999</v>
      </c>
      <c r="C3837" s="133">
        <v>4869.8490000000002</v>
      </c>
      <c r="D3837" s="183">
        <v>156.76599999999999</v>
      </c>
      <c r="E3837" s="133">
        <v>13355</v>
      </c>
      <c r="F3837" s="133">
        <v>7.23</v>
      </c>
      <c r="G3837" s="133">
        <v>7.3579100000000004</v>
      </c>
      <c r="H3837" s="133">
        <v>7.1892100000000001</v>
      </c>
      <c r="I3837" s="133">
        <v>6.8040000000000003</v>
      </c>
      <c r="J3837" s="133">
        <v>7.8620000000000001</v>
      </c>
      <c r="K3837" s="133">
        <v>431.27800000000002</v>
      </c>
      <c r="L3837" s="133">
        <v>281.49</v>
      </c>
    </row>
    <row r="3838" spans="1:12" x14ac:dyDescent="0.3">
      <c r="A3838" s="134">
        <v>42204</v>
      </c>
      <c r="B3838" s="133">
        <v>171.01599999999999</v>
      </c>
      <c r="C3838" s="133">
        <v>4869.8490000000002</v>
      </c>
      <c r="D3838" s="183">
        <v>156.76599999999999</v>
      </c>
      <c r="E3838" s="133">
        <v>13355</v>
      </c>
      <c r="F3838" s="133">
        <v>7.23</v>
      </c>
      <c r="G3838" s="133">
        <v>7.3579100000000004</v>
      </c>
      <c r="H3838" s="133">
        <v>7.1892100000000001</v>
      </c>
      <c r="I3838" s="133">
        <v>6.8040000000000003</v>
      </c>
      <c r="J3838" s="133">
        <v>7.8620000000000001</v>
      </c>
      <c r="K3838" s="133">
        <v>431.27800000000002</v>
      </c>
      <c r="L3838" s="133">
        <v>281.49</v>
      </c>
    </row>
    <row r="3839" spans="1:12" x14ac:dyDescent="0.3">
      <c r="A3839" s="134">
        <v>42205</v>
      </c>
      <c r="B3839" s="133">
        <v>171.131</v>
      </c>
      <c r="C3839" s="133">
        <v>4869.8490000000002</v>
      </c>
      <c r="D3839" s="183">
        <v>156.76599999999999</v>
      </c>
      <c r="E3839" s="133">
        <v>13430</v>
      </c>
      <c r="F3839" s="133">
        <v>7.23</v>
      </c>
      <c r="G3839" s="133">
        <v>7.3579100000000004</v>
      </c>
      <c r="H3839" s="133">
        <v>7.1892100000000001</v>
      </c>
      <c r="I3839" s="133">
        <v>6.8040000000000003</v>
      </c>
      <c r="J3839" s="133">
        <v>7.86</v>
      </c>
      <c r="K3839" s="133">
        <v>431.27800000000002</v>
      </c>
      <c r="L3839" s="133">
        <v>281.49</v>
      </c>
    </row>
    <row r="3840" spans="1:12" x14ac:dyDescent="0.3">
      <c r="A3840" s="134">
        <v>42206</v>
      </c>
      <c r="B3840" s="133">
        <v>171.17</v>
      </c>
      <c r="C3840" s="133">
        <v>4869.8490000000002</v>
      </c>
      <c r="D3840" s="183">
        <v>156.76599999999999</v>
      </c>
      <c r="E3840" s="133">
        <v>13368</v>
      </c>
      <c r="F3840" s="133">
        <v>7.1233500000000003</v>
      </c>
      <c r="G3840" s="133">
        <v>7.2250500000000004</v>
      </c>
      <c r="H3840" s="133">
        <v>7.0668199999999999</v>
      </c>
      <c r="I3840" s="133">
        <v>6.7850000000000001</v>
      </c>
      <c r="J3840" s="133">
        <v>8.0009999999999994</v>
      </c>
      <c r="K3840" s="133">
        <v>431.27800000000002</v>
      </c>
      <c r="L3840" s="133">
        <v>281.49</v>
      </c>
    </row>
    <row r="3841" spans="1:12" x14ac:dyDescent="0.3">
      <c r="A3841" s="134">
        <v>42207</v>
      </c>
      <c r="B3841" s="133">
        <v>171.107</v>
      </c>
      <c r="C3841" s="133">
        <v>4906.6890000000003</v>
      </c>
      <c r="D3841" s="183">
        <v>157.47999999999999</v>
      </c>
      <c r="E3841" s="133">
        <v>13416</v>
      </c>
      <c r="F3841" s="133">
        <v>7.1527399999999997</v>
      </c>
      <c r="G3841" s="133">
        <v>7.4080199999999996</v>
      </c>
      <c r="H3841" s="133">
        <v>7.2129000000000003</v>
      </c>
      <c r="I3841" s="133">
        <v>6.8220000000000001</v>
      </c>
      <c r="J3841" s="133">
        <v>7.9939999999999998</v>
      </c>
      <c r="K3841" s="133">
        <v>436.42</v>
      </c>
      <c r="L3841" s="133">
        <v>284.17599999999999</v>
      </c>
    </row>
    <row r="3842" spans="1:12" x14ac:dyDescent="0.3">
      <c r="A3842" s="134">
        <v>42208</v>
      </c>
      <c r="B3842" s="133">
        <v>171.322</v>
      </c>
      <c r="C3842" s="133">
        <v>4902.8450000000003</v>
      </c>
      <c r="D3842" s="183">
        <v>157.226</v>
      </c>
      <c r="E3842" s="133">
        <v>13436</v>
      </c>
      <c r="F3842" s="133">
        <v>7.1409399999999996</v>
      </c>
      <c r="G3842" s="133">
        <v>7.3631599999999997</v>
      </c>
      <c r="H3842" s="133">
        <v>7.2075100000000001</v>
      </c>
      <c r="I3842" s="133">
        <v>6.9829999999999997</v>
      </c>
      <c r="J3842" s="133">
        <v>7.9630000000000001</v>
      </c>
      <c r="K3842" s="133">
        <v>434.66899999999998</v>
      </c>
      <c r="L3842" s="133">
        <v>282.99700000000001</v>
      </c>
    </row>
    <row r="3843" spans="1:12" x14ac:dyDescent="0.3">
      <c r="A3843" s="134">
        <v>42209</v>
      </c>
      <c r="B3843" s="133">
        <v>171.34399999999999</v>
      </c>
      <c r="C3843" s="133">
        <v>4856.5950000000003</v>
      </c>
      <c r="D3843" s="183">
        <v>155.50700000000001</v>
      </c>
      <c r="E3843" s="133">
        <v>13462</v>
      </c>
      <c r="F3843" s="133">
        <v>7.1411300000000004</v>
      </c>
      <c r="G3843" s="133">
        <v>7.2882600000000002</v>
      </c>
      <c r="H3843" s="133">
        <v>7.2085799999999995</v>
      </c>
      <c r="I3843" s="133">
        <v>7.0730000000000004</v>
      </c>
      <c r="J3843" s="133">
        <v>7.92</v>
      </c>
      <c r="K3843" s="133">
        <v>428.89800000000002</v>
      </c>
      <c r="L3843" s="133">
        <v>279.58600000000001</v>
      </c>
    </row>
    <row r="3844" spans="1:12" x14ac:dyDescent="0.3">
      <c r="A3844" s="134">
        <v>42210</v>
      </c>
      <c r="B3844" s="133">
        <v>171.34399999999999</v>
      </c>
      <c r="C3844" s="133">
        <v>4856.5950000000003</v>
      </c>
      <c r="D3844" s="183">
        <v>155.50700000000001</v>
      </c>
      <c r="E3844" s="133">
        <v>13462</v>
      </c>
      <c r="F3844" s="133">
        <v>7.1411300000000004</v>
      </c>
      <c r="G3844" s="133">
        <v>7.2882600000000002</v>
      </c>
      <c r="H3844" s="133">
        <v>7.2085799999999995</v>
      </c>
      <c r="I3844" s="133">
        <v>7.0730000000000004</v>
      </c>
      <c r="J3844" s="133">
        <v>7.92</v>
      </c>
      <c r="K3844" s="133">
        <v>428.89800000000002</v>
      </c>
      <c r="L3844" s="133">
        <v>279.58600000000001</v>
      </c>
    </row>
    <row r="3845" spans="1:12" x14ac:dyDescent="0.3">
      <c r="A3845" s="134">
        <v>42211</v>
      </c>
      <c r="B3845" s="133">
        <v>171.34399999999999</v>
      </c>
      <c r="C3845" s="133">
        <v>4856.5950000000003</v>
      </c>
      <c r="D3845" s="183">
        <v>155.50700000000001</v>
      </c>
      <c r="E3845" s="133">
        <v>13462</v>
      </c>
      <c r="F3845" s="133">
        <v>7.1411300000000004</v>
      </c>
      <c r="G3845" s="133">
        <v>7.2882600000000002</v>
      </c>
      <c r="H3845" s="133">
        <v>7.2085799999999995</v>
      </c>
      <c r="I3845" s="133">
        <v>7.0730000000000004</v>
      </c>
      <c r="J3845" s="133">
        <v>7.92</v>
      </c>
      <c r="K3845" s="133">
        <v>428.89800000000002</v>
      </c>
      <c r="L3845" s="133">
        <v>279.58600000000001</v>
      </c>
    </row>
    <row r="3846" spans="1:12" x14ac:dyDescent="0.3">
      <c r="A3846" s="134">
        <v>42212</v>
      </c>
      <c r="B3846" s="133">
        <v>170.988</v>
      </c>
      <c r="C3846" s="133">
        <v>4771.2849999999999</v>
      </c>
      <c r="D3846" s="183">
        <v>152.679</v>
      </c>
      <c r="E3846" s="133">
        <v>13488</v>
      </c>
      <c r="F3846" s="133">
        <v>7.1505700000000001</v>
      </c>
      <c r="G3846" s="133">
        <v>7.3145800000000003</v>
      </c>
      <c r="H3846" s="133">
        <v>7.2086300000000003</v>
      </c>
      <c r="I3846" s="133">
        <v>7.1159999999999997</v>
      </c>
      <c r="J3846" s="133">
        <v>7.9539999999999997</v>
      </c>
      <c r="K3846" s="133">
        <v>418.11099999999999</v>
      </c>
      <c r="L3846" s="133">
        <v>272.22000000000003</v>
      </c>
    </row>
    <row r="3847" spans="1:12" x14ac:dyDescent="0.3">
      <c r="A3847" s="134">
        <v>42213</v>
      </c>
      <c r="B3847" s="133">
        <v>169.523</v>
      </c>
      <c r="C3847" s="133">
        <v>4714.7560000000003</v>
      </c>
      <c r="D3847" s="183">
        <v>151.76900000000001</v>
      </c>
      <c r="E3847" s="133">
        <v>13421</v>
      </c>
      <c r="F3847" s="133">
        <v>7.14581</v>
      </c>
      <c r="G3847" s="133">
        <v>7.2670000000000003</v>
      </c>
      <c r="H3847" s="133">
        <v>7.2287699999999999</v>
      </c>
      <c r="I3847" s="133">
        <v>7.2729999999999997</v>
      </c>
      <c r="J3847" s="133">
        <v>8.0389999999999997</v>
      </c>
      <c r="K3847" s="133">
        <v>412.089</v>
      </c>
      <c r="L3847" s="133">
        <v>268.61799999999999</v>
      </c>
    </row>
    <row r="3848" spans="1:12" x14ac:dyDescent="0.3">
      <c r="A3848" s="134">
        <v>42214</v>
      </c>
      <c r="B3848" s="133">
        <v>168.14500000000001</v>
      </c>
      <c r="C3848" s="133">
        <v>4721.1210000000001</v>
      </c>
      <c r="D3848" s="183">
        <v>152.042</v>
      </c>
      <c r="E3848" s="133">
        <v>13481</v>
      </c>
      <c r="F3848" s="133">
        <v>7.1401000000000003</v>
      </c>
      <c r="G3848" s="133">
        <v>7.2084299999999999</v>
      </c>
      <c r="H3848" s="133">
        <v>7.0266999999999999</v>
      </c>
      <c r="I3848" s="133">
        <v>7.2679999999999998</v>
      </c>
      <c r="J3848" s="133">
        <v>8.0709999999999997</v>
      </c>
      <c r="K3848" s="133">
        <v>412.04599999999999</v>
      </c>
      <c r="L3848" s="133">
        <v>269.03199999999998</v>
      </c>
    </row>
    <row r="3849" spans="1:12" x14ac:dyDescent="0.3">
      <c r="A3849" s="134">
        <v>42215</v>
      </c>
      <c r="B3849" s="133">
        <v>168.255</v>
      </c>
      <c r="C3849" s="133">
        <v>4712.4920000000002</v>
      </c>
      <c r="D3849" s="183">
        <v>151.96100000000001</v>
      </c>
      <c r="E3849" s="133">
        <v>13505</v>
      </c>
      <c r="F3849" s="133">
        <v>7.1267899999999997</v>
      </c>
      <c r="G3849" s="133">
        <v>7.3769799999999996</v>
      </c>
      <c r="H3849" s="133">
        <v>7.0702400000000001</v>
      </c>
      <c r="I3849" s="133">
        <v>7.3010000000000002</v>
      </c>
      <c r="J3849" s="133">
        <v>8.0809999999999995</v>
      </c>
      <c r="K3849" s="133">
        <v>410.51</v>
      </c>
      <c r="L3849" s="133">
        <v>268.02</v>
      </c>
    </row>
    <row r="3850" spans="1:12" x14ac:dyDescent="0.3">
      <c r="A3850" s="134">
        <v>42216</v>
      </c>
      <c r="B3850" s="133">
        <v>167.971</v>
      </c>
      <c r="C3850" s="133">
        <v>4802.5290000000005</v>
      </c>
      <c r="D3850" s="183">
        <v>154.49700000000001</v>
      </c>
      <c r="E3850" s="133">
        <v>13490</v>
      </c>
      <c r="F3850" s="133">
        <v>7.1975899999999999</v>
      </c>
      <c r="G3850" s="133">
        <v>7.2753300000000003</v>
      </c>
      <c r="H3850" s="133">
        <v>7.1144100000000003</v>
      </c>
      <c r="I3850" s="133">
        <v>7.2240000000000002</v>
      </c>
      <c r="J3850" s="133">
        <v>8.0739999999999998</v>
      </c>
      <c r="K3850" s="133">
        <v>421.32</v>
      </c>
      <c r="L3850" s="133">
        <v>275.28800000000001</v>
      </c>
    </row>
    <row r="3851" spans="1:12" x14ac:dyDescent="0.3">
      <c r="A3851" s="134">
        <v>42217</v>
      </c>
      <c r="B3851" s="133">
        <v>167.971</v>
      </c>
      <c r="C3851" s="133">
        <v>4802.5290000000005</v>
      </c>
      <c r="D3851" s="183">
        <v>154.49700000000001</v>
      </c>
      <c r="E3851" s="133">
        <v>13490</v>
      </c>
      <c r="F3851" s="133">
        <v>7.1975899999999999</v>
      </c>
      <c r="G3851" s="133">
        <v>7.2753300000000003</v>
      </c>
      <c r="H3851" s="133">
        <v>7.1144100000000003</v>
      </c>
      <c r="I3851" s="133">
        <v>7.2240000000000002</v>
      </c>
      <c r="J3851" s="133">
        <v>8.0739999999999998</v>
      </c>
      <c r="K3851" s="133">
        <v>421.32</v>
      </c>
      <c r="L3851" s="133">
        <v>275.28800000000001</v>
      </c>
    </row>
    <row r="3852" spans="1:12" x14ac:dyDescent="0.3">
      <c r="A3852" s="134">
        <v>42218</v>
      </c>
      <c r="B3852" s="133">
        <v>167.971</v>
      </c>
      <c r="C3852" s="133">
        <v>4802.5290000000005</v>
      </c>
      <c r="D3852" s="183">
        <v>154.49700000000001</v>
      </c>
      <c r="E3852" s="133">
        <v>13490</v>
      </c>
      <c r="F3852" s="133">
        <v>7.1975899999999999</v>
      </c>
      <c r="G3852" s="133">
        <v>7.2753300000000003</v>
      </c>
      <c r="H3852" s="133">
        <v>7.1144100000000003</v>
      </c>
      <c r="I3852" s="133">
        <v>7.2240000000000002</v>
      </c>
      <c r="J3852" s="133">
        <v>8.0739999999999998</v>
      </c>
      <c r="K3852" s="133">
        <v>421.32</v>
      </c>
      <c r="L3852" s="133">
        <v>275.28800000000001</v>
      </c>
    </row>
    <row r="3853" spans="1:12" x14ac:dyDescent="0.3">
      <c r="A3853" s="134">
        <v>42219</v>
      </c>
      <c r="B3853" s="133">
        <v>167.89</v>
      </c>
      <c r="C3853" s="133">
        <v>4800.1819999999998</v>
      </c>
      <c r="D3853" s="183">
        <v>153.41399999999999</v>
      </c>
      <c r="E3853" s="133">
        <v>13475</v>
      </c>
      <c r="F3853" s="133">
        <v>7.1739899999999999</v>
      </c>
      <c r="G3853" s="133">
        <v>7.2161099999999996</v>
      </c>
      <c r="H3853" s="133">
        <v>7.12615</v>
      </c>
      <c r="I3853" s="133">
        <v>7.2780000000000005</v>
      </c>
      <c r="J3853" s="133">
        <v>8.0709999999999997</v>
      </c>
      <c r="K3853" s="133">
        <v>422.47300000000001</v>
      </c>
      <c r="L3853" s="133">
        <v>275.92399999999998</v>
      </c>
    </row>
    <row r="3854" spans="1:12" x14ac:dyDescent="0.3">
      <c r="A3854" s="134">
        <v>42220</v>
      </c>
      <c r="B3854" s="133">
        <v>167.977</v>
      </c>
      <c r="C3854" s="133">
        <v>4781.0870000000004</v>
      </c>
      <c r="D3854" s="183">
        <v>152.886</v>
      </c>
      <c r="E3854" s="133">
        <v>13504</v>
      </c>
      <c r="F3854" s="133">
        <v>7.1326900000000002</v>
      </c>
      <c r="G3854" s="133">
        <v>7.31067</v>
      </c>
      <c r="H3854" s="133">
        <v>7.0603999999999996</v>
      </c>
      <c r="I3854" s="133">
        <v>7.31</v>
      </c>
      <c r="J3854" s="133">
        <v>8.1620000000000008</v>
      </c>
      <c r="K3854" s="133">
        <v>420.35300000000001</v>
      </c>
      <c r="L3854" s="133">
        <v>274.49200000000002</v>
      </c>
    </row>
    <row r="3855" spans="1:12" x14ac:dyDescent="0.3">
      <c r="A3855" s="134">
        <v>42221</v>
      </c>
      <c r="B3855" s="133">
        <v>168.28299999999999</v>
      </c>
      <c r="C3855" s="133">
        <v>4850.5320000000002</v>
      </c>
      <c r="D3855" s="183">
        <v>154.54599999999999</v>
      </c>
      <c r="E3855" s="133">
        <v>13523</v>
      </c>
      <c r="F3855" s="133">
        <v>7.1214300000000001</v>
      </c>
      <c r="G3855" s="133">
        <v>7.3066700000000004</v>
      </c>
      <c r="H3855" s="133">
        <v>7.1634700000000002</v>
      </c>
      <c r="I3855" s="133">
        <v>7.3150000000000004</v>
      </c>
      <c r="J3855" s="133">
        <v>8.1219999999999999</v>
      </c>
      <c r="K3855" s="133">
        <v>429.13900000000001</v>
      </c>
      <c r="L3855" s="133">
        <v>281.13600000000002</v>
      </c>
    </row>
    <row r="3856" spans="1:12" x14ac:dyDescent="0.3">
      <c r="A3856" s="134">
        <v>42222</v>
      </c>
      <c r="B3856" s="133">
        <v>168.51900000000001</v>
      </c>
      <c r="C3856" s="133">
        <v>4806.5640000000003</v>
      </c>
      <c r="D3856" s="183">
        <v>152.46199999999999</v>
      </c>
      <c r="E3856" s="133">
        <v>13504</v>
      </c>
      <c r="F3856" s="133">
        <v>7.1623299999999999</v>
      </c>
      <c r="G3856" s="133">
        <v>7.2376699999999996</v>
      </c>
      <c r="H3856" s="133">
        <v>7.2082199999999998</v>
      </c>
      <c r="I3856" s="133">
        <v>7.2670000000000003</v>
      </c>
      <c r="J3856" s="133">
        <v>8.1120000000000001</v>
      </c>
      <c r="K3856" s="133">
        <v>424.827</v>
      </c>
      <c r="L3856" s="133">
        <v>278.71199999999999</v>
      </c>
    </row>
    <row r="3857" spans="1:12" x14ac:dyDescent="0.3">
      <c r="A3857" s="134">
        <v>42223</v>
      </c>
      <c r="B3857" s="133">
        <v>168.49299999999999</v>
      </c>
      <c r="C3857" s="133">
        <v>4770.3029999999999</v>
      </c>
      <c r="D3857" s="183">
        <v>151.77000000000001</v>
      </c>
      <c r="E3857" s="133">
        <v>13524</v>
      </c>
      <c r="F3857" s="133">
        <v>7.1452900000000001</v>
      </c>
      <c r="G3857" s="133">
        <v>7.2307600000000001</v>
      </c>
      <c r="H3857" s="133">
        <v>7.0075000000000003</v>
      </c>
      <c r="I3857" s="133">
        <v>7.33</v>
      </c>
      <c r="J3857" s="133">
        <v>8.1319999999999997</v>
      </c>
      <c r="K3857" s="133">
        <v>421.32600000000002</v>
      </c>
      <c r="L3857" s="133">
        <v>276.27600000000001</v>
      </c>
    </row>
    <row r="3858" spans="1:12" x14ac:dyDescent="0.3">
      <c r="A3858" s="134">
        <v>42224</v>
      </c>
      <c r="B3858" s="133">
        <v>168.49299999999999</v>
      </c>
      <c r="C3858" s="133">
        <v>4770.3029999999999</v>
      </c>
      <c r="D3858" s="183">
        <v>151.77000000000001</v>
      </c>
      <c r="E3858" s="133">
        <v>13524</v>
      </c>
      <c r="F3858" s="133">
        <v>7.1452900000000001</v>
      </c>
      <c r="G3858" s="133">
        <v>7.2307600000000001</v>
      </c>
      <c r="H3858" s="133">
        <v>7.0075000000000003</v>
      </c>
      <c r="I3858" s="133">
        <v>7.33</v>
      </c>
      <c r="J3858" s="133">
        <v>8.1319999999999997</v>
      </c>
      <c r="K3858" s="133">
        <v>421.32600000000002</v>
      </c>
      <c r="L3858" s="133">
        <v>276.27600000000001</v>
      </c>
    </row>
    <row r="3859" spans="1:12" x14ac:dyDescent="0.3">
      <c r="A3859" s="134">
        <v>42225</v>
      </c>
      <c r="B3859" s="133">
        <v>168.49299999999999</v>
      </c>
      <c r="C3859" s="133">
        <v>4770.3029999999999</v>
      </c>
      <c r="D3859" s="183">
        <v>151.77000000000001</v>
      </c>
      <c r="E3859" s="133">
        <v>13524</v>
      </c>
      <c r="F3859" s="133">
        <v>7.1452900000000001</v>
      </c>
      <c r="G3859" s="133">
        <v>7.2307600000000001</v>
      </c>
      <c r="H3859" s="133">
        <v>7.0075000000000003</v>
      </c>
      <c r="I3859" s="133">
        <v>7.33</v>
      </c>
      <c r="J3859" s="133">
        <v>8.1319999999999997</v>
      </c>
      <c r="K3859" s="133">
        <v>421.32600000000002</v>
      </c>
      <c r="L3859" s="133">
        <v>276.27600000000001</v>
      </c>
    </row>
    <row r="3860" spans="1:12" x14ac:dyDescent="0.3">
      <c r="A3860" s="134">
        <v>42226</v>
      </c>
      <c r="B3860" s="133">
        <v>168.58</v>
      </c>
      <c r="C3860" s="133">
        <v>4748.9489999999996</v>
      </c>
      <c r="D3860" s="183">
        <v>150.89599999999999</v>
      </c>
      <c r="E3860" s="133">
        <v>13524</v>
      </c>
      <c r="F3860" s="133">
        <v>7.1520200000000003</v>
      </c>
      <c r="G3860" s="133">
        <v>7.2748999999999997</v>
      </c>
      <c r="H3860" s="133">
        <v>7.1403499999999998</v>
      </c>
      <c r="I3860" s="133">
        <v>7.367</v>
      </c>
      <c r="J3860" s="133">
        <v>8.1300000000000008</v>
      </c>
      <c r="K3860" s="133">
        <v>419.79500000000002</v>
      </c>
      <c r="L3860" s="133">
        <v>274.82799999999997</v>
      </c>
    </row>
    <row r="3861" spans="1:12" x14ac:dyDescent="0.3">
      <c r="A3861" s="134">
        <v>42227</v>
      </c>
      <c r="B3861" s="133">
        <v>167.49600000000001</v>
      </c>
      <c r="C3861" s="133">
        <v>4622.5910000000003</v>
      </c>
      <c r="D3861" s="183">
        <v>146.661</v>
      </c>
      <c r="E3861" s="133">
        <v>13722</v>
      </c>
      <c r="F3861" s="133">
        <v>7.1724499999999995</v>
      </c>
      <c r="G3861" s="133">
        <v>7.2672600000000003</v>
      </c>
      <c r="H3861" s="133">
        <v>7.1268599999999998</v>
      </c>
      <c r="I3861" s="133">
        <v>7.2869999999999999</v>
      </c>
      <c r="J3861" s="133">
        <v>8.1219999999999999</v>
      </c>
      <c r="K3861" s="133">
        <v>405.56799999999998</v>
      </c>
      <c r="L3861" s="133">
        <v>265.38299999999998</v>
      </c>
    </row>
    <row r="3862" spans="1:12" x14ac:dyDescent="0.3">
      <c r="A3862" s="134">
        <v>42228</v>
      </c>
      <c r="B3862" s="133">
        <v>166.05199999999999</v>
      </c>
      <c r="C3862" s="133">
        <v>4479.491</v>
      </c>
      <c r="D3862" s="183">
        <v>141.494</v>
      </c>
      <c r="E3862" s="133">
        <v>13905</v>
      </c>
      <c r="F3862" s="133">
        <v>7.1539299999999999</v>
      </c>
      <c r="G3862" s="133">
        <v>7.2861399999999996</v>
      </c>
      <c r="H3862" s="133">
        <v>7.1424300000000001</v>
      </c>
      <c r="I3862" s="133">
        <v>7.343</v>
      </c>
      <c r="J3862" s="133">
        <v>8.1890000000000001</v>
      </c>
      <c r="K3862" s="133">
        <v>390.77699999999999</v>
      </c>
      <c r="L3862" s="133">
        <v>255.61099999999999</v>
      </c>
    </row>
    <row r="3863" spans="1:12" x14ac:dyDescent="0.3">
      <c r="A3863" s="134">
        <v>42229</v>
      </c>
      <c r="B3863" s="133">
        <v>166.69200000000001</v>
      </c>
      <c r="C3863" s="133">
        <v>4584.25</v>
      </c>
      <c r="D3863" s="183">
        <v>145.68600000000001</v>
      </c>
      <c r="E3863" s="133">
        <v>13780</v>
      </c>
      <c r="F3863" s="133">
        <v>7.1232499999999996</v>
      </c>
      <c r="G3863" s="133">
        <v>7.2395800000000001</v>
      </c>
      <c r="H3863" s="133">
        <v>7.1309800000000001</v>
      </c>
      <c r="I3863" s="133">
        <v>7.2039999999999997</v>
      </c>
      <c r="J3863" s="133">
        <v>8.1579999999999995</v>
      </c>
      <c r="K3863" s="133">
        <v>402.161</v>
      </c>
      <c r="L3863" s="133">
        <v>263.21100000000001</v>
      </c>
    </row>
    <row r="3864" spans="1:12" x14ac:dyDescent="0.3">
      <c r="A3864" s="134">
        <v>42230</v>
      </c>
      <c r="B3864" s="133">
        <v>166.77199999999999</v>
      </c>
      <c r="C3864" s="133">
        <v>4585.3909999999996</v>
      </c>
      <c r="D3864" s="183">
        <v>145.88</v>
      </c>
      <c r="E3864" s="133">
        <v>13804</v>
      </c>
      <c r="F3864" s="133">
        <v>7.0749000000000004</v>
      </c>
      <c r="G3864" s="133">
        <v>7.1926699999999997</v>
      </c>
      <c r="H3864" s="133">
        <v>7.0682200000000002</v>
      </c>
      <c r="I3864" s="133">
        <v>7.1980000000000004</v>
      </c>
      <c r="J3864" s="133">
        <v>8.1709999999999994</v>
      </c>
      <c r="K3864" s="133">
        <v>403.18700000000001</v>
      </c>
      <c r="L3864" s="133">
        <v>263.68900000000002</v>
      </c>
    </row>
    <row r="3865" spans="1:12" x14ac:dyDescent="0.3">
      <c r="A3865" s="134">
        <v>42231</v>
      </c>
      <c r="B3865" s="133">
        <v>166.77199999999999</v>
      </c>
      <c r="C3865" s="133">
        <v>4585.3909999999996</v>
      </c>
      <c r="D3865" s="183">
        <v>145.88</v>
      </c>
      <c r="E3865" s="133">
        <v>13804</v>
      </c>
      <c r="F3865" s="133">
        <v>7.0749000000000004</v>
      </c>
      <c r="G3865" s="133">
        <v>7.1926699999999997</v>
      </c>
      <c r="H3865" s="133">
        <v>7.0682200000000002</v>
      </c>
      <c r="I3865" s="133">
        <v>7.1980000000000004</v>
      </c>
      <c r="J3865" s="133">
        <v>8.1709999999999994</v>
      </c>
      <c r="K3865" s="133">
        <v>403.18700000000001</v>
      </c>
      <c r="L3865" s="133">
        <v>263.68900000000002</v>
      </c>
    </row>
    <row r="3866" spans="1:12" x14ac:dyDescent="0.3">
      <c r="A3866" s="134">
        <v>42232</v>
      </c>
      <c r="B3866" s="133">
        <v>166.77199999999999</v>
      </c>
      <c r="C3866" s="133">
        <v>4585.3909999999996</v>
      </c>
      <c r="D3866" s="183">
        <v>145.88</v>
      </c>
      <c r="E3866" s="133">
        <v>13804</v>
      </c>
      <c r="F3866" s="133">
        <v>7.0749000000000004</v>
      </c>
      <c r="G3866" s="133">
        <v>7.1926699999999997</v>
      </c>
      <c r="H3866" s="133">
        <v>7.0682200000000002</v>
      </c>
      <c r="I3866" s="133">
        <v>7.1980000000000004</v>
      </c>
      <c r="J3866" s="133">
        <v>8.1709999999999994</v>
      </c>
      <c r="K3866" s="133">
        <v>403.18700000000001</v>
      </c>
      <c r="L3866" s="133">
        <v>263.68900000000002</v>
      </c>
    </row>
    <row r="3867" spans="1:12" x14ac:dyDescent="0.3">
      <c r="A3867" s="134">
        <v>42233</v>
      </c>
      <c r="B3867" s="133">
        <v>166.88800000000001</v>
      </c>
      <c r="C3867" s="133">
        <v>4585.3909999999996</v>
      </c>
      <c r="D3867" s="183">
        <v>145.88</v>
      </c>
      <c r="E3867" s="133">
        <v>13856</v>
      </c>
      <c r="F3867" s="133">
        <v>7.0749000000000004</v>
      </c>
      <c r="G3867" s="133">
        <v>7.1926699999999997</v>
      </c>
      <c r="H3867" s="133">
        <v>7.0682200000000002</v>
      </c>
      <c r="I3867" s="133">
        <v>7.1349999999999998</v>
      </c>
      <c r="J3867" s="133">
        <v>8.1709999999999994</v>
      </c>
      <c r="K3867" s="133">
        <v>403.18700000000001</v>
      </c>
      <c r="L3867" s="133">
        <v>263.68900000000002</v>
      </c>
    </row>
    <row r="3868" spans="1:12" x14ac:dyDescent="0.3">
      <c r="A3868" s="134">
        <v>42234</v>
      </c>
      <c r="B3868" s="133">
        <v>167.173</v>
      </c>
      <c r="C3868" s="133">
        <v>4510.4780000000001</v>
      </c>
      <c r="D3868" s="183">
        <v>143.673</v>
      </c>
      <c r="E3868" s="133">
        <v>13822</v>
      </c>
      <c r="F3868" s="133">
        <v>7.1428099999999999</v>
      </c>
      <c r="G3868" s="133">
        <v>7.2747599999999997</v>
      </c>
      <c r="H3868" s="133">
        <v>7.0843100000000003</v>
      </c>
      <c r="I3868" s="133">
        <v>7.3120000000000003</v>
      </c>
      <c r="J3868" s="133">
        <v>8.1750000000000007</v>
      </c>
      <c r="K3868" s="133">
        <v>395.02499999999998</v>
      </c>
      <c r="L3868" s="133">
        <v>257.93299999999999</v>
      </c>
    </row>
    <row r="3869" spans="1:12" x14ac:dyDescent="0.3">
      <c r="A3869" s="134">
        <v>42235</v>
      </c>
      <c r="B3869" s="133">
        <v>167.28700000000001</v>
      </c>
      <c r="C3869" s="133">
        <v>4484.2420000000002</v>
      </c>
      <c r="D3869" s="183">
        <v>142.666</v>
      </c>
      <c r="E3869" s="133">
        <v>13797</v>
      </c>
      <c r="F3869" s="133">
        <v>7.08467</v>
      </c>
      <c r="G3869" s="133">
        <v>7.2349100000000002</v>
      </c>
      <c r="H3869" s="133">
        <v>7.0827900000000001</v>
      </c>
      <c r="I3869" s="133">
        <v>7.2229999999999999</v>
      </c>
      <c r="J3869" s="133">
        <v>8.1519999999999992</v>
      </c>
      <c r="K3869" s="133">
        <v>392.21600000000001</v>
      </c>
      <c r="L3869" s="133">
        <v>255.89599999999999</v>
      </c>
    </row>
    <row r="3870" spans="1:12" x14ac:dyDescent="0.3">
      <c r="A3870" s="134">
        <v>42236</v>
      </c>
      <c r="B3870" s="133">
        <v>166.49700000000001</v>
      </c>
      <c r="C3870" s="133">
        <v>4441.9110000000001</v>
      </c>
      <c r="D3870" s="183">
        <v>141.44200000000001</v>
      </c>
      <c r="E3870" s="133">
        <v>13885</v>
      </c>
      <c r="F3870" s="133">
        <v>7.0892799999999996</v>
      </c>
      <c r="G3870" s="133">
        <v>7.1451000000000002</v>
      </c>
      <c r="H3870" s="133">
        <v>7.0586099999999998</v>
      </c>
      <c r="I3870" s="133">
        <v>7.1210000000000004</v>
      </c>
      <c r="J3870" s="133">
        <v>8.2469999999999999</v>
      </c>
      <c r="K3870" s="133">
        <v>388.06599999999997</v>
      </c>
      <c r="L3870" s="133">
        <v>253.45699999999999</v>
      </c>
    </row>
    <row r="3871" spans="1:12" x14ac:dyDescent="0.3">
      <c r="A3871" s="134">
        <v>42237</v>
      </c>
      <c r="B3871" s="133">
        <v>165.44800000000001</v>
      </c>
      <c r="C3871" s="133">
        <v>4335.9530000000004</v>
      </c>
      <c r="D3871" s="183">
        <v>138.02000000000001</v>
      </c>
      <c r="E3871" s="133">
        <v>14021</v>
      </c>
      <c r="F3871" s="133">
        <v>7.1616499999999998</v>
      </c>
      <c r="G3871" s="133">
        <v>7.2614200000000002</v>
      </c>
      <c r="H3871" s="133">
        <v>7.0875500000000002</v>
      </c>
      <c r="I3871" s="133">
        <v>7.2629999999999999</v>
      </c>
      <c r="J3871" s="133">
        <v>8.3010000000000002</v>
      </c>
      <c r="K3871" s="133">
        <v>377.221</v>
      </c>
      <c r="L3871" s="133">
        <v>246.90799999999999</v>
      </c>
    </row>
    <row r="3872" spans="1:12" x14ac:dyDescent="0.3">
      <c r="A3872" s="134">
        <v>42238</v>
      </c>
      <c r="B3872" s="133">
        <v>165.44800000000001</v>
      </c>
      <c r="C3872" s="133">
        <v>4335.9530000000004</v>
      </c>
      <c r="D3872" s="183">
        <v>138.02000000000001</v>
      </c>
      <c r="E3872" s="133">
        <v>14021</v>
      </c>
      <c r="F3872" s="133">
        <v>7.1616499999999998</v>
      </c>
      <c r="G3872" s="133">
        <v>7.2614200000000002</v>
      </c>
      <c r="H3872" s="133">
        <v>7.0875500000000002</v>
      </c>
      <c r="I3872" s="133">
        <v>7.2629999999999999</v>
      </c>
      <c r="J3872" s="133">
        <v>8.3010000000000002</v>
      </c>
      <c r="K3872" s="133">
        <v>377.221</v>
      </c>
      <c r="L3872" s="133">
        <v>246.90799999999999</v>
      </c>
    </row>
    <row r="3873" spans="1:12" x14ac:dyDescent="0.3">
      <c r="A3873" s="134">
        <v>42239</v>
      </c>
      <c r="B3873" s="133">
        <v>165.44800000000001</v>
      </c>
      <c r="C3873" s="133">
        <v>4335.9530000000004</v>
      </c>
      <c r="D3873" s="183">
        <v>138.02000000000001</v>
      </c>
      <c r="E3873" s="133">
        <v>14021</v>
      </c>
      <c r="F3873" s="133">
        <v>7.1616499999999998</v>
      </c>
      <c r="G3873" s="133">
        <v>7.2614200000000002</v>
      </c>
      <c r="H3873" s="133">
        <v>7.0875500000000002</v>
      </c>
      <c r="I3873" s="133">
        <v>7.2629999999999999</v>
      </c>
      <c r="J3873" s="133">
        <v>8.3010000000000002</v>
      </c>
      <c r="K3873" s="133">
        <v>377.221</v>
      </c>
      <c r="L3873" s="133">
        <v>246.90799999999999</v>
      </c>
    </row>
    <row r="3874" spans="1:12" x14ac:dyDescent="0.3">
      <c r="A3874" s="134">
        <v>42240</v>
      </c>
      <c r="B3874" s="133">
        <v>164.46799999999999</v>
      </c>
      <c r="C3874" s="133">
        <v>4163.7290000000003</v>
      </c>
      <c r="D3874" s="183">
        <v>132.03800000000001</v>
      </c>
      <c r="E3874" s="133">
        <v>14125</v>
      </c>
      <c r="F3874" s="133">
        <v>7.1527399999999997</v>
      </c>
      <c r="G3874" s="133">
        <v>7.1907199999999998</v>
      </c>
      <c r="H3874" s="133">
        <v>7.0487000000000002</v>
      </c>
      <c r="I3874" s="133">
        <v>7.3680000000000003</v>
      </c>
      <c r="J3874" s="133">
        <v>8.3569999999999993</v>
      </c>
      <c r="K3874" s="133">
        <v>358.88499999999999</v>
      </c>
      <c r="L3874" s="133">
        <v>234.71600000000001</v>
      </c>
    </row>
    <row r="3875" spans="1:12" x14ac:dyDescent="0.3">
      <c r="A3875" s="134">
        <v>42241</v>
      </c>
      <c r="B3875" s="133">
        <v>164.88200000000001</v>
      </c>
      <c r="C3875" s="133">
        <v>4228.5010000000002</v>
      </c>
      <c r="D3875" s="183">
        <v>133.66499999999999</v>
      </c>
      <c r="E3875" s="133">
        <v>14100</v>
      </c>
      <c r="F3875" s="133">
        <v>7.1687599999999998</v>
      </c>
      <c r="G3875" s="133">
        <v>7.3304299999999998</v>
      </c>
      <c r="H3875" s="133">
        <v>7.0960900000000002</v>
      </c>
      <c r="I3875" s="133">
        <v>7.5179999999999998</v>
      </c>
      <c r="J3875" s="133">
        <v>8.4450000000000003</v>
      </c>
      <c r="K3875" s="133">
        <v>368.06200000000001</v>
      </c>
      <c r="L3875" s="133">
        <v>241.81100000000001</v>
      </c>
    </row>
    <row r="3876" spans="1:12" x14ac:dyDescent="0.3">
      <c r="A3876" s="134">
        <v>42242</v>
      </c>
      <c r="B3876" s="133">
        <v>164.75399999999999</v>
      </c>
      <c r="C3876" s="133">
        <v>4237.7330000000002</v>
      </c>
      <c r="D3876" s="183">
        <v>133.21899999999999</v>
      </c>
      <c r="E3876" s="133">
        <v>14030</v>
      </c>
      <c r="F3876" s="133">
        <v>7.09741</v>
      </c>
      <c r="G3876" s="133">
        <v>7.31623</v>
      </c>
      <c r="H3876" s="133">
        <v>7.1576000000000004</v>
      </c>
      <c r="I3876" s="133">
        <v>7.5410000000000004</v>
      </c>
      <c r="J3876" s="133">
        <v>8.423</v>
      </c>
      <c r="K3876" s="133">
        <v>369.43599999999998</v>
      </c>
      <c r="L3876" s="133">
        <v>243.142</v>
      </c>
    </row>
    <row r="3877" spans="1:12" x14ac:dyDescent="0.3">
      <c r="A3877" s="134">
        <v>42243</v>
      </c>
      <c r="B3877" s="133">
        <v>165.71100000000001</v>
      </c>
      <c r="C3877" s="133">
        <v>4430.6319999999996</v>
      </c>
      <c r="D3877" s="183">
        <v>139.316</v>
      </c>
      <c r="E3877" s="133">
        <v>14005</v>
      </c>
      <c r="F3877" s="133">
        <v>7.07829</v>
      </c>
      <c r="G3877" s="133">
        <v>7.2612399999999999</v>
      </c>
      <c r="H3877" s="133">
        <v>7.1320800000000002</v>
      </c>
      <c r="I3877" s="133">
        <v>7.5529999999999999</v>
      </c>
      <c r="J3877" s="133">
        <v>8.4039999999999999</v>
      </c>
      <c r="K3877" s="133">
        <v>392.96899999999999</v>
      </c>
      <c r="L3877" s="133">
        <v>257.81599999999997</v>
      </c>
    </row>
    <row r="3878" spans="1:12" x14ac:dyDescent="0.3">
      <c r="A3878" s="134">
        <v>42244</v>
      </c>
      <c r="B3878" s="133">
        <v>165.929</v>
      </c>
      <c r="C3878" s="133">
        <v>4446.201</v>
      </c>
      <c r="D3878" s="183">
        <v>139.80099999999999</v>
      </c>
      <c r="E3878" s="133">
        <v>14012</v>
      </c>
      <c r="F3878" s="133">
        <v>7.1036999999999999</v>
      </c>
      <c r="G3878" s="133">
        <v>7.2147100000000002</v>
      </c>
      <c r="H3878" s="133">
        <v>7.0018500000000001</v>
      </c>
      <c r="I3878" s="133">
        <v>7.5350000000000001</v>
      </c>
      <c r="J3878" s="133">
        <v>8.3670000000000009</v>
      </c>
      <c r="K3878" s="133">
        <v>393.815</v>
      </c>
      <c r="L3878" s="133">
        <v>258.78800000000001</v>
      </c>
    </row>
    <row r="3879" spans="1:12" x14ac:dyDescent="0.3">
      <c r="A3879" s="134">
        <v>42245</v>
      </c>
      <c r="B3879" s="133">
        <v>165.929</v>
      </c>
      <c r="C3879" s="133">
        <v>4446.201</v>
      </c>
      <c r="D3879" s="183">
        <v>139.80099999999999</v>
      </c>
      <c r="E3879" s="133">
        <v>14012</v>
      </c>
      <c r="F3879" s="133">
        <v>7.1036999999999999</v>
      </c>
      <c r="G3879" s="133">
        <v>7.2147100000000002</v>
      </c>
      <c r="H3879" s="133">
        <v>7.0018500000000001</v>
      </c>
      <c r="I3879" s="133">
        <v>7.5350000000000001</v>
      </c>
      <c r="J3879" s="133">
        <v>8.3670000000000009</v>
      </c>
      <c r="K3879" s="133">
        <v>393.815</v>
      </c>
      <c r="L3879" s="133">
        <v>258.78800000000001</v>
      </c>
    </row>
    <row r="3880" spans="1:12" x14ac:dyDescent="0.3">
      <c r="A3880" s="134">
        <v>42246</v>
      </c>
      <c r="B3880" s="133">
        <v>165.929</v>
      </c>
      <c r="C3880" s="133">
        <v>4446.201</v>
      </c>
      <c r="D3880" s="183">
        <v>139.80099999999999</v>
      </c>
      <c r="E3880" s="133">
        <v>14012</v>
      </c>
      <c r="F3880" s="133">
        <v>7.1036999999999999</v>
      </c>
      <c r="G3880" s="133">
        <v>7.2147100000000002</v>
      </c>
      <c r="H3880" s="133">
        <v>7.0018500000000001</v>
      </c>
      <c r="I3880" s="133">
        <v>7.5350000000000001</v>
      </c>
      <c r="J3880" s="133">
        <v>8.3670000000000009</v>
      </c>
      <c r="K3880" s="133">
        <v>393.815</v>
      </c>
      <c r="L3880" s="133">
        <v>258.78800000000001</v>
      </c>
    </row>
    <row r="3881" spans="1:12" x14ac:dyDescent="0.3">
      <c r="A3881" s="134">
        <v>42247</v>
      </c>
      <c r="B3881" s="133">
        <v>166.30500000000001</v>
      </c>
      <c r="C3881" s="133">
        <v>4509.607</v>
      </c>
      <c r="D3881" s="183">
        <v>142.30600000000001</v>
      </c>
      <c r="E3881" s="133">
        <v>14095</v>
      </c>
      <c r="F3881" s="133">
        <v>7.1114800000000002</v>
      </c>
      <c r="G3881" s="133">
        <v>7.1682399999999999</v>
      </c>
      <c r="H3881" s="133">
        <v>7.0153499999999998</v>
      </c>
      <c r="I3881" s="133">
        <v>7.5910000000000002</v>
      </c>
      <c r="J3881" s="133">
        <v>8.3490000000000002</v>
      </c>
      <c r="K3881" s="133">
        <v>401.50099999999998</v>
      </c>
      <c r="L3881" s="133">
        <v>262.59100000000001</v>
      </c>
    </row>
    <row r="3882" spans="1:12" x14ac:dyDescent="0.3">
      <c r="A3882" s="134">
        <v>42248</v>
      </c>
      <c r="B3882" s="133">
        <v>166.29</v>
      </c>
      <c r="C3882" s="133">
        <v>4412.4589999999998</v>
      </c>
      <c r="D3882" s="183">
        <v>139.58000000000001</v>
      </c>
      <c r="E3882" s="133">
        <v>14111</v>
      </c>
      <c r="F3882" s="133">
        <v>7.0993300000000001</v>
      </c>
      <c r="G3882" s="133">
        <v>7.1982900000000001</v>
      </c>
      <c r="H3882" s="133">
        <v>7.0463399999999998</v>
      </c>
      <c r="I3882" s="133">
        <v>7.61</v>
      </c>
      <c r="J3882" s="133">
        <v>8.3539999999999992</v>
      </c>
      <c r="K3882" s="133">
        <v>389.83300000000003</v>
      </c>
      <c r="L3882" s="133">
        <v>255.745</v>
      </c>
    </row>
    <row r="3883" spans="1:12" x14ac:dyDescent="0.3">
      <c r="A3883" s="134">
        <v>42249</v>
      </c>
      <c r="B3883" s="133">
        <v>166.24</v>
      </c>
      <c r="C3883" s="133">
        <v>4401.2929999999997</v>
      </c>
      <c r="D3883" s="183">
        <v>139.18899999999999</v>
      </c>
      <c r="E3883" s="133">
        <v>14148</v>
      </c>
      <c r="F3883" s="133">
        <v>7.1169099999999998</v>
      </c>
      <c r="G3883" s="133">
        <v>7.2580999999999998</v>
      </c>
      <c r="H3883" s="133">
        <v>7.0636000000000001</v>
      </c>
      <c r="I3883" s="133">
        <v>7.609</v>
      </c>
      <c r="J3883" s="133">
        <v>8.3859999999999992</v>
      </c>
      <c r="K3883" s="133">
        <v>388.512</v>
      </c>
      <c r="L3883" s="133">
        <v>255.37</v>
      </c>
    </row>
    <row r="3884" spans="1:12" x14ac:dyDescent="0.3">
      <c r="A3884" s="134">
        <v>42250</v>
      </c>
      <c r="B3884" s="133">
        <v>165.833</v>
      </c>
      <c r="C3884" s="133">
        <v>4433.1109999999999</v>
      </c>
      <c r="D3884" s="183">
        <v>140.95500000000001</v>
      </c>
      <c r="E3884" s="133">
        <v>14150</v>
      </c>
      <c r="F3884" s="133">
        <v>7.1261900000000002</v>
      </c>
      <c r="G3884" s="133">
        <v>7.2039499999999999</v>
      </c>
      <c r="H3884" s="133">
        <v>7.17089</v>
      </c>
      <c r="I3884" s="133">
        <v>7.4109999999999996</v>
      </c>
      <c r="J3884" s="133">
        <v>8.3789999999999996</v>
      </c>
      <c r="K3884" s="133">
        <v>392.233</v>
      </c>
      <c r="L3884" s="133">
        <v>257.83300000000003</v>
      </c>
    </row>
    <row r="3885" spans="1:12" x14ac:dyDescent="0.3">
      <c r="A3885" s="134">
        <v>42251</v>
      </c>
      <c r="B3885" s="133">
        <v>165.62100000000001</v>
      </c>
      <c r="C3885" s="133">
        <v>4415.3429999999998</v>
      </c>
      <c r="D3885" s="183">
        <v>140.39099999999999</v>
      </c>
      <c r="E3885" s="133">
        <v>14312</v>
      </c>
      <c r="F3885" s="133">
        <v>7.1465899999999998</v>
      </c>
      <c r="G3885" s="133">
        <v>7.3225499999999997</v>
      </c>
      <c r="H3885" s="133">
        <v>7.0218499999999997</v>
      </c>
      <c r="I3885" s="133">
        <v>7.5449999999999999</v>
      </c>
      <c r="J3885" s="133">
        <v>8.4149999999999991</v>
      </c>
      <c r="K3885" s="133">
        <v>391.05200000000002</v>
      </c>
      <c r="L3885" s="133">
        <v>257.47199999999998</v>
      </c>
    </row>
    <row r="3886" spans="1:12" x14ac:dyDescent="0.3">
      <c r="A3886" s="134">
        <v>42252</v>
      </c>
      <c r="B3886" s="133">
        <v>165.62100000000001</v>
      </c>
      <c r="C3886" s="133">
        <v>4415.3429999999998</v>
      </c>
      <c r="D3886" s="183">
        <v>140.39099999999999</v>
      </c>
      <c r="E3886" s="133">
        <v>14312</v>
      </c>
      <c r="F3886" s="133">
        <v>7.1465899999999998</v>
      </c>
      <c r="G3886" s="133">
        <v>7.3225499999999997</v>
      </c>
      <c r="H3886" s="133">
        <v>7.0218499999999997</v>
      </c>
      <c r="I3886" s="133">
        <v>7.5449999999999999</v>
      </c>
      <c r="J3886" s="133">
        <v>8.4149999999999991</v>
      </c>
      <c r="K3886" s="133">
        <v>391.05200000000002</v>
      </c>
      <c r="L3886" s="133">
        <v>257.47199999999998</v>
      </c>
    </row>
    <row r="3887" spans="1:12" x14ac:dyDescent="0.3">
      <c r="A3887" s="134">
        <v>42253</v>
      </c>
      <c r="B3887" s="133">
        <v>165.62100000000001</v>
      </c>
      <c r="C3887" s="133">
        <v>4415.3429999999998</v>
      </c>
      <c r="D3887" s="183">
        <v>140.39099999999999</v>
      </c>
      <c r="E3887" s="133">
        <v>14312</v>
      </c>
      <c r="F3887" s="133">
        <v>7.1465899999999998</v>
      </c>
      <c r="G3887" s="133">
        <v>7.3225499999999997</v>
      </c>
      <c r="H3887" s="133">
        <v>7.0218499999999997</v>
      </c>
      <c r="I3887" s="133">
        <v>7.5449999999999999</v>
      </c>
      <c r="J3887" s="133">
        <v>8.4149999999999991</v>
      </c>
      <c r="K3887" s="133">
        <v>391.05200000000002</v>
      </c>
      <c r="L3887" s="133">
        <v>257.47199999999998</v>
      </c>
    </row>
    <row r="3888" spans="1:12" x14ac:dyDescent="0.3">
      <c r="A3888" s="134">
        <v>42254</v>
      </c>
      <c r="B3888" s="133">
        <v>164.369</v>
      </c>
      <c r="C3888" s="133">
        <v>4301.3649999999998</v>
      </c>
      <c r="D3888" s="183">
        <v>135.85499999999999</v>
      </c>
      <c r="E3888" s="133">
        <v>14325</v>
      </c>
      <c r="F3888" s="133">
        <v>7.0751900000000001</v>
      </c>
      <c r="G3888" s="133">
        <v>7.1409500000000001</v>
      </c>
      <c r="H3888" s="133">
        <v>7.0692599999999999</v>
      </c>
      <c r="I3888" s="133">
        <v>7.6980000000000004</v>
      </c>
      <c r="J3888" s="133">
        <v>8.5060000000000002</v>
      </c>
      <c r="K3888" s="133">
        <v>377.07499999999999</v>
      </c>
      <c r="L3888" s="133">
        <v>248.012</v>
      </c>
    </row>
    <row r="3889" spans="1:12" x14ac:dyDescent="0.3">
      <c r="A3889" s="134">
        <v>42255</v>
      </c>
      <c r="B3889" s="133">
        <v>164.125</v>
      </c>
      <c r="C3889" s="133">
        <v>4318.5910000000003</v>
      </c>
      <c r="D3889" s="183">
        <v>136.322</v>
      </c>
      <c r="E3889" s="133">
        <v>14199</v>
      </c>
      <c r="F3889" s="133">
        <v>7.0390100000000002</v>
      </c>
      <c r="G3889" s="133">
        <v>7.1480699999999997</v>
      </c>
      <c r="H3889" s="133">
        <v>7.1</v>
      </c>
      <c r="I3889" s="133">
        <v>7.7759999999999998</v>
      </c>
      <c r="J3889" s="133">
        <v>8.5869999999999997</v>
      </c>
      <c r="K3889" s="133">
        <v>378.69499999999999</v>
      </c>
      <c r="L3889" s="133">
        <v>248.976</v>
      </c>
    </row>
    <row r="3890" spans="1:12" x14ac:dyDescent="0.3">
      <c r="A3890" s="134">
        <v>42256</v>
      </c>
      <c r="B3890" s="133">
        <v>164.255</v>
      </c>
      <c r="C3890" s="133">
        <v>4347.277</v>
      </c>
      <c r="D3890" s="183">
        <v>137.75700000000001</v>
      </c>
      <c r="E3890" s="133">
        <v>14258</v>
      </c>
      <c r="F3890" s="133">
        <v>7.0483200000000004</v>
      </c>
      <c r="G3890" s="133">
        <v>7.2433199999999998</v>
      </c>
      <c r="H3890" s="133">
        <v>7.1107500000000003</v>
      </c>
      <c r="I3890" s="133">
        <v>7.6690000000000005</v>
      </c>
      <c r="J3890" s="133">
        <v>8.6189999999999998</v>
      </c>
      <c r="K3890" s="133">
        <v>380.94400000000002</v>
      </c>
      <c r="L3890" s="133">
        <v>251.09399999999999</v>
      </c>
    </row>
    <row r="3891" spans="1:12" x14ac:dyDescent="0.3">
      <c r="A3891" s="134">
        <v>42257</v>
      </c>
      <c r="B3891" s="133">
        <v>163.75700000000001</v>
      </c>
      <c r="C3891" s="133">
        <v>4343.2610000000004</v>
      </c>
      <c r="D3891" s="183">
        <v>138.16399999999999</v>
      </c>
      <c r="E3891" s="133">
        <v>14270</v>
      </c>
      <c r="F3891" s="133">
        <v>7.1848999999999998</v>
      </c>
      <c r="G3891" s="133">
        <v>7.31548</v>
      </c>
      <c r="H3891" s="133">
        <v>7.1204499999999999</v>
      </c>
      <c r="I3891" s="133">
        <v>7.7610000000000001</v>
      </c>
      <c r="J3891" s="133">
        <v>8.6349999999999998</v>
      </c>
      <c r="K3891" s="133">
        <v>380.77499999999998</v>
      </c>
      <c r="L3891" s="133">
        <v>250.12700000000001</v>
      </c>
    </row>
    <row r="3892" spans="1:12" x14ac:dyDescent="0.3">
      <c r="A3892" s="134">
        <v>42258</v>
      </c>
      <c r="B3892" s="133">
        <v>163.45699999999999</v>
      </c>
      <c r="C3892" s="133">
        <v>4360.4679999999998</v>
      </c>
      <c r="D3892" s="183">
        <v>139.41900000000001</v>
      </c>
      <c r="E3892" s="133">
        <v>14310</v>
      </c>
      <c r="F3892" s="133">
        <v>7.1314099999999998</v>
      </c>
      <c r="G3892" s="133">
        <v>7.2576700000000001</v>
      </c>
      <c r="H3892" s="133">
        <v>7.0314699999999997</v>
      </c>
      <c r="I3892" s="133">
        <v>7.9080000000000004</v>
      </c>
      <c r="J3892" s="133">
        <v>8.6519999999999992</v>
      </c>
      <c r="K3892" s="133">
        <v>383.70499999999998</v>
      </c>
      <c r="L3892" s="133">
        <v>252.107</v>
      </c>
    </row>
    <row r="3893" spans="1:12" x14ac:dyDescent="0.3">
      <c r="A3893" s="134">
        <v>42259</v>
      </c>
      <c r="B3893" s="133">
        <v>163.45699999999999</v>
      </c>
      <c r="C3893" s="133">
        <v>4360.4679999999998</v>
      </c>
      <c r="D3893" s="183">
        <v>139.41900000000001</v>
      </c>
      <c r="E3893" s="133">
        <v>14310</v>
      </c>
      <c r="F3893" s="133">
        <v>7.1314099999999998</v>
      </c>
      <c r="G3893" s="133">
        <v>7.2576700000000001</v>
      </c>
      <c r="H3893" s="133">
        <v>7.0314699999999997</v>
      </c>
      <c r="I3893" s="133">
        <v>7.9080000000000004</v>
      </c>
      <c r="J3893" s="133">
        <v>8.6519999999999992</v>
      </c>
      <c r="K3893" s="133">
        <v>383.70499999999998</v>
      </c>
      <c r="L3893" s="133">
        <v>252.107</v>
      </c>
    </row>
    <row r="3894" spans="1:12" x14ac:dyDescent="0.3">
      <c r="A3894" s="134">
        <v>42260</v>
      </c>
      <c r="B3894" s="133">
        <v>163.45699999999999</v>
      </c>
      <c r="C3894" s="133">
        <v>4360.4679999999998</v>
      </c>
      <c r="D3894" s="183">
        <v>139.41900000000001</v>
      </c>
      <c r="E3894" s="133">
        <v>14310</v>
      </c>
      <c r="F3894" s="133">
        <v>7.1314099999999998</v>
      </c>
      <c r="G3894" s="133">
        <v>7.2576700000000001</v>
      </c>
      <c r="H3894" s="133">
        <v>7.0314699999999997</v>
      </c>
      <c r="I3894" s="133">
        <v>7.9080000000000004</v>
      </c>
      <c r="J3894" s="133">
        <v>8.6519999999999992</v>
      </c>
      <c r="K3894" s="133">
        <v>383.70499999999998</v>
      </c>
      <c r="L3894" s="133">
        <v>252.107</v>
      </c>
    </row>
    <row r="3895" spans="1:12" x14ac:dyDescent="0.3">
      <c r="A3895" s="134">
        <v>42261</v>
      </c>
      <c r="B3895" s="133">
        <v>163.19999999999999</v>
      </c>
      <c r="C3895" s="133">
        <v>4390.3729999999996</v>
      </c>
      <c r="D3895" s="183">
        <v>140.53200000000001</v>
      </c>
      <c r="E3895" s="133">
        <v>14329</v>
      </c>
      <c r="F3895" s="133">
        <v>7.0988600000000002</v>
      </c>
      <c r="G3895" s="133">
        <v>7.2076200000000004</v>
      </c>
      <c r="H3895" s="133">
        <v>7.0604899999999997</v>
      </c>
      <c r="I3895" s="133">
        <v>7.9160000000000004</v>
      </c>
      <c r="J3895" s="133">
        <v>8.6490000000000009</v>
      </c>
      <c r="K3895" s="133">
        <v>387.68200000000002</v>
      </c>
      <c r="L3895" s="133">
        <v>254.63900000000001</v>
      </c>
    </row>
    <row r="3896" spans="1:12" x14ac:dyDescent="0.3">
      <c r="A3896" s="134">
        <v>42262</v>
      </c>
      <c r="B3896" s="133">
        <v>162.15</v>
      </c>
      <c r="C3896" s="133">
        <v>4347.16</v>
      </c>
      <c r="D3896" s="183">
        <v>138.60599999999999</v>
      </c>
      <c r="E3896" s="133">
        <v>14403</v>
      </c>
      <c r="F3896" s="133">
        <v>7.0667</v>
      </c>
      <c r="G3896" s="133">
        <v>7.1722599999999996</v>
      </c>
      <c r="H3896" s="133">
        <v>7.0064700000000002</v>
      </c>
      <c r="I3896" s="133">
        <v>7.9749999999999996</v>
      </c>
      <c r="J3896" s="133">
        <v>8.7319999999999993</v>
      </c>
      <c r="K3896" s="133">
        <v>381.93700000000001</v>
      </c>
      <c r="L3896" s="133">
        <v>251.08500000000001</v>
      </c>
    </row>
    <row r="3897" spans="1:12" x14ac:dyDescent="0.3">
      <c r="A3897" s="134">
        <v>42263</v>
      </c>
      <c r="B3897" s="133">
        <v>161.67699999999999</v>
      </c>
      <c r="C3897" s="133">
        <v>4332.5129999999999</v>
      </c>
      <c r="D3897" s="183">
        <v>138.09</v>
      </c>
      <c r="E3897" s="133">
        <v>14390</v>
      </c>
      <c r="F3897" s="133">
        <v>7.0635199999999996</v>
      </c>
      <c r="G3897" s="133">
        <v>7.2639100000000001</v>
      </c>
      <c r="H3897" s="133">
        <v>7.0002500000000003</v>
      </c>
      <c r="I3897" s="133">
        <v>8.1389999999999993</v>
      </c>
      <c r="J3897" s="133">
        <v>8.8260000000000005</v>
      </c>
      <c r="K3897" s="133">
        <v>379.92200000000003</v>
      </c>
      <c r="L3897" s="133">
        <v>249.51900000000001</v>
      </c>
    </row>
    <row r="3898" spans="1:12" x14ac:dyDescent="0.3">
      <c r="A3898" s="134">
        <v>42264</v>
      </c>
      <c r="B3898" s="133">
        <v>162.97300000000001</v>
      </c>
      <c r="C3898" s="133">
        <v>4378.3850000000002</v>
      </c>
      <c r="D3898" s="183">
        <v>139.506</v>
      </c>
      <c r="E3898" s="133">
        <v>14387</v>
      </c>
      <c r="F3898" s="133">
        <v>7.0567500000000001</v>
      </c>
      <c r="G3898" s="133">
        <v>7.1739600000000001</v>
      </c>
      <c r="H3898" s="133">
        <v>7.0277500000000002</v>
      </c>
      <c r="I3898" s="133">
        <v>7.9939999999999998</v>
      </c>
      <c r="J3898" s="133">
        <v>8.93</v>
      </c>
      <c r="K3898" s="133">
        <v>386.51</v>
      </c>
      <c r="L3898" s="133">
        <v>253.11199999999999</v>
      </c>
    </row>
    <row r="3899" spans="1:12" x14ac:dyDescent="0.3">
      <c r="A3899" s="134">
        <v>42265</v>
      </c>
      <c r="B3899" s="133">
        <v>165.40700000000001</v>
      </c>
      <c r="C3899" s="133">
        <v>4380.32</v>
      </c>
      <c r="D3899" s="183">
        <v>139.70699999999999</v>
      </c>
      <c r="E3899" s="133">
        <v>14398</v>
      </c>
      <c r="F3899" s="133">
        <v>7.0599499999999997</v>
      </c>
      <c r="G3899" s="133">
        <v>7.2487300000000001</v>
      </c>
      <c r="H3899" s="133">
        <v>7.0960799999999997</v>
      </c>
      <c r="I3899" s="133">
        <v>7.9350000000000005</v>
      </c>
      <c r="J3899" s="133">
        <v>8.7840000000000007</v>
      </c>
      <c r="K3899" s="133">
        <v>386.036</v>
      </c>
      <c r="L3899" s="133">
        <v>251.851</v>
      </c>
    </row>
    <row r="3900" spans="1:12" x14ac:dyDescent="0.3">
      <c r="A3900" s="134">
        <v>42266</v>
      </c>
      <c r="B3900" s="133">
        <v>165.40700000000001</v>
      </c>
      <c r="C3900" s="133">
        <v>4380.32</v>
      </c>
      <c r="D3900" s="183">
        <v>139.70699999999999</v>
      </c>
      <c r="E3900" s="133">
        <v>14398</v>
      </c>
      <c r="F3900" s="133">
        <v>7.0599499999999997</v>
      </c>
      <c r="G3900" s="133">
        <v>7.2487300000000001</v>
      </c>
      <c r="H3900" s="133">
        <v>7.0960799999999997</v>
      </c>
      <c r="I3900" s="133">
        <v>7.9350000000000005</v>
      </c>
      <c r="J3900" s="133">
        <v>8.7840000000000007</v>
      </c>
      <c r="K3900" s="133">
        <v>386.036</v>
      </c>
      <c r="L3900" s="133">
        <v>251.851</v>
      </c>
    </row>
    <row r="3901" spans="1:12" x14ac:dyDescent="0.3">
      <c r="A3901" s="134">
        <v>42267</v>
      </c>
      <c r="B3901" s="133">
        <v>165.40700000000001</v>
      </c>
      <c r="C3901" s="133">
        <v>4380.32</v>
      </c>
      <c r="D3901" s="183">
        <v>139.70699999999999</v>
      </c>
      <c r="E3901" s="133">
        <v>14398</v>
      </c>
      <c r="F3901" s="133">
        <v>7.0599499999999997</v>
      </c>
      <c r="G3901" s="133">
        <v>7.2487300000000001</v>
      </c>
      <c r="H3901" s="133">
        <v>7.0960799999999997</v>
      </c>
      <c r="I3901" s="133">
        <v>7.9350000000000005</v>
      </c>
      <c r="J3901" s="133">
        <v>8.7840000000000007</v>
      </c>
      <c r="K3901" s="133">
        <v>386.036</v>
      </c>
      <c r="L3901" s="133">
        <v>251.851</v>
      </c>
    </row>
    <row r="3902" spans="1:12" x14ac:dyDescent="0.3">
      <c r="A3902" s="134">
        <v>42268</v>
      </c>
      <c r="B3902" s="133">
        <v>165.20500000000001</v>
      </c>
      <c r="C3902" s="133">
        <v>4376.0820000000003</v>
      </c>
      <c r="D3902" s="183">
        <v>139.66</v>
      </c>
      <c r="E3902" s="133">
        <v>14484</v>
      </c>
      <c r="F3902" s="133">
        <v>7.1904700000000004</v>
      </c>
      <c r="G3902" s="133">
        <v>7.1908500000000002</v>
      </c>
      <c r="H3902" s="133">
        <v>7.0197500000000002</v>
      </c>
      <c r="I3902" s="133">
        <v>7.9889999999999999</v>
      </c>
      <c r="J3902" s="133">
        <v>8.7799999999999994</v>
      </c>
      <c r="K3902" s="133">
        <v>383.99299999999999</v>
      </c>
      <c r="L3902" s="133">
        <v>251.26599999999999</v>
      </c>
    </row>
    <row r="3903" spans="1:12" x14ac:dyDescent="0.3">
      <c r="A3903" s="134">
        <v>42269</v>
      </c>
      <c r="B3903" s="133">
        <v>164.39400000000001</v>
      </c>
      <c r="C3903" s="133">
        <v>4344.0439999999999</v>
      </c>
      <c r="D3903" s="183">
        <v>138.33799999999999</v>
      </c>
      <c r="E3903" s="133">
        <v>14661</v>
      </c>
      <c r="F3903" s="133">
        <v>7.0315599999999998</v>
      </c>
      <c r="G3903" s="133">
        <v>7.2475500000000004</v>
      </c>
      <c r="H3903" s="133">
        <v>7.0074500000000004</v>
      </c>
      <c r="I3903" s="133">
        <v>8.0470000000000006</v>
      </c>
      <c r="J3903" s="133">
        <v>8.91</v>
      </c>
      <c r="K3903" s="133">
        <v>379.70499999999998</v>
      </c>
      <c r="L3903" s="133">
        <v>248.62700000000001</v>
      </c>
    </row>
    <row r="3904" spans="1:12" x14ac:dyDescent="0.3">
      <c r="A3904" s="134">
        <v>42270</v>
      </c>
      <c r="B3904" s="133">
        <v>162.279</v>
      </c>
      <c r="C3904" s="133">
        <v>4244.4269999999997</v>
      </c>
      <c r="D3904" s="183">
        <v>135.38800000000001</v>
      </c>
      <c r="E3904" s="133">
        <v>14680</v>
      </c>
      <c r="F3904" s="133">
        <v>7.15876</v>
      </c>
      <c r="G3904" s="133">
        <v>7.2878999999999996</v>
      </c>
      <c r="H3904" s="133">
        <v>7.0116500000000004</v>
      </c>
      <c r="I3904" s="133">
        <v>8.1240000000000006</v>
      </c>
      <c r="J3904" s="133">
        <v>9.0850000000000009</v>
      </c>
      <c r="K3904" s="133">
        <v>367.66199999999998</v>
      </c>
      <c r="L3904" s="133">
        <v>240.79300000000001</v>
      </c>
    </row>
    <row r="3905" spans="1:12" x14ac:dyDescent="0.3">
      <c r="A3905" s="134">
        <v>42271</v>
      </c>
      <c r="B3905" s="133">
        <v>162.31800000000001</v>
      </c>
      <c r="C3905" s="133">
        <v>4244.4269999999997</v>
      </c>
      <c r="D3905" s="183">
        <v>135.38800000000001</v>
      </c>
      <c r="E3905" s="133">
        <v>14735</v>
      </c>
      <c r="F3905" s="133">
        <v>7.15876</v>
      </c>
      <c r="G3905" s="133">
        <v>7.2878999999999996</v>
      </c>
      <c r="H3905" s="133">
        <v>7.0116500000000004</v>
      </c>
      <c r="I3905" s="133">
        <v>8.0939999999999994</v>
      </c>
      <c r="J3905" s="133">
        <v>9.1170000000000009</v>
      </c>
      <c r="K3905" s="133">
        <v>367.66199999999998</v>
      </c>
      <c r="L3905" s="133">
        <v>240.79300000000001</v>
      </c>
    </row>
    <row r="3906" spans="1:12" x14ac:dyDescent="0.3">
      <c r="A3906" s="134">
        <v>42272</v>
      </c>
      <c r="B3906" s="133">
        <v>161.35400000000001</v>
      </c>
      <c r="C3906" s="133">
        <v>4209.4390000000003</v>
      </c>
      <c r="D3906" s="183">
        <v>134.60400000000001</v>
      </c>
      <c r="E3906" s="133">
        <v>14644</v>
      </c>
      <c r="F3906" s="133">
        <v>7.1082900000000002</v>
      </c>
      <c r="G3906" s="133">
        <v>7.2060000000000004</v>
      </c>
      <c r="H3906" s="133">
        <v>7.1328699999999996</v>
      </c>
      <c r="I3906" s="133">
        <v>8.1170000000000009</v>
      </c>
      <c r="J3906" s="133">
        <v>9.1769999999999996</v>
      </c>
      <c r="K3906" s="133">
        <v>362.786</v>
      </c>
      <c r="L3906" s="133">
        <v>237.666</v>
      </c>
    </row>
    <row r="3907" spans="1:12" x14ac:dyDescent="0.3">
      <c r="A3907" s="134">
        <v>42273</v>
      </c>
      <c r="B3907" s="133">
        <v>161.35400000000001</v>
      </c>
      <c r="C3907" s="133">
        <v>4209.4390000000003</v>
      </c>
      <c r="D3907" s="183">
        <v>134.60400000000001</v>
      </c>
      <c r="E3907" s="133">
        <v>14644</v>
      </c>
      <c r="F3907" s="133">
        <v>7.1082900000000002</v>
      </c>
      <c r="G3907" s="133">
        <v>7.2060000000000004</v>
      </c>
      <c r="H3907" s="133">
        <v>7.1328699999999996</v>
      </c>
      <c r="I3907" s="133">
        <v>8.1170000000000009</v>
      </c>
      <c r="J3907" s="133">
        <v>9.1769999999999996</v>
      </c>
      <c r="K3907" s="133">
        <v>362.786</v>
      </c>
      <c r="L3907" s="133">
        <v>237.666</v>
      </c>
    </row>
    <row r="3908" spans="1:12" x14ac:dyDescent="0.3">
      <c r="A3908" s="134">
        <v>42274</v>
      </c>
      <c r="B3908" s="133">
        <v>161.35400000000001</v>
      </c>
      <c r="C3908" s="133">
        <v>4209.4390000000003</v>
      </c>
      <c r="D3908" s="183">
        <v>134.60400000000001</v>
      </c>
      <c r="E3908" s="133">
        <v>14644</v>
      </c>
      <c r="F3908" s="133">
        <v>7.1082900000000002</v>
      </c>
      <c r="G3908" s="133">
        <v>7.2060000000000004</v>
      </c>
      <c r="H3908" s="133">
        <v>7.1328699999999996</v>
      </c>
      <c r="I3908" s="133">
        <v>8.1170000000000009</v>
      </c>
      <c r="J3908" s="133">
        <v>9.1769999999999996</v>
      </c>
      <c r="K3908" s="133">
        <v>362.786</v>
      </c>
      <c r="L3908" s="133">
        <v>237.666</v>
      </c>
    </row>
    <row r="3909" spans="1:12" x14ac:dyDescent="0.3">
      <c r="A3909" s="134">
        <v>42275</v>
      </c>
      <c r="B3909" s="133">
        <v>160.72</v>
      </c>
      <c r="C3909" s="133">
        <v>4120.5029999999997</v>
      </c>
      <c r="D3909" s="183">
        <v>131.60900000000001</v>
      </c>
      <c r="E3909" s="133">
        <v>14741</v>
      </c>
      <c r="F3909" s="133">
        <v>7.1311400000000003</v>
      </c>
      <c r="G3909" s="133">
        <v>7.1883800000000004</v>
      </c>
      <c r="H3909" s="133">
        <v>7.0567799999999998</v>
      </c>
      <c r="I3909" s="133">
        <v>8.1590000000000007</v>
      </c>
      <c r="J3909" s="133">
        <v>9.234</v>
      </c>
      <c r="K3909" s="133">
        <v>352.51600000000002</v>
      </c>
      <c r="L3909" s="133">
        <v>230.81800000000001</v>
      </c>
    </row>
    <row r="3910" spans="1:12" x14ac:dyDescent="0.3">
      <c r="A3910" s="134">
        <v>42276</v>
      </c>
      <c r="B3910" s="133">
        <v>159.357</v>
      </c>
      <c r="C3910" s="133">
        <v>4178.4080000000004</v>
      </c>
      <c r="D3910" s="183">
        <v>133.52799999999999</v>
      </c>
      <c r="E3910" s="133">
        <v>14680</v>
      </c>
      <c r="F3910" s="133">
        <v>7.25692</v>
      </c>
      <c r="G3910" s="133">
        <v>7.21976</v>
      </c>
      <c r="H3910" s="133">
        <v>7.0015000000000001</v>
      </c>
      <c r="I3910" s="133">
        <v>8.6229999999999993</v>
      </c>
      <c r="J3910" s="133">
        <v>9.3829999999999991</v>
      </c>
      <c r="K3910" s="133">
        <v>361.673</v>
      </c>
      <c r="L3910" s="133">
        <v>236.18</v>
      </c>
    </row>
    <row r="3911" spans="1:12" x14ac:dyDescent="0.3">
      <c r="A3911" s="134">
        <v>42277</v>
      </c>
      <c r="B3911" s="133">
        <v>161.06399999999999</v>
      </c>
      <c r="C3911" s="133">
        <v>4223.9080000000004</v>
      </c>
      <c r="D3911" s="183">
        <v>134.392</v>
      </c>
      <c r="E3911" s="133">
        <v>14603</v>
      </c>
      <c r="F3911" s="133">
        <v>7.2195200000000002</v>
      </c>
      <c r="G3911" s="133">
        <v>7.3155700000000001</v>
      </c>
      <c r="H3911" s="133">
        <v>7.0239200000000004</v>
      </c>
      <c r="I3911" s="133">
        <v>8.7509999999999994</v>
      </c>
      <c r="J3911" s="133">
        <v>9.4039999999999999</v>
      </c>
      <c r="K3911" s="133">
        <v>366.10599999999999</v>
      </c>
      <c r="L3911" s="133">
        <v>238.45599999999999</v>
      </c>
    </row>
    <row r="3912" spans="1:12" x14ac:dyDescent="0.3">
      <c r="A3912" s="134">
        <v>42278</v>
      </c>
      <c r="B3912" s="133">
        <v>162.839</v>
      </c>
      <c r="C3912" s="133">
        <v>4254.8760000000002</v>
      </c>
      <c r="D3912" s="183">
        <v>136.02500000000001</v>
      </c>
      <c r="E3912" s="133">
        <v>14735</v>
      </c>
      <c r="F3912" s="133">
        <v>7.1065199999999997</v>
      </c>
      <c r="G3912" s="133">
        <v>7.30314</v>
      </c>
      <c r="H3912" s="133">
        <v>6.9838100000000001</v>
      </c>
      <c r="I3912" s="133">
        <v>8.5459999999999994</v>
      </c>
      <c r="J3912" s="133">
        <v>9.3170000000000002</v>
      </c>
      <c r="K3912" s="133">
        <v>369.50799999999998</v>
      </c>
      <c r="L3912" s="133">
        <v>239.74100000000001</v>
      </c>
    </row>
    <row r="3913" spans="1:12" x14ac:dyDescent="0.3">
      <c r="A3913" s="134">
        <v>42279</v>
      </c>
      <c r="B3913" s="133">
        <v>163.03700000000001</v>
      </c>
      <c r="C3913" s="133">
        <v>4207.799</v>
      </c>
      <c r="D3913" s="183">
        <v>134.267</v>
      </c>
      <c r="E3913" s="133">
        <v>14640</v>
      </c>
      <c r="F3913" s="133">
        <v>7.0966199999999997</v>
      </c>
      <c r="G3913" s="133">
        <v>7.2679</v>
      </c>
      <c r="H3913" s="133">
        <v>6.9602500000000003</v>
      </c>
      <c r="I3913" s="133">
        <v>8.5299999999999994</v>
      </c>
      <c r="J3913" s="133">
        <v>9.2430000000000003</v>
      </c>
      <c r="K3913" s="133">
        <v>364.04</v>
      </c>
      <c r="L3913" s="133">
        <v>235.751</v>
      </c>
    </row>
    <row r="3914" spans="1:12" x14ac:dyDescent="0.3">
      <c r="A3914" s="134">
        <v>42280</v>
      </c>
      <c r="B3914" s="133">
        <v>163.03700000000001</v>
      </c>
      <c r="C3914" s="133">
        <v>4207.799</v>
      </c>
      <c r="D3914" s="183">
        <v>134.267</v>
      </c>
      <c r="E3914" s="133">
        <v>14640</v>
      </c>
      <c r="F3914" s="133">
        <v>7.0966199999999997</v>
      </c>
      <c r="G3914" s="133">
        <v>7.2679</v>
      </c>
      <c r="H3914" s="133">
        <v>6.9602500000000003</v>
      </c>
      <c r="I3914" s="133">
        <v>8.5299999999999994</v>
      </c>
      <c r="J3914" s="133">
        <v>9.2430000000000003</v>
      </c>
      <c r="K3914" s="133">
        <v>364.04</v>
      </c>
      <c r="L3914" s="133">
        <v>235.751</v>
      </c>
    </row>
    <row r="3915" spans="1:12" x14ac:dyDescent="0.3">
      <c r="A3915" s="134">
        <v>42281</v>
      </c>
      <c r="B3915" s="133">
        <v>163.03700000000001</v>
      </c>
      <c r="C3915" s="133">
        <v>4207.799</v>
      </c>
      <c r="D3915" s="183">
        <v>134.267</v>
      </c>
      <c r="E3915" s="133">
        <v>14640</v>
      </c>
      <c r="F3915" s="133">
        <v>7.0966199999999997</v>
      </c>
      <c r="G3915" s="133">
        <v>7.2679</v>
      </c>
      <c r="H3915" s="133">
        <v>6.9602500000000003</v>
      </c>
      <c r="I3915" s="133">
        <v>8.5299999999999994</v>
      </c>
      <c r="J3915" s="133">
        <v>9.2430000000000003</v>
      </c>
      <c r="K3915" s="133">
        <v>364.04</v>
      </c>
      <c r="L3915" s="133">
        <v>235.751</v>
      </c>
    </row>
    <row r="3916" spans="1:12" x14ac:dyDescent="0.3">
      <c r="A3916" s="134">
        <v>42282</v>
      </c>
      <c r="B3916" s="133">
        <v>165.84800000000001</v>
      </c>
      <c r="C3916" s="133">
        <v>4343.701</v>
      </c>
      <c r="D3916" s="183">
        <v>138.48099999999999</v>
      </c>
      <c r="E3916" s="133">
        <v>14454</v>
      </c>
      <c r="F3916" s="133">
        <v>7.1185700000000001</v>
      </c>
      <c r="G3916" s="133">
        <v>7.2362900000000003</v>
      </c>
      <c r="H3916" s="133">
        <v>7.0025199999999996</v>
      </c>
      <c r="I3916" s="133">
        <v>8.1199999999999992</v>
      </c>
      <c r="J3916" s="133">
        <v>9.0850000000000009</v>
      </c>
      <c r="K3916" s="133">
        <v>381.42</v>
      </c>
      <c r="L3916" s="133">
        <v>246.80500000000001</v>
      </c>
    </row>
    <row r="3917" spans="1:12" x14ac:dyDescent="0.3">
      <c r="A3917" s="134">
        <v>42283</v>
      </c>
      <c r="B3917" s="133">
        <v>168.79400000000001</v>
      </c>
      <c r="C3917" s="133">
        <v>4445.7809999999999</v>
      </c>
      <c r="D3917" s="183">
        <v>141.78399999999999</v>
      </c>
      <c r="E3917" s="133">
        <v>14170</v>
      </c>
      <c r="F3917" s="133">
        <v>7.10907</v>
      </c>
      <c r="G3917" s="133">
        <v>7.1771399999999996</v>
      </c>
      <c r="H3917" s="133">
        <v>7.0362400000000003</v>
      </c>
      <c r="I3917" s="133">
        <v>7.7850000000000001</v>
      </c>
      <c r="J3917" s="133">
        <v>8.5980000000000008</v>
      </c>
      <c r="K3917" s="133">
        <v>395.35</v>
      </c>
      <c r="L3917" s="133">
        <v>256.51799999999997</v>
      </c>
    </row>
    <row r="3918" spans="1:12" x14ac:dyDescent="0.3">
      <c r="A3918" s="134">
        <v>42284</v>
      </c>
      <c r="B3918" s="133">
        <v>169.297</v>
      </c>
      <c r="C3918" s="133">
        <v>4487.1319999999996</v>
      </c>
      <c r="D3918" s="183">
        <v>143.12200000000001</v>
      </c>
      <c r="E3918" s="133">
        <v>13922</v>
      </c>
      <c r="F3918" s="133">
        <v>7.1057600000000001</v>
      </c>
      <c r="G3918" s="133">
        <v>7.3176899999999998</v>
      </c>
      <c r="H3918" s="133">
        <v>7.1723499999999998</v>
      </c>
      <c r="I3918" s="133">
        <v>7.82</v>
      </c>
      <c r="J3918" s="133">
        <v>8.6590000000000007</v>
      </c>
      <c r="K3918" s="133">
        <v>399.05900000000003</v>
      </c>
      <c r="L3918" s="133">
        <v>260.22800000000001</v>
      </c>
    </row>
    <row r="3919" spans="1:12" x14ac:dyDescent="0.3">
      <c r="A3919" s="134">
        <v>42285</v>
      </c>
      <c r="B3919" s="133">
        <v>167.779</v>
      </c>
      <c r="C3919" s="133">
        <v>4491.433</v>
      </c>
      <c r="D3919" s="183">
        <v>142.946</v>
      </c>
      <c r="E3919" s="133">
        <v>13540</v>
      </c>
      <c r="F3919" s="133">
        <v>7.1086200000000002</v>
      </c>
      <c r="G3919" s="133">
        <v>7.3353799999999998</v>
      </c>
      <c r="H3919" s="133">
        <v>7.0098000000000003</v>
      </c>
      <c r="I3919" s="133">
        <v>7.8309999999999995</v>
      </c>
      <c r="J3919" s="133">
        <v>8.6020000000000003</v>
      </c>
      <c r="K3919" s="133">
        <v>400.10700000000003</v>
      </c>
      <c r="L3919" s="133">
        <v>260.87799999999999</v>
      </c>
    </row>
    <row r="3920" spans="1:12" x14ac:dyDescent="0.3">
      <c r="A3920" s="134">
        <v>42286</v>
      </c>
      <c r="B3920" s="133">
        <v>170.04400000000001</v>
      </c>
      <c r="C3920" s="133">
        <v>4589.3440000000001</v>
      </c>
      <c r="D3920" s="183">
        <v>145.94900000000001</v>
      </c>
      <c r="E3920" s="133">
        <v>13457</v>
      </c>
      <c r="F3920" s="133">
        <v>7.07057</v>
      </c>
      <c r="G3920" s="133">
        <v>7.30274</v>
      </c>
      <c r="H3920" s="133">
        <v>6.9892199999999995</v>
      </c>
      <c r="I3920" s="133">
        <v>7.7919999999999998</v>
      </c>
      <c r="J3920" s="133">
        <v>8.4589999999999996</v>
      </c>
      <c r="K3920" s="133">
        <v>410.62900000000002</v>
      </c>
      <c r="L3920" s="133">
        <v>267.27100000000002</v>
      </c>
    </row>
    <row r="3921" spans="1:12" x14ac:dyDescent="0.3">
      <c r="A3921" s="134">
        <v>42287</v>
      </c>
      <c r="B3921" s="133">
        <v>170.04400000000001</v>
      </c>
      <c r="C3921" s="133">
        <v>4589.3440000000001</v>
      </c>
      <c r="D3921" s="183">
        <v>145.94900000000001</v>
      </c>
      <c r="E3921" s="133">
        <v>13457</v>
      </c>
      <c r="F3921" s="133">
        <v>7.07057</v>
      </c>
      <c r="G3921" s="133">
        <v>7.30274</v>
      </c>
      <c r="H3921" s="133">
        <v>6.9892199999999995</v>
      </c>
      <c r="I3921" s="133">
        <v>7.7919999999999998</v>
      </c>
      <c r="J3921" s="133">
        <v>8.4589999999999996</v>
      </c>
      <c r="K3921" s="133">
        <v>410.62900000000002</v>
      </c>
      <c r="L3921" s="133">
        <v>267.27100000000002</v>
      </c>
    </row>
    <row r="3922" spans="1:12" x14ac:dyDescent="0.3">
      <c r="A3922" s="134">
        <v>42288</v>
      </c>
      <c r="B3922" s="133">
        <v>170.04400000000001</v>
      </c>
      <c r="C3922" s="133">
        <v>4589.3440000000001</v>
      </c>
      <c r="D3922" s="183">
        <v>145.94900000000001</v>
      </c>
      <c r="E3922" s="133">
        <v>13457</v>
      </c>
      <c r="F3922" s="133">
        <v>7.07057</v>
      </c>
      <c r="G3922" s="133">
        <v>7.30274</v>
      </c>
      <c r="H3922" s="133">
        <v>6.9892199999999995</v>
      </c>
      <c r="I3922" s="133">
        <v>7.7919999999999998</v>
      </c>
      <c r="J3922" s="133">
        <v>8.4589999999999996</v>
      </c>
      <c r="K3922" s="133">
        <v>410.62900000000002</v>
      </c>
      <c r="L3922" s="133">
        <v>267.27100000000002</v>
      </c>
    </row>
    <row r="3923" spans="1:12" x14ac:dyDescent="0.3">
      <c r="A3923" s="134">
        <v>42289</v>
      </c>
      <c r="B3923" s="133">
        <v>170.619</v>
      </c>
      <c r="C3923" s="133">
        <v>4630.7070000000003</v>
      </c>
      <c r="D3923" s="183">
        <v>147.05500000000001</v>
      </c>
      <c r="E3923" s="133">
        <v>13517</v>
      </c>
      <c r="F3923" s="133">
        <v>7.07057</v>
      </c>
      <c r="G3923" s="133">
        <v>7.30274</v>
      </c>
      <c r="H3923" s="133">
        <v>6.9892199999999995</v>
      </c>
      <c r="I3923" s="133">
        <v>7.78</v>
      </c>
      <c r="J3923" s="133">
        <v>8.3990000000000009</v>
      </c>
      <c r="K3923" s="133">
        <v>414.73899999999998</v>
      </c>
      <c r="L3923" s="133">
        <v>269.601</v>
      </c>
    </row>
    <row r="3924" spans="1:12" x14ac:dyDescent="0.3">
      <c r="A3924" s="134">
        <v>42290</v>
      </c>
      <c r="B3924" s="133">
        <v>169.291</v>
      </c>
      <c r="C3924" s="133">
        <v>4483.076</v>
      </c>
      <c r="D3924" s="183">
        <v>142.00399999999999</v>
      </c>
      <c r="E3924" s="133">
        <v>13650</v>
      </c>
      <c r="F3924" s="133">
        <v>7.0620500000000002</v>
      </c>
      <c r="G3924" s="133">
        <v>7.4182399999999999</v>
      </c>
      <c r="H3924" s="133">
        <v>7.00678</v>
      </c>
      <c r="I3924" s="133">
        <v>7.7530000000000001</v>
      </c>
      <c r="J3924" s="133">
        <v>8.4469999999999992</v>
      </c>
      <c r="K3924" s="133">
        <v>396.71499999999997</v>
      </c>
      <c r="L3924" s="133">
        <v>258.34199999999998</v>
      </c>
    </row>
    <row r="3925" spans="1:12" x14ac:dyDescent="0.3">
      <c r="A3925" s="134">
        <v>42291</v>
      </c>
      <c r="B3925" s="133">
        <v>169.33</v>
      </c>
      <c r="C3925" s="133">
        <v>4483.076</v>
      </c>
      <c r="D3925" s="183">
        <v>142.00399999999999</v>
      </c>
      <c r="E3925" s="133">
        <v>13459</v>
      </c>
      <c r="F3925" s="133">
        <v>7.0620500000000002</v>
      </c>
      <c r="G3925" s="133">
        <v>7.4182399999999999</v>
      </c>
      <c r="H3925" s="133">
        <v>7.00678</v>
      </c>
      <c r="I3925" s="133">
        <v>7.6459999999999999</v>
      </c>
      <c r="J3925" s="133">
        <v>8.4540000000000006</v>
      </c>
      <c r="K3925" s="133">
        <v>396.71499999999997</v>
      </c>
      <c r="L3925" s="133">
        <v>258.34199999999998</v>
      </c>
    </row>
    <row r="3926" spans="1:12" x14ac:dyDescent="0.3">
      <c r="A3926" s="134">
        <v>42292</v>
      </c>
      <c r="B3926" s="133">
        <v>169.24700000000001</v>
      </c>
      <c r="C3926" s="133">
        <v>4507.1949999999997</v>
      </c>
      <c r="D3926" s="183">
        <v>142.95599999999999</v>
      </c>
      <c r="E3926" s="133">
        <v>13501</v>
      </c>
      <c r="F3926" s="133">
        <v>7.0709</v>
      </c>
      <c r="G3926" s="133">
        <v>7.3285400000000003</v>
      </c>
      <c r="H3926" s="133">
        <v>6.9953000000000003</v>
      </c>
      <c r="I3926" s="133">
        <v>7.7210000000000001</v>
      </c>
      <c r="J3926" s="133">
        <v>8.42</v>
      </c>
      <c r="K3926" s="133">
        <v>400.31299999999999</v>
      </c>
      <c r="L3926" s="133">
        <v>260.637</v>
      </c>
    </row>
    <row r="3927" spans="1:12" x14ac:dyDescent="0.3">
      <c r="A3927" s="134">
        <v>42293</v>
      </c>
      <c r="B3927" s="133">
        <v>169.547</v>
      </c>
      <c r="C3927" s="133">
        <v>4521.8819999999996</v>
      </c>
      <c r="D3927" s="183">
        <v>143.571</v>
      </c>
      <c r="E3927" s="133">
        <v>13503</v>
      </c>
      <c r="F3927" s="133">
        <v>7.0035400000000001</v>
      </c>
      <c r="G3927" s="133">
        <v>7.2978800000000001</v>
      </c>
      <c r="H3927" s="133">
        <v>7.0141200000000001</v>
      </c>
      <c r="I3927" s="133">
        <v>7.7229999999999999</v>
      </c>
      <c r="J3927" s="133">
        <v>8.4909999999999997</v>
      </c>
      <c r="K3927" s="133">
        <v>401.45600000000002</v>
      </c>
      <c r="L3927" s="133">
        <v>260.88799999999998</v>
      </c>
    </row>
    <row r="3928" spans="1:12" x14ac:dyDescent="0.3">
      <c r="A3928" s="134">
        <v>42294</v>
      </c>
      <c r="B3928" s="133">
        <v>169.547</v>
      </c>
      <c r="C3928" s="133">
        <v>4521.8819999999996</v>
      </c>
      <c r="D3928" s="183">
        <v>143.571</v>
      </c>
      <c r="E3928" s="133">
        <v>13503</v>
      </c>
      <c r="F3928" s="133">
        <v>7.0035400000000001</v>
      </c>
      <c r="G3928" s="133">
        <v>7.2978800000000001</v>
      </c>
      <c r="H3928" s="133">
        <v>7.0141200000000001</v>
      </c>
      <c r="I3928" s="133">
        <v>7.7229999999999999</v>
      </c>
      <c r="J3928" s="133">
        <v>8.4909999999999997</v>
      </c>
      <c r="K3928" s="133">
        <v>401.45600000000002</v>
      </c>
      <c r="L3928" s="133">
        <v>260.88799999999998</v>
      </c>
    </row>
    <row r="3929" spans="1:12" x14ac:dyDescent="0.3">
      <c r="A3929" s="134">
        <v>42295</v>
      </c>
      <c r="B3929" s="133">
        <v>169.547</v>
      </c>
      <c r="C3929" s="133">
        <v>4521.8819999999996</v>
      </c>
      <c r="D3929" s="183">
        <v>143.571</v>
      </c>
      <c r="E3929" s="133">
        <v>13503</v>
      </c>
      <c r="F3929" s="133">
        <v>7.0035400000000001</v>
      </c>
      <c r="G3929" s="133">
        <v>7.2978800000000001</v>
      </c>
      <c r="H3929" s="133">
        <v>7.0141200000000001</v>
      </c>
      <c r="I3929" s="133">
        <v>7.7229999999999999</v>
      </c>
      <c r="J3929" s="133">
        <v>8.4909999999999997</v>
      </c>
      <c r="K3929" s="133">
        <v>401.45600000000002</v>
      </c>
      <c r="L3929" s="133">
        <v>260.88799999999998</v>
      </c>
    </row>
    <row r="3930" spans="1:12" x14ac:dyDescent="0.3">
      <c r="A3930" s="134">
        <v>42296</v>
      </c>
      <c r="B3930" s="133">
        <v>169.892</v>
      </c>
      <c r="C3930" s="133">
        <v>4569.8440000000001</v>
      </c>
      <c r="D3930" s="183">
        <v>145.23699999999999</v>
      </c>
      <c r="E3930" s="133">
        <v>13730</v>
      </c>
      <c r="F3930" s="133">
        <v>7.0630499999999996</v>
      </c>
      <c r="G3930" s="133">
        <v>7.2704800000000001</v>
      </c>
      <c r="H3930" s="133">
        <v>7.0575000000000001</v>
      </c>
      <c r="I3930" s="133">
        <v>7.6740000000000004</v>
      </c>
      <c r="J3930" s="133">
        <v>8.4</v>
      </c>
      <c r="K3930" s="133">
        <v>408.738</v>
      </c>
      <c r="L3930" s="133">
        <v>265.79199999999997</v>
      </c>
    </row>
    <row r="3931" spans="1:12" x14ac:dyDescent="0.3">
      <c r="A3931" s="134">
        <v>42297</v>
      </c>
      <c r="B3931" s="133">
        <v>168.82599999999999</v>
      </c>
      <c r="C3931" s="133">
        <v>4585.8239999999996</v>
      </c>
      <c r="D3931" s="183">
        <v>145.49700000000001</v>
      </c>
      <c r="E3931" s="133">
        <v>13741</v>
      </c>
      <c r="F3931" s="133">
        <v>7.11395</v>
      </c>
      <c r="G3931" s="133">
        <v>7.1935700000000002</v>
      </c>
      <c r="H3931" s="133">
        <v>7.0417300000000003</v>
      </c>
      <c r="I3931" s="133">
        <v>7.6970000000000001</v>
      </c>
      <c r="J3931" s="133">
        <v>8.58</v>
      </c>
      <c r="K3931" s="133">
        <v>410.46300000000002</v>
      </c>
      <c r="L3931" s="133">
        <v>266.952</v>
      </c>
    </row>
    <row r="3932" spans="1:12" x14ac:dyDescent="0.3">
      <c r="A3932" s="134">
        <v>42298</v>
      </c>
      <c r="B3932" s="133">
        <v>168.24299999999999</v>
      </c>
      <c r="C3932" s="133">
        <v>4605.2259999999997</v>
      </c>
      <c r="D3932" s="183">
        <v>146.203</v>
      </c>
      <c r="E3932" s="133">
        <v>13815</v>
      </c>
      <c r="F3932" s="133">
        <v>7.1537699999999997</v>
      </c>
      <c r="G3932" s="133">
        <v>7.2246199999999998</v>
      </c>
      <c r="H3932" s="133">
        <v>7.0242599999999999</v>
      </c>
      <c r="I3932" s="133">
        <v>7.7320000000000002</v>
      </c>
      <c r="J3932" s="133">
        <v>8.6140000000000008</v>
      </c>
      <c r="K3932" s="133">
        <v>412.89</v>
      </c>
      <c r="L3932" s="133">
        <v>267.851</v>
      </c>
    </row>
    <row r="3933" spans="1:12" x14ac:dyDescent="0.3">
      <c r="A3933" s="134">
        <v>42299</v>
      </c>
      <c r="B3933" s="133">
        <v>168.40899999999999</v>
      </c>
      <c r="C3933" s="133">
        <v>4584.5619999999999</v>
      </c>
      <c r="D3933" s="183">
        <v>144.96799999999999</v>
      </c>
      <c r="E3933" s="133">
        <v>13510</v>
      </c>
      <c r="F3933" s="133">
        <v>7.101</v>
      </c>
      <c r="G3933" s="133">
        <v>7.37981</v>
      </c>
      <c r="H3933" s="133">
        <v>6.9229199999999995</v>
      </c>
      <c r="I3933" s="133">
        <v>7.7640000000000002</v>
      </c>
      <c r="J3933" s="133">
        <v>8.6549999999999994</v>
      </c>
      <c r="K3933" s="133">
        <v>410.315</v>
      </c>
      <c r="L3933" s="133">
        <v>266.55700000000002</v>
      </c>
    </row>
    <row r="3934" spans="1:12" x14ac:dyDescent="0.3">
      <c r="A3934" s="134">
        <v>42300</v>
      </c>
      <c r="B3934" s="133">
        <v>169.767</v>
      </c>
      <c r="C3934" s="133">
        <v>4653.1459999999997</v>
      </c>
      <c r="D3934" s="183">
        <v>147.00800000000001</v>
      </c>
      <c r="E3934" s="133">
        <v>13612</v>
      </c>
      <c r="F3934" s="133">
        <v>7.1146599999999998</v>
      </c>
      <c r="G3934" s="133">
        <v>7.2821600000000002</v>
      </c>
      <c r="H3934" s="133">
        <v>6.9958</v>
      </c>
      <c r="I3934" s="133">
        <v>7.6429999999999998</v>
      </c>
      <c r="J3934" s="133">
        <v>8.5980000000000008</v>
      </c>
      <c r="K3934" s="133">
        <v>418.49900000000002</v>
      </c>
      <c r="L3934" s="133">
        <v>270.81400000000002</v>
      </c>
    </row>
    <row r="3935" spans="1:12" x14ac:dyDescent="0.3">
      <c r="A3935" s="134">
        <v>42301</v>
      </c>
      <c r="B3935" s="133">
        <v>169.767</v>
      </c>
      <c r="C3935" s="133">
        <v>4653.1459999999997</v>
      </c>
      <c r="D3935" s="183">
        <v>147.00800000000001</v>
      </c>
      <c r="E3935" s="133">
        <v>13612</v>
      </c>
      <c r="F3935" s="133">
        <v>7.1146599999999998</v>
      </c>
      <c r="G3935" s="133">
        <v>7.2821600000000002</v>
      </c>
      <c r="H3935" s="133">
        <v>6.9958</v>
      </c>
      <c r="I3935" s="133">
        <v>7.6429999999999998</v>
      </c>
      <c r="J3935" s="133">
        <v>8.5980000000000008</v>
      </c>
      <c r="K3935" s="133">
        <v>418.49900000000002</v>
      </c>
      <c r="L3935" s="133">
        <v>270.81400000000002</v>
      </c>
    </row>
    <row r="3936" spans="1:12" x14ac:dyDescent="0.3">
      <c r="A3936" s="134">
        <v>42302</v>
      </c>
      <c r="B3936" s="133">
        <v>169.767</v>
      </c>
      <c r="C3936" s="133">
        <v>4653.1459999999997</v>
      </c>
      <c r="D3936" s="183">
        <v>147.00800000000001</v>
      </c>
      <c r="E3936" s="133">
        <v>13612</v>
      </c>
      <c r="F3936" s="133">
        <v>7.1146599999999998</v>
      </c>
      <c r="G3936" s="133">
        <v>7.2821600000000002</v>
      </c>
      <c r="H3936" s="133">
        <v>6.9958</v>
      </c>
      <c r="I3936" s="133">
        <v>7.6429999999999998</v>
      </c>
      <c r="J3936" s="133">
        <v>8.5980000000000008</v>
      </c>
      <c r="K3936" s="133">
        <v>418.49900000000002</v>
      </c>
      <c r="L3936" s="133">
        <v>270.81400000000002</v>
      </c>
    </row>
    <row r="3937" spans="1:12" x14ac:dyDescent="0.3">
      <c r="A3937" s="134">
        <v>42303</v>
      </c>
      <c r="B3937" s="133">
        <v>169.98500000000001</v>
      </c>
      <c r="C3937" s="133">
        <v>4691.7110000000002</v>
      </c>
      <c r="D3937" s="183">
        <v>147.97</v>
      </c>
      <c r="E3937" s="133">
        <v>13578</v>
      </c>
      <c r="F3937" s="133">
        <v>7.1281400000000001</v>
      </c>
      <c r="G3937" s="133">
        <v>7.2577499999999997</v>
      </c>
      <c r="H3937" s="133">
        <v>7.0087200000000003</v>
      </c>
      <c r="I3937" s="133">
        <v>7.6589999999999998</v>
      </c>
      <c r="J3937" s="133">
        <v>8.5530000000000008</v>
      </c>
      <c r="K3937" s="133">
        <v>423.28300000000002</v>
      </c>
      <c r="L3937" s="133">
        <v>273.90199999999999</v>
      </c>
    </row>
    <row r="3938" spans="1:12" x14ac:dyDescent="0.3">
      <c r="A3938" s="134">
        <v>42304</v>
      </c>
      <c r="B3938" s="133">
        <v>169.798</v>
      </c>
      <c r="C3938" s="133">
        <v>4674.058</v>
      </c>
      <c r="D3938" s="183">
        <v>147.30000000000001</v>
      </c>
      <c r="E3938" s="133">
        <v>13670</v>
      </c>
      <c r="F3938" s="133">
        <v>7.0980600000000003</v>
      </c>
      <c r="G3938" s="133">
        <v>7.26267</v>
      </c>
      <c r="H3938" s="133">
        <v>7.0285399999999996</v>
      </c>
      <c r="I3938" s="133">
        <v>7.6589999999999998</v>
      </c>
      <c r="J3938" s="133">
        <v>8.5749999999999993</v>
      </c>
      <c r="K3938" s="133">
        <v>422.173</v>
      </c>
      <c r="L3938" s="133">
        <v>272.97000000000003</v>
      </c>
    </row>
    <row r="3939" spans="1:12" x14ac:dyDescent="0.3">
      <c r="A3939" s="134">
        <v>42305</v>
      </c>
      <c r="B3939" s="133">
        <v>170.11699999999999</v>
      </c>
      <c r="C3939" s="133">
        <v>4608.74</v>
      </c>
      <c r="D3939" s="183">
        <v>145.40600000000001</v>
      </c>
      <c r="E3939" s="133">
        <v>13705</v>
      </c>
      <c r="F3939" s="133">
        <v>7.1481000000000003</v>
      </c>
      <c r="G3939" s="133">
        <v>7.2483300000000002</v>
      </c>
      <c r="H3939" s="133">
        <v>7.0223300000000002</v>
      </c>
      <c r="I3939" s="133">
        <v>7.53</v>
      </c>
      <c r="J3939" s="133">
        <v>8.58</v>
      </c>
      <c r="K3939" s="133">
        <v>414.447</v>
      </c>
      <c r="L3939" s="133">
        <v>268.49099999999999</v>
      </c>
    </row>
    <row r="3940" spans="1:12" x14ac:dyDescent="0.3">
      <c r="A3940" s="134">
        <v>42306</v>
      </c>
      <c r="B3940" s="133">
        <v>169.38399999999999</v>
      </c>
      <c r="C3940" s="133">
        <v>4472.0209999999997</v>
      </c>
      <c r="D3940" s="183">
        <v>140.916</v>
      </c>
      <c r="E3940" s="133">
        <v>13627</v>
      </c>
      <c r="F3940" s="133">
        <v>7.1247199999999999</v>
      </c>
      <c r="G3940" s="133">
        <v>7.2078800000000003</v>
      </c>
      <c r="H3940" s="133">
        <v>7.0083299999999999</v>
      </c>
      <c r="I3940" s="133">
        <v>7.7229999999999999</v>
      </c>
      <c r="J3940" s="133">
        <v>8.6300000000000008</v>
      </c>
      <c r="K3940" s="133">
        <v>398.41300000000001</v>
      </c>
      <c r="L3940" s="133">
        <v>258.44</v>
      </c>
    </row>
    <row r="3941" spans="1:12" x14ac:dyDescent="0.3">
      <c r="A3941" s="134">
        <v>42307</v>
      </c>
      <c r="B3941" s="133">
        <v>168.422</v>
      </c>
      <c r="C3941" s="133">
        <v>4455.18</v>
      </c>
      <c r="D3941" s="183">
        <v>140.95599999999999</v>
      </c>
      <c r="E3941" s="133">
        <v>13689</v>
      </c>
      <c r="F3941" s="133">
        <v>7.0458100000000004</v>
      </c>
      <c r="G3941" s="133">
        <v>7.3358600000000003</v>
      </c>
      <c r="H3941" s="133">
        <v>7.12906</v>
      </c>
      <c r="I3941" s="133">
        <v>7.9210000000000003</v>
      </c>
      <c r="J3941" s="133">
        <v>8.6660000000000004</v>
      </c>
      <c r="K3941" s="133">
        <v>394.91500000000002</v>
      </c>
      <c r="L3941" s="133">
        <v>255.96799999999999</v>
      </c>
    </row>
    <row r="3942" spans="1:12" x14ac:dyDescent="0.3">
      <c r="A3942" s="134">
        <v>42308</v>
      </c>
      <c r="B3942" s="133">
        <v>168.422</v>
      </c>
      <c r="C3942" s="133">
        <v>4455.18</v>
      </c>
      <c r="D3942" s="183">
        <v>140.95599999999999</v>
      </c>
      <c r="E3942" s="133">
        <v>13689</v>
      </c>
      <c r="F3942" s="133">
        <v>7.0458100000000004</v>
      </c>
      <c r="G3942" s="133">
        <v>7.3358600000000003</v>
      </c>
      <c r="H3942" s="133">
        <v>7.12906</v>
      </c>
      <c r="I3942" s="133">
        <v>7.9210000000000003</v>
      </c>
      <c r="J3942" s="133">
        <v>8.6660000000000004</v>
      </c>
      <c r="K3942" s="133">
        <v>394.91500000000002</v>
      </c>
      <c r="L3942" s="133">
        <v>255.96799999999999</v>
      </c>
    </row>
    <row r="3943" spans="1:12" x14ac:dyDescent="0.3">
      <c r="A3943" s="134">
        <v>42309</v>
      </c>
      <c r="B3943" s="133">
        <v>168.422</v>
      </c>
      <c r="C3943" s="133">
        <v>4455.18</v>
      </c>
      <c r="D3943" s="183">
        <v>140.95599999999999</v>
      </c>
      <c r="E3943" s="133">
        <v>13689</v>
      </c>
      <c r="F3943" s="133">
        <v>7.0458100000000004</v>
      </c>
      <c r="G3943" s="133">
        <v>7.3358600000000003</v>
      </c>
      <c r="H3943" s="133">
        <v>7.12906</v>
      </c>
      <c r="I3943" s="133">
        <v>7.9210000000000003</v>
      </c>
      <c r="J3943" s="133">
        <v>8.6660000000000004</v>
      </c>
      <c r="K3943" s="133">
        <v>394.91500000000002</v>
      </c>
      <c r="L3943" s="133">
        <v>255.96799999999999</v>
      </c>
    </row>
    <row r="3944" spans="1:12" x14ac:dyDescent="0.3">
      <c r="A3944" s="134">
        <v>42310</v>
      </c>
      <c r="B3944" s="133">
        <v>168.446</v>
      </c>
      <c r="C3944" s="133">
        <v>4464.9589999999998</v>
      </c>
      <c r="D3944" s="183">
        <v>142.119</v>
      </c>
      <c r="E3944" s="133">
        <v>13584</v>
      </c>
      <c r="F3944" s="133">
        <v>7.0911499999999998</v>
      </c>
      <c r="G3944" s="133">
        <v>7.2076200000000004</v>
      </c>
      <c r="H3944" s="133">
        <v>6.9866999999999999</v>
      </c>
      <c r="I3944" s="133">
        <v>8.0500000000000007</v>
      </c>
      <c r="J3944" s="133">
        <v>8.7110000000000003</v>
      </c>
      <c r="K3944" s="133">
        <v>396.464</v>
      </c>
      <c r="L3944" s="133">
        <v>257.07799999999997</v>
      </c>
    </row>
    <row r="3945" spans="1:12" x14ac:dyDescent="0.3">
      <c r="A3945" s="134">
        <v>42311</v>
      </c>
      <c r="B3945" s="133">
        <v>168.898</v>
      </c>
      <c r="C3945" s="133">
        <v>4533.0860000000002</v>
      </c>
      <c r="D3945" s="183">
        <v>143.512</v>
      </c>
      <c r="E3945" s="133">
        <v>13489</v>
      </c>
      <c r="F3945" s="133">
        <v>6.9501900000000001</v>
      </c>
      <c r="G3945" s="133">
        <v>7.2886800000000003</v>
      </c>
      <c r="H3945" s="133">
        <v>6.9568099999999999</v>
      </c>
      <c r="I3945" s="133">
        <v>7.9459999999999997</v>
      </c>
      <c r="J3945" s="133">
        <v>8.6370000000000005</v>
      </c>
      <c r="K3945" s="133">
        <v>404.43099999999998</v>
      </c>
      <c r="L3945" s="133">
        <v>261.93400000000003</v>
      </c>
    </row>
    <row r="3946" spans="1:12" x14ac:dyDescent="0.3">
      <c r="A3946" s="134">
        <v>42312</v>
      </c>
      <c r="B3946" s="133">
        <v>169.54400000000001</v>
      </c>
      <c r="C3946" s="133">
        <v>4612.5649999999996</v>
      </c>
      <c r="D3946" s="183">
        <v>145.727</v>
      </c>
      <c r="E3946" s="133">
        <v>13525</v>
      </c>
      <c r="F3946" s="133">
        <v>7.0496600000000003</v>
      </c>
      <c r="G3946" s="133">
        <v>7.2858200000000002</v>
      </c>
      <c r="H3946" s="133">
        <v>7.0758000000000001</v>
      </c>
      <c r="I3946" s="133">
        <v>7.8860000000000001</v>
      </c>
      <c r="J3946" s="133">
        <v>8.6240000000000006</v>
      </c>
      <c r="K3946" s="133">
        <v>413.38600000000002</v>
      </c>
      <c r="L3946" s="133">
        <v>267.27199999999999</v>
      </c>
    </row>
    <row r="3947" spans="1:12" x14ac:dyDescent="0.3">
      <c r="A3947" s="134">
        <v>42313</v>
      </c>
      <c r="B3947" s="133">
        <v>169.971</v>
      </c>
      <c r="C3947" s="133">
        <v>4577.2330000000002</v>
      </c>
      <c r="D3947" s="183">
        <v>144.648</v>
      </c>
      <c r="E3947" s="133">
        <v>13518</v>
      </c>
      <c r="F3947" s="133">
        <v>7.0770499999999998</v>
      </c>
      <c r="G3947" s="133">
        <v>7.2160399999999996</v>
      </c>
      <c r="H3947" s="133">
        <v>7.0857799999999997</v>
      </c>
      <c r="I3947" s="133">
        <v>7.8360000000000003</v>
      </c>
      <c r="J3947" s="133">
        <v>8.5879999999999992</v>
      </c>
      <c r="K3947" s="133">
        <v>409.92399999999998</v>
      </c>
      <c r="L3947" s="133">
        <v>264.68</v>
      </c>
    </row>
    <row r="3948" spans="1:12" x14ac:dyDescent="0.3">
      <c r="A3948" s="134">
        <v>42314</v>
      </c>
      <c r="B3948" s="133">
        <v>170.26</v>
      </c>
      <c r="C3948" s="133">
        <v>4566.5519999999997</v>
      </c>
      <c r="D3948" s="183">
        <v>144.31299999999999</v>
      </c>
      <c r="E3948" s="133">
        <v>13717</v>
      </c>
      <c r="F3948" s="133">
        <v>7.0194400000000003</v>
      </c>
      <c r="G3948" s="133">
        <v>7.2367999999999997</v>
      </c>
      <c r="H3948" s="133">
        <v>7.0095999999999998</v>
      </c>
      <c r="I3948" s="133">
        <v>8.0109999999999992</v>
      </c>
      <c r="J3948" s="133">
        <v>8.5969999999999995</v>
      </c>
      <c r="K3948" s="133">
        <v>408.68</v>
      </c>
      <c r="L3948" s="133">
        <v>264.34399999999999</v>
      </c>
    </row>
    <row r="3949" spans="1:12" x14ac:dyDescent="0.3">
      <c r="A3949" s="134">
        <v>42315</v>
      </c>
      <c r="B3949" s="133">
        <v>170.26</v>
      </c>
      <c r="C3949" s="133">
        <v>4566.5519999999997</v>
      </c>
      <c r="D3949" s="183">
        <v>144.31299999999999</v>
      </c>
      <c r="E3949" s="133">
        <v>13717</v>
      </c>
      <c r="F3949" s="133">
        <v>7.0194400000000003</v>
      </c>
      <c r="G3949" s="133">
        <v>7.2367999999999997</v>
      </c>
      <c r="H3949" s="133">
        <v>7.0095999999999998</v>
      </c>
      <c r="I3949" s="133">
        <v>8.0109999999999992</v>
      </c>
      <c r="J3949" s="133">
        <v>8.5969999999999995</v>
      </c>
      <c r="K3949" s="133">
        <v>408.68</v>
      </c>
      <c r="L3949" s="133">
        <v>264.34399999999999</v>
      </c>
    </row>
    <row r="3950" spans="1:12" x14ac:dyDescent="0.3">
      <c r="A3950" s="134">
        <v>42316</v>
      </c>
      <c r="B3950" s="133">
        <v>170.26</v>
      </c>
      <c r="C3950" s="133">
        <v>4566.5519999999997</v>
      </c>
      <c r="D3950" s="183">
        <v>144.31299999999999</v>
      </c>
      <c r="E3950" s="133">
        <v>13717</v>
      </c>
      <c r="F3950" s="133">
        <v>7.0194400000000003</v>
      </c>
      <c r="G3950" s="133">
        <v>7.2367999999999997</v>
      </c>
      <c r="H3950" s="133">
        <v>7.0095999999999998</v>
      </c>
      <c r="I3950" s="133">
        <v>8.0109999999999992</v>
      </c>
      <c r="J3950" s="133">
        <v>8.5969999999999995</v>
      </c>
      <c r="K3950" s="133">
        <v>408.68</v>
      </c>
      <c r="L3950" s="133">
        <v>264.34399999999999</v>
      </c>
    </row>
    <row r="3951" spans="1:12" x14ac:dyDescent="0.3">
      <c r="A3951" s="134">
        <v>42317</v>
      </c>
      <c r="B3951" s="133">
        <v>169.959</v>
      </c>
      <c r="C3951" s="133">
        <v>4499.5069999999996</v>
      </c>
      <c r="D3951" s="183">
        <v>141.99199999999999</v>
      </c>
      <c r="E3951" s="133">
        <v>13668</v>
      </c>
      <c r="F3951" s="133">
        <v>7.0941799999999997</v>
      </c>
      <c r="G3951" s="133">
        <v>7.1993799999999997</v>
      </c>
      <c r="H3951" s="133">
        <v>7.0523800000000003</v>
      </c>
      <c r="I3951" s="133">
        <v>7.8230000000000004</v>
      </c>
      <c r="J3951" s="133">
        <v>8.6289999999999996</v>
      </c>
      <c r="K3951" s="133">
        <v>400.44099999999997</v>
      </c>
      <c r="L3951" s="133">
        <v>259.51</v>
      </c>
    </row>
    <row r="3952" spans="1:12" x14ac:dyDescent="0.3">
      <c r="A3952" s="134">
        <v>42318</v>
      </c>
      <c r="B3952" s="133">
        <v>170.125</v>
      </c>
      <c r="C3952" s="133">
        <v>4451.0529999999999</v>
      </c>
      <c r="D3952" s="183">
        <v>140.49</v>
      </c>
      <c r="E3952" s="133">
        <v>13587</v>
      </c>
      <c r="F3952" s="133">
        <v>7.05924</v>
      </c>
      <c r="G3952" s="133">
        <v>7.2628300000000001</v>
      </c>
      <c r="H3952" s="133">
        <v>7.0267299999999997</v>
      </c>
      <c r="I3952" s="133">
        <v>7.8629999999999995</v>
      </c>
      <c r="J3952" s="133">
        <v>8.6199999999999992</v>
      </c>
      <c r="K3952" s="133">
        <v>393.238</v>
      </c>
      <c r="L3952" s="133">
        <v>254.898</v>
      </c>
    </row>
    <row r="3953" spans="1:12" x14ac:dyDescent="0.3">
      <c r="A3953" s="134">
        <v>42319</v>
      </c>
      <c r="B3953" s="133">
        <v>170.88900000000001</v>
      </c>
      <c r="C3953" s="133">
        <v>4451.5889999999999</v>
      </c>
      <c r="D3953" s="183">
        <v>140.804</v>
      </c>
      <c r="E3953" s="133">
        <v>13580</v>
      </c>
      <c r="F3953" s="133">
        <v>7.0512899999999998</v>
      </c>
      <c r="G3953" s="133">
        <v>7.2480000000000002</v>
      </c>
      <c r="H3953" s="133">
        <v>7.1424500000000002</v>
      </c>
      <c r="I3953" s="133">
        <v>7.8550000000000004</v>
      </c>
      <c r="J3953" s="133">
        <v>8.5830000000000002</v>
      </c>
      <c r="K3953" s="133">
        <v>394.94299999999998</v>
      </c>
      <c r="L3953" s="133">
        <v>254.88300000000001</v>
      </c>
    </row>
    <row r="3954" spans="1:12" x14ac:dyDescent="0.3">
      <c r="A3954" s="134">
        <v>42320</v>
      </c>
      <c r="B3954" s="133">
        <v>170.76300000000001</v>
      </c>
      <c r="C3954" s="133">
        <v>4462.2250000000004</v>
      </c>
      <c r="D3954" s="183">
        <v>140.566</v>
      </c>
      <c r="E3954" s="133">
        <v>13624</v>
      </c>
      <c r="F3954" s="133">
        <v>7.07219</v>
      </c>
      <c r="G3954" s="133">
        <v>7.31142</v>
      </c>
      <c r="H3954" s="133">
        <v>7.1202899999999998</v>
      </c>
      <c r="I3954" s="133">
        <v>7.7229999999999999</v>
      </c>
      <c r="J3954" s="133">
        <v>8.6050000000000004</v>
      </c>
      <c r="K3954" s="133">
        <v>395.774</v>
      </c>
      <c r="L3954" s="133">
        <v>255.012</v>
      </c>
    </row>
    <row r="3955" spans="1:12" x14ac:dyDescent="0.3">
      <c r="A3955" s="134">
        <v>42321</v>
      </c>
      <c r="B3955" s="133">
        <v>171.02500000000001</v>
      </c>
      <c r="C3955" s="133">
        <v>4472.8379999999997</v>
      </c>
      <c r="D3955" s="183">
        <v>141.03700000000001</v>
      </c>
      <c r="E3955" s="133">
        <v>13782</v>
      </c>
      <c r="F3955" s="133">
        <v>7.0067599999999999</v>
      </c>
      <c r="G3955" s="133">
        <v>7.2300500000000003</v>
      </c>
      <c r="H3955" s="133">
        <v>7.0090700000000004</v>
      </c>
      <c r="I3955" s="133">
        <v>7.7629999999999999</v>
      </c>
      <c r="J3955" s="133">
        <v>8.6050000000000004</v>
      </c>
      <c r="K3955" s="133">
        <v>398.28199999999998</v>
      </c>
      <c r="L3955" s="133">
        <v>257.38499999999999</v>
      </c>
    </row>
    <row r="3956" spans="1:12" x14ac:dyDescent="0.3">
      <c r="A3956" s="134">
        <v>42322</v>
      </c>
      <c r="B3956" s="133">
        <v>171.02500000000001</v>
      </c>
      <c r="C3956" s="133">
        <v>4472.8379999999997</v>
      </c>
      <c r="D3956" s="183">
        <v>141.03700000000001</v>
      </c>
      <c r="E3956" s="133">
        <v>13782</v>
      </c>
      <c r="F3956" s="133">
        <v>7.0067599999999999</v>
      </c>
      <c r="G3956" s="133">
        <v>7.2300500000000003</v>
      </c>
      <c r="H3956" s="133">
        <v>7.0090700000000004</v>
      </c>
      <c r="I3956" s="133">
        <v>7.7629999999999999</v>
      </c>
      <c r="J3956" s="133">
        <v>8.6050000000000004</v>
      </c>
      <c r="K3956" s="133">
        <v>398.28199999999998</v>
      </c>
      <c r="L3956" s="133">
        <v>257.38499999999999</v>
      </c>
    </row>
    <row r="3957" spans="1:12" x14ac:dyDescent="0.3">
      <c r="A3957" s="134">
        <v>42323</v>
      </c>
      <c r="B3957" s="133">
        <v>171.02500000000001</v>
      </c>
      <c r="C3957" s="133">
        <v>4472.8379999999997</v>
      </c>
      <c r="D3957" s="183">
        <v>141.03700000000001</v>
      </c>
      <c r="E3957" s="133">
        <v>13782</v>
      </c>
      <c r="F3957" s="133">
        <v>7.0067599999999999</v>
      </c>
      <c r="G3957" s="133">
        <v>7.2300500000000003</v>
      </c>
      <c r="H3957" s="133">
        <v>7.0090700000000004</v>
      </c>
      <c r="I3957" s="133">
        <v>7.7629999999999999</v>
      </c>
      <c r="J3957" s="133">
        <v>8.6050000000000004</v>
      </c>
      <c r="K3957" s="133">
        <v>398.28199999999998</v>
      </c>
      <c r="L3957" s="133">
        <v>257.38499999999999</v>
      </c>
    </row>
    <row r="3958" spans="1:12" x14ac:dyDescent="0.3">
      <c r="A3958" s="134">
        <v>42324</v>
      </c>
      <c r="B3958" s="133">
        <v>171.09800000000001</v>
      </c>
      <c r="C3958" s="133">
        <v>4442.18</v>
      </c>
      <c r="D3958" s="183">
        <v>139.71299999999999</v>
      </c>
      <c r="E3958" s="133">
        <v>13740</v>
      </c>
      <c r="F3958" s="133">
        <v>7.0116199999999997</v>
      </c>
      <c r="G3958" s="133">
        <v>7.2022199999999996</v>
      </c>
      <c r="H3958" s="133">
        <v>7.02583</v>
      </c>
      <c r="I3958" s="133">
        <v>7.9020000000000001</v>
      </c>
      <c r="J3958" s="133">
        <v>8.6080000000000005</v>
      </c>
      <c r="K3958" s="133">
        <v>395.13900000000001</v>
      </c>
      <c r="L3958" s="133">
        <v>254.97</v>
      </c>
    </row>
    <row r="3959" spans="1:12" x14ac:dyDescent="0.3">
      <c r="A3959" s="134">
        <v>42325</v>
      </c>
      <c r="B3959" s="133">
        <v>171.072</v>
      </c>
      <c r="C3959" s="133">
        <v>4500.9470000000001</v>
      </c>
      <c r="D3959" s="183">
        <v>141.119</v>
      </c>
      <c r="E3959" s="133">
        <v>13755</v>
      </c>
      <c r="F3959" s="133">
        <v>7.0204899999999997</v>
      </c>
      <c r="G3959" s="133">
        <v>7.2407300000000001</v>
      </c>
      <c r="H3959" s="133">
        <v>7.0251000000000001</v>
      </c>
      <c r="I3959" s="133">
        <v>7.827</v>
      </c>
      <c r="J3959" s="133">
        <v>8.6069999999999993</v>
      </c>
      <c r="K3959" s="133">
        <v>402.68799999999999</v>
      </c>
      <c r="L3959" s="133">
        <v>258.80799999999999</v>
      </c>
    </row>
    <row r="3960" spans="1:12" x14ac:dyDescent="0.3">
      <c r="A3960" s="134">
        <v>42326</v>
      </c>
      <c r="B3960" s="133">
        <v>171.50299999999999</v>
      </c>
      <c r="C3960" s="133">
        <v>4497.91</v>
      </c>
      <c r="D3960" s="183">
        <v>141.726</v>
      </c>
      <c r="E3960" s="133">
        <v>13789</v>
      </c>
      <c r="F3960" s="133">
        <v>7.0613799999999998</v>
      </c>
      <c r="G3960" s="133">
        <v>7.2394400000000001</v>
      </c>
      <c r="H3960" s="133">
        <v>7.0658799999999999</v>
      </c>
      <c r="I3960" s="133">
        <v>7.798</v>
      </c>
      <c r="J3960" s="133">
        <v>8.5630000000000006</v>
      </c>
      <c r="K3960" s="133">
        <v>404.43</v>
      </c>
      <c r="L3960" s="133">
        <v>260.61099999999999</v>
      </c>
    </row>
    <row r="3961" spans="1:12" x14ac:dyDescent="0.3">
      <c r="A3961" s="134">
        <v>42327</v>
      </c>
      <c r="B3961" s="133">
        <v>171.39599999999999</v>
      </c>
      <c r="C3961" s="133">
        <v>4518.9399999999996</v>
      </c>
      <c r="D3961" s="183">
        <v>142.63</v>
      </c>
      <c r="E3961" s="133">
        <v>13646</v>
      </c>
      <c r="F3961" s="133">
        <v>7.06515</v>
      </c>
      <c r="G3961" s="133">
        <v>7.2216199999999997</v>
      </c>
      <c r="H3961" s="133">
        <v>7.1671800000000001</v>
      </c>
      <c r="I3961" s="133">
        <v>7.7519999999999998</v>
      </c>
      <c r="J3961" s="133">
        <v>8.5939999999999994</v>
      </c>
      <c r="K3961" s="133">
        <v>406.34399999999999</v>
      </c>
      <c r="L3961" s="133">
        <v>261.59899999999999</v>
      </c>
    </row>
    <row r="3962" spans="1:12" x14ac:dyDescent="0.3">
      <c r="A3962" s="134">
        <v>42328</v>
      </c>
      <c r="B3962" s="133">
        <v>171.56700000000001</v>
      </c>
      <c r="C3962" s="133">
        <v>4561.3339999999998</v>
      </c>
      <c r="D3962" s="183">
        <v>144.327</v>
      </c>
      <c r="E3962" s="133">
        <v>13648</v>
      </c>
      <c r="F3962" s="133">
        <v>7.1202399999999999</v>
      </c>
      <c r="G3962" s="133">
        <v>7.1879299999999997</v>
      </c>
      <c r="H3962" s="133">
        <v>7.0480499999999999</v>
      </c>
      <c r="I3962" s="133">
        <v>7.7670000000000003</v>
      </c>
      <c r="J3962" s="133">
        <v>8.6150000000000002</v>
      </c>
      <c r="K3962" s="133">
        <v>411.28199999999998</v>
      </c>
      <c r="L3962" s="133">
        <v>263.88</v>
      </c>
    </row>
    <row r="3963" spans="1:12" x14ac:dyDescent="0.3">
      <c r="A3963" s="134">
        <v>42329</v>
      </c>
      <c r="B3963" s="133">
        <v>171.56700000000001</v>
      </c>
      <c r="C3963" s="133">
        <v>4561.3339999999998</v>
      </c>
      <c r="D3963" s="183">
        <v>144.327</v>
      </c>
      <c r="E3963" s="133">
        <v>13648</v>
      </c>
      <c r="F3963" s="133">
        <v>7.1202399999999999</v>
      </c>
      <c r="G3963" s="133">
        <v>7.1879299999999997</v>
      </c>
      <c r="H3963" s="133">
        <v>7.0480499999999999</v>
      </c>
      <c r="I3963" s="133">
        <v>7.7670000000000003</v>
      </c>
      <c r="J3963" s="133">
        <v>8.6150000000000002</v>
      </c>
      <c r="K3963" s="133">
        <v>411.28199999999998</v>
      </c>
      <c r="L3963" s="133">
        <v>263.88</v>
      </c>
    </row>
    <row r="3964" spans="1:12" x14ac:dyDescent="0.3">
      <c r="A3964" s="134">
        <v>42330</v>
      </c>
      <c r="B3964" s="133">
        <v>171.56700000000001</v>
      </c>
      <c r="C3964" s="133">
        <v>4561.3339999999998</v>
      </c>
      <c r="D3964" s="183">
        <v>144.327</v>
      </c>
      <c r="E3964" s="133">
        <v>13648</v>
      </c>
      <c r="F3964" s="133">
        <v>7.1202399999999999</v>
      </c>
      <c r="G3964" s="133">
        <v>7.1879299999999997</v>
      </c>
      <c r="H3964" s="133">
        <v>7.0480499999999999</v>
      </c>
      <c r="I3964" s="133">
        <v>7.7670000000000003</v>
      </c>
      <c r="J3964" s="133">
        <v>8.6150000000000002</v>
      </c>
      <c r="K3964" s="133">
        <v>411.28199999999998</v>
      </c>
      <c r="L3964" s="133">
        <v>263.88</v>
      </c>
    </row>
    <row r="3965" spans="1:12" x14ac:dyDescent="0.3">
      <c r="A3965" s="134">
        <v>42331</v>
      </c>
      <c r="B3965" s="133">
        <v>171.404</v>
      </c>
      <c r="C3965" s="133">
        <v>4541.0659999999998</v>
      </c>
      <c r="D3965" s="183">
        <v>142.934</v>
      </c>
      <c r="E3965" s="133">
        <v>13682</v>
      </c>
      <c r="F3965" s="133">
        <v>7.0880000000000001</v>
      </c>
      <c r="G3965" s="133">
        <v>7.2476000000000003</v>
      </c>
      <c r="H3965" s="133">
        <v>7.02407</v>
      </c>
      <c r="I3965" s="133">
        <v>7.7320000000000002</v>
      </c>
      <c r="J3965" s="133">
        <v>8.6129999999999995</v>
      </c>
      <c r="K3965" s="133">
        <v>407.577</v>
      </c>
      <c r="L3965" s="133">
        <v>262.34800000000001</v>
      </c>
    </row>
    <row r="3966" spans="1:12" x14ac:dyDescent="0.3">
      <c r="A3966" s="134">
        <v>42332</v>
      </c>
      <c r="B3966" s="133">
        <v>171.59399999999999</v>
      </c>
      <c r="C3966" s="133">
        <v>4545.3779999999997</v>
      </c>
      <c r="D3966" s="183">
        <v>142.77099999999999</v>
      </c>
      <c r="E3966" s="133">
        <v>13635</v>
      </c>
      <c r="F3966" s="133">
        <v>6.9831300000000001</v>
      </c>
      <c r="G3966" s="133">
        <v>7.1916200000000003</v>
      </c>
      <c r="H3966" s="133">
        <v>6.9712499999999995</v>
      </c>
      <c r="I3966" s="133">
        <v>7.7530000000000001</v>
      </c>
      <c r="J3966" s="133">
        <v>8.5660000000000007</v>
      </c>
      <c r="K3966" s="133">
        <v>408.24200000000002</v>
      </c>
      <c r="L3966" s="133">
        <v>262.63799999999998</v>
      </c>
    </row>
    <row r="3967" spans="1:12" x14ac:dyDescent="0.3">
      <c r="A3967" s="134">
        <v>42333</v>
      </c>
      <c r="B3967" s="133">
        <v>171.87299999999999</v>
      </c>
      <c r="C3967" s="133">
        <v>4585.5460000000003</v>
      </c>
      <c r="D3967" s="183">
        <v>143.666</v>
      </c>
      <c r="E3967" s="133">
        <v>13754</v>
      </c>
      <c r="F3967" s="133">
        <v>7.0663999999999998</v>
      </c>
      <c r="G3967" s="133">
        <v>7.2006699999999997</v>
      </c>
      <c r="H3967" s="133">
        <v>6.9001999999999999</v>
      </c>
      <c r="I3967" s="133">
        <v>7.7219999999999995</v>
      </c>
      <c r="J3967" s="133">
        <v>8.5050000000000008</v>
      </c>
      <c r="K3967" s="133">
        <v>413.142</v>
      </c>
      <c r="L3967" s="133">
        <v>265.79399999999998</v>
      </c>
    </row>
    <row r="3968" spans="1:12" x14ac:dyDescent="0.3">
      <c r="A3968" s="134">
        <v>42334</v>
      </c>
      <c r="B3968" s="133">
        <v>172.26900000000001</v>
      </c>
      <c r="C3968" s="133">
        <v>4597.0569999999998</v>
      </c>
      <c r="D3968" s="183">
        <v>144.10900000000001</v>
      </c>
      <c r="E3968" s="133">
        <v>13798</v>
      </c>
      <c r="F3968" s="133">
        <v>7.0394300000000003</v>
      </c>
      <c r="G3968" s="133">
        <v>7.3237699999999997</v>
      </c>
      <c r="H3968" s="133">
        <v>7.0941700000000001</v>
      </c>
      <c r="I3968" s="133">
        <v>7.4939999999999998</v>
      </c>
      <c r="J3968" s="133">
        <v>8.4909999999999997</v>
      </c>
      <c r="K3968" s="133">
        <v>416.07499999999999</v>
      </c>
      <c r="L3968" s="133">
        <v>267.10599999999999</v>
      </c>
    </row>
    <row r="3969" spans="1:12" x14ac:dyDescent="0.3">
      <c r="A3969" s="134">
        <v>42335</v>
      </c>
      <c r="B3969" s="133">
        <v>172.334</v>
      </c>
      <c r="C3969" s="133">
        <v>4560.5600000000004</v>
      </c>
      <c r="D3969" s="183">
        <v>143.65199999999999</v>
      </c>
      <c r="E3969" s="133">
        <v>13829</v>
      </c>
      <c r="F3969" s="133">
        <v>7.0804299999999998</v>
      </c>
      <c r="G3969" s="133">
        <v>7.2036199999999999</v>
      </c>
      <c r="H3969" s="133">
        <v>6.9668299999999999</v>
      </c>
      <c r="I3969" s="133">
        <v>7.4859999999999998</v>
      </c>
      <c r="J3969" s="133">
        <v>8.4369999999999994</v>
      </c>
      <c r="K3969" s="133">
        <v>411.738</v>
      </c>
      <c r="L3969" s="133">
        <v>265.05799999999999</v>
      </c>
    </row>
    <row r="3970" spans="1:12" x14ac:dyDescent="0.3">
      <c r="A3970" s="134">
        <v>42336</v>
      </c>
      <c r="B3970" s="133">
        <v>172.334</v>
      </c>
      <c r="C3970" s="133">
        <v>4560.5600000000004</v>
      </c>
      <c r="D3970" s="183">
        <v>143.65199999999999</v>
      </c>
      <c r="E3970" s="133">
        <v>13829</v>
      </c>
      <c r="F3970" s="133">
        <v>7.0804299999999998</v>
      </c>
      <c r="G3970" s="133">
        <v>7.2036199999999999</v>
      </c>
      <c r="H3970" s="133">
        <v>6.9668299999999999</v>
      </c>
      <c r="I3970" s="133">
        <v>7.4859999999999998</v>
      </c>
      <c r="J3970" s="133">
        <v>8.4369999999999994</v>
      </c>
      <c r="K3970" s="133">
        <v>411.738</v>
      </c>
      <c r="L3970" s="133">
        <v>265.05799999999999</v>
      </c>
    </row>
    <row r="3971" spans="1:12" x14ac:dyDescent="0.3">
      <c r="A3971" s="134">
        <v>42337</v>
      </c>
      <c r="B3971" s="133">
        <v>172.334</v>
      </c>
      <c r="C3971" s="133">
        <v>4560.5600000000004</v>
      </c>
      <c r="D3971" s="183">
        <v>143.65199999999999</v>
      </c>
      <c r="E3971" s="133">
        <v>13829</v>
      </c>
      <c r="F3971" s="133">
        <v>7.0804299999999998</v>
      </c>
      <c r="G3971" s="133">
        <v>7.2036199999999999</v>
      </c>
      <c r="H3971" s="133">
        <v>6.9668299999999999</v>
      </c>
      <c r="I3971" s="133">
        <v>7.4859999999999998</v>
      </c>
      <c r="J3971" s="133">
        <v>8.4369999999999994</v>
      </c>
      <c r="K3971" s="133">
        <v>411.738</v>
      </c>
      <c r="L3971" s="133">
        <v>265.05799999999999</v>
      </c>
    </row>
    <row r="3972" spans="1:12" x14ac:dyDescent="0.3">
      <c r="A3972" s="134">
        <v>42338</v>
      </c>
      <c r="B3972" s="133">
        <v>172.40299999999999</v>
      </c>
      <c r="C3972" s="133">
        <v>4446.4579999999996</v>
      </c>
      <c r="D3972" s="183">
        <v>139.79900000000001</v>
      </c>
      <c r="E3972" s="133">
        <v>13860</v>
      </c>
      <c r="F3972" s="133">
        <v>7.0773299999999999</v>
      </c>
      <c r="G3972" s="133">
        <v>7.3005700000000004</v>
      </c>
      <c r="H3972" s="133">
        <v>7.0773000000000001</v>
      </c>
      <c r="I3972" s="133">
        <v>7.5359999999999996</v>
      </c>
      <c r="J3972" s="133">
        <v>8.4420000000000002</v>
      </c>
      <c r="K3972" s="133">
        <v>395.34800000000001</v>
      </c>
      <c r="L3972" s="133">
        <v>253.43600000000001</v>
      </c>
    </row>
    <row r="3973" spans="1:12" x14ac:dyDescent="0.3">
      <c r="A3973" s="134">
        <v>42339</v>
      </c>
      <c r="B3973" s="133">
        <v>172.89</v>
      </c>
      <c r="C3973" s="133">
        <v>4557.6679999999997</v>
      </c>
      <c r="D3973" s="183">
        <v>143.16999999999999</v>
      </c>
      <c r="E3973" s="133">
        <v>13798</v>
      </c>
      <c r="F3973" s="133">
        <v>7.0269199999999996</v>
      </c>
      <c r="G3973" s="133">
        <v>7.20967</v>
      </c>
      <c r="H3973" s="133">
        <v>7.01</v>
      </c>
      <c r="I3973" s="133">
        <v>7.5090000000000003</v>
      </c>
      <c r="J3973" s="133">
        <v>8.4659999999999993</v>
      </c>
      <c r="K3973" s="133">
        <v>411.387</v>
      </c>
      <c r="L3973" s="133">
        <v>263.80799999999999</v>
      </c>
    </row>
    <row r="3974" spans="1:12" x14ac:dyDescent="0.3">
      <c r="A3974" s="134">
        <v>42340</v>
      </c>
      <c r="B3974" s="133">
        <v>173.38</v>
      </c>
      <c r="C3974" s="133">
        <v>4545.8630000000003</v>
      </c>
      <c r="D3974" s="183">
        <v>142.92599999999999</v>
      </c>
      <c r="E3974" s="133">
        <v>13803</v>
      </c>
      <c r="F3974" s="133">
        <v>7.1150000000000002</v>
      </c>
      <c r="G3974" s="133">
        <v>7.2049099999999999</v>
      </c>
      <c r="H3974" s="133">
        <v>7.0428699999999997</v>
      </c>
      <c r="I3974" s="133">
        <v>7.5280000000000005</v>
      </c>
      <c r="J3974" s="133">
        <v>8.4580000000000002</v>
      </c>
      <c r="K3974" s="133">
        <v>410.78399999999999</v>
      </c>
      <c r="L3974" s="133">
        <v>263.70800000000003</v>
      </c>
    </row>
    <row r="3975" spans="1:12" x14ac:dyDescent="0.3">
      <c r="A3975" s="134">
        <v>42341</v>
      </c>
      <c r="B3975" s="133">
        <v>173.22200000000001</v>
      </c>
      <c r="C3975" s="133">
        <v>4537.3819999999996</v>
      </c>
      <c r="D3975" s="183">
        <v>142.53399999999999</v>
      </c>
      <c r="E3975" s="133">
        <v>13811</v>
      </c>
      <c r="F3975" s="133">
        <v>7.0389400000000002</v>
      </c>
      <c r="G3975" s="133">
        <v>7.0984299999999996</v>
      </c>
      <c r="H3975" s="133">
        <v>6.9673300000000005</v>
      </c>
      <c r="I3975" s="133">
        <v>7.4630000000000001</v>
      </c>
      <c r="J3975" s="133">
        <v>8.48</v>
      </c>
      <c r="K3975" s="133">
        <v>410.584</v>
      </c>
      <c r="L3975" s="133">
        <v>263.75700000000001</v>
      </c>
    </row>
    <row r="3976" spans="1:12" x14ac:dyDescent="0.3">
      <c r="A3976" s="134">
        <v>42342</v>
      </c>
      <c r="B3976" s="133">
        <v>172.876</v>
      </c>
      <c r="C3976" s="133">
        <v>4508.4520000000002</v>
      </c>
      <c r="D3976" s="183">
        <v>141.56800000000001</v>
      </c>
      <c r="E3976" s="133">
        <v>13808</v>
      </c>
      <c r="F3976" s="133">
        <v>7.0476700000000001</v>
      </c>
      <c r="G3976" s="133">
        <v>7.3181399999999996</v>
      </c>
      <c r="H3976" s="133">
        <v>6.9900500000000001</v>
      </c>
      <c r="I3976" s="133">
        <v>7.57</v>
      </c>
      <c r="J3976" s="133">
        <v>8.4060000000000006</v>
      </c>
      <c r="K3976" s="133">
        <v>407.23500000000001</v>
      </c>
      <c r="L3976" s="133">
        <v>261.83100000000002</v>
      </c>
    </row>
    <row r="3977" spans="1:12" x14ac:dyDescent="0.3">
      <c r="A3977" s="134">
        <v>42343</v>
      </c>
      <c r="B3977" s="133">
        <v>172.876</v>
      </c>
      <c r="C3977" s="133">
        <v>4508.4520000000002</v>
      </c>
      <c r="D3977" s="183">
        <v>141.56800000000001</v>
      </c>
      <c r="E3977" s="133">
        <v>13808</v>
      </c>
      <c r="F3977" s="133">
        <v>7.0476700000000001</v>
      </c>
      <c r="G3977" s="133">
        <v>7.3181399999999996</v>
      </c>
      <c r="H3977" s="133">
        <v>6.9900500000000001</v>
      </c>
      <c r="I3977" s="133">
        <v>7.57</v>
      </c>
      <c r="J3977" s="133">
        <v>8.4060000000000006</v>
      </c>
      <c r="K3977" s="133">
        <v>407.23500000000001</v>
      </c>
      <c r="L3977" s="133">
        <v>261.83100000000002</v>
      </c>
    </row>
    <row r="3978" spans="1:12" x14ac:dyDescent="0.3">
      <c r="A3978" s="134">
        <v>42344</v>
      </c>
      <c r="B3978" s="133">
        <v>172.876</v>
      </c>
      <c r="C3978" s="133">
        <v>4508.4520000000002</v>
      </c>
      <c r="D3978" s="183">
        <v>141.56800000000001</v>
      </c>
      <c r="E3978" s="133">
        <v>13808</v>
      </c>
      <c r="F3978" s="133">
        <v>7.0476700000000001</v>
      </c>
      <c r="G3978" s="133">
        <v>7.3181399999999996</v>
      </c>
      <c r="H3978" s="133">
        <v>6.9900500000000001</v>
      </c>
      <c r="I3978" s="133">
        <v>7.57</v>
      </c>
      <c r="J3978" s="133">
        <v>8.4060000000000006</v>
      </c>
      <c r="K3978" s="133">
        <v>407.23500000000001</v>
      </c>
      <c r="L3978" s="133">
        <v>261.83100000000002</v>
      </c>
    </row>
    <row r="3979" spans="1:12" x14ac:dyDescent="0.3">
      <c r="A3979" s="134">
        <v>42345</v>
      </c>
      <c r="B3979" s="133">
        <v>172.89400000000001</v>
      </c>
      <c r="C3979" s="133">
        <v>4521.3919999999998</v>
      </c>
      <c r="D3979" s="183">
        <v>142.09399999999999</v>
      </c>
      <c r="E3979" s="133">
        <v>13883</v>
      </c>
      <c r="F3979" s="133">
        <v>7.0380500000000001</v>
      </c>
      <c r="G3979" s="133">
        <v>7.1509900000000002</v>
      </c>
      <c r="H3979" s="133">
        <v>6.9425999999999997</v>
      </c>
      <c r="I3979" s="133">
        <v>7.6589999999999998</v>
      </c>
      <c r="J3979" s="133">
        <v>8.5380000000000003</v>
      </c>
      <c r="K3979" s="133">
        <v>408.947</v>
      </c>
      <c r="L3979" s="133">
        <v>263.22199999999998</v>
      </c>
    </row>
    <row r="3980" spans="1:12" x14ac:dyDescent="0.3">
      <c r="A3980" s="134">
        <v>42346</v>
      </c>
      <c r="B3980" s="133">
        <v>173.02199999999999</v>
      </c>
      <c r="C3980" s="133">
        <v>4464.1819999999998</v>
      </c>
      <c r="D3980" s="183">
        <v>139.65899999999999</v>
      </c>
      <c r="E3980" s="133">
        <v>14001</v>
      </c>
      <c r="F3980" s="133">
        <v>7.0207899999999999</v>
      </c>
      <c r="G3980" s="133">
        <v>7.2203400000000002</v>
      </c>
      <c r="H3980" s="133">
        <v>7.0322699999999996</v>
      </c>
      <c r="I3980" s="133">
        <v>7.5600000000000005</v>
      </c>
      <c r="J3980" s="133">
        <v>8.5229999999999997</v>
      </c>
      <c r="K3980" s="133">
        <v>401.048</v>
      </c>
      <c r="L3980" s="133">
        <v>257.87700000000001</v>
      </c>
    </row>
    <row r="3981" spans="1:12" x14ac:dyDescent="0.3">
      <c r="A3981" s="134">
        <v>42347</v>
      </c>
      <c r="B3981" s="133">
        <v>173.06200000000001</v>
      </c>
      <c r="C3981" s="133">
        <v>4464.1819999999998</v>
      </c>
      <c r="D3981" s="183">
        <v>139.65899999999999</v>
      </c>
      <c r="E3981" s="133">
        <v>13964</v>
      </c>
      <c r="F3981" s="133">
        <v>7.0207899999999999</v>
      </c>
      <c r="G3981" s="133">
        <v>7.2203400000000002</v>
      </c>
      <c r="H3981" s="133">
        <v>7.0322699999999996</v>
      </c>
      <c r="I3981" s="133">
        <v>7.36</v>
      </c>
      <c r="J3981" s="133">
        <v>8.4740000000000002</v>
      </c>
      <c r="K3981" s="133">
        <v>401.048</v>
      </c>
      <c r="L3981" s="133">
        <v>257.87700000000001</v>
      </c>
    </row>
    <row r="3982" spans="1:12" x14ac:dyDescent="0.3">
      <c r="A3982" s="134">
        <v>42348</v>
      </c>
      <c r="B3982" s="133">
        <v>172.86</v>
      </c>
      <c r="C3982" s="133">
        <v>4466.21</v>
      </c>
      <c r="D3982" s="183">
        <v>139.18700000000001</v>
      </c>
      <c r="E3982" s="133">
        <v>13956</v>
      </c>
      <c r="F3982" s="133">
        <v>7.0645699999999998</v>
      </c>
      <c r="G3982" s="133">
        <v>7.2211800000000004</v>
      </c>
      <c r="H3982" s="133">
        <v>7.0541200000000002</v>
      </c>
      <c r="I3982" s="133">
        <v>7.7629999999999999</v>
      </c>
      <c r="J3982" s="133">
        <v>8.6289999999999996</v>
      </c>
      <c r="K3982" s="133">
        <v>401.81900000000002</v>
      </c>
      <c r="L3982" s="133">
        <v>258.29300000000001</v>
      </c>
    </row>
    <row r="3983" spans="1:12" x14ac:dyDescent="0.3">
      <c r="A3983" s="134">
        <v>42349</v>
      </c>
      <c r="B3983" s="133">
        <v>171.976</v>
      </c>
      <c r="C3983" s="133">
        <v>4393.5219999999999</v>
      </c>
      <c r="D3983" s="183">
        <v>136.49799999999999</v>
      </c>
      <c r="E3983" s="133">
        <v>14137</v>
      </c>
      <c r="F3983" s="133">
        <v>7.0565699999999998</v>
      </c>
      <c r="G3983" s="133">
        <v>7.1371200000000004</v>
      </c>
      <c r="H3983" s="133">
        <v>7.0524000000000004</v>
      </c>
      <c r="I3983" s="133">
        <v>7.8369999999999997</v>
      </c>
      <c r="J3983" s="133">
        <v>8.6620000000000008</v>
      </c>
      <c r="K3983" s="133">
        <v>393.279</v>
      </c>
      <c r="L3983" s="133">
        <v>253.18</v>
      </c>
    </row>
    <row r="3984" spans="1:12" x14ac:dyDescent="0.3">
      <c r="A3984" s="134">
        <v>42350</v>
      </c>
      <c r="B3984" s="133">
        <v>171.976</v>
      </c>
      <c r="C3984" s="133">
        <v>4393.5219999999999</v>
      </c>
      <c r="D3984" s="183">
        <v>136.49799999999999</v>
      </c>
      <c r="E3984" s="133">
        <v>14137</v>
      </c>
      <c r="F3984" s="133">
        <v>7.0565699999999998</v>
      </c>
      <c r="G3984" s="133">
        <v>7.1371200000000004</v>
      </c>
      <c r="H3984" s="133">
        <v>7.0524000000000004</v>
      </c>
      <c r="I3984" s="133">
        <v>7.8369999999999997</v>
      </c>
      <c r="J3984" s="133">
        <v>8.6620000000000008</v>
      </c>
      <c r="K3984" s="133">
        <v>393.279</v>
      </c>
      <c r="L3984" s="133">
        <v>253.18</v>
      </c>
    </row>
    <row r="3985" spans="1:12" x14ac:dyDescent="0.3">
      <c r="A3985" s="134">
        <v>42351</v>
      </c>
      <c r="B3985" s="133">
        <v>171.976</v>
      </c>
      <c r="C3985" s="133">
        <v>4393.5219999999999</v>
      </c>
      <c r="D3985" s="183">
        <v>136.49799999999999</v>
      </c>
      <c r="E3985" s="133">
        <v>14137</v>
      </c>
      <c r="F3985" s="133">
        <v>7.0565699999999998</v>
      </c>
      <c r="G3985" s="133">
        <v>7.1371200000000004</v>
      </c>
      <c r="H3985" s="133">
        <v>7.0524000000000004</v>
      </c>
      <c r="I3985" s="133">
        <v>7.8369999999999997</v>
      </c>
      <c r="J3985" s="133">
        <v>8.6620000000000008</v>
      </c>
      <c r="K3985" s="133">
        <v>393.279</v>
      </c>
      <c r="L3985" s="133">
        <v>253.18</v>
      </c>
    </row>
    <row r="3986" spans="1:12" x14ac:dyDescent="0.3">
      <c r="A3986" s="134">
        <v>42352</v>
      </c>
      <c r="B3986" s="133">
        <v>169.49100000000001</v>
      </c>
      <c r="C3986" s="133">
        <v>4374.1909999999998</v>
      </c>
      <c r="D3986" s="183">
        <v>136.20699999999999</v>
      </c>
      <c r="E3986" s="133">
        <v>14038</v>
      </c>
      <c r="F3986" s="133">
        <v>7.1006200000000002</v>
      </c>
      <c r="G3986" s="133">
        <v>7.2659000000000002</v>
      </c>
      <c r="H3986" s="133">
        <v>7.0304399999999996</v>
      </c>
      <c r="I3986" s="133">
        <v>8.0139999999999993</v>
      </c>
      <c r="J3986" s="133">
        <v>8.782</v>
      </c>
      <c r="K3986" s="133">
        <v>391.31</v>
      </c>
      <c r="L3986" s="133">
        <v>252.261</v>
      </c>
    </row>
    <row r="3987" spans="1:12" x14ac:dyDescent="0.3">
      <c r="A3987" s="134">
        <v>42353</v>
      </c>
      <c r="B3987" s="133">
        <v>168.82400000000001</v>
      </c>
      <c r="C3987" s="133">
        <v>4409.1719999999996</v>
      </c>
      <c r="D3987" s="183">
        <v>137.49600000000001</v>
      </c>
      <c r="E3987" s="133">
        <v>14073</v>
      </c>
      <c r="F3987" s="133">
        <v>7.0333800000000002</v>
      </c>
      <c r="G3987" s="133">
        <v>7.1751899999999997</v>
      </c>
      <c r="H3987" s="133">
        <v>7.0272600000000001</v>
      </c>
      <c r="I3987" s="133">
        <v>8.1140000000000008</v>
      </c>
      <c r="J3987" s="133">
        <v>8.8840000000000003</v>
      </c>
      <c r="K3987" s="133">
        <v>395.41800000000001</v>
      </c>
      <c r="L3987" s="133">
        <v>254.49199999999999</v>
      </c>
    </row>
    <row r="3988" spans="1:12" x14ac:dyDescent="0.3">
      <c r="A3988" s="134">
        <v>42354</v>
      </c>
      <c r="B3988" s="133">
        <v>169.48099999999999</v>
      </c>
      <c r="C3988" s="133">
        <v>4483.4530000000004</v>
      </c>
      <c r="D3988" s="183">
        <v>139.399</v>
      </c>
      <c r="E3988" s="133">
        <v>13918</v>
      </c>
      <c r="F3988" s="133">
        <v>7.0422399999999996</v>
      </c>
      <c r="G3988" s="133">
        <v>7.2809900000000001</v>
      </c>
      <c r="H3988" s="133">
        <v>7.1034300000000004</v>
      </c>
      <c r="I3988" s="133">
        <v>8.1010000000000009</v>
      </c>
      <c r="J3988" s="133">
        <v>8.8629999999999995</v>
      </c>
      <c r="K3988" s="133">
        <v>404.73899999999998</v>
      </c>
      <c r="L3988" s="133">
        <v>260.50099999999998</v>
      </c>
    </row>
    <row r="3989" spans="1:12" x14ac:dyDescent="0.3">
      <c r="A3989" s="134">
        <v>42355</v>
      </c>
      <c r="B3989" s="133">
        <v>171.471</v>
      </c>
      <c r="C3989" s="133">
        <v>4555.9639999999999</v>
      </c>
      <c r="D3989" s="183">
        <v>142.767</v>
      </c>
      <c r="E3989" s="133">
        <v>14029</v>
      </c>
      <c r="F3989" s="133">
        <v>7.0473100000000004</v>
      </c>
      <c r="G3989" s="133">
        <v>7.2843799999999996</v>
      </c>
      <c r="H3989" s="133">
        <v>7.0469799999999996</v>
      </c>
      <c r="I3989" s="133">
        <v>8.0210000000000008</v>
      </c>
      <c r="J3989" s="133">
        <v>8.7680000000000007</v>
      </c>
      <c r="K3989" s="133">
        <v>414.46300000000002</v>
      </c>
      <c r="L3989" s="133">
        <v>266.78899999999999</v>
      </c>
    </row>
    <row r="3990" spans="1:12" x14ac:dyDescent="0.3">
      <c r="A3990" s="134">
        <v>42356</v>
      </c>
      <c r="B3990" s="133">
        <v>171.43299999999999</v>
      </c>
      <c r="C3990" s="133">
        <v>4468.6540000000005</v>
      </c>
      <c r="D3990" s="183">
        <v>140.64699999999999</v>
      </c>
      <c r="E3990" s="133">
        <v>13863</v>
      </c>
      <c r="F3990" s="133">
        <v>7.0561999999999996</v>
      </c>
      <c r="G3990" s="133">
        <v>7.2398600000000002</v>
      </c>
      <c r="H3990" s="133">
        <v>6.9907899999999996</v>
      </c>
      <c r="I3990" s="133">
        <v>7.9660000000000002</v>
      </c>
      <c r="J3990" s="133">
        <v>8.7750000000000004</v>
      </c>
      <c r="K3990" s="133">
        <v>403.15699999999998</v>
      </c>
      <c r="L3990" s="133">
        <v>259.18099999999998</v>
      </c>
    </row>
    <row r="3991" spans="1:12" x14ac:dyDescent="0.3">
      <c r="A3991" s="134">
        <v>42357</v>
      </c>
      <c r="B3991" s="133">
        <v>171.43299999999999</v>
      </c>
      <c r="C3991" s="133">
        <v>4468.6540000000005</v>
      </c>
      <c r="D3991" s="183">
        <v>140.64699999999999</v>
      </c>
      <c r="E3991" s="133">
        <v>13863</v>
      </c>
      <c r="F3991" s="133">
        <v>7.0561999999999996</v>
      </c>
      <c r="G3991" s="133">
        <v>7.2398600000000002</v>
      </c>
      <c r="H3991" s="133">
        <v>6.9907899999999996</v>
      </c>
      <c r="I3991" s="133">
        <v>7.9660000000000002</v>
      </c>
      <c r="J3991" s="133">
        <v>8.7750000000000004</v>
      </c>
      <c r="K3991" s="133">
        <v>403.15699999999998</v>
      </c>
      <c r="L3991" s="133">
        <v>259.18099999999998</v>
      </c>
    </row>
    <row r="3992" spans="1:12" x14ac:dyDescent="0.3">
      <c r="A3992" s="134">
        <v>42358</v>
      </c>
      <c r="B3992" s="133">
        <v>171.43299999999999</v>
      </c>
      <c r="C3992" s="133">
        <v>4468.6540000000005</v>
      </c>
      <c r="D3992" s="183">
        <v>140.64699999999999</v>
      </c>
      <c r="E3992" s="133">
        <v>13863</v>
      </c>
      <c r="F3992" s="133">
        <v>7.0561999999999996</v>
      </c>
      <c r="G3992" s="133">
        <v>7.2398600000000002</v>
      </c>
      <c r="H3992" s="133">
        <v>6.9907899999999996</v>
      </c>
      <c r="I3992" s="133">
        <v>7.9660000000000002</v>
      </c>
      <c r="J3992" s="133">
        <v>8.7750000000000004</v>
      </c>
      <c r="K3992" s="133">
        <v>403.15699999999998</v>
      </c>
      <c r="L3992" s="133">
        <v>259.18099999999998</v>
      </c>
    </row>
    <row r="3993" spans="1:12" x14ac:dyDescent="0.3">
      <c r="A3993" s="134">
        <v>42359</v>
      </c>
      <c r="B3993" s="133">
        <v>171.39699999999999</v>
      </c>
      <c r="C3993" s="133">
        <v>4490.68</v>
      </c>
      <c r="D3993" s="183">
        <v>141.471</v>
      </c>
      <c r="E3993" s="133">
        <v>13749</v>
      </c>
      <c r="F3993" s="133">
        <v>7.1092300000000002</v>
      </c>
      <c r="G3993" s="133">
        <v>7.28017</v>
      </c>
      <c r="H3993" s="133">
        <v>6.9878200000000001</v>
      </c>
      <c r="I3993" s="133">
        <v>7.907</v>
      </c>
      <c r="J3993" s="133">
        <v>8.7759999999999998</v>
      </c>
      <c r="K3993" s="133">
        <v>405.62599999999998</v>
      </c>
      <c r="L3993" s="133">
        <v>260.476</v>
      </c>
    </row>
    <row r="3994" spans="1:12" x14ac:dyDescent="0.3">
      <c r="A3994" s="134">
        <v>42360</v>
      </c>
      <c r="B3994" s="133">
        <v>171.29599999999999</v>
      </c>
      <c r="C3994" s="133">
        <v>4517.5680000000002</v>
      </c>
      <c r="D3994" s="183">
        <v>142.245</v>
      </c>
      <c r="E3994" s="133">
        <v>13643</v>
      </c>
      <c r="F3994" s="133">
        <v>7.0718300000000003</v>
      </c>
      <c r="G3994" s="133">
        <v>7.3631399999999996</v>
      </c>
      <c r="H3994" s="133">
        <v>7.0528199999999996</v>
      </c>
      <c r="I3994" s="133">
        <v>7.726</v>
      </c>
      <c r="J3994" s="133">
        <v>8.8420000000000005</v>
      </c>
      <c r="K3994" s="133">
        <v>408.02300000000002</v>
      </c>
      <c r="L3994" s="133">
        <v>261.565</v>
      </c>
    </row>
    <row r="3995" spans="1:12" x14ac:dyDescent="0.3">
      <c r="A3995" s="134">
        <v>42361</v>
      </c>
      <c r="B3995" s="133">
        <v>171.346</v>
      </c>
      <c r="C3995" s="133">
        <v>4522.6540000000005</v>
      </c>
      <c r="D3995" s="183">
        <v>142.011</v>
      </c>
      <c r="E3995" s="133">
        <v>13626</v>
      </c>
      <c r="F3995" s="133">
        <v>7.0698100000000004</v>
      </c>
      <c r="G3995" s="133">
        <v>7.3080999999999996</v>
      </c>
      <c r="H3995" s="133">
        <v>7.0051500000000004</v>
      </c>
      <c r="I3995" s="133">
        <v>7.8</v>
      </c>
      <c r="J3995" s="133">
        <v>8.8460000000000001</v>
      </c>
      <c r="K3995" s="133">
        <v>407.41</v>
      </c>
      <c r="L3995" s="133">
        <v>260.75200000000001</v>
      </c>
    </row>
    <row r="3996" spans="1:12" x14ac:dyDescent="0.3">
      <c r="A3996" s="134">
        <v>42362</v>
      </c>
      <c r="B3996" s="133">
        <v>171.386</v>
      </c>
      <c r="C3996" s="133">
        <v>4522.6540000000005</v>
      </c>
      <c r="D3996" s="183">
        <v>142.011</v>
      </c>
      <c r="E3996" s="133">
        <v>13615</v>
      </c>
      <c r="F3996" s="133">
        <v>7.0698100000000004</v>
      </c>
      <c r="G3996" s="133">
        <v>7.3080999999999996</v>
      </c>
      <c r="H3996" s="133">
        <v>7.0051500000000004</v>
      </c>
      <c r="I3996" s="133">
        <v>7.9829999999999997</v>
      </c>
      <c r="J3996" s="133">
        <v>8.8460000000000001</v>
      </c>
      <c r="K3996" s="133">
        <v>407.41</v>
      </c>
      <c r="L3996" s="133">
        <v>260.75200000000001</v>
      </c>
    </row>
    <row r="3997" spans="1:12" x14ac:dyDescent="0.3">
      <c r="A3997" s="134">
        <v>42363</v>
      </c>
      <c r="B3997" s="133">
        <v>171.42599999999999</v>
      </c>
      <c r="C3997" s="133">
        <v>4522.6540000000005</v>
      </c>
      <c r="D3997" s="183">
        <v>142.011</v>
      </c>
      <c r="E3997" s="133">
        <v>13635</v>
      </c>
      <c r="F3997" s="133">
        <v>7.0698100000000004</v>
      </c>
      <c r="G3997" s="133">
        <v>7.3080999999999996</v>
      </c>
      <c r="H3997" s="133">
        <v>7.0051500000000004</v>
      </c>
      <c r="I3997" s="133">
        <v>7.9829999999999997</v>
      </c>
      <c r="J3997" s="133">
        <v>8.8460000000000001</v>
      </c>
      <c r="K3997" s="133">
        <v>407.41</v>
      </c>
      <c r="L3997" s="133">
        <v>260.75200000000001</v>
      </c>
    </row>
    <row r="3998" spans="1:12" x14ac:dyDescent="0.3">
      <c r="A3998" s="134">
        <v>42364</v>
      </c>
      <c r="B3998" s="133">
        <v>171.42599999999999</v>
      </c>
      <c r="C3998" s="133">
        <v>4522.6540000000005</v>
      </c>
      <c r="D3998" s="183">
        <v>142.011</v>
      </c>
      <c r="E3998" s="133">
        <v>13635</v>
      </c>
      <c r="F3998" s="133">
        <v>7.0698100000000004</v>
      </c>
      <c r="G3998" s="133">
        <v>7.3080999999999996</v>
      </c>
      <c r="H3998" s="133">
        <v>7.0051500000000004</v>
      </c>
      <c r="I3998" s="133">
        <v>7.9829999999999997</v>
      </c>
      <c r="J3998" s="133">
        <v>8.8460000000000001</v>
      </c>
      <c r="K3998" s="133">
        <v>407.41</v>
      </c>
      <c r="L3998" s="133">
        <v>260.75200000000001</v>
      </c>
    </row>
    <row r="3999" spans="1:12" x14ac:dyDescent="0.3">
      <c r="A3999" s="134">
        <v>42365</v>
      </c>
      <c r="B3999" s="133">
        <v>171.42599999999999</v>
      </c>
      <c r="C3999" s="133">
        <v>4522.6540000000005</v>
      </c>
      <c r="D3999" s="183">
        <v>142.011</v>
      </c>
      <c r="E3999" s="133">
        <v>13635</v>
      </c>
      <c r="F3999" s="133">
        <v>7.0698100000000004</v>
      </c>
      <c r="G3999" s="133">
        <v>7.3080999999999996</v>
      </c>
      <c r="H3999" s="133">
        <v>7.0051500000000004</v>
      </c>
      <c r="I3999" s="133">
        <v>7.9829999999999997</v>
      </c>
      <c r="J3999" s="133">
        <v>8.8460000000000001</v>
      </c>
      <c r="K3999" s="133">
        <v>407.41</v>
      </c>
      <c r="L3999" s="133">
        <v>260.75200000000001</v>
      </c>
    </row>
    <row r="4000" spans="1:12" x14ac:dyDescent="0.3">
      <c r="A4000" s="134">
        <v>42366</v>
      </c>
      <c r="B4000" s="133">
        <v>171.36</v>
      </c>
      <c r="C4000" s="133">
        <v>4557.3549999999996</v>
      </c>
      <c r="D4000" s="183">
        <v>143.221</v>
      </c>
      <c r="E4000" s="133">
        <v>13624</v>
      </c>
      <c r="F4000" s="133">
        <v>7.0924800000000001</v>
      </c>
      <c r="G4000" s="133">
        <v>7.27217</v>
      </c>
      <c r="H4000" s="133">
        <v>6.9921600000000002</v>
      </c>
      <c r="I4000" s="133">
        <v>8.1240000000000006</v>
      </c>
      <c r="J4000" s="133">
        <v>8.859</v>
      </c>
      <c r="K4000" s="133">
        <v>411.33</v>
      </c>
      <c r="L4000" s="133">
        <v>263.56900000000002</v>
      </c>
    </row>
    <row r="4001" spans="1:12" x14ac:dyDescent="0.3">
      <c r="A4001" s="134">
        <v>42367</v>
      </c>
      <c r="B4001" s="133">
        <v>171.142</v>
      </c>
      <c r="C4001" s="133">
        <v>4569.3609999999999</v>
      </c>
      <c r="D4001" s="183">
        <v>143.70599999999999</v>
      </c>
      <c r="E4001" s="133">
        <v>13689</v>
      </c>
      <c r="F4001" s="133">
        <v>7.1446100000000001</v>
      </c>
      <c r="G4001" s="133">
        <v>7.1915899999999997</v>
      </c>
      <c r="H4001" s="133">
        <v>7.0235500000000002</v>
      </c>
      <c r="I4001" s="133">
        <v>8.0879999999999992</v>
      </c>
      <c r="J4001" s="133">
        <v>8.8339999999999996</v>
      </c>
      <c r="K4001" s="133">
        <v>412.69600000000003</v>
      </c>
      <c r="L4001" s="133">
        <v>264.11099999999999</v>
      </c>
    </row>
    <row r="4002" spans="1:12" x14ac:dyDescent="0.3">
      <c r="A4002" s="134">
        <v>42368</v>
      </c>
      <c r="B4002" s="133">
        <v>171.28899999999999</v>
      </c>
      <c r="C4002" s="133">
        <v>4593.0079999999998</v>
      </c>
      <c r="D4002" s="183">
        <v>145.06100000000001</v>
      </c>
      <c r="E4002" s="133">
        <v>13850</v>
      </c>
      <c r="F4002" s="133">
        <v>7.1752399999999996</v>
      </c>
      <c r="G4002" s="133">
        <v>7.3476900000000001</v>
      </c>
      <c r="H4002" s="133">
        <v>7.0522</v>
      </c>
      <c r="I4002" s="133">
        <v>7.9030000000000005</v>
      </c>
      <c r="J4002" s="133">
        <v>8.82</v>
      </c>
      <c r="K4002" s="133">
        <v>414.72800000000001</v>
      </c>
      <c r="L4002" s="133">
        <v>265.16199999999998</v>
      </c>
    </row>
    <row r="4003" spans="1:12" x14ac:dyDescent="0.3">
      <c r="A4003" s="134">
        <v>42369</v>
      </c>
      <c r="B4003" s="133">
        <v>171.36099999999999</v>
      </c>
      <c r="C4003" s="133">
        <v>4593.0079999999998</v>
      </c>
      <c r="D4003" s="183">
        <v>145.06100000000001</v>
      </c>
      <c r="E4003" s="133">
        <v>13856</v>
      </c>
      <c r="F4003" s="133">
        <v>7.0743799999999997</v>
      </c>
      <c r="G4003" s="133">
        <v>7.1610899999999997</v>
      </c>
      <c r="H4003" s="133">
        <v>6.9190199999999997</v>
      </c>
      <c r="I4003" s="133">
        <v>8.0820000000000007</v>
      </c>
      <c r="J4003" s="133">
        <v>8.8670000000000009</v>
      </c>
      <c r="K4003" s="133">
        <v>414.72800000000001</v>
      </c>
      <c r="L4003" s="133">
        <v>265.16199999999998</v>
      </c>
    </row>
    <row r="4004" spans="1:12" x14ac:dyDescent="0.3">
      <c r="A4004" s="134">
        <v>42370</v>
      </c>
      <c r="B4004" s="133">
        <v>171.40100000000001</v>
      </c>
      <c r="C4004" s="133">
        <v>4593.0079999999998</v>
      </c>
      <c r="D4004" s="183">
        <v>145.06100000000001</v>
      </c>
      <c r="E4004" s="133">
        <v>13860</v>
      </c>
      <c r="F4004" s="133">
        <v>7.0743799999999997</v>
      </c>
      <c r="G4004" s="133">
        <v>7.1610899999999997</v>
      </c>
      <c r="H4004" s="133">
        <v>6.9190199999999997</v>
      </c>
      <c r="I4004" s="133">
        <v>8.1059999999999999</v>
      </c>
      <c r="J4004" s="133">
        <v>8.8379999999999992</v>
      </c>
      <c r="K4004" s="133">
        <v>414.72800000000001</v>
      </c>
      <c r="L4004" s="133">
        <v>265.16199999999998</v>
      </c>
    </row>
    <row r="4005" spans="1:12" x14ac:dyDescent="0.3">
      <c r="A4005" s="134">
        <v>42371</v>
      </c>
      <c r="B4005" s="133">
        <v>171.40100000000001</v>
      </c>
      <c r="C4005" s="133">
        <v>4593.0079999999998</v>
      </c>
      <c r="D4005" s="183">
        <v>145.06100000000001</v>
      </c>
      <c r="E4005" s="133">
        <v>13860</v>
      </c>
      <c r="F4005" s="133">
        <v>7.0743799999999997</v>
      </c>
      <c r="G4005" s="133">
        <v>7.1610899999999997</v>
      </c>
      <c r="H4005" s="133">
        <v>6.9190199999999997</v>
      </c>
      <c r="I4005" s="133">
        <v>8.1059999999999999</v>
      </c>
      <c r="J4005" s="133">
        <v>8.8379999999999992</v>
      </c>
      <c r="K4005" s="133">
        <v>414.72800000000001</v>
      </c>
      <c r="L4005" s="133">
        <v>265.16199999999998</v>
      </c>
    </row>
    <row r="4006" spans="1:12" x14ac:dyDescent="0.3">
      <c r="A4006" s="134">
        <v>42372</v>
      </c>
      <c r="B4006" s="133">
        <v>171.40100000000001</v>
      </c>
      <c r="C4006" s="133">
        <v>4593.0079999999998</v>
      </c>
      <c r="D4006" s="183">
        <v>145.06100000000001</v>
      </c>
      <c r="E4006" s="133">
        <v>13860</v>
      </c>
      <c r="F4006" s="133">
        <v>7.0743799999999997</v>
      </c>
      <c r="G4006" s="133">
        <v>7.1610899999999997</v>
      </c>
      <c r="H4006" s="133">
        <v>6.9190199999999997</v>
      </c>
      <c r="I4006" s="133">
        <v>8.1059999999999999</v>
      </c>
      <c r="J4006" s="133">
        <v>8.8379999999999992</v>
      </c>
      <c r="K4006" s="133">
        <v>414.72800000000001</v>
      </c>
      <c r="L4006" s="133">
        <v>265.16199999999998</v>
      </c>
    </row>
    <row r="4007" spans="1:12" x14ac:dyDescent="0.3">
      <c r="A4007" s="134">
        <v>42373</v>
      </c>
      <c r="B4007" s="133">
        <v>171.215</v>
      </c>
      <c r="C4007" s="133">
        <v>4525.9189999999999</v>
      </c>
      <c r="D4007" s="183">
        <v>142.36000000000001</v>
      </c>
      <c r="E4007" s="133">
        <v>13978</v>
      </c>
      <c r="F4007" s="133">
        <v>7.0801999999999996</v>
      </c>
      <c r="G4007" s="133">
        <v>7.2801</v>
      </c>
      <c r="H4007" s="133">
        <v>6.9733499999999999</v>
      </c>
      <c r="I4007" s="133">
        <v>7.9829999999999997</v>
      </c>
      <c r="J4007" s="133">
        <v>8.8520000000000003</v>
      </c>
      <c r="K4007" s="133">
        <v>409.64400000000001</v>
      </c>
      <c r="L4007" s="133">
        <v>262.43900000000002</v>
      </c>
    </row>
    <row r="4008" spans="1:12" x14ac:dyDescent="0.3">
      <c r="A4008" s="134">
        <v>42374</v>
      </c>
      <c r="B4008" s="133">
        <v>170.964</v>
      </c>
      <c r="C4008" s="133">
        <v>4557.8220000000001</v>
      </c>
      <c r="D4008" s="183">
        <v>143.375</v>
      </c>
      <c r="E4008" s="133">
        <v>13860</v>
      </c>
      <c r="F4008" s="133">
        <v>7.0558100000000001</v>
      </c>
      <c r="G4008" s="133">
        <v>7.3209900000000001</v>
      </c>
      <c r="H4008" s="133">
        <v>7.0359299999999996</v>
      </c>
      <c r="I4008" s="133">
        <v>8.0120000000000005</v>
      </c>
      <c r="J4008" s="133">
        <v>8.7880000000000003</v>
      </c>
      <c r="K4008" s="133">
        <v>413.43</v>
      </c>
      <c r="L4008" s="133">
        <v>266.01900000000001</v>
      </c>
    </row>
    <row r="4009" spans="1:12" x14ac:dyDescent="0.3">
      <c r="A4009" s="134">
        <v>42375</v>
      </c>
      <c r="B4009" s="133">
        <v>171.22200000000001</v>
      </c>
      <c r="C4009" s="133">
        <v>4608.982</v>
      </c>
      <c r="D4009" s="183">
        <v>145.87299999999999</v>
      </c>
      <c r="E4009" s="133">
        <v>13903</v>
      </c>
      <c r="F4009" s="133">
        <v>7.0567599999999997</v>
      </c>
      <c r="G4009" s="133">
        <v>7.24491</v>
      </c>
      <c r="H4009" s="133">
        <v>7.0224500000000001</v>
      </c>
      <c r="I4009" s="133">
        <v>7.9960000000000004</v>
      </c>
      <c r="J4009" s="133">
        <v>8.7989999999999995</v>
      </c>
      <c r="K4009" s="133">
        <v>419.80799999999999</v>
      </c>
      <c r="L4009" s="133">
        <v>269.57299999999998</v>
      </c>
    </row>
    <row r="4010" spans="1:12" x14ac:dyDescent="0.3">
      <c r="A4010" s="134">
        <v>42376</v>
      </c>
      <c r="B4010" s="133">
        <v>171.37700000000001</v>
      </c>
      <c r="C4010" s="133">
        <v>4530.4480000000003</v>
      </c>
      <c r="D4010" s="183">
        <v>143.358</v>
      </c>
      <c r="E4010" s="133">
        <v>13904</v>
      </c>
      <c r="F4010" s="133">
        <v>7.1118300000000003</v>
      </c>
      <c r="G4010" s="133">
        <v>7.20824</v>
      </c>
      <c r="H4010" s="133">
        <v>7.0115299999999996</v>
      </c>
      <c r="I4010" s="133">
        <v>7.8479999999999999</v>
      </c>
      <c r="J4010" s="133">
        <v>8.7799999999999994</v>
      </c>
      <c r="K4010" s="133">
        <v>410.56</v>
      </c>
      <c r="L4010" s="133">
        <v>263.41300000000001</v>
      </c>
    </row>
    <row r="4011" spans="1:12" x14ac:dyDescent="0.3">
      <c r="A4011" s="134">
        <v>42377</v>
      </c>
      <c r="B4011" s="133">
        <v>171.50200000000001</v>
      </c>
      <c r="C4011" s="133">
        <v>4546.2879999999996</v>
      </c>
      <c r="D4011" s="183">
        <v>143.523</v>
      </c>
      <c r="E4011" s="133">
        <v>13934</v>
      </c>
      <c r="F4011" s="133">
        <v>7.0736800000000004</v>
      </c>
      <c r="G4011" s="133">
        <v>7.2338399999999998</v>
      </c>
      <c r="H4011" s="133">
        <v>7.04495</v>
      </c>
      <c r="I4011" s="133">
        <v>7.8760000000000003</v>
      </c>
      <c r="J4011" s="133">
        <v>8.7539999999999996</v>
      </c>
      <c r="K4011" s="133">
        <v>413.14299999999997</v>
      </c>
      <c r="L4011" s="133">
        <v>265.16800000000001</v>
      </c>
    </row>
    <row r="4012" spans="1:12" x14ac:dyDescent="0.3">
      <c r="A4012" s="134">
        <v>42378</v>
      </c>
      <c r="B4012" s="133">
        <v>171.50200000000001</v>
      </c>
      <c r="C4012" s="133">
        <v>4546.2879999999996</v>
      </c>
      <c r="D4012" s="183">
        <v>143.523</v>
      </c>
      <c r="E4012" s="133">
        <v>13934</v>
      </c>
      <c r="F4012" s="133">
        <v>7.0736800000000004</v>
      </c>
      <c r="G4012" s="133">
        <v>7.2338399999999998</v>
      </c>
      <c r="H4012" s="133">
        <v>7.04495</v>
      </c>
      <c r="I4012" s="133">
        <v>7.8760000000000003</v>
      </c>
      <c r="J4012" s="133">
        <v>8.7539999999999996</v>
      </c>
      <c r="K4012" s="133">
        <v>413.14299999999997</v>
      </c>
      <c r="L4012" s="133">
        <v>265.16800000000001</v>
      </c>
    </row>
    <row r="4013" spans="1:12" x14ac:dyDescent="0.3">
      <c r="A4013" s="134">
        <v>42379</v>
      </c>
      <c r="B4013" s="133">
        <v>171.50200000000001</v>
      </c>
      <c r="C4013" s="133">
        <v>4546.2879999999996</v>
      </c>
      <c r="D4013" s="183">
        <v>143.523</v>
      </c>
      <c r="E4013" s="133">
        <v>13934</v>
      </c>
      <c r="F4013" s="133">
        <v>7.0736800000000004</v>
      </c>
      <c r="G4013" s="133">
        <v>7.2338399999999998</v>
      </c>
      <c r="H4013" s="133">
        <v>7.04495</v>
      </c>
      <c r="I4013" s="133">
        <v>7.8760000000000003</v>
      </c>
      <c r="J4013" s="133">
        <v>8.7539999999999996</v>
      </c>
      <c r="K4013" s="133">
        <v>413.14299999999997</v>
      </c>
      <c r="L4013" s="133">
        <v>265.16800000000001</v>
      </c>
    </row>
    <row r="4014" spans="1:12" x14ac:dyDescent="0.3">
      <c r="A4014" s="134">
        <v>42380</v>
      </c>
      <c r="B4014" s="133">
        <v>171.62299999999999</v>
      </c>
      <c r="C4014" s="133">
        <v>4465.4830000000002</v>
      </c>
      <c r="D4014" s="183">
        <v>140.845</v>
      </c>
      <c r="E4014" s="133">
        <v>13828</v>
      </c>
      <c r="F4014" s="133">
        <v>7.1340399999999997</v>
      </c>
      <c r="G4014" s="133">
        <v>7.2378099999999996</v>
      </c>
      <c r="H4014" s="133">
        <v>6.9599000000000002</v>
      </c>
      <c r="I4014" s="133">
        <v>7.7789999999999999</v>
      </c>
      <c r="J4014" s="133">
        <v>8.7330000000000005</v>
      </c>
      <c r="K4014" s="133">
        <v>404.34300000000002</v>
      </c>
      <c r="L4014" s="133">
        <v>259.66699999999997</v>
      </c>
    </row>
    <row r="4015" spans="1:12" x14ac:dyDescent="0.3">
      <c r="A4015" s="134">
        <v>42381</v>
      </c>
      <c r="B4015" s="133">
        <v>172.21</v>
      </c>
      <c r="C4015" s="133">
        <v>4512.527</v>
      </c>
      <c r="D4015" s="183">
        <v>142.48500000000001</v>
      </c>
      <c r="E4015" s="133">
        <v>13835</v>
      </c>
      <c r="F4015" s="133">
        <v>7.02745</v>
      </c>
      <c r="G4015" s="133">
        <v>7.2818100000000001</v>
      </c>
      <c r="H4015" s="133">
        <v>6.9283700000000001</v>
      </c>
      <c r="I4015" s="133">
        <v>7.7309999999999999</v>
      </c>
      <c r="J4015" s="133">
        <v>8.641</v>
      </c>
      <c r="K4015" s="133">
        <v>411.45</v>
      </c>
      <c r="L4015" s="133">
        <v>264.64800000000002</v>
      </c>
    </row>
    <row r="4016" spans="1:12" x14ac:dyDescent="0.3">
      <c r="A4016" s="134">
        <v>42382</v>
      </c>
      <c r="B4016" s="133">
        <v>173.96700000000001</v>
      </c>
      <c r="C4016" s="133">
        <v>4537.1790000000001</v>
      </c>
      <c r="D4016" s="183">
        <v>143.32900000000001</v>
      </c>
      <c r="E4016" s="133">
        <v>13873</v>
      </c>
      <c r="F4016" s="133">
        <v>6.1336000000000004</v>
      </c>
      <c r="G4016" s="133">
        <v>6.3281799999999997</v>
      </c>
      <c r="H4016" s="133">
        <v>6.1870399999999997</v>
      </c>
      <c r="I4016" s="133">
        <v>7.6520000000000001</v>
      </c>
      <c r="J4016" s="133">
        <v>8.6029999999999998</v>
      </c>
      <c r="K4016" s="133">
        <v>414.70800000000003</v>
      </c>
      <c r="L4016" s="133">
        <v>266.89600000000002</v>
      </c>
    </row>
    <row r="4017" spans="1:12" x14ac:dyDescent="0.3">
      <c r="A4017" s="134">
        <v>42383</v>
      </c>
      <c r="B4017" s="133">
        <v>174.16200000000001</v>
      </c>
      <c r="C4017" s="133">
        <v>4513.1809999999996</v>
      </c>
      <c r="D4017" s="183">
        <v>141.78</v>
      </c>
      <c r="E4017" s="133">
        <v>13875</v>
      </c>
      <c r="F4017" s="133">
        <v>7.14351</v>
      </c>
      <c r="G4017" s="133">
        <v>7.2557600000000004</v>
      </c>
      <c r="H4017" s="133">
        <v>7.0098000000000003</v>
      </c>
      <c r="I4017" s="133">
        <v>7.5060000000000002</v>
      </c>
      <c r="J4017" s="133">
        <v>8.5329999999999995</v>
      </c>
      <c r="K4017" s="133">
        <v>411.13600000000002</v>
      </c>
      <c r="L4017" s="133">
        <v>265.13400000000001</v>
      </c>
    </row>
    <row r="4018" spans="1:12" x14ac:dyDescent="0.3">
      <c r="A4018" s="134">
        <v>42384</v>
      </c>
      <c r="B4018" s="133">
        <v>174.06299999999999</v>
      </c>
      <c r="C4018" s="133">
        <v>4523.9759999999997</v>
      </c>
      <c r="D4018" s="183">
        <v>141.875</v>
      </c>
      <c r="E4018" s="133">
        <v>13985</v>
      </c>
      <c r="F4018" s="133">
        <v>7.1334099999999996</v>
      </c>
      <c r="G4018" s="133">
        <v>7.3826700000000001</v>
      </c>
      <c r="H4018" s="133">
        <v>7.08589</v>
      </c>
      <c r="I4018" s="133">
        <v>7.5440000000000005</v>
      </c>
      <c r="J4018" s="133">
        <v>8.5180000000000007</v>
      </c>
      <c r="K4018" s="133">
        <v>410.06799999999998</v>
      </c>
      <c r="L4018" s="133">
        <v>263.96199999999999</v>
      </c>
    </row>
    <row r="4019" spans="1:12" x14ac:dyDescent="0.3">
      <c r="A4019" s="134">
        <v>42385</v>
      </c>
      <c r="B4019" s="133">
        <v>174.06299999999999</v>
      </c>
      <c r="C4019" s="133">
        <v>4523.9759999999997</v>
      </c>
      <c r="D4019" s="183">
        <v>141.875</v>
      </c>
      <c r="E4019" s="133">
        <v>13985</v>
      </c>
      <c r="F4019" s="133">
        <v>7.1334099999999996</v>
      </c>
      <c r="G4019" s="133">
        <v>7.3826700000000001</v>
      </c>
      <c r="H4019" s="133">
        <v>7.08589</v>
      </c>
      <c r="I4019" s="133">
        <v>7.5440000000000005</v>
      </c>
      <c r="J4019" s="133">
        <v>8.5180000000000007</v>
      </c>
      <c r="K4019" s="133">
        <v>410.06799999999998</v>
      </c>
      <c r="L4019" s="133">
        <v>263.96199999999999</v>
      </c>
    </row>
    <row r="4020" spans="1:12" x14ac:dyDescent="0.3">
      <c r="A4020" s="134">
        <v>42386</v>
      </c>
      <c r="B4020" s="133">
        <v>174.06299999999999</v>
      </c>
      <c r="C4020" s="133">
        <v>4523.9759999999997</v>
      </c>
      <c r="D4020" s="183">
        <v>141.875</v>
      </c>
      <c r="E4020" s="133">
        <v>13985</v>
      </c>
      <c r="F4020" s="133">
        <v>7.1334099999999996</v>
      </c>
      <c r="G4020" s="133">
        <v>7.3826700000000001</v>
      </c>
      <c r="H4020" s="133">
        <v>7.08589</v>
      </c>
      <c r="I4020" s="133">
        <v>7.5440000000000005</v>
      </c>
      <c r="J4020" s="133">
        <v>8.5180000000000007</v>
      </c>
      <c r="K4020" s="133">
        <v>410.06799999999998</v>
      </c>
      <c r="L4020" s="133">
        <v>263.96199999999999</v>
      </c>
    </row>
    <row r="4021" spans="1:12" x14ac:dyDescent="0.3">
      <c r="A4021" s="134">
        <v>42387</v>
      </c>
      <c r="B4021" s="133">
        <v>173.48699999999999</v>
      </c>
      <c r="C4021" s="133">
        <v>4481.2759999999998</v>
      </c>
      <c r="D4021" s="183">
        <v>140.40899999999999</v>
      </c>
      <c r="E4021" s="133">
        <v>13911</v>
      </c>
      <c r="F4021" s="133">
        <v>7.0978399999999997</v>
      </c>
      <c r="G4021" s="133">
        <v>7.1996200000000004</v>
      </c>
      <c r="H4021" s="133">
        <v>7.0779199999999998</v>
      </c>
      <c r="I4021" s="133">
        <v>7.4969999999999999</v>
      </c>
      <c r="J4021" s="133">
        <v>8.5350000000000001</v>
      </c>
      <c r="K4021" s="133">
        <v>405.83699999999999</v>
      </c>
      <c r="L4021" s="133">
        <v>261.68700000000001</v>
      </c>
    </row>
    <row r="4022" spans="1:12" x14ac:dyDescent="0.3">
      <c r="A4022" s="134">
        <v>42388</v>
      </c>
      <c r="B4022" s="133">
        <v>173.50299999999999</v>
      </c>
      <c r="C4022" s="133">
        <v>4491.7370000000001</v>
      </c>
      <c r="D4022" s="183">
        <v>141.25700000000001</v>
      </c>
      <c r="E4022" s="133">
        <v>13850</v>
      </c>
      <c r="F4022" s="133">
        <v>7.0610499999999998</v>
      </c>
      <c r="G4022" s="133">
        <v>7.2510899999999996</v>
      </c>
      <c r="H4022" s="133">
        <v>7.0067199999999996</v>
      </c>
      <c r="I4022" s="133">
        <v>7.4870000000000001</v>
      </c>
      <c r="J4022" s="133">
        <v>8.4979999999999993</v>
      </c>
      <c r="K4022" s="133">
        <v>408.959</v>
      </c>
      <c r="L4022" s="133">
        <v>263.81599999999997</v>
      </c>
    </row>
    <row r="4023" spans="1:12" x14ac:dyDescent="0.3">
      <c r="A4023" s="134">
        <v>42389</v>
      </c>
      <c r="B4023" s="133">
        <v>173.90299999999999</v>
      </c>
      <c r="C4023" s="133">
        <v>4427.9849999999997</v>
      </c>
      <c r="D4023" s="183">
        <v>139.41499999999999</v>
      </c>
      <c r="E4023" s="133">
        <v>13904</v>
      </c>
      <c r="F4023" s="133">
        <v>7.0491900000000003</v>
      </c>
      <c r="G4023" s="133">
        <v>7.2465999999999999</v>
      </c>
      <c r="H4023" s="133">
        <v>6.9778400000000005</v>
      </c>
      <c r="I4023" s="133">
        <v>7.5270000000000001</v>
      </c>
      <c r="J4023" s="133">
        <v>8.4890000000000008</v>
      </c>
      <c r="K4023" s="133">
        <v>401.95299999999997</v>
      </c>
      <c r="L4023" s="133">
        <v>259.32299999999998</v>
      </c>
    </row>
    <row r="4024" spans="1:12" x14ac:dyDescent="0.3">
      <c r="A4024" s="134">
        <v>42390</v>
      </c>
      <c r="B4024" s="133">
        <v>174.196</v>
      </c>
      <c r="C4024" s="133">
        <v>4414.1260000000002</v>
      </c>
      <c r="D4024" s="183">
        <v>139.18899999999999</v>
      </c>
      <c r="E4024" s="133">
        <v>13826</v>
      </c>
      <c r="F4024" s="133">
        <v>7.1169700000000002</v>
      </c>
      <c r="G4024" s="133">
        <v>7.2588100000000004</v>
      </c>
      <c r="H4024" s="133">
        <v>7.09361</v>
      </c>
      <c r="I4024" s="133">
        <v>7.415</v>
      </c>
      <c r="J4024" s="133">
        <v>8.4700000000000006</v>
      </c>
      <c r="K4024" s="133">
        <v>401.40100000000001</v>
      </c>
      <c r="L4024" s="133">
        <v>258.75</v>
      </c>
    </row>
    <row r="4025" spans="1:12" x14ac:dyDescent="0.3">
      <c r="A4025" s="134">
        <v>42391</v>
      </c>
      <c r="B4025" s="133">
        <v>175.40299999999999</v>
      </c>
      <c r="C4025" s="133">
        <v>4456.7439999999997</v>
      </c>
      <c r="D4025" s="183">
        <v>140.714</v>
      </c>
      <c r="E4025" s="133">
        <v>13798</v>
      </c>
      <c r="F4025" s="133">
        <v>7.0354799999999997</v>
      </c>
      <c r="G4025" s="133">
        <v>7.3320499999999997</v>
      </c>
      <c r="H4025" s="133">
        <v>7.0545499999999999</v>
      </c>
      <c r="I4025" s="133">
        <v>7.27</v>
      </c>
      <c r="J4025" s="133">
        <v>8.3840000000000003</v>
      </c>
      <c r="K4025" s="133">
        <v>407.8</v>
      </c>
      <c r="L4025" s="133">
        <v>263.33300000000003</v>
      </c>
    </row>
    <row r="4026" spans="1:12" x14ac:dyDescent="0.3">
      <c r="A4026" s="134">
        <v>42392</v>
      </c>
      <c r="B4026" s="133">
        <v>175.40299999999999</v>
      </c>
      <c r="C4026" s="133">
        <v>4456.7439999999997</v>
      </c>
      <c r="D4026" s="183">
        <v>140.714</v>
      </c>
      <c r="E4026" s="133">
        <v>13798</v>
      </c>
      <c r="F4026" s="133">
        <v>7.0354799999999997</v>
      </c>
      <c r="G4026" s="133">
        <v>7.3320499999999997</v>
      </c>
      <c r="H4026" s="133">
        <v>7.0545499999999999</v>
      </c>
      <c r="I4026" s="133">
        <v>7.27</v>
      </c>
      <c r="J4026" s="133">
        <v>8.3840000000000003</v>
      </c>
      <c r="K4026" s="133">
        <v>407.8</v>
      </c>
      <c r="L4026" s="133">
        <v>263.33300000000003</v>
      </c>
    </row>
    <row r="4027" spans="1:12" x14ac:dyDescent="0.3">
      <c r="A4027" s="134">
        <v>42393</v>
      </c>
      <c r="B4027" s="133">
        <v>175.40299999999999</v>
      </c>
      <c r="C4027" s="133">
        <v>4456.7439999999997</v>
      </c>
      <c r="D4027" s="183">
        <v>140.714</v>
      </c>
      <c r="E4027" s="133">
        <v>13798</v>
      </c>
      <c r="F4027" s="133">
        <v>7.0354799999999997</v>
      </c>
      <c r="G4027" s="133">
        <v>7.3320499999999997</v>
      </c>
      <c r="H4027" s="133">
        <v>7.0545499999999999</v>
      </c>
      <c r="I4027" s="133">
        <v>7.27</v>
      </c>
      <c r="J4027" s="133">
        <v>8.3840000000000003</v>
      </c>
      <c r="K4027" s="133">
        <v>407.8</v>
      </c>
      <c r="L4027" s="133">
        <v>263.33300000000003</v>
      </c>
    </row>
    <row r="4028" spans="1:12" x14ac:dyDescent="0.3">
      <c r="A4028" s="134">
        <v>42394</v>
      </c>
      <c r="B4028" s="133">
        <v>175.501</v>
      </c>
      <c r="C4028" s="133">
        <v>4505.7879999999996</v>
      </c>
      <c r="D4028" s="183">
        <v>141.62799999999999</v>
      </c>
      <c r="E4028" s="133">
        <v>13870</v>
      </c>
      <c r="F4028" s="133">
        <v>7.0441700000000003</v>
      </c>
      <c r="G4028" s="133">
        <v>7.2324999999999999</v>
      </c>
      <c r="H4028" s="133">
        <v>7.0037900000000004</v>
      </c>
      <c r="I4028" s="133">
        <v>7.5369999999999999</v>
      </c>
      <c r="J4028" s="133">
        <v>8.3539999999999992</v>
      </c>
      <c r="K4028" s="133">
        <v>411.42700000000002</v>
      </c>
      <c r="L4028" s="133">
        <v>266.48200000000003</v>
      </c>
    </row>
    <row r="4029" spans="1:12" x14ac:dyDescent="0.3">
      <c r="A4029" s="134">
        <v>42395</v>
      </c>
      <c r="B4029" s="133">
        <v>174.87899999999999</v>
      </c>
      <c r="C4029" s="133">
        <v>4510.4679999999998</v>
      </c>
      <c r="D4029" s="183">
        <v>141.58699999999999</v>
      </c>
      <c r="E4029" s="133">
        <v>13812</v>
      </c>
      <c r="F4029" s="133">
        <v>6.9410499999999997</v>
      </c>
      <c r="G4029" s="133">
        <v>7.0923600000000002</v>
      </c>
      <c r="H4029" s="133">
        <v>7.00068</v>
      </c>
      <c r="I4029" s="133">
        <v>7.37</v>
      </c>
      <c r="J4029" s="133">
        <v>8.3569999999999993</v>
      </c>
      <c r="K4029" s="133">
        <v>410.05500000000001</v>
      </c>
      <c r="L4029" s="133">
        <v>265.25400000000002</v>
      </c>
    </row>
    <row r="4030" spans="1:12" x14ac:dyDescent="0.3">
      <c r="A4030" s="134">
        <v>42396</v>
      </c>
      <c r="B4030" s="133">
        <v>175.172</v>
      </c>
      <c r="C4030" s="133">
        <v>4583.6279999999997</v>
      </c>
      <c r="D4030" s="183">
        <v>143.459</v>
      </c>
      <c r="E4030" s="133">
        <v>13905</v>
      </c>
      <c r="F4030" s="133">
        <v>6.9730999999999996</v>
      </c>
      <c r="G4030" s="133">
        <v>7.2147199999999998</v>
      </c>
      <c r="H4030" s="133">
        <v>7.0733499999999996</v>
      </c>
      <c r="I4030" s="133">
        <v>7.3810000000000002</v>
      </c>
      <c r="J4030" s="133">
        <v>8.3670000000000009</v>
      </c>
      <c r="K4030" s="133">
        <v>415.86500000000001</v>
      </c>
      <c r="L4030" s="133">
        <v>268.62799999999999</v>
      </c>
    </row>
    <row r="4031" spans="1:12" x14ac:dyDescent="0.3">
      <c r="A4031" s="134">
        <v>42397</v>
      </c>
      <c r="B4031" s="133">
        <v>175.17500000000001</v>
      </c>
      <c r="C4031" s="133">
        <v>4602.8289999999997</v>
      </c>
      <c r="D4031" s="183">
        <v>144.00800000000001</v>
      </c>
      <c r="E4031" s="133">
        <v>13790</v>
      </c>
      <c r="F4031" s="133">
        <v>7.0760199999999998</v>
      </c>
      <c r="G4031" s="133">
        <v>7.3693299999999997</v>
      </c>
      <c r="H4031" s="133">
        <v>7.04312</v>
      </c>
      <c r="I4031" s="133">
        <v>7.2960000000000003</v>
      </c>
      <c r="J4031" s="133">
        <v>8.3930000000000007</v>
      </c>
      <c r="K4031" s="133">
        <v>416.66800000000001</v>
      </c>
      <c r="L4031" s="133">
        <v>268.93200000000002</v>
      </c>
    </row>
    <row r="4032" spans="1:12" s="135" customFormat="1" x14ac:dyDescent="0.3">
      <c r="A4032" s="179">
        <v>42398</v>
      </c>
      <c r="B4032" s="135">
        <v>176.511</v>
      </c>
      <c r="C4032" s="135">
        <v>4615.1629999999996</v>
      </c>
      <c r="D4032" s="186">
        <v>144.88300000000001</v>
      </c>
      <c r="E4032" s="135">
        <v>13669</v>
      </c>
      <c r="F4032" s="135">
        <v>7.0476700000000001</v>
      </c>
      <c r="G4032" s="135">
        <v>7.2971599999999999</v>
      </c>
      <c r="H4032" s="135">
        <v>7.0022200000000003</v>
      </c>
      <c r="I4032" s="135">
        <v>7.0880000000000001</v>
      </c>
      <c r="J4032" s="135">
        <v>8.2200000000000006</v>
      </c>
      <c r="K4032" s="135">
        <v>418.91899999999998</v>
      </c>
      <c r="L4032" s="135">
        <v>271.74400000000003</v>
      </c>
    </row>
    <row r="4033" spans="1:12" x14ac:dyDescent="0.3">
      <c r="A4033" s="134">
        <v>42399</v>
      </c>
      <c r="B4033" s="133">
        <v>176.511</v>
      </c>
      <c r="C4033" s="133">
        <v>4615.1629999999996</v>
      </c>
      <c r="D4033" s="183">
        <v>144.88300000000001</v>
      </c>
      <c r="E4033" s="133">
        <v>13669</v>
      </c>
      <c r="F4033" s="133">
        <v>7.0476700000000001</v>
      </c>
      <c r="G4033" s="133">
        <v>7.2971599999999999</v>
      </c>
      <c r="H4033" s="133">
        <v>7.0022200000000003</v>
      </c>
      <c r="I4033" s="133">
        <v>7.0880000000000001</v>
      </c>
      <c r="J4033" s="133">
        <v>8.2200000000000006</v>
      </c>
      <c r="K4033" s="133">
        <v>418.91899999999998</v>
      </c>
      <c r="L4033" s="133">
        <v>271.74400000000003</v>
      </c>
    </row>
    <row r="4034" spans="1:12" x14ac:dyDescent="0.3">
      <c r="A4034" s="134">
        <v>42400</v>
      </c>
      <c r="B4034" s="133">
        <v>176.511</v>
      </c>
      <c r="C4034" s="133">
        <v>4615.1629999999996</v>
      </c>
      <c r="D4034" s="183">
        <v>144.88300000000001</v>
      </c>
      <c r="E4034" s="133">
        <v>13669</v>
      </c>
      <c r="F4034" s="133">
        <v>7.0476700000000001</v>
      </c>
      <c r="G4034" s="133">
        <v>7.2971599999999999</v>
      </c>
      <c r="H4034" s="133">
        <v>7.0022200000000003</v>
      </c>
      <c r="I4034" s="133">
        <v>7.0880000000000001</v>
      </c>
      <c r="J4034" s="133">
        <v>8.2200000000000006</v>
      </c>
      <c r="K4034" s="133">
        <v>418.91899999999998</v>
      </c>
      <c r="L4034" s="133">
        <v>271.74400000000003</v>
      </c>
    </row>
    <row r="4035" spans="1:12" x14ac:dyDescent="0.3">
      <c r="A4035" s="134">
        <v>42401</v>
      </c>
      <c r="B4035" s="133">
        <v>177.64599999999999</v>
      </c>
      <c r="C4035" s="133">
        <v>4624.6350000000002</v>
      </c>
      <c r="D4035" s="183">
        <v>144.42099999999999</v>
      </c>
      <c r="E4035" s="133">
        <v>13598</v>
      </c>
      <c r="F4035" s="133">
        <v>7.0240299999999998</v>
      </c>
      <c r="G4035" s="133">
        <v>7.2519200000000001</v>
      </c>
      <c r="H4035" s="133">
        <v>7.1037600000000003</v>
      </c>
      <c r="I4035" s="133">
        <v>7.1449999999999996</v>
      </c>
      <c r="J4035" s="133">
        <v>8.2249999999999996</v>
      </c>
      <c r="K4035" s="133">
        <v>418.702</v>
      </c>
      <c r="L4035" s="133">
        <v>271.44099999999997</v>
      </c>
    </row>
    <row r="4036" spans="1:12" x14ac:dyDescent="0.3">
      <c r="A4036" s="134">
        <v>42402</v>
      </c>
      <c r="B4036" s="133">
        <v>178.81200000000001</v>
      </c>
      <c r="C4036" s="133">
        <v>4587.4350000000004</v>
      </c>
      <c r="D4036" s="183">
        <v>143.41499999999999</v>
      </c>
      <c r="E4036" s="133">
        <v>13773</v>
      </c>
      <c r="F4036" s="133">
        <v>6.9891699999999997</v>
      </c>
      <c r="G4036" s="133">
        <v>7.1612099999999996</v>
      </c>
      <c r="H4036" s="133">
        <v>7.0137499999999999</v>
      </c>
      <c r="I4036" s="133">
        <v>6.923</v>
      </c>
      <c r="J4036" s="133">
        <v>8.032</v>
      </c>
      <c r="K4036" s="133">
        <v>413.84</v>
      </c>
      <c r="L4036" s="133">
        <v>267.8</v>
      </c>
    </row>
    <row r="4037" spans="1:12" x14ac:dyDescent="0.3">
      <c r="A4037" s="134">
        <v>42403</v>
      </c>
      <c r="B4037" s="133">
        <v>178.11799999999999</v>
      </c>
      <c r="C4037" s="133">
        <v>4596.1080000000002</v>
      </c>
      <c r="D4037" s="183">
        <v>144.52000000000001</v>
      </c>
      <c r="E4037" s="133">
        <v>13673</v>
      </c>
      <c r="F4037" s="133">
        <v>6.9382900000000003</v>
      </c>
      <c r="G4037" s="133">
        <v>7.1790599999999998</v>
      </c>
      <c r="H4037" s="133">
        <v>6.9854399999999996</v>
      </c>
      <c r="I4037" s="133">
        <v>6.7729999999999997</v>
      </c>
      <c r="J4037" s="133">
        <v>8.0350000000000001</v>
      </c>
      <c r="K4037" s="133">
        <v>416.245</v>
      </c>
      <c r="L4037" s="133">
        <v>268.291</v>
      </c>
    </row>
    <row r="4038" spans="1:12" x14ac:dyDescent="0.3">
      <c r="A4038" s="134">
        <v>42404</v>
      </c>
      <c r="B4038" s="133">
        <v>178.62700000000001</v>
      </c>
      <c r="C4038" s="133">
        <v>4665.817</v>
      </c>
      <c r="D4038" s="183">
        <v>146.792</v>
      </c>
      <c r="E4038" s="133">
        <v>13671</v>
      </c>
      <c r="F4038" s="133">
        <v>7.0796099999999997</v>
      </c>
      <c r="G4038" s="133">
        <v>7.29413</v>
      </c>
      <c r="H4038" s="133">
        <v>7.0699500000000004</v>
      </c>
      <c r="I4038" s="133">
        <v>6.7690000000000001</v>
      </c>
      <c r="J4038" s="133">
        <v>7.9809999999999999</v>
      </c>
      <c r="K4038" s="133">
        <v>425.42700000000002</v>
      </c>
      <c r="L4038" s="133">
        <v>274.27499999999998</v>
      </c>
    </row>
    <row r="4039" spans="1:12" x14ac:dyDescent="0.3">
      <c r="A4039" s="134">
        <v>42405</v>
      </c>
      <c r="B4039" s="133">
        <v>179.5</v>
      </c>
      <c r="C4039" s="133">
        <v>4798.9459999999999</v>
      </c>
      <c r="D4039" s="183">
        <v>150.334</v>
      </c>
      <c r="E4039" s="133">
        <v>13645</v>
      </c>
      <c r="F4039" s="133">
        <v>7.04922</v>
      </c>
      <c r="G4039" s="133">
        <v>7.27034</v>
      </c>
      <c r="H4039" s="133">
        <v>7.1074799999999998</v>
      </c>
      <c r="I4039" s="133">
        <v>6.6070000000000002</v>
      </c>
      <c r="J4039" s="133">
        <v>8.0860000000000003</v>
      </c>
      <c r="K4039" s="133">
        <v>443.41199999999998</v>
      </c>
      <c r="L4039" s="133">
        <v>285.57799999999997</v>
      </c>
    </row>
    <row r="4040" spans="1:12" x14ac:dyDescent="0.3">
      <c r="A4040" s="134">
        <v>42406</v>
      </c>
      <c r="B4040" s="133">
        <v>179.5</v>
      </c>
      <c r="C4040" s="133">
        <v>4798.9459999999999</v>
      </c>
      <c r="D4040" s="183">
        <v>150.334</v>
      </c>
      <c r="E4040" s="133">
        <v>13645</v>
      </c>
      <c r="F4040" s="133">
        <v>7.04922</v>
      </c>
      <c r="G4040" s="133">
        <v>7.27034</v>
      </c>
      <c r="H4040" s="133">
        <v>7.1074799999999998</v>
      </c>
      <c r="I4040" s="133">
        <v>6.6070000000000002</v>
      </c>
      <c r="J4040" s="133">
        <v>8.0860000000000003</v>
      </c>
      <c r="K4040" s="133">
        <v>443.41199999999998</v>
      </c>
      <c r="L4040" s="133">
        <v>285.57799999999997</v>
      </c>
    </row>
    <row r="4041" spans="1:12" x14ac:dyDescent="0.3">
      <c r="A4041" s="134">
        <v>42407</v>
      </c>
      <c r="B4041" s="133">
        <v>179.5</v>
      </c>
      <c r="C4041" s="133">
        <v>4798.9459999999999</v>
      </c>
      <c r="D4041" s="183">
        <v>150.334</v>
      </c>
      <c r="E4041" s="133">
        <v>13645</v>
      </c>
      <c r="F4041" s="133">
        <v>7.04922</v>
      </c>
      <c r="G4041" s="133">
        <v>7.27034</v>
      </c>
      <c r="H4041" s="133">
        <v>7.1074799999999998</v>
      </c>
      <c r="I4041" s="133">
        <v>6.6070000000000002</v>
      </c>
      <c r="J4041" s="133">
        <v>8.0860000000000003</v>
      </c>
      <c r="K4041" s="133">
        <v>443.41199999999998</v>
      </c>
      <c r="L4041" s="133">
        <v>285.57799999999997</v>
      </c>
    </row>
    <row r="4042" spans="1:12" x14ac:dyDescent="0.3">
      <c r="A4042" s="134">
        <v>42408</v>
      </c>
      <c r="B4042" s="133">
        <v>179.62200000000001</v>
      </c>
      <c r="C4042" s="133">
        <v>4798.9459999999999</v>
      </c>
      <c r="D4042" s="183">
        <v>150.334</v>
      </c>
      <c r="E4042" s="133">
        <v>13601</v>
      </c>
      <c r="F4042" s="133">
        <v>7.04922</v>
      </c>
      <c r="G4042" s="133">
        <v>7.27034</v>
      </c>
      <c r="H4042" s="133">
        <v>7.1074799999999998</v>
      </c>
      <c r="I4042" s="133">
        <v>6.6070000000000002</v>
      </c>
      <c r="J4042" s="133">
        <v>8.0860000000000003</v>
      </c>
      <c r="K4042" s="133">
        <v>443.41199999999998</v>
      </c>
      <c r="L4042" s="133">
        <v>285.57799999999997</v>
      </c>
    </row>
    <row r="4043" spans="1:12" x14ac:dyDescent="0.3">
      <c r="A4043" s="134">
        <v>42409</v>
      </c>
      <c r="B4043" s="133">
        <v>179.505</v>
      </c>
      <c r="C4043" s="133">
        <v>4768.625</v>
      </c>
      <c r="D4043" s="183">
        <v>149.28700000000001</v>
      </c>
      <c r="E4043" s="133">
        <v>13613</v>
      </c>
      <c r="F4043" s="133">
        <v>7.0792700000000002</v>
      </c>
      <c r="G4043" s="133">
        <v>7.2117000000000004</v>
      </c>
      <c r="H4043" s="133">
        <v>7.0999499999999998</v>
      </c>
      <c r="I4043" s="133">
        <v>6.6859999999999999</v>
      </c>
      <c r="J4043" s="133">
        <v>8.0630000000000006</v>
      </c>
      <c r="K4043" s="133">
        <v>438.161</v>
      </c>
      <c r="L4043" s="133">
        <v>282.55900000000003</v>
      </c>
    </row>
    <row r="4044" spans="1:12" x14ac:dyDescent="0.3">
      <c r="A4044" s="134">
        <v>42410</v>
      </c>
      <c r="B4044" s="133">
        <v>179.80699999999999</v>
      </c>
      <c r="C4044" s="133">
        <v>4732.4830000000002</v>
      </c>
      <c r="D4044" s="183">
        <v>148.87700000000001</v>
      </c>
      <c r="E4044" s="133">
        <v>13424</v>
      </c>
      <c r="F4044" s="133">
        <v>7.0148000000000001</v>
      </c>
      <c r="G4044" s="133">
        <v>7.2884500000000001</v>
      </c>
      <c r="H4044" s="133">
        <v>7.03965</v>
      </c>
      <c r="I4044" s="133">
        <v>6.4809999999999999</v>
      </c>
      <c r="J4044" s="133">
        <v>7.9530000000000003</v>
      </c>
      <c r="K4044" s="133">
        <v>435.59</v>
      </c>
      <c r="L4044" s="133">
        <v>281.30799999999999</v>
      </c>
    </row>
    <row r="4045" spans="1:12" x14ac:dyDescent="0.3">
      <c r="A4045" s="134">
        <v>42411</v>
      </c>
      <c r="B4045" s="133">
        <v>180.17599999999999</v>
      </c>
      <c r="C4045" s="133">
        <v>4775.8599999999997</v>
      </c>
      <c r="D4045" s="183">
        <v>150.70500000000001</v>
      </c>
      <c r="E4045" s="133">
        <v>13513</v>
      </c>
      <c r="F4045" s="133">
        <v>7.0601500000000001</v>
      </c>
      <c r="G4045" s="133">
        <v>7.3718000000000004</v>
      </c>
      <c r="H4045" s="133">
        <v>7.0263999999999998</v>
      </c>
      <c r="I4045" s="133">
        <v>6.22</v>
      </c>
      <c r="J4045" s="133">
        <v>7.9459999999999997</v>
      </c>
      <c r="K4045" s="133">
        <v>441.53399999999999</v>
      </c>
      <c r="L4045" s="133">
        <v>285.80399999999997</v>
      </c>
    </row>
    <row r="4046" spans="1:12" x14ac:dyDescent="0.3">
      <c r="A4046" s="134">
        <v>42412</v>
      </c>
      <c r="B4046" s="133">
        <v>180.233</v>
      </c>
      <c r="C4046" s="133">
        <v>4714.393</v>
      </c>
      <c r="D4046" s="183">
        <v>148.352</v>
      </c>
      <c r="E4046" s="133">
        <v>13498</v>
      </c>
      <c r="F4046" s="133">
        <v>6.9364400000000002</v>
      </c>
      <c r="G4046" s="133">
        <v>7.1725700000000003</v>
      </c>
      <c r="H4046" s="133">
        <v>6.9489200000000002</v>
      </c>
      <c r="I4046" s="133">
        <v>6.3369999999999997</v>
      </c>
      <c r="J4046" s="133">
        <v>7.9</v>
      </c>
      <c r="K4046" s="133">
        <v>433.07499999999999</v>
      </c>
      <c r="L4046" s="133">
        <v>280.46699999999998</v>
      </c>
    </row>
    <row r="4047" spans="1:12" x14ac:dyDescent="0.3">
      <c r="A4047" s="134">
        <v>42413</v>
      </c>
      <c r="B4047" s="133">
        <v>180.233</v>
      </c>
      <c r="C4047" s="133">
        <v>4714.393</v>
      </c>
      <c r="D4047" s="183">
        <v>148.352</v>
      </c>
      <c r="E4047" s="133">
        <v>13498</v>
      </c>
      <c r="F4047" s="133">
        <v>6.9364400000000002</v>
      </c>
      <c r="G4047" s="133">
        <v>7.1725700000000003</v>
      </c>
      <c r="H4047" s="133">
        <v>6.9489200000000002</v>
      </c>
      <c r="I4047" s="133">
        <v>6.3369999999999997</v>
      </c>
      <c r="J4047" s="133">
        <v>7.9</v>
      </c>
      <c r="K4047" s="133">
        <v>433.07499999999999</v>
      </c>
      <c r="L4047" s="133">
        <v>280.46699999999998</v>
      </c>
    </row>
    <row r="4048" spans="1:12" x14ac:dyDescent="0.3">
      <c r="A4048" s="134">
        <v>42414</v>
      </c>
      <c r="B4048" s="133">
        <v>180.233</v>
      </c>
      <c r="C4048" s="133">
        <v>4714.393</v>
      </c>
      <c r="D4048" s="183">
        <v>148.352</v>
      </c>
      <c r="E4048" s="133">
        <v>13498</v>
      </c>
      <c r="F4048" s="133">
        <v>6.9364400000000002</v>
      </c>
      <c r="G4048" s="133">
        <v>7.1725700000000003</v>
      </c>
      <c r="H4048" s="133">
        <v>6.9489200000000002</v>
      </c>
      <c r="I4048" s="133">
        <v>6.3369999999999997</v>
      </c>
      <c r="J4048" s="133">
        <v>7.9</v>
      </c>
      <c r="K4048" s="133">
        <v>433.07499999999999</v>
      </c>
      <c r="L4048" s="133">
        <v>280.46699999999998</v>
      </c>
    </row>
    <row r="4049" spans="1:12" x14ac:dyDescent="0.3">
      <c r="A4049" s="134">
        <v>42415</v>
      </c>
      <c r="B4049" s="133">
        <v>180.547</v>
      </c>
      <c r="C4049" s="133">
        <v>4740.7259999999997</v>
      </c>
      <c r="D4049" s="183">
        <v>149.071</v>
      </c>
      <c r="E4049" s="133">
        <v>13377</v>
      </c>
      <c r="F4049" s="133">
        <v>6.9942399999999996</v>
      </c>
      <c r="G4049" s="133">
        <v>7.1779700000000002</v>
      </c>
      <c r="H4049" s="133">
        <v>7.0853400000000004</v>
      </c>
      <c r="I4049" s="133">
        <v>6.5449999999999999</v>
      </c>
      <c r="J4049" s="133">
        <v>7.9240000000000004</v>
      </c>
      <c r="K4049" s="133">
        <v>435.964</v>
      </c>
      <c r="L4049" s="133">
        <v>281.95400000000001</v>
      </c>
    </row>
    <row r="4050" spans="1:12" x14ac:dyDescent="0.3">
      <c r="A4050" s="134">
        <v>42416</v>
      </c>
      <c r="B4050" s="133">
        <v>180.59200000000001</v>
      </c>
      <c r="C4050" s="133">
        <v>4745.0039999999999</v>
      </c>
      <c r="D4050" s="183">
        <v>149.34800000000001</v>
      </c>
      <c r="E4050" s="133">
        <v>13496</v>
      </c>
      <c r="F4050" s="133">
        <v>6.9495199999999997</v>
      </c>
      <c r="G4050" s="133">
        <v>7.1741999999999999</v>
      </c>
      <c r="H4050" s="133">
        <v>7.1002900000000002</v>
      </c>
      <c r="I4050" s="133">
        <v>6.4740000000000002</v>
      </c>
      <c r="J4050" s="133">
        <v>7.7809999999999997</v>
      </c>
      <c r="K4050" s="133">
        <v>436.74200000000002</v>
      </c>
      <c r="L4050" s="133">
        <v>282.11700000000002</v>
      </c>
    </row>
    <row r="4051" spans="1:12" x14ac:dyDescent="0.3">
      <c r="A4051" s="134">
        <v>42417</v>
      </c>
      <c r="B4051" s="133">
        <v>179.72900000000001</v>
      </c>
      <c r="C4051" s="133">
        <v>4765.5069999999996</v>
      </c>
      <c r="D4051" s="183">
        <v>150.196</v>
      </c>
      <c r="E4051" s="133">
        <v>13433</v>
      </c>
      <c r="F4051" s="133">
        <v>6.9113499999999997</v>
      </c>
      <c r="G4051" s="133">
        <v>7.24552</v>
      </c>
      <c r="H4051" s="133">
        <v>7.0480900000000002</v>
      </c>
      <c r="I4051" s="133">
        <v>6.6660000000000004</v>
      </c>
      <c r="J4051" s="133">
        <v>7.9039999999999999</v>
      </c>
      <c r="K4051" s="133">
        <v>439.32799999999997</v>
      </c>
      <c r="L4051" s="133">
        <v>282.99599999999998</v>
      </c>
    </row>
    <row r="4052" spans="1:12" x14ac:dyDescent="0.3">
      <c r="A4052" s="134">
        <v>42418</v>
      </c>
      <c r="B4052" s="133">
        <v>179.99</v>
      </c>
      <c r="C4052" s="133">
        <v>4778.7939999999999</v>
      </c>
      <c r="D4052" s="183">
        <v>150.87299999999999</v>
      </c>
      <c r="E4052" s="133">
        <v>13491</v>
      </c>
      <c r="F4052" s="133">
        <v>7.0074100000000001</v>
      </c>
      <c r="G4052" s="133">
        <v>7.3046199999999999</v>
      </c>
      <c r="H4052" s="133">
        <v>7.0517599999999998</v>
      </c>
      <c r="I4052" s="133">
        <v>6.391</v>
      </c>
      <c r="J4052" s="133">
        <v>7.8019999999999996</v>
      </c>
      <c r="K4052" s="133">
        <v>440.85399999999998</v>
      </c>
      <c r="L4052" s="133">
        <v>284.48500000000001</v>
      </c>
    </row>
    <row r="4053" spans="1:12" x14ac:dyDescent="0.3">
      <c r="A4053" s="134">
        <v>42419</v>
      </c>
      <c r="B4053" s="133">
        <v>179.58</v>
      </c>
      <c r="C4053" s="133">
        <v>4697.5600000000004</v>
      </c>
      <c r="D4053" s="183">
        <v>148.79300000000001</v>
      </c>
      <c r="E4053" s="133">
        <v>13465</v>
      </c>
      <c r="F4053" s="133">
        <v>7.0572999999999997</v>
      </c>
      <c r="G4053" s="133">
        <v>7.1873300000000002</v>
      </c>
      <c r="H4053" s="133">
        <v>7.0567000000000002</v>
      </c>
      <c r="I4053" s="133">
        <v>6.343</v>
      </c>
      <c r="J4053" s="133">
        <v>7.8120000000000003</v>
      </c>
      <c r="K4053" s="133">
        <v>430.21600000000001</v>
      </c>
      <c r="L4053" s="133">
        <v>277.42399999999998</v>
      </c>
    </row>
    <row r="4054" spans="1:12" x14ac:dyDescent="0.3">
      <c r="A4054" s="134">
        <v>42420</v>
      </c>
      <c r="B4054" s="133">
        <v>179.58</v>
      </c>
      <c r="C4054" s="133">
        <v>4697.5600000000004</v>
      </c>
      <c r="D4054" s="183">
        <v>148.79300000000001</v>
      </c>
      <c r="E4054" s="133">
        <v>13465</v>
      </c>
      <c r="F4054" s="133">
        <v>7.0572999999999997</v>
      </c>
      <c r="G4054" s="133">
        <v>7.1873300000000002</v>
      </c>
      <c r="H4054" s="133">
        <v>7.0567000000000002</v>
      </c>
      <c r="I4054" s="133">
        <v>6.343</v>
      </c>
      <c r="J4054" s="133">
        <v>7.8120000000000003</v>
      </c>
      <c r="K4054" s="133">
        <v>430.21600000000001</v>
      </c>
      <c r="L4054" s="133">
        <v>277.42399999999998</v>
      </c>
    </row>
    <row r="4055" spans="1:12" x14ac:dyDescent="0.3">
      <c r="A4055" s="134">
        <v>42421</v>
      </c>
      <c r="B4055" s="133">
        <v>179.58</v>
      </c>
      <c r="C4055" s="133">
        <v>4697.5600000000004</v>
      </c>
      <c r="D4055" s="183">
        <v>148.79300000000001</v>
      </c>
      <c r="E4055" s="133">
        <v>13465</v>
      </c>
      <c r="F4055" s="133">
        <v>7.0572999999999997</v>
      </c>
      <c r="G4055" s="133">
        <v>7.1873300000000002</v>
      </c>
      <c r="H4055" s="133">
        <v>7.0567000000000002</v>
      </c>
      <c r="I4055" s="133">
        <v>6.343</v>
      </c>
      <c r="J4055" s="133">
        <v>7.8120000000000003</v>
      </c>
      <c r="K4055" s="133">
        <v>430.21600000000001</v>
      </c>
      <c r="L4055" s="133">
        <v>277.42399999999998</v>
      </c>
    </row>
    <row r="4056" spans="1:12" x14ac:dyDescent="0.3">
      <c r="A4056" s="134">
        <v>42422</v>
      </c>
      <c r="B4056" s="133">
        <v>179.46299999999999</v>
      </c>
      <c r="C4056" s="133">
        <v>4708.62</v>
      </c>
      <c r="D4056" s="183">
        <v>149.03100000000001</v>
      </c>
      <c r="E4056" s="133">
        <v>13386</v>
      </c>
      <c r="F4056" s="133">
        <v>6.9501900000000001</v>
      </c>
      <c r="G4056" s="133">
        <v>7.1507100000000001</v>
      </c>
      <c r="H4056" s="133">
        <v>7.0337699999999996</v>
      </c>
      <c r="I4056" s="133">
        <v>6.343</v>
      </c>
      <c r="J4056" s="133">
        <v>7.7880000000000003</v>
      </c>
      <c r="K4056" s="133">
        <v>429.375</v>
      </c>
      <c r="L4056" s="133">
        <v>276.26600000000002</v>
      </c>
    </row>
    <row r="4057" spans="1:12" x14ac:dyDescent="0.3">
      <c r="A4057" s="134">
        <v>42423</v>
      </c>
      <c r="B4057" s="133">
        <v>179.20099999999999</v>
      </c>
      <c r="C4057" s="133">
        <v>4654.0540000000001</v>
      </c>
      <c r="D4057" s="183">
        <v>147.19200000000001</v>
      </c>
      <c r="E4057" s="133">
        <v>13435</v>
      </c>
      <c r="F4057" s="133">
        <v>6.9041399999999999</v>
      </c>
      <c r="G4057" s="133">
        <v>7.1349099999999996</v>
      </c>
      <c r="H4057" s="133">
        <v>7.0543199999999997</v>
      </c>
      <c r="I4057" s="133">
        <v>6.3479999999999999</v>
      </c>
      <c r="J4057" s="133">
        <v>7.7130000000000001</v>
      </c>
      <c r="K4057" s="133">
        <v>423.44299999999998</v>
      </c>
      <c r="L4057" s="133">
        <v>272.50799999999998</v>
      </c>
    </row>
    <row r="4058" spans="1:12" x14ac:dyDescent="0.3">
      <c r="A4058" s="134">
        <v>42424</v>
      </c>
      <c r="B4058" s="133">
        <v>178.38200000000001</v>
      </c>
      <c r="C4058" s="133">
        <v>4657.7219999999998</v>
      </c>
      <c r="D4058" s="183">
        <v>146.78299999999999</v>
      </c>
      <c r="E4058" s="133">
        <v>13392</v>
      </c>
      <c r="F4058" s="133">
        <v>6.9282500000000002</v>
      </c>
      <c r="G4058" s="133">
        <v>7.1141800000000002</v>
      </c>
      <c r="H4058" s="133">
        <v>6.9822800000000003</v>
      </c>
      <c r="I4058" s="133">
        <v>6.4260000000000002</v>
      </c>
      <c r="J4058" s="133">
        <v>7.7370000000000001</v>
      </c>
      <c r="K4058" s="133">
        <v>423.62799999999999</v>
      </c>
      <c r="L4058" s="133">
        <v>271.79000000000002</v>
      </c>
    </row>
    <row r="4059" spans="1:12" x14ac:dyDescent="0.3">
      <c r="A4059" s="134">
        <v>42425</v>
      </c>
      <c r="B4059" s="133">
        <v>178.06800000000001</v>
      </c>
      <c r="C4059" s="133">
        <v>4658.3230000000003</v>
      </c>
      <c r="D4059" s="183">
        <v>147.38</v>
      </c>
      <c r="E4059" s="133">
        <v>13445</v>
      </c>
      <c r="F4059" s="133">
        <v>7.0080099999999996</v>
      </c>
      <c r="G4059" s="133">
        <v>7.1375999999999999</v>
      </c>
      <c r="H4059" s="133">
        <v>7.0729699999999998</v>
      </c>
      <c r="I4059" s="133">
        <v>6.48</v>
      </c>
      <c r="J4059" s="133">
        <v>7.7759999999999998</v>
      </c>
      <c r="K4059" s="133">
        <v>423.226</v>
      </c>
      <c r="L4059" s="133">
        <v>271.83600000000001</v>
      </c>
    </row>
    <row r="4060" spans="1:12" x14ac:dyDescent="0.3">
      <c r="A4060" s="134">
        <v>42426</v>
      </c>
      <c r="B4060" s="133">
        <v>178.03</v>
      </c>
      <c r="C4060" s="133">
        <v>4733.1490000000003</v>
      </c>
      <c r="D4060" s="183">
        <v>149.99799999999999</v>
      </c>
      <c r="E4060" s="133">
        <v>13445</v>
      </c>
      <c r="F4060" s="133">
        <v>6.9113699999999998</v>
      </c>
      <c r="G4060" s="133">
        <v>7.1451900000000004</v>
      </c>
      <c r="H4060" s="133">
        <v>7.0262000000000002</v>
      </c>
      <c r="I4060" s="133">
        <v>6.39</v>
      </c>
      <c r="J4060" s="133">
        <v>7.782</v>
      </c>
      <c r="K4060" s="133">
        <v>432.87299999999999</v>
      </c>
      <c r="L4060" s="133">
        <v>277.80900000000003</v>
      </c>
    </row>
    <row r="4061" spans="1:12" x14ac:dyDescent="0.3">
      <c r="A4061" s="134">
        <v>42427</v>
      </c>
      <c r="B4061" s="133">
        <v>178.03</v>
      </c>
      <c r="C4061" s="133">
        <v>4733.1490000000003</v>
      </c>
      <c r="D4061" s="183">
        <v>149.99799999999999</v>
      </c>
      <c r="E4061" s="133">
        <v>13445</v>
      </c>
      <c r="F4061" s="133">
        <v>6.9113699999999998</v>
      </c>
      <c r="G4061" s="133">
        <v>7.1451900000000004</v>
      </c>
      <c r="H4061" s="133">
        <v>7.0262000000000002</v>
      </c>
      <c r="I4061" s="133">
        <v>6.39</v>
      </c>
      <c r="J4061" s="133">
        <v>7.782</v>
      </c>
      <c r="K4061" s="133">
        <v>432.87299999999999</v>
      </c>
      <c r="L4061" s="133">
        <v>277.80900000000003</v>
      </c>
    </row>
    <row r="4062" spans="1:12" x14ac:dyDescent="0.3">
      <c r="A4062" s="134">
        <v>42428</v>
      </c>
      <c r="B4062" s="133">
        <v>178.03</v>
      </c>
      <c r="C4062" s="133">
        <v>4733.1490000000003</v>
      </c>
      <c r="D4062" s="183">
        <v>149.99799999999999</v>
      </c>
      <c r="E4062" s="133">
        <v>13445</v>
      </c>
      <c r="F4062" s="133">
        <v>6.9113699999999998</v>
      </c>
      <c r="G4062" s="133">
        <v>7.1451900000000004</v>
      </c>
      <c r="H4062" s="133">
        <v>7.0262000000000002</v>
      </c>
      <c r="I4062" s="133">
        <v>6.39</v>
      </c>
      <c r="J4062" s="133">
        <v>7.782</v>
      </c>
      <c r="K4062" s="133">
        <v>432.87299999999999</v>
      </c>
      <c r="L4062" s="133">
        <v>277.80900000000003</v>
      </c>
    </row>
    <row r="4063" spans="1:12" s="135" customFormat="1" x14ac:dyDescent="0.3">
      <c r="A4063" s="179">
        <v>42429</v>
      </c>
      <c r="B4063" s="135">
        <v>178.054</v>
      </c>
      <c r="C4063" s="135">
        <v>4770.9560000000001</v>
      </c>
      <c r="D4063" s="186">
        <v>151.14699999999999</v>
      </c>
      <c r="E4063" s="135">
        <v>13356</v>
      </c>
      <c r="F4063" s="135">
        <v>6.9588700000000001</v>
      </c>
      <c r="G4063" s="135">
        <v>7.1996099999999998</v>
      </c>
      <c r="H4063" s="135">
        <v>7.0105000000000004</v>
      </c>
      <c r="I4063" s="135">
        <v>7.218</v>
      </c>
      <c r="J4063" s="135">
        <v>7.9850000000000003</v>
      </c>
      <c r="K4063" s="135">
        <v>437.10399999999998</v>
      </c>
      <c r="L4063" s="135">
        <v>279.92899999999997</v>
      </c>
    </row>
    <row r="4064" spans="1:12" x14ac:dyDescent="0.3">
      <c r="A4064" s="134">
        <v>42430</v>
      </c>
      <c r="B4064" s="133">
        <v>177.983</v>
      </c>
      <c r="C4064" s="133">
        <v>4779.9849999999997</v>
      </c>
      <c r="D4064" s="183">
        <v>152.30600000000001</v>
      </c>
      <c r="E4064" s="133">
        <v>13278</v>
      </c>
      <c r="F4064" s="133">
        <v>6.9062299999999999</v>
      </c>
      <c r="G4064" s="133">
        <v>7.1342699999999999</v>
      </c>
      <c r="H4064" s="133">
        <v>7.0141499999999999</v>
      </c>
      <c r="I4064" s="133">
        <v>7.2270000000000003</v>
      </c>
      <c r="J4064" s="133">
        <v>7.9729999999999999</v>
      </c>
      <c r="K4064" s="133">
        <v>437.48700000000002</v>
      </c>
      <c r="L4064" s="133">
        <v>280.267</v>
      </c>
    </row>
    <row r="4065" spans="1:12" x14ac:dyDescent="0.3">
      <c r="A4065" s="134">
        <v>42431</v>
      </c>
      <c r="B4065" s="133">
        <v>179.20599999999999</v>
      </c>
      <c r="C4065" s="133">
        <v>4836.1959999999999</v>
      </c>
      <c r="D4065" s="183">
        <v>154.583</v>
      </c>
      <c r="E4065" s="133">
        <v>13279</v>
      </c>
      <c r="F4065" s="133">
        <v>6.8443300000000002</v>
      </c>
      <c r="G4065" s="133">
        <v>6.9990100000000002</v>
      </c>
      <c r="H4065" s="133">
        <v>7.0206299999999997</v>
      </c>
      <c r="I4065" s="133">
        <v>7.2060000000000004</v>
      </c>
      <c r="J4065" s="133">
        <v>7.9210000000000003</v>
      </c>
      <c r="K4065" s="133">
        <v>444.64800000000002</v>
      </c>
      <c r="L4065" s="133">
        <v>285.447</v>
      </c>
    </row>
    <row r="4066" spans="1:12" x14ac:dyDescent="0.3">
      <c r="A4066" s="134">
        <v>42432</v>
      </c>
      <c r="B4066" s="133">
        <v>180.27099999999999</v>
      </c>
      <c r="C4066" s="133">
        <v>4844.0389999999998</v>
      </c>
      <c r="D4066" s="183">
        <v>154.52600000000001</v>
      </c>
      <c r="E4066" s="133">
        <v>13203</v>
      </c>
      <c r="F4066" s="133">
        <v>6.7325999999999997</v>
      </c>
      <c r="G4066" s="133">
        <v>6.9978199999999999</v>
      </c>
      <c r="H4066" s="133">
        <v>7.0424499999999997</v>
      </c>
      <c r="I4066" s="133">
        <v>7.1520000000000001</v>
      </c>
      <c r="J4066" s="133">
        <v>7.8739999999999997</v>
      </c>
      <c r="K4066" s="133">
        <v>445.863</v>
      </c>
      <c r="L4066" s="133">
        <v>285.58800000000002</v>
      </c>
    </row>
    <row r="4067" spans="1:12" x14ac:dyDescent="0.3">
      <c r="A4067" s="134">
        <v>42433</v>
      </c>
      <c r="B4067" s="133">
        <v>181.476</v>
      </c>
      <c r="C4067" s="133">
        <v>4850.8829999999998</v>
      </c>
      <c r="D4067" s="183">
        <v>154.44200000000001</v>
      </c>
      <c r="E4067" s="133">
        <v>13026</v>
      </c>
      <c r="F4067" s="133">
        <v>6.8529299999999997</v>
      </c>
      <c r="G4067" s="133">
        <v>7.1006200000000002</v>
      </c>
      <c r="H4067" s="133">
        <v>6.9683299999999999</v>
      </c>
      <c r="I4067" s="133">
        <v>7.093</v>
      </c>
      <c r="J4067" s="133">
        <v>7.7549999999999999</v>
      </c>
      <c r="K4067" s="133">
        <v>445.79</v>
      </c>
      <c r="L4067" s="133">
        <v>285.81200000000001</v>
      </c>
    </row>
    <row r="4068" spans="1:12" x14ac:dyDescent="0.3">
      <c r="A4068" s="134">
        <v>42434</v>
      </c>
      <c r="B4068" s="133">
        <v>181.476</v>
      </c>
      <c r="C4068" s="133">
        <v>4850.8829999999998</v>
      </c>
      <c r="D4068" s="183">
        <v>154.44200000000001</v>
      </c>
      <c r="E4068" s="133">
        <v>13026</v>
      </c>
      <c r="F4068" s="133">
        <v>6.8529299999999997</v>
      </c>
      <c r="G4068" s="133">
        <v>7.1006200000000002</v>
      </c>
      <c r="H4068" s="133">
        <v>6.9683299999999999</v>
      </c>
      <c r="I4068" s="133">
        <v>7.093</v>
      </c>
      <c r="J4068" s="133">
        <v>7.7549999999999999</v>
      </c>
      <c r="K4068" s="133">
        <v>445.79</v>
      </c>
      <c r="L4068" s="133">
        <v>285.81200000000001</v>
      </c>
    </row>
    <row r="4069" spans="1:12" x14ac:dyDescent="0.3">
      <c r="A4069" s="134">
        <v>42435</v>
      </c>
      <c r="B4069" s="133">
        <v>181.476</v>
      </c>
      <c r="C4069" s="133">
        <v>4850.8829999999998</v>
      </c>
      <c r="D4069" s="183">
        <v>154.44200000000001</v>
      </c>
      <c r="E4069" s="133">
        <v>13026</v>
      </c>
      <c r="F4069" s="133">
        <v>6.8529299999999997</v>
      </c>
      <c r="G4069" s="133">
        <v>7.1006200000000002</v>
      </c>
      <c r="H4069" s="133">
        <v>6.9683299999999999</v>
      </c>
      <c r="I4069" s="133">
        <v>7.093</v>
      </c>
      <c r="J4069" s="133">
        <v>7.7549999999999999</v>
      </c>
      <c r="K4069" s="133">
        <v>445.79</v>
      </c>
      <c r="L4069" s="133">
        <v>285.81200000000001</v>
      </c>
    </row>
    <row r="4070" spans="1:12" x14ac:dyDescent="0.3">
      <c r="A4070" s="134">
        <v>42436</v>
      </c>
      <c r="B4070" s="133">
        <v>182.36099999999999</v>
      </c>
      <c r="C4070" s="133">
        <v>4831.5749999999998</v>
      </c>
      <c r="D4070" s="183">
        <v>153.83799999999999</v>
      </c>
      <c r="E4070" s="133">
        <v>13058</v>
      </c>
      <c r="F4070" s="133">
        <v>6.7966300000000004</v>
      </c>
      <c r="G4070" s="133">
        <v>7.0352899999999998</v>
      </c>
      <c r="H4070" s="133">
        <v>7.0585800000000001</v>
      </c>
      <c r="I4070" s="133">
        <v>7.0540000000000003</v>
      </c>
      <c r="J4070" s="133">
        <v>7.6690000000000005</v>
      </c>
      <c r="K4070" s="133">
        <v>443.64499999999998</v>
      </c>
      <c r="L4070" s="133">
        <v>285.27999999999997</v>
      </c>
    </row>
    <row r="4071" spans="1:12" x14ac:dyDescent="0.3">
      <c r="A4071" s="134">
        <v>42437</v>
      </c>
      <c r="B4071" s="133">
        <v>181.90199999999999</v>
      </c>
      <c r="C4071" s="133">
        <v>4811.0420000000004</v>
      </c>
      <c r="D4071" s="183">
        <v>153.30799999999999</v>
      </c>
      <c r="E4071" s="133">
        <v>13200</v>
      </c>
      <c r="F4071" s="133">
        <v>6.8034499999999998</v>
      </c>
      <c r="G4071" s="133">
        <v>7.0373599999999996</v>
      </c>
      <c r="H4071" s="133">
        <v>6.9457399999999998</v>
      </c>
      <c r="I4071" s="133">
        <v>7.0380000000000003</v>
      </c>
      <c r="J4071" s="133">
        <v>7.6660000000000004</v>
      </c>
      <c r="K4071" s="133">
        <v>441.24700000000001</v>
      </c>
      <c r="L4071" s="133">
        <v>283.81099999999998</v>
      </c>
    </row>
    <row r="4072" spans="1:12" x14ac:dyDescent="0.3">
      <c r="A4072" s="134">
        <v>42438</v>
      </c>
      <c r="B4072" s="133">
        <v>181.94300000000001</v>
      </c>
      <c r="C4072" s="133">
        <v>4811.0420000000004</v>
      </c>
      <c r="D4072" s="183">
        <v>153.30799999999999</v>
      </c>
      <c r="E4072" s="133">
        <v>13117</v>
      </c>
      <c r="F4072" s="133">
        <v>6.8034499999999998</v>
      </c>
      <c r="G4072" s="133">
        <v>7.0373599999999996</v>
      </c>
      <c r="H4072" s="133">
        <v>6.9457399999999998</v>
      </c>
      <c r="I4072" s="133">
        <v>7.0860000000000003</v>
      </c>
      <c r="J4072" s="133">
        <v>7.6820000000000004</v>
      </c>
      <c r="K4072" s="133">
        <v>441.24700000000001</v>
      </c>
      <c r="L4072" s="133">
        <v>283.81099999999998</v>
      </c>
    </row>
    <row r="4073" spans="1:12" x14ac:dyDescent="0.3">
      <c r="A4073" s="134">
        <v>42439</v>
      </c>
      <c r="B4073" s="133">
        <v>182.316</v>
      </c>
      <c r="C4073" s="133">
        <v>4793.2030000000004</v>
      </c>
      <c r="D4073" s="183">
        <v>153.351</v>
      </c>
      <c r="E4073" s="133">
        <v>13177</v>
      </c>
      <c r="F4073" s="133">
        <v>6.8578799999999998</v>
      </c>
      <c r="G4073" s="133">
        <v>7.0670000000000002</v>
      </c>
      <c r="H4073" s="133">
        <v>6.9116200000000001</v>
      </c>
      <c r="I4073" s="133">
        <v>7.024</v>
      </c>
      <c r="J4073" s="133">
        <v>7.5949999999999998</v>
      </c>
      <c r="K4073" s="133">
        <v>440.6</v>
      </c>
      <c r="L4073" s="133">
        <v>283.01400000000001</v>
      </c>
    </row>
    <row r="4074" spans="1:12" x14ac:dyDescent="0.3">
      <c r="A4074" s="134">
        <v>42440</v>
      </c>
      <c r="B4074" s="133">
        <v>183.29900000000001</v>
      </c>
      <c r="C4074" s="133">
        <v>4813.7790000000005</v>
      </c>
      <c r="D4074" s="183">
        <v>154.161</v>
      </c>
      <c r="E4074" s="133">
        <v>12983</v>
      </c>
      <c r="F4074" s="133">
        <v>6.8532700000000002</v>
      </c>
      <c r="G4074" s="133">
        <v>7.1098499999999998</v>
      </c>
      <c r="H4074" s="133">
        <v>6.9671199999999995</v>
      </c>
      <c r="I4074" s="133">
        <v>6.9370000000000003</v>
      </c>
      <c r="J4074" s="133">
        <v>7.4719999999999995</v>
      </c>
      <c r="K4074" s="133">
        <v>443.24599999999998</v>
      </c>
      <c r="L4074" s="133">
        <v>285.01299999999998</v>
      </c>
    </row>
    <row r="4075" spans="1:12" x14ac:dyDescent="0.3">
      <c r="A4075" s="134">
        <v>42441</v>
      </c>
      <c r="B4075" s="133">
        <v>183.29900000000001</v>
      </c>
      <c r="C4075" s="133">
        <v>4813.7790000000005</v>
      </c>
      <c r="D4075" s="183">
        <v>154.161</v>
      </c>
      <c r="E4075" s="133">
        <v>12983</v>
      </c>
      <c r="F4075" s="133">
        <v>6.8532700000000002</v>
      </c>
      <c r="G4075" s="133">
        <v>7.1098499999999998</v>
      </c>
      <c r="H4075" s="133">
        <v>6.9671199999999995</v>
      </c>
      <c r="I4075" s="133">
        <v>6.9370000000000003</v>
      </c>
      <c r="J4075" s="133">
        <v>7.4719999999999995</v>
      </c>
      <c r="K4075" s="133">
        <v>443.24599999999998</v>
      </c>
      <c r="L4075" s="133">
        <v>285.01299999999998</v>
      </c>
    </row>
    <row r="4076" spans="1:12" x14ac:dyDescent="0.3">
      <c r="A4076" s="134">
        <v>42442</v>
      </c>
      <c r="B4076" s="133">
        <v>183.29900000000001</v>
      </c>
      <c r="C4076" s="133">
        <v>4813.7790000000005</v>
      </c>
      <c r="D4076" s="183">
        <v>154.161</v>
      </c>
      <c r="E4076" s="133">
        <v>12983</v>
      </c>
      <c r="F4076" s="133">
        <v>6.8532700000000002</v>
      </c>
      <c r="G4076" s="133">
        <v>7.1098499999999998</v>
      </c>
      <c r="H4076" s="133">
        <v>6.9671199999999995</v>
      </c>
      <c r="I4076" s="133">
        <v>6.9370000000000003</v>
      </c>
      <c r="J4076" s="133">
        <v>7.4719999999999995</v>
      </c>
      <c r="K4076" s="133">
        <v>443.24599999999998</v>
      </c>
      <c r="L4076" s="133">
        <v>285.01299999999998</v>
      </c>
    </row>
    <row r="4077" spans="1:12" x14ac:dyDescent="0.3">
      <c r="A4077" s="134">
        <v>42443</v>
      </c>
      <c r="B4077" s="133">
        <v>183.62799999999999</v>
      </c>
      <c r="C4077" s="133">
        <v>4877.5309999999999</v>
      </c>
      <c r="D4077" s="183">
        <v>156.797</v>
      </c>
      <c r="E4077" s="133">
        <v>13038</v>
      </c>
      <c r="F4077" s="133">
        <v>6.8483200000000002</v>
      </c>
      <c r="G4077" s="133">
        <v>7.0021399999999998</v>
      </c>
      <c r="H4077" s="133">
        <v>6.9140699999999997</v>
      </c>
      <c r="I4077" s="133">
        <v>6.92</v>
      </c>
      <c r="J4077" s="133">
        <v>7.4820000000000002</v>
      </c>
      <c r="K4077" s="133">
        <v>450.036</v>
      </c>
      <c r="L4077" s="133">
        <v>288.92</v>
      </c>
    </row>
    <row r="4078" spans="1:12" x14ac:dyDescent="0.3">
      <c r="A4078" s="134">
        <v>42444</v>
      </c>
      <c r="B4078" s="133">
        <v>183.494</v>
      </c>
      <c r="C4078" s="133">
        <v>4849.7809999999999</v>
      </c>
      <c r="D4078" s="183">
        <v>155.41200000000001</v>
      </c>
      <c r="E4078" s="133">
        <v>13183</v>
      </c>
      <c r="F4078" s="133">
        <v>6.4302299999999999</v>
      </c>
      <c r="G4078" s="133">
        <v>7.0345199999999997</v>
      </c>
      <c r="H4078" s="133">
        <v>6.8490200000000003</v>
      </c>
      <c r="I4078" s="133">
        <v>6.9809999999999999</v>
      </c>
      <c r="J4078" s="133">
        <v>7.5549999999999997</v>
      </c>
      <c r="K4078" s="133">
        <v>446.79599999999999</v>
      </c>
      <c r="L4078" s="133">
        <v>286.77499999999998</v>
      </c>
    </row>
    <row r="4079" spans="1:12" x14ac:dyDescent="0.3">
      <c r="A4079" s="134">
        <v>42445</v>
      </c>
      <c r="B4079" s="133">
        <v>183.5</v>
      </c>
      <c r="C4079" s="133">
        <v>4861.4409999999998</v>
      </c>
      <c r="D4079" s="183">
        <v>156.167</v>
      </c>
      <c r="E4079" s="133">
        <v>13066</v>
      </c>
      <c r="F4079" s="133">
        <v>6.82308</v>
      </c>
      <c r="G4079" s="133">
        <v>7.0841399999999997</v>
      </c>
      <c r="H4079" s="133">
        <v>6.90726</v>
      </c>
      <c r="I4079" s="133">
        <v>6.99</v>
      </c>
      <c r="J4079" s="133">
        <v>7.556</v>
      </c>
      <c r="K4079" s="133">
        <v>447.29599999999999</v>
      </c>
      <c r="L4079" s="133">
        <v>288.12599999999998</v>
      </c>
    </row>
    <row r="4080" spans="1:12" x14ac:dyDescent="0.3">
      <c r="A4080" s="134">
        <v>42446</v>
      </c>
      <c r="B4080" s="133">
        <v>184.43</v>
      </c>
      <c r="C4080" s="133">
        <v>4885.6880000000001</v>
      </c>
      <c r="D4080" s="183">
        <v>157.614</v>
      </c>
      <c r="E4080" s="133">
        <v>12985</v>
      </c>
      <c r="F4080" s="133">
        <v>6.8452500000000001</v>
      </c>
      <c r="G4080" s="133">
        <v>7.0824499999999997</v>
      </c>
      <c r="H4080" s="133">
        <v>6.9265699999999999</v>
      </c>
      <c r="I4080" s="133">
        <v>6.9729999999999999</v>
      </c>
      <c r="J4080" s="133">
        <v>7.49</v>
      </c>
      <c r="K4080" s="133">
        <v>449.81</v>
      </c>
      <c r="L4080" s="133">
        <v>289.55599999999998</v>
      </c>
    </row>
    <row r="4081" spans="1:12" x14ac:dyDescent="0.3">
      <c r="A4081" s="134">
        <v>42447</v>
      </c>
      <c r="B4081" s="133">
        <v>184.41800000000001</v>
      </c>
      <c r="C4081" s="133">
        <v>4885.7079999999996</v>
      </c>
      <c r="D4081" s="183">
        <v>157.96100000000001</v>
      </c>
      <c r="E4081" s="133">
        <v>13088</v>
      </c>
      <c r="F4081" s="133">
        <v>6.8468099999999996</v>
      </c>
      <c r="G4081" s="133">
        <v>6.9970299999999996</v>
      </c>
      <c r="H4081" s="133">
        <v>6.8852399999999996</v>
      </c>
      <c r="I4081" s="133">
        <v>6.95</v>
      </c>
      <c r="J4081" s="133">
        <v>7.4589999999999996</v>
      </c>
      <c r="K4081" s="133">
        <v>450.98099999999999</v>
      </c>
      <c r="L4081" s="133">
        <v>290.49</v>
      </c>
    </row>
    <row r="4082" spans="1:12" x14ac:dyDescent="0.3">
      <c r="A4082" s="134">
        <v>42448</v>
      </c>
      <c r="B4082" s="133">
        <v>184.41800000000001</v>
      </c>
      <c r="C4082" s="133">
        <v>4885.7079999999996</v>
      </c>
      <c r="D4082" s="183">
        <v>157.96100000000001</v>
      </c>
      <c r="E4082" s="133">
        <v>13088</v>
      </c>
      <c r="F4082" s="133">
        <v>6.8468099999999996</v>
      </c>
      <c r="G4082" s="133">
        <v>6.9970299999999996</v>
      </c>
      <c r="H4082" s="133">
        <v>6.8852399999999996</v>
      </c>
      <c r="I4082" s="133">
        <v>6.95</v>
      </c>
      <c r="J4082" s="133">
        <v>7.4589999999999996</v>
      </c>
      <c r="K4082" s="133">
        <v>450.98099999999999</v>
      </c>
      <c r="L4082" s="133">
        <v>290.49</v>
      </c>
    </row>
    <row r="4083" spans="1:12" x14ac:dyDescent="0.3">
      <c r="A4083" s="134">
        <v>42449</v>
      </c>
      <c r="B4083" s="133">
        <v>184.41800000000001</v>
      </c>
      <c r="C4083" s="133">
        <v>4885.7079999999996</v>
      </c>
      <c r="D4083" s="183">
        <v>157.96100000000001</v>
      </c>
      <c r="E4083" s="133">
        <v>13088</v>
      </c>
      <c r="F4083" s="133">
        <v>6.8468099999999996</v>
      </c>
      <c r="G4083" s="133">
        <v>6.9970299999999996</v>
      </c>
      <c r="H4083" s="133">
        <v>6.8852399999999996</v>
      </c>
      <c r="I4083" s="133">
        <v>6.95</v>
      </c>
      <c r="J4083" s="133">
        <v>7.4589999999999996</v>
      </c>
      <c r="K4083" s="133">
        <v>450.98099999999999</v>
      </c>
      <c r="L4083" s="133">
        <v>290.49</v>
      </c>
    </row>
    <row r="4084" spans="1:12" x14ac:dyDescent="0.3">
      <c r="A4084" s="134">
        <v>42450</v>
      </c>
      <c r="B4084" s="133">
        <v>184.607</v>
      </c>
      <c r="C4084" s="133">
        <v>4885.1629999999996</v>
      </c>
      <c r="D4084" s="183">
        <v>157.62799999999999</v>
      </c>
      <c r="E4084" s="133">
        <v>13194</v>
      </c>
      <c r="F4084" s="133">
        <v>6.8119499999999995</v>
      </c>
      <c r="G4084" s="133">
        <v>7.01722</v>
      </c>
      <c r="H4084" s="133">
        <v>6.8998100000000004</v>
      </c>
      <c r="I4084" s="133">
        <v>6.9269999999999996</v>
      </c>
      <c r="J4084" s="133">
        <v>7.5339999999999998</v>
      </c>
      <c r="K4084" s="133">
        <v>451.13</v>
      </c>
      <c r="L4084" s="133">
        <v>291.06299999999999</v>
      </c>
    </row>
    <row r="4085" spans="1:12" x14ac:dyDescent="0.3">
      <c r="A4085" s="134">
        <v>42451</v>
      </c>
      <c r="B4085" s="133">
        <v>184.13</v>
      </c>
      <c r="C4085" s="133">
        <v>4856.107</v>
      </c>
      <c r="D4085" s="183">
        <v>157.21799999999999</v>
      </c>
      <c r="E4085" s="133">
        <v>13138</v>
      </c>
      <c r="F4085" s="133">
        <v>6.8369200000000001</v>
      </c>
      <c r="G4085" s="133">
        <v>7.0712900000000003</v>
      </c>
      <c r="H4085" s="133">
        <v>6.93574</v>
      </c>
      <c r="I4085" s="133">
        <v>6.9459999999999997</v>
      </c>
      <c r="J4085" s="133">
        <v>7.54</v>
      </c>
      <c r="K4085" s="133">
        <v>449.214</v>
      </c>
      <c r="L4085" s="133">
        <v>290.31599999999997</v>
      </c>
    </row>
    <row r="4086" spans="1:12" x14ac:dyDescent="0.3">
      <c r="A4086" s="134">
        <v>42452</v>
      </c>
      <c r="B4086" s="133">
        <v>184.208</v>
      </c>
      <c r="C4086" s="133">
        <v>4854.1760000000004</v>
      </c>
      <c r="D4086" s="183">
        <v>156.41300000000001</v>
      </c>
      <c r="E4086" s="133">
        <v>13231</v>
      </c>
      <c r="F4086" s="133">
        <v>6.875</v>
      </c>
      <c r="G4086" s="133">
        <v>7.0941799999999997</v>
      </c>
      <c r="H4086" s="133">
        <v>6.8730500000000001</v>
      </c>
      <c r="I4086" s="133">
        <v>6.8949999999999996</v>
      </c>
      <c r="J4086" s="133">
        <v>7.5919999999999996</v>
      </c>
      <c r="K4086" s="133">
        <v>446.15800000000002</v>
      </c>
      <c r="L4086" s="133">
        <v>287.64999999999998</v>
      </c>
    </row>
    <row r="4087" spans="1:12" x14ac:dyDescent="0.3">
      <c r="A4087" s="134">
        <v>42453</v>
      </c>
      <c r="B4087" s="133">
        <v>184.209</v>
      </c>
      <c r="C4087" s="133">
        <v>4827.0870000000004</v>
      </c>
      <c r="D4087" s="183">
        <v>155.55799999999999</v>
      </c>
      <c r="E4087" s="133">
        <v>13262</v>
      </c>
      <c r="F4087" s="133">
        <v>6.7072099999999999</v>
      </c>
      <c r="G4087" s="133">
        <v>6.9539600000000004</v>
      </c>
      <c r="H4087" s="133">
        <v>6.8330599999999997</v>
      </c>
      <c r="I4087" s="133">
        <v>6.8849999999999998</v>
      </c>
      <c r="J4087" s="133">
        <v>7.5940000000000003</v>
      </c>
      <c r="K4087" s="133">
        <v>443.35500000000002</v>
      </c>
      <c r="L4087" s="133">
        <v>285.94400000000002</v>
      </c>
    </row>
    <row r="4088" spans="1:12" x14ac:dyDescent="0.3">
      <c r="A4088" s="134">
        <v>42454</v>
      </c>
      <c r="B4088" s="133">
        <v>184.251</v>
      </c>
      <c r="C4088" s="133">
        <v>4827.0870000000004</v>
      </c>
      <c r="D4088" s="183">
        <v>155.55799999999999</v>
      </c>
      <c r="E4088" s="133">
        <v>13249</v>
      </c>
      <c r="F4088" s="133">
        <v>6.7072099999999999</v>
      </c>
      <c r="G4088" s="133">
        <v>6.9539600000000004</v>
      </c>
      <c r="H4088" s="133">
        <v>6.8330599999999997</v>
      </c>
      <c r="I4088" s="133">
        <v>6.9030000000000005</v>
      </c>
      <c r="J4088" s="133">
        <v>7.5380000000000003</v>
      </c>
      <c r="K4088" s="133">
        <v>443.35500000000002</v>
      </c>
      <c r="L4088" s="133">
        <v>285.94400000000002</v>
      </c>
    </row>
    <row r="4089" spans="1:12" x14ac:dyDescent="0.3">
      <c r="A4089" s="134">
        <v>42455</v>
      </c>
      <c r="B4089" s="133">
        <v>184.251</v>
      </c>
      <c r="C4089" s="133">
        <v>4827.0870000000004</v>
      </c>
      <c r="D4089" s="183">
        <v>155.55799999999999</v>
      </c>
      <c r="E4089" s="133">
        <v>13249</v>
      </c>
      <c r="F4089" s="133">
        <v>6.7072099999999999</v>
      </c>
      <c r="G4089" s="133">
        <v>6.9539600000000004</v>
      </c>
      <c r="H4089" s="133">
        <v>6.8330599999999997</v>
      </c>
      <c r="I4089" s="133">
        <v>6.9030000000000005</v>
      </c>
      <c r="J4089" s="133">
        <v>7.5380000000000003</v>
      </c>
      <c r="K4089" s="133">
        <v>443.35500000000002</v>
      </c>
      <c r="L4089" s="133">
        <v>285.94400000000002</v>
      </c>
    </row>
    <row r="4090" spans="1:12" x14ac:dyDescent="0.3">
      <c r="A4090" s="134">
        <v>42456</v>
      </c>
      <c r="B4090" s="133">
        <v>184.251</v>
      </c>
      <c r="C4090" s="133">
        <v>4827.0870000000004</v>
      </c>
      <c r="D4090" s="183">
        <v>155.55799999999999</v>
      </c>
      <c r="E4090" s="133">
        <v>13249</v>
      </c>
      <c r="F4090" s="133">
        <v>6.7072099999999999</v>
      </c>
      <c r="G4090" s="133">
        <v>6.9539600000000004</v>
      </c>
      <c r="H4090" s="133">
        <v>6.8330599999999997</v>
      </c>
      <c r="I4090" s="133">
        <v>6.9030000000000005</v>
      </c>
      <c r="J4090" s="133">
        <v>7.5380000000000003</v>
      </c>
      <c r="K4090" s="133">
        <v>443.35500000000002</v>
      </c>
      <c r="L4090" s="133">
        <v>285.94400000000002</v>
      </c>
    </row>
    <row r="4091" spans="1:12" x14ac:dyDescent="0.3">
      <c r="A4091" s="134">
        <v>42457</v>
      </c>
      <c r="B4091" s="133">
        <v>184.24</v>
      </c>
      <c r="C4091" s="133">
        <v>4773.6260000000002</v>
      </c>
      <c r="D4091" s="183">
        <v>153.91399999999999</v>
      </c>
      <c r="E4091" s="133">
        <v>13332</v>
      </c>
      <c r="F4091" s="133">
        <v>6.84192</v>
      </c>
      <c r="G4091" s="133">
        <v>7.07376</v>
      </c>
      <c r="H4091" s="133">
        <v>6.91235</v>
      </c>
      <c r="I4091" s="133">
        <v>6.91</v>
      </c>
      <c r="J4091" s="133">
        <v>7.5979999999999999</v>
      </c>
      <c r="K4091" s="133">
        <v>437.85700000000003</v>
      </c>
      <c r="L4091" s="133">
        <v>282.44099999999997</v>
      </c>
    </row>
    <row r="4092" spans="1:12" x14ac:dyDescent="0.3">
      <c r="A4092" s="134">
        <v>42458</v>
      </c>
      <c r="B4092" s="133">
        <v>183.98500000000001</v>
      </c>
      <c r="C4092" s="133">
        <v>4781.2969999999996</v>
      </c>
      <c r="D4092" s="183">
        <v>153.9</v>
      </c>
      <c r="E4092" s="133">
        <v>13273</v>
      </c>
      <c r="F4092" s="133">
        <v>6.8148499999999999</v>
      </c>
      <c r="G4092" s="133">
        <v>6.9706799999999998</v>
      </c>
      <c r="H4092" s="133">
        <v>6.8833500000000001</v>
      </c>
      <c r="I4092" s="133">
        <v>6.88</v>
      </c>
      <c r="J4092" s="133">
        <v>7.5940000000000003</v>
      </c>
      <c r="K4092" s="133">
        <v>437.87299999999999</v>
      </c>
      <c r="L4092" s="133">
        <v>281.971</v>
      </c>
    </row>
    <row r="4093" spans="1:12" x14ac:dyDescent="0.3">
      <c r="A4093" s="134">
        <v>42459</v>
      </c>
      <c r="B4093" s="133">
        <v>184.84899999999999</v>
      </c>
      <c r="C4093" s="133">
        <v>4816.6549999999997</v>
      </c>
      <c r="D4093" s="183">
        <v>155.34399999999999</v>
      </c>
      <c r="E4093" s="133">
        <v>13235</v>
      </c>
      <c r="F4093" s="133">
        <v>6.8035600000000001</v>
      </c>
      <c r="G4093" s="133">
        <v>7.0453799999999998</v>
      </c>
      <c r="H4093" s="133">
        <v>6.8557399999999999</v>
      </c>
      <c r="I4093" s="133">
        <v>6.87</v>
      </c>
      <c r="J4093" s="133">
        <v>7.5529999999999999</v>
      </c>
      <c r="K4093" s="133">
        <v>442.49599999999998</v>
      </c>
      <c r="L4093" s="133">
        <v>284.89100000000002</v>
      </c>
    </row>
    <row r="4094" spans="1:12" s="135" customFormat="1" x14ac:dyDescent="0.3">
      <c r="A4094" s="179">
        <v>42460</v>
      </c>
      <c r="B4094" s="135">
        <v>185.22800000000001</v>
      </c>
      <c r="C4094" s="135">
        <v>4845.3710000000001</v>
      </c>
      <c r="D4094" s="186">
        <v>155.91200000000001</v>
      </c>
      <c r="E4094" s="135">
        <v>13148</v>
      </c>
      <c r="F4094" s="135">
        <v>6.78803</v>
      </c>
      <c r="G4094" s="135">
        <v>6.9869500000000002</v>
      </c>
      <c r="H4094" s="135">
        <v>6.8256899999999998</v>
      </c>
      <c r="I4094" s="135">
        <v>6.891</v>
      </c>
      <c r="J4094" s="135">
        <v>7.5309999999999997</v>
      </c>
      <c r="K4094" s="135">
        <v>445.447</v>
      </c>
      <c r="L4094" s="135">
        <v>286.83199999999999</v>
      </c>
    </row>
    <row r="4095" spans="1:12" x14ac:dyDescent="0.3">
      <c r="A4095" s="134">
        <v>42461</v>
      </c>
      <c r="B4095" s="133">
        <v>186.29599999999999</v>
      </c>
      <c r="C4095" s="133">
        <v>4843.1859999999997</v>
      </c>
      <c r="D4095" s="183">
        <v>156.43199999999999</v>
      </c>
      <c r="E4095" s="133">
        <v>13138</v>
      </c>
      <c r="F4095" s="133">
        <v>6.70587</v>
      </c>
      <c r="G4095" s="133">
        <v>6.9374799999999999</v>
      </c>
      <c r="H4095" s="133">
        <v>6.7853500000000002</v>
      </c>
      <c r="I4095" s="133">
        <v>6.9649999999999999</v>
      </c>
      <c r="J4095" s="133">
        <v>7.4859999999999998</v>
      </c>
      <c r="K4095" s="133">
        <v>444.79199999999997</v>
      </c>
      <c r="L4095" s="133">
        <v>286.33300000000003</v>
      </c>
    </row>
    <row r="4096" spans="1:12" x14ac:dyDescent="0.3">
      <c r="A4096" s="134">
        <v>42462</v>
      </c>
      <c r="B4096" s="133">
        <v>186.29599999999999</v>
      </c>
      <c r="C4096" s="133">
        <v>4843.1859999999997</v>
      </c>
      <c r="D4096" s="183">
        <v>156.43199999999999</v>
      </c>
      <c r="E4096" s="133">
        <v>13138</v>
      </c>
      <c r="F4096" s="133">
        <v>6.70587</v>
      </c>
      <c r="G4096" s="133">
        <v>6.9374799999999999</v>
      </c>
      <c r="H4096" s="133">
        <v>6.7853500000000002</v>
      </c>
      <c r="I4096" s="133">
        <v>6.9649999999999999</v>
      </c>
      <c r="J4096" s="133">
        <v>7.4859999999999998</v>
      </c>
      <c r="K4096" s="133">
        <v>444.79199999999997</v>
      </c>
      <c r="L4096" s="133">
        <v>286.33300000000003</v>
      </c>
    </row>
    <row r="4097" spans="1:12" x14ac:dyDescent="0.3">
      <c r="A4097" s="134">
        <v>42463</v>
      </c>
      <c r="B4097" s="133">
        <v>186.29599999999999</v>
      </c>
      <c r="C4097" s="133">
        <v>4843.1859999999997</v>
      </c>
      <c r="D4097" s="183">
        <v>156.43199999999999</v>
      </c>
      <c r="E4097" s="133">
        <v>13138</v>
      </c>
      <c r="F4097" s="133">
        <v>6.70587</v>
      </c>
      <c r="G4097" s="133">
        <v>6.9374799999999999</v>
      </c>
      <c r="H4097" s="133">
        <v>6.7853500000000002</v>
      </c>
      <c r="I4097" s="133">
        <v>6.9649999999999999</v>
      </c>
      <c r="J4097" s="133">
        <v>7.4859999999999998</v>
      </c>
      <c r="K4097" s="133">
        <v>444.79199999999997</v>
      </c>
      <c r="L4097" s="133">
        <v>286.33300000000003</v>
      </c>
    </row>
    <row r="4098" spans="1:12" x14ac:dyDescent="0.3">
      <c r="A4098" s="134">
        <v>42464</v>
      </c>
      <c r="B4098" s="133">
        <v>186.428</v>
      </c>
      <c r="C4098" s="133">
        <v>4850.1760000000004</v>
      </c>
      <c r="D4098" s="183">
        <v>157.14599999999999</v>
      </c>
      <c r="E4098" s="133">
        <v>13157</v>
      </c>
      <c r="F4098" s="133">
        <v>6.6408199999999997</v>
      </c>
      <c r="G4098" s="133">
        <v>6.9013900000000001</v>
      </c>
      <c r="H4098" s="133">
        <v>6.8181200000000004</v>
      </c>
      <c r="I4098" s="133">
        <v>6.9530000000000003</v>
      </c>
      <c r="J4098" s="133">
        <v>7.5060000000000002</v>
      </c>
      <c r="K4098" s="133">
        <v>447.85</v>
      </c>
      <c r="L4098" s="133">
        <v>288.02100000000002</v>
      </c>
    </row>
    <row r="4099" spans="1:12" x14ac:dyDescent="0.3">
      <c r="A4099" s="134">
        <v>42465</v>
      </c>
      <c r="B4099" s="133">
        <v>186.459</v>
      </c>
      <c r="C4099" s="133">
        <v>4858.0720000000001</v>
      </c>
      <c r="D4099" s="183">
        <v>156.30500000000001</v>
      </c>
      <c r="E4099" s="133">
        <v>13245</v>
      </c>
      <c r="F4099" s="133">
        <v>6.6701899999999998</v>
      </c>
      <c r="G4099" s="133">
        <v>6.9126000000000003</v>
      </c>
      <c r="H4099" s="133">
        <v>6.7771999999999997</v>
      </c>
      <c r="I4099" s="133">
        <v>6.827</v>
      </c>
      <c r="J4099" s="133">
        <v>7.5010000000000003</v>
      </c>
      <c r="K4099" s="133">
        <v>446.91199999999998</v>
      </c>
      <c r="L4099" s="133">
        <v>287.42899999999997</v>
      </c>
    </row>
    <row r="4100" spans="1:12" x14ac:dyDescent="0.3">
      <c r="A4100" s="134">
        <v>42466</v>
      </c>
      <c r="B4100" s="133">
        <v>186.99100000000001</v>
      </c>
      <c r="C4100" s="133">
        <v>4868.2299999999996</v>
      </c>
      <c r="D4100" s="183">
        <v>156.887</v>
      </c>
      <c r="E4100" s="133">
        <v>13179</v>
      </c>
      <c r="F4100" s="133">
        <v>6.7074499999999997</v>
      </c>
      <c r="G4100" s="133">
        <v>6.9009099999999997</v>
      </c>
      <c r="H4100" s="133">
        <v>6.8510900000000001</v>
      </c>
      <c r="I4100" s="133">
        <v>6.827</v>
      </c>
      <c r="J4100" s="133">
        <v>7.4719999999999995</v>
      </c>
      <c r="K4100" s="133">
        <v>446.85899999999998</v>
      </c>
      <c r="L4100" s="133">
        <v>287.27699999999999</v>
      </c>
    </row>
    <row r="4101" spans="1:12" x14ac:dyDescent="0.3">
      <c r="A4101" s="134">
        <v>42467</v>
      </c>
      <c r="B4101" s="133">
        <v>187.761</v>
      </c>
      <c r="C4101" s="133">
        <v>4867.2849999999999</v>
      </c>
      <c r="D4101" s="183">
        <v>157.095</v>
      </c>
      <c r="E4101" s="133">
        <v>13216</v>
      </c>
      <c r="F4101" s="133">
        <v>6.6160499999999995</v>
      </c>
      <c r="G4101" s="133">
        <v>6.9529499999999995</v>
      </c>
      <c r="H4101" s="133">
        <v>6.8589700000000002</v>
      </c>
      <c r="I4101" s="133">
        <v>6.9420000000000002</v>
      </c>
      <c r="J4101" s="133">
        <v>7.4690000000000003</v>
      </c>
      <c r="K4101" s="133">
        <v>447.74299999999999</v>
      </c>
      <c r="L4101" s="133">
        <v>287.47199999999998</v>
      </c>
    </row>
    <row r="4102" spans="1:12" x14ac:dyDescent="0.3">
      <c r="A4102" s="134">
        <v>42468</v>
      </c>
      <c r="B4102" s="133">
        <v>188.226</v>
      </c>
      <c r="C4102" s="133">
        <v>4846.7039999999997</v>
      </c>
      <c r="D4102" s="183">
        <v>157.261</v>
      </c>
      <c r="E4102" s="133">
        <v>13120</v>
      </c>
      <c r="F4102" s="133">
        <v>6.6358199999999998</v>
      </c>
      <c r="G4102" s="133">
        <v>6.9445699999999997</v>
      </c>
      <c r="H4102" s="133">
        <v>6.9347500000000002</v>
      </c>
      <c r="I4102" s="133">
        <v>6.9770000000000003</v>
      </c>
      <c r="J4102" s="133">
        <v>7.4589999999999996</v>
      </c>
      <c r="K4102" s="133">
        <v>444.005</v>
      </c>
      <c r="L4102" s="133">
        <v>285.06</v>
      </c>
    </row>
    <row r="4103" spans="1:12" x14ac:dyDescent="0.3">
      <c r="A4103" s="134">
        <v>42469</v>
      </c>
      <c r="B4103" s="133">
        <v>188.226</v>
      </c>
      <c r="C4103" s="133">
        <v>4846.7039999999997</v>
      </c>
      <c r="D4103" s="183">
        <v>157.261</v>
      </c>
      <c r="E4103" s="133">
        <v>13120</v>
      </c>
      <c r="F4103" s="133">
        <v>6.6358199999999998</v>
      </c>
      <c r="G4103" s="133">
        <v>6.9445699999999997</v>
      </c>
      <c r="H4103" s="133">
        <v>6.9347500000000002</v>
      </c>
      <c r="I4103" s="133">
        <v>6.9770000000000003</v>
      </c>
      <c r="J4103" s="133">
        <v>7.4589999999999996</v>
      </c>
      <c r="K4103" s="133">
        <v>444.005</v>
      </c>
      <c r="L4103" s="133">
        <v>285.06</v>
      </c>
    </row>
    <row r="4104" spans="1:12" x14ac:dyDescent="0.3">
      <c r="A4104" s="134">
        <v>42470</v>
      </c>
      <c r="B4104" s="133">
        <v>188.226</v>
      </c>
      <c r="C4104" s="133">
        <v>4846.7039999999997</v>
      </c>
      <c r="D4104" s="183">
        <v>157.261</v>
      </c>
      <c r="E4104" s="133">
        <v>13120</v>
      </c>
      <c r="F4104" s="133">
        <v>6.6358199999999998</v>
      </c>
      <c r="G4104" s="133">
        <v>6.9445699999999997</v>
      </c>
      <c r="H4104" s="133">
        <v>6.9347500000000002</v>
      </c>
      <c r="I4104" s="133">
        <v>6.9770000000000003</v>
      </c>
      <c r="J4104" s="133">
        <v>7.4589999999999996</v>
      </c>
      <c r="K4104" s="133">
        <v>444.005</v>
      </c>
      <c r="L4104" s="133">
        <v>285.06</v>
      </c>
    </row>
    <row r="4105" spans="1:12" x14ac:dyDescent="0.3">
      <c r="A4105" s="134">
        <v>42471</v>
      </c>
      <c r="B4105" s="133">
        <v>188.77600000000001</v>
      </c>
      <c r="C4105" s="133">
        <v>4786.9740000000002</v>
      </c>
      <c r="D4105" s="183">
        <v>155.57499999999999</v>
      </c>
      <c r="E4105" s="133">
        <v>13104</v>
      </c>
      <c r="F4105" s="133">
        <v>6.7148099999999999</v>
      </c>
      <c r="G4105" s="133">
        <v>6.8927199999999997</v>
      </c>
      <c r="H4105" s="133">
        <v>6.7856899999999998</v>
      </c>
      <c r="I4105" s="133">
        <v>6.8289999999999997</v>
      </c>
      <c r="J4105" s="133">
        <v>7.4050000000000002</v>
      </c>
      <c r="K4105" s="133">
        <v>436.53199999999998</v>
      </c>
      <c r="L4105" s="133">
        <v>279.78899999999999</v>
      </c>
    </row>
    <row r="4106" spans="1:12" x14ac:dyDescent="0.3">
      <c r="A4106" s="134">
        <v>42472</v>
      </c>
      <c r="B4106" s="133">
        <v>189.49100000000001</v>
      </c>
      <c r="C4106" s="133">
        <v>4829.5730000000003</v>
      </c>
      <c r="D4106" s="183">
        <v>157.096</v>
      </c>
      <c r="E4106" s="133">
        <v>13102</v>
      </c>
      <c r="F4106" s="133">
        <v>6.6723999999999997</v>
      </c>
      <c r="G4106" s="133">
        <v>6.9649999999999999</v>
      </c>
      <c r="H4106" s="133">
        <v>6.7733699999999999</v>
      </c>
      <c r="I4106" s="133">
        <v>6.8070000000000004</v>
      </c>
      <c r="J4106" s="133">
        <v>7.39</v>
      </c>
      <c r="K4106" s="133">
        <v>441.81900000000002</v>
      </c>
      <c r="L4106" s="133">
        <v>283.72899999999998</v>
      </c>
    </row>
    <row r="4107" spans="1:12" x14ac:dyDescent="0.3">
      <c r="A4107" s="134">
        <v>42473</v>
      </c>
      <c r="B4107" s="133">
        <v>190.18600000000001</v>
      </c>
      <c r="C4107" s="133">
        <v>4853.0050000000001</v>
      </c>
      <c r="D4107" s="183">
        <v>158.15700000000001</v>
      </c>
      <c r="E4107" s="133">
        <v>13189</v>
      </c>
      <c r="F4107" s="133">
        <v>6.6139400000000004</v>
      </c>
      <c r="G4107" s="133">
        <v>6.9243300000000003</v>
      </c>
      <c r="H4107" s="133">
        <v>6.8419799999999995</v>
      </c>
      <c r="I4107" s="133">
        <v>6.8280000000000003</v>
      </c>
      <c r="J4107" s="133">
        <v>7.3879999999999999</v>
      </c>
      <c r="K4107" s="133">
        <v>443.31799999999998</v>
      </c>
      <c r="L4107" s="133">
        <v>284.512</v>
      </c>
    </row>
    <row r="4108" spans="1:12" x14ac:dyDescent="0.3">
      <c r="A4108" s="134">
        <v>42474</v>
      </c>
      <c r="B4108" s="133">
        <v>189.94</v>
      </c>
      <c r="C4108" s="133">
        <v>4814.8459999999995</v>
      </c>
      <c r="D4108" s="183">
        <v>156.74199999999999</v>
      </c>
      <c r="E4108" s="133">
        <v>13180</v>
      </c>
      <c r="F4108" s="133">
        <v>6.5813300000000003</v>
      </c>
      <c r="G4108" s="133">
        <v>6.9345699999999999</v>
      </c>
      <c r="H4108" s="133">
        <v>6.7747999999999999</v>
      </c>
      <c r="I4108" s="133">
        <v>6.9050000000000002</v>
      </c>
      <c r="J4108" s="133">
        <v>7.4279999999999999</v>
      </c>
      <c r="K4108" s="133">
        <v>437.9</v>
      </c>
      <c r="L4108" s="133">
        <v>281.71600000000001</v>
      </c>
    </row>
    <row r="4109" spans="1:12" x14ac:dyDescent="0.3">
      <c r="A4109" s="134">
        <v>42475</v>
      </c>
      <c r="B4109" s="133">
        <v>190.35900000000001</v>
      </c>
      <c r="C4109" s="133">
        <v>4823.5680000000002</v>
      </c>
      <c r="D4109" s="183">
        <v>158.48500000000001</v>
      </c>
      <c r="E4109" s="133">
        <v>13193</v>
      </c>
      <c r="F4109" s="133">
        <v>6.6393199999999997</v>
      </c>
      <c r="G4109" s="133">
        <v>6.9354399999999998</v>
      </c>
      <c r="H4109" s="133">
        <v>6.7319500000000003</v>
      </c>
      <c r="I4109" s="133">
        <v>6.87</v>
      </c>
      <c r="J4109" s="133">
        <v>7.3550000000000004</v>
      </c>
      <c r="K4109" s="133">
        <v>441.03399999999999</v>
      </c>
      <c r="L4109" s="133">
        <v>284.07900000000001</v>
      </c>
    </row>
    <row r="4110" spans="1:12" x14ac:dyDescent="0.3">
      <c r="A4110" s="134">
        <v>42476</v>
      </c>
      <c r="B4110" s="133">
        <v>190.35900000000001</v>
      </c>
      <c r="C4110" s="133">
        <v>4823.5680000000002</v>
      </c>
      <c r="D4110" s="183">
        <v>158.48500000000001</v>
      </c>
      <c r="E4110" s="133">
        <v>13193</v>
      </c>
      <c r="F4110" s="133">
        <v>6.6393199999999997</v>
      </c>
      <c r="G4110" s="133">
        <v>6.9354399999999998</v>
      </c>
      <c r="H4110" s="133">
        <v>6.7319500000000003</v>
      </c>
      <c r="I4110" s="133">
        <v>6.87</v>
      </c>
      <c r="J4110" s="133">
        <v>7.3550000000000004</v>
      </c>
      <c r="K4110" s="133">
        <v>441.03399999999999</v>
      </c>
      <c r="L4110" s="133">
        <v>284.07900000000001</v>
      </c>
    </row>
    <row r="4111" spans="1:12" x14ac:dyDescent="0.3">
      <c r="A4111" s="134">
        <v>42477</v>
      </c>
      <c r="B4111" s="133">
        <v>190.35900000000001</v>
      </c>
      <c r="C4111" s="133">
        <v>4823.5680000000002</v>
      </c>
      <c r="D4111" s="183">
        <v>158.48500000000001</v>
      </c>
      <c r="E4111" s="133">
        <v>13193</v>
      </c>
      <c r="F4111" s="133">
        <v>6.6393199999999997</v>
      </c>
      <c r="G4111" s="133">
        <v>6.9354399999999998</v>
      </c>
      <c r="H4111" s="133">
        <v>6.7319500000000003</v>
      </c>
      <c r="I4111" s="133">
        <v>6.87</v>
      </c>
      <c r="J4111" s="133">
        <v>7.3550000000000004</v>
      </c>
      <c r="K4111" s="133">
        <v>441.03399999999999</v>
      </c>
      <c r="L4111" s="133">
        <v>284.07900000000001</v>
      </c>
    </row>
    <row r="4112" spans="1:12" x14ac:dyDescent="0.3">
      <c r="A4112" s="134">
        <v>42478</v>
      </c>
      <c r="B4112" s="133">
        <v>190.428</v>
      </c>
      <c r="C4112" s="133">
        <v>4865.5339999999997</v>
      </c>
      <c r="D4112" s="183">
        <v>159.51300000000001</v>
      </c>
      <c r="E4112" s="133">
        <v>13110</v>
      </c>
      <c r="F4112" s="133">
        <v>6.6393199999999997</v>
      </c>
      <c r="G4112" s="133">
        <v>6.9354399999999998</v>
      </c>
      <c r="H4112" s="133">
        <v>6.819</v>
      </c>
      <c r="I4112" s="133">
        <v>6.8840000000000003</v>
      </c>
      <c r="J4112" s="133">
        <v>7.2210000000000001</v>
      </c>
      <c r="K4112" s="133">
        <v>446.714</v>
      </c>
      <c r="L4112" s="133">
        <v>287.64100000000002</v>
      </c>
    </row>
    <row r="4113" spans="1:12" x14ac:dyDescent="0.3">
      <c r="A4113" s="134">
        <v>42479</v>
      </c>
      <c r="B4113" s="133">
        <v>190.62</v>
      </c>
      <c r="C4113" s="133">
        <v>4881.93</v>
      </c>
      <c r="D4113" s="183">
        <v>160.876</v>
      </c>
      <c r="E4113" s="133">
        <v>13101</v>
      </c>
      <c r="F4113" s="133">
        <v>6.6189499999999999</v>
      </c>
      <c r="G4113" s="133">
        <v>6.8348100000000001</v>
      </c>
      <c r="H4113" s="133">
        <v>6.7364199999999999</v>
      </c>
      <c r="I4113" s="133">
        <v>6.87</v>
      </c>
      <c r="J4113" s="133">
        <v>7.2190000000000003</v>
      </c>
      <c r="K4113" s="133">
        <v>448.35700000000003</v>
      </c>
      <c r="L4113" s="133">
        <v>288.45100000000002</v>
      </c>
    </row>
    <row r="4114" spans="1:12" x14ac:dyDescent="0.3">
      <c r="A4114" s="134">
        <v>42480</v>
      </c>
      <c r="B4114" s="133">
        <v>190.75800000000001</v>
      </c>
      <c r="C4114" s="133">
        <v>4876.5959999999995</v>
      </c>
      <c r="D4114" s="183">
        <v>160.92500000000001</v>
      </c>
      <c r="E4114" s="133">
        <v>13187</v>
      </c>
      <c r="F4114" s="133">
        <v>6.5872900000000003</v>
      </c>
      <c r="G4114" s="133">
        <v>6.8663299999999996</v>
      </c>
      <c r="H4114" s="133">
        <v>6.7458299999999998</v>
      </c>
      <c r="I4114" s="133">
        <v>6.8520000000000003</v>
      </c>
      <c r="J4114" s="133">
        <v>7.2149999999999999</v>
      </c>
      <c r="K4114" s="133">
        <v>449.87400000000002</v>
      </c>
      <c r="L4114" s="133">
        <v>289.23899999999998</v>
      </c>
    </row>
    <row r="4115" spans="1:12" x14ac:dyDescent="0.3">
      <c r="A4115" s="134">
        <v>42481</v>
      </c>
      <c r="B4115" s="133">
        <v>190.71100000000001</v>
      </c>
      <c r="C4115" s="133">
        <v>4903.09</v>
      </c>
      <c r="D4115" s="183">
        <v>161.78700000000001</v>
      </c>
      <c r="E4115" s="133">
        <v>13191</v>
      </c>
      <c r="F4115" s="133">
        <v>6.6093799999999998</v>
      </c>
      <c r="G4115" s="133">
        <v>6.8450499999999996</v>
      </c>
      <c r="H4115" s="133">
        <v>6.8016699999999997</v>
      </c>
      <c r="I4115" s="133">
        <v>6.8339999999999996</v>
      </c>
      <c r="J4115" s="133">
        <v>7.2149999999999999</v>
      </c>
      <c r="K4115" s="133">
        <v>452.822</v>
      </c>
      <c r="L4115" s="133">
        <v>291.89800000000002</v>
      </c>
    </row>
    <row r="4116" spans="1:12" x14ac:dyDescent="0.3">
      <c r="A4116" s="134">
        <v>42482</v>
      </c>
      <c r="B4116" s="133">
        <v>190.33600000000001</v>
      </c>
      <c r="C4116" s="133">
        <v>4914.7370000000001</v>
      </c>
      <c r="D4116" s="183">
        <v>161.654</v>
      </c>
      <c r="E4116" s="133">
        <v>13223</v>
      </c>
      <c r="F4116" s="133">
        <v>6.5690999999999997</v>
      </c>
      <c r="G4116" s="133">
        <v>6.9812899999999996</v>
      </c>
      <c r="H4116" s="133">
        <v>6.7989699999999997</v>
      </c>
      <c r="I4116" s="133">
        <v>6.7229999999999999</v>
      </c>
      <c r="J4116" s="133">
        <v>7.2379999999999995</v>
      </c>
      <c r="K4116" s="133">
        <v>454.67099999999999</v>
      </c>
      <c r="L4116" s="133">
        <v>292.92399999999998</v>
      </c>
    </row>
    <row r="4117" spans="1:12" x14ac:dyDescent="0.3">
      <c r="A4117" s="134">
        <v>42483</v>
      </c>
      <c r="B4117" s="133">
        <v>190.33600000000001</v>
      </c>
      <c r="C4117" s="133">
        <v>4914.7370000000001</v>
      </c>
      <c r="D4117" s="183">
        <v>161.654</v>
      </c>
      <c r="E4117" s="133">
        <v>13223</v>
      </c>
      <c r="F4117" s="133">
        <v>6.5690999999999997</v>
      </c>
      <c r="G4117" s="133">
        <v>6.9812899999999996</v>
      </c>
      <c r="H4117" s="133">
        <v>6.7989699999999997</v>
      </c>
      <c r="I4117" s="133">
        <v>6.7229999999999999</v>
      </c>
      <c r="J4117" s="133">
        <v>7.2379999999999995</v>
      </c>
      <c r="K4117" s="133">
        <v>454.67099999999999</v>
      </c>
      <c r="L4117" s="133">
        <v>292.92399999999998</v>
      </c>
    </row>
    <row r="4118" spans="1:12" x14ac:dyDescent="0.3">
      <c r="A4118" s="134">
        <v>42484</v>
      </c>
      <c r="B4118" s="133">
        <v>190.33600000000001</v>
      </c>
      <c r="C4118" s="133">
        <v>4914.7370000000001</v>
      </c>
      <c r="D4118" s="183">
        <v>161.654</v>
      </c>
      <c r="E4118" s="133">
        <v>13223</v>
      </c>
      <c r="F4118" s="133">
        <v>6.5690999999999997</v>
      </c>
      <c r="G4118" s="133">
        <v>6.9812899999999996</v>
      </c>
      <c r="H4118" s="133">
        <v>6.7989699999999997</v>
      </c>
      <c r="I4118" s="133">
        <v>6.7229999999999999</v>
      </c>
      <c r="J4118" s="133">
        <v>7.2379999999999995</v>
      </c>
      <c r="K4118" s="133">
        <v>454.67099999999999</v>
      </c>
      <c r="L4118" s="133">
        <v>292.92399999999998</v>
      </c>
    </row>
    <row r="4119" spans="1:12" x14ac:dyDescent="0.3">
      <c r="A4119" s="134">
        <v>42485</v>
      </c>
      <c r="B4119" s="133">
        <v>189.733</v>
      </c>
      <c r="C4119" s="133">
        <v>4878.8620000000001</v>
      </c>
      <c r="D4119" s="183">
        <v>160.73599999999999</v>
      </c>
      <c r="E4119" s="133">
        <v>13221</v>
      </c>
      <c r="F4119" s="133">
        <v>6.6541899999999998</v>
      </c>
      <c r="G4119" s="133">
        <v>6.83786</v>
      </c>
      <c r="H4119" s="133">
        <v>6.7638699999999998</v>
      </c>
      <c r="I4119" s="133">
        <v>6.726</v>
      </c>
      <c r="J4119" s="133">
        <v>7.3120000000000003</v>
      </c>
      <c r="K4119" s="133">
        <v>450.262</v>
      </c>
      <c r="L4119" s="133">
        <v>289.08699999999999</v>
      </c>
    </row>
    <row r="4120" spans="1:12" x14ac:dyDescent="0.3">
      <c r="A4120" s="134">
        <v>42486</v>
      </c>
      <c r="B4120" s="133">
        <v>190.08199999999999</v>
      </c>
      <c r="C4120" s="133">
        <v>4814.0929999999998</v>
      </c>
      <c r="D4120" s="183">
        <v>158.94999999999999</v>
      </c>
      <c r="E4120" s="133">
        <v>13185</v>
      </c>
      <c r="F4120" s="133">
        <v>6.5411000000000001</v>
      </c>
      <c r="G4120" s="133">
        <v>6.7744299999999997</v>
      </c>
      <c r="H4120" s="133">
        <v>6.7327500000000002</v>
      </c>
      <c r="I4120" s="133">
        <v>6.7</v>
      </c>
      <c r="J4120" s="133">
        <v>7.3040000000000003</v>
      </c>
      <c r="K4120" s="133">
        <v>442.428</v>
      </c>
      <c r="L4120" s="133">
        <v>282.99099999999999</v>
      </c>
    </row>
    <row r="4121" spans="1:12" x14ac:dyDescent="0.3">
      <c r="A4121" s="134">
        <v>42487</v>
      </c>
      <c r="B4121" s="133">
        <v>190.07900000000001</v>
      </c>
      <c r="C4121" s="133">
        <v>4845.6580000000004</v>
      </c>
      <c r="D4121" s="183">
        <v>158.768</v>
      </c>
      <c r="E4121" s="133">
        <v>13195</v>
      </c>
      <c r="F4121" s="133">
        <v>6.5727599999999997</v>
      </c>
      <c r="G4121" s="133">
        <v>6.8196700000000003</v>
      </c>
      <c r="H4121" s="133">
        <v>6.7095099999999999</v>
      </c>
      <c r="I4121" s="133">
        <v>6.7080000000000002</v>
      </c>
      <c r="J4121" s="133">
        <v>7.3330000000000002</v>
      </c>
      <c r="K4121" s="133">
        <v>441.87400000000002</v>
      </c>
      <c r="L4121" s="133">
        <v>281.86599999999999</v>
      </c>
    </row>
    <row r="4122" spans="1:12" x14ac:dyDescent="0.3">
      <c r="A4122" s="134">
        <v>42488</v>
      </c>
      <c r="B4122" s="133">
        <v>189.89500000000001</v>
      </c>
      <c r="C4122" s="133">
        <v>4848.3900000000003</v>
      </c>
      <c r="D4122" s="183">
        <v>157.99100000000001</v>
      </c>
      <c r="E4122" s="133">
        <v>13184</v>
      </c>
      <c r="F4122" s="133">
        <v>6.5683299999999996</v>
      </c>
      <c r="G4122" s="133">
        <v>6.8951399999999996</v>
      </c>
      <c r="H4122" s="133">
        <v>6.7952899999999996</v>
      </c>
      <c r="I4122" s="133">
        <v>6.7290000000000001</v>
      </c>
      <c r="J4122" s="133">
        <v>7.3330000000000002</v>
      </c>
      <c r="K4122" s="133">
        <v>440.63499999999999</v>
      </c>
      <c r="L4122" s="133">
        <v>280.49099999999999</v>
      </c>
    </row>
    <row r="4123" spans="1:12" s="135" customFormat="1" x14ac:dyDescent="0.3">
      <c r="A4123" s="179">
        <v>42489</v>
      </c>
      <c r="B4123" s="135">
        <v>189.268</v>
      </c>
      <c r="C4123" s="135">
        <v>4838.5829999999996</v>
      </c>
      <c r="D4123" s="186">
        <v>157.46</v>
      </c>
      <c r="E4123" s="135">
        <v>13209</v>
      </c>
      <c r="F4123" s="135">
        <v>6.54291</v>
      </c>
      <c r="G4123" s="135">
        <v>6.87514</v>
      </c>
      <c r="H4123" s="135">
        <v>6.7827500000000001</v>
      </c>
      <c r="I4123" s="135">
        <v>6.742</v>
      </c>
      <c r="J4123" s="135">
        <v>7.3330000000000002</v>
      </c>
      <c r="K4123" s="135">
        <v>437.75099999999998</v>
      </c>
      <c r="L4123" s="135">
        <v>278.69799999999998</v>
      </c>
    </row>
    <row r="4124" spans="1:12" x14ac:dyDescent="0.3">
      <c r="A4124" s="134">
        <v>42490</v>
      </c>
      <c r="B4124" s="133">
        <v>189.268</v>
      </c>
      <c r="C4124" s="133">
        <v>4838.5829999999996</v>
      </c>
      <c r="D4124" s="183">
        <v>157.46</v>
      </c>
      <c r="E4124" s="133">
        <v>13209</v>
      </c>
      <c r="F4124" s="133">
        <v>6.54291</v>
      </c>
      <c r="G4124" s="133">
        <v>6.87514</v>
      </c>
      <c r="H4124" s="133">
        <v>6.7827500000000001</v>
      </c>
      <c r="I4124" s="133">
        <v>6.742</v>
      </c>
      <c r="J4124" s="133">
        <v>7.3330000000000002</v>
      </c>
      <c r="K4124" s="133">
        <v>437.75099999999998</v>
      </c>
      <c r="L4124" s="133">
        <v>278.69799999999998</v>
      </c>
    </row>
    <row r="4125" spans="1:12" x14ac:dyDescent="0.3">
      <c r="A4125" s="134">
        <v>42491</v>
      </c>
      <c r="B4125" s="133">
        <v>189.268</v>
      </c>
      <c r="C4125" s="133">
        <v>4838.5829999999996</v>
      </c>
      <c r="D4125" s="183">
        <v>157.46</v>
      </c>
      <c r="E4125" s="133">
        <v>13209</v>
      </c>
      <c r="F4125" s="133">
        <v>6.54291</v>
      </c>
      <c r="G4125" s="133">
        <v>6.87514</v>
      </c>
      <c r="H4125" s="133">
        <v>6.7827500000000001</v>
      </c>
      <c r="I4125" s="133">
        <v>6.742</v>
      </c>
      <c r="J4125" s="133">
        <v>7.3330000000000002</v>
      </c>
      <c r="K4125" s="133">
        <v>437.75099999999998</v>
      </c>
      <c r="L4125" s="133">
        <v>278.69799999999998</v>
      </c>
    </row>
    <row r="4126" spans="1:12" x14ac:dyDescent="0.3">
      <c r="A4126" s="134">
        <v>42492</v>
      </c>
      <c r="B4126" s="133">
        <v>189.20099999999999</v>
      </c>
      <c r="C4126" s="133">
        <v>4808.3190000000004</v>
      </c>
      <c r="D4126" s="183">
        <v>155.93199999999999</v>
      </c>
      <c r="E4126" s="133">
        <v>13135</v>
      </c>
      <c r="F4126" s="133">
        <v>6.5915699999999999</v>
      </c>
      <c r="G4126" s="133">
        <v>6.8308600000000004</v>
      </c>
      <c r="H4126" s="133">
        <v>6.7185800000000002</v>
      </c>
      <c r="I4126" s="133">
        <v>6.7240000000000002</v>
      </c>
      <c r="J4126" s="133">
        <v>7.3330000000000002</v>
      </c>
      <c r="K4126" s="133">
        <v>434.30900000000003</v>
      </c>
      <c r="L4126" s="133">
        <v>276.16300000000001</v>
      </c>
    </row>
    <row r="4127" spans="1:12" x14ac:dyDescent="0.3">
      <c r="A4127" s="134">
        <v>42493</v>
      </c>
      <c r="B4127" s="133">
        <v>189.309</v>
      </c>
      <c r="C4127" s="133">
        <v>4812.2640000000001</v>
      </c>
      <c r="D4127" s="183">
        <v>155.85</v>
      </c>
      <c r="E4127" s="133">
        <v>13271</v>
      </c>
      <c r="F4127" s="133">
        <v>6.4945700000000004</v>
      </c>
      <c r="G4127" s="133">
        <v>6.8001899999999997</v>
      </c>
      <c r="H4127" s="133">
        <v>6.6525499999999997</v>
      </c>
      <c r="I4127" s="133">
        <v>6.7640000000000002</v>
      </c>
      <c r="J4127" s="133">
        <v>7.343</v>
      </c>
      <c r="K4127" s="133">
        <v>435.03399999999999</v>
      </c>
      <c r="L4127" s="133">
        <v>278.00599999999997</v>
      </c>
    </row>
    <row r="4128" spans="1:12" x14ac:dyDescent="0.3">
      <c r="A4128" s="134">
        <v>42494</v>
      </c>
      <c r="B4128" s="133">
        <v>189.149</v>
      </c>
      <c r="C4128" s="133">
        <v>4822.5950000000003</v>
      </c>
      <c r="D4128" s="183">
        <v>156.63399999999999</v>
      </c>
      <c r="E4128" s="133">
        <v>13387</v>
      </c>
      <c r="F4128" s="133">
        <v>6.5579999999999998</v>
      </c>
      <c r="G4128" s="133">
        <v>6.8102900000000002</v>
      </c>
      <c r="H4128" s="133">
        <v>6.7115200000000002</v>
      </c>
      <c r="I4128" s="133">
        <v>6.657</v>
      </c>
      <c r="J4128" s="133">
        <v>7.335</v>
      </c>
      <c r="K4128" s="133">
        <v>436.73700000000002</v>
      </c>
      <c r="L4128" s="133">
        <v>278.98</v>
      </c>
    </row>
    <row r="4129" spans="1:12" x14ac:dyDescent="0.3">
      <c r="A4129" s="134">
        <v>42495</v>
      </c>
      <c r="B4129" s="133">
        <v>189.191</v>
      </c>
      <c r="C4129" s="133">
        <v>4822.5950000000003</v>
      </c>
      <c r="D4129" s="183">
        <v>156.63399999999999</v>
      </c>
      <c r="E4129" s="133">
        <v>13358</v>
      </c>
      <c r="F4129" s="133">
        <v>6.5579999999999998</v>
      </c>
      <c r="G4129" s="133">
        <v>6.8102900000000002</v>
      </c>
      <c r="H4129" s="133">
        <v>6.7115200000000002</v>
      </c>
      <c r="I4129" s="133">
        <v>6.8239999999999998</v>
      </c>
      <c r="J4129" s="133">
        <v>7.335</v>
      </c>
      <c r="K4129" s="133">
        <v>436.73700000000002</v>
      </c>
      <c r="L4129" s="133">
        <v>278.98</v>
      </c>
    </row>
    <row r="4130" spans="1:12" x14ac:dyDescent="0.3">
      <c r="A4130" s="134">
        <v>42496</v>
      </c>
      <c r="B4130" s="133">
        <v>189.232</v>
      </c>
      <c r="C4130" s="133">
        <v>4822.5950000000003</v>
      </c>
      <c r="D4130" s="183">
        <v>156.63399999999999</v>
      </c>
      <c r="E4130" s="133">
        <v>13358</v>
      </c>
      <c r="F4130" s="133">
        <v>6.5579999999999998</v>
      </c>
      <c r="G4130" s="133">
        <v>6.8102900000000002</v>
      </c>
      <c r="H4130" s="133">
        <v>6.7115200000000002</v>
      </c>
      <c r="I4130" s="133">
        <v>6.8239999999999998</v>
      </c>
      <c r="J4130" s="133">
        <v>7.335</v>
      </c>
      <c r="K4130" s="133">
        <v>436.73700000000002</v>
      </c>
      <c r="L4130" s="133">
        <v>278.98</v>
      </c>
    </row>
    <row r="4131" spans="1:12" x14ac:dyDescent="0.3">
      <c r="A4131" s="134">
        <v>42497</v>
      </c>
      <c r="B4131" s="133">
        <v>189.232</v>
      </c>
      <c r="C4131" s="133">
        <v>4822.5950000000003</v>
      </c>
      <c r="D4131" s="183">
        <v>156.63399999999999</v>
      </c>
      <c r="E4131" s="133">
        <v>13358</v>
      </c>
      <c r="F4131" s="133">
        <v>6.5579999999999998</v>
      </c>
      <c r="G4131" s="133">
        <v>6.8102900000000002</v>
      </c>
      <c r="H4131" s="133">
        <v>6.7115200000000002</v>
      </c>
      <c r="I4131" s="133">
        <v>6.8239999999999998</v>
      </c>
      <c r="J4131" s="133">
        <v>7.335</v>
      </c>
      <c r="K4131" s="133">
        <v>436.73700000000002</v>
      </c>
      <c r="L4131" s="133">
        <v>278.98</v>
      </c>
    </row>
    <row r="4132" spans="1:12" x14ac:dyDescent="0.3">
      <c r="A4132" s="134">
        <v>42498</v>
      </c>
      <c r="B4132" s="133">
        <v>189.232</v>
      </c>
      <c r="C4132" s="133">
        <v>4822.5950000000003</v>
      </c>
      <c r="D4132" s="183">
        <v>156.63399999999999</v>
      </c>
      <c r="E4132" s="133">
        <v>13358</v>
      </c>
      <c r="F4132" s="133">
        <v>6.5579999999999998</v>
      </c>
      <c r="G4132" s="133">
        <v>6.8102900000000002</v>
      </c>
      <c r="H4132" s="133">
        <v>6.7115200000000002</v>
      </c>
      <c r="I4132" s="133">
        <v>6.8239999999999998</v>
      </c>
      <c r="J4132" s="133">
        <v>7.335</v>
      </c>
      <c r="K4132" s="133">
        <v>436.73700000000002</v>
      </c>
      <c r="L4132" s="133">
        <v>278.98</v>
      </c>
    </row>
    <row r="4133" spans="1:12" x14ac:dyDescent="0.3">
      <c r="A4133" s="134">
        <v>42499</v>
      </c>
      <c r="B4133" s="133">
        <v>188.916</v>
      </c>
      <c r="C4133" s="133">
        <v>4749.3149999999996</v>
      </c>
      <c r="D4133" s="183">
        <v>154.43299999999999</v>
      </c>
      <c r="E4133" s="133">
        <v>13393</v>
      </c>
      <c r="F4133" s="133">
        <v>6.5294799999999995</v>
      </c>
      <c r="G4133" s="133">
        <v>6.8640999999999996</v>
      </c>
      <c r="H4133" s="133">
        <v>6.7555899999999998</v>
      </c>
      <c r="I4133" s="133">
        <v>6.968</v>
      </c>
      <c r="J4133" s="133">
        <v>7.3550000000000004</v>
      </c>
      <c r="K4133" s="133">
        <v>429.21600000000001</v>
      </c>
      <c r="L4133" s="133">
        <v>274.35000000000002</v>
      </c>
    </row>
    <row r="4134" spans="1:12" x14ac:dyDescent="0.3">
      <c r="A4134" s="134">
        <v>42500</v>
      </c>
      <c r="B4134" s="133">
        <v>188.64099999999999</v>
      </c>
      <c r="C4134" s="133">
        <v>4763.1149999999998</v>
      </c>
      <c r="D4134" s="183">
        <v>154.84299999999999</v>
      </c>
      <c r="E4134" s="133">
        <v>13295</v>
      </c>
      <c r="F4134" s="133">
        <v>6.5161899999999999</v>
      </c>
      <c r="G4134" s="133">
        <v>6.8626699999999996</v>
      </c>
      <c r="H4134" s="133">
        <v>6.6878399999999996</v>
      </c>
      <c r="I4134" s="133">
        <v>6.8369999999999997</v>
      </c>
      <c r="J4134" s="133">
        <v>7.468</v>
      </c>
      <c r="K4134" s="133">
        <v>432.548</v>
      </c>
      <c r="L4134" s="133">
        <v>276.125</v>
      </c>
    </row>
    <row r="4135" spans="1:12" x14ac:dyDescent="0.3">
      <c r="A4135" s="134">
        <v>42501</v>
      </c>
      <c r="B4135" s="133">
        <v>188.68</v>
      </c>
      <c r="C4135" s="133">
        <v>4799.9639999999999</v>
      </c>
      <c r="D4135" s="183">
        <v>156.34299999999999</v>
      </c>
      <c r="E4135" s="133">
        <v>13260</v>
      </c>
      <c r="F4135" s="133">
        <v>6.55633</v>
      </c>
      <c r="G4135" s="133">
        <v>6.8531399999999998</v>
      </c>
      <c r="H4135" s="133">
        <v>6.7730399999999999</v>
      </c>
      <c r="I4135" s="133">
        <v>6.8680000000000003</v>
      </c>
      <c r="J4135" s="133">
        <v>7.452</v>
      </c>
      <c r="K4135" s="133">
        <v>435.59800000000001</v>
      </c>
      <c r="L4135" s="133">
        <v>278.98099999999999</v>
      </c>
    </row>
    <row r="4136" spans="1:12" x14ac:dyDescent="0.3">
      <c r="A4136" s="134">
        <v>42502</v>
      </c>
      <c r="B4136" s="133">
        <v>188.619</v>
      </c>
      <c r="C4136" s="133">
        <v>4803.3220000000001</v>
      </c>
      <c r="D4136" s="183">
        <v>156.131</v>
      </c>
      <c r="E4136" s="133">
        <v>13272</v>
      </c>
      <c r="F4136" s="133">
        <v>6.8693299999999997</v>
      </c>
      <c r="G4136" s="133">
        <v>7.1688600000000005</v>
      </c>
      <c r="H4136" s="133">
        <v>6.7071100000000001</v>
      </c>
      <c r="I4136" s="133">
        <v>6.88</v>
      </c>
      <c r="J4136" s="133">
        <v>7.6260000000000003</v>
      </c>
      <c r="K4136" s="133">
        <v>434.483</v>
      </c>
      <c r="L4136" s="133">
        <v>277.55700000000002</v>
      </c>
    </row>
    <row r="4137" spans="1:12" x14ac:dyDescent="0.3">
      <c r="A4137" s="134">
        <v>42503</v>
      </c>
      <c r="B4137" s="133">
        <v>189.18100000000001</v>
      </c>
      <c r="C4137" s="133">
        <v>4761.7150000000001</v>
      </c>
      <c r="D4137" s="183">
        <v>154.32599999999999</v>
      </c>
      <c r="E4137" s="133">
        <v>13305</v>
      </c>
      <c r="F4137" s="133">
        <v>6.4918100000000001</v>
      </c>
      <c r="G4137" s="133">
        <v>6.7580499999999999</v>
      </c>
      <c r="H4137" s="133">
        <v>6.6103399999999999</v>
      </c>
      <c r="I4137" s="133">
        <v>6.8550000000000004</v>
      </c>
      <c r="J4137" s="133">
        <v>7.6210000000000004</v>
      </c>
      <c r="K4137" s="133">
        <v>428.53399999999999</v>
      </c>
      <c r="L4137" s="133">
        <v>274.18799999999999</v>
      </c>
    </row>
    <row r="4138" spans="1:12" x14ac:dyDescent="0.3">
      <c r="A4138" s="134">
        <v>42504</v>
      </c>
      <c r="B4138" s="133">
        <v>189.18100000000001</v>
      </c>
      <c r="C4138" s="133">
        <v>4761.7150000000001</v>
      </c>
      <c r="D4138" s="183">
        <v>154.32599999999999</v>
      </c>
      <c r="E4138" s="133">
        <v>13305</v>
      </c>
      <c r="F4138" s="133">
        <v>6.4918100000000001</v>
      </c>
      <c r="G4138" s="133">
        <v>6.7580499999999999</v>
      </c>
      <c r="H4138" s="133">
        <v>6.6103399999999999</v>
      </c>
      <c r="I4138" s="133">
        <v>6.8550000000000004</v>
      </c>
      <c r="J4138" s="133">
        <v>7.6210000000000004</v>
      </c>
      <c r="K4138" s="133">
        <v>428.53399999999999</v>
      </c>
      <c r="L4138" s="133">
        <v>274.18799999999999</v>
      </c>
    </row>
    <row r="4139" spans="1:12" x14ac:dyDescent="0.3">
      <c r="A4139" s="134">
        <v>42505</v>
      </c>
      <c r="B4139" s="133">
        <v>189.18100000000001</v>
      </c>
      <c r="C4139" s="133">
        <v>4761.7150000000001</v>
      </c>
      <c r="D4139" s="183">
        <v>154.32599999999999</v>
      </c>
      <c r="E4139" s="133">
        <v>13305</v>
      </c>
      <c r="F4139" s="133">
        <v>6.4918100000000001</v>
      </c>
      <c r="G4139" s="133">
        <v>6.7580499999999999</v>
      </c>
      <c r="H4139" s="133">
        <v>6.6103399999999999</v>
      </c>
      <c r="I4139" s="133">
        <v>6.8550000000000004</v>
      </c>
      <c r="J4139" s="133">
        <v>7.6210000000000004</v>
      </c>
      <c r="K4139" s="133">
        <v>428.53399999999999</v>
      </c>
      <c r="L4139" s="133">
        <v>274.18799999999999</v>
      </c>
    </row>
    <row r="4140" spans="1:12" x14ac:dyDescent="0.3">
      <c r="A4140" s="134">
        <v>42506</v>
      </c>
      <c r="B4140" s="133">
        <v>189.54400000000001</v>
      </c>
      <c r="C4140" s="133">
        <v>4731.5619999999999</v>
      </c>
      <c r="D4140" s="183">
        <v>153.19999999999999</v>
      </c>
      <c r="E4140" s="133">
        <v>13335</v>
      </c>
      <c r="F4140" s="133">
        <v>6.4856199999999999</v>
      </c>
      <c r="G4140" s="133">
        <v>6.8534800000000002</v>
      </c>
      <c r="H4140" s="133">
        <v>6.7024499999999998</v>
      </c>
      <c r="I4140" s="133">
        <v>6.782</v>
      </c>
      <c r="J4140" s="133">
        <v>7.2610000000000001</v>
      </c>
      <c r="K4140" s="133">
        <v>424.26</v>
      </c>
      <c r="L4140" s="133">
        <v>271.59800000000001</v>
      </c>
    </row>
    <row r="4141" spans="1:12" x14ac:dyDescent="0.3">
      <c r="A4141" s="134">
        <v>42507</v>
      </c>
      <c r="B4141" s="133">
        <v>190.06100000000001</v>
      </c>
      <c r="C4141" s="133">
        <v>4729.1559999999999</v>
      </c>
      <c r="D4141" s="183">
        <v>153.77199999999999</v>
      </c>
      <c r="E4141" s="133">
        <v>13318</v>
      </c>
      <c r="F4141" s="133">
        <v>6.4321400000000004</v>
      </c>
      <c r="G4141" s="133">
        <v>6.7797599999999996</v>
      </c>
      <c r="H4141" s="133">
        <v>6.6940200000000001</v>
      </c>
      <c r="I4141" s="133">
        <v>6.8449999999999998</v>
      </c>
      <c r="J4141" s="133">
        <v>7.1909999999999998</v>
      </c>
      <c r="K4141" s="133">
        <v>423.79199999999997</v>
      </c>
      <c r="L4141" s="133">
        <v>270.17399999999998</v>
      </c>
    </row>
    <row r="4142" spans="1:12" x14ac:dyDescent="0.3">
      <c r="A4142" s="134">
        <v>42508</v>
      </c>
      <c r="B4142" s="133">
        <v>189.66399999999999</v>
      </c>
      <c r="C4142" s="133">
        <v>4734.357</v>
      </c>
      <c r="D4142" s="183">
        <v>154.36699999999999</v>
      </c>
      <c r="E4142" s="133">
        <v>13455</v>
      </c>
      <c r="F4142" s="133">
        <v>6.5259499999999999</v>
      </c>
      <c r="G4142" s="133">
        <v>6.7448100000000002</v>
      </c>
      <c r="H4142" s="133">
        <v>6.7606900000000003</v>
      </c>
      <c r="I4142" s="133">
        <v>6.851</v>
      </c>
      <c r="J4142" s="133">
        <v>7.3070000000000004</v>
      </c>
      <c r="K4142" s="133">
        <v>424.83300000000003</v>
      </c>
      <c r="L4142" s="133">
        <v>270.06099999999998</v>
      </c>
    </row>
    <row r="4143" spans="1:12" x14ac:dyDescent="0.3">
      <c r="A4143" s="134">
        <v>42509</v>
      </c>
      <c r="B4143" s="133">
        <v>188.35400000000001</v>
      </c>
      <c r="C4143" s="133">
        <v>4704.2169999999996</v>
      </c>
      <c r="D4143" s="183">
        <v>153.22399999999999</v>
      </c>
      <c r="E4143" s="133">
        <v>13612</v>
      </c>
      <c r="F4143" s="133">
        <v>6.5027600000000003</v>
      </c>
      <c r="G4143" s="133">
        <v>6.7831399999999995</v>
      </c>
      <c r="H4143" s="133">
        <v>6.6745599999999996</v>
      </c>
      <c r="I4143" s="133">
        <v>6.7789999999999999</v>
      </c>
      <c r="J4143" s="133">
        <v>7.375</v>
      </c>
      <c r="K4143" s="133">
        <v>422.56</v>
      </c>
      <c r="L4143" s="133">
        <v>269.09199999999998</v>
      </c>
    </row>
    <row r="4144" spans="1:12" x14ac:dyDescent="0.3">
      <c r="A4144" s="134">
        <v>42510</v>
      </c>
      <c r="B4144" s="133">
        <v>187.63900000000001</v>
      </c>
      <c r="C4144" s="133">
        <v>4711.8779999999997</v>
      </c>
      <c r="D4144" s="183">
        <v>153.28899999999999</v>
      </c>
      <c r="E4144" s="133">
        <v>13646</v>
      </c>
      <c r="F4144" s="133">
        <v>6.4426199999999998</v>
      </c>
      <c r="G4144" s="133">
        <v>6.7034799999999999</v>
      </c>
      <c r="H4144" s="133">
        <v>6.6625499999999995</v>
      </c>
      <c r="I4144" s="133">
        <v>6.8170000000000002</v>
      </c>
      <c r="J4144" s="133">
        <v>7.423</v>
      </c>
      <c r="K4144" s="133">
        <v>423.34899999999999</v>
      </c>
      <c r="L4144" s="133">
        <v>269.20600000000002</v>
      </c>
    </row>
    <row r="4145" spans="1:12" x14ac:dyDescent="0.3">
      <c r="A4145" s="134">
        <v>42511</v>
      </c>
      <c r="B4145" s="133">
        <v>187.63900000000001</v>
      </c>
      <c r="C4145" s="133">
        <v>4711.8779999999997</v>
      </c>
      <c r="D4145" s="183">
        <v>153.28899999999999</v>
      </c>
      <c r="E4145" s="133">
        <v>13646</v>
      </c>
      <c r="F4145" s="133">
        <v>6.4426199999999998</v>
      </c>
      <c r="G4145" s="133">
        <v>6.7034799999999999</v>
      </c>
      <c r="H4145" s="133">
        <v>6.6625499999999995</v>
      </c>
      <c r="I4145" s="133">
        <v>6.8170000000000002</v>
      </c>
      <c r="J4145" s="133">
        <v>7.423</v>
      </c>
      <c r="K4145" s="133">
        <v>423.34899999999999</v>
      </c>
      <c r="L4145" s="133">
        <v>269.20600000000002</v>
      </c>
    </row>
    <row r="4146" spans="1:12" x14ac:dyDescent="0.3">
      <c r="A4146" s="134">
        <v>42512</v>
      </c>
      <c r="B4146" s="133">
        <v>187.63900000000001</v>
      </c>
      <c r="C4146" s="133">
        <v>4711.8779999999997</v>
      </c>
      <c r="D4146" s="183">
        <v>153.28899999999999</v>
      </c>
      <c r="E4146" s="133">
        <v>13646</v>
      </c>
      <c r="F4146" s="133">
        <v>6.4426199999999998</v>
      </c>
      <c r="G4146" s="133">
        <v>6.7034799999999999</v>
      </c>
      <c r="H4146" s="133">
        <v>6.6625499999999995</v>
      </c>
      <c r="I4146" s="133">
        <v>6.8170000000000002</v>
      </c>
      <c r="J4146" s="133">
        <v>7.423</v>
      </c>
      <c r="K4146" s="133">
        <v>423.34899999999999</v>
      </c>
      <c r="L4146" s="133">
        <v>269.20600000000002</v>
      </c>
    </row>
    <row r="4147" spans="1:12" x14ac:dyDescent="0.3">
      <c r="A4147" s="134">
        <v>42513</v>
      </c>
      <c r="B4147" s="133">
        <v>187.67</v>
      </c>
      <c r="C4147" s="133">
        <v>4743.6620000000003</v>
      </c>
      <c r="D4147" s="183">
        <v>154.321</v>
      </c>
      <c r="E4147" s="133">
        <v>13592</v>
      </c>
      <c r="F4147" s="133">
        <v>6.48095</v>
      </c>
      <c r="G4147" s="133">
        <v>6.7028100000000004</v>
      </c>
      <c r="H4147" s="133">
        <v>6.7074499999999997</v>
      </c>
      <c r="I4147" s="133">
        <v>6.8220000000000001</v>
      </c>
      <c r="J4147" s="133">
        <v>7.3929999999999998</v>
      </c>
      <c r="K4147" s="133">
        <v>427.762</v>
      </c>
      <c r="L4147" s="133">
        <v>272.11599999999999</v>
      </c>
    </row>
    <row r="4148" spans="1:12" x14ac:dyDescent="0.3">
      <c r="A4148" s="134">
        <v>42514</v>
      </c>
      <c r="B4148" s="133">
        <v>187.52799999999999</v>
      </c>
      <c r="C4148" s="133">
        <v>4710.7849999999999</v>
      </c>
      <c r="D4148" s="183">
        <v>153.489</v>
      </c>
      <c r="E4148" s="133">
        <v>13634</v>
      </c>
      <c r="F4148" s="133">
        <v>6.4426199999999998</v>
      </c>
      <c r="G4148" s="133">
        <v>6.6631</v>
      </c>
      <c r="H4148" s="133">
        <v>6.56142</v>
      </c>
      <c r="I4148" s="133">
        <v>6.9059999999999997</v>
      </c>
      <c r="J4148" s="133">
        <v>7.4349999999999996</v>
      </c>
      <c r="K4148" s="133">
        <v>424.87799999999999</v>
      </c>
      <c r="L4148" s="133">
        <v>270.85000000000002</v>
      </c>
    </row>
    <row r="4149" spans="1:12" x14ac:dyDescent="0.3">
      <c r="A4149" s="134">
        <v>42515</v>
      </c>
      <c r="B4149" s="133">
        <v>188.108</v>
      </c>
      <c r="C4149" s="133">
        <v>4772.9769999999999</v>
      </c>
      <c r="D4149" s="183">
        <v>155.99100000000001</v>
      </c>
      <c r="E4149" s="133">
        <v>13616</v>
      </c>
      <c r="F4149" s="133">
        <v>6.4303299999999997</v>
      </c>
      <c r="G4149" s="133">
        <v>6.7632899999999996</v>
      </c>
      <c r="H4149" s="133">
        <v>6.6436799999999998</v>
      </c>
      <c r="I4149" s="133">
        <v>6.9379999999999997</v>
      </c>
      <c r="J4149" s="133">
        <v>7.4329999999999998</v>
      </c>
      <c r="K4149" s="133">
        <v>432.19799999999998</v>
      </c>
      <c r="L4149" s="133">
        <v>275.71800000000002</v>
      </c>
    </row>
    <row r="4150" spans="1:12" x14ac:dyDescent="0.3">
      <c r="A4150" s="134">
        <v>42516</v>
      </c>
      <c r="B4150" s="133">
        <v>188.45</v>
      </c>
      <c r="C4150" s="133">
        <v>4784.5649999999996</v>
      </c>
      <c r="D4150" s="183">
        <v>156.34399999999999</v>
      </c>
      <c r="E4150" s="133">
        <v>13559</v>
      </c>
      <c r="F4150" s="133">
        <v>6.4457199999999997</v>
      </c>
      <c r="G4150" s="133">
        <v>6.7322899999999999</v>
      </c>
      <c r="H4150" s="133">
        <v>6.6778199999999996</v>
      </c>
      <c r="I4150" s="133">
        <v>6.9340000000000002</v>
      </c>
      <c r="J4150" s="133">
        <v>7.4359999999999999</v>
      </c>
      <c r="K4150" s="133">
        <v>433.18099999999998</v>
      </c>
      <c r="L4150" s="133">
        <v>276.73099999999999</v>
      </c>
    </row>
    <row r="4151" spans="1:12" x14ac:dyDescent="0.3">
      <c r="A4151" s="134">
        <v>42517</v>
      </c>
      <c r="B4151" s="133">
        <v>188.691</v>
      </c>
      <c r="C4151" s="133">
        <v>4814.7309999999998</v>
      </c>
      <c r="D4151" s="183">
        <v>157.67500000000001</v>
      </c>
      <c r="E4151" s="133">
        <v>13585</v>
      </c>
      <c r="F4151" s="133">
        <v>6.4706200000000003</v>
      </c>
      <c r="G4151" s="133">
        <v>6.7359499999999999</v>
      </c>
      <c r="H4151" s="133">
        <v>6.6895100000000003</v>
      </c>
      <c r="I4151" s="133">
        <v>7</v>
      </c>
      <c r="J4151" s="133">
        <v>7.4139999999999997</v>
      </c>
      <c r="K4151" s="133">
        <v>437.30399999999997</v>
      </c>
      <c r="L4151" s="133">
        <v>279.05200000000002</v>
      </c>
    </row>
    <row r="4152" spans="1:12" x14ac:dyDescent="0.3">
      <c r="A4152" s="134">
        <v>42518</v>
      </c>
      <c r="B4152" s="133">
        <v>188.691</v>
      </c>
      <c r="C4152" s="133">
        <v>4814.7309999999998</v>
      </c>
      <c r="D4152" s="183">
        <v>157.67500000000001</v>
      </c>
      <c r="E4152" s="133">
        <v>13585</v>
      </c>
      <c r="F4152" s="133">
        <v>6.4706200000000003</v>
      </c>
      <c r="G4152" s="133">
        <v>6.7359499999999999</v>
      </c>
      <c r="H4152" s="133">
        <v>6.6895100000000003</v>
      </c>
      <c r="I4152" s="133">
        <v>7</v>
      </c>
      <c r="J4152" s="133">
        <v>7.4139999999999997</v>
      </c>
      <c r="K4152" s="133">
        <v>437.30399999999997</v>
      </c>
      <c r="L4152" s="133">
        <v>279.05200000000002</v>
      </c>
    </row>
    <row r="4153" spans="1:12" x14ac:dyDescent="0.3">
      <c r="A4153" s="134">
        <v>42519</v>
      </c>
      <c r="B4153" s="133">
        <v>188.691</v>
      </c>
      <c r="C4153" s="133">
        <v>4814.7309999999998</v>
      </c>
      <c r="D4153" s="183">
        <v>157.67500000000001</v>
      </c>
      <c r="E4153" s="133">
        <v>13585</v>
      </c>
      <c r="F4153" s="133">
        <v>6.4706200000000003</v>
      </c>
      <c r="G4153" s="133">
        <v>6.7359499999999999</v>
      </c>
      <c r="H4153" s="133">
        <v>6.6895100000000003</v>
      </c>
      <c r="I4153" s="133">
        <v>7</v>
      </c>
      <c r="J4153" s="133">
        <v>7.4139999999999997</v>
      </c>
      <c r="K4153" s="133">
        <v>437.30399999999997</v>
      </c>
      <c r="L4153" s="133">
        <v>279.05200000000002</v>
      </c>
    </row>
    <row r="4154" spans="1:12" x14ac:dyDescent="0.3">
      <c r="A4154" s="134">
        <v>42520</v>
      </c>
      <c r="B4154" s="133">
        <v>188.744</v>
      </c>
      <c r="C4154" s="133">
        <v>4836.0330000000004</v>
      </c>
      <c r="D4154" s="183">
        <v>157.54300000000001</v>
      </c>
      <c r="E4154" s="133">
        <v>13644</v>
      </c>
      <c r="F4154" s="133">
        <v>6.4815699999999996</v>
      </c>
      <c r="G4154" s="133">
        <v>6.6888100000000001</v>
      </c>
      <c r="H4154" s="133">
        <v>6.6788699999999999</v>
      </c>
      <c r="I4154" s="133">
        <v>7.0039999999999996</v>
      </c>
      <c r="J4154" s="133">
        <v>7.4139999999999997</v>
      </c>
      <c r="K4154" s="133">
        <v>438.37599999999998</v>
      </c>
      <c r="L4154" s="133">
        <v>280.79000000000002</v>
      </c>
    </row>
    <row r="4155" spans="1:12" s="135" customFormat="1" x14ac:dyDescent="0.3">
      <c r="A4155" s="179">
        <v>42521</v>
      </c>
      <c r="B4155" s="135">
        <v>188.834</v>
      </c>
      <c r="C4155" s="135">
        <v>4796.8689999999997</v>
      </c>
      <c r="D4155" s="186">
        <v>156.351</v>
      </c>
      <c r="E4155" s="135">
        <v>13646</v>
      </c>
      <c r="F4155" s="135">
        <v>6.4438599999999999</v>
      </c>
      <c r="G4155" s="135">
        <v>6.6924299999999999</v>
      </c>
      <c r="H4155" s="135">
        <v>6.6199000000000003</v>
      </c>
      <c r="I4155" s="135">
        <v>7.0030000000000001</v>
      </c>
      <c r="J4155" s="135">
        <v>7.3629999999999995</v>
      </c>
      <c r="K4155" s="135">
        <v>433.95100000000002</v>
      </c>
      <c r="L4155" s="135">
        <v>277.303</v>
      </c>
    </row>
    <row r="4156" spans="1:12" x14ac:dyDescent="0.3">
      <c r="A4156" s="134">
        <v>42522</v>
      </c>
      <c r="B4156" s="133">
        <v>189.071</v>
      </c>
      <c r="C4156" s="133">
        <v>4839.6679999999997</v>
      </c>
      <c r="D4156" s="183">
        <v>157.499</v>
      </c>
      <c r="E4156" s="133">
        <v>13660</v>
      </c>
      <c r="F4156" s="133">
        <v>6.4061000000000003</v>
      </c>
      <c r="G4156" s="133">
        <v>6.7255700000000003</v>
      </c>
      <c r="H4156" s="133">
        <v>6.6407400000000001</v>
      </c>
      <c r="I4156" s="133">
        <v>7.0350000000000001</v>
      </c>
      <c r="J4156" s="133">
        <v>7.3920000000000003</v>
      </c>
      <c r="K4156" s="133">
        <v>437.82900000000001</v>
      </c>
      <c r="L4156" s="133">
        <v>279.74799999999999</v>
      </c>
    </row>
    <row r="4157" spans="1:12" x14ac:dyDescent="0.3">
      <c r="A4157" s="134">
        <v>42523</v>
      </c>
      <c r="B4157" s="133">
        <v>188.89599999999999</v>
      </c>
      <c r="C4157" s="133">
        <v>4833.2250000000004</v>
      </c>
      <c r="D4157" s="183">
        <v>157.22999999999999</v>
      </c>
      <c r="E4157" s="133">
        <v>13636</v>
      </c>
      <c r="F4157" s="133">
        <v>6.4001400000000004</v>
      </c>
      <c r="G4157" s="133">
        <v>6.6915199999999997</v>
      </c>
      <c r="H4157" s="133">
        <v>6.6664200000000005</v>
      </c>
      <c r="I4157" s="133">
        <v>7.1769999999999996</v>
      </c>
      <c r="J4157" s="133">
        <v>7.4269999999999996</v>
      </c>
      <c r="K4157" s="133">
        <v>436.01799999999997</v>
      </c>
      <c r="L4157" s="133">
        <v>278.61500000000001</v>
      </c>
    </row>
    <row r="4158" spans="1:12" x14ac:dyDescent="0.3">
      <c r="A4158" s="134">
        <v>42524</v>
      </c>
      <c r="B4158" s="133">
        <v>189.21600000000001</v>
      </c>
      <c r="C4158" s="133">
        <v>4853.9219999999996</v>
      </c>
      <c r="D4158" s="183">
        <v>158.18799999999999</v>
      </c>
      <c r="E4158" s="133">
        <v>13421</v>
      </c>
      <c r="F4158" s="133">
        <v>6.4509499999999997</v>
      </c>
      <c r="G4158" s="133">
        <v>6.7167200000000005</v>
      </c>
      <c r="H4158" s="133">
        <v>6.6312699999999998</v>
      </c>
      <c r="I4158" s="133">
        <v>6.9820000000000002</v>
      </c>
      <c r="J4158" s="133">
        <v>7.375</v>
      </c>
      <c r="K4158" s="133">
        <v>437.93400000000003</v>
      </c>
      <c r="L4158" s="133">
        <v>280.24</v>
      </c>
    </row>
    <row r="4159" spans="1:12" x14ac:dyDescent="0.3">
      <c r="A4159" s="134">
        <v>42525</v>
      </c>
      <c r="B4159" s="133">
        <v>189.21600000000001</v>
      </c>
      <c r="C4159" s="133">
        <v>4853.9219999999996</v>
      </c>
      <c r="D4159" s="183">
        <v>158.18799999999999</v>
      </c>
      <c r="E4159" s="133">
        <v>13421</v>
      </c>
      <c r="F4159" s="133">
        <v>6.4509499999999997</v>
      </c>
      <c r="G4159" s="133">
        <v>6.7167200000000005</v>
      </c>
      <c r="H4159" s="133">
        <v>6.6312699999999998</v>
      </c>
      <c r="I4159" s="133">
        <v>6.9820000000000002</v>
      </c>
      <c r="J4159" s="133">
        <v>7.375</v>
      </c>
      <c r="K4159" s="133">
        <v>437.93400000000003</v>
      </c>
      <c r="L4159" s="133">
        <v>280.24</v>
      </c>
    </row>
    <row r="4160" spans="1:12" x14ac:dyDescent="0.3">
      <c r="A4160" s="134">
        <v>42526</v>
      </c>
      <c r="B4160" s="133">
        <v>189.21600000000001</v>
      </c>
      <c r="C4160" s="133">
        <v>4853.9219999999996</v>
      </c>
      <c r="D4160" s="183">
        <v>158.18799999999999</v>
      </c>
      <c r="E4160" s="133">
        <v>13421</v>
      </c>
      <c r="F4160" s="133">
        <v>6.4509499999999997</v>
      </c>
      <c r="G4160" s="133">
        <v>6.7167200000000005</v>
      </c>
      <c r="H4160" s="133">
        <v>6.6312699999999998</v>
      </c>
      <c r="I4160" s="133">
        <v>6.9820000000000002</v>
      </c>
      <c r="J4160" s="133">
        <v>7.375</v>
      </c>
      <c r="K4160" s="133">
        <v>437.93400000000003</v>
      </c>
      <c r="L4160" s="133">
        <v>280.24</v>
      </c>
    </row>
    <row r="4161" spans="1:12" x14ac:dyDescent="0.3">
      <c r="A4161" s="134">
        <v>42527</v>
      </c>
      <c r="B4161" s="133">
        <v>189.86500000000001</v>
      </c>
      <c r="C4161" s="133">
        <v>4896.0249999999996</v>
      </c>
      <c r="D4161" s="183">
        <v>160.01900000000001</v>
      </c>
      <c r="E4161" s="133">
        <v>13346</v>
      </c>
      <c r="F4161" s="133">
        <v>6.4693800000000001</v>
      </c>
      <c r="G4161" s="133">
        <v>6.8272399999999998</v>
      </c>
      <c r="H4161" s="133">
        <v>6.6377899999999999</v>
      </c>
      <c r="I4161" s="133">
        <v>7.0129999999999999</v>
      </c>
      <c r="J4161" s="133">
        <v>7.3540000000000001</v>
      </c>
      <c r="K4161" s="133">
        <v>444.11700000000002</v>
      </c>
      <c r="L4161" s="133">
        <v>284.11799999999999</v>
      </c>
    </row>
    <row r="4162" spans="1:12" x14ac:dyDescent="0.3">
      <c r="A4162" s="134">
        <v>42528</v>
      </c>
      <c r="B4162" s="133">
        <v>190.631</v>
      </c>
      <c r="C4162" s="133">
        <v>4933.9889999999996</v>
      </c>
      <c r="D4162" s="183">
        <v>161.47</v>
      </c>
      <c r="E4162" s="133">
        <v>13227</v>
      </c>
      <c r="F4162" s="133">
        <v>6.4006699999999999</v>
      </c>
      <c r="G4162" s="133">
        <v>6.7271400000000003</v>
      </c>
      <c r="H4162" s="133">
        <v>6.6115300000000001</v>
      </c>
      <c r="I4162" s="133">
        <v>6.9580000000000002</v>
      </c>
      <c r="J4162" s="133">
        <v>7.2919999999999998</v>
      </c>
      <c r="K4162" s="133">
        <v>447.87900000000002</v>
      </c>
      <c r="L4162" s="133">
        <v>286.15600000000001</v>
      </c>
    </row>
    <row r="4163" spans="1:12" x14ac:dyDescent="0.3">
      <c r="A4163" s="134">
        <v>42529</v>
      </c>
      <c r="B4163" s="133">
        <v>191.19800000000001</v>
      </c>
      <c r="C4163" s="133">
        <v>4916.0609999999997</v>
      </c>
      <c r="D4163" s="183">
        <v>160.648</v>
      </c>
      <c r="E4163" s="133">
        <v>13207</v>
      </c>
      <c r="F4163" s="133">
        <v>6.3649500000000003</v>
      </c>
      <c r="G4163" s="133">
        <v>6.6626700000000003</v>
      </c>
      <c r="H4163" s="133">
        <v>6.5841200000000004</v>
      </c>
      <c r="I4163" s="133">
        <v>6.9279999999999999</v>
      </c>
      <c r="J4163" s="133">
        <v>7.2720000000000002</v>
      </c>
      <c r="K4163" s="133">
        <v>445.57400000000001</v>
      </c>
      <c r="L4163" s="133">
        <v>285.18599999999998</v>
      </c>
    </row>
    <row r="4164" spans="1:12" x14ac:dyDescent="0.3">
      <c r="A4164" s="134">
        <v>42530</v>
      </c>
      <c r="B4164" s="133">
        <v>191.501</v>
      </c>
      <c r="C4164" s="133">
        <v>4876.7939999999999</v>
      </c>
      <c r="D4164" s="183">
        <v>159.84100000000001</v>
      </c>
      <c r="E4164" s="133">
        <v>13275</v>
      </c>
      <c r="F4164" s="133">
        <v>6.3981700000000004</v>
      </c>
      <c r="G4164" s="133">
        <v>6.7476700000000003</v>
      </c>
      <c r="H4164" s="133">
        <v>6.6020099999999999</v>
      </c>
      <c r="I4164" s="133">
        <v>6.7590000000000003</v>
      </c>
      <c r="J4164" s="133">
        <v>7.258</v>
      </c>
      <c r="K4164" s="133">
        <v>439.80599999999998</v>
      </c>
      <c r="L4164" s="133">
        <v>281.73099999999999</v>
      </c>
    </row>
    <row r="4165" spans="1:12" x14ac:dyDescent="0.3">
      <c r="A4165" s="134">
        <v>42531</v>
      </c>
      <c r="B4165" s="133">
        <v>191.34700000000001</v>
      </c>
      <c r="C4165" s="133">
        <v>4848.0559999999996</v>
      </c>
      <c r="D4165" s="183">
        <v>158.91900000000001</v>
      </c>
      <c r="E4165" s="133">
        <v>13340</v>
      </c>
      <c r="F4165" s="133">
        <v>6.4781899999999997</v>
      </c>
      <c r="G4165" s="133">
        <v>6.6851900000000004</v>
      </c>
      <c r="H4165" s="133">
        <v>6.6505400000000003</v>
      </c>
      <c r="I4165" s="133">
        <v>6.8609999999999998</v>
      </c>
      <c r="J4165" s="133">
        <v>7.3140000000000001</v>
      </c>
      <c r="K4165" s="133">
        <v>436.70400000000001</v>
      </c>
      <c r="L4165" s="133">
        <v>279.42500000000001</v>
      </c>
    </row>
    <row r="4166" spans="1:12" x14ac:dyDescent="0.3">
      <c r="A4166" s="134">
        <v>42532</v>
      </c>
      <c r="B4166" s="133">
        <v>191.34700000000001</v>
      </c>
      <c r="C4166" s="133">
        <v>4848.0559999999996</v>
      </c>
      <c r="D4166" s="183">
        <v>158.91900000000001</v>
      </c>
      <c r="E4166" s="133">
        <v>13340</v>
      </c>
      <c r="F4166" s="133">
        <v>6.4781899999999997</v>
      </c>
      <c r="G4166" s="133">
        <v>6.6851900000000004</v>
      </c>
      <c r="H4166" s="133">
        <v>6.6505400000000003</v>
      </c>
      <c r="I4166" s="133">
        <v>6.8609999999999998</v>
      </c>
      <c r="J4166" s="133">
        <v>7.3140000000000001</v>
      </c>
      <c r="K4166" s="133">
        <v>436.70400000000001</v>
      </c>
      <c r="L4166" s="133">
        <v>279.42500000000001</v>
      </c>
    </row>
    <row r="4167" spans="1:12" x14ac:dyDescent="0.3">
      <c r="A4167" s="134">
        <v>42533</v>
      </c>
      <c r="B4167" s="133">
        <v>191.34700000000001</v>
      </c>
      <c r="C4167" s="133">
        <v>4848.0559999999996</v>
      </c>
      <c r="D4167" s="183">
        <v>158.91900000000001</v>
      </c>
      <c r="E4167" s="133">
        <v>13340</v>
      </c>
      <c r="F4167" s="133">
        <v>6.4781899999999997</v>
      </c>
      <c r="G4167" s="133">
        <v>6.6851900000000004</v>
      </c>
      <c r="H4167" s="133">
        <v>6.6505400000000003</v>
      </c>
      <c r="I4167" s="133">
        <v>6.8609999999999998</v>
      </c>
      <c r="J4167" s="133">
        <v>7.3140000000000001</v>
      </c>
      <c r="K4167" s="133">
        <v>436.70400000000001</v>
      </c>
      <c r="L4167" s="133">
        <v>279.42500000000001</v>
      </c>
    </row>
    <row r="4168" spans="1:12" x14ac:dyDescent="0.3">
      <c r="A4168" s="134">
        <v>42534</v>
      </c>
      <c r="B4168" s="133">
        <v>191.45</v>
      </c>
      <c r="C4168" s="133">
        <v>4807.2259999999997</v>
      </c>
      <c r="D4168" s="183">
        <v>157.905</v>
      </c>
      <c r="E4168" s="133">
        <v>13330</v>
      </c>
      <c r="F4168" s="133">
        <v>6.4786700000000002</v>
      </c>
      <c r="G4168" s="133">
        <v>6.6818999999999997</v>
      </c>
      <c r="H4168" s="133">
        <v>6.60623</v>
      </c>
      <c r="I4168" s="133">
        <v>6.82</v>
      </c>
      <c r="J4168" s="133">
        <v>7.319</v>
      </c>
      <c r="K4168" s="133">
        <v>432.46199999999999</v>
      </c>
      <c r="L4168" s="133">
        <v>276.56700000000001</v>
      </c>
    </row>
    <row r="4169" spans="1:12" x14ac:dyDescent="0.3">
      <c r="A4169" s="134">
        <v>42535</v>
      </c>
      <c r="B4169" s="133">
        <v>191.327</v>
      </c>
      <c r="C4169" s="133">
        <v>4821.59</v>
      </c>
      <c r="D4169" s="183">
        <v>158.38800000000001</v>
      </c>
      <c r="E4169" s="133">
        <v>13410</v>
      </c>
      <c r="F4169" s="133">
        <v>6.391</v>
      </c>
      <c r="G4169" s="133">
        <v>6.6162900000000002</v>
      </c>
      <c r="H4169" s="133">
        <v>6.5521599999999998</v>
      </c>
      <c r="I4169" s="133">
        <v>6.7919999999999998</v>
      </c>
      <c r="J4169" s="133">
        <v>7.2759999999999998</v>
      </c>
      <c r="K4169" s="133">
        <v>433.87400000000002</v>
      </c>
      <c r="L4169" s="133">
        <v>276.92</v>
      </c>
    </row>
    <row r="4170" spans="1:12" x14ac:dyDescent="0.3">
      <c r="A4170" s="134">
        <v>42536</v>
      </c>
      <c r="B4170" s="133">
        <v>191.24199999999999</v>
      </c>
      <c r="C4170" s="133">
        <v>4814.8239999999996</v>
      </c>
      <c r="D4170" s="183">
        <v>159.31100000000001</v>
      </c>
      <c r="E4170" s="133">
        <v>13315</v>
      </c>
      <c r="F4170" s="133">
        <v>6.4155699999999998</v>
      </c>
      <c r="G4170" s="133">
        <v>6.6809099999999999</v>
      </c>
      <c r="H4170" s="133">
        <v>6.5952000000000002</v>
      </c>
      <c r="I4170" s="133">
        <v>6.835</v>
      </c>
      <c r="J4170" s="133">
        <v>7.3010000000000002</v>
      </c>
      <c r="K4170" s="133">
        <v>435.7</v>
      </c>
      <c r="L4170" s="133">
        <v>279.17500000000001</v>
      </c>
    </row>
    <row r="4171" spans="1:12" x14ac:dyDescent="0.3">
      <c r="A4171" s="134">
        <v>42537</v>
      </c>
      <c r="B4171" s="133">
        <v>191.422</v>
      </c>
      <c r="C4171" s="133">
        <v>4814.3909999999996</v>
      </c>
      <c r="D4171" s="183">
        <v>158.81899999999999</v>
      </c>
      <c r="E4171" s="133">
        <v>13390</v>
      </c>
      <c r="F4171" s="133">
        <v>6.4160000000000004</v>
      </c>
      <c r="G4171" s="133">
        <v>6.6886200000000002</v>
      </c>
      <c r="H4171" s="133">
        <v>6.6001500000000002</v>
      </c>
      <c r="I4171" s="133">
        <v>6.8090000000000002</v>
      </c>
      <c r="J4171" s="133">
        <v>7.3010000000000002</v>
      </c>
      <c r="K4171" s="133">
        <v>434.61900000000003</v>
      </c>
      <c r="L4171" s="133">
        <v>278.83</v>
      </c>
    </row>
    <row r="4172" spans="1:12" x14ac:dyDescent="0.3">
      <c r="A4172" s="134">
        <v>42538</v>
      </c>
      <c r="B4172" s="133">
        <v>191.262</v>
      </c>
      <c r="C4172" s="133">
        <v>4835.143</v>
      </c>
      <c r="D4172" s="183">
        <v>159.95099999999999</v>
      </c>
      <c r="E4172" s="133">
        <v>13360</v>
      </c>
      <c r="F4172" s="133">
        <v>6.3870000000000005</v>
      </c>
      <c r="G4172" s="133">
        <v>6.6964300000000003</v>
      </c>
      <c r="H4172" s="133">
        <v>6.6337299999999999</v>
      </c>
      <c r="I4172" s="133">
        <v>6.8319999999999999</v>
      </c>
      <c r="J4172" s="133">
        <v>7.3010000000000002</v>
      </c>
      <c r="K4172" s="133">
        <v>437.05099999999999</v>
      </c>
      <c r="L4172" s="133">
        <v>279.71199999999999</v>
      </c>
    </row>
    <row r="4173" spans="1:12" x14ac:dyDescent="0.3">
      <c r="A4173" s="134">
        <v>42539</v>
      </c>
      <c r="B4173" s="133">
        <v>191.262</v>
      </c>
      <c r="C4173" s="133">
        <v>4835.143</v>
      </c>
      <c r="D4173" s="183">
        <v>159.95099999999999</v>
      </c>
      <c r="E4173" s="133">
        <v>13360</v>
      </c>
      <c r="F4173" s="133">
        <v>6.3870000000000005</v>
      </c>
      <c r="G4173" s="133">
        <v>6.6964300000000003</v>
      </c>
      <c r="H4173" s="133">
        <v>6.6337299999999999</v>
      </c>
      <c r="I4173" s="133">
        <v>6.8319999999999999</v>
      </c>
      <c r="J4173" s="133">
        <v>7.3010000000000002</v>
      </c>
      <c r="K4173" s="133">
        <v>437.05099999999999</v>
      </c>
      <c r="L4173" s="133">
        <v>279.71199999999999</v>
      </c>
    </row>
    <row r="4174" spans="1:12" x14ac:dyDescent="0.3">
      <c r="A4174" s="134">
        <v>42540</v>
      </c>
      <c r="B4174" s="133">
        <v>191.262</v>
      </c>
      <c r="C4174" s="133">
        <v>4835.143</v>
      </c>
      <c r="D4174" s="183">
        <v>159.95099999999999</v>
      </c>
      <c r="E4174" s="133">
        <v>13360</v>
      </c>
      <c r="F4174" s="133">
        <v>6.3870000000000005</v>
      </c>
      <c r="G4174" s="133">
        <v>6.6964300000000003</v>
      </c>
      <c r="H4174" s="133">
        <v>6.6337299999999999</v>
      </c>
      <c r="I4174" s="133">
        <v>6.8319999999999999</v>
      </c>
      <c r="J4174" s="133">
        <v>7.3010000000000002</v>
      </c>
      <c r="K4174" s="133">
        <v>437.05099999999999</v>
      </c>
      <c r="L4174" s="133">
        <v>279.71199999999999</v>
      </c>
    </row>
    <row r="4175" spans="1:12" x14ac:dyDescent="0.3">
      <c r="A4175" s="134">
        <v>42541</v>
      </c>
      <c r="B4175" s="133">
        <v>191.46799999999999</v>
      </c>
      <c r="C4175" s="133">
        <v>4863.5309999999999</v>
      </c>
      <c r="D4175" s="183">
        <v>160.80099999999999</v>
      </c>
      <c r="E4175" s="133">
        <v>13235</v>
      </c>
      <c r="F4175" s="133">
        <v>6.40862</v>
      </c>
      <c r="G4175" s="133">
        <v>6.6215700000000002</v>
      </c>
      <c r="H4175" s="133">
        <v>6.6710799999999999</v>
      </c>
      <c r="I4175" s="133">
        <v>6.8680000000000003</v>
      </c>
      <c r="J4175" s="133">
        <v>7.3360000000000003</v>
      </c>
      <c r="K4175" s="133">
        <v>439.048</v>
      </c>
      <c r="L4175" s="133">
        <v>280.69099999999997</v>
      </c>
    </row>
    <row r="4176" spans="1:12" x14ac:dyDescent="0.3">
      <c r="A4176" s="134">
        <v>42542</v>
      </c>
      <c r="B4176" s="133">
        <v>191.47399999999999</v>
      </c>
      <c r="C4176" s="133">
        <v>4878.7139999999999</v>
      </c>
      <c r="D4176" s="183">
        <v>161.291</v>
      </c>
      <c r="E4176" s="133">
        <v>13256</v>
      </c>
      <c r="F4176" s="133">
        <v>6.4385200000000005</v>
      </c>
      <c r="G4176" s="133">
        <v>6.6248100000000001</v>
      </c>
      <c r="H4176" s="133">
        <v>6.6194100000000002</v>
      </c>
      <c r="I4176" s="133">
        <v>6.9649999999999999</v>
      </c>
      <c r="J4176" s="133">
        <v>7.3319999999999999</v>
      </c>
      <c r="K4176" s="133">
        <v>441.548</v>
      </c>
      <c r="L4176" s="133">
        <v>281.149</v>
      </c>
    </row>
    <row r="4177" spans="1:12" x14ac:dyDescent="0.3">
      <c r="A4177" s="134">
        <v>42543</v>
      </c>
      <c r="B4177" s="133">
        <v>191.56200000000001</v>
      </c>
      <c r="C4177" s="133">
        <v>4896.8519999999999</v>
      </c>
      <c r="D4177" s="183">
        <v>162.36799999999999</v>
      </c>
      <c r="E4177" s="133">
        <v>13248</v>
      </c>
      <c r="F4177" s="133">
        <v>6.37324</v>
      </c>
      <c r="G4177" s="133">
        <v>6.6753799999999996</v>
      </c>
      <c r="H4177" s="133">
        <v>6.5663200000000002</v>
      </c>
      <c r="I4177" s="133">
        <v>6.9109999999999996</v>
      </c>
      <c r="J4177" s="133">
        <v>7.2939999999999996</v>
      </c>
      <c r="K4177" s="133">
        <v>444.41199999999998</v>
      </c>
      <c r="L4177" s="133">
        <v>283.077</v>
      </c>
    </row>
    <row r="4178" spans="1:12" x14ac:dyDescent="0.3">
      <c r="A4178" s="134">
        <v>42544</v>
      </c>
      <c r="B4178" s="133">
        <v>191.803</v>
      </c>
      <c r="C4178" s="133">
        <v>4874.3090000000002</v>
      </c>
      <c r="D4178" s="183">
        <v>161.64400000000001</v>
      </c>
      <c r="E4178" s="133">
        <v>13104</v>
      </c>
      <c r="F4178" s="133">
        <v>6.3375199999999996</v>
      </c>
      <c r="G4178" s="133">
        <v>6.6829099999999997</v>
      </c>
      <c r="H4178" s="133">
        <v>6.5270599999999996</v>
      </c>
      <c r="I4178" s="133">
        <v>6.875</v>
      </c>
      <c r="J4178" s="133">
        <v>7.2789999999999999</v>
      </c>
      <c r="K4178" s="133">
        <v>442.81400000000002</v>
      </c>
      <c r="L4178" s="133">
        <v>282.35899999999998</v>
      </c>
    </row>
    <row r="4179" spans="1:12" x14ac:dyDescent="0.3">
      <c r="A4179" s="134">
        <v>42545</v>
      </c>
      <c r="B4179" s="133">
        <v>190.578</v>
      </c>
      <c r="C4179" s="133">
        <v>4834.5690000000004</v>
      </c>
      <c r="D4179" s="183">
        <v>160.00700000000001</v>
      </c>
      <c r="E4179" s="133">
        <v>13415</v>
      </c>
      <c r="F4179" s="133">
        <v>6.3368099999999998</v>
      </c>
      <c r="G4179" s="133">
        <v>6.6730499999999999</v>
      </c>
      <c r="H4179" s="133">
        <v>6.5705900000000002</v>
      </c>
      <c r="I4179" s="133">
        <v>6.8929999999999998</v>
      </c>
      <c r="J4179" s="133">
        <v>7.3890000000000002</v>
      </c>
      <c r="K4179" s="133">
        <v>438.81200000000001</v>
      </c>
      <c r="L4179" s="133">
        <v>279.45499999999998</v>
      </c>
    </row>
    <row r="4180" spans="1:12" x14ac:dyDescent="0.3">
      <c r="A4180" s="134">
        <v>42546</v>
      </c>
      <c r="B4180" s="133">
        <v>190.578</v>
      </c>
      <c r="C4180" s="133">
        <v>4834.5690000000004</v>
      </c>
      <c r="D4180" s="183">
        <v>160.00700000000001</v>
      </c>
      <c r="E4180" s="133">
        <v>13415</v>
      </c>
      <c r="F4180" s="133">
        <v>6.3368099999999998</v>
      </c>
      <c r="G4180" s="133">
        <v>6.6730499999999999</v>
      </c>
      <c r="H4180" s="133">
        <v>6.5705900000000002</v>
      </c>
      <c r="I4180" s="133">
        <v>6.8929999999999998</v>
      </c>
      <c r="J4180" s="133">
        <v>7.3890000000000002</v>
      </c>
      <c r="K4180" s="133">
        <v>438.81200000000001</v>
      </c>
      <c r="L4180" s="133">
        <v>279.45499999999998</v>
      </c>
    </row>
    <row r="4181" spans="1:12" x14ac:dyDescent="0.3">
      <c r="A4181" s="134">
        <v>42547</v>
      </c>
      <c r="B4181" s="133">
        <v>190.578</v>
      </c>
      <c r="C4181" s="133">
        <v>4834.5690000000004</v>
      </c>
      <c r="D4181" s="183">
        <v>160.00700000000001</v>
      </c>
      <c r="E4181" s="133">
        <v>13415</v>
      </c>
      <c r="F4181" s="133">
        <v>6.3368099999999998</v>
      </c>
      <c r="G4181" s="133">
        <v>6.6730499999999999</v>
      </c>
      <c r="H4181" s="133">
        <v>6.5705900000000002</v>
      </c>
      <c r="I4181" s="133">
        <v>6.8929999999999998</v>
      </c>
      <c r="J4181" s="133">
        <v>7.3890000000000002</v>
      </c>
      <c r="K4181" s="133">
        <v>438.81200000000001</v>
      </c>
      <c r="L4181" s="133">
        <v>279.45499999999998</v>
      </c>
    </row>
    <row r="4182" spans="1:12" x14ac:dyDescent="0.3">
      <c r="A4182" s="134">
        <v>42548</v>
      </c>
      <c r="B4182" s="133">
        <v>191.36600000000001</v>
      </c>
      <c r="C4182" s="133">
        <v>4836.0519999999997</v>
      </c>
      <c r="D4182" s="183">
        <v>160.56</v>
      </c>
      <c r="E4182" s="133">
        <v>13389</v>
      </c>
      <c r="F4182" s="133">
        <v>6.4024299999999998</v>
      </c>
      <c r="G4182" s="133">
        <v>6.6754800000000003</v>
      </c>
      <c r="H4182" s="133">
        <v>6.5757399999999997</v>
      </c>
      <c r="I4182" s="133">
        <v>6.91</v>
      </c>
      <c r="J4182" s="133">
        <v>7.3739999999999997</v>
      </c>
      <c r="K4182" s="133">
        <v>438.39</v>
      </c>
      <c r="L4182" s="133">
        <v>278.95499999999998</v>
      </c>
    </row>
    <row r="4183" spans="1:12" x14ac:dyDescent="0.3">
      <c r="A4183" s="134">
        <v>42549</v>
      </c>
      <c r="B4183" s="133">
        <v>192.21600000000001</v>
      </c>
      <c r="C4183" s="133">
        <v>4882.1710000000003</v>
      </c>
      <c r="D4183" s="183">
        <v>161.45599999999999</v>
      </c>
      <c r="E4183" s="133">
        <v>13153</v>
      </c>
      <c r="F4183" s="133">
        <v>6.4043299999999999</v>
      </c>
      <c r="G4183" s="133">
        <v>6.68438</v>
      </c>
      <c r="H4183" s="133">
        <v>6.5539100000000001</v>
      </c>
      <c r="I4183" s="133">
        <v>6.8860000000000001</v>
      </c>
      <c r="J4183" s="133">
        <v>7.3259999999999996</v>
      </c>
      <c r="K4183" s="133">
        <v>444.84</v>
      </c>
      <c r="L4183" s="133">
        <v>283.73599999999999</v>
      </c>
    </row>
    <row r="4184" spans="1:12" x14ac:dyDescent="0.3">
      <c r="A4184" s="134">
        <v>42550</v>
      </c>
      <c r="B4184" s="133">
        <v>193.06200000000001</v>
      </c>
      <c r="C4184" s="133">
        <v>4980.1049999999996</v>
      </c>
      <c r="D4184" s="183">
        <v>164.81399999999999</v>
      </c>
      <c r="E4184" s="133">
        <v>13131</v>
      </c>
      <c r="F4184" s="133">
        <v>6.4629300000000001</v>
      </c>
      <c r="G4184" s="133">
        <v>6.7004799999999998</v>
      </c>
      <c r="H4184" s="133">
        <v>6.5164900000000001</v>
      </c>
      <c r="I4184" s="133">
        <v>6.8440000000000003</v>
      </c>
      <c r="J4184" s="133">
        <v>7.29</v>
      </c>
      <c r="K4184" s="133">
        <v>456.20699999999999</v>
      </c>
      <c r="L4184" s="133">
        <v>291.524</v>
      </c>
    </row>
    <row r="4185" spans="1:12" s="135" customFormat="1" x14ac:dyDescent="0.3">
      <c r="A4185" s="179">
        <v>42551</v>
      </c>
      <c r="B4185" s="135">
        <v>193.57900000000001</v>
      </c>
      <c r="C4185" s="135">
        <v>5016.6469999999999</v>
      </c>
      <c r="D4185" s="186">
        <v>165.941</v>
      </c>
      <c r="E4185" s="135">
        <v>13173</v>
      </c>
      <c r="F4185" s="135">
        <v>6.4125699999999997</v>
      </c>
      <c r="G4185" s="135">
        <v>6.7070999999999996</v>
      </c>
      <c r="H4185" s="135">
        <v>6.5927199999999999</v>
      </c>
      <c r="I4185" s="135">
        <v>6.8789999999999996</v>
      </c>
      <c r="J4185" s="135">
        <v>7.2210000000000001</v>
      </c>
      <c r="K4185" s="135">
        <v>459.37299999999999</v>
      </c>
      <c r="L4185" s="135">
        <v>293.34899999999999</v>
      </c>
    </row>
    <row r="4186" spans="1:12" x14ac:dyDescent="0.3">
      <c r="A4186" s="134">
        <v>42552</v>
      </c>
      <c r="B4186" s="133">
        <v>194.82400000000001</v>
      </c>
      <c r="C4186" s="133">
        <v>4971.5810000000001</v>
      </c>
      <c r="D4186" s="183">
        <v>164.44900000000001</v>
      </c>
      <c r="E4186" s="133">
        <v>13145</v>
      </c>
      <c r="F4186" s="133">
        <v>6.37643</v>
      </c>
      <c r="G4186" s="133">
        <v>6.6207099999999999</v>
      </c>
      <c r="H4186" s="133">
        <v>6.5793600000000003</v>
      </c>
      <c r="I4186" s="133">
        <v>6.8140000000000001</v>
      </c>
      <c r="J4186" s="133">
        <v>7.1390000000000002</v>
      </c>
      <c r="K4186" s="133">
        <v>455</v>
      </c>
      <c r="L4186" s="133">
        <v>290.48599999999999</v>
      </c>
    </row>
    <row r="4187" spans="1:12" x14ac:dyDescent="0.3">
      <c r="A4187" s="134">
        <v>42553</v>
      </c>
      <c r="B4187" s="133">
        <v>194.82400000000001</v>
      </c>
      <c r="C4187" s="133">
        <v>4971.5810000000001</v>
      </c>
      <c r="D4187" s="183">
        <v>164.44900000000001</v>
      </c>
      <c r="E4187" s="133">
        <v>13145</v>
      </c>
      <c r="F4187" s="133">
        <v>6.37643</v>
      </c>
      <c r="G4187" s="133">
        <v>6.6207099999999999</v>
      </c>
      <c r="H4187" s="133">
        <v>6.5793600000000003</v>
      </c>
      <c r="I4187" s="133">
        <v>6.8140000000000001</v>
      </c>
      <c r="J4187" s="133">
        <v>7.1390000000000002</v>
      </c>
      <c r="K4187" s="133">
        <v>455</v>
      </c>
      <c r="L4187" s="133">
        <v>290.48599999999999</v>
      </c>
    </row>
    <row r="4188" spans="1:12" x14ac:dyDescent="0.3">
      <c r="A4188" s="134">
        <v>42554</v>
      </c>
      <c r="B4188" s="133">
        <v>194.82400000000001</v>
      </c>
      <c r="C4188" s="133">
        <v>4971.5810000000001</v>
      </c>
      <c r="D4188" s="183">
        <v>164.44900000000001</v>
      </c>
      <c r="E4188" s="133">
        <v>13145</v>
      </c>
      <c r="F4188" s="133">
        <v>6.37643</v>
      </c>
      <c r="G4188" s="133">
        <v>6.6207099999999999</v>
      </c>
      <c r="H4188" s="133">
        <v>6.5793600000000003</v>
      </c>
      <c r="I4188" s="133">
        <v>6.8140000000000001</v>
      </c>
      <c r="J4188" s="133">
        <v>7.1390000000000002</v>
      </c>
      <c r="K4188" s="133">
        <v>455</v>
      </c>
      <c r="L4188" s="133">
        <v>290.48599999999999</v>
      </c>
    </row>
    <row r="4189" spans="1:12" x14ac:dyDescent="0.3">
      <c r="A4189" s="134">
        <v>42555</v>
      </c>
      <c r="B4189" s="133">
        <v>194.94900000000001</v>
      </c>
      <c r="C4189" s="133">
        <v>4971.5810000000001</v>
      </c>
      <c r="D4189" s="183">
        <v>164.44900000000001</v>
      </c>
      <c r="E4189" s="133">
        <v>13096</v>
      </c>
      <c r="F4189" s="133">
        <v>6.37643</v>
      </c>
      <c r="G4189" s="133">
        <v>6.6207099999999999</v>
      </c>
      <c r="H4189" s="133">
        <v>6.5793600000000003</v>
      </c>
      <c r="I4189" s="133">
        <v>6.8140000000000001</v>
      </c>
      <c r="J4189" s="133">
        <v>7.1390000000000002</v>
      </c>
      <c r="K4189" s="133">
        <v>455</v>
      </c>
      <c r="L4189" s="133">
        <v>290.48599999999999</v>
      </c>
    </row>
    <row r="4190" spans="1:12" x14ac:dyDescent="0.3">
      <c r="A4190" s="134">
        <v>42556</v>
      </c>
      <c r="B4190" s="133">
        <v>194.99100000000001</v>
      </c>
      <c r="C4190" s="133">
        <v>4971.5810000000001</v>
      </c>
      <c r="D4190" s="183">
        <v>164.44900000000001</v>
      </c>
      <c r="E4190" s="133">
        <v>13172</v>
      </c>
      <c r="F4190" s="133">
        <v>6.37643</v>
      </c>
      <c r="G4190" s="133">
        <v>6.6207099999999999</v>
      </c>
      <c r="H4190" s="133">
        <v>6.5793600000000003</v>
      </c>
      <c r="I4190" s="133">
        <v>6.8140000000000001</v>
      </c>
      <c r="J4190" s="133">
        <v>7.1390000000000002</v>
      </c>
      <c r="K4190" s="133">
        <v>455</v>
      </c>
      <c r="L4190" s="133">
        <v>290.48599999999999</v>
      </c>
    </row>
    <row r="4191" spans="1:12" x14ac:dyDescent="0.3">
      <c r="A4191" s="134">
        <v>42557</v>
      </c>
      <c r="B4191" s="133">
        <v>195.03200000000001</v>
      </c>
      <c r="C4191" s="133">
        <v>4971.5810000000001</v>
      </c>
      <c r="D4191" s="183">
        <v>164.44900000000001</v>
      </c>
      <c r="E4191" s="133">
        <v>13205</v>
      </c>
      <c r="F4191" s="133">
        <v>6.37643</v>
      </c>
      <c r="G4191" s="133">
        <v>6.6207099999999999</v>
      </c>
      <c r="H4191" s="133">
        <v>6.5793600000000003</v>
      </c>
      <c r="I4191" s="133">
        <v>6.8140000000000001</v>
      </c>
      <c r="J4191" s="133">
        <v>7.1390000000000002</v>
      </c>
      <c r="K4191" s="133">
        <v>455</v>
      </c>
      <c r="L4191" s="133">
        <v>290.48599999999999</v>
      </c>
    </row>
    <row r="4192" spans="1:12" x14ac:dyDescent="0.3">
      <c r="A4192" s="134">
        <v>42558</v>
      </c>
      <c r="B4192" s="133">
        <v>195.07400000000001</v>
      </c>
      <c r="C4192" s="133">
        <v>4971.5810000000001</v>
      </c>
      <c r="D4192" s="183">
        <v>164.44900000000001</v>
      </c>
      <c r="E4192" s="133">
        <v>13224</v>
      </c>
      <c r="F4192" s="133">
        <v>6.37643</v>
      </c>
      <c r="G4192" s="133">
        <v>6.6207099999999999</v>
      </c>
      <c r="H4192" s="133">
        <v>6.5793600000000003</v>
      </c>
      <c r="I4192" s="133">
        <v>6.8140000000000001</v>
      </c>
      <c r="J4192" s="133">
        <v>7.1390000000000002</v>
      </c>
      <c r="K4192" s="133">
        <v>455</v>
      </c>
      <c r="L4192" s="133">
        <v>290.48599999999999</v>
      </c>
    </row>
    <row r="4193" spans="1:12" x14ac:dyDescent="0.3">
      <c r="A4193" s="134">
        <v>42559</v>
      </c>
      <c r="B4193" s="133">
        <v>195.11500000000001</v>
      </c>
      <c r="C4193" s="133">
        <v>4971.5810000000001</v>
      </c>
      <c r="D4193" s="183">
        <v>164.44900000000001</v>
      </c>
      <c r="E4193" s="133">
        <v>13136</v>
      </c>
      <c r="F4193" s="133">
        <v>6.37643</v>
      </c>
      <c r="G4193" s="133">
        <v>6.6207099999999999</v>
      </c>
      <c r="H4193" s="133">
        <v>6.5793600000000003</v>
      </c>
      <c r="I4193" s="133">
        <v>6.8140000000000001</v>
      </c>
      <c r="J4193" s="133">
        <v>7.1390000000000002</v>
      </c>
      <c r="K4193" s="133">
        <v>455</v>
      </c>
      <c r="L4193" s="133">
        <v>290.48599999999999</v>
      </c>
    </row>
    <row r="4194" spans="1:12" x14ac:dyDescent="0.3">
      <c r="A4194" s="134">
        <v>42560</v>
      </c>
      <c r="B4194" s="133">
        <v>195.11500000000001</v>
      </c>
      <c r="C4194" s="133">
        <v>4971.5810000000001</v>
      </c>
      <c r="D4194" s="183">
        <v>164.44900000000001</v>
      </c>
      <c r="E4194" s="133">
        <v>13136</v>
      </c>
      <c r="F4194" s="133">
        <v>6.37643</v>
      </c>
      <c r="G4194" s="133">
        <v>6.6207099999999999</v>
      </c>
      <c r="H4194" s="133">
        <v>6.5793600000000003</v>
      </c>
      <c r="I4194" s="133">
        <v>6.8140000000000001</v>
      </c>
      <c r="J4194" s="133">
        <v>7.1390000000000002</v>
      </c>
      <c r="K4194" s="133">
        <v>455</v>
      </c>
      <c r="L4194" s="133">
        <v>290.48599999999999</v>
      </c>
    </row>
    <row r="4195" spans="1:12" x14ac:dyDescent="0.3">
      <c r="A4195" s="134">
        <v>42561</v>
      </c>
      <c r="B4195" s="133">
        <v>195.11500000000001</v>
      </c>
      <c r="C4195" s="133">
        <v>4971.5810000000001</v>
      </c>
      <c r="D4195" s="183">
        <v>164.44900000000001</v>
      </c>
      <c r="E4195" s="133">
        <v>13136</v>
      </c>
      <c r="F4195" s="133">
        <v>6.37643</v>
      </c>
      <c r="G4195" s="133">
        <v>6.6207099999999999</v>
      </c>
      <c r="H4195" s="133">
        <v>6.5793600000000003</v>
      </c>
      <c r="I4195" s="133">
        <v>6.8140000000000001</v>
      </c>
      <c r="J4195" s="133">
        <v>7.1390000000000002</v>
      </c>
      <c r="K4195" s="133">
        <v>455</v>
      </c>
      <c r="L4195" s="133">
        <v>290.48599999999999</v>
      </c>
    </row>
    <row r="4196" spans="1:12" x14ac:dyDescent="0.3">
      <c r="A4196" s="134">
        <v>42562</v>
      </c>
      <c r="B4196" s="133">
        <v>196.578</v>
      </c>
      <c r="C4196" s="133">
        <v>5069.0190000000002</v>
      </c>
      <c r="D4196" s="183">
        <v>167.351</v>
      </c>
      <c r="E4196" s="133">
        <v>13131</v>
      </c>
      <c r="F4196" s="133">
        <v>6.3985199999999995</v>
      </c>
      <c r="G4196" s="133">
        <v>6.6526699999999996</v>
      </c>
      <c r="H4196" s="133">
        <v>6.5222800000000003</v>
      </c>
      <c r="I4196" s="133">
        <v>6.6820000000000004</v>
      </c>
      <c r="J4196" s="133">
        <v>6.9020000000000001</v>
      </c>
      <c r="K4196" s="133">
        <v>467.10300000000001</v>
      </c>
      <c r="L4196" s="133">
        <v>297.452</v>
      </c>
    </row>
    <row r="4197" spans="1:12" x14ac:dyDescent="0.3">
      <c r="A4197" s="134">
        <v>42563</v>
      </c>
      <c r="B4197" s="133">
        <v>197.11</v>
      </c>
      <c r="C4197" s="133">
        <v>5099.5330000000004</v>
      </c>
      <c r="D4197" s="183">
        <v>167.85599999999999</v>
      </c>
      <c r="E4197" s="133">
        <v>13073</v>
      </c>
      <c r="F4197" s="133">
        <v>6.3857600000000003</v>
      </c>
      <c r="G4197" s="133">
        <v>6.5669500000000003</v>
      </c>
      <c r="H4197" s="133">
        <v>6.5501000000000005</v>
      </c>
      <c r="I4197" s="133">
        <v>6.7030000000000003</v>
      </c>
      <c r="J4197" s="133">
        <v>6.9240000000000004</v>
      </c>
      <c r="K4197" s="133">
        <v>470.45100000000002</v>
      </c>
      <c r="L4197" s="133">
        <v>300.57600000000002</v>
      </c>
    </row>
    <row r="4198" spans="1:12" x14ac:dyDescent="0.3">
      <c r="A4198" s="134">
        <v>42564</v>
      </c>
      <c r="B4198" s="133">
        <v>197.56200000000001</v>
      </c>
      <c r="C4198" s="133">
        <v>5133.933</v>
      </c>
      <c r="D4198" s="183">
        <v>170.00899999999999</v>
      </c>
      <c r="E4198" s="133">
        <v>13037</v>
      </c>
      <c r="F4198" s="133">
        <v>6.37967</v>
      </c>
      <c r="G4198" s="133">
        <v>6.5965699999999998</v>
      </c>
      <c r="H4198" s="133">
        <v>6.5172600000000003</v>
      </c>
      <c r="I4198" s="133">
        <v>6.7409999999999997</v>
      </c>
      <c r="J4198" s="133">
        <v>6.9729999999999999</v>
      </c>
      <c r="K4198" s="133">
        <v>474.69600000000003</v>
      </c>
      <c r="L4198" s="133">
        <v>302.971</v>
      </c>
    </row>
    <row r="4199" spans="1:12" x14ac:dyDescent="0.3">
      <c r="A4199" s="134">
        <v>42565</v>
      </c>
      <c r="B4199" s="133">
        <v>197.81100000000001</v>
      </c>
      <c r="C4199" s="133">
        <v>5083.5389999999998</v>
      </c>
      <c r="D4199" s="183">
        <v>167.93199999999999</v>
      </c>
      <c r="E4199" s="133">
        <v>13032</v>
      </c>
      <c r="F4199" s="133">
        <v>6.3706199999999997</v>
      </c>
      <c r="G4199" s="133">
        <v>6.6336199999999996</v>
      </c>
      <c r="H4199" s="133">
        <v>6.48644</v>
      </c>
      <c r="I4199" s="133">
        <v>6.6840000000000002</v>
      </c>
      <c r="J4199" s="133">
        <v>6.9279999999999999</v>
      </c>
      <c r="K4199" s="133">
        <v>466.851</v>
      </c>
      <c r="L4199" s="133">
        <v>297.89800000000002</v>
      </c>
    </row>
    <row r="4200" spans="1:12" x14ac:dyDescent="0.3">
      <c r="A4200" s="134">
        <v>42566</v>
      </c>
      <c r="B4200" s="133">
        <v>198.07</v>
      </c>
      <c r="C4200" s="133">
        <v>5110.1779999999999</v>
      </c>
      <c r="D4200" s="183">
        <v>168.923</v>
      </c>
      <c r="E4200" s="133">
        <v>13145</v>
      </c>
      <c r="F4200" s="133">
        <v>6.3679500000000004</v>
      </c>
      <c r="G4200" s="133">
        <v>6.5967900000000004</v>
      </c>
      <c r="H4200" s="133">
        <v>6.5119800000000003</v>
      </c>
      <c r="I4200" s="133">
        <v>6.6539999999999999</v>
      </c>
      <c r="J4200" s="133">
        <v>6.9470000000000001</v>
      </c>
      <c r="K4200" s="133">
        <v>469.834</v>
      </c>
      <c r="L4200" s="133">
        <v>300.822</v>
      </c>
    </row>
    <row r="4201" spans="1:12" x14ac:dyDescent="0.3">
      <c r="A4201" s="134">
        <v>42567</v>
      </c>
      <c r="B4201" s="133">
        <v>198.07</v>
      </c>
      <c r="C4201" s="133">
        <v>5110.1779999999999</v>
      </c>
      <c r="D4201" s="183">
        <v>168.923</v>
      </c>
      <c r="E4201" s="133">
        <v>13145</v>
      </c>
      <c r="F4201" s="133">
        <v>6.3679500000000004</v>
      </c>
      <c r="G4201" s="133">
        <v>6.5967900000000004</v>
      </c>
      <c r="H4201" s="133">
        <v>6.5119800000000003</v>
      </c>
      <c r="I4201" s="133">
        <v>6.6539999999999999</v>
      </c>
      <c r="J4201" s="133">
        <v>6.9470000000000001</v>
      </c>
      <c r="K4201" s="133">
        <v>469.834</v>
      </c>
      <c r="L4201" s="133">
        <v>300.822</v>
      </c>
    </row>
    <row r="4202" spans="1:12" x14ac:dyDescent="0.3">
      <c r="A4202" s="134">
        <v>42568</v>
      </c>
      <c r="B4202" s="133">
        <v>198.07</v>
      </c>
      <c r="C4202" s="133">
        <v>5110.1779999999999</v>
      </c>
      <c r="D4202" s="183">
        <v>168.923</v>
      </c>
      <c r="E4202" s="133">
        <v>13145</v>
      </c>
      <c r="F4202" s="133">
        <v>6.3679500000000004</v>
      </c>
      <c r="G4202" s="133">
        <v>6.5967900000000004</v>
      </c>
      <c r="H4202" s="133">
        <v>6.5119800000000003</v>
      </c>
      <c r="I4202" s="133">
        <v>6.6539999999999999</v>
      </c>
      <c r="J4202" s="133">
        <v>6.9470000000000001</v>
      </c>
      <c r="K4202" s="133">
        <v>469.834</v>
      </c>
      <c r="L4202" s="133">
        <v>300.822</v>
      </c>
    </row>
    <row r="4203" spans="1:12" x14ac:dyDescent="0.3">
      <c r="A4203" s="134">
        <v>42569</v>
      </c>
      <c r="B4203" s="133">
        <v>198.28700000000001</v>
      </c>
      <c r="C4203" s="133">
        <v>5127.5010000000002</v>
      </c>
      <c r="D4203" s="183">
        <v>169.97800000000001</v>
      </c>
      <c r="E4203" s="133">
        <v>13078</v>
      </c>
      <c r="F4203" s="133">
        <v>6.3075700000000001</v>
      </c>
      <c r="G4203" s="133">
        <v>6.5361000000000002</v>
      </c>
      <c r="H4203" s="133">
        <v>6.4962900000000001</v>
      </c>
      <c r="I4203" s="133">
        <v>6.6280000000000001</v>
      </c>
      <c r="J4203" s="133">
        <v>6.9269999999999996</v>
      </c>
      <c r="K4203" s="133">
        <v>471.37799999999999</v>
      </c>
      <c r="L4203" s="133">
        <v>302.024</v>
      </c>
    </row>
    <row r="4204" spans="1:12" x14ac:dyDescent="0.3">
      <c r="A4204" s="134">
        <v>42570</v>
      </c>
      <c r="B4204" s="133">
        <v>199.12700000000001</v>
      </c>
      <c r="C4204" s="133">
        <v>5172.83</v>
      </c>
      <c r="D4204" s="183">
        <v>170.78200000000001</v>
      </c>
      <c r="E4204" s="133">
        <v>13091</v>
      </c>
      <c r="F4204" s="133">
        <v>6.2833300000000003</v>
      </c>
      <c r="G4204" s="133">
        <v>6.5893300000000004</v>
      </c>
      <c r="H4204" s="133">
        <v>6.4662899999999999</v>
      </c>
      <c r="I4204" s="133">
        <v>6.61</v>
      </c>
      <c r="J4204" s="133">
        <v>6.9050000000000002</v>
      </c>
      <c r="K4204" s="133">
        <v>477.80200000000002</v>
      </c>
      <c r="L4204" s="133">
        <v>306.553</v>
      </c>
    </row>
    <row r="4205" spans="1:12" x14ac:dyDescent="0.3">
      <c r="A4205" s="134">
        <v>42571</v>
      </c>
      <c r="B4205" s="133">
        <v>199.202</v>
      </c>
      <c r="C4205" s="133">
        <v>5242.8230000000003</v>
      </c>
      <c r="D4205" s="183">
        <v>171.85599999999999</v>
      </c>
      <c r="E4205" s="133">
        <v>13107</v>
      </c>
      <c r="F4205" s="133">
        <v>6.3412600000000001</v>
      </c>
      <c r="G4205" s="133">
        <v>6.59795</v>
      </c>
      <c r="H4205" s="133">
        <v>6.4696999999999996</v>
      </c>
      <c r="I4205" s="133">
        <v>6.5649999999999995</v>
      </c>
      <c r="J4205" s="133">
        <v>6.85</v>
      </c>
      <c r="K4205" s="133">
        <v>482.98700000000002</v>
      </c>
      <c r="L4205" s="133">
        <v>309.43200000000002</v>
      </c>
    </row>
    <row r="4206" spans="1:12" x14ac:dyDescent="0.3">
      <c r="A4206" s="134">
        <v>42572</v>
      </c>
      <c r="B4206" s="133">
        <v>199.01</v>
      </c>
      <c r="C4206" s="133">
        <v>5216.973</v>
      </c>
      <c r="D4206" s="183">
        <v>170.31800000000001</v>
      </c>
      <c r="E4206" s="133">
        <v>13102</v>
      </c>
      <c r="F4206" s="133">
        <v>6.33995</v>
      </c>
      <c r="G4206" s="133">
        <v>6.5255700000000001</v>
      </c>
      <c r="H4206" s="133">
        <v>6.5130699999999999</v>
      </c>
      <c r="I4206" s="133">
        <v>6.5440000000000005</v>
      </c>
      <c r="J4206" s="133">
        <v>6.827</v>
      </c>
      <c r="K4206" s="133">
        <v>477.90699999999998</v>
      </c>
      <c r="L4206" s="133">
        <v>305.72399999999999</v>
      </c>
    </row>
    <row r="4207" spans="1:12" x14ac:dyDescent="0.3">
      <c r="A4207" s="134">
        <v>42573</v>
      </c>
      <c r="B4207" s="133">
        <v>198.88200000000001</v>
      </c>
      <c r="C4207" s="133">
        <v>5197.2510000000002</v>
      </c>
      <c r="D4207" s="183">
        <v>170.13200000000001</v>
      </c>
      <c r="E4207" s="133">
        <v>13120</v>
      </c>
      <c r="F4207" s="133">
        <v>6.3324800000000003</v>
      </c>
      <c r="G4207" s="133">
        <v>6.5795200000000005</v>
      </c>
      <c r="H4207" s="133">
        <v>6.5252499999999998</v>
      </c>
      <c r="I4207" s="133">
        <v>6.5940000000000003</v>
      </c>
      <c r="J4207" s="133">
        <v>6.8689999999999998</v>
      </c>
      <c r="K4207" s="133">
        <v>475.93799999999999</v>
      </c>
      <c r="L4207" s="133">
        <v>303.72399999999999</v>
      </c>
    </row>
    <row r="4208" spans="1:12" x14ac:dyDescent="0.3">
      <c r="A4208" s="134">
        <v>42574</v>
      </c>
      <c r="B4208" s="133">
        <v>198.88200000000001</v>
      </c>
      <c r="C4208" s="133">
        <v>5197.2510000000002</v>
      </c>
      <c r="D4208" s="183">
        <v>170.13200000000001</v>
      </c>
      <c r="E4208" s="133">
        <v>13120</v>
      </c>
      <c r="F4208" s="133">
        <v>6.3324800000000003</v>
      </c>
      <c r="G4208" s="133">
        <v>6.5795200000000005</v>
      </c>
      <c r="H4208" s="133">
        <v>6.5252499999999998</v>
      </c>
      <c r="I4208" s="133">
        <v>6.5940000000000003</v>
      </c>
      <c r="J4208" s="133">
        <v>6.8689999999999998</v>
      </c>
      <c r="K4208" s="133">
        <v>475.93799999999999</v>
      </c>
      <c r="L4208" s="133">
        <v>303.72399999999999</v>
      </c>
    </row>
    <row r="4209" spans="1:12" x14ac:dyDescent="0.3">
      <c r="A4209" s="134">
        <v>42575</v>
      </c>
      <c r="B4209" s="133">
        <v>198.88200000000001</v>
      </c>
      <c r="C4209" s="133">
        <v>5197.2510000000002</v>
      </c>
      <c r="D4209" s="183">
        <v>170.13200000000001</v>
      </c>
      <c r="E4209" s="133">
        <v>13120</v>
      </c>
      <c r="F4209" s="133">
        <v>6.3324800000000003</v>
      </c>
      <c r="G4209" s="133">
        <v>6.5795200000000005</v>
      </c>
      <c r="H4209" s="133">
        <v>6.5252499999999998</v>
      </c>
      <c r="I4209" s="133">
        <v>6.5940000000000003</v>
      </c>
      <c r="J4209" s="133">
        <v>6.8689999999999998</v>
      </c>
      <c r="K4209" s="133">
        <v>475.93799999999999</v>
      </c>
      <c r="L4209" s="133">
        <v>303.72399999999999</v>
      </c>
    </row>
    <row r="4210" spans="1:12" x14ac:dyDescent="0.3">
      <c r="A4210" s="134">
        <v>42576</v>
      </c>
      <c r="B4210" s="133">
        <v>198.4</v>
      </c>
      <c r="C4210" s="133">
        <v>5220.8019999999997</v>
      </c>
      <c r="D4210" s="183">
        <v>171.92699999999999</v>
      </c>
      <c r="E4210" s="133">
        <v>13157</v>
      </c>
      <c r="F4210" s="133">
        <v>6.3434299999999997</v>
      </c>
      <c r="G4210" s="133">
        <v>6.5336699999999999</v>
      </c>
      <c r="H4210" s="133">
        <v>6.5340100000000003</v>
      </c>
      <c r="I4210" s="133">
        <v>6.5940000000000003</v>
      </c>
      <c r="J4210" s="133">
        <v>6.93</v>
      </c>
      <c r="K4210" s="133">
        <v>478.98200000000003</v>
      </c>
      <c r="L4210" s="133">
        <v>306.01100000000002</v>
      </c>
    </row>
    <row r="4211" spans="1:12" x14ac:dyDescent="0.3">
      <c r="A4211" s="134">
        <v>42577</v>
      </c>
      <c r="B4211" s="133">
        <v>198.74100000000001</v>
      </c>
      <c r="C4211" s="133">
        <v>5224.3950000000004</v>
      </c>
      <c r="D4211" s="183">
        <v>172.298</v>
      </c>
      <c r="E4211" s="133">
        <v>13169</v>
      </c>
      <c r="F4211" s="133">
        <v>6.3679100000000002</v>
      </c>
      <c r="G4211" s="133">
        <v>6.5289000000000001</v>
      </c>
      <c r="H4211" s="133">
        <v>6.51525</v>
      </c>
      <c r="I4211" s="133">
        <v>6.617</v>
      </c>
      <c r="J4211" s="133">
        <v>6.8819999999999997</v>
      </c>
      <c r="K4211" s="133">
        <v>479.57299999999998</v>
      </c>
      <c r="L4211" s="133">
        <v>307.35700000000003</v>
      </c>
    </row>
    <row r="4212" spans="1:12" x14ac:dyDescent="0.3">
      <c r="A4212" s="134">
        <v>42578</v>
      </c>
      <c r="B4212" s="133">
        <v>199.31200000000001</v>
      </c>
      <c r="C4212" s="133">
        <v>5274.3609999999999</v>
      </c>
      <c r="D4212" s="183">
        <v>174.626</v>
      </c>
      <c r="E4212" s="133">
        <v>13108</v>
      </c>
      <c r="F4212" s="133">
        <v>6.3563299999999998</v>
      </c>
      <c r="G4212" s="133">
        <v>6.5660499999999997</v>
      </c>
      <c r="H4212" s="133">
        <v>6.5208399999999997</v>
      </c>
      <c r="I4212" s="133">
        <v>6.5979999999999999</v>
      </c>
      <c r="J4212" s="133">
        <v>6.8070000000000004</v>
      </c>
      <c r="K4212" s="133">
        <v>485.92500000000001</v>
      </c>
      <c r="L4212" s="133">
        <v>312.65600000000001</v>
      </c>
    </row>
    <row r="4213" spans="1:12" x14ac:dyDescent="0.3">
      <c r="A4213" s="134">
        <v>42579</v>
      </c>
      <c r="B4213" s="133">
        <v>199.911</v>
      </c>
      <c r="C4213" s="133">
        <v>5299.2129999999997</v>
      </c>
      <c r="D4213" s="183">
        <v>176.15600000000001</v>
      </c>
      <c r="E4213" s="133">
        <v>13065</v>
      </c>
      <c r="F4213" s="133">
        <v>6.3578099999999997</v>
      </c>
      <c r="G4213" s="133">
        <v>6.5194799999999997</v>
      </c>
      <c r="H4213" s="133">
        <v>6.5042600000000004</v>
      </c>
      <c r="I4213" s="133">
        <v>6.5460000000000003</v>
      </c>
      <c r="J4213" s="133">
        <v>6.7469999999999999</v>
      </c>
      <c r="K4213" s="133">
        <v>487.40699999999998</v>
      </c>
      <c r="L4213" s="133">
        <v>314.142</v>
      </c>
    </row>
    <row r="4214" spans="1:12" s="135" customFormat="1" x14ac:dyDescent="0.3">
      <c r="A4214" s="179">
        <v>42580</v>
      </c>
      <c r="B4214" s="135">
        <v>200.52799999999999</v>
      </c>
      <c r="C4214" s="135">
        <v>5215.9939999999997</v>
      </c>
      <c r="D4214" s="186">
        <v>173.745</v>
      </c>
      <c r="E4214" s="135">
        <v>13078</v>
      </c>
      <c r="F4214" s="135">
        <v>6.9650499999999997</v>
      </c>
      <c r="G4214" s="135">
        <v>7.2481400000000002</v>
      </c>
      <c r="H4214" s="135">
        <v>6.4979700000000005</v>
      </c>
      <c r="I4214" s="135">
        <v>6.5570000000000004</v>
      </c>
      <c r="J4214" s="135">
        <v>6.64</v>
      </c>
      <c r="K4214" s="135">
        <v>481.55700000000002</v>
      </c>
      <c r="L4214" s="135">
        <v>310.99700000000001</v>
      </c>
    </row>
    <row r="4215" spans="1:12" x14ac:dyDescent="0.3">
      <c r="A4215" s="134">
        <v>42581</v>
      </c>
      <c r="B4215" s="133">
        <v>200.52799999999999</v>
      </c>
      <c r="C4215" s="133">
        <v>5215.9939999999997</v>
      </c>
      <c r="D4215" s="183">
        <v>173.745</v>
      </c>
      <c r="E4215" s="133">
        <v>13078</v>
      </c>
      <c r="F4215" s="133">
        <v>6.9650499999999997</v>
      </c>
      <c r="G4215" s="133">
        <v>7.2481400000000002</v>
      </c>
      <c r="H4215" s="133">
        <v>6.4979700000000005</v>
      </c>
      <c r="I4215" s="133">
        <v>6.5570000000000004</v>
      </c>
      <c r="J4215" s="133">
        <v>6.64</v>
      </c>
      <c r="K4215" s="133">
        <v>481.55700000000002</v>
      </c>
      <c r="L4215" s="133">
        <v>310.99700000000001</v>
      </c>
    </row>
    <row r="4216" spans="1:12" x14ac:dyDescent="0.3">
      <c r="A4216" s="134">
        <v>42582</v>
      </c>
      <c r="B4216" s="133">
        <v>200.52799999999999</v>
      </c>
      <c r="C4216" s="133">
        <v>5215.9939999999997</v>
      </c>
      <c r="D4216" s="183">
        <v>173.745</v>
      </c>
      <c r="E4216" s="133">
        <v>13078</v>
      </c>
      <c r="F4216" s="133">
        <v>6.9650499999999997</v>
      </c>
      <c r="G4216" s="133">
        <v>7.2481400000000002</v>
      </c>
      <c r="H4216" s="133">
        <v>6.4979700000000005</v>
      </c>
      <c r="I4216" s="133">
        <v>6.5570000000000004</v>
      </c>
      <c r="J4216" s="133">
        <v>6.64</v>
      </c>
      <c r="K4216" s="133">
        <v>481.55700000000002</v>
      </c>
      <c r="L4216" s="133">
        <v>310.99700000000001</v>
      </c>
    </row>
    <row r="4217" spans="1:12" x14ac:dyDescent="0.3">
      <c r="A4217" s="134">
        <v>42583</v>
      </c>
      <c r="B4217" s="133">
        <v>201.251</v>
      </c>
      <c r="C4217" s="133">
        <v>5361.576</v>
      </c>
      <c r="D4217" s="183">
        <v>178.22</v>
      </c>
      <c r="E4217" s="133">
        <v>13033</v>
      </c>
      <c r="F4217" s="133">
        <v>6.3928099999999999</v>
      </c>
      <c r="G4217" s="133">
        <v>6.5601399999999996</v>
      </c>
      <c r="H4217" s="133">
        <v>6.4808899999999996</v>
      </c>
      <c r="I4217" s="133">
        <v>6.5270000000000001</v>
      </c>
      <c r="J4217" s="133">
        <v>6.5839999999999996</v>
      </c>
      <c r="K4217" s="133">
        <v>499.99</v>
      </c>
      <c r="L4217" s="133">
        <v>321.09500000000003</v>
      </c>
    </row>
    <row r="4218" spans="1:12" x14ac:dyDescent="0.3">
      <c r="A4218" s="134">
        <v>42584</v>
      </c>
      <c r="B4218" s="133">
        <v>201.798</v>
      </c>
      <c r="C4218" s="133">
        <v>5373.3230000000003</v>
      </c>
      <c r="D4218" s="183">
        <v>177.548</v>
      </c>
      <c r="E4218" s="133">
        <v>13097</v>
      </c>
      <c r="F4218" s="133">
        <v>6.2791899999999998</v>
      </c>
      <c r="G4218" s="133">
        <v>6.5185199999999996</v>
      </c>
      <c r="H4218" s="133">
        <v>6.4567300000000003</v>
      </c>
      <c r="I4218" s="133">
        <v>6.4740000000000002</v>
      </c>
      <c r="J4218" s="133">
        <v>6.5919999999999996</v>
      </c>
      <c r="K4218" s="133">
        <v>500.53699999999998</v>
      </c>
      <c r="L4218" s="133">
        <v>319.25599999999997</v>
      </c>
    </row>
    <row r="4219" spans="1:12" x14ac:dyDescent="0.3">
      <c r="A4219" s="134">
        <v>42585</v>
      </c>
      <c r="B4219" s="133">
        <v>201.36799999999999</v>
      </c>
      <c r="C4219" s="133">
        <v>5351.8779999999997</v>
      </c>
      <c r="D4219" s="183">
        <v>176.899</v>
      </c>
      <c r="E4219" s="133">
        <v>13128</v>
      </c>
      <c r="F4219" s="133">
        <v>6.28362</v>
      </c>
      <c r="G4219" s="133">
        <v>6.5341399999999998</v>
      </c>
      <c r="H4219" s="133">
        <v>6.4777199999999997</v>
      </c>
      <c r="I4219" s="133">
        <v>6.4879999999999995</v>
      </c>
      <c r="J4219" s="133">
        <v>6.6580000000000004</v>
      </c>
      <c r="K4219" s="133">
        <v>497.005</v>
      </c>
      <c r="L4219" s="133">
        <v>316.93700000000001</v>
      </c>
    </row>
    <row r="4220" spans="1:12" x14ac:dyDescent="0.3">
      <c r="A4220" s="134">
        <v>42586</v>
      </c>
      <c r="B4220" s="133">
        <v>201.20099999999999</v>
      </c>
      <c r="C4220" s="133">
        <v>5373.8630000000003</v>
      </c>
      <c r="D4220" s="183">
        <v>177.803</v>
      </c>
      <c r="E4220" s="133">
        <v>13103</v>
      </c>
      <c r="F4220" s="133">
        <v>6.2747099999999998</v>
      </c>
      <c r="G4220" s="133">
        <v>6.5389099999999996</v>
      </c>
      <c r="H4220" s="133">
        <v>6.4578699999999998</v>
      </c>
      <c r="I4220" s="133">
        <v>6.5220000000000002</v>
      </c>
      <c r="J4220" s="133">
        <v>6.6719999999999997</v>
      </c>
      <c r="K4220" s="133">
        <v>498.733</v>
      </c>
      <c r="L4220" s="133">
        <v>318.745</v>
      </c>
    </row>
    <row r="4221" spans="1:12" x14ac:dyDescent="0.3">
      <c r="A4221" s="134">
        <v>42587</v>
      </c>
      <c r="B4221" s="133">
        <v>201.38399999999999</v>
      </c>
      <c r="C4221" s="133">
        <v>5420.2460000000001</v>
      </c>
      <c r="D4221" s="183">
        <v>178.94300000000001</v>
      </c>
      <c r="E4221" s="133">
        <v>13123</v>
      </c>
      <c r="F4221" s="133">
        <v>6.3208099999999998</v>
      </c>
      <c r="G4221" s="133">
        <v>6.5147599999999999</v>
      </c>
      <c r="H4221" s="133">
        <v>6.4795999999999996</v>
      </c>
      <c r="I4221" s="133">
        <v>6.4960000000000004</v>
      </c>
      <c r="J4221" s="133">
        <v>6.6059999999999999</v>
      </c>
      <c r="K4221" s="133">
        <v>502.78500000000003</v>
      </c>
      <c r="L4221" s="133">
        <v>323.80500000000001</v>
      </c>
    </row>
    <row r="4222" spans="1:12" x14ac:dyDescent="0.3">
      <c r="A4222" s="134">
        <v>42588</v>
      </c>
      <c r="B4222" s="133">
        <v>201.38399999999999</v>
      </c>
      <c r="C4222" s="133">
        <v>5420.2460000000001</v>
      </c>
      <c r="D4222" s="183">
        <v>178.94300000000001</v>
      </c>
      <c r="E4222" s="133">
        <v>13123</v>
      </c>
      <c r="F4222" s="133">
        <v>6.3208099999999998</v>
      </c>
      <c r="G4222" s="133">
        <v>6.5147599999999999</v>
      </c>
      <c r="H4222" s="133">
        <v>6.4795999999999996</v>
      </c>
      <c r="I4222" s="133">
        <v>6.4960000000000004</v>
      </c>
      <c r="J4222" s="133">
        <v>6.6059999999999999</v>
      </c>
      <c r="K4222" s="133">
        <v>502.78500000000003</v>
      </c>
      <c r="L4222" s="133">
        <v>323.80500000000001</v>
      </c>
    </row>
    <row r="4223" spans="1:12" x14ac:dyDescent="0.3">
      <c r="A4223" s="134">
        <v>42589</v>
      </c>
      <c r="B4223" s="133">
        <v>201.38399999999999</v>
      </c>
      <c r="C4223" s="133">
        <v>5420.2460000000001</v>
      </c>
      <c r="D4223" s="183">
        <v>178.94300000000001</v>
      </c>
      <c r="E4223" s="133">
        <v>13123</v>
      </c>
      <c r="F4223" s="133">
        <v>6.3208099999999998</v>
      </c>
      <c r="G4223" s="133">
        <v>6.5147599999999999</v>
      </c>
      <c r="H4223" s="133">
        <v>6.4795999999999996</v>
      </c>
      <c r="I4223" s="133">
        <v>6.4960000000000004</v>
      </c>
      <c r="J4223" s="133">
        <v>6.6059999999999999</v>
      </c>
      <c r="K4223" s="133">
        <v>502.78500000000003</v>
      </c>
      <c r="L4223" s="133">
        <v>323.80500000000001</v>
      </c>
    </row>
    <row r="4224" spans="1:12" x14ac:dyDescent="0.3">
      <c r="A4224" s="134">
        <v>42590</v>
      </c>
      <c r="B4224" s="133">
        <v>201.51</v>
      </c>
      <c r="C4224" s="133">
        <v>5458.9790000000003</v>
      </c>
      <c r="D4224" s="183">
        <v>180.62700000000001</v>
      </c>
      <c r="E4224" s="133">
        <v>13129</v>
      </c>
      <c r="F4224" s="133">
        <v>6.2080500000000001</v>
      </c>
      <c r="G4224" s="133">
        <v>6.47262</v>
      </c>
      <c r="H4224" s="133">
        <v>6.4972799999999999</v>
      </c>
      <c r="I4224" s="133">
        <v>6.49</v>
      </c>
      <c r="J4224" s="133">
        <v>6.5869999999999997</v>
      </c>
      <c r="K4224" s="133">
        <v>507.55799999999999</v>
      </c>
      <c r="L4224" s="133">
        <v>327.87599999999998</v>
      </c>
    </row>
    <row r="4225" spans="1:12" x14ac:dyDescent="0.3">
      <c r="A4225" s="134">
        <v>42591</v>
      </c>
      <c r="B4225" s="133">
        <v>201.70599999999999</v>
      </c>
      <c r="C4225" s="133">
        <v>5440.2929999999997</v>
      </c>
      <c r="D4225" s="183">
        <v>180.51900000000001</v>
      </c>
      <c r="E4225" s="133">
        <v>13102</v>
      </c>
      <c r="F4225" s="133">
        <v>6.2598099999999999</v>
      </c>
      <c r="G4225" s="133">
        <v>6.51295</v>
      </c>
      <c r="H4225" s="133">
        <v>6.4859400000000003</v>
      </c>
      <c r="I4225" s="133">
        <v>6.3680000000000003</v>
      </c>
      <c r="J4225" s="133">
        <v>6.5709999999999997</v>
      </c>
      <c r="K4225" s="133">
        <v>505.16399999999999</v>
      </c>
      <c r="L4225" s="133">
        <v>327.012</v>
      </c>
    </row>
    <row r="4226" spans="1:12" x14ac:dyDescent="0.3">
      <c r="A4226" s="134">
        <v>42592</v>
      </c>
      <c r="B4226" s="133">
        <v>202.279</v>
      </c>
      <c r="C4226" s="133">
        <v>5423.9489999999996</v>
      </c>
      <c r="D4226" s="183">
        <v>180.34700000000001</v>
      </c>
      <c r="E4226" s="133">
        <v>13093</v>
      </c>
      <c r="F4226" s="133">
        <v>6.2790499999999998</v>
      </c>
      <c r="G4226" s="133">
        <v>6.5352899999999998</v>
      </c>
      <c r="H4226" s="133">
        <v>6.4475199999999999</v>
      </c>
      <c r="I4226" s="133">
        <v>6.3689999999999998</v>
      </c>
      <c r="J4226" s="133">
        <v>6.5789999999999997</v>
      </c>
      <c r="K4226" s="133">
        <v>502.096</v>
      </c>
      <c r="L4226" s="133">
        <v>325.20100000000002</v>
      </c>
    </row>
    <row r="4227" spans="1:12" x14ac:dyDescent="0.3">
      <c r="A4227" s="134">
        <v>42593</v>
      </c>
      <c r="B4227" s="133">
        <v>202.25899999999999</v>
      </c>
      <c r="C4227" s="133">
        <v>5419.0879999999997</v>
      </c>
      <c r="D4227" s="183">
        <v>180.006</v>
      </c>
      <c r="E4227" s="133">
        <v>13093</v>
      </c>
      <c r="F4227" s="133">
        <v>6.2486699999999997</v>
      </c>
      <c r="G4227" s="133">
        <v>6.5326699999999995</v>
      </c>
      <c r="H4227" s="133">
        <v>6.4655399999999998</v>
      </c>
      <c r="I4227" s="133">
        <v>6.3170000000000002</v>
      </c>
      <c r="J4227" s="133">
        <v>6.5709999999999997</v>
      </c>
      <c r="K4227" s="133">
        <v>501.27800000000002</v>
      </c>
      <c r="L4227" s="133">
        <v>323.262</v>
      </c>
    </row>
    <row r="4228" spans="1:12" x14ac:dyDescent="0.3">
      <c r="A4228" s="134">
        <v>42594</v>
      </c>
      <c r="B4228" s="133">
        <v>202.26300000000001</v>
      </c>
      <c r="C4228" s="133">
        <v>5377.1959999999999</v>
      </c>
      <c r="D4228" s="183">
        <v>178.23</v>
      </c>
      <c r="E4228" s="133">
        <v>13115</v>
      </c>
      <c r="F4228" s="133">
        <v>6.27644</v>
      </c>
      <c r="G4228" s="133">
        <v>6.5015900000000002</v>
      </c>
      <c r="H4228" s="133">
        <v>6.5151500000000002</v>
      </c>
      <c r="I4228" s="133">
        <v>6.3070000000000004</v>
      </c>
      <c r="J4228" s="133">
        <v>6.5620000000000003</v>
      </c>
      <c r="K4228" s="133">
        <v>497.14800000000002</v>
      </c>
      <c r="L4228" s="133">
        <v>320.95</v>
      </c>
    </row>
    <row r="4229" spans="1:12" x14ac:dyDescent="0.3">
      <c r="A4229" s="134">
        <v>42595</v>
      </c>
      <c r="B4229" s="133">
        <v>202.26300000000001</v>
      </c>
      <c r="C4229" s="133">
        <v>5377.1959999999999</v>
      </c>
      <c r="D4229" s="183">
        <v>178.23</v>
      </c>
      <c r="E4229" s="133">
        <v>13115</v>
      </c>
      <c r="F4229" s="133">
        <v>6.27644</v>
      </c>
      <c r="G4229" s="133">
        <v>6.5015900000000002</v>
      </c>
      <c r="H4229" s="133">
        <v>6.5151500000000002</v>
      </c>
      <c r="I4229" s="133">
        <v>6.3070000000000004</v>
      </c>
      <c r="J4229" s="133">
        <v>6.5620000000000003</v>
      </c>
      <c r="K4229" s="133">
        <v>497.14800000000002</v>
      </c>
      <c r="L4229" s="133">
        <v>320.95</v>
      </c>
    </row>
    <row r="4230" spans="1:12" x14ac:dyDescent="0.3">
      <c r="A4230" s="134">
        <v>42596</v>
      </c>
      <c r="B4230" s="133">
        <v>202.26300000000001</v>
      </c>
      <c r="C4230" s="133">
        <v>5377.1959999999999</v>
      </c>
      <c r="D4230" s="183">
        <v>178.23</v>
      </c>
      <c r="E4230" s="133">
        <v>13115</v>
      </c>
      <c r="F4230" s="133">
        <v>6.27644</v>
      </c>
      <c r="G4230" s="133">
        <v>6.5015900000000002</v>
      </c>
      <c r="H4230" s="133">
        <v>6.5151500000000002</v>
      </c>
      <c r="I4230" s="133">
        <v>6.3070000000000004</v>
      </c>
      <c r="J4230" s="133">
        <v>6.5620000000000003</v>
      </c>
      <c r="K4230" s="133">
        <v>497.14800000000002</v>
      </c>
      <c r="L4230" s="133">
        <v>320.95</v>
      </c>
    </row>
    <row r="4231" spans="1:12" x14ac:dyDescent="0.3">
      <c r="A4231" s="134">
        <v>42597</v>
      </c>
      <c r="B4231" s="133">
        <v>202.34100000000001</v>
      </c>
      <c r="C4231" s="133">
        <v>5320.5609999999997</v>
      </c>
      <c r="D4231" s="183">
        <v>175.52699999999999</v>
      </c>
      <c r="E4231" s="133">
        <v>13066</v>
      </c>
      <c r="F4231" s="133">
        <v>6.2480000000000002</v>
      </c>
      <c r="G4231" s="133">
        <v>6.5227599999999999</v>
      </c>
      <c r="H4231" s="133">
        <v>6.4724300000000001</v>
      </c>
      <c r="I4231" s="133">
        <v>6.274</v>
      </c>
      <c r="J4231" s="133">
        <v>6.67</v>
      </c>
      <c r="K4231" s="133">
        <v>491.79399999999998</v>
      </c>
      <c r="L4231" s="133">
        <v>317.71600000000001</v>
      </c>
    </row>
    <row r="4232" spans="1:12" x14ac:dyDescent="0.3">
      <c r="A4232" s="134">
        <v>42598</v>
      </c>
      <c r="B4232" s="133">
        <v>202.25399999999999</v>
      </c>
      <c r="C4232" s="133">
        <v>5371.8459999999995</v>
      </c>
      <c r="D4232" s="183">
        <v>177.31800000000001</v>
      </c>
      <c r="E4232" s="133">
        <v>13095</v>
      </c>
      <c r="F4232" s="133">
        <v>6.2745199999999999</v>
      </c>
      <c r="G4232" s="133">
        <v>6.4994300000000003</v>
      </c>
      <c r="H4232" s="133">
        <v>6.45322</v>
      </c>
      <c r="I4232" s="133">
        <v>6.2759999999999998</v>
      </c>
      <c r="J4232" s="133">
        <v>6.673</v>
      </c>
      <c r="K4232" s="133">
        <v>497.43299999999999</v>
      </c>
      <c r="L4232" s="133">
        <v>320.67399999999998</v>
      </c>
    </row>
    <row r="4233" spans="1:12" x14ac:dyDescent="0.3">
      <c r="A4233" s="134">
        <v>42599</v>
      </c>
      <c r="B4233" s="133">
        <v>202.29599999999999</v>
      </c>
      <c r="C4233" s="133">
        <v>5371.8459999999995</v>
      </c>
      <c r="D4233" s="183">
        <v>177.31800000000001</v>
      </c>
      <c r="E4233" s="133">
        <v>13124</v>
      </c>
      <c r="F4233" s="133">
        <v>6.2745199999999999</v>
      </c>
      <c r="G4233" s="133">
        <v>6.4994300000000003</v>
      </c>
      <c r="H4233" s="133">
        <v>6.45322</v>
      </c>
      <c r="I4233" s="133">
        <v>6.3010000000000002</v>
      </c>
      <c r="J4233" s="133">
        <v>6.6870000000000003</v>
      </c>
      <c r="K4233" s="133">
        <v>497.43299999999999</v>
      </c>
      <c r="L4233" s="133">
        <v>320.67399999999998</v>
      </c>
    </row>
    <row r="4234" spans="1:12" x14ac:dyDescent="0.3">
      <c r="A4234" s="134">
        <v>42600</v>
      </c>
      <c r="B4234" s="133">
        <v>202.62700000000001</v>
      </c>
      <c r="C4234" s="133">
        <v>5461.45</v>
      </c>
      <c r="D4234" s="183">
        <v>180.625</v>
      </c>
      <c r="E4234" s="133">
        <v>13118</v>
      </c>
      <c r="F4234" s="133">
        <v>6.2710999999999997</v>
      </c>
      <c r="G4234" s="133">
        <v>6.5138600000000002</v>
      </c>
      <c r="H4234" s="133">
        <v>6.4935200000000002</v>
      </c>
      <c r="I4234" s="133">
        <v>6.2560000000000002</v>
      </c>
      <c r="J4234" s="133">
        <v>6.6470000000000002</v>
      </c>
      <c r="K4234" s="133">
        <v>507.87400000000002</v>
      </c>
      <c r="L4234" s="133">
        <v>325.947</v>
      </c>
    </row>
    <row r="4235" spans="1:12" x14ac:dyDescent="0.3">
      <c r="A4235" s="134">
        <v>42601</v>
      </c>
      <c r="B4235" s="133">
        <v>202.47200000000001</v>
      </c>
      <c r="C4235" s="133">
        <v>5416.0349999999999</v>
      </c>
      <c r="D4235" s="183">
        <v>178.286</v>
      </c>
      <c r="E4235" s="133">
        <v>13175</v>
      </c>
      <c r="F4235" s="133">
        <v>6.2394800000000004</v>
      </c>
      <c r="G4235" s="133">
        <v>6.5661399999999999</v>
      </c>
      <c r="H4235" s="133">
        <v>6.4490600000000002</v>
      </c>
      <c r="I4235" s="133">
        <v>6.282</v>
      </c>
      <c r="J4235" s="133">
        <v>6.5880000000000001</v>
      </c>
      <c r="K4235" s="133">
        <v>501.81200000000001</v>
      </c>
      <c r="L4235" s="133">
        <v>322.43599999999998</v>
      </c>
    </row>
    <row r="4236" spans="1:12" x14ac:dyDescent="0.3">
      <c r="A4236" s="134">
        <v>42602</v>
      </c>
      <c r="B4236" s="133">
        <v>202.47200000000001</v>
      </c>
      <c r="C4236" s="133">
        <v>5416.0349999999999</v>
      </c>
      <c r="D4236" s="183">
        <v>178.286</v>
      </c>
      <c r="E4236" s="133">
        <v>13175</v>
      </c>
      <c r="F4236" s="133">
        <v>6.2394800000000004</v>
      </c>
      <c r="G4236" s="133">
        <v>6.5661399999999999</v>
      </c>
      <c r="H4236" s="133">
        <v>6.4490600000000002</v>
      </c>
      <c r="I4236" s="133">
        <v>6.282</v>
      </c>
      <c r="J4236" s="133">
        <v>6.5880000000000001</v>
      </c>
      <c r="K4236" s="133">
        <v>501.81200000000001</v>
      </c>
      <c r="L4236" s="133">
        <v>322.43599999999998</v>
      </c>
    </row>
    <row r="4237" spans="1:12" x14ac:dyDescent="0.3">
      <c r="A4237" s="134">
        <v>42603</v>
      </c>
      <c r="B4237" s="133">
        <v>202.47200000000001</v>
      </c>
      <c r="C4237" s="133">
        <v>5416.0349999999999</v>
      </c>
      <c r="D4237" s="183">
        <v>178.286</v>
      </c>
      <c r="E4237" s="133">
        <v>13175</v>
      </c>
      <c r="F4237" s="133">
        <v>6.2394800000000004</v>
      </c>
      <c r="G4237" s="133">
        <v>6.5661399999999999</v>
      </c>
      <c r="H4237" s="133">
        <v>6.4490600000000002</v>
      </c>
      <c r="I4237" s="133">
        <v>6.282</v>
      </c>
      <c r="J4237" s="133">
        <v>6.5880000000000001</v>
      </c>
      <c r="K4237" s="133">
        <v>501.81200000000001</v>
      </c>
      <c r="L4237" s="133">
        <v>322.43599999999998</v>
      </c>
    </row>
    <row r="4238" spans="1:12" x14ac:dyDescent="0.3">
      <c r="A4238" s="134">
        <v>42604</v>
      </c>
      <c r="B4238" s="133">
        <v>201.91499999999999</v>
      </c>
      <c r="C4238" s="133">
        <v>5427.1750000000002</v>
      </c>
      <c r="D4238" s="183">
        <v>179.32499999999999</v>
      </c>
      <c r="E4238" s="133">
        <v>13228</v>
      </c>
      <c r="F4238" s="133">
        <v>6.2626400000000002</v>
      </c>
      <c r="G4238" s="133">
        <v>6.5498599999999998</v>
      </c>
      <c r="H4238" s="133">
        <v>6.3815900000000001</v>
      </c>
      <c r="I4238" s="133">
        <v>6.3259999999999996</v>
      </c>
      <c r="J4238" s="133">
        <v>6.6379999999999999</v>
      </c>
      <c r="K4238" s="133">
        <v>503.41199999999998</v>
      </c>
      <c r="L4238" s="133">
        <v>323.41899999999998</v>
      </c>
    </row>
    <row r="4239" spans="1:12" x14ac:dyDescent="0.3">
      <c r="A4239" s="134">
        <v>42605</v>
      </c>
      <c r="B4239" s="133">
        <v>200.495</v>
      </c>
      <c r="C4239" s="133">
        <v>5417.14</v>
      </c>
      <c r="D4239" s="183">
        <v>179.13399999999999</v>
      </c>
      <c r="E4239" s="133">
        <v>13233</v>
      </c>
      <c r="F4239" s="133">
        <v>6.2631399999999999</v>
      </c>
      <c r="G4239" s="133">
        <v>6.5045700000000002</v>
      </c>
      <c r="H4239" s="133">
        <v>6.4408500000000002</v>
      </c>
      <c r="I4239" s="133">
        <v>6.4219999999999997</v>
      </c>
      <c r="J4239" s="133">
        <v>6.7770000000000001</v>
      </c>
      <c r="K4239" s="133">
        <v>502.71899999999999</v>
      </c>
      <c r="L4239" s="133">
        <v>322.47899999999998</v>
      </c>
    </row>
    <row r="4240" spans="1:12" x14ac:dyDescent="0.3">
      <c r="A4240" s="134">
        <v>42606</v>
      </c>
      <c r="B4240" s="133">
        <v>200.7</v>
      </c>
      <c r="C4240" s="133">
        <v>5403.9920000000002</v>
      </c>
      <c r="D4240" s="183">
        <v>178.364</v>
      </c>
      <c r="E4240" s="133">
        <v>13260</v>
      </c>
      <c r="F4240" s="133">
        <v>6.2136699999999996</v>
      </c>
      <c r="G4240" s="133">
        <v>6.4681899999999999</v>
      </c>
      <c r="H4240" s="133">
        <v>6.4901499999999999</v>
      </c>
      <c r="I4240" s="133">
        <v>6.4109999999999996</v>
      </c>
      <c r="J4240" s="133">
        <v>6.7809999999999997</v>
      </c>
      <c r="K4240" s="133">
        <v>501.06</v>
      </c>
      <c r="L4240" s="133">
        <v>322.85300000000001</v>
      </c>
    </row>
    <row r="4241" spans="1:12" x14ac:dyDescent="0.3">
      <c r="A4241" s="134">
        <v>42607</v>
      </c>
      <c r="B4241" s="133">
        <v>200.999</v>
      </c>
      <c r="C4241" s="133">
        <v>5454.116</v>
      </c>
      <c r="D4241" s="183">
        <v>180.31700000000001</v>
      </c>
      <c r="E4241" s="133">
        <v>13255</v>
      </c>
      <c r="F4241" s="133">
        <v>6.2040499999999996</v>
      </c>
      <c r="G4241" s="133">
        <v>6.4815199999999997</v>
      </c>
      <c r="H4241" s="133">
        <v>6.42361</v>
      </c>
      <c r="I4241" s="133">
        <v>6.3849999999999998</v>
      </c>
      <c r="J4241" s="133">
        <v>6.7379999999999995</v>
      </c>
      <c r="K4241" s="133">
        <v>507.84699999999998</v>
      </c>
      <c r="L4241" s="133">
        <v>326.44</v>
      </c>
    </row>
    <row r="4242" spans="1:12" x14ac:dyDescent="0.3">
      <c r="A4242" s="134">
        <v>42608</v>
      </c>
      <c r="B4242" s="133">
        <v>200.98500000000001</v>
      </c>
      <c r="C4242" s="133">
        <v>5438.8310000000001</v>
      </c>
      <c r="D4242" s="183">
        <v>180.19499999999999</v>
      </c>
      <c r="E4242" s="133">
        <v>13207</v>
      </c>
      <c r="F4242" s="133">
        <v>6.2843799999999996</v>
      </c>
      <c r="G4242" s="133">
        <v>6.4785199999999996</v>
      </c>
      <c r="H4242" s="133">
        <v>6.4079199999999998</v>
      </c>
      <c r="I4242" s="133">
        <v>6.3710000000000004</v>
      </c>
      <c r="J4242" s="133">
        <v>6.7309999999999999</v>
      </c>
      <c r="K4242" s="133">
        <v>506.21300000000002</v>
      </c>
      <c r="L4242" s="133">
        <v>325.93099999999998</v>
      </c>
    </row>
    <row r="4243" spans="1:12" x14ac:dyDescent="0.3">
      <c r="A4243" s="134">
        <v>42609</v>
      </c>
      <c r="B4243" s="133">
        <v>200.98500000000001</v>
      </c>
      <c r="C4243" s="133">
        <v>5438.8310000000001</v>
      </c>
      <c r="D4243" s="183">
        <v>180.19499999999999</v>
      </c>
      <c r="E4243" s="133">
        <v>13207</v>
      </c>
      <c r="F4243" s="133">
        <v>6.2843799999999996</v>
      </c>
      <c r="G4243" s="133">
        <v>6.4785199999999996</v>
      </c>
      <c r="H4243" s="133">
        <v>6.4079199999999998</v>
      </c>
      <c r="I4243" s="133">
        <v>6.3710000000000004</v>
      </c>
      <c r="J4243" s="133">
        <v>6.7309999999999999</v>
      </c>
      <c r="K4243" s="133">
        <v>506.21300000000002</v>
      </c>
      <c r="L4243" s="133">
        <v>325.93099999999998</v>
      </c>
    </row>
    <row r="4244" spans="1:12" x14ac:dyDescent="0.3">
      <c r="A4244" s="134">
        <v>42610</v>
      </c>
      <c r="B4244" s="133">
        <v>200.98500000000001</v>
      </c>
      <c r="C4244" s="133">
        <v>5438.8310000000001</v>
      </c>
      <c r="D4244" s="183">
        <v>180.19499999999999</v>
      </c>
      <c r="E4244" s="133">
        <v>13207</v>
      </c>
      <c r="F4244" s="133">
        <v>6.2843799999999996</v>
      </c>
      <c r="G4244" s="133">
        <v>6.4785199999999996</v>
      </c>
      <c r="H4244" s="133">
        <v>6.4079199999999998</v>
      </c>
      <c r="I4244" s="133">
        <v>6.3710000000000004</v>
      </c>
      <c r="J4244" s="133">
        <v>6.7309999999999999</v>
      </c>
      <c r="K4244" s="133">
        <v>506.21300000000002</v>
      </c>
      <c r="L4244" s="133">
        <v>325.93099999999998</v>
      </c>
    </row>
    <row r="4245" spans="1:12" x14ac:dyDescent="0.3">
      <c r="A4245" s="134">
        <v>42611</v>
      </c>
      <c r="B4245" s="133">
        <v>200.42599999999999</v>
      </c>
      <c r="C4245" s="133">
        <v>5370.7640000000001</v>
      </c>
      <c r="D4245" s="183">
        <v>177.23599999999999</v>
      </c>
      <c r="E4245" s="133">
        <v>13260</v>
      </c>
      <c r="F4245" s="133">
        <v>6.2568099999999998</v>
      </c>
      <c r="G4245" s="133">
        <v>6.46814</v>
      </c>
      <c r="H4245" s="133">
        <v>6.4467800000000004</v>
      </c>
      <c r="I4245" s="133">
        <v>6.4089999999999998</v>
      </c>
      <c r="J4245" s="133">
        <v>6.7720000000000002</v>
      </c>
      <c r="K4245" s="133">
        <v>499.03500000000003</v>
      </c>
      <c r="L4245" s="133">
        <v>320.02199999999999</v>
      </c>
    </row>
    <row r="4246" spans="1:12" x14ac:dyDescent="0.3">
      <c r="A4246" s="134">
        <v>42612</v>
      </c>
      <c r="B4246" s="133">
        <v>200.32</v>
      </c>
      <c r="C4246" s="133">
        <v>5362.3159999999998</v>
      </c>
      <c r="D4246" s="183">
        <v>177.46700000000001</v>
      </c>
      <c r="E4246" s="133">
        <v>13299</v>
      </c>
      <c r="F4246" s="133">
        <v>6.2310499999999998</v>
      </c>
      <c r="G4246" s="133">
        <v>6.45505</v>
      </c>
      <c r="H4246" s="133">
        <v>6.40916</v>
      </c>
      <c r="I4246" s="133">
        <v>6.4009999999999998</v>
      </c>
      <c r="J4246" s="133">
        <v>6.7210000000000001</v>
      </c>
      <c r="K4246" s="133">
        <v>498.53399999999999</v>
      </c>
      <c r="L4246" s="133">
        <v>320.06599999999997</v>
      </c>
    </row>
    <row r="4247" spans="1:12" s="135" customFormat="1" x14ac:dyDescent="0.3">
      <c r="A4247" s="179">
        <v>42613</v>
      </c>
      <c r="B4247" s="135">
        <v>200.63300000000001</v>
      </c>
      <c r="C4247" s="135">
        <v>5386.0820000000003</v>
      </c>
      <c r="D4247" s="186">
        <v>178.66499999999999</v>
      </c>
      <c r="E4247" s="135">
        <v>13288</v>
      </c>
      <c r="F4247" s="135">
        <v>6.24533</v>
      </c>
      <c r="G4247" s="135">
        <v>6.4844299999999997</v>
      </c>
      <c r="H4247" s="135">
        <v>6.4034199999999997</v>
      </c>
      <c r="I4247" s="135">
        <v>6.3419999999999996</v>
      </c>
      <c r="J4247" s="135">
        <v>6.7489999999999997</v>
      </c>
      <c r="K4247" s="135">
        <v>499.33300000000003</v>
      </c>
      <c r="L4247" s="135">
        <v>322.11</v>
      </c>
    </row>
    <row r="4248" spans="1:12" x14ac:dyDescent="0.3">
      <c r="A4248" s="134">
        <v>42614</v>
      </c>
      <c r="B4248" s="133">
        <v>201.15299999999999</v>
      </c>
      <c r="C4248" s="133">
        <v>5334.5469999999996</v>
      </c>
      <c r="D4248" s="183">
        <v>176.59700000000001</v>
      </c>
      <c r="E4248" s="133">
        <v>13280</v>
      </c>
      <c r="F4248" s="133">
        <v>6.1938000000000004</v>
      </c>
      <c r="G4248" s="133">
        <v>6.4582199999999998</v>
      </c>
      <c r="H4248" s="133">
        <v>6.4016000000000002</v>
      </c>
      <c r="I4248" s="133">
        <v>6.3159999999999998</v>
      </c>
      <c r="J4248" s="133">
        <v>6.6920000000000002</v>
      </c>
      <c r="K4248" s="133">
        <v>494.51799999999997</v>
      </c>
      <c r="L4248" s="133">
        <v>318.8</v>
      </c>
    </row>
    <row r="4249" spans="1:12" x14ac:dyDescent="0.3">
      <c r="A4249" s="134">
        <v>42615</v>
      </c>
      <c r="B4249" s="133">
        <v>201.959</v>
      </c>
      <c r="C4249" s="133">
        <v>5353.4610000000002</v>
      </c>
      <c r="D4249" s="183">
        <v>177.53399999999999</v>
      </c>
      <c r="E4249" s="133">
        <v>13214</v>
      </c>
      <c r="F4249" s="133">
        <v>6.2430500000000002</v>
      </c>
      <c r="G4249" s="133">
        <v>6.4314799999999996</v>
      </c>
      <c r="H4249" s="133">
        <v>6.3620299999999999</v>
      </c>
      <c r="I4249" s="133">
        <v>6.2830000000000004</v>
      </c>
      <c r="J4249" s="133">
        <v>6.6449999999999996</v>
      </c>
      <c r="K4249" s="133">
        <v>496.55599999999998</v>
      </c>
      <c r="L4249" s="133">
        <v>320.62200000000001</v>
      </c>
    </row>
    <row r="4250" spans="1:12" x14ac:dyDescent="0.3">
      <c r="A4250" s="134">
        <v>42616</v>
      </c>
      <c r="B4250" s="133">
        <v>201.959</v>
      </c>
      <c r="C4250" s="133">
        <v>5353.4610000000002</v>
      </c>
      <c r="D4250" s="183">
        <v>177.53399999999999</v>
      </c>
      <c r="E4250" s="133">
        <v>13214</v>
      </c>
      <c r="F4250" s="133">
        <v>6.2430500000000002</v>
      </c>
      <c r="G4250" s="133">
        <v>6.4314799999999996</v>
      </c>
      <c r="H4250" s="133">
        <v>6.3620299999999999</v>
      </c>
      <c r="I4250" s="133">
        <v>6.2830000000000004</v>
      </c>
      <c r="J4250" s="133">
        <v>6.6449999999999996</v>
      </c>
      <c r="K4250" s="133">
        <v>496.55599999999998</v>
      </c>
      <c r="L4250" s="133">
        <v>320.62200000000001</v>
      </c>
    </row>
    <row r="4251" spans="1:12" x14ac:dyDescent="0.3">
      <c r="A4251" s="134">
        <v>42617</v>
      </c>
      <c r="B4251" s="133">
        <v>201.959</v>
      </c>
      <c r="C4251" s="133">
        <v>5353.4610000000002</v>
      </c>
      <c r="D4251" s="183">
        <v>177.53399999999999</v>
      </c>
      <c r="E4251" s="133">
        <v>13214</v>
      </c>
      <c r="F4251" s="133">
        <v>6.2430500000000002</v>
      </c>
      <c r="G4251" s="133">
        <v>6.4314799999999996</v>
      </c>
      <c r="H4251" s="133">
        <v>6.3620299999999999</v>
      </c>
      <c r="I4251" s="133">
        <v>6.2830000000000004</v>
      </c>
      <c r="J4251" s="133">
        <v>6.6449999999999996</v>
      </c>
      <c r="K4251" s="133">
        <v>496.55599999999998</v>
      </c>
      <c r="L4251" s="133">
        <v>320.62200000000001</v>
      </c>
    </row>
    <row r="4252" spans="1:12" x14ac:dyDescent="0.3">
      <c r="A4252" s="134">
        <v>42618</v>
      </c>
      <c r="B4252" s="133">
        <v>202.65299999999999</v>
      </c>
      <c r="C4252" s="133">
        <v>5356.9539999999997</v>
      </c>
      <c r="D4252" s="183">
        <v>177.804</v>
      </c>
      <c r="E4252" s="133">
        <v>13138</v>
      </c>
      <c r="F4252" s="133">
        <v>6.2002899999999999</v>
      </c>
      <c r="G4252" s="133">
        <v>6.45505</v>
      </c>
      <c r="H4252" s="133">
        <v>6.4316300000000002</v>
      </c>
      <c r="I4252" s="133">
        <v>6.2320000000000002</v>
      </c>
      <c r="J4252" s="133">
        <v>6.6230000000000002</v>
      </c>
      <c r="K4252" s="133">
        <v>496.53</v>
      </c>
      <c r="L4252" s="133">
        <v>321.19799999999998</v>
      </c>
    </row>
    <row r="4253" spans="1:12" x14ac:dyDescent="0.3">
      <c r="A4253" s="134">
        <v>42619</v>
      </c>
      <c r="B4253" s="133">
        <v>202.82599999999999</v>
      </c>
      <c r="C4253" s="133">
        <v>5372.0959999999995</v>
      </c>
      <c r="D4253" s="183">
        <v>178.273</v>
      </c>
      <c r="E4253" s="133">
        <v>13079</v>
      </c>
      <c r="F4253" s="133">
        <v>6.19191</v>
      </c>
      <c r="G4253" s="133">
        <v>6.4699099999999996</v>
      </c>
      <c r="H4253" s="133">
        <v>6.37059</v>
      </c>
      <c r="I4253" s="133">
        <v>6.2210000000000001</v>
      </c>
      <c r="J4253" s="133">
        <v>6.617</v>
      </c>
      <c r="K4253" s="133">
        <v>499.858</v>
      </c>
      <c r="L4253" s="133">
        <v>323.13499999999999</v>
      </c>
    </row>
    <row r="4254" spans="1:12" x14ac:dyDescent="0.3">
      <c r="A4254" s="134">
        <v>42620</v>
      </c>
      <c r="B4254" s="133">
        <v>202.941</v>
      </c>
      <c r="C4254" s="133">
        <v>5381.3540000000003</v>
      </c>
      <c r="D4254" s="183">
        <v>178.37100000000001</v>
      </c>
      <c r="E4254" s="133">
        <v>13081</v>
      </c>
      <c r="F4254" s="133">
        <v>6.2094199999999997</v>
      </c>
      <c r="G4254" s="133">
        <v>6.4869199999999996</v>
      </c>
      <c r="H4254" s="133">
        <v>6.3642000000000003</v>
      </c>
      <c r="I4254" s="133">
        <v>6.2249999999999996</v>
      </c>
      <c r="J4254" s="133">
        <v>6.6070000000000002</v>
      </c>
      <c r="K4254" s="133">
        <v>500.517</v>
      </c>
      <c r="L4254" s="133">
        <v>323.93200000000002</v>
      </c>
    </row>
    <row r="4255" spans="1:12" x14ac:dyDescent="0.3">
      <c r="A4255" s="134">
        <v>42621</v>
      </c>
      <c r="B4255" s="133">
        <v>202.99199999999999</v>
      </c>
      <c r="C4255" s="133">
        <v>5371.0780000000004</v>
      </c>
      <c r="D4255" s="183">
        <v>177.75299999999999</v>
      </c>
      <c r="E4255" s="133">
        <v>13103</v>
      </c>
      <c r="F4255" s="133">
        <v>6.2240500000000001</v>
      </c>
      <c r="G4255" s="133">
        <v>6.4883800000000003</v>
      </c>
      <c r="H4255" s="133">
        <v>6.4034199999999997</v>
      </c>
      <c r="I4255" s="133">
        <v>6.2160000000000002</v>
      </c>
      <c r="J4255" s="133">
        <v>6.5960000000000001</v>
      </c>
      <c r="K4255" s="133">
        <v>499.12</v>
      </c>
      <c r="L4255" s="133">
        <v>322.07400000000001</v>
      </c>
    </row>
    <row r="4256" spans="1:12" x14ac:dyDescent="0.3">
      <c r="A4256" s="134">
        <v>42622</v>
      </c>
      <c r="B4256" s="133">
        <v>202.756</v>
      </c>
      <c r="C4256" s="133">
        <v>5281.9170000000004</v>
      </c>
      <c r="D4256" s="183">
        <v>174.874</v>
      </c>
      <c r="E4256" s="133">
        <v>13158</v>
      </c>
      <c r="F4256" s="133">
        <v>6.2285700000000004</v>
      </c>
      <c r="G4256" s="133">
        <v>6.5069999999999997</v>
      </c>
      <c r="H4256" s="133">
        <v>6.4034199999999997</v>
      </c>
      <c r="I4256" s="133">
        <v>6.2919999999999998</v>
      </c>
      <c r="J4256" s="133">
        <v>6.6210000000000004</v>
      </c>
      <c r="K4256" s="133">
        <v>488.99099999999999</v>
      </c>
      <c r="L4256" s="133">
        <v>316.10300000000001</v>
      </c>
    </row>
    <row r="4257" spans="1:12" x14ac:dyDescent="0.3">
      <c r="A4257" s="134">
        <v>42623</v>
      </c>
      <c r="B4257" s="133">
        <v>202.756</v>
      </c>
      <c r="C4257" s="133">
        <v>5281.9170000000004</v>
      </c>
      <c r="D4257" s="183">
        <v>174.874</v>
      </c>
      <c r="E4257" s="133">
        <v>13158</v>
      </c>
      <c r="F4257" s="133">
        <v>6.2285700000000004</v>
      </c>
      <c r="G4257" s="133">
        <v>6.5069999999999997</v>
      </c>
      <c r="H4257" s="133">
        <v>6.4034199999999997</v>
      </c>
      <c r="I4257" s="133">
        <v>6.2919999999999998</v>
      </c>
      <c r="J4257" s="133">
        <v>6.6210000000000004</v>
      </c>
      <c r="K4257" s="133">
        <v>488.99099999999999</v>
      </c>
      <c r="L4257" s="133">
        <v>316.10300000000001</v>
      </c>
    </row>
    <row r="4258" spans="1:12" x14ac:dyDescent="0.3">
      <c r="A4258" s="134">
        <v>42624</v>
      </c>
      <c r="B4258" s="133">
        <v>202.756</v>
      </c>
      <c r="C4258" s="133">
        <v>5281.9170000000004</v>
      </c>
      <c r="D4258" s="183">
        <v>174.874</v>
      </c>
      <c r="E4258" s="133">
        <v>13158</v>
      </c>
      <c r="F4258" s="133">
        <v>6.2285700000000004</v>
      </c>
      <c r="G4258" s="133">
        <v>6.5069999999999997</v>
      </c>
      <c r="H4258" s="133">
        <v>6.4034199999999997</v>
      </c>
      <c r="I4258" s="133">
        <v>6.2919999999999998</v>
      </c>
      <c r="J4258" s="133">
        <v>6.6210000000000004</v>
      </c>
      <c r="K4258" s="133">
        <v>488.99099999999999</v>
      </c>
      <c r="L4258" s="133">
        <v>316.10300000000001</v>
      </c>
    </row>
    <row r="4259" spans="1:12" x14ac:dyDescent="0.3">
      <c r="A4259" s="134">
        <v>42625</v>
      </c>
      <c r="B4259" s="133">
        <v>202.88200000000001</v>
      </c>
      <c r="C4259" s="133">
        <v>5281.9170000000004</v>
      </c>
      <c r="D4259" s="183">
        <v>174.874</v>
      </c>
      <c r="E4259" s="133">
        <v>13169</v>
      </c>
      <c r="F4259" s="133">
        <v>6.2285700000000004</v>
      </c>
      <c r="G4259" s="133">
        <v>6.5069999999999997</v>
      </c>
      <c r="H4259" s="133">
        <v>6.4034199999999997</v>
      </c>
      <c r="I4259" s="133">
        <v>6.2919999999999998</v>
      </c>
      <c r="J4259" s="133">
        <v>6.6210000000000004</v>
      </c>
      <c r="K4259" s="133">
        <v>488.99099999999999</v>
      </c>
      <c r="L4259" s="133">
        <v>316.10300000000001</v>
      </c>
    </row>
    <row r="4260" spans="1:12" x14ac:dyDescent="0.3">
      <c r="A4260" s="134">
        <v>42626</v>
      </c>
      <c r="B4260" s="133">
        <v>202.22</v>
      </c>
      <c r="C4260" s="133">
        <v>5215.567</v>
      </c>
      <c r="D4260" s="183">
        <v>172.185</v>
      </c>
      <c r="E4260" s="133">
        <v>13237</v>
      </c>
      <c r="F4260" s="133">
        <v>6.2558600000000002</v>
      </c>
      <c r="G4260" s="133">
        <v>6.5342900000000004</v>
      </c>
      <c r="H4260" s="133">
        <v>6.39114</v>
      </c>
      <c r="I4260" s="133">
        <v>6.306</v>
      </c>
      <c r="J4260" s="133">
        <v>6.6749999999999998</v>
      </c>
      <c r="K4260" s="133">
        <v>483.95800000000003</v>
      </c>
      <c r="L4260" s="133">
        <v>312.43400000000003</v>
      </c>
    </row>
    <row r="4261" spans="1:12" x14ac:dyDescent="0.3">
      <c r="A4261" s="134">
        <v>42627</v>
      </c>
      <c r="B4261" s="133">
        <v>201.422</v>
      </c>
      <c r="C4261" s="133">
        <v>5146.0379999999996</v>
      </c>
      <c r="D4261" s="183">
        <v>169.45500000000001</v>
      </c>
      <c r="E4261" s="133">
        <v>13207</v>
      </c>
      <c r="F4261" s="133">
        <v>6.19095</v>
      </c>
      <c r="G4261" s="133">
        <v>6.4698599999999997</v>
      </c>
      <c r="H4261" s="133">
        <v>6.3903999999999996</v>
      </c>
      <c r="I4261" s="133">
        <v>6.3719999999999999</v>
      </c>
      <c r="J4261" s="133">
        <v>6.7789999999999999</v>
      </c>
      <c r="K4261" s="133">
        <v>476.74299999999999</v>
      </c>
      <c r="L4261" s="133">
        <v>308.12400000000002</v>
      </c>
    </row>
    <row r="4262" spans="1:12" x14ac:dyDescent="0.3">
      <c r="A4262" s="134">
        <v>42628</v>
      </c>
      <c r="B4262" s="133">
        <v>201.679</v>
      </c>
      <c r="C4262" s="133">
        <v>5265.8190000000004</v>
      </c>
      <c r="D4262" s="183">
        <v>173.99100000000001</v>
      </c>
      <c r="E4262" s="133">
        <v>13132</v>
      </c>
      <c r="F4262" s="133">
        <v>6.20357</v>
      </c>
      <c r="G4262" s="133">
        <v>6.4481000000000002</v>
      </c>
      <c r="H4262" s="133">
        <v>6.3572300000000004</v>
      </c>
      <c r="I4262" s="133">
        <v>6.3760000000000003</v>
      </c>
      <c r="J4262" s="133">
        <v>6.7640000000000002</v>
      </c>
      <c r="K4262" s="133">
        <v>491.08100000000002</v>
      </c>
      <c r="L4262" s="133">
        <v>316.745</v>
      </c>
    </row>
    <row r="4263" spans="1:12" x14ac:dyDescent="0.3">
      <c r="A4263" s="134">
        <v>42629</v>
      </c>
      <c r="B4263" s="133">
        <v>202.03299999999999</v>
      </c>
      <c r="C4263" s="133">
        <v>5267.7690000000002</v>
      </c>
      <c r="D4263" s="183">
        <v>172.874</v>
      </c>
      <c r="E4263" s="133">
        <v>13170</v>
      </c>
      <c r="F4263" s="133">
        <v>6.1705199999999998</v>
      </c>
      <c r="G4263" s="133">
        <v>6.4366700000000003</v>
      </c>
      <c r="H4263" s="133">
        <v>6.3346099999999996</v>
      </c>
      <c r="I4263" s="133">
        <v>6.3629999999999995</v>
      </c>
      <c r="J4263" s="133">
        <v>6.766</v>
      </c>
      <c r="K4263" s="133">
        <v>491.27600000000001</v>
      </c>
      <c r="L4263" s="133">
        <v>314.69</v>
      </c>
    </row>
    <row r="4264" spans="1:12" x14ac:dyDescent="0.3">
      <c r="A4264" s="134">
        <v>42630</v>
      </c>
      <c r="B4264" s="133">
        <v>202.03299999999999</v>
      </c>
      <c r="C4264" s="133">
        <v>5267.7690000000002</v>
      </c>
      <c r="D4264" s="183">
        <v>172.874</v>
      </c>
      <c r="E4264" s="133">
        <v>13170</v>
      </c>
      <c r="F4264" s="133">
        <v>6.1705199999999998</v>
      </c>
      <c r="G4264" s="133">
        <v>6.4366700000000003</v>
      </c>
      <c r="H4264" s="133">
        <v>6.3346099999999996</v>
      </c>
      <c r="I4264" s="133">
        <v>6.3629999999999995</v>
      </c>
      <c r="J4264" s="133">
        <v>6.766</v>
      </c>
      <c r="K4264" s="133">
        <v>491.27600000000001</v>
      </c>
      <c r="L4264" s="133">
        <v>314.69</v>
      </c>
    </row>
    <row r="4265" spans="1:12" x14ac:dyDescent="0.3">
      <c r="A4265" s="134">
        <v>42631</v>
      </c>
      <c r="B4265" s="133">
        <v>202.03299999999999</v>
      </c>
      <c r="C4265" s="133">
        <v>5267.7690000000002</v>
      </c>
      <c r="D4265" s="183">
        <v>172.874</v>
      </c>
      <c r="E4265" s="133">
        <v>13170</v>
      </c>
      <c r="F4265" s="133">
        <v>6.1705199999999998</v>
      </c>
      <c r="G4265" s="133">
        <v>6.4366700000000003</v>
      </c>
      <c r="H4265" s="133">
        <v>6.3346099999999996</v>
      </c>
      <c r="I4265" s="133">
        <v>6.3629999999999995</v>
      </c>
      <c r="J4265" s="133">
        <v>6.766</v>
      </c>
      <c r="K4265" s="133">
        <v>491.27600000000001</v>
      </c>
      <c r="L4265" s="133">
        <v>314.69</v>
      </c>
    </row>
    <row r="4266" spans="1:12" x14ac:dyDescent="0.3">
      <c r="A4266" s="134">
        <v>42632</v>
      </c>
      <c r="B4266" s="133">
        <v>202.435</v>
      </c>
      <c r="C4266" s="133">
        <v>5321.8410000000003</v>
      </c>
      <c r="D4266" s="183">
        <v>175.23699999999999</v>
      </c>
      <c r="E4266" s="133">
        <v>13148</v>
      </c>
      <c r="F4266" s="133">
        <v>6.1668799999999999</v>
      </c>
      <c r="G4266" s="133">
        <v>6.4166800000000004</v>
      </c>
      <c r="H4266" s="133">
        <v>6.34903</v>
      </c>
      <c r="I4266" s="133">
        <v>6.2729999999999997</v>
      </c>
      <c r="J4266" s="133">
        <v>6.7169999999999996</v>
      </c>
      <c r="K4266" s="133">
        <v>497.38600000000002</v>
      </c>
      <c r="L4266" s="133">
        <v>318.71699999999998</v>
      </c>
    </row>
    <row r="4267" spans="1:12" x14ac:dyDescent="0.3">
      <c r="A4267" s="134">
        <v>42633</v>
      </c>
      <c r="B4267" s="133">
        <v>202.548</v>
      </c>
      <c r="C4267" s="133">
        <v>5302.4930000000004</v>
      </c>
      <c r="D4267" s="183">
        <v>174.56100000000001</v>
      </c>
      <c r="E4267" s="133">
        <v>13126</v>
      </c>
      <c r="F4267" s="133">
        <v>6.1614000000000004</v>
      </c>
      <c r="G4267" s="133">
        <v>6.3887999999999998</v>
      </c>
      <c r="H4267" s="133">
        <v>6.3317800000000002</v>
      </c>
      <c r="I4267" s="133">
        <v>6.3460000000000001</v>
      </c>
      <c r="J4267" s="133">
        <v>6.7110000000000003</v>
      </c>
      <c r="K4267" s="133">
        <v>495.62799999999999</v>
      </c>
      <c r="L4267" s="133">
        <v>318.96800000000002</v>
      </c>
    </row>
    <row r="4268" spans="1:12" x14ac:dyDescent="0.3">
      <c r="A4268" s="134">
        <v>42634</v>
      </c>
      <c r="B4268" s="133">
        <v>202.857</v>
      </c>
      <c r="C4268" s="133">
        <v>5342.5919999999996</v>
      </c>
      <c r="D4268" s="183">
        <v>176.316</v>
      </c>
      <c r="E4268" s="133">
        <v>13068</v>
      </c>
      <c r="F4268" s="133">
        <v>6.1433499999999999</v>
      </c>
      <c r="G4268" s="133">
        <v>6.4094199999999999</v>
      </c>
      <c r="H4268" s="133">
        <v>6.3338599999999996</v>
      </c>
      <c r="I4268" s="133">
        <v>6.2069999999999999</v>
      </c>
      <c r="J4268" s="133">
        <v>6.6890000000000001</v>
      </c>
      <c r="K4268" s="133">
        <v>498.34100000000001</v>
      </c>
      <c r="L4268" s="133">
        <v>321.48</v>
      </c>
    </row>
    <row r="4269" spans="1:12" x14ac:dyDescent="0.3">
      <c r="A4269" s="134">
        <v>42635</v>
      </c>
      <c r="B4269" s="133">
        <v>203.64599999999999</v>
      </c>
      <c r="C4269" s="133">
        <v>5380.2619999999997</v>
      </c>
      <c r="D4269" s="183">
        <v>177.202</v>
      </c>
      <c r="E4269" s="133">
        <v>13051</v>
      </c>
      <c r="F4269" s="133">
        <v>6.1615099999999998</v>
      </c>
      <c r="G4269" s="133">
        <v>6.3594200000000001</v>
      </c>
      <c r="H4269" s="133">
        <v>6.3048200000000003</v>
      </c>
      <c r="I4269" s="133">
        <v>6.1909999999999998</v>
      </c>
      <c r="J4269" s="133">
        <v>6.6470000000000002</v>
      </c>
      <c r="K4269" s="133">
        <v>503.47500000000002</v>
      </c>
      <c r="L4269" s="133">
        <v>325.12799999999999</v>
      </c>
    </row>
    <row r="4270" spans="1:12" x14ac:dyDescent="0.3">
      <c r="A4270" s="134">
        <v>42636</v>
      </c>
      <c r="B4270" s="133">
        <v>203.73500000000001</v>
      </c>
      <c r="C4270" s="133">
        <v>5388.9080000000004</v>
      </c>
      <c r="D4270" s="183">
        <v>177.56200000000001</v>
      </c>
      <c r="E4270" s="133">
        <v>13095</v>
      </c>
      <c r="F4270" s="133">
        <v>6.1372600000000004</v>
      </c>
      <c r="G4270" s="133">
        <v>6.4204800000000004</v>
      </c>
      <c r="H4270" s="133">
        <v>6.2763799999999996</v>
      </c>
      <c r="I4270" s="133">
        <v>6.157</v>
      </c>
      <c r="J4270" s="133">
        <v>6.6280000000000001</v>
      </c>
      <c r="K4270" s="133">
        <v>505.35700000000003</v>
      </c>
      <c r="L4270" s="133">
        <v>325.22399999999999</v>
      </c>
    </row>
    <row r="4271" spans="1:12" x14ac:dyDescent="0.3">
      <c r="A4271" s="134">
        <v>42637</v>
      </c>
      <c r="B4271" s="133">
        <v>203.73500000000001</v>
      </c>
      <c r="C4271" s="133">
        <v>5388.9080000000004</v>
      </c>
      <c r="D4271" s="183">
        <v>177.56200000000001</v>
      </c>
      <c r="E4271" s="133">
        <v>13095</v>
      </c>
      <c r="F4271" s="133">
        <v>6.1372600000000004</v>
      </c>
      <c r="G4271" s="133">
        <v>6.4204800000000004</v>
      </c>
      <c r="H4271" s="133">
        <v>6.2763799999999996</v>
      </c>
      <c r="I4271" s="133">
        <v>6.157</v>
      </c>
      <c r="J4271" s="133">
        <v>6.6280000000000001</v>
      </c>
      <c r="K4271" s="133">
        <v>505.35700000000003</v>
      </c>
      <c r="L4271" s="133">
        <v>325.22399999999999</v>
      </c>
    </row>
    <row r="4272" spans="1:12" x14ac:dyDescent="0.3">
      <c r="A4272" s="134">
        <v>42638</v>
      </c>
      <c r="B4272" s="133">
        <v>203.73500000000001</v>
      </c>
      <c r="C4272" s="133">
        <v>5388.9080000000004</v>
      </c>
      <c r="D4272" s="183">
        <v>177.56200000000001</v>
      </c>
      <c r="E4272" s="133">
        <v>13095</v>
      </c>
      <c r="F4272" s="133">
        <v>6.1372600000000004</v>
      </c>
      <c r="G4272" s="133">
        <v>6.4204800000000004</v>
      </c>
      <c r="H4272" s="133">
        <v>6.2763799999999996</v>
      </c>
      <c r="I4272" s="133">
        <v>6.157</v>
      </c>
      <c r="J4272" s="133">
        <v>6.6280000000000001</v>
      </c>
      <c r="K4272" s="133">
        <v>505.35700000000003</v>
      </c>
      <c r="L4272" s="133">
        <v>325.22399999999999</v>
      </c>
    </row>
    <row r="4273" spans="1:12" x14ac:dyDescent="0.3">
      <c r="A4273" s="134">
        <v>42639</v>
      </c>
      <c r="B4273" s="133">
        <v>203.85499999999999</v>
      </c>
      <c r="C4273" s="133">
        <v>5352.1390000000001</v>
      </c>
      <c r="D4273" s="183">
        <v>176.012</v>
      </c>
      <c r="E4273" s="133">
        <v>13052</v>
      </c>
      <c r="F4273" s="133">
        <v>6.1425000000000001</v>
      </c>
      <c r="G4273" s="133">
        <v>6.3538899999999998</v>
      </c>
      <c r="H4273" s="133">
        <v>6.3238000000000003</v>
      </c>
      <c r="I4273" s="133">
        <v>6.1660000000000004</v>
      </c>
      <c r="J4273" s="133">
        <v>6.6219999999999999</v>
      </c>
      <c r="K4273" s="133">
        <v>501.101</v>
      </c>
      <c r="L4273" s="133">
        <v>323.26</v>
      </c>
    </row>
    <row r="4274" spans="1:12" x14ac:dyDescent="0.3">
      <c r="A4274" s="134">
        <v>42640</v>
      </c>
      <c r="B4274" s="133">
        <v>203.84700000000001</v>
      </c>
      <c r="C4274" s="133">
        <v>5419.6040000000003</v>
      </c>
      <c r="D4274" s="183">
        <v>178.24600000000001</v>
      </c>
      <c r="E4274" s="133">
        <v>12925</v>
      </c>
      <c r="F4274" s="133">
        <v>6.15015</v>
      </c>
      <c r="G4274" s="133">
        <v>6.3171600000000003</v>
      </c>
      <c r="H4274" s="133">
        <v>6.3006500000000001</v>
      </c>
      <c r="I4274" s="133">
        <v>6.1539999999999999</v>
      </c>
      <c r="J4274" s="133">
        <v>6.625</v>
      </c>
      <c r="K4274" s="133">
        <v>509.37799999999999</v>
      </c>
      <c r="L4274" s="133">
        <v>329.36099999999999</v>
      </c>
    </row>
    <row r="4275" spans="1:12" x14ac:dyDescent="0.3">
      <c r="A4275" s="134">
        <v>42641</v>
      </c>
      <c r="B4275" s="133">
        <v>203.63399999999999</v>
      </c>
      <c r="C4275" s="133">
        <v>5425.3370000000004</v>
      </c>
      <c r="D4275" s="183">
        <v>178.74100000000001</v>
      </c>
      <c r="E4275" s="133">
        <v>12923</v>
      </c>
      <c r="F4275" s="133">
        <v>6.0841399999999997</v>
      </c>
      <c r="G4275" s="133">
        <v>6.3482199999999995</v>
      </c>
      <c r="H4275" s="133">
        <v>6.3164499999999997</v>
      </c>
      <c r="I4275" s="133">
        <v>6.14</v>
      </c>
      <c r="J4275" s="133">
        <v>6.6479999999999997</v>
      </c>
      <c r="K4275" s="133">
        <v>508.95600000000002</v>
      </c>
      <c r="L4275" s="133">
        <v>326.70999999999998</v>
      </c>
    </row>
    <row r="4276" spans="1:12" x14ac:dyDescent="0.3">
      <c r="A4276" s="134">
        <v>42642</v>
      </c>
      <c r="B4276" s="133">
        <v>203.39400000000001</v>
      </c>
      <c r="C4276" s="133">
        <v>5431.9570000000003</v>
      </c>
      <c r="D4276" s="183">
        <v>179.899</v>
      </c>
      <c r="E4276" s="133">
        <v>13013</v>
      </c>
      <c r="F4276" s="133">
        <v>6.1202399999999999</v>
      </c>
      <c r="G4276" s="133">
        <v>6.4003899999999998</v>
      </c>
      <c r="H4276" s="133">
        <v>6.3068999999999997</v>
      </c>
      <c r="I4276" s="133">
        <v>6.1470000000000002</v>
      </c>
      <c r="J4276" s="133">
        <v>6.6429999999999998</v>
      </c>
      <c r="K4276" s="133">
        <v>508.57</v>
      </c>
      <c r="L4276" s="133">
        <v>328.78199999999998</v>
      </c>
    </row>
    <row r="4277" spans="1:12" s="135" customFormat="1" x14ac:dyDescent="0.3">
      <c r="A4277" s="179">
        <v>42643</v>
      </c>
      <c r="B4277" s="135">
        <v>202.83</v>
      </c>
      <c r="C4277" s="135">
        <v>5364.8040000000001</v>
      </c>
      <c r="D4277" s="186">
        <v>176.929</v>
      </c>
      <c r="E4277" s="135">
        <v>13045</v>
      </c>
      <c r="F4277" s="135">
        <v>6.16601</v>
      </c>
      <c r="G4277" s="135">
        <v>6.46373</v>
      </c>
      <c r="H4277" s="135">
        <v>6.2748499999999998</v>
      </c>
      <c r="I4277" s="135">
        <v>6.22</v>
      </c>
      <c r="J4277" s="135">
        <v>6.6790000000000003</v>
      </c>
      <c r="K4277" s="135">
        <v>499.03899999999999</v>
      </c>
      <c r="L4277" s="135">
        <v>323.65800000000002</v>
      </c>
    </row>
    <row r="4278" spans="1:12" x14ac:dyDescent="0.3">
      <c r="A4278" s="134">
        <v>42644</v>
      </c>
      <c r="B4278" s="133">
        <v>202.83</v>
      </c>
      <c r="C4278" s="133">
        <v>5364.8040000000001</v>
      </c>
      <c r="D4278" s="183">
        <v>176.929</v>
      </c>
      <c r="E4278" s="133">
        <v>13045</v>
      </c>
      <c r="F4278" s="133">
        <v>6.16601</v>
      </c>
      <c r="G4278" s="133">
        <v>6.46373</v>
      </c>
      <c r="H4278" s="133">
        <v>6.2748499999999998</v>
      </c>
      <c r="I4278" s="133">
        <v>6.22</v>
      </c>
      <c r="J4278" s="133">
        <v>6.6790000000000003</v>
      </c>
      <c r="K4278" s="133">
        <v>499.03899999999999</v>
      </c>
      <c r="L4278" s="133">
        <v>323.65800000000002</v>
      </c>
    </row>
    <row r="4279" spans="1:12" x14ac:dyDescent="0.3">
      <c r="A4279" s="134">
        <v>42645</v>
      </c>
      <c r="B4279" s="133">
        <v>202.83</v>
      </c>
      <c r="C4279" s="133">
        <v>5364.8040000000001</v>
      </c>
      <c r="D4279" s="183">
        <v>176.929</v>
      </c>
      <c r="E4279" s="133">
        <v>13045</v>
      </c>
      <c r="F4279" s="133">
        <v>6.16601</v>
      </c>
      <c r="G4279" s="133">
        <v>6.46373</v>
      </c>
      <c r="H4279" s="133">
        <v>6.2748499999999998</v>
      </c>
      <c r="I4279" s="133">
        <v>6.22</v>
      </c>
      <c r="J4279" s="133">
        <v>6.6790000000000003</v>
      </c>
      <c r="K4279" s="133">
        <v>499.03899999999999</v>
      </c>
      <c r="L4279" s="133">
        <v>323.65800000000002</v>
      </c>
    </row>
    <row r="4280" spans="1:12" x14ac:dyDescent="0.3">
      <c r="A4280" s="134">
        <v>42646</v>
      </c>
      <c r="B4280" s="133">
        <v>203.32</v>
      </c>
      <c r="C4280" s="133">
        <v>5463.915</v>
      </c>
      <c r="D4280" s="183">
        <v>180.547</v>
      </c>
      <c r="E4280" s="133">
        <v>12953</v>
      </c>
      <c r="F4280" s="133">
        <v>6.0599499999999997</v>
      </c>
      <c r="G4280" s="133">
        <v>6.3931300000000002</v>
      </c>
      <c r="H4280" s="133">
        <v>6.2904</v>
      </c>
      <c r="I4280" s="133">
        <v>6.2069999999999999</v>
      </c>
      <c r="J4280" s="133">
        <v>6.68</v>
      </c>
      <c r="K4280" s="133">
        <v>510.76</v>
      </c>
      <c r="L4280" s="133">
        <v>329.15699999999998</v>
      </c>
    </row>
    <row r="4281" spans="1:12" x14ac:dyDescent="0.3">
      <c r="A4281" s="134">
        <v>42647</v>
      </c>
      <c r="B4281" s="133">
        <v>203.59299999999999</v>
      </c>
      <c r="C4281" s="133">
        <v>5472.317</v>
      </c>
      <c r="D4281" s="183">
        <v>180.50399999999999</v>
      </c>
      <c r="E4281" s="133">
        <v>13038</v>
      </c>
      <c r="F4281" s="133">
        <v>6.1224100000000004</v>
      </c>
      <c r="G4281" s="133">
        <v>6.3443800000000001</v>
      </c>
      <c r="H4281" s="133">
        <v>6.2855499999999997</v>
      </c>
      <c r="I4281" s="133">
        <v>6.173</v>
      </c>
      <c r="J4281" s="133">
        <v>6.6850000000000005</v>
      </c>
      <c r="K4281" s="133">
        <v>512.33799999999997</v>
      </c>
      <c r="L4281" s="133">
        <v>328.90300000000002</v>
      </c>
    </row>
    <row r="4282" spans="1:12" x14ac:dyDescent="0.3">
      <c r="A4282" s="134">
        <v>42648</v>
      </c>
      <c r="B4282" s="133">
        <v>203.58</v>
      </c>
      <c r="C4282" s="133">
        <v>5420.6480000000001</v>
      </c>
      <c r="D4282" s="183">
        <v>178.43700000000001</v>
      </c>
      <c r="E4282" s="133">
        <v>13033</v>
      </c>
      <c r="F4282" s="133">
        <v>6.0706300000000004</v>
      </c>
      <c r="G4282" s="133">
        <v>6.4132699999999998</v>
      </c>
      <c r="H4282" s="133">
        <v>6.3202499999999997</v>
      </c>
      <c r="I4282" s="133">
        <v>6.1379999999999999</v>
      </c>
      <c r="J4282" s="133">
        <v>6.6950000000000003</v>
      </c>
      <c r="K4282" s="133">
        <v>506.58300000000003</v>
      </c>
      <c r="L4282" s="133">
        <v>325.10899999999998</v>
      </c>
    </row>
    <row r="4283" spans="1:12" x14ac:dyDescent="0.3">
      <c r="A4283" s="134">
        <v>42649</v>
      </c>
      <c r="B4283" s="133">
        <v>203.30600000000001</v>
      </c>
      <c r="C4283" s="133">
        <v>5409.3440000000001</v>
      </c>
      <c r="D4283" s="183">
        <v>177.97499999999999</v>
      </c>
      <c r="E4283" s="133">
        <v>13013</v>
      </c>
      <c r="F4283" s="133">
        <v>6.0994700000000002</v>
      </c>
      <c r="G4283" s="133">
        <v>6.3659100000000004</v>
      </c>
      <c r="H4283" s="133">
        <v>6.31135</v>
      </c>
      <c r="I4283" s="133">
        <v>6.0759999999999996</v>
      </c>
      <c r="J4283" s="133">
        <v>6.7059999999999995</v>
      </c>
      <c r="K4283" s="133">
        <v>505.495</v>
      </c>
      <c r="L4283" s="133">
        <v>323.81</v>
      </c>
    </row>
    <row r="4284" spans="1:12" x14ac:dyDescent="0.3">
      <c r="A4284" s="134">
        <v>42650</v>
      </c>
      <c r="B4284" s="133">
        <v>202.77699999999999</v>
      </c>
      <c r="C4284" s="133">
        <v>5377.1490000000003</v>
      </c>
      <c r="D4284" s="183">
        <v>177.322</v>
      </c>
      <c r="E4284" s="133">
        <v>13000</v>
      </c>
      <c r="F4284" s="133">
        <v>6.0912499999999996</v>
      </c>
      <c r="G4284" s="133">
        <v>6.3598100000000004</v>
      </c>
      <c r="H4284" s="133">
        <v>6.3439899999999998</v>
      </c>
      <c r="I4284" s="133">
        <v>6.1689999999999996</v>
      </c>
      <c r="J4284" s="133">
        <v>6.7590000000000003</v>
      </c>
      <c r="K4284" s="133">
        <v>500.209</v>
      </c>
      <c r="L4284" s="133">
        <v>320.61399999999998</v>
      </c>
    </row>
    <row r="4285" spans="1:12" x14ac:dyDescent="0.3">
      <c r="A4285" s="134">
        <v>42651</v>
      </c>
      <c r="B4285" s="133">
        <v>202.77699999999999</v>
      </c>
      <c r="C4285" s="133">
        <v>5377.1490000000003</v>
      </c>
      <c r="D4285" s="183">
        <v>177.322</v>
      </c>
      <c r="E4285" s="133">
        <v>13000</v>
      </c>
      <c r="F4285" s="133">
        <v>6.0912499999999996</v>
      </c>
      <c r="G4285" s="133">
        <v>6.3598100000000004</v>
      </c>
      <c r="H4285" s="133">
        <v>6.3439899999999998</v>
      </c>
      <c r="I4285" s="133">
        <v>6.1689999999999996</v>
      </c>
      <c r="J4285" s="133">
        <v>6.7590000000000003</v>
      </c>
      <c r="K4285" s="133">
        <v>500.209</v>
      </c>
      <c r="L4285" s="133">
        <v>320.61399999999998</v>
      </c>
    </row>
    <row r="4286" spans="1:12" x14ac:dyDescent="0.3">
      <c r="A4286" s="134">
        <v>42652</v>
      </c>
      <c r="B4286" s="133">
        <v>202.77699999999999</v>
      </c>
      <c r="C4286" s="133">
        <v>5377.1490000000003</v>
      </c>
      <c r="D4286" s="183">
        <v>177.322</v>
      </c>
      <c r="E4286" s="133">
        <v>13000</v>
      </c>
      <c r="F4286" s="133">
        <v>6.0912499999999996</v>
      </c>
      <c r="G4286" s="133">
        <v>6.3598100000000004</v>
      </c>
      <c r="H4286" s="133">
        <v>6.3439899999999998</v>
      </c>
      <c r="I4286" s="133">
        <v>6.1689999999999996</v>
      </c>
      <c r="J4286" s="133">
        <v>6.7590000000000003</v>
      </c>
      <c r="K4286" s="133">
        <v>500.209</v>
      </c>
      <c r="L4286" s="133">
        <v>320.61399999999998</v>
      </c>
    </row>
    <row r="4287" spans="1:12" x14ac:dyDescent="0.3">
      <c r="A4287" s="134">
        <v>42653</v>
      </c>
      <c r="B4287" s="133">
        <v>202.571</v>
      </c>
      <c r="C4287" s="133">
        <v>5360.8280000000004</v>
      </c>
      <c r="D4287" s="183">
        <v>177.26</v>
      </c>
      <c r="E4287" s="133">
        <v>12956</v>
      </c>
      <c r="F4287" s="133">
        <v>6.2049500000000002</v>
      </c>
      <c r="G4287" s="133">
        <v>6.3775000000000004</v>
      </c>
      <c r="H4287" s="133">
        <v>6.282</v>
      </c>
      <c r="I4287" s="133">
        <v>6.2140000000000004</v>
      </c>
      <c r="J4287" s="133">
        <v>6.766</v>
      </c>
      <c r="K4287" s="133">
        <v>497.18</v>
      </c>
      <c r="L4287" s="133">
        <v>319.27499999999998</v>
      </c>
    </row>
    <row r="4288" spans="1:12" x14ac:dyDescent="0.3">
      <c r="A4288" s="134">
        <v>42654</v>
      </c>
      <c r="B4288" s="133">
        <v>202.35300000000001</v>
      </c>
      <c r="C4288" s="133">
        <v>5381.9970000000003</v>
      </c>
      <c r="D4288" s="183">
        <v>178.16399999999999</v>
      </c>
      <c r="E4288" s="133">
        <v>13068</v>
      </c>
      <c r="F4288" s="133">
        <v>6.2</v>
      </c>
      <c r="G4288" s="133">
        <v>6.3238500000000002</v>
      </c>
      <c r="H4288" s="133">
        <v>6.2827999999999999</v>
      </c>
      <c r="I4288" s="133">
        <v>6.2709999999999999</v>
      </c>
      <c r="J4288" s="133">
        <v>6.7990000000000004</v>
      </c>
      <c r="K4288" s="133">
        <v>499.79</v>
      </c>
      <c r="L4288" s="133">
        <v>320.76100000000002</v>
      </c>
    </row>
    <row r="4289" spans="1:12" x14ac:dyDescent="0.3">
      <c r="A4289" s="134">
        <v>42655</v>
      </c>
      <c r="B4289" s="133">
        <v>202.547</v>
      </c>
      <c r="C4289" s="133">
        <v>5364.6109999999999</v>
      </c>
      <c r="D4289" s="183">
        <v>177.77699999999999</v>
      </c>
      <c r="E4289" s="133">
        <v>13024</v>
      </c>
      <c r="F4289" s="133">
        <v>6.1682699999999997</v>
      </c>
      <c r="G4289" s="133">
        <v>6.3911499999999997</v>
      </c>
      <c r="H4289" s="133">
        <v>6.3259600000000002</v>
      </c>
      <c r="I4289" s="133">
        <v>6.29</v>
      </c>
      <c r="J4289" s="133">
        <v>6.7830000000000004</v>
      </c>
      <c r="K4289" s="133">
        <v>497.42599999999999</v>
      </c>
      <c r="L4289" s="133">
        <v>319.85700000000003</v>
      </c>
    </row>
    <row r="4290" spans="1:12" x14ac:dyDescent="0.3">
      <c r="A4290" s="134">
        <v>42656</v>
      </c>
      <c r="B4290" s="133">
        <v>202.77</v>
      </c>
      <c r="C4290" s="133">
        <v>5340.4</v>
      </c>
      <c r="D4290" s="183">
        <v>176.61</v>
      </c>
      <c r="E4290" s="133">
        <v>13043</v>
      </c>
      <c r="F4290" s="133">
        <v>6.1567800000000004</v>
      </c>
      <c r="G4290" s="133">
        <v>6.4102399999999999</v>
      </c>
      <c r="H4290" s="133">
        <v>6.3307000000000002</v>
      </c>
      <c r="I4290" s="133">
        <v>6.3179999999999996</v>
      </c>
      <c r="J4290" s="133">
        <v>6.774</v>
      </c>
      <c r="K4290" s="133">
        <v>495.971</v>
      </c>
      <c r="L4290" s="133">
        <v>319.26600000000002</v>
      </c>
    </row>
    <row r="4291" spans="1:12" x14ac:dyDescent="0.3">
      <c r="A4291" s="134">
        <v>42657</v>
      </c>
      <c r="B4291" s="133">
        <v>202.96799999999999</v>
      </c>
      <c r="C4291" s="133">
        <v>5399.8850000000002</v>
      </c>
      <c r="D4291" s="183">
        <v>178.185</v>
      </c>
      <c r="E4291" s="133">
        <v>13078</v>
      </c>
      <c r="F4291" s="133">
        <v>6.1659600000000001</v>
      </c>
      <c r="G4291" s="133">
        <v>6.3986999999999998</v>
      </c>
      <c r="H4291" s="133">
        <v>6.31257</v>
      </c>
      <c r="I4291" s="133">
        <v>6.3090000000000002</v>
      </c>
      <c r="J4291" s="133">
        <v>6.7649999999999997</v>
      </c>
      <c r="K4291" s="133">
        <v>503.72800000000001</v>
      </c>
      <c r="L4291" s="133">
        <v>323.52300000000002</v>
      </c>
    </row>
    <row r="4292" spans="1:12" x14ac:dyDescent="0.3">
      <c r="A4292" s="134">
        <v>42658</v>
      </c>
      <c r="B4292" s="133">
        <v>202.96799999999999</v>
      </c>
      <c r="C4292" s="133">
        <v>5399.8850000000002</v>
      </c>
      <c r="D4292" s="183">
        <v>178.185</v>
      </c>
      <c r="E4292" s="133">
        <v>13078</v>
      </c>
      <c r="F4292" s="133">
        <v>6.1659600000000001</v>
      </c>
      <c r="G4292" s="133">
        <v>6.3986999999999998</v>
      </c>
      <c r="H4292" s="133">
        <v>6.31257</v>
      </c>
      <c r="I4292" s="133">
        <v>6.3090000000000002</v>
      </c>
      <c r="J4292" s="133">
        <v>6.7649999999999997</v>
      </c>
      <c r="K4292" s="133">
        <v>503.72800000000001</v>
      </c>
      <c r="L4292" s="133">
        <v>323.52300000000002</v>
      </c>
    </row>
    <row r="4293" spans="1:12" x14ac:dyDescent="0.3">
      <c r="A4293" s="134">
        <v>42659</v>
      </c>
      <c r="B4293" s="133">
        <v>202.96799999999999</v>
      </c>
      <c r="C4293" s="133">
        <v>5399.8850000000002</v>
      </c>
      <c r="D4293" s="183">
        <v>178.185</v>
      </c>
      <c r="E4293" s="133">
        <v>13078</v>
      </c>
      <c r="F4293" s="133">
        <v>6.1659600000000001</v>
      </c>
      <c r="G4293" s="133">
        <v>6.3986999999999998</v>
      </c>
      <c r="H4293" s="133">
        <v>6.31257</v>
      </c>
      <c r="I4293" s="133">
        <v>6.3090000000000002</v>
      </c>
      <c r="J4293" s="133">
        <v>6.7649999999999997</v>
      </c>
      <c r="K4293" s="133">
        <v>503.72800000000001</v>
      </c>
      <c r="L4293" s="133">
        <v>323.52300000000002</v>
      </c>
    </row>
    <row r="4294" spans="1:12" x14ac:dyDescent="0.3">
      <c r="A4294" s="134">
        <v>42660</v>
      </c>
      <c r="B4294" s="133">
        <v>202.74700000000001</v>
      </c>
      <c r="C4294" s="133">
        <v>5410.3029999999999</v>
      </c>
      <c r="D4294" s="183">
        <v>177.92599999999999</v>
      </c>
      <c r="E4294" s="133">
        <v>13050</v>
      </c>
      <c r="F4294" s="133">
        <v>6.2018800000000001</v>
      </c>
      <c r="G4294" s="133">
        <v>6.4570699999999999</v>
      </c>
      <c r="H4294" s="133">
        <v>6.2679499999999999</v>
      </c>
      <c r="I4294" s="133">
        <v>6.359</v>
      </c>
      <c r="J4294" s="133">
        <v>6.835</v>
      </c>
      <c r="K4294" s="133">
        <v>504.40800000000002</v>
      </c>
      <c r="L4294" s="133">
        <v>323.57400000000001</v>
      </c>
    </row>
    <row r="4295" spans="1:12" x14ac:dyDescent="0.3">
      <c r="A4295" s="134">
        <v>42661</v>
      </c>
      <c r="B4295" s="133">
        <v>202.482</v>
      </c>
      <c r="C4295" s="133">
        <v>5430.0479999999998</v>
      </c>
      <c r="D4295" s="183">
        <v>179.23400000000001</v>
      </c>
      <c r="E4295" s="133">
        <v>13018</v>
      </c>
      <c r="F4295" s="133">
        <v>6.1852900000000002</v>
      </c>
      <c r="G4295" s="133">
        <v>6.4413900000000002</v>
      </c>
      <c r="H4295" s="133">
        <v>6.3112000000000004</v>
      </c>
      <c r="I4295" s="133">
        <v>6.3490000000000002</v>
      </c>
      <c r="J4295" s="133">
        <v>6.8339999999999996</v>
      </c>
      <c r="K4295" s="133">
        <v>506.14400000000001</v>
      </c>
      <c r="L4295" s="133">
        <v>325.12900000000002</v>
      </c>
    </row>
    <row r="4296" spans="1:12" x14ac:dyDescent="0.3">
      <c r="A4296" s="134">
        <v>42662</v>
      </c>
      <c r="B4296" s="133">
        <v>201.98699999999999</v>
      </c>
      <c r="C4296" s="133">
        <v>5409.2879999999996</v>
      </c>
      <c r="D4296" s="183">
        <v>178.446</v>
      </c>
      <c r="E4296" s="133">
        <v>12980</v>
      </c>
      <c r="F4296" s="133">
        <v>6.1867799999999997</v>
      </c>
      <c r="G4296" s="133">
        <v>6.4030800000000001</v>
      </c>
      <c r="H4296" s="133">
        <v>6.2771699999999999</v>
      </c>
      <c r="I4296" s="133">
        <v>6.3959999999999999</v>
      </c>
      <c r="J4296" s="133">
        <v>6.8710000000000004</v>
      </c>
      <c r="K4296" s="133">
        <v>503.22</v>
      </c>
      <c r="L4296" s="133">
        <v>323.14699999999999</v>
      </c>
    </row>
    <row r="4297" spans="1:12" x14ac:dyDescent="0.3">
      <c r="A4297" s="134">
        <v>42663</v>
      </c>
      <c r="B4297" s="133">
        <v>202.083</v>
      </c>
      <c r="C4297" s="133">
        <v>5403.69</v>
      </c>
      <c r="D4297" s="183">
        <v>178.28100000000001</v>
      </c>
      <c r="E4297" s="133">
        <v>13031</v>
      </c>
      <c r="F4297" s="133">
        <v>6.1507199999999997</v>
      </c>
      <c r="G4297" s="133">
        <v>6.3882200000000005</v>
      </c>
      <c r="H4297" s="133">
        <v>6.2792000000000003</v>
      </c>
      <c r="I4297" s="133">
        <v>6.3719999999999999</v>
      </c>
      <c r="J4297" s="133">
        <v>6.8730000000000002</v>
      </c>
      <c r="K4297" s="133">
        <v>502.41</v>
      </c>
      <c r="L4297" s="133">
        <v>322.10399999999998</v>
      </c>
    </row>
    <row r="4298" spans="1:12" x14ac:dyDescent="0.3">
      <c r="A4298" s="134">
        <v>42664</v>
      </c>
      <c r="B4298" s="133">
        <v>202.34</v>
      </c>
      <c r="C4298" s="133">
        <v>5409.2430000000004</v>
      </c>
      <c r="D4298" s="183">
        <v>178.059</v>
      </c>
      <c r="E4298" s="133">
        <v>13060</v>
      </c>
      <c r="F4298" s="133">
        <v>6.1360099999999997</v>
      </c>
      <c r="G4298" s="133">
        <v>6.3284599999999998</v>
      </c>
      <c r="H4298" s="133">
        <v>6.2625500000000001</v>
      </c>
      <c r="I4298" s="133">
        <v>6.2629999999999999</v>
      </c>
      <c r="J4298" s="133">
        <v>6.8120000000000003</v>
      </c>
      <c r="K4298" s="133">
        <v>503.46300000000002</v>
      </c>
      <c r="L4298" s="133">
        <v>322.12400000000002</v>
      </c>
    </row>
    <row r="4299" spans="1:12" x14ac:dyDescent="0.3">
      <c r="A4299" s="134">
        <v>42665</v>
      </c>
      <c r="B4299" s="133">
        <v>202.34</v>
      </c>
      <c r="C4299" s="133">
        <v>5409.2430000000004</v>
      </c>
      <c r="D4299" s="183">
        <v>178.059</v>
      </c>
      <c r="E4299" s="133">
        <v>13060</v>
      </c>
      <c r="F4299" s="133">
        <v>6.1360099999999997</v>
      </c>
      <c r="G4299" s="133">
        <v>6.3284599999999998</v>
      </c>
      <c r="H4299" s="133">
        <v>6.2625500000000001</v>
      </c>
      <c r="I4299" s="133">
        <v>6.2629999999999999</v>
      </c>
      <c r="J4299" s="133">
        <v>6.8120000000000003</v>
      </c>
      <c r="K4299" s="133">
        <v>503.46300000000002</v>
      </c>
      <c r="L4299" s="133">
        <v>322.12400000000002</v>
      </c>
    </row>
    <row r="4300" spans="1:12" x14ac:dyDescent="0.3">
      <c r="A4300" s="134">
        <v>42666</v>
      </c>
      <c r="B4300" s="133">
        <v>202.34</v>
      </c>
      <c r="C4300" s="133">
        <v>5409.2430000000004</v>
      </c>
      <c r="D4300" s="183">
        <v>178.059</v>
      </c>
      <c r="E4300" s="133">
        <v>13060</v>
      </c>
      <c r="F4300" s="133">
        <v>6.1360099999999997</v>
      </c>
      <c r="G4300" s="133">
        <v>6.3284599999999998</v>
      </c>
      <c r="H4300" s="133">
        <v>6.2625500000000001</v>
      </c>
      <c r="I4300" s="133">
        <v>6.2629999999999999</v>
      </c>
      <c r="J4300" s="133">
        <v>6.8120000000000003</v>
      </c>
      <c r="K4300" s="133">
        <v>503.46300000000002</v>
      </c>
      <c r="L4300" s="133">
        <v>322.12400000000002</v>
      </c>
    </row>
    <row r="4301" spans="1:12" x14ac:dyDescent="0.3">
      <c r="A4301" s="134">
        <v>42667</v>
      </c>
      <c r="B4301" s="133">
        <v>202.69399999999999</v>
      </c>
      <c r="C4301" s="133">
        <v>5420.9979999999996</v>
      </c>
      <c r="D4301" s="183">
        <v>178.97200000000001</v>
      </c>
      <c r="E4301" s="133">
        <v>13027</v>
      </c>
      <c r="F4301" s="133">
        <v>6.1505799999999997</v>
      </c>
      <c r="G4301" s="133">
        <v>6.3622100000000001</v>
      </c>
      <c r="H4301" s="133">
        <v>6.2278500000000001</v>
      </c>
      <c r="I4301" s="133">
        <v>6.2629999999999999</v>
      </c>
      <c r="J4301" s="133">
        <v>6.7830000000000004</v>
      </c>
      <c r="K4301" s="133">
        <v>502.74599999999998</v>
      </c>
      <c r="L4301" s="133">
        <v>322.43599999999998</v>
      </c>
    </row>
    <row r="4302" spans="1:12" x14ac:dyDescent="0.3">
      <c r="A4302" s="134">
        <v>42668</v>
      </c>
      <c r="B4302" s="133">
        <v>202.75700000000001</v>
      </c>
      <c r="C4302" s="133">
        <v>5397.8209999999999</v>
      </c>
      <c r="D4302" s="183">
        <v>178.46299999999999</v>
      </c>
      <c r="E4302" s="133">
        <v>12979</v>
      </c>
      <c r="F4302" s="133">
        <v>6.1410099999999996</v>
      </c>
      <c r="G4302" s="133">
        <v>6.38774</v>
      </c>
      <c r="H4302" s="133">
        <v>6.25305</v>
      </c>
      <c r="I4302" s="133">
        <v>6.2169999999999996</v>
      </c>
      <c r="J4302" s="133">
        <v>6.77</v>
      </c>
      <c r="K4302" s="133">
        <v>499.81</v>
      </c>
      <c r="L4302" s="133">
        <v>321.03199999999998</v>
      </c>
    </row>
    <row r="4303" spans="1:12" x14ac:dyDescent="0.3">
      <c r="A4303" s="134">
        <v>42669</v>
      </c>
      <c r="B4303" s="133">
        <v>202.57</v>
      </c>
      <c r="C4303" s="133">
        <v>5399.6790000000001</v>
      </c>
      <c r="D4303" s="183">
        <v>178.68299999999999</v>
      </c>
      <c r="E4303" s="133">
        <v>13033</v>
      </c>
      <c r="F4303" s="133">
        <v>6.1226900000000004</v>
      </c>
      <c r="G4303" s="133">
        <v>6.40428</v>
      </c>
      <c r="H4303" s="133">
        <v>6.2952000000000004</v>
      </c>
      <c r="I4303" s="133">
        <v>6.22</v>
      </c>
      <c r="J4303" s="133">
        <v>6.7789999999999999</v>
      </c>
      <c r="K4303" s="133">
        <v>498.56799999999998</v>
      </c>
      <c r="L4303" s="133">
        <v>320.59199999999998</v>
      </c>
    </row>
    <row r="4304" spans="1:12" x14ac:dyDescent="0.3">
      <c r="A4304" s="134">
        <v>42670</v>
      </c>
      <c r="B4304" s="133">
        <v>202.065</v>
      </c>
      <c r="C4304" s="133">
        <v>5416.8360000000002</v>
      </c>
      <c r="D4304" s="183">
        <v>179.37200000000001</v>
      </c>
      <c r="E4304" s="133">
        <v>13055</v>
      </c>
      <c r="F4304" s="133">
        <v>6.17197</v>
      </c>
      <c r="G4304" s="133">
        <v>6.3771199999999997</v>
      </c>
      <c r="H4304" s="133">
        <v>6.2878499999999997</v>
      </c>
      <c r="I4304" s="133">
        <v>6.2060000000000004</v>
      </c>
      <c r="J4304" s="133">
        <v>6.7889999999999997</v>
      </c>
      <c r="K4304" s="133">
        <v>501.31099999999998</v>
      </c>
      <c r="L4304" s="133">
        <v>323.036</v>
      </c>
    </row>
    <row r="4305" spans="1:12" x14ac:dyDescent="0.3">
      <c r="A4305" s="134">
        <v>42671</v>
      </c>
      <c r="B4305" s="133">
        <v>200.16499999999999</v>
      </c>
      <c r="C4305" s="133">
        <v>5410.2690000000002</v>
      </c>
      <c r="D4305" s="183">
        <v>178.88800000000001</v>
      </c>
      <c r="E4305" s="133">
        <v>13069</v>
      </c>
      <c r="F4305" s="133">
        <v>6.1398799999999998</v>
      </c>
      <c r="G4305" s="133">
        <v>6.3570700000000002</v>
      </c>
      <c r="H4305" s="133">
        <v>6.2724000000000002</v>
      </c>
      <c r="I4305" s="133">
        <v>6.1980000000000004</v>
      </c>
      <c r="J4305" s="133">
        <v>6.851</v>
      </c>
      <c r="K4305" s="133">
        <v>501.03899999999999</v>
      </c>
      <c r="L4305" s="133">
        <v>322.73599999999999</v>
      </c>
    </row>
    <row r="4306" spans="1:12" x14ac:dyDescent="0.3">
      <c r="A4306" s="134">
        <v>42672</v>
      </c>
      <c r="B4306" s="133">
        <v>200.16499999999999</v>
      </c>
      <c r="C4306" s="133">
        <v>5410.2690000000002</v>
      </c>
      <c r="D4306" s="183">
        <v>178.88800000000001</v>
      </c>
      <c r="E4306" s="133">
        <v>13069</v>
      </c>
      <c r="F4306" s="133">
        <v>6.1398799999999998</v>
      </c>
      <c r="G4306" s="133">
        <v>6.3570700000000002</v>
      </c>
      <c r="H4306" s="133">
        <v>6.2724000000000002</v>
      </c>
      <c r="I4306" s="133">
        <v>6.1980000000000004</v>
      </c>
      <c r="J4306" s="133">
        <v>6.851</v>
      </c>
      <c r="K4306" s="133">
        <v>501.03899999999999</v>
      </c>
      <c r="L4306" s="133">
        <v>322.73599999999999</v>
      </c>
    </row>
    <row r="4307" spans="1:12" x14ac:dyDescent="0.3">
      <c r="A4307" s="134">
        <v>42673</v>
      </c>
      <c r="B4307" s="133">
        <v>200.16499999999999</v>
      </c>
      <c r="C4307" s="133">
        <v>5410.2690000000002</v>
      </c>
      <c r="D4307" s="183">
        <v>178.88800000000001</v>
      </c>
      <c r="E4307" s="133">
        <v>13069</v>
      </c>
      <c r="F4307" s="133">
        <v>6.1398799999999998</v>
      </c>
      <c r="G4307" s="133">
        <v>6.3570700000000002</v>
      </c>
      <c r="H4307" s="133">
        <v>6.2724000000000002</v>
      </c>
      <c r="I4307" s="133">
        <v>6.1980000000000004</v>
      </c>
      <c r="J4307" s="133">
        <v>6.851</v>
      </c>
      <c r="K4307" s="133">
        <v>501.03899999999999</v>
      </c>
      <c r="L4307" s="133">
        <v>322.73599999999999</v>
      </c>
    </row>
    <row r="4308" spans="1:12" s="135" customFormat="1" x14ac:dyDescent="0.3">
      <c r="A4308" s="179">
        <v>42674</v>
      </c>
      <c r="B4308" s="135">
        <v>200.59100000000001</v>
      </c>
      <c r="C4308" s="135">
        <v>5422.5420000000004</v>
      </c>
      <c r="D4308" s="186">
        <v>179.221</v>
      </c>
      <c r="E4308" s="135">
        <v>13019</v>
      </c>
      <c r="F4308" s="135">
        <v>6.1348099999999999</v>
      </c>
      <c r="G4308" s="135">
        <v>6.3247600000000004</v>
      </c>
      <c r="H4308" s="135">
        <v>6.2763499999999999</v>
      </c>
      <c r="I4308" s="135">
        <v>6.2640000000000002</v>
      </c>
      <c r="J4308" s="135">
        <v>6.8840000000000003</v>
      </c>
      <c r="K4308" s="135">
        <v>501.33100000000002</v>
      </c>
      <c r="L4308" s="135">
        <v>322.94299999999998</v>
      </c>
    </row>
    <row r="4309" spans="1:12" x14ac:dyDescent="0.3">
      <c r="A4309" s="134">
        <v>42675</v>
      </c>
      <c r="B4309" s="133">
        <v>200.631</v>
      </c>
      <c r="C4309" s="133">
        <v>5416.0069999999996</v>
      </c>
      <c r="D4309" s="183">
        <v>178.786</v>
      </c>
      <c r="E4309" s="133">
        <v>13068</v>
      </c>
      <c r="F4309" s="133">
        <v>6.0559599999999998</v>
      </c>
      <c r="G4309" s="133">
        <v>6.3170700000000002</v>
      </c>
      <c r="H4309" s="133">
        <v>6.2613099999999999</v>
      </c>
      <c r="I4309" s="133">
        <v>6.3490000000000002</v>
      </c>
      <c r="J4309" s="133">
        <v>6.8789999999999996</v>
      </c>
      <c r="K4309" s="133">
        <v>500.30399999999997</v>
      </c>
      <c r="L4309" s="133">
        <v>322.42099999999999</v>
      </c>
    </row>
    <row r="4310" spans="1:12" x14ac:dyDescent="0.3">
      <c r="A4310" s="134">
        <v>42676</v>
      </c>
      <c r="B4310" s="133">
        <v>200.654</v>
      </c>
      <c r="C4310" s="133">
        <v>5405.4549999999999</v>
      </c>
      <c r="D4310" s="183">
        <v>178.01400000000001</v>
      </c>
      <c r="E4310" s="133">
        <v>13044</v>
      </c>
      <c r="F4310" s="133">
        <v>6.0962500000000004</v>
      </c>
      <c r="G4310" s="133">
        <v>6.4096200000000003</v>
      </c>
      <c r="H4310" s="133">
        <v>6.2312000000000003</v>
      </c>
      <c r="I4310" s="133">
        <v>6.2690000000000001</v>
      </c>
      <c r="J4310" s="133">
        <v>6.8819999999999997</v>
      </c>
      <c r="K4310" s="133">
        <v>500.30599999999998</v>
      </c>
      <c r="L4310" s="133">
        <v>322.51600000000002</v>
      </c>
    </row>
    <row r="4311" spans="1:12" x14ac:dyDescent="0.3">
      <c r="A4311" s="134">
        <v>42677</v>
      </c>
      <c r="B4311" s="133">
        <v>199.99700000000001</v>
      </c>
      <c r="C4311" s="133">
        <v>5329.5020000000004</v>
      </c>
      <c r="D4311" s="183">
        <v>175.38399999999999</v>
      </c>
      <c r="E4311" s="133">
        <v>13082</v>
      </c>
      <c r="F4311" s="133">
        <v>6.1135400000000004</v>
      </c>
      <c r="G4311" s="133">
        <v>6.3161100000000001</v>
      </c>
      <c r="H4311" s="133">
        <v>6.2753499999999995</v>
      </c>
      <c r="I4311" s="133">
        <v>6.34</v>
      </c>
      <c r="J4311" s="133">
        <v>6.9109999999999996</v>
      </c>
      <c r="K4311" s="133">
        <v>491.00299999999999</v>
      </c>
      <c r="L4311" s="133">
        <v>318.07400000000001</v>
      </c>
    </row>
    <row r="4312" spans="1:12" x14ac:dyDescent="0.3">
      <c r="A4312" s="134">
        <v>42678</v>
      </c>
      <c r="B4312" s="133">
        <v>199.923</v>
      </c>
      <c r="C4312" s="133">
        <v>5362.66</v>
      </c>
      <c r="D4312" s="183">
        <v>176.505</v>
      </c>
      <c r="E4312" s="133">
        <v>13085</v>
      </c>
      <c r="F4312" s="133">
        <v>6.0983000000000001</v>
      </c>
      <c r="G4312" s="133">
        <v>6.4026699999999996</v>
      </c>
      <c r="H4312" s="133">
        <v>6.2873700000000001</v>
      </c>
      <c r="I4312" s="133">
        <v>6.1829999999999998</v>
      </c>
      <c r="J4312" s="133">
        <v>6.8970000000000002</v>
      </c>
      <c r="K4312" s="133">
        <v>494.00299999999999</v>
      </c>
      <c r="L4312" s="133">
        <v>319.02699999999999</v>
      </c>
    </row>
    <row r="4313" spans="1:12" x14ac:dyDescent="0.3">
      <c r="A4313" s="134">
        <v>42679</v>
      </c>
      <c r="B4313" s="133">
        <v>199.923</v>
      </c>
      <c r="C4313" s="133">
        <v>5362.66</v>
      </c>
      <c r="D4313" s="183">
        <v>176.505</v>
      </c>
      <c r="E4313" s="133">
        <v>13085</v>
      </c>
      <c r="F4313" s="133">
        <v>6.0983000000000001</v>
      </c>
      <c r="G4313" s="133">
        <v>6.4026699999999996</v>
      </c>
      <c r="H4313" s="133">
        <v>6.2873700000000001</v>
      </c>
      <c r="I4313" s="133">
        <v>6.1829999999999998</v>
      </c>
      <c r="J4313" s="133">
        <v>6.8970000000000002</v>
      </c>
      <c r="K4313" s="133">
        <v>494.00299999999999</v>
      </c>
      <c r="L4313" s="133">
        <v>319.02699999999999</v>
      </c>
    </row>
    <row r="4314" spans="1:12" x14ac:dyDescent="0.3">
      <c r="A4314" s="134">
        <v>42680</v>
      </c>
      <c r="B4314" s="133">
        <v>199.923</v>
      </c>
      <c r="C4314" s="133">
        <v>5362.66</v>
      </c>
      <c r="D4314" s="183">
        <v>176.505</v>
      </c>
      <c r="E4314" s="133">
        <v>13085</v>
      </c>
      <c r="F4314" s="133">
        <v>6.0983000000000001</v>
      </c>
      <c r="G4314" s="133">
        <v>6.4026699999999996</v>
      </c>
      <c r="H4314" s="133">
        <v>6.2873700000000001</v>
      </c>
      <c r="I4314" s="133">
        <v>6.1829999999999998</v>
      </c>
      <c r="J4314" s="133">
        <v>6.8970000000000002</v>
      </c>
      <c r="K4314" s="133">
        <v>494.00299999999999</v>
      </c>
      <c r="L4314" s="133">
        <v>319.02699999999999</v>
      </c>
    </row>
    <row r="4315" spans="1:12" x14ac:dyDescent="0.3">
      <c r="A4315" s="134">
        <v>42681</v>
      </c>
      <c r="B4315" s="133">
        <v>200.04499999999999</v>
      </c>
      <c r="C4315" s="133">
        <v>5386.2079999999996</v>
      </c>
      <c r="D4315" s="183">
        <v>177.33600000000001</v>
      </c>
      <c r="E4315" s="133">
        <v>13080</v>
      </c>
      <c r="F4315" s="133">
        <v>6.0991799999999996</v>
      </c>
      <c r="G4315" s="133">
        <v>6.3575999999999997</v>
      </c>
      <c r="H4315" s="133">
        <v>6.3154000000000003</v>
      </c>
      <c r="I4315" s="133">
        <v>6.1829999999999998</v>
      </c>
      <c r="J4315" s="133">
        <v>6.8769999999999998</v>
      </c>
      <c r="K4315" s="133">
        <v>495.66800000000001</v>
      </c>
      <c r="L4315" s="133">
        <v>320.298</v>
      </c>
    </row>
    <row r="4316" spans="1:12" x14ac:dyDescent="0.3">
      <c r="A4316" s="134">
        <v>42682</v>
      </c>
      <c r="B4316" s="133">
        <v>200.44</v>
      </c>
      <c r="C4316" s="133">
        <v>5470.6809999999996</v>
      </c>
      <c r="D4316" s="183">
        <v>180.19200000000001</v>
      </c>
      <c r="E4316" s="133">
        <v>13015</v>
      </c>
      <c r="F4316" s="133">
        <v>6.1151</v>
      </c>
      <c r="G4316" s="133">
        <v>6.37697</v>
      </c>
      <c r="H4316" s="133">
        <v>6.2102500000000003</v>
      </c>
      <c r="I4316" s="133">
        <v>6.1829999999999998</v>
      </c>
      <c r="J4316" s="133">
        <v>6.8680000000000003</v>
      </c>
      <c r="K4316" s="133">
        <v>505.30099999999999</v>
      </c>
      <c r="L4316" s="133">
        <v>326.33199999999999</v>
      </c>
    </row>
    <row r="4317" spans="1:12" x14ac:dyDescent="0.3">
      <c r="A4317" s="134">
        <v>42683</v>
      </c>
      <c r="B4317" s="133">
        <v>199.31299999999999</v>
      </c>
      <c r="C4317" s="133">
        <v>5414.3209999999999</v>
      </c>
      <c r="D4317" s="183">
        <v>178.22300000000001</v>
      </c>
      <c r="E4317" s="133">
        <v>13150</v>
      </c>
      <c r="F4317" s="133">
        <v>6.1100500000000002</v>
      </c>
      <c r="G4317" s="133">
        <v>6.29284</v>
      </c>
      <c r="H4317" s="133">
        <v>6.2282000000000002</v>
      </c>
      <c r="I4317" s="133">
        <v>6.1829999999999998</v>
      </c>
      <c r="J4317" s="133">
        <v>6.9080000000000004</v>
      </c>
      <c r="K4317" s="133">
        <v>497.745</v>
      </c>
      <c r="L4317" s="133">
        <v>320.71600000000001</v>
      </c>
    </row>
    <row r="4318" spans="1:12" x14ac:dyDescent="0.3">
      <c r="A4318" s="134">
        <v>42684</v>
      </c>
      <c r="B4318" s="133">
        <v>197.852</v>
      </c>
      <c r="C4318" s="133">
        <v>5450.3059999999996</v>
      </c>
      <c r="D4318" s="183">
        <v>180.05099999999999</v>
      </c>
      <c r="E4318" s="133">
        <v>13494</v>
      </c>
      <c r="F4318" s="133">
        <v>6.0742799999999999</v>
      </c>
      <c r="G4318" s="133">
        <v>6.3848599999999998</v>
      </c>
      <c r="H4318" s="133">
        <v>6.2843</v>
      </c>
      <c r="I4318" s="133">
        <v>5.9450000000000003</v>
      </c>
      <c r="J4318" s="133">
        <v>6.99</v>
      </c>
      <c r="K4318" s="133">
        <v>499.334</v>
      </c>
      <c r="L4318" s="133">
        <v>322.31700000000001</v>
      </c>
    </row>
    <row r="4319" spans="1:12" x14ac:dyDescent="0.3">
      <c r="A4319" s="134">
        <v>42685</v>
      </c>
      <c r="B4319" s="133">
        <v>193.84</v>
      </c>
      <c r="C4319" s="133">
        <v>5231.9709999999995</v>
      </c>
      <c r="D4319" s="183">
        <v>172.386</v>
      </c>
      <c r="E4319" s="133">
        <v>13360</v>
      </c>
      <c r="F4319" s="133">
        <v>6.1509600000000004</v>
      </c>
      <c r="G4319" s="133">
        <v>6.3890399999999996</v>
      </c>
      <c r="H4319" s="133">
        <v>6.2589500000000005</v>
      </c>
      <c r="I4319" s="133">
        <v>5.9320000000000004</v>
      </c>
      <c r="J4319" s="133">
        <v>7.2949999999999999</v>
      </c>
      <c r="K4319" s="133">
        <v>471.88400000000001</v>
      </c>
      <c r="L4319" s="133">
        <v>304.93200000000002</v>
      </c>
    </row>
    <row r="4320" spans="1:12" x14ac:dyDescent="0.3">
      <c r="A4320" s="134">
        <v>42686</v>
      </c>
      <c r="B4320" s="133">
        <v>193.84</v>
      </c>
      <c r="C4320" s="133">
        <v>5231.9709999999995</v>
      </c>
      <c r="D4320" s="183">
        <v>172.386</v>
      </c>
      <c r="E4320" s="133">
        <v>13360</v>
      </c>
      <c r="F4320" s="133">
        <v>6.1509600000000004</v>
      </c>
      <c r="G4320" s="133">
        <v>6.3890399999999996</v>
      </c>
      <c r="H4320" s="133">
        <v>6.2589500000000005</v>
      </c>
      <c r="I4320" s="133">
        <v>5.9320000000000004</v>
      </c>
      <c r="J4320" s="133">
        <v>7.2949999999999999</v>
      </c>
      <c r="K4320" s="133">
        <v>471.88400000000001</v>
      </c>
      <c r="L4320" s="133">
        <v>304.93200000000002</v>
      </c>
    </row>
    <row r="4321" spans="1:12" x14ac:dyDescent="0.3">
      <c r="A4321" s="134">
        <v>42687</v>
      </c>
      <c r="B4321" s="133">
        <v>193.84</v>
      </c>
      <c r="C4321" s="133">
        <v>5231.9709999999995</v>
      </c>
      <c r="D4321" s="183">
        <v>172.386</v>
      </c>
      <c r="E4321" s="133">
        <v>13360</v>
      </c>
      <c r="F4321" s="133">
        <v>6.1509600000000004</v>
      </c>
      <c r="G4321" s="133">
        <v>6.3890399999999996</v>
      </c>
      <c r="H4321" s="133">
        <v>6.2589500000000005</v>
      </c>
      <c r="I4321" s="133">
        <v>5.9320000000000004</v>
      </c>
      <c r="J4321" s="133">
        <v>7.2949999999999999</v>
      </c>
      <c r="K4321" s="133">
        <v>471.88400000000001</v>
      </c>
      <c r="L4321" s="133">
        <v>304.93200000000002</v>
      </c>
    </row>
    <row r="4322" spans="1:12" x14ac:dyDescent="0.3">
      <c r="A4322" s="134">
        <v>42688</v>
      </c>
      <c r="B4322" s="133">
        <v>192.66900000000001</v>
      </c>
      <c r="C4322" s="133">
        <v>5115.7389999999996</v>
      </c>
      <c r="D4322" s="183">
        <v>168.596</v>
      </c>
      <c r="E4322" s="133">
        <v>13478</v>
      </c>
      <c r="F4322" s="133">
        <v>6.14072</v>
      </c>
      <c r="G4322" s="133">
        <v>6.3669200000000004</v>
      </c>
      <c r="H4322" s="133">
        <v>6.2580499999999999</v>
      </c>
      <c r="I4322" s="133">
        <v>5.9320000000000004</v>
      </c>
      <c r="J4322" s="133">
        <v>7.1749999999999998</v>
      </c>
      <c r="K4322" s="133">
        <v>459.36500000000001</v>
      </c>
      <c r="L4322" s="133">
        <v>295.536</v>
      </c>
    </row>
    <row r="4323" spans="1:12" x14ac:dyDescent="0.3">
      <c r="A4323" s="134">
        <v>42689</v>
      </c>
      <c r="B4323" s="133">
        <v>193.375</v>
      </c>
      <c r="C4323" s="133">
        <v>5078.5010000000002</v>
      </c>
      <c r="D4323" s="183">
        <v>166.994</v>
      </c>
      <c r="E4323" s="133">
        <v>13310</v>
      </c>
      <c r="F4323" s="133">
        <v>6.1560600000000001</v>
      </c>
      <c r="G4323" s="133">
        <v>6.4026899999999998</v>
      </c>
      <c r="H4323" s="133">
        <v>6.3220000000000001</v>
      </c>
      <c r="I4323" s="133">
        <v>6.4569999999999999</v>
      </c>
      <c r="J4323" s="133">
        <v>7.5090000000000003</v>
      </c>
      <c r="K4323" s="133">
        <v>457.35899999999998</v>
      </c>
      <c r="L4323" s="133">
        <v>294.80799999999999</v>
      </c>
    </row>
    <row r="4324" spans="1:12" x14ac:dyDescent="0.3">
      <c r="A4324" s="134">
        <v>42690</v>
      </c>
      <c r="B4324" s="133">
        <v>194.30500000000001</v>
      </c>
      <c r="C4324" s="133">
        <v>5185.4650000000001</v>
      </c>
      <c r="D4324" s="183">
        <v>171.12100000000001</v>
      </c>
      <c r="E4324" s="133">
        <v>13375</v>
      </c>
      <c r="F4324" s="133">
        <v>6.1052400000000002</v>
      </c>
      <c r="G4324" s="133">
        <v>6.3220700000000001</v>
      </c>
      <c r="H4324" s="133">
        <v>6.2058099999999996</v>
      </c>
      <c r="I4324" s="133">
        <v>6.4909999999999997</v>
      </c>
      <c r="J4324" s="133">
        <v>7.4740000000000002</v>
      </c>
      <c r="K4324" s="133">
        <v>468.45299999999997</v>
      </c>
      <c r="L4324" s="133">
        <v>303.28699999999998</v>
      </c>
    </row>
    <row r="4325" spans="1:12" x14ac:dyDescent="0.3">
      <c r="A4325" s="134">
        <v>42691</v>
      </c>
      <c r="B4325" s="133">
        <v>194.36799999999999</v>
      </c>
      <c r="C4325" s="133">
        <v>5193.0150000000003</v>
      </c>
      <c r="D4325" s="183">
        <v>171.09700000000001</v>
      </c>
      <c r="E4325" s="133">
        <v>13390</v>
      </c>
      <c r="F4325" s="133">
        <v>6.0786100000000003</v>
      </c>
      <c r="G4325" s="133">
        <v>6.3855300000000002</v>
      </c>
      <c r="H4325" s="133">
        <v>6.27935</v>
      </c>
      <c r="I4325" s="133">
        <v>6.29</v>
      </c>
      <c r="J4325" s="133">
        <v>7.5140000000000002</v>
      </c>
      <c r="K4325" s="133">
        <v>469.149</v>
      </c>
      <c r="L4325" s="133">
        <v>302.86900000000003</v>
      </c>
    </row>
    <row r="4326" spans="1:12" x14ac:dyDescent="0.3">
      <c r="A4326" s="134">
        <v>42692</v>
      </c>
      <c r="B4326" s="133">
        <v>193.71</v>
      </c>
      <c r="C4326" s="133">
        <v>5170.1090000000004</v>
      </c>
      <c r="D4326" s="183">
        <v>169.90199999999999</v>
      </c>
      <c r="E4326" s="133">
        <v>13380</v>
      </c>
      <c r="F4326" s="133">
        <v>6.0825500000000003</v>
      </c>
      <c r="G4326" s="133">
        <v>6.3297600000000003</v>
      </c>
      <c r="H4326" s="133">
        <v>6.1706500000000002</v>
      </c>
      <c r="I4326" s="133">
        <v>7.0019999999999998</v>
      </c>
      <c r="J4326" s="133">
        <v>7.6050000000000004</v>
      </c>
      <c r="K4326" s="133">
        <v>467.88</v>
      </c>
      <c r="L4326" s="133">
        <v>301.74799999999999</v>
      </c>
    </row>
    <row r="4327" spans="1:12" x14ac:dyDescent="0.3">
      <c r="A4327" s="134">
        <v>42693</v>
      </c>
      <c r="B4327" s="133">
        <v>193.71</v>
      </c>
      <c r="C4327" s="133">
        <v>5170.1090000000004</v>
      </c>
      <c r="D4327" s="183">
        <v>169.90199999999999</v>
      </c>
      <c r="E4327" s="133">
        <v>13380</v>
      </c>
      <c r="F4327" s="133">
        <v>6.0825500000000003</v>
      </c>
      <c r="G4327" s="133">
        <v>6.3297600000000003</v>
      </c>
      <c r="H4327" s="133">
        <v>6.1706500000000002</v>
      </c>
      <c r="I4327" s="133">
        <v>7.0019999999999998</v>
      </c>
      <c r="J4327" s="133">
        <v>7.6050000000000004</v>
      </c>
      <c r="K4327" s="133">
        <v>467.88</v>
      </c>
      <c r="L4327" s="133">
        <v>301.74799999999999</v>
      </c>
    </row>
    <row r="4328" spans="1:12" x14ac:dyDescent="0.3">
      <c r="A4328" s="134">
        <v>42694</v>
      </c>
      <c r="B4328" s="133">
        <v>193.71</v>
      </c>
      <c r="C4328" s="133">
        <v>5170.1090000000004</v>
      </c>
      <c r="D4328" s="183">
        <v>169.90199999999999</v>
      </c>
      <c r="E4328" s="133">
        <v>13380</v>
      </c>
      <c r="F4328" s="133">
        <v>6.0825500000000003</v>
      </c>
      <c r="G4328" s="133">
        <v>6.3297600000000003</v>
      </c>
      <c r="H4328" s="133">
        <v>6.1706500000000002</v>
      </c>
      <c r="I4328" s="133">
        <v>7.0019999999999998</v>
      </c>
      <c r="J4328" s="133">
        <v>7.6050000000000004</v>
      </c>
      <c r="K4328" s="133">
        <v>467.88</v>
      </c>
      <c r="L4328" s="133">
        <v>301.74799999999999</v>
      </c>
    </row>
    <row r="4329" spans="1:12" x14ac:dyDescent="0.3">
      <c r="A4329" s="134">
        <v>42695</v>
      </c>
      <c r="B4329" s="133">
        <v>193.50200000000001</v>
      </c>
      <c r="C4329" s="133">
        <v>5148.3190000000004</v>
      </c>
      <c r="D4329" s="183">
        <v>169.166</v>
      </c>
      <c r="E4329" s="133">
        <v>13415</v>
      </c>
      <c r="F4329" s="133">
        <v>6.1428900000000004</v>
      </c>
      <c r="G4329" s="133">
        <v>6.3252899999999999</v>
      </c>
      <c r="H4329" s="133">
        <v>6.2092999999999998</v>
      </c>
      <c r="I4329" s="133">
        <v>7.19</v>
      </c>
      <c r="J4329" s="133">
        <v>7.6420000000000003</v>
      </c>
      <c r="K4329" s="133">
        <v>464.92500000000001</v>
      </c>
      <c r="L4329" s="133">
        <v>300.21899999999999</v>
      </c>
    </row>
    <row r="4330" spans="1:12" x14ac:dyDescent="0.3">
      <c r="A4330" s="134">
        <v>42696</v>
      </c>
      <c r="B4330" s="133">
        <v>192.87200000000001</v>
      </c>
      <c r="C4330" s="133">
        <v>5204.674</v>
      </c>
      <c r="D4330" s="183">
        <v>170.245</v>
      </c>
      <c r="E4330" s="133">
        <v>13448</v>
      </c>
      <c r="F4330" s="133">
        <v>6.0953900000000001</v>
      </c>
      <c r="G4330" s="133">
        <v>6.3226500000000003</v>
      </c>
      <c r="H4330" s="133">
        <v>6.26295</v>
      </c>
      <c r="I4330" s="133">
        <v>7.1879999999999997</v>
      </c>
      <c r="J4330" s="133">
        <v>7.71</v>
      </c>
      <c r="K4330" s="133">
        <v>469.27</v>
      </c>
      <c r="L4330" s="133">
        <v>301.12700000000001</v>
      </c>
    </row>
    <row r="4331" spans="1:12" x14ac:dyDescent="0.3">
      <c r="A4331" s="134">
        <v>42697</v>
      </c>
      <c r="B4331" s="133">
        <v>192.2</v>
      </c>
      <c r="C4331" s="133">
        <v>5211.9960000000001</v>
      </c>
      <c r="D4331" s="183">
        <v>171.161</v>
      </c>
      <c r="E4331" s="133">
        <v>13587</v>
      </c>
      <c r="F4331" s="133">
        <v>6.0908699999999998</v>
      </c>
      <c r="G4331" s="133">
        <v>6.3833200000000003</v>
      </c>
      <c r="H4331" s="133">
        <v>6.2585499999999996</v>
      </c>
      <c r="I4331" s="133">
        <v>7.39</v>
      </c>
      <c r="J4331" s="133">
        <v>7.8479999999999999</v>
      </c>
      <c r="K4331" s="133">
        <v>469.97899999999998</v>
      </c>
      <c r="L4331" s="133">
        <v>302.161</v>
      </c>
    </row>
    <row r="4332" spans="1:12" x14ac:dyDescent="0.3">
      <c r="A4332" s="134">
        <v>42698</v>
      </c>
      <c r="B4332" s="133">
        <v>190.49199999999999</v>
      </c>
      <c r="C4332" s="133">
        <v>5107.6229999999996</v>
      </c>
      <c r="D4332" s="183">
        <v>167.977</v>
      </c>
      <c r="E4332" s="133">
        <v>13532</v>
      </c>
      <c r="F4332" s="133">
        <v>6.0824999999999996</v>
      </c>
      <c r="G4332" s="133">
        <v>6.4106699999999996</v>
      </c>
      <c r="H4332" s="133">
        <v>6.2685000000000004</v>
      </c>
      <c r="I4332" s="133">
        <v>7.4569999999999999</v>
      </c>
      <c r="J4332" s="133">
        <v>8.0380000000000003</v>
      </c>
      <c r="K4332" s="133">
        <v>457.64299999999997</v>
      </c>
      <c r="L4332" s="133">
        <v>294.11099999999999</v>
      </c>
    </row>
    <row r="4333" spans="1:12" x14ac:dyDescent="0.3">
      <c r="A4333" s="134">
        <v>42699</v>
      </c>
      <c r="B4333" s="133">
        <v>190.74100000000001</v>
      </c>
      <c r="C4333" s="133">
        <v>5122.1040000000003</v>
      </c>
      <c r="D4333" s="183">
        <v>168.59700000000001</v>
      </c>
      <c r="E4333" s="133">
        <v>13517</v>
      </c>
      <c r="F4333" s="133">
        <v>6.1166400000000003</v>
      </c>
      <c r="G4333" s="133">
        <v>6.3496199999999998</v>
      </c>
      <c r="H4333" s="133">
        <v>6.2100499999999998</v>
      </c>
      <c r="I4333" s="133">
        <v>7.367</v>
      </c>
      <c r="J4333" s="133">
        <v>8.0679999999999996</v>
      </c>
      <c r="K4333" s="133">
        <v>458.90300000000002</v>
      </c>
      <c r="L4333" s="133">
        <v>294.36599999999999</v>
      </c>
    </row>
    <row r="4334" spans="1:12" x14ac:dyDescent="0.3">
      <c r="A4334" s="134">
        <v>42700</v>
      </c>
      <c r="B4334" s="133">
        <v>190.74100000000001</v>
      </c>
      <c r="C4334" s="133">
        <v>5122.1040000000003</v>
      </c>
      <c r="D4334" s="183">
        <v>168.59700000000001</v>
      </c>
      <c r="E4334" s="133">
        <v>13517</v>
      </c>
      <c r="F4334" s="133">
        <v>6.1166400000000003</v>
      </c>
      <c r="G4334" s="133">
        <v>6.3496199999999998</v>
      </c>
      <c r="H4334" s="133">
        <v>6.2100499999999998</v>
      </c>
      <c r="I4334" s="133">
        <v>7.367</v>
      </c>
      <c r="J4334" s="133">
        <v>8.0679999999999996</v>
      </c>
      <c r="K4334" s="133">
        <v>458.90300000000002</v>
      </c>
      <c r="L4334" s="133">
        <v>294.36599999999999</v>
      </c>
    </row>
    <row r="4335" spans="1:12" x14ac:dyDescent="0.3">
      <c r="A4335" s="134">
        <v>42701</v>
      </c>
      <c r="B4335" s="133">
        <v>190.74100000000001</v>
      </c>
      <c r="C4335" s="133">
        <v>5122.1040000000003</v>
      </c>
      <c r="D4335" s="183">
        <v>168.59700000000001</v>
      </c>
      <c r="E4335" s="133">
        <v>13517</v>
      </c>
      <c r="F4335" s="133">
        <v>6.1166400000000003</v>
      </c>
      <c r="G4335" s="133">
        <v>6.3496199999999998</v>
      </c>
      <c r="H4335" s="133">
        <v>6.2100499999999998</v>
      </c>
      <c r="I4335" s="133">
        <v>7.367</v>
      </c>
      <c r="J4335" s="133">
        <v>8.0679999999999996</v>
      </c>
      <c r="K4335" s="133">
        <v>458.90300000000002</v>
      </c>
      <c r="L4335" s="133">
        <v>294.36599999999999</v>
      </c>
    </row>
    <row r="4336" spans="1:12" x14ac:dyDescent="0.3">
      <c r="A4336" s="134">
        <v>42702</v>
      </c>
      <c r="B4336" s="133">
        <v>191.46899999999999</v>
      </c>
      <c r="C4336" s="133">
        <v>5114.5720000000001</v>
      </c>
      <c r="D4336" s="183">
        <v>168.95500000000001</v>
      </c>
      <c r="E4336" s="133">
        <v>13512</v>
      </c>
      <c r="F4336" s="133">
        <v>6.1235099999999996</v>
      </c>
      <c r="G4336" s="133">
        <v>6.3005800000000001</v>
      </c>
      <c r="H4336" s="133">
        <v>6.2298499999999999</v>
      </c>
      <c r="I4336" s="133">
        <v>7.4210000000000003</v>
      </c>
      <c r="J4336" s="133">
        <v>7.9950000000000001</v>
      </c>
      <c r="K4336" s="133">
        <v>458.10399999999998</v>
      </c>
      <c r="L4336" s="133">
        <v>293.24299999999999</v>
      </c>
    </row>
    <row r="4337" spans="1:12" x14ac:dyDescent="0.3">
      <c r="A4337" s="134">
        <v>42703</v>
      </c>
      <c r="B4337" s="133">
        <v>191.91900000000001</v>
      </c>
      <c r="C4337" s="133">
        <v>5136.6670000000004</v>
      </c>
      <c r="D4337" s="183">
        <v>170.036</v>
      </c>
      <c r="E4337" s="133">
        <v>13548</v>
      </c>
      <c r="F4337" s="133">
        <v>6.1411499999999997</v>
      </c>
      <c r="G4337" s="133">
        <v>6.4395199999999999</v>
      </c>
      <c r="H4337" s="133">
        <v>6.2493999999999996</v>
      </c>
      <c r="I4337" s="133">
        <v>7.3870000000000005</v>
      </c>
      <c r="J4337" s="133">
        <v>7.9550000000000001</v>
      </c>
      <c r="K4337" s="133">
        <v>459.69200000000001</v>
      </c>
      <c r="L4337" s="133">
        <v>295.19600000000003</v>
      </c>
    </row>
    <row r="4338" spans="1:12" s="135" customFormat="1" x14ac:dyDescent="0.3">
      <c r="A4338" s="179">
        <v>42704</v>
      </c>
      <c r="B4338" s="135">
        <v>192.58199999999999</v>
      </c>
      <c r="C4338" s="135">
        <v>5148.91</v>
      </c>
      <c r="D4338" s="186">
        <v>169.99700000000001</v>
      </c>
      <c r="E4338" s="135">
        <v>13557</v>
      </c>
      <c r="F4338" s="135">
        <v>6.1451900000000004</v>
      </c>
      <c r="G4338" s="135">
        <v>6.4133199999999997</v>
      </c>
      <c r="H4338" s="135">
        <v>6.2255000000000003</v>
      </c>
      <c r="I4338" s="135">
        <v>6.9050000000000002</v>
      </c>
      <c r="J4338" s="135">
        <v>7.9379999999999997</v>
      </c>
      <c r="K4338" s="135">
        <v>460.12799999999999</v>
      </c>
      <c r="L4338" s="135">
        <v>295.524</v>
      </c>
    </row>
    <row r="4339" spans="1:12" x14ac:dyDescent="0.3">
      <c r="A4339" s="134">
        <v>42705</v>
      </c>
      <c r="B4339" s="133">
        <v>192.72800000000001</v>
      </c>
      <c r="C4339" s="133">
        <v>5198.7550000000001</v>
      </c>
      <c r="D4339" s="183">
        <v>171.96299999999999</v>
      </c>
      <c r="E4339" s="133">
        <v>13530</v>
      </c>
      <c r="F4339" s="133">
        <v>6.1270699999999998</v>
      </c>
      <c r="G4339" s="133">
        <v>6.3808199999999999</v>
      </c>
      <c r="H4339" s="133">
        <v>6.2778999999999998</v>
      </c>
      <c r="I4339" s="133">
        <v>6.883</v>
      </c>
      <c r="J4339" s="133">
        <v>7.875</v>
      </c>
      <c r="K4339" s="133">
        <v>467.18900000000002</v>
      </c>
      <c r="L4339" s="133">
        <v>301.404</v>
      </c>
    </row>
    <row r="4340" spans="1:12" x14ac:dyDescent="0.3">
      <c r="A4340" s="134">
        <v>42706</v>
      </c>
      <c r="B4340" s="133">
        <v>192.911</v>
      </c>
      <c r="C4340" s="133">
        <v>5245.9560000000001</v>
      </c>
      <c r="D4340" s="183">
        <v>173.34</v>
      </c>
      <c r="E4340" s="133">
        <v>13480</v>
      </c>
      <c r="F4340" s="133">
        <v>6.1152800000000003</v>
      </c>
      <c r="G4340" s="133">
        <v>6.3391400000000004</v>
      </c>
      <c r="H4340" s="133">
        <v>6.31595</v>
      </c>
      <c r="I4340" s="133">
        <v>6.9779999999999998</v>
      </c>
      <c r="J4340" s="133">
        <v>7.9119999999999999</v>
      </c>
      <c r="K4340" s="133">
        <v>473.06</v>
      </c>
      <c r="L4340" s="133">
        <v>304.99799999999999</v>
      </c>
    </row>
    <row r="4341" spans="1:12" x14ac:dyDescent="0.3">
      <c r="A4341" s="134">
        <v>42707</v>
      </c>
      <c r="B4341" s="133">
        <v>192.911</v>
      </c>
      <c r="C4341" s="133">
        <v>5245.9560000000001</v>
      </c>
      <c r="D4341" s="183">
        <v>173.34</v>
      </c>
      <c r="E4341" s="133">
        <v>13480</v>
      </c>
      <c r="F4341" s="133">
        <v>6.1152800000000003</v>
      </c>
      <c r="G4341" s="133">
        <v>6.3391400000000004</v>
      </c>
      <c r="H4341" s="133">
        <v>6.31595</v>
      </c>
      <c r="I4341" s="133">
        <v>6.9779999999999998</v>
      </c>
      <c r="J4341" s="133">
        <v>7.9119999999999999</v>
      </c>
      <c r="K4341" s="133">
        <v>473.06</v>
      </c>
      <c r="L4341" s="133">
        <v>304.99799999999999</v>
      </c>
    </row>
    <row r="4342" spans="1:12" x14ac:dyDescent="0.3">
      <c r="A4342" s="134">
        <v>42708</v>
      </c>
      <c r="B4342" s="133">
        <v>192.911</v>
      </c>
      <c r="C4342" s="133">
        <v>5245.9560000000001</v>
      </c>
      <c r="D4342" s="183">
        <v>173.34</v>
      </c>
      <c r="E4342" s="133">
        <v>13480</v>
      </c>
      <c r="F4342" s="133">
        <v>6.1152800000000003</v>
      </c>
      <c r="G4342" s="133">
        <v>6.3391400000000004</v>
      </c>
      <c r="H4342" s="133">
        <v>6.31595</v>
      </c>
      <c r="I4342" s="133">
        <v>6.9779999999999998</v>
      </c>
      <c r="J4342" s="133">
        <v>7.9119999999999999</v>
      </c>
      <c r="K4342" s="133">
        <v>473.06</v>
      </c>
      <c r="L4342" s="133">
        <v>304.99799999999999</v>
      </c>
    </row>
    <row r="4343" spans="1:12" x14ac:dyDescent="0.3">
      <c r="A4343" s="134">
        <v>42709</v>
      </c>
      <c r="B4343" s="133">
        <v>193.405</v>
      </c>
      <c r="C4343" s="133">
        <v>5268.308</v>
      </c>
      <c r="D4343" s="183">
        <v>174.08799999999999</v>
      </c>
      <c r="E4343" s="133">
        <v>13445</v>
      </c>
      <c r="F4343" s="133">
        <v>6.1724199999999998</v>
      </c>
      <c r="G4343" s="133">
        <v>6.3694899999999999</v>
      </c>
      <c r="H4343" s="133">
        <v>6.2447800000000004</v>
      </c>
      <c r="I4343" s="133">
        <v>6.8419999999999996</v>
      </c>
      <c r="J4343" s="133">
        <v>7.7809999999999997</v>
      </c>
      <c r="K4343" s="133">
        <v>475.10300000000001</v>
      </c>
      <c r="L4343" s="133">
        <v>305.53399999999999</v>
      </c>
    </row>
    <row r="4344" spans="1:12" x14ac:dyDescent="0.3">
      <c r="A4344" s="134">
        <v>42710</v>
      </c>
      <c r="B4344" s="133">
        <v>193.94499999999999</v>
      </c>
      <c r="C4344" s="133">
        <v>5272.9650000000001</v>
      </c>
      <c r="D4344" s="183">
        <v>173.89500000000001</v>
      </c>
      <c r="E4344" s="133">
        <v>13308</v>
      </c>
      <c r="F4344" s="133">
        <v>6.0849900000000003</v>
      </c>
      <c r="G4344" s="133">
        <v>6.3344699999999996</v>
      </c>
      <c r="H4344" s="133">
        <v>6.2303300000000004</v>
      </c>
      <c r="I4344" s="133">
        <v>6.8100000000000005</v>
      </c>
      <c r="J4344" s="133">
        <v>7.673</v>
      </c>
      <c r="K4344" s="133">
        <v>474.71100000000001</v>
      </c>
      <c r="L4344" s="133">
        <v>305.50099999999998</v>
      </c>
    </row>
    <row r="4345" spans="1:12" x14ac:dyDescent="0.3">
      <c r="A4345" s="134">
        <v>42711</v>
      </c>
      <c r="B4345" s="133">
        <v>195.75200000000001</v>
      </c>
      <c r="C4345" s="133">
        <v>5265.3680000000004</v>
      </c>
      <c r="D4345" s="183">
        <v>173.19</v>
      </c>
      <c r="E4345" s="133">
        <v>13287</v>
      </c>
      <c r="F4345" s="133">
        <v>6.1616499999999998</v>
      </c>
      <c r="G4345" s="133">
        <v>6.3794699999999995</v>
      </c>
      <c r="H4345" s="133">
        <v>6.2368300000000003</v>
      </c>
      <c r="I4345" s="133">
        <v>6.6310000000000002</v>
      </c>
      <c r="J4345" s="133">
        <v>7.4459999999999997</v>
      </c>
      <c r="K4345" s="133">
        <v>473.16199999999998</v>
      </c>
      <c r="L4345" s="133">
        <v>304.31599999999997</v>
      </c>
    </row>
    <row r="4346" spans="1:12" x14ac:dyDescent="0.3">
      <c r="A4346" s="134">
        <v>42712</v>
      </c>
      <c r="B4346" s="133">
        <v>196.87700000000001</v>
      </c>
      <c r="C4346" s="133">
        <v>5303.7340000000004</v>
      </c>
      <c r="D4346" s="183">
        <v>174.43899999999999</v>
      </c>
      <c r="E4346" s="133">
        <v>13285</v>
      </c>
      <c r="F4346" s="133">
        <v>6.1032200000000003</v>
      </c>
      <c r="G4346" s="133">
        <v>6.3352000000000004</v>
      </c>
      <c r="H4346" s="133">
        <v>6.2749899999999998</v>
      </c>
      <c r="I4346" s="133">
        <v>6.585</v>
      </c>
      <c r="J4346" s="133">
        <v>7.3659999999999997</v>
      </c>
      <c r="K4346" s="133">
        <v>478.09899999999999</v>
      </c>
      <c r="L4346" s="133">
        <v>307.64100000000002</v>
      </c>
    </row>
    <row r="4347" spans="1:12" x14ac:dyDescent="0.3">
      <c r="A4347" s="134">
        <v>42713</v>
      </c>
      <c r="B4347" s="133">
        <v>196.262</v>
      </c>
      <c r="C4347" s="133">
        <v>5308.1260000000002</v>
      </c>
      <c r="D4347" s="183">
        <v>174.67400000000001</v>
      </c>
      <c r="E4347" s="133">
        <v>13347</v>
      </c>
      <c r="F4347" s="133">
        <v>6.1462399999999997</v>
      </c>
      <c r="G4347" s="133">
        <v>6.4059799999999996</v>
      </c>
      <c r="H4347" s="133">
        <v>6.25528</v>
      </c>
      <c r="I4347" s="133">
        <v>6.61</v>
      </c>
      <c r="J4347" s="133">
        <v>7.42</v>
      </c>
      <c r="K4347" s="133">
        <v>478.64699999999999</v>
      </c>
      <c r="L4347" s="133">
        <v>307.98599999999999</v>
      </c>
    </row>
    <row r="4348" spans="1:12" x14ac:dyDescent="0.3">
      <c r="A4348" s="134">
        <v>42714</v>
      </c>
      <c r="B4348" s="133">
        <v>196.262</v>
      </c>
      <c r="C4348" s="133">
        <v>5308.1260000000002</v>
      </c>
      <c r="D4348" s="183">
        <v>174.67400000000001</v>
      </c>
      <c r="E4348" s="133">
        <v>13347</v>
      </c>
      <c r="F4348" s="133">
        <v>6.1462399999999997</v>
      </c>
      <c r="G4348" s="133">
        <v>6.4059799999999996</v>
      </c>
      <c r="H4348" s="133">
        <v>6.25528</v>
      </c>
      <c r="I4348" s="133">
        <v>6.61</v>
      </c>
      <c r="J4348" s="133">
        <v>7.42</v>
      </c>
      <c r="K4348" s="133">
        <v>478.64699999999999</v>
      </c>
      <c r="L4348" s="133">
        <v>307.98599999999999</v>
      </c>
    </row>
    <row r="4349" spans="1:12" x14ac:dyDescent="0.3">
      <c r="A4349" s="134">
        <v>42715</v>
      </c>
      <c r="B4349" s="133">
        <v>196.262</v>
      </c>
      <c r="C4349" s="133">
        <v>5308.1260000000002</v>
      </c>
      <c r="D4349" s="183">
        <v>174.67400000000001</v>
      </c>
      <c r="E4349" s="133">
        <v>13347</v>
      </c>
      <c r="F4349" s="133">
        <v>6.1462399999999997</v>
      </c>
      <c r="G4349" s="133">
        <v>6.4059799999999996</v>
      </c>
      <c r="H4349" s="133">
        <v>6.25528</v>
      </c>
      <c r="I4349" s="133">
        <v>6.61</v>
      </c>
      <c r="J4349" s="133">
        <v>7.42</v>
      </c>
      <c r="K4349" s="133">
        <v>478.64699999999999</v>
      </c>
      <c r="L4349" s="133">
        <v>307.98599999999999</v>
      </c>
    </row>
    <row r="4350" spans="1:12" x14ac:dyDescent="0.3">
      <c r="A4350" s="134">
        <v>42716</v>
      </c>
      <c r="B4350" s="133">
        <v>196.392</v>
      </c>
      <c r="C4350" s="133">
        <v>5308.1260000000002</v>
      </c>
      <c r="D4350" s="183">
        <v>174.67400000000001</v>
      </c>
      <c r="E4350" s="133">
        <v>13350</v>
      </c>
      <c r="F4350" s="133">
        <v>6.1462399999999997</v>
      </c>
      <c r="G4350" s="133">
        <v>6.4059799999999996</v>
      </c>
      <c r="H4350" s="133">
        <v>6.25528</v>
      </c>
      <c r="I4350" s="133">
        <v>6.61</v>
      </c>
      <c r="J4350" s="133">
        <v>7.42</v>
      </c>
      <c r="K4350" s="133">
        <v>478.64699999999999</v>
      </c>
      <c r="L4350" s="133">
        <v>307.98599999999999</v>
      </c>
    </row>
    <row r="4351" spans="1:12" x14ac:dyDescent="0.3">
      <c r="A4351" s="134">
        <v>42717</v>
      </c>
      <c r="B4351" s="133">
        <v>196.286</v>
      </c>
      <c r="C4351" s="133">
        <v>5293.6189999999997</v>
      </c>
      <c r="D4351" s="183">
        <v>173.934</v>
      </c>
      <c r="E4351" s="133">
        <v>13305</v>
      </c>
      <c r="F4351" s="133">
        <v>6.1535700000000002</v>
      </c>
      <c r="G4351" s="133">
        <v>6.4132199999999999</v>
      </c>
      <c r="H4351" s="133">
        <v>6.24918</v>
      </c>
      <c r="I4351" s="133">
        <v>6.7080000000000002</v>
      </c>
      <c r="J4351" s="133">
        <v>7.5460000000000003</v>
      </c>
      <c r="K4351" s="133">
        <v>478.63099999999997</v>
      </c>
      <c r="L4351" s="133">
        <v>307.72500000000002</v>
      </c>
    </row>
    <row r="4352" spans="1:12" x14ac:dyDescent="0.3">
      <c r="A4352" s="134">
        <v>42718</v>
      </c>
      <c r="B4352" s="133">
        <v>195.559</v>
      </c>
      <c r="C4352" s="133">
        <v>5262.817</v>
      </c>
      <c r="D4352" s="183">
        <v>172.536</v>
      </c>
      <c r="E4352" s="133">
        <v>13411</v>
      </c>
      <c r="F4352" s="133">
        <v>6.1638099999999998</v>
      </c>
      <c r="G4352" s="133">
        <v>6.3948299999999998</v>
      </c>
      <c r="H4352" s="133">
        <v>6.3063799999999999</v>
      </c>
      <c r="I4352" s="133">
        <v>6.65</v>
      </c>
      <c r="J4352" s="133">
        <v>7.6070000000000002</v>
      </c>
      <c r="K4352" s="133">
        <v>474.74799999999999</v>
      </c>
      <c r="L4352" s="133">
        <v>305.23399999999998</v>
      </c>
    </row>
    <row r="4353" spans="1:12" x14ac:dyDescent="0.3">
      <c r="A4353" s="134">
        <v>42719</v>
      </c>
      <c r="B4353" s="133">
        <v>194.33199999999999</v>
      </c>
      <c r="C4353" s="133">
        <v>5254.3620000000001</v>
      </c>
      <c r="D4353" s="183">
        <v>171.93299999999999</v>
      </c>
      <c r="E4353" s="133">
        <v>13395</v>
      </c>
      <c r="F4353" s="133">
        <v>6.2071899999999998</v>
      </c>
      <c r="G4353" s="133">
        <v>6.3656600000000001</v>
      </c>
      <c r="H4353" s="133">
        <v>6.2919200000000002</v>
      </c>
      <c r="I4353" s="133">
        <v>6.8390000000000004</v>
      </c>
      <c r="J4353" s="133">
        <v>7.7080000000000002</v>
      </c>
      <c r="K4353" s="133">
        <v>473.24099999999999</v>
      </c>
      <c r="L4353" s="133">
        <v>304.16699999999997</v>
      </c>
    </row>
    <row r="4354" spans="1:12" x14ac:dyDescent="0.3">
      <c r="A4354" s="134">
        <v>42720</v>
      </c>
      <c r="B4354" s="133">
        <v>194.24600000000001</v>
      </c>
      <c r="C4354" s="133">
        <v>5231.652</v>
      </c>
      <c r="D4354" s="183">
        <v>170.739</v>
      </c>
      <c r="E4354" s="133">
        <v>13395</v>
      </c>
      <c r="F4354" s="133">
        <v>6.1704499999999998</v>
      </c>
      <c r="G4354" s="133">
        <v>6.3880499999999998</v>
      </c>
      <c r="H4354" s="133">
        <v>6.2728299999999999</v>
      </c>
      <c r="I4354" s="133">
        <v>6.9420000000000002</v>
      </c>
      <c r="J4354" s="133">
        <v>7.7350000000000003</v>
      </c>
      <c r="K4354" s="133">
        <v>469.40600000000001</v>
      </c>
      <c r="L4354" s="133">
        <v>301.19499999999999</v>
      </c>
    </row>
    <row r="4355" spans="1:12" x14ac:dyDescent="0.3">
      <c r="A4355" s="134">
        <v>42721</v>
      </c>
      <c r="B4355" s="133">
        <v>194.24600000000001</v>
      </c>
      <c r="C4355" s="133">
        <v>5231.652</v>
      </c>
      <c r="D4355" s="183">
        <v>170.739</v>
      </c>
      <c r="E4355" s="133">
        <v>13395</v>
      </c>
      <c r="F4355" s="133">
        <v>6.1704499999999998</v>
      </c>
      <c r="G4355" s="133">
        <v>6.3880499999999998</v>
      </c>
      <c r="H4355" s="133">
        <v>6.2728299999999999</v>
      </c>
      <c r="I4355" s="133">
        <v>6.9420000000000002</v>
      </c>
      <c r="J4355" s="133">
        <v>7.7350000000000003</v>
      </c>
      <c r="K4355" s="133">
        <v>469.40600000000001</v>
      </c>
      <c r="L4355" s="133">
        <v>301.19499999999999</v>
      </c>
    </row>
    <row r="4356" spans="1:12" x14ac:dyDescent="0.3">
      <c r="A4356" s="134">
        <v>42722</v>
      </c>
      <c r="B4356" s="133">
        <v>194.24600000000001</v>
      </c>
      <c r="C4356" s="133">
        <v>5231.652</v>
      </c>
      <c r="D4356" s="183">
        <v>170.739</v>
      </c>
      <c r="E4356" s="133">
        <v>13395</v>
      </c>
      <c r="F4356" s="133">
        <v>6.1704499999999998</v>
      </c>
      <c r="G4356" s="133">
        <v>6.3880499999999998</v>
      </c>
      <c r="H4356" s="133">
        <v>6.2728299999999999</v>
      </c>
      <c r="I4356" s="133">
        <v>6.9420000000000002</v>
      </c>
      <c r="J4356" s="133">
        <v>7.7350000000000003</v>
      </c>
      <c r="K4356" s="133">
        <v>469.40600000000001</v>
      </c>
      <c r="L4356" s="133">
        <v>301.19499999999999</v>
      </c>
    </row>
    <row r="4357" spans="1:12" x14ac:dyDescent="0.3">
      <c r="A4357" s="134">
        <v>42723</v>
      </c>
      <c r="B4357" s="133">
        <v>194.875</v>
      </c>
      <c r="C4357" s="133">
        <v>5191.9120000000003</v>
      </c>
      <c r="D4357" s="183">
        <v>169.239</v>
      </c>
      <c r="E4357" s="133">
        <v>13373</v>
      </c>
      <c r="F4357" s="133">
        <v>6.1406000000000001</v>
      </c>
      <c r="G4357" s="133">
        <v>6.4101600000000003</v>
      </c>
      <c r="H4357" s="133">
        <v>6.2484999999999999</v>
      </c>
      <c r="I4357" s="133">
        <v>7.016</v>
      </c>
      <c r="J4357" s="133">
        <v>7.6680000000000001</v>
      </c>
      <c r="K4357" s="133">
        <v>465.02600000000001</v>
      </c>
      <c r="L4357" s="133">
        <v>299.63600000000002</v>
      </c>
    </row>
    <row r="4358" spans="1:12" x14ac:dyDescent="0.3">
      <c r="A4358" s="134">
        <v>42724</v>
      </c>
      <c r="B4358" s="133">
        <v>195.54</v>
      </c>
      <c r="C4358" s="133">
        <v>5162.4769999999999</v>
      </c>
      <c r="D4358" s="183">
        <v>167.43700000000001</v>
      </c>
      <c r="E4358" s="133">
        <v>13408</v>
      </c>
      <c r="F4358" s="133">
        <v>6.1627099999999997</v>
      </c>
      <c r="G4358" s="133">
        <v>6.3748300000000002</v>
      </c>
      <c r="H4358" s="133">
        <v>6.2765699999999995</v>
      </c>
      <c r="I4358" s="133">
        <v>6.8330000000000002</v>
      </c>
      <c r="J4358" s="133">
        <v>7.5789999999999997</v>
      </c>
      <c r="K4358" s="133">
        <v>462.04</v>
      </c>
      <c r="L4358" s="133">
        <v>297.411</v>
      </c>
    </row>
    <row r="4359" spans="1:12" x14ac:dyDescent="0.3">
      <c r="A4359" s="134">
        <v>42725</v>
      </c>
      <c r="B4359" s="133">
        <v>195.79599999999999</v>
      </c>
      <c r="C4359" s="133">
        <v>5111.3919999999998</v>
      </c>
      <c r="D4359" s="183">
        <v>166.61799999999999</v>
      </c>
      <c r="E4359" s="133">
        <v>13458</v>
      </c>
      <c r="F4359" s="133">
        <v>6.2460100000000001</v>
      </c>
      <c r="G4359" s="133">
        <v>6.3637699999999997</v>
      </c>
      <c r="H4359" s="133">
        <v>6.19435</v>
      </c>
      <c r="I4359" s="133">
        <v>6.875</v>
      </c>
      <c r="J4359" s="133">
        <v>7.5640000000000001</v>
      </c>
      <c r="K4359" s="133">
        <v>455.49</v>
      </c>
      <c r="L4359" s="133">
        <v>295.58199999999999</v>
      </c>
    </row>
    <row r="4360" spans="1:12" x14ac:dyDescent="0.3">
      <c r="A4360" s="134">
        <v>42726</v>
      </c>
      <c r="B4360" s="133">
        <v>195.821</v>
      </c>
      <c r="C4360" s="133">
        <v>5042.87</v>
      </c>
      <c r="D4360" s="183">
        <v>164.10400000000001</v>
      </c>
      <c r="E4360" s="133">
        <v>13455</v>
      </c>
      <c r="F4360" s="133">
        <v>6.1601299999999997</v>
      </c>
      <c r="G4360" s="133">
        <v>6.4424700000000001</v>
      </c>
      <c r="H4360" s="133">
        <v>6.2616300000000003</v>
      </c>
      <c r="I4360" s="133">
        <v>6.88</v>
      </c>
      <c r="J4360" s="133">
        <v>7.5809999999999995</v>
      </c>
      <c r="K4360" s="133">
        <v>448.447</v>
      </c>
      <c r="L4360" s="133">
        <v>291.42399999999998</v>
      </c>
    </row>
    <row r="4361" spans="1:12" x14ac:dyDescent="0.3">
      <c r="A4361" s="134">
        <v>42727</v>
      </c>
      <c r="B4361" s="133">
        <v>195.56</v>
      </c>
      <c r="C4361" s="133">
        <v>5027.7039999999997</v>
      </c>
      <c r="D4361" s="183">
        <v>163</v>
      </c>
      <c r="E4361" s="133">
        <v>13438</v>
      </c>
      <c r="F4361" s="133">
        <v>6.1957899999999997</v>
      </c>
      <c r="G4361" s="133">
        <v>6.4341799999999996</v>
      </c>
      <c r="H4361" s="133">
        <v>6.27867</v>
      </c>
      <c r="I4361" s="133">
        <v>6.9269999999999996</v>
      </c>
      <c r="J4361" s="133">
        <v>7.6</v>
      </c>
      <c r="K4361" s="133">
        <v>445.96699999999998</v>
      </c>
      <c r="L4361" s="133">
        <v>289.51100000000002</v>
      </c>
    </row>
    <row r="4362" spans="1:12" x14ac:dyDescent="0.3">
      <c r="A4362" s="134">
        <v>42728</v>
      </c>
      <c r="B4362" s="133">
        <v>195.56</v>
      </c>
      <c r="C4362" s="133">
        <v>5027.7039999999997</v>
      </c>
      <c r="D4362" s="183">
        <v>163</v>
      </c>
      <c r="E4362" s="133">
        <v>13438</v>
      </c>
      <c r="F4362" s="133">
        <v>6.1957899999999997</v>
      </c>
      <c r="G4362" s="133">
        <v>6.4341799999999996</v>
      </c>
      <c r="H4362" s="133">
        <v>6.27867</v>
      </c>
      <c r="I4362" s="133">
        <v>6.9269999999999996</v>
      </c>
      <c r="J4362" s="133">
        <v>7.6</v>
      </c>
      <c r="K4362" s="133">
        <v>445.96699999999998</v>
      </c>
      <c r="L4362" s="133">
        <v>289.51100000000002</v>
      </c>
    </row>
    <row r="4363" spans="1:12" x14ac:dyDescent="0.3">
      <c r="A4363" s="134">
        <v>42729</v>
      </c>
      <c r="B4363" s="133">
        <v>195.56</v>
      </c>
      <c r="C4363" s="133">
        <v>5027.7039999999997</v>
      </c>
      <c r="D4363" s="183">
        <v>163</v>
      </c>
      <c r="E4363" s="133">
        <v>13438</v>
      </c>
      <c r="F4363" s="133">
        <v>6.1957899999999997</v>
      </c>
      <c r="G4363" s="133">
        <v>6.4341799999999996</v>
      </c>
      <c r="H4363" s="133">
        <v>6.27867</v>
      </c>
      <c r="I4363" s="133">
        <v>6.9269999999999996</v>
      </c>
      <c r="J4363" s="133">
        <v>7.6</v>
      </c>
      <c r="K4363" s="133">
        <v>445.96699999999998</v>
      </c>
      <c r="L4363" s="133">
        <v>289.51100000000002</v>
      </c>
    </row>
    <row r="4364" spans="1:12" x14ac:dyDescent="0.3">
      <c r="A4364" s="134">
        <v>42730</v>
      </c>
      <c r="B4364" s="133">
        <v>195.69</v>
      </c>
      <c r="C4364" s="133">
        <v>5027.7039999999997</v>
      </c>
      <c r="D4364" s="183">
        <v>163</v>
      </c>
      <c r="E4364" s="133">
        <v>13424</v>
      </c>
      <c r="F4364" s="133">
        <v>6.1957899999999997</v>
      </c>
      <c r="G4364" s="133">
        <v>6.4341799999999996</v>
      </c>
      <c r="H4364" s="133">
        <v>6.27867</v>
      </c>
      <c r="I4364" s="133">
        <v>6.9269999999999996</v>
      </c>
      <c r="J4364" s="133">
        <v>7.6</v>
      </c>
      <c r="K4364" s="133">
        <v>445.96699999999998</v>
      </c>
      <c r="L4364" s="133">
        <v>289.51100000000002</v>
      </c>
    </row>
    <row r="4365" spans="1:12" x14ac:dyDescent="0.3">
      <c r="A4365" s="134">
        <v>42731</v>
      </c>
      <c r="B4365" s="133">
        <v>195.727</v>
      </c>
      <c r="C4365" s="133">
        <v>5102.9539999999997</v>
      </c>
      <c r="D4365" s="183">
        <v>165.30500000000001</v>
      </c>
      <c r="E4365" s="133">
        <v>13449</v>
      </c>
      <c r="F4365" s="133">
        <v>6.19339</v>
      </c>
      <c r="G4365" s="133">
        <v>6.4212400000000001</v>
      </c>
      <c r="H4365" s="133">
        <v>6.25997</v>
      </c>
      <c r="I4365" s="133">
        <v>6.9269999999999996</v>
      </c>
      <c r="J4365" s="133">
        <v>7.5979999999999999</v>
      </c>
      <c r="K4365" s="133">
        <v>455.286</v>
      </c>
      <c r="L4365" s="133">
        <v>294.28399999999999</v>
      </c>
    </row>
    <row r="4366" spans="1:12" x14ac:dyDescent="0.3">
      <c r="A4366" s="134">
        <v>42732</v>
      </c>
      <c r="B4366" s="133">
        <v>195.49299999999999</v>
      </c>
      <c r="C4366" s="133">
        <v>5209.4449999999997</v>
      </c>
      <c r="D4366" s="183">
        <v>169.18</v>
      </c>
      <c r="E4366" s="133">
        <v>13453</v>
      </c>
      <c r="F4366" s="133">
        <v>6.2008299999999998</v>
      </c>
      <c r="G4366" s="133">
        <v>6.46434</v>
      </c>
      <c r="H4366" s="133">
        <v>6.3211899999999996</v>
      </c>
      <c r="I4366" s="133">
        <v>6.9269999999999996</v>
      </c>
      <c r="J4366" s="133">
        <v>7.5880000000000001</v>
      </c>
      <c r="K4366" s="133">
        <v>467.072</v>
      </c>
      <c r="L4366" s="133">
        <v>301.38099999999997</v>
      </c>
    </row>
    <row r="4367" spans="1:12" x14ac:dyDescent="0.3">
      <c r="A4367" s="134">
        <v>42733</v>
      </c>
      <c r="B4367" s="133">
        <v>195.398</v>
      </c>
      <c r="C4367" s="133">
        <v>5302.5659999999998</v>
      </c>
      <c r="D4367" s="183">
        <v>172.35</v>
      </c>
      <c r="E4367" s="133">
        <v>13465</v>
      </c>
      <c r="F4367" s="133">
        <v>6.25258</v>
      </c>
      <c r="G4367" s="133">
        <v>6.4050399999999996</v>
      </c>
      <c r="H4367" s="133">
        <v>6.2374099999999997</v>
      </c>
      <c r="I4367" s="133">
        <v>6.9269999999999996</v>
      </c>
      <c r="J4367" s="133">
        <v>7.5640000000000001</v>
      </c>
      <c r="K4367" s="133">
        <v>478.06200000000001</v>
      </c>
      <c r="L4367" s="133">
        <v>310.03800000000001</v>
      </c>
    </row>
    <row r="4368" spans="1:12" s="135" customFormat="1" x14ac:dyDescent="0.3">
      <c r="A4368" s="179">
        <v>42734</v>
      </c>
      <c r="B4368" s="135">
        <v>195.404</v>
      </c>
      <c r="C4368" s="135">
        <v>5296.7110000000002</v>
      </c>
      <c r="D4368" s="186">
        <v>172.077</v>
      </c>
      <c r="E4368" s="135">
        <v>13492</v>
      </c>
      <c r="F4368" s="135">
        <v>6.2472700000000003</v>
      </c>
      <c r="G4368" s="135">
        <v>6.5176300000000005</v>
      </c>
      <c r="H4368" s="135">
        <v>6.2848600000000001</v>
      </c>
      <c r="I4368" s="135">
        <v>6.9269999999999996</v>
      </c>
      <c r="J4368" s="135">
        <v>7.5670000000000002</v>
      </c>
      <c r="K4368" s="135">
        <v>476.815</v>
      </c>
      <c r="L4368" s="135">
        <v>310.19099999999997</v>
      </c>
    </row>
    <row r="4369" spans="1:12" x14ac:dyDescent="0.3">
      <c r="A4369" s="134">
        <v>42735</v>
      </c>
      <c r="B4369" s="133">
        <v>195.404</v>
      </c>
      <c r="C4369" s="133">
        <v>5296.7110000000002</v>
      </c>
      <c r="D4369" s="183">
        <v>172.077</v>
      </c>
      <c r="E4369" s="133">
        <v>13492</v>
      </c>
      <c r="F4369" s="133">
        <v>6.2472700000000003</v>
      </c>
      <c r="G4369" s="133">
        <v>6.5176300000000005</v>
      </c>
      <c r="H4369" s="133">
        <v>6.2848600000000001</v>
      </c>
      <c r="I4369" s="133">
        <v>6.9269999999999996</v>
      </c>
      <c r="J4369" s="133">
        <v>7.5670000000000002</v>
      </c>
      <c r="K4369" s="133">
        <v>476.815</v>
      </c>
      <c r="L4369" s="133">
        <v>310.19099999999997</v>
      </c>
    </row>
    <row r="4370" spans="1:12" x14ac:dyDescent="0.3">
      <c r="A4370" s="134">
        <v>42736</v>
      </c>
      <c r="B4370" s="133">
        <v>195.404</v>
      </c>
      <c r="C4370" s="133">
        <v>5296.7110000000002</v>
      </c>
      <c r="D4370" s="183">
        <v>172.077</v>
      </c>
      <c r="E4370" s="133">
        <v>13492</v>
      </c>
      <c r="F4370" s="133">
        <v>6.2472700000000003</v>
      </c>
      <c r="G4370" s="133">
        <v>6.5176300000000005</v>
      </c>
      <c r="H4370" s="133">
        <v>6.2848600000000001</v>
      </c>
      <c r="I4370" s="133">
        <v>6.9269999999999996</v>
      </c>
      <c r="J4370" s="133">
        <v>7.5670000000000002</v>
      </c>
      <c r="K4370" s="133">
        <v>476.815</v>
      </c>
      <c r="L4370" s="133">
        <v>310.19099999999997</v>
      </c>
    </row>
    <row r="4371" spans="1:12" x14ac:dyDescent="0.3">
      <c r="A4371" s="134">
        <v>42737</v>
      </c>
      <c r="B4371" s="133">
        <v>195.53399999999999</v>
      </c>
      <c r="C4371" s="133">
        <v>5296.7110000000002</v>
      </c>
      <c r="D4371" s="183">
        <v>172.077</v>
      </c>
      <c r="E4371" s="133">
        <v>13505</v>
      </c>
      <c r="F4371" s="133">
        <v>6.2472700000000003</v>
      </c>
      <c r="G4371" s="133">
        <v>6.5176300000000005</v>
      </c>
      <c r="H4371" s="133">
        <v>6.2848600000000001</v>
      </c>
      <c r="I4371" s="133">
        <v>6.9269999999999996</v>
      </c>
      <c r="J4371" s="133">
        <v>7.5670000000000002</v>
      </c>
      <c r="K4371" s="133">
        <v>476.815</v>
      </c>
      <c r="L4371" s="133">
        <v>310.19099999999997</v>
      </c>
    </row>
    <row r="4372" spans="1:12" x14ac:dyDescent="0.3">
      <c r="A4372" s="134">
        <v>42738</v>
      </c>
      <c r="B4372" s="133">
        <v>195.584</v>
      </c>
      <c r="C4372" s="133">
        <v>5275.9709999999995</v>
      </c>
      <c r="D4372" s="183">
        <v>171.37</v>
      </c>
      <c r="E4372" s="133">
        <v>13480</v>
      </c>
      <c r="F4372" s="133">
        <v>6.12608</v>
      </c>
      <c r="G4372" s="133">
        <v>6.4004200000000004</v>
      </c>
      <c r="H4372" s="133">
        <v>6.15184</v>
      </c>
      <c r="I4372" s="133">
        <v>7.1319999999999997</v>
      </c>
      <c r="J4372" s="133">
        <v>7.556</v>
      </c>
      <c r="K4372" s="133">
        <v>476.11700000000002</v>
      </c>
      <c r="L4372" s="133">
        <v>310.02</v>
      </c>
    </row>
    <row r="4373" spans="1:12" x14ac:dyDescent="0.3">
      <c r="A4373" s="134">
        <v>42739</v>
      </c>
      <c r="B4373" s="133">
        <v>196.49100000000001</v>
      </c>
      <c r="C4373" s="133">
        <v>5301.183</v>
      </c>
      <c r="D4373" s="183">
        <v>171.82400000000001</v>
      </c>
      <c r="E4373" s="133">
        <v>13430</v>
      </c>
      <c r="F4373" s="133">
        <v>6.1624800000000004</v>
      </c>
      <c r="G4373" s="133">
        <v>6.3875099999999998</v>
      </c>
      <c r="H4373" s="133">
        <v>6.1969799999999999</v>
      </c>
      <c r="I4373" s="133">
        <v>6.8319999999999999</v>
      </c>
      <c r="J4373" s="133">
        <v>7.4809999999999999</v>
      </c>
      <c r="K4373" s="133">
        <v>481.73599999999999</v>
      </c>
      <c r="L4373" s="133">
        <v>312.26</v>
      </c>
    </row>
    <row r="4374" spans="1:12" x14ac:dyDescent="0.3">
      <c r="A4374" s="134">
        <v>42740</v>
      </c>
      <c r="B4374" s="133">
        <v>197.11600000000001</v>
      </c>
      <c r="C4374" s="133">
        <v>5325.5039999999999</v>
      </c>
      <c r="D4374" s="183">
        <v>172.82900000000001</v>
      </c>
      <c r="E4374" s="133">
        <v>13355</v>
      </c>
      <c r="F4374" s="133">
        <v>6.1651800000000003</v>
      </c>
      <c r="G4374" s="133">
        <v>6.3624099999999997</v>
      </c>
      <c r="H4374" s="133">
        <v>6.1908799999999999</v>
      </c>
      <c r="I4374" s="133">
        <v>6.5620000000000003</v>
      </c>
      <c r="J4374" s="133">
        <v>7.4139999999999997</v>
      </c>
      <c r="K4374" s="133">
        <v>484.46300000000002</v>
      </c>
      <c r="L4374" s="133">
        <v>313.15600000000001</v>
      </c>
    </row>
    <row r="4375" spans="1:12" x14ac:dyDescent="0.3">
      <c r="A4375" s="134">
        <v>42741</v>
      </c>
      <c r="B4375" s="133">
        <v>197.083</v>
      </c>
      <c r="C4375" s="133">
        <v>5347.0219999999999</v>
      </c>
      <c r="D4375" s="183">
        <v>173.69399999999999</v>
      </c>
      <c r="E4375" s="133">
        <v>13360</v>
      </c>
      <c r="F4375" s="133">
        <v>6.15238</v>
      </c>
      <c r="G4375" s="133">
        <v>6.2922000000000002</v>
      </c>
      <c r="H4375" s="133">
        <v>6.1220100000000004</v>
      </c>
      <c r="I4375" s="133">
        <v>6.5049999999999999</v>
      </c>
      <c r="J4375" s="133">
        <v>7.3579999999999997</v>
      </c>
      <c r="K4375" s="133">
        <v>485.62700000000001</v>
      </c>
      <c r="L4375" s="133">
        <v>313.91699999999997</v>
      </c>
    </row>
    <row r="4376" spans="1:12" x14ac:dyDescent="0.3">
      <c r="A4376" s="134">
        <v>42742</v>
      </c>
      <c r="B4376" s="133">
        <v>197.083</v>
      </c>
      <c r="C4376" s="133">
        <v>5347.0219999999999</v>
      </c>
      <c r="D4376" s="183">
        <v>173.69399999999999</v>
      </c>
      <c r="E4376" s="133">
        <v>13360</v>
      </c>
      <c r="F4376" s="133">
        <v>6.15238</v>
      </c>
      <c r="G4376" s="133">
        <v>6.2922000000000002</v>
      </c>
      <c r="H4376" s="133">
        <v>6.1220100000000004</v>
      </c>
      <c r="I4376" s="133">
        <v>6.5049999999999999</v>
      </c>
      <c r="J4376" s="133">
        <v>7.3579999999999997</v>
      </c>
      <c r="K4376" s="133">
        <v>485.62700000000001</v>
      </c>
      <c r="L4376" s="133">
        <v>313.91699999999997</v>
      </c>
    </row>
    <row r="4377" spans="1:12" x14ac:dyDescent="0.3">
      <c r="A4377" s="134">
        <v>42743</v>
      </c>
      <c r="B4377" s="133">
        <v>197.083</v>
      </c>
      <c r="C4377" s="133">
        <v>5347.0219999999999</v>
      </c>
      <c r="D4377" s="183">
        <v>173.69399999999999</v>
      </c>
      <c r="E4377" s="133">
        <v>13360</v>
      </c>
      <c r="F4377" s="133">
        <v>6.15238</v>
      </c>
      <c r="G4377" s="133">
        <v>6.2922000000000002</v>
      </c>
      <c r="H4377" s="133">
        <v>6.1220100000000004</v>
      </c>
      <c r="I4377" s="133">
        <v>6.5049999999999999</v>
      </c>
      <c r="J4377" s="133">
        <v>7.3579999999999997</v>
      </c>
      <c r="K4377" s="133">
        <v>485.62700000000001</v>
      </c>
      <c r="L4377" s="133">
        <v>313.91699999999997</v>
      </c>
    </row>
    <row r="4378" spans="1:12" x14ac:dyDescent="0.3">
      <c r="A4378" s="134">
        <v>42744</v>
      </c>
      <c r="B4378" s="133">
        <v>197.15</v>
      </c>
      <c r="C4378" s="133">
        <v>5316.3639999999996</v>
      </c>
      <c r="D4378" s="183">
        <v>173.04900000000001</v>
      </c>
      <c r="E4378" s="133">
        <v>13369</v>
      </c>
      <c r="F4378" s="133">
        <v>6.1666999999999996</v>
      </c>
      <c r="G4378" s="133">
        <v>6.3088800000000003</v>
      </c>
      <c r="H4378" s="133">
        <v>6.1669099999999997</v>
      </c>
      <c r="I4378" s="133">
        <v>6.5330000000000004</v>
      </c>
      <c r="J4378" s="133">
        <v>7.3310000000000004</v>
      </c>
      <c r="K4378" s="133">
        <v>481.18900000000002</v>
      </c>
      <c r="L4378" s="133">
        <v>310.76799999999997</v>
      </c>
    </row>
    <row r="4379" spans="1:12" x14ac:dyDescent="0.3">
      <c r="A4379" s="134">
        <v>42745</v>
      </c>
      <c r="B4379" s="133">
        <v>197.39599999999999</v>
      </c>
      <c r="C4379" s="133">
        <v>5309.924</v>
      </c>
      <c r="D4379" s="183">
        <v>173.03800000000001</v>
      </c>
      <c r="E4379" s="133">
        <v>13329</v>
      </c>
      <c r="F4379" s="133">
        <v>6.1392300000000004</v>
      </c>
      <c r="G4379" s="133">
        <v>6.3771899999999997</v>
      </c>
      <c r="H4379" s="133">
        <v>6.20418</v>
      </c>
      <c r="I4379" s="133">
        <v>6.516</v>
      </c>
      <c r="J4379" s="133">
        <v>7.3129999999999997</v>
      </c>
      <c r="K4379" s="133">
        <v>481.22300000000001</v>
      </c>
      <c r="L4379" s="133">
        <v>311.84899999999999</v>
      </c>
    </row>
    <row r="4380" spans="1:12" x14ac:dyDescent="0.3">
      <c r="A4380" s="134">
        <v>42746</v>
      </c>
      <c r="B4380" s="133">
        <v>197.50700000000001</v>
      </c>
      <c r="C4380" s="133">
        <v>5301.2370000000001</v>
      </c>
      <c r="D4380" s="183">
        <v>172.56700000000001</v>
      </c>
      <c r="E4380" s="133">
        <v>13247</v>
      </c>
      <c r="F4380" s="133">
        <v>6.1375299999999999</v>
      </c>
      <c r="G4380" s="133">
        <v>6.3318899999999996</v>
      </c>
      <c r="H4380" s="133">
        <v>6.23027</v>
      </c>
      <c r="I4380" s="133">
        <v>6.37</v>
      </c>
      <c r="J4380" s="133">
        <v>7.2910000000000004</v>
      </c>
      <c r="K4380" s="133">
        <v>478.78500000000003</v>
      </c>
      <c r="L4380" s="133">
        <v>310.053</v>
      </c>
    </row>
    <row r="4381" spans="1:12" x14ac:dyDescent="0.3">
      <c r="A4381" s="134">
        <v>42747</v>
      </c>
      <c r="B4381" s="133">
        <v>198.07300000000001</v>
      </c>
      <c r="C4381" s="133">
        <v>5292.75</v>
      </c>
      <c r="D4381" s="183">
        <v>172.191</v>
      </c>
      <c r="E4381" s="133">
        <v>13285</v>
      </c>
      <c r="F4381" s="133">
        <v>6.0924199999999997</v>
      </c>
      <c r="G4381" s="133">
        <v>6.3082900000000004</v>
      </c>
      <c r="H4381" s="133">
        <v>6.1403299999999996</v>
      </c>
      <c r="I4381" s="133">
        <v>6.2530000000000001</v>
      </c>
      <c r="J4381" s="133">
        <v>7.226</v>
      </c>
      <c r="K4381" s="133">
        <v>476.69299999999998</v>
      </c>
      <c r="L4381" s="133">
        <v>309.00299999999999</v>
      </c>
    </row>
    <row r="4382" spans="1:12" x14ac:dyDescent="0.3">
      <c r="A4382" s="134">
        <v>42748</v>
      </c>
      <c r="B4382" s="133">
        <v>198.64699999999999</v>
      </c>
      <c r="C4382" s="133">
        <v>5272.9830000000002</v>
      </c>
      <c r="D4382" s="183">
        <v>171.72300000000001</v>
      </c>
      <c r="E4382" s="133">
        <v>13325</v>
      </c>
      <c r="F4382" s="133">
        <v>6.1336000000000004</v>
      </c>
      <c r="G4382" s="133">
        <v>6.3281799999999997</v>
      </c>
      <c r="H4382" s="133">
        <v>6.1870399999999997</v>
      </c>
      <c r="I4382" s="133">
        <v>6.194</v>
      </c>
      <c r="J4382" s="133">
        <v>7.22</v>
      </c>
      <c r="K4382" s="133">
        <v>475.81099999999998</v>
      </c>
      <c r="L4382" s="133">
        <v>308.41899999999998</v>
      </c>
    </row>
    <row r="4383" spans="1:12" x14ac:dyDescent="0.3">
      <c r="A4383" s="134">
        <v>42749</v>
      </c>
      <c r="B4383" s="133">
        <v>198.64699999999999</v>
      </c>
      <c r="C4383" s="133">
        <v>5272.9830000000002</v>
      </c>
      <c r="D4383" s="183">
        <v>171.72300000000001</v>
      </c>
      <c r="E4383" s="133">
        <v>13325</v>
      </c>
      <c r="F4383" s="133">
        <v>6.1336000000000004</v>
      </c>
      <c r="G4383" s="133">
        <v>6.3281799999999997</v>
      </c>
      <c r="H4383" s="133">
        <v>6.1870399999999997</v>
      </c>
      <c r="I4383" s="133">
        <v>6.194</v>
      </c>
      <c r="J4383" s="133">
        <v>7.22</v>
      </c>
      <c r="K4383" s="133">
        <v>475.81099999999998</v>
      </c>
      <c r="L4383" s="133">
        <v>308.41899999999998</v>
      </c>
    </row>
    <row r="4384" spans="1:12" x14ac:dyDescent="0.3">
      <c r="A4384" s="134">
        <v>42750</v>
      </c>
      <c r="B4384" s="133">
        <v>198.64699999999999</v>
      </c>
      <c r="C4384" s="133">
        <v>5272.9830000000002</v>
      </c>
      <c r="D4384" s="183">
        <v>171.72300000000001</v>
      </c>
      <c r="E4384" s="133">
        <v>13325</v>
      </c>
      <c r="F4384" s="133">
        <v>6.1336000000000004</v>
      </c>
      <c r="G4384" s="133">
        <v>6.3281799999999997</v>
      </c>
      <c r="H4384" s="133">
        <v>6.1870399999999997</v>
      </c>
      <c r="I4384" s="133">
        <v>6.194</v>
      </c>
      <c r="J4384" s="133">
        <v>7.22</v>
      </c>
      <c r="K4384" s="133">
        <v>475.81099999999998</v>
      </c>
      <c r="L4384" s="133">
        <v>308.41899999999998</v>
      </c>
    </row>
    <row r="4385" spans="1:12" x14ac:dyDescent="0.3">
      <c r="A4385" s="134">
        <v>42751</v>
      </c>
      <c r="B4385" s="133">
        <v>198.71100000000001</v>
      </c>
      <c r="C4385" s="133">
        <v>5270.0110000000004</v>
      </c>
      <c r="D4385" s="183">
        <v>171.21799999999999</v>
      </c>
      <c r="E4385" s="133">
        <v>13345</v>
      </c>
      <c r="F4385" s="133">
        <v>6.1805599999999998</v>
      </c>
      <c r="G4385" s="133">
        <v>6.3860299999999999</v>
      </c>
      <c r="H4385" s="133">
        <v>6.2056800000000001</v>
      </c>
      <c r="I4385" s="133">
        <v>6.7759999999999998</v>
      </c>
      <c r="J4385" s="133">
        <v>7.1849999999999996</v>
      </c>
      <c r="K4385" s="133">
        <v>474.26499999999999</v>
      </c>
      <c r="L4385" s="133">
        <v>306.82799999999997</v>
      </c>
    </row>
    <row r="4386" spans="1:12" x14ac:dyDescent="0.3">
      <c r="A4386" s="134">
        <v>42752</v>
      </c>
      <c r="B4386" s="133">
        <v>199.08</v>
      </c>
      <c r="C4386" s="133">
        <v>5266.9380000000001</v>
      </c>
      <c r="D4386" s="183">
        <v>171.3</v>
      </c>
      <c r="E4386" s="133">
        <v>13335</v>
      </c>
      <c r="F4386" s="133">
        <v>6.14567</v>
      </c>
      <c r="G4386" s="133">
        <v>6.3521200000000002</v>
      </c>
      <c r="H4386" s="133">
        <v>6.1454399999999998</v>
      </c>
      <c r="I4386" s="133">
        <v>6.68</v>
      </c>
      <c r="J4386" s="133">
        <v>7.18</v>
      </c>
      <c r="K4386" s="133">
        <v>473.97800000000001</v>
      </c>
      <c r="L4386" s="133">
        <v>307.55900000000003</v>
      </c>
    </row>
    <row r="4387" spans="1:12" x14ac:dyDescent="0.3">
      <c r="A4387" s="134">
        <v>42753</v>
      </c>
      <c r="B4387" s="133">
        <v>199.292</v>
      </c>
      <c r="C4387" s="133">
        <v>5294.7839999999997</v>
      </c>
      <c r="D4387" s="183">
        <v>172.68600000000001</v>
      </c>
      <c r="E4387" s="133">
        <v>13345</v>
      </c>
      <c r="F4387" s="133">
        <v>6.1199899999999996</v>
      </c>
      <c r="G4387" s="133">
        <v>6.2814199999999998</v>
      </c>
      <c r="H4387" s="133">
        <v>6.17605</v>
      </c>
      <c r="I4387" s="133">
        <v>6.6260000000000003</v>
      </c>
      <c r="J4387" s="133">
        <v>7.173</v>
      </c>
      <c r="K4387" s="133">
        <v>477.56</v>
      </c>
      <c r="L4387" s="133">
        <v>311.08499999999998</v>
      </c>
    </row>
    <row r="4388" spans="1:12" x14ac:dyDescent="0.3">
      <c r="A4388" s="134">
        <v>42754</v>
      </c>
      <c r="B4388" s="133">
        <v>199.215</v>
      </c>
      <c r="C4388" s="133">
        <v>5298.9480000000003</v>
      </c>
      <c r="D4388" s="183">
        <v>172.79</v>
      </c>
      <c r="E4388" s="133">
        <v>13380</v>
      </c>
      <c r="F4388" s="133">
        <v>6.12094</v>
      </c>
      <c r="G4388" s="133">
        <v>6.3623399999999997</v>
      </c>
      <c r="H4388" s="133">
        <v>6.2276899999999999</v>
      </c>
      <c r="I4388" s="133">
        <v>6.625</v>
      </c>
      <c r="J4388" s="133">
        <v>7.157</v>
      </c>
      <c r="K4388" s="133">
        <v>478.404</v>
      </c>
      <c r="L4388" s="133">
        <v>311.10500000000002</v>
      </c>
    </row>
    <row r="4389" spans="1:12" x14ac:dyDescent="0.3">
      <c r="A4389" s="134">
        <v>42755</v>
      </c>
      <c r="B4389" s="133">
        <v>199.16499999999999</v>
      </c>
      <c r="C4389" s="133">
        <v>5254.3109999999997</v>
      </c>
      <c r="D4389" s="183">
        <v>171.15700000000001</v>
      </c>
      <c r="E4389" s="133">
        <v>13412</v>
      </c>
      <c r="F4389" s="133">
        <v>6.1741000000000001</v>
      </c>
      <c r="G4389" s="133">
        <v>6.3357200000000002</v>
      </c>
      <c r="H4389" s="133">
        <v>6.1589200000000002</v>
      </c>
      <c r="I4389" s="133">
        <v>6.6289999999999996</v>
      </c>
      <c r="J4389" s="133">
        <v>7.1619999999999999</v>
      </c>
      <c r="K4389" s="133">
        <v>472.55599999999998</v>
      </c>
      <c r="L4389" s="133">
        <v>307.01799999999997</v>
      </c>
    </row>
    <row r="4390" spans="1:12" x14ac:dyDescent="0.3">
      <c r="A4390" s="134">
        <v>42756</v>
      </c>
      <c r="B4390" s="133">
        <v>199.16499999999999</v>
      </c>
      <c r="C4390" s="133">
        <v>5254.3109999999997</v>
      </c>
      <c r="D4390" s="183">
        <v>171.15700000000001</v>
      </c>
      <c r="E4390" s="133">
        <v>13412</v>
      </c>
      <c r="F4390" s="133">
        <v>6.1741000000000001</v>
      </c>
      <c r="G4390" s="133">
        <v>6.3357200000000002</v>
      </c>
      <c r="H4390" s="133">
        <v>6.1589200000000002</v>
      </c>
      <c r="I4390" s="133">
        <v>6.6289999999999996</v>
      </c>
      <c r="J4390" s="133">
        <v>7.1619999999999999</v>
      </c>
      <c r="K4390" s="133">
        <v>472.55599999999998</v>
      </c>
      <c r="L4390" s="133">
        <v>307.01799999999997</v>
      </c>
    </row>
    <row r="4391" spans="1:12" x14ac:dyDescent="0.3">
      <c r="A4391" s="134">
        <v>42757</v>
      </c>
      <c r="B4391" s="133">
        <v>199.16499999999999</v>
      </c>
      <c r="C4391" s="133">
        <v>5254.3109999999997</v>
      </c>
      <c r="D4391" s="183">
        <v>171.15700000000001</v>
      </c>
      <c r="E4391" s="133">
        <v>13412</v>
      </c>
      <c r="F4391" s="133">
        <v>6.1741000000000001</v>
      </c>
      <c r="G4391" s="133">
        <v>6.3357200000000002</v>
      </c>
      <c r="H4391" s="133">
        <v>6.1589200000000002</v>
      </c>
      <c r="I4391" s="133">
        <v>6.6289999999999996</v>
      </c>
      <c r="J4391" s="133">
        <v>7.1619999999999999</v>
      </c>
      <c r="K4391" s="133">
        <v>472.55599999999998</v>
      </c>
      <c r="L4391" s="133">
        <v>307.01799999999997</v>
      </c>
    </row>
    <row r="4392" spans="1:12" x14ac:dyDescent="0.3">
      <c r="A4392" s="134">
        <v>42758</v>
      </c>
      <c r="B4392" s="133">
        <v>199.63900000000001</v>
      </c>
      <c r="C4392" s="133">
        <v>5250.9679999999998</v>
      </c>
      <c r="D4392" s="183">
        <v>170.809</v>
      </c>
      <c r="E4392" s="133">
        <v>13365</v>
      </c>
      <c r="F4392" s="133">
        <v>6.09457</v>
      </c>
      <c r="G4392" s="133">
        <v>6.3528099999999998</v>
      </c>
      <c r="H4392" s="133">
        <v>6.2345199999999998</v>
      </c>
      <c r="I4392" s="133">
        <v>6.64</v>
      </c>
      <c r="J4392" s="133">
        <v>7.1459999999999999</v>
      </c>
      <c r="K4392" s="133">
        <v>473.04</v>
      </c>
      <c r="L4392" s="133">
        <v>306.82499999999999</v>
      </c>
    </row>
    <row r="4393" spans="1:12" x14ac:dyDescent="0.3">
      <c r="A4393" s="134">
        <v>42759</v>
      </c>
      <c r="B4393" s="133">
        <v>199.73099999999999</v>
      </c>
      <c r="C4393" s="133">
        <v>5292.0879999999997</v>
      </c>
      <c r="D4393" s="183">
        <v>172.23500000000001</v>
      </c>
      <c r="E4393" s="133">
        <v>13330</v>
      </c>
      <c r="F4393" s="133">
        <v>6.1323400000000001</v>
      </c>
      <c r="G4393" s="133">
        <v>6.3197000000000001</v>
      </c>
      <c r="H4393" s="133">
        <v>6.1833200000000001</v>
      </c>
      <c r="I4393" s="133">
        <v>6.6420000000000003</v>
      </c>
      <c r="J4393" s="133">
        <v>7.1159999999999997</v>
      </c>
      <c r="K4393" s="133">
        <v>478.05</v>
      </c>
      <c r="L4393" s="133">
        <v>309.53399999999999</v>
      </c>
    </row>
    <row r="4394" spans="1:12" x14ac:dyDescent="0.3">
      <c r="A4394" s="134">
        <v>42760</v>
      </c>
      <c r="B4394" s="133">
        <v>199.49700000000001</v>
      </c>
      <c r="C4394" s="133">
        <v>5293.7820000000002</v>
      </c>
      <c r="D4394" s="183">
        <v>172.58099999999999</v>
      </c>
      <c r="E4394" s="133">
        <v>13318</v>
      </c>
      <c r="F4394" s="133">
        <v>6.1567600000000002</v>
      </c>
      <c r="G4394" s="133">
        <v>6.3183699999999998</v>
      </c>
      <c r="H4394" s="133">
        <v>6.2421699999999998</v>
      </c>
      <c r="I4394" s="133">
        <v>6.6210000000000004</v>
      </c>
      <c r="J4394" s="133">
        <v>7.1219999999999999</v>
      </c>
      <c r="K4394" s="133">
        <v>478.483</v>
      </c>
      <c r="L4394" s="133">
        <v>309.04899999999998</v>
      </c>
    </row>
    <row r="4395" spans="1:12" x14ac:dyDescent="0.3">
      <c r="A4395" s="134">
        <v>42761</v>
      </c>
      <c r="B4395" s="133">
        <v>199.12</v>
      </c>
      <c r="C4395" s="133">
        <v>5317.6329999999998</v>
      </c>
      <c r="D4395" s="183">
        <v>173.298</v>
      </c>
      <c r="E4395" s="133">
        <v>13330</v>
      </c>
      <c r="F4395" s="133">
        <v>6.08141</v>
      </c>
      <c r="G4395" s="133">
        <v>6.3352899999999996</v>
      </c>
      <c r="H4395" s="133">
        <v>6.23332</v>
      </c>
      <c r="I4395" s="133">
        <v>6.6260000000000003</v>
      </c>
      <c r="J4395" s="133">
        <v>7.1749999999999998</v>
      </c>
      <c r="K4395" s="133">
        <v>481.21800000000002</v>
      </c>
      <c r="L4395" s="133">
        <v>311.18200000000002</v>
      </c>
    </row>
    <row r="4396" spans="1:12" x14ac:dyDescent="0.3">
      <c r="A4396" s="134">
        <v>42762</v>
      </c>
      <c r="B4396" s="133">
        <v>199.08199999999999</v>
      </c>
      <c r="C4396" s="133">
        <v>5312.84</v>
      </c>
      <c r="D4396" s="183">
        <v>173.02099999999999</v>
      </c>
      <c r="E4396" s="133">
        <v>13375</v>
      </c>
      <c r="F4396" s="133">
        <v>6.1659899999999999</v>
      </c>
      <c r="G4396" s="133">
        <v>6.3854499999999996</v>
      </c>
      <c r="H4396" s="133">
        <v>6.2768899999999999</v>
      </c>
      <c r="I4396" s="133">
        <v>6.6660000000000004</v>
      </c>
      <c r="J4396" s="133">
        <v>7.181</v>
      </c>
      <c r="K4396" s="133">
        <v>479.96300000000002</v>
      </c>
      <c r="L4396" s="133">
        <v>311.19200000000001</v>
      </c>
    </row>
    <row r="4397" spans="1:12" x14ac:dyDescent="0.3">
      <c r="A4397" s="134">
        <v>42763</v>
      </c>
      <c r="B4397" s="133">
        <v>199.08199999999999</v>
      </c>
      <c r="C4397" s="133">
        <v>5312.84</v>
      </c>
      <c r="D4397" s="183">
        <v>173.02099999999999</v>
      </c>
      <c r="E4397" s="133">
        <v>13375</v>
      </c>
      <c r="F4397" s="133">
        <v>6.1659899999999999</v>
      </c>
      <c r="G4397" s="133">
        <v>6.3854499999999996</v>
      </c>
      <c r="H4397" s="133">
        <v>6.2768899999999999</v>
      </c>
      <c r="I4397" s="133">
        <v>6.6660000000000004</v>
      </c>
      <c r="J4397" s="133">
        <v>7.181</v>
      </c>
      <c r="K4397" s="133">
        <v>479.96300000000002</v>
      </c>
      <c r="L4397" s="133">
        <v>311.19200000000001</v>
      </c>
    </row>
    <row r="4398" spans="1:12" x14ac:dyDescent="0.3">
      <c r="A4398" s="134">
        <v>42764</v>
      </c>
      <c r="B4398" s="133">
        <v>199.08199999999999</v>
      </c>
      <c r="C4398" s="133">
        <v>5312.84</v>
      </c>
      <c r="D4398" s="183">
        <v>173.02099999999999</v>
      </c>
      <c r="E4398" s="133">
        <v>13375</v>
      </c>
      <c r="F4398" s="133">
        <v>6.1659899999999999</v>
      </c>
      <c r="G4398" s="133">
        <v>6.3854499999999996</v>
      </c>
      <c r="H4398" s="133">
        <v>6.2768899999999999</v>
      </c>
      <c r="I4398" s="133">
        <v>6.6660000000000004</v>
      </c>
      <c r="J4398" s="133">
        <v>7.181</v>
      </c>
      <c r="K4398" s="133">
        <v>479.96300000000002</v>
      </c>
      <c r="L4398" s="133">
        <v>311.19200000000001</v>
      </c>
    </row>
    <row r="4399" spans="1:12" x14ac:dyDescent="0.3">
      <c r="A4399" s="134">
        <v>42765</v>
      </c>
      <c r="B4399" s="133">
        <v>199.101</v>
      </c>
      <c r="C4399" s="133">
        <v>5302.6620000000003</v>
      </c>
      <c r="D4399" s="183">
        <v>172.298</v>
      </c>
      <c r="E4399" s="133">
        <v>13336</v>
      </c>
      <c r="F4399" s="133">
        <v>6.1637700000000004</v>
      </c>
      <c r="G4399" s="133">
        <v>6.3342799999999997</v>
      </c>
      <c r="H4399" s="133">
        <v>6.2617399999999996</v>
      </c>
      <c r="I4399" s="133">
        <v>6.6829999999999998</v>
      </c>
      <c r="J4399" s="133">
        <v>7.1840000000000002</v>
      </c>
      <c r="K4399" s="133">
        <v>477.59199999999998</v>
      </c>
      <c r="L4399" s="133">
        <v>309.577</v>
      </c>
    </row>
    <row r="4400" spans="1:12" x14ac:dyDescent="0.3">
      <c r="A4400" s="134">
        <v>42766</v>
      </c>
      <c r="B4400" s="133">
        <v>198.95099999999999</v>
      </c>
      <c r="C4400" s="133">
        <v>5294.1030000000001</v>
      </c>
      <c r="D4400" s="183">
        <v>172.476</v>
      </c>
      <c r="E4400" s="133">
        <v>13340</v>
      </c>
      <c r="F4400" s="133">
        <v>6.1707000000000001</v>
      </c>
      <c r="G4400" s="133">
        <v>6.3270099999999996</v>
      </c>
      <c r="H4400" s="133">
        <v>6.2256</v>
      </c>
      <c r="I4400" s="133">
        <v>6.6289999999999996</v>
      </c>
      <c r="J4400" s="133">
        <v>7.2290000000000001</v>
      </c>
      <c r="K4400" s="133">
        <v>474.24299999999999</v>
      </c>
      <c r="L4400" s="133">
        <v>308.666</v>
      </c>
    </row>
    <row r="4401" spans="1:12" x14ac:dyDescent="0.3">
      <c r="A4401" s="134">
        <v>42767</v>
      </c>
      <c r="B4401" s="133">
        <v>198.93199999999999</v>
      </c>
      <c r="C4401" s="133">
        <v>5327.1610000000001</v>
      </c>
      <c r="D4401" s="183">
        <v>173.32400000000001</v>
      </c>
      <c r="E4401" s="133">
        <v>13375</v>
      </c>
      <c r="F4401" s="133">
        <v>6.1176899999999996</v>
      </c>
      <c r="G4401" s="133">
        <v>6.2829199999999998</v>
      </c>
      <c r="H4401" s="133">
        <v>6.1980500000000003</v>
      </c>
      <c r="I4401" s="133">
        <v>6.6379999999999999</v>
      </c>
      <c r="J4401" s="133">
        <v>7.2489999999999997</v>
      </c>
      <c r="K4401" s="133">
        <v>479.22199999999998</v>
      </c>
      <c r="L4401" s="133">
        <v>312.16899999999998</v>
      </c>
    </row>
    <row r="4402" spans="1:12" x14ac:dyDescent="0.3">
      <c r="A4402" s="134">
        <v>42768</v>
      </c>
      <c r="B4402" s="133">
        <v>198.941</v>
      </c>
      <c r="C4402" s="133">
        <v>5353.7129999999997</v>
      </c>
      <c r="D4402" s="183">
        <v>174.41900000000001</v>
      </c>
      <c r="E4402" s="133">
        <v>13365</v>
      </c>
      <c r="F4402" s="133">
        <v>6.0880299999999998</v>
      </c>
      <c r="G4402" s="133">
        <v>6.2938400000000003</v>
      </c>
      <c r="H4402" s="133">
        <v>6.1295700000000002</v>
      </c>
      <c r="I4402" s="133">
        <v>6.6420000000000003</v>
      </c>
      <c r="J4402" s="133">
        <v>7.2290000000000001</v>
      </c>
      <c r="K4402" s="133">
        <v>481.37</v>
      </c>
      <c r="L4402" s="133">
        <v>313.73700000000002</v>
      </c>
    </row>
    <row r="4403" spans="1:12" x14ac:dyDescent="0.3">
      <c r="A4403" s="134">
        <v>42769</v>
      </c>
      <c r="B4403" s="133">
        <v>199.13499999999999</v>
      </c>
      <c r="C4403" s="133">
        <v>5360.7669999999998</v>
      </c>
      <c r="D4403" s="183">
        <v>174.71700000000001</v>
      </c>
      <c r="E4403" s="133">
        <v>13328</v>
      </c>
      <c r="F4403" s="133">
        <v>6.0801100000000003</v>
      </c>
      <c r="G4403" s="133">
        <v>6.3350299999999997</v>
      </c>
      <c r="H4403" s="133">
        <v>6.1913</v>
      </c>
      <c r="I4403" s="133">
        <v>6.5809999999999995</v>
      </c>
      <c r="J4403" s="133">
        <v>7.202</v>
      </c>
      <c r="K4403" s="133">
        <v>482.74099999999999</v>
      </c>
      <c r="L4403" s="133">
        <v>314.44799999999998</v>
      </c>
    </row>
    <row r="4404" spans="1:12" x14ac:dyDescent="0.3">
      <c r="A4404" s="134">
        <v>42770</v>
      </c>
      <c r="B4404" s="133">
        <v>199.13499999999999</v>
      </c>
      <c r="C4404" s="133">
        <v>5360.7669999999998</v>
      </c>
      <c r="D4404" s="183">
        <v>174.71700000000001</v>
      </c>
      <c r="E4404" s="133">
        <v>13328</v>
      </c>
      <c r="F4404" s="133">
        <v>6.0801100000000003</v>
      </c>
      <c r="G4404" s="133">
        <v>6.3350299999999997</v>
      </c>
      <c r="H4404" s="133">
        <v>6.1913</v>
      </c>
      <c r="I4404" s="133">
        <v>6.5809999999999995</v>
      </c>
      <c r="J4404" s="133">
        <v>7.202</v>
      </c>
      <c r="K4404" s="133">
        <v>482.74099999999999</v>
      </c>
      <c r="L4404" s="133">
        <v>314.44799999999998</v>
      </c>
    </row>
    <row r="4405" spans="1:12" x14ac:dyDescent="0.3">
      <c r="A4405" s="134">
        <v>42771</v>
      </c>
      <c r="B4405" s="133">
        <v>199.13499999999999</v>
      </c>
      <c r="C4405" s="133">
        <v>5360.7669999999998</v>
      </c>
      <c r="D4405" s="183">
        <v>174.71700000000001</v>
      </c>
      <c r="E4405" s="133">
        <v>13328</v>
      </c>
      <c r="F4405" s="133">
        <v>6.0801100000000003</v>
      </c>
      <c r="G4405" s="133">
        <v>6.3350299999999997</v>
      </c>
      <c r="H4405" s="133">
        <v>6.1913</v>
      </c>
      <c r="I4405" s="133">
        <v>6.5809999999999995</v>
      </c>
      <c r="J4405" s="133">
        <v>7.202</v>
      </c>
      <c r="K4405" s="133">
        <v>482.74099999999999</v>
      </c>
      <c r="L4405" s="133">
        <v>314.44799999999998</v>
      </c>
    </row>
    <row r="4406" spans="1:12" x14ac:dyDescent="0.3">
      <c r="A4406" s="134">
        <v>42772</v>
      </c>
      <c r="B4406" s="133">
        <v>199.34399999999999</v>
      </c>
      <c r="C4406" s="133">
        <v>5395.9949999999999</v>
      </c>
      <c r="D4406" s="183">
        <v>175.41800000000001</v>
      </c>
      <c r="E4406" s="133">
        <v>13320</v>
      </c>
      <c r="F4406" s="133">
        <v>6.1437999999999997</v>
      </c>
      <c r="G4406" s="133">
        <v>6.3020899999999997</v>
      </c>
      <c r="H4406" s="133">
        <v>6.2372899999999998</v>
      </c>
      <c r="I4406" s="133">
        <v>6.585</v>
      </c>
      <c r="J4406" s="133">
        <v>7.1840000000000002</v>
      </c>
      <c r="K4406" s="133">
        <v>486.54599999999999</v>
      </c>
      <c r="L4406" s="133">
        <v>316.64800000000002</v>
      </c>
    </row>
    <row r="4407" spans="1:12" x14ac:dyDescent="0.3">
      <c r="A4407" s="134">
        <v>42773</v>
      </c>
      <c r="B4407" s="133">
        <v>199.59200000000001</v>
      </c>
      <c r="C4407" s="133">
        <v>5381.4750000000004</v>
      </c>
      <c r="D4407" s="183">
        <v>174.62799999999999</v>
      </c>
      <c r="E4407" s="133">
        <v>13305</v>
      </c>
      <c r="F4407" s="133">
        <v>6.05783</v>
      </c>
      <c r="G4407" s="133">
        <v>6.2632000000000003</v>
      </c>
      <c r="H4407" s="133">
        <v>6.1589799999999997</v>
      </c>
      <c r="I4407" s="133">
        <v>6.6459999999999999</v>
      </c>
      <c r="J4407" s="133">
        <v>7.1790000000000003</v>
      </c>
      <c r="K4407" s="133">
        <v>485.23200000000003</v>
      </c>
      <c r="L4407" s="133">
        <v>316.00900000000001</v>
      </c>
    </row>
    <row r="4408" spans="1:12" x14ac:dyDescent="0.3">
      <c r="A4408" s="134">
        <v>42774</v>
      </c>
      <c r="B4408" s="133">
        <v>200.04300000000001</v>
      </c>
      <c r="C4408" s="133">
        <v>5361.0879999999997</v>
      </c>
      <c r="D4408" s="183">
        <v>174.21100000000001</v>
      </c>
      <c r="E4408" s="133">
        <v>13335</v>
      </c>
      <c r="F4408" s="133">
        <v>6.1108399999999996</v>
      </c>
      <c r="G4408" s="133">
        <v>6.2885499999999999</v>
      </c>
      <c r="H4408" s="133">
        <v>6.2361000000000004</v>
      </c>
      <c r="I4408" s="133">
        <v>6.5919999999999996</v>
      </c>
      <c r="J4408" s="133">
        <v>7.1470000000000002</v>
      </c>
      <c r="K4408" s="133">
        <v>483.36900000000003</v>
      </c>
      <c r="L4408" s="133">
        <v>314.30500000000001</v>
      </c>
    </row>
    <row r="4409" spans="1:12" x14ac:dyDescent="0.3">
      <c r="A4409" s="134">
        <v>42775</v>
      </c>
      <c r="B4409" s="133">
        <v>200.37</v>
      </c>
      <c r="C4409" s="133">
        <v>5372.0770000000002</v>
      </c>
      <c r="D4409" s="183">
        <v>174.203</v>
      </c>
      <c r="E4409" s="133">
        <v>13290</v>
      </c>
      <c r="F4409" s="133">
        <v>6.1460699999999999</v>
      </c>
      <c r="G4409" s="133">
        <v>6.2701500000000001</v>
      </c>
      <c r="H4409" s="133">
        <v>6.2469299999999999</v>
      </c>
      <c r="I4409" s="133">
        <v>6.6260000000000003</v>
      </c>
      <c r="J4409" s="133">
        <v>7.11</v>
      </c>
      <c r="K4409" s="133">
        <v>483.62900000000002</v>
      </c>
      <c r="L4409" s="133">
        <v>315.75299999999999</v>
      </c>
    </row>
    <row r="4410" spans="1:12" x14ac:dyDescent="0.3">
      <c r="A4410" s="134">
        <v>42776</v>
      </c>
      <c r="B4410" s="133">
        <v>200.453</v>
      </c>
      <c r="C4410" s="133">
        <v>5371.6689999999999</v>
      </c>
      <c r="D4410" s="183">
        <v>174.90899999999999</v>
      </c>
      <c r="E4410" s="133">
        <v>13313</v>
      </c>
      <c r="F4410" s="133">
        <v>6.1769400000000001</v>
      </c>
      <c r="G4410" s="133">
        <v>6.3497599999999998</v>
      </c>
      <c r="H4410" s="133">
        <v>6.1642999999999999</v>
      </c>
      <c r="I4410" s="133">
        <v>6.657</v>
      </c>
      <c r="J4410" s="133">
        <v>7.1</v>
      </c>
      <c r="K4410" s="133">
        <v>483.13499999999999</v>
      </c>
      <c r="L4410" s="133">
        <v>315.37900000000002</v>
      </c>
    </row>
    <row r="4411" spans="1:12" x14ac:dyDescent="0.3">
      <c r="A4411" s="134">
        <v>42777</v>
      </c>
      <c r="B4411" s="133">
        <v>200.453</v>
      </c>
      <c r="C4411" s="133">
        <v>5371.6689999999999</v>
      </c>
      <c r="D4411" s="183">
        <v>174.90899999999999</v>
      </c>
      <c r="E4411" s="133">
        <v>13313</v>
      </c>
      <c r="F4411" s="133">
        <v>6.1769400000000001</v>
      </c>
      <c r="G4411" s="133">
        <v>6.3497599999999998</v>
      </c>
      <c r="H4411" s="133">
        <v>6.1642999999999999</v>
      </c>
      <c r="I4411" s="133">
        <v>6.657</v>
      </c>
      <c r="J4411" s="133">
        <v>7.1</v>
      </c>
      <c r="K4411" s="133">
        <v>483.13499999999999</v>
      </c>
      <c r="L4411" s="133">
        <v>315.37900000000002</v>
      </c>
    </row>
    <row r="4412" spans="1:12" x14ac:dyDescent="0.3">
      <c r="A4412" s="134">
        <v>42778</v>
      </c>
      <c r="B4412" s="133">
        <v>200.453</v>
      </c>
      <c r="C4412" s="133">
        <v>5371.6689999999999</v>
      </c>
      <c r="D4412" s="183">
        <v>174.90899999999999</v>
      </c>
      <c r="E4412" s="133">
        <v>13313</v>
      </c>
      <c r="F4412" s="133">
        <v>6.1769400000000001</v>
      </c>
      <c r="G4412" s="133">
        <v>6.3497599999999998</v>
      </c>
      <c r="H4412" s="133">
        <v>6.1642999999999999</v>
      </c>
      <c r="I4412" s="133">
        <v>6.657</v>
      </c>
      <c r="J4412" s="133">
        <v>7.1</v>
      </c>
      <c r="K4412" s="133">
        <v>483.13499999999999</v>
      </c>
      <c r="L4412" s="133">
        <v>315.37900000000002</v>
      </c>
    </row>
    <row r="4413" spans="1:12" x14ac:dyDescent="0.3">
      <c r="A4413" s="134">
        <v>42779</v>
      </c>
      <c r="B4413" s="133">
        <v>200.483</v>
      </c>
      <c r="C4413" s="133">
        <v>5409.5559999999996</v>
      </c>
      <c r="D4413" s="183">
        <v>175.82400000000001</v>
      </c>
      <c r="E4413" s="133">
        <v>13320</v>
      </c>
      <c r="F4413" s="133">
        <v>5.4158799999999996</v>
      </c>
      <c r="G4413" s="133">
        <v>5.7687999999999997</v>
      </c>
      <c r="H4413" s="133">
        <v>5.8350499999999998</v>
      </c>
      <c r="I4413" s="133">
        <v>6.6</v>
      </c>
      <c r="J4413" s="133">
        <v>7.1180000000000003</v>
      </c>
      <c r="K4413" s="133">
        <v>487.16399999999999</v>
      </c>
      <c r="L4413" s="133">
        <v>318.40199999999999</v>
      </c>
    </row>
    <row r="4414" spans="1:12" x14ac:dyDescent="0.3">
      <c r="A4414" s="134">
        <v>42780</v>
      </c>
      <c r="B4414" s="133">
        <v>200.5</v>
      </c>
      <c r="C4414" s="133">
        <v>5380.67</v>
      </c>
      <c r="D4414" s="183">
        <v>174.83099999999999</v>
      </c>
      <c r="E4414" s="133">
        <v>13325</v>
      </c>
      <c r="F4414" s="133">
        <v>5.4264000000000001</v>
      </c>
      <c r="G4414" s="133">
        <v>5.77799</v>
      </c>
      <c r="H4414" s="133">
        <v>5.8536200000000003</v>
      </c>
      <c r="I4414" s="133">
        <v>6.516</v>
      </c>
      <c r="J4414" s="133">
        <v>7.101</v>
      </c>
      <c r="K4414" s="133">
        <v>483.11</v>
      </c>
      <c r="L4414" s="133">
        <v>316.47800000000001</v>
      </c>
    </row>
    <row r="4415" spans="1:12" x14ac:dyDescent="0.3">
      <c r="A4415" s="134">
        <v>42781</v>
      </c>
      <c r="B4415" s="133">
        <v>200.54300000000001</v>
      </c>
      <c r="C4415" s="133">
        <v>5380.67</v>
      </c>
      <c r="D4415" s="183">
        <v>174.83099999999999</v>
      </c>
      <c r="E4415" s="133">
        <v>13325</v>
      </c>
      <c r="F4415" s="133">
        <v>5.4264000000000001</v>
      </c>
      <c r="G4415" s="133">
        <v>5.77799</v>
      </c>
      <c r="H4415" s="133">
        <v>5.8536200000000003</v>
      </c>
      <c r="I4415" s="133">
        <v>6.516</v>
      </c>
      <c r="J4415" s="133">
        <v>7.101</v>
      </c>
      <c r="K4415" s="133">
        <v>483.11</v>
      </c>
      <c r="L4415" s="133">
        <v>316.47800000000001</v>
      </c>
    </row>
    <row r="4416" spans="1:12" x14ac:dyDescent="0.3">
      <c r="A4416" s="134">
        <v>42782</v>
      </c>
      <c r="B4416" s="133">
        <v>200.66200000000001</v>
      </c>
      <c r="C4416" s="133">
        <v>5377.9979999999996</v>
      </c>
      <c r="D4416" s="183">
        <v>175.267</v>
      </c>
      <c r="E4416" s="133">
        <v>13325</v>
      </c>
      <c r="F4416" s="133">
        <v>6.1228699999999998</v>
      </c>
      <c r="G4416" s="133">
        <v>6.26736</v>
      </c>
      <c r="H4416" s="133">
        <v>6.2247399999999997</v>
      </c>
      <c r="I4416" s="133">
        <v>6.609</v>
      </c>
      <c r="J4416" s="133">
        <v>7.1050000000000004</v>
      </c>
      <c r="K4416" s="133">
        <v>483.81900000000002</v>
      </c>
      <c r="L4416" s="133">
        <v>316.84100000000001</v>
      </c>
    </row>
    <row r="4417" spans="1:12" x14ac:dyDescent="0.3">
      <c r="A4417" s="134">
        <v>42783</v>
      </c>
      <c r="B4417" s="133">
        <v>200.73</v>
      </c>
      <c r="C4417" s="133">
        <v>5350.9319999999998</v>
      </c>
      <c r="D4417" s="183">
        <v>174.18299999999999</v>
      </c>
      <c r="E4417" s="133">
        <v>13351</v>
      </c>
      <c r="F4417" s="133">
        <v>6.1502299999999996</v>
      </c>
      <c r="G4417" s="133">
        <v>6.2802299999999995</v>
      </c>
      <c r="H4417" s="133">
        <v>6.2293900000000004</v>
      </c>
      <c r="I4417" s="133">
        <v>6.5430000000000001</v>
      </c>
      <c r="J4417" s="133">
        <v>7.1020000000000003</v>
      </c>
      <c r="K4417" s="133">
        <v>479.87599999999998</v>
      </c>
      <c r="L4417" s="133">
        <v>314.18200000000002</v>
      </c>
    </row>
    <row r="4418" spans="1:12" x14ac:dyDescent="0.3">
      <c r="A4418" s="134">
        <v>42784</v>
      </c>
      <c r="B4418" s="133">
        <v>200.73</v>
      </c>
      <c r="C4418" s="133">
        <v>5350.9319999999998</v>
      </c>
      <c r="D4418" s="183">
        <v>174.18299999999999</v>
      </c>
      <c r="E4418" s="133">
        <v>13351</v>
      </c>
      <c r="F4418" s="133">
        <v>6.1502299999999996</v>
      </c>
      <c r="G4418" s="133">
        <v>6.2802299999999995</v>
      </c>
      <c r="H4418" s="133">
        <v>6.2293900000000004</v>
      </c>
      <c r="I4418" s="133">
        <v>6.5430000000000001</v>
      </c>
      <c r="J4418" s="133">
        <v>7.1020000000000003</v>
      </c>
      <c r="K4418" s="133">
        <v>479.87599999999998</v>
      </c>
      <c r="L4418" s="133">
        <v>314.18200000000002</v>
      </c>
    </row>
    <row r="4419" spans="1:12" x14ac:dyDescent="0.3">
      <c r="A4419" s="134">
        <v>42785</v>
      </c>
      <c r="B4419" s="133">
        <v>200.73</v>
      </c>
      <c r="C4419" s="133">
        <v>5350.9319999999998</v>
      </c>
      <c r="D4419" s="183">
        <v>174.18299999999999</v>
      </c>
      <c r="E4419" s="133">
        <v>13351</v>
      </c>
      <c r="F4419" s="133">
        <v>6.1502299999999996</v>
      </c>
      <c r="G4419" s="133">
        <v>6.2802299999999995</v>
      </c>
      <c r="H4419" s="133">
        <v>6.2293900000000004</v>
      </c>
      <c r="I4419" s="133">
        <v>6.5430000000000001</v>
      </c>
      <c r="J4419" s="133">
        <v>7.1020000000000003</v>
      </c>
      <c r="K4419" s="133">
        <v>479.87599999999998</v>
      </c>
      <c r="L4419" s="133">
        <v>314.18200000000002</v>
      </c>
    </row>
    <row r="4420" spans="1:12" x14ac:dyDescent="0.3">
      <c r="A4420" s="134">
        <v>42786</v>
      </c>
      <c r="B4420" s="133">
        <v>200.714</v>
      </c>
      <c r="C4420" s="133">
        <v>5359.2879999999996</v>
      </c>
      <c r="D4420" s="183">
        <v>174.11799999999999</v>
      </c>
      <c r="E4420" s="133">
        <v>13355</v>
      </c>
      <c r="F4420" s="133">
        <v>6.1502299999999996</v>
      </c>
      <c r="G4420" s="133">
        <v>6.2802299999999995</v>
      </c>
      <c r="H4420" s="133">
        <v>6.2293900000000004</v>
      </c>
      <c r="I4420" s="133">
        <v>6.5430000000000001</v>
      </c>
      <c r="J4420" s="133">
        <v>7.1429999999999998</v>
      </c>
      <c r="K4420" s="133">
        <v>479.95800000000003</v>
      </c>
      <c r="L4420" s="133">
        <v>314.78100000000001</v>
      </c>
    </row>
    <row r="4421" spans="1:12" x14ac:dyDescent="0.3">
      <c r="A4421" s="134">
        <v>42787</v>
      </c>
      <c r="B4421" s="133">
        <v>200.28399999999999</v>
      </c>
      <c r="C4421" s="133">
        <v>5340.99</v>
      </c>
      <c r="D4421" s="183">
        <v>174.01900000000001</v>
      </c>
      <c r="E4421" s="133">
        <v>13375</v>
      </c>
      <c r="F4421" s="133">
        <v>6.1361400000000001</v>
      </c>
      <c r="G4421" s="133">
        <v>6.2803000000000004</v>
      </c>
      <c r="H4421" s="133">
        <v>6.2305000000000001</v>
      </c>
      <c r="I4421" s="133">
        <v>6.6440000000000001</v>
      </c>
      <c r="J4421" s="133">
        <v>7.2149999999999999</v>
      </c>
      <c r="K4421" s="133">
        <v>479.81</v>
      </c>
      <c r="L4421" s="133">
        <v>315.49900000000002</v>
      </c>
    </row>
    <row r="4422" spans="1:12" x14ac:dyDescent="0.3">
      <c r="A4422" s="134">
        <v>42788</v>
      </c>
      <c r="B4422" s="133">
        <v>200.62799999999999</v>
      </c>
      <c r="C4422" s="133">
        <v>5358.683</v>
      </c>
      <c r="D4422" s="183">
        <v>173.92599999999999</v>
      </c>
      <c r="E4422" s="133">
        <v>13360</v>
      </c>
      <c r="F4422" s="133">
        <v>6.1341999999999999</v>
      </c>
      <c r="G4422" s="133">
        <v>6.2965999999999998</v>
      </c>
      <c r="H4422" s="133">
        <v>6.1387599999999996</v>
      </c>
      <c r="I4422" s="133">
        <v>6.6420000000000003</v>
      </c>
      <c r="J4422" s="133">
        <v>7.2130000000000001</v>
      </c>
      <c r="K4422" s="133">
        <v>482.45699999999999</v>
      </c>
      <c r="L4422" s="133">
        <v>316.46499999999997</v>
      </c>
    </row>
    <row r="4423" spans="1:12" x14ac:dyDescent="0.3">
      <c r="A4423" s="134">
        <v>42789</v>
      </c>
      <c r="B4423" s="133">
        <v>200.81700000000001</v>
      </c>
      <c r="C4423" s="133">
        <v>5372.7479999999996</v>
      </c>
      <c r="D4423" s="183">
        <v>174.108</v>
      </c>
      <c r="E4423" s="133">
        <v>13350</v>
      </c>
      <c r="F4423" s="133">
        <v>6.1682100000000002</v>
      </c>
      <c r="G4423" s="133">
        <v>6.3471700000000002</v>
      </c>
      <c r="H4423" s="133">
        <v>6.2240599999999997</v>
      </c>
      <c r="I4423" s="133">
        <v>6.6379999999999999</v>
      </c>
      <c r="J4423" s="133">
        <v>7.1989999999999998</v>
      </c>
      <c r="K4423" s="133">
        <v>482.59100000000001</v>
      </c>
      <c r="L4423" s="133">
        <v>315.87400000000002</v>
      </c>
    </row>
    <row r="4424" spans="1:12" x14ac:dyDescent="0.3">
      <c r="A4424" s="134">
        <v>42790</v>
      </c>
      <c r="B4424" s="133">
        <v>201.07900000000001</v>
      </c>
      <c r="C4424" s="133">
        <v>5385.9059999999999</v>
      </c>
      <c r="D4424" s="183">
        <v>174.53100000000001</v>
      </c>
      <c r="E4424" s="133">
        <v>13335</v>
      </c>
      <c r="F4424" s="133">
        <v>6.1510400000000001</v>
      </c>
      <c r="G4424" s="133">
        <v>6.3115899999999998</v>
      </c>
      <c r="H4424" s="133">
        <v>6.1658499999999998</v>
      </c>
      <c r="I4424" s="133">
        <v>6.7</v>
      </c>
      <c r="J4424" s="133">
        <v>7.1890000000000001</v>
      </c>
      <c r="K4424" s="133">
        <v>484.84399999999999</v>
      </c>
      <c r="L4424" s="133">
        <v>316.798</v>
      </c>
    </row>
    <row r="4425" spans="1:12" x14ac:dyDescent="0.3">
      <c r="A4425" s="134">
        <v>42791</v>
      </c>
      <c r="B4425" s="133">
        <v>201.07900000000001</v>
      </c>
      <c r="C4425" s="133">
        <v>5385.9059999999999</v>
      </c>
      <c r="D4425" s="183">
        <v>174.53100000000001</v>
      </c>
      <c r="E4425" s="133">
        <v>13335</v>
      </c>
      <c r="F4425" s="133">
        <v>6.1510400000000001</v>
      </c>
      <c r="G4425" s="133">
        <v>6.3115899999999998</v>
      </c>
      <c r="H4425" s="133">
        <v>6.1658499999999998</v>
      </c>
      <c r="I4425" s="133">
        <v>6.7</v>
      </c>
      <c r="J4425" s="133">
        <v>7.1890000000000001</v>
      </c>
      <c r="K4425" s="133">
        <v>484.84399999999999</v>
      </c>
      <c r="L4425" s="133">
        <v>316.798</v>
      </c>
    </row>
    <row r="4426" spans="1:12" x14ac:dyDescent="0.3">
      <c r="A4426" s="134">
        <v>42792</v>
      </c>
      <c r="B4426" s="133">
        <v>201.07900000000001</v>
      </c>
      <c r="C4426" s="133">
        <v>5385.9059999999999</v>
      </c>
      <c r="D4426" s="183">
        <v>174.53100000000001</v>
      </c>
      <c r="E4426" s="133">
        <v>13335</v>
      </c>
      <c r="F4426" s="133">
        <v>6.1510400000000001</v>
      </c>
      <c r="G4426" s="133">
        <v>6.3115899999999998</v>
      </c>
      <c r="H4426" s="133">
        <v>6.1658499999999998</v>
      </c>
      <c r="I4426" s="133">
        <v>6.7</v>
      </c>
      <c r="J4426" s="133">
        <v>7.1890000000000001</v>
      </c>
      <c r="K4426" s="133">
        <v>484.84399999999999</v>
      </c>
      <c r="L4426" s="133">
        <v>316.798</v>
      </c>
    </row>
    <row r="4427" spans="1:12" x14ac:dyDescent="0.3">
      <c r="A4427" s="134">
        <v>42793</v>
      </c>
      <c r="B4427" s="133">
        <v>201.18299999999999</v>
      </c>
      <c r="C4427" s="133">
        <v>5382.8739999999998</v>
      </c>
      <c r="D4427" s="183">
        <v>174.209</v>
      </c>
      <c r="E4427" s="133">
        <v>13325</v>
      </c>
      <c r="F4427" s="133">
        <v>6.1743100000000002</v>
      </c>
      <c r="G4427" s="133">
        <v>6.3115899999999998</v>
      </c>
      <c r="H4427" s="133">
        <v>6.1658499999999998</v>
      </c>
      <c r="I4427" s="133">
        <v>6.7320000000000002</v>
      </c>
      <c r="J4427" s="133">
        <v>7.226</v>
      </c>
      <c r="K4427" s="133">
        <v>483.95</v>
      </c>
      <c r="L4427" s="133">
        <v>315.98500000000001</v>
      </c>
    </row>
    <row r="4428" spans="1:12" x14ac:dyDescent="0.3">
      <c r="A4428" s="134">
        <v>42794</v>
      </c>
      <c r="B4428" s="133">
        <v>201.28399999999999</v>
      </c>
      <c r="C4428" s="133">
        <v>5386.692</v>
      </c>
      <c r="D4428" s="183">
        <v>174.745</v>
      </c>
      <c r="E4428" s="133">
        <v>13335</v>
      </c>
      <c r="F4428" s="133">
        <v>6.1545100000000001</v>
      </c>
      <c r="G4428" s="133">
        <v>6.3115899999999998</v>
      </c>
      <c r="H4428" s="133">
        <v>6.1658499999999998</v>
      </c>
      <c r="I4428" s="133">
        <v>6.6470000000000002</v>
      </c>
      <c r="J4428" s="133">
        <v>7.2009999999999996</v>
      </c>
      <c r="K4428" s="133">
        <v>483.79500000000002</v>
      </c>
      <c r="L4428" s="133">
        <v>316.85899999999998</v>
      </c>
    </row>
    <row r="4429" spans="1:12" x14ac:dyDescent="0.3">
      <c r="A4429" s="134">
        <v>42795</v>
      </c>
      <c r="B4429" s="133">
        <v>201.37899999999999</v>
      </c>
      <c r="C4429" s="133">
        <v>5363.0559999999996</v>
      </c>
      <c r="D4429" s="183">
        <v>173.71899999999999</v>
      </c>
      <c r="E4429" s="133">
        <v>13360</v>
      </c>
      <c r="F4429" s="133">
        <v>6.1545100000000001</v>
      </c>
      <c r="G4429" s="133">
        <v>6.3115899999999998</v>
      </c>
      <c r="H4429" s="133">
        <v>6.1658499999999998</v>
      </c>
      <c r="I4429" s="133">
        <v>6.7140000000000004</v>
      </c>
      <c r="J4429" s="133">
        <v>7.1980000000000004</v>
      </c>
      <c r="K4429" s="133">
        <v>481.51</v>
      </c>
      <c r="L4429" s="133">
        <v>316.38099999999997</v>
      </c>
    </row>
    <row r="4430" spans="1:12" x14ac:dyDescent="0.3">
      <c r="A4430" s="134">
        <v>42796</v>
      </c>
      <c r="B4430" s="133">
        <v>201.66499999999999</v>
      </c>
      <c r="C4430" s="133">
        <v>5408.2539999999999</v>
      </c>
      <c r="D4430" s="183">
        <v>174.63800000000001</v>
      </c>
      <c r="E4430" s="133">
        <v>13360</v>
      </c>
      <c r="F4430" s="133">
        <v>6.0989300000000002</v>
      </c>
      <c r="G4430" s="133">
        <v>6.2896099999999997</v>
      </c>
      <c r="H4430" s="133">
        <v>6.2054600000000004</v>
      </c>
      <c r="I4430" s="133">
        <v>6.6690000000000005</v>
      </c>
      <c r="J4430" s="133">
        <v>7.1529999999999996</v>
      </c>
      <c r="K4430" s="133">
        <v>487.03100000000001</v>
      </c>
      <c r="L4430" s="133">
        <v>316.97500000000002</v>
      </c>
    </row>
    <row r="4431" spans="1:12" x14ac:dyDescent="0.3">
      <c r="A4431" s="134">
        <v>42797</v>
      </c>
      <c r="B4431" s="133">
        <v>201.803</v>
      </c>
      <c r="C4431" s="133">
        <v>5391.2150000000001</v>
      </c>
      <c r="D4431" s="183">
        <v>174.434</v>
      </c>
      <c r="E4431" s="133">
        <v>13345</v>
      </c>
      <c r="F4431" s="133">
        <v>6.1204900000000002</v>
      </c>
      <c r="G4431" s="133">
        <v>6.2569499999999998</v>
      </c>
      <c r="H4431" s="133">
        <v>6.1611399999999996</v>
      </c>
      <c r="I4431" s="133">
        <v>6.66</v>
      </c>
      <c r="J4431" s="133">
        <v>7.1580000000000004</v>
      </c>
      <c r="K4431" s="133">
        <v>485.31099999999998</v>
      </c>
      <c r="L4431" s="133">
        <v>316.93900000000002</v>
      </c>
    </row>
    <row r="4432" spans="1:12" x14ac:dyDescent="0.3">
      <c r="A4432" s="134">
        <v>42798</v>
      </c>
      <c r="B4432" s="133">
        <v>201.803</v>
      </c>
      <c r="C4432" s="133">
        <v>5391.2150000000001</v>
      </c>
      <c r="D4432" s="183">
        <v>174.434</v>
      </c>
      <c r="E4432" s="133">
        <v>13345</v>
      </c>
      <c r="F4432" s="133">
        <v>6.1204900000000002</v>
      </c>
      <c r="G4432" s="133">
        <v>6.2569499999999998</v>
      </c>
      <c r="H4432" s="133">
        <v>6.1611399999999996</v>
      </c>
      <c r="I4432" s="133">
        <v>6.66</v>
      </c>
      <c r="J4432" s="133">
        <v>7.1580000000000004</v>
      </c>
      <c r="K4432" s="133">
        <v>485.31099999999998</v>
      </c>
      <c r="L4432" s="133">
        <v>316.93900000000002</v>
      </c>
    </row>
    <row r="4433" spans="1:12" x14ac:dyDescent="0.3">
      <c r="A4433" s="134">
        <v>42799</v>
      </c>
      <c r="B4433" s="133">
        <v>201.803</v>
      </c>
      <c r="C4433" s="133">
        <v>5391.2150000000001</v>
      </c>
      <c r="D4433" s="183">
        <v>174.434</v>
      </c>
      <c r="E4433" s="133">
        <v>13345</v>
      </c>
      <c r="F4433" s="133">
        <v>6.1204900000000002</v>
      </c>
      <c r="G4433" s="133">
        <v>6.2569499999999998</v>
      </c>
      <c r="H4433" s="133">
        <v>6.1611399999999996</v>
      </c>
      <c r="I4433" s="133">
        <v>6.66</v>
      </c>
      <c r="J4433" s="133">
        <v>7.1580000000000004</v>
      </c>
      <c r="K4433" s="133">
        <v>485.31099999999998</v>
      </c>
      <c r="L4433" s="133">
        <v>316.93900000000002</v>
      </c>
    </row>
    <row r="4434" spans="1:12" x14ac:dyDescent="0.3">
      <c r="A4434" s="134">
        <v>42800</v>
      </c>
      <c r="B4434" s="133">
        <v>202.12799999999999</v>
      </c>
      <c r="C4434" s="133">
        <v>5409.817</v>
      </c>
      <c r="D4434" s="183">
        <v>175.79599999999999</v>
      </c>
      <c r="E4434" s="133">
        <v>13335</v>
      </c>
      <c r="F4434" s="133">
        <v>6.1204900000000002</v>
      </c>
      <c r="G4434" s="133">
        <v>6.2569499999999998</v>
      </c>
      <c r="H4434" s="133">
        <v>6.1611399999999996</v>
      </c>
      <c r="I4434" s="133">
        <v>6.6760000000000002</v>
      </c>
      <c r="J4434" s="133">
        <v>7.1669999999999998</v>
      </c>
      <c r="K4434" s="133">
        <v>487.92200000000003</v>
      </c>
      <c r="L4434" s="133">
        <v>319.86599999999999</v>
      </c>
    </row>
    <row r="4435" spans="1:12" x14ac:dyDescent="0.3">
      <c r="A4435" s="134">
        <v>42801</v>
      </c>
      <c r="B4435" s="133">
        <v>202.45599999999999</v>
      </c>
      <c r="C4435" s="133">
        <v>5402.6149999999998</v>
      </c>
      <c r="D4435" s="183">
        <v>175.53299999999999</v>
      </c>
      <c r="E4435" s="133">
        <v>13340</v>
      </c>
      <c r="F4435" s="133">
        <v>6.1164199999999997</v>
      </c>
      <c r="G4435" s="133">
        <v>6.2987799999999998</v>
      </c>
      <c r="H4435" s="133">
        <v>6.1990100000000004</v>
      </c>
      <c r="I4435" s="133">
        <v>6.6790000000000003</v>
      </c>
      <c r="J4435" s="133">
        <v>7.15</v>
      </c>
      <c r="K4435" s="133">
        <v>487.10700000000003</v>
      </c>
      <c r="L4435" s="133">
        <v>319.64499999999998</v>
      </c>
    </row>
    <row r="4436" spans="1:12" x14ac:dyDescent="0.3">
      <c r="A4436" s="134">
        <v>42802</v>
      </c>
      <c r="B4436" s="133">
        <v>202.93799999999999</v>
      </c>
      <c r="C4436" s="133">
        <v>5393.7640000000001</v>
      </c>
      <c r="D4436" s="183">
        <v>174.68799999999999</v>
      </c>
      <c r="E4436" s="133">
        <v>13350</v>
      </c>
      <c r="F4436" s="133">
        <v>6.1127500000000001</v>
      </c>
      <c r="G4436" s="133">
        <v>6.2613599999999998</v>
      </c>
      <c r="H4436" s="133">
        <v>6.1688999999999998</v>
      </c>
      <c r="I4436" s="133">
        <v>6.6390000000000002</v>
      </c>
      <c r="J4436" s="133">
        <v>7.0979999999999999</v>
      </c>
      <c r="K4436" s="133">
        <v>485.77699999999999</v>
      </c>
      <c r="L4436" s="133">
        <v>317.95600000000002</v>
      </c>
    </row>
    <row r="4437" spans="1:12" x14ac:dyDescent="0.3">
      <c r="A4437" s="134">
        <v>42803</v>
      </c>
      <c r="B4437" s="133">
        <v>202.53200000000001</v>
      </c>
      <c r="C4437" s="133">
        <v>5402.3860000000004</v>
      </c>
      <c r="D4437" s="183">
        <v>174.83099999999999</v>
      </c>
      <c r="E4437" s="133">
        <v>13390</v>
      </c>
      <c r="F4437" s="133">
        <v>6.1540999999999997</v>
      </c>
      <c r="G4437" s="133">
        <v>6.2763099999999996</v>
      </c>
      <c r="H4437" s="133">
        <v>6.2385000000000002</v>
      </c>
      <c r="I4437" s="133">
        <v>6.577</v>
      </c>
      <c r="J4437" s="133">
        <v>7.0979999999999999</v>
      </c>
      <c r="K4437" s="133">
        <v>487.24900000000002</v>
      </c>
      <c r="L4437" s="133">
        <v>318.92599999999999</v>
      </c>
    </row>
    <row r="4438" spans="1:12" x14ac:dyDescent="0.3">
      <c r="A4438" s="134">
        <v>42804</v>
      </c>
      <c r="B4438" s="133">
        <v>202.142</v>
      </c>
      <c r="C4438" s="133">
        <v>5390.6769999999997</v>
      </c>
      <c r="D4438" s="183">
        <v>174.102</v>
      </c>
      <c r="E4438" s="133">
        <v>13359</v>
      </c>
      <c r="F4438" s="133">
        <v>6.16153</v>
      </c>
      <c r="G4438" s="133">
        <v>6.3543200000000004</v>
      </c>
      <c r="H4438" s="133">
        <v>6.1562799999999998</v>
      </c>
      <c r="I4438" s="133">
        <v>6.5570000000000004</v>
      </c>
      <c r="J4438" s="133">
        <v>7.1219999999999999</v>
      </c>
      <c r="K4438" s="133">
        <v>485.85500000000002</v>
      </c>
      <c r="L4438" s="133">
        <v>317.83</v>
      </c>
    </row>
    <row r="4439" spans="1:12" x14ac:dyDescent="0.3">
      <c r="A4439" s="134">
        <v>42805</v>
      </c>
      <c r="B4439" s="133">
        <v>202.142</v>
      </c>
      <c r="C4439" s="133">
        <v>5390.6769999999997</v>
      </c>
      <c r="D4439" s="183">
        <v>174.102</v>
      </c>
      <c r="E4439" s="133">
        <v>13359</v>
      </c>
      <c r="F4439" s="133">
        <v>6.16153</v>
      </c>
      <c r="G4439" s="133">
        <v>6.3543200000000004</v>
      </c>
      <c r="H4439" s="133">
        <v>6.1562799999999998</v>
      </c>
      <c r="I4439" s="133">
        <v>6.5570000000000004</v>
      </c>
      <c r="J4439" s="133">
        <v>7.1219999999999999</v>
      </c>
      <c r="K4439" s="133">
        <v>485.85500000000002</v>
      </c>
      <c r="L4439" s="133">
        <v>317.83</v>
      </c>
    </row>
    <row r="4440" spans="1:12" x14ac:dyDescent="0.3">
      <c r="A4440" s="134">
        <v>42806</v>
      </c>
      <c r="B4440" s="133">
        <v>202.142</v>
      </c>
      <c r="C4440" s="133">
        <v>5390.6769999999997</v>
      </c>
      <c r="D4440" s="183">
        <v>174.102</v>
      </c>
      <c r="E4440" s="133">
        <v>13359</v>
      </c>
      <c r="F4440" s="133">
        <v>6.16153</v>
      </c>
      <c r="G4440" s="133">
        <v>6.3543200000000004</v>
      </c>
      <c r="H4440" s="133">
        <v>6.1562799999999998</v>
      </c>
      <c r="I4440" s="133">
        <v>6.5570000000000004</v>
      </c>
      <c r="J4440" s="133">
        <v>7.1219999999999999</v>
      </c>
      <c r="K4440" s="133">
        <v>485.85500000000002</v>
      </c>
      <c r="L4440" s="133">
        <v>317.83</v>
      </c>
    </row>
    <row r="4441" spans="1:12" x14ac:dyDescent="0.3">
      <c r="A4441" s="134">
        <v>42807</v>
      </c>
      <c r="B4441" s="133">
        <v>202.727</v>
      </c>
      <c r="C4441" s="133">
        <v>5409.3720000000003</v>
      </c>
      <c r="D4441" s="183">
        <v>174.816</v>
      </c>
      <c r="E4441" s="133">
        <v>13356</v>
      </c>
      <c r="F4441" s="133">
        <v>6.1638900000000003</v>
      </c>
      <c r="G4441" s="133">
        <v>6.2502800000000001</v>
      </c>
      <c r="H4441" s="133">
        <v>6.1810900000000002</v>
      </c>
      <c r="I4441" s="133">
        <v>6.5289999999999999</v>
      </c>
      <c r="J4441" s="133">
        <v>7.1020000000000003</v>
      </c>
      <c r="K4441" s="133">
        <v>487.29700000000003</v>
      </c>
      <c r="L4441" s="133">
        <v>318.13099999999997</v>
      </c>
    </row>
    <row r="4442" spans="1:12" x14ac:dyDescent="0.3">
      <c r="A4442" s="134">
        <v>42808</v>
      </c>
      <c r="B4442" s="133">
        <v>202.976</v>
      </c>
      <c r="C4442" s="133">
        <v>5431.585</v>
      </c>
      <c r="D4442" s="183">
        <v>175.55699999999999</v>
      </c>
      <c r="E4442" s="133">
        <v>13369</v>
      </c>
      <c r="F4442" s="133">
        <v>6.0990399999999996</v>
      </c>
      <c r="G4442" s="133">
        <v>6.2547100000000002</v>
      </c>
      <c r="H4442" s="133">
        <v>6.1825900000000003</v>
      </c>
      <c r="I4442" s="133">
        <v>6.52</v>
      </c>
      <c r="J4442" s="133">
        <v>7.06</v>
      </c>
      <c r="K4442" s="133">
        <v>489.17099999999999</v>
      </c>
      <c r="L4442" s="133">
        <v>319.43900000000002</v>
      </c>
    </row>
    <row r="4443" spans="1:12" x14ac:dyDescent="0.3">
      <c r="A4443" s="134">
        <v>42809</v>
      </c>
      <c r="B4443" s="133">
        <v>203.506</v>
      </c>
      <c r="C4443" s="133">
        <v>5432.3810000000003</v>
      </c>
      <c r="D4443" s="183">
        <v>175.47399999999999</v>
      </c>
      <c r="E4443" s="133">
        <v>13335</v>
      </c>
      <c r="F4443" s="133">
        <v>6.1034100000000002</v>
      </c>
      <c r="G4443" s="133">
        <v>6.2736200000000002</v>
      </c>
      <c r="H4443" s="133">
        <v>6.2072799999999999</v>
      </c>
      <c r="I4443" s="133">
        <v>6.5010000000000003</v>
      </c>
      <c r="J4443" s="133">
        <v>7.0309999999999997</v>
      </c>
      <c r="K4443" s="133">
        <v>488.46699999999998</v>
      </c>
      <c r="L4443" s="133">
        <v>318.68900000000002</v>
      </c>
    </row>
    <row r="4444" spans="1:12" x14ac:dyDescent="0.3">
      <c r="A4444" s="134">
        <v>42810</v>
      </c>
      <c r="B4444" s="133">
        <v>204.334</v>
      </c>
      <c r="C4444" s="133">
        <v>5518.241</v>
      </c>
      <c r="D4444" s="183">
        <v>178.63499999999999</v>
      </c>
      <c r="E4444" s="133">
        <v>13335</v>
      </c>
      <c r="F4444" s="133">
        <v>6.1574099999999996</v>
      </c>
      <c r="G4444" s="133">
        <v>6.2772199999999998</v>
      </c>
      <c r="H4444" s="133">
        <v>6.1516599999999997</v>
      </c>
      <c r="I4444" s="133">
        <v>6.577</v>
      </c>
      <c r="J4444" s="133">
        <v>6.9539999999999997</v>
      </c>
      <c r="K4444" s="133">
        <v>499.35700000000003</v>
      </c>
      <c r="L4444" s="133">
        <v>326.50799999999998</v>
      </c>
    </row>
    <row r="4445" spans="1:12" x14ac:dyDescent="0.3">
      <c r="A4445" s="134">
        <v>42811</v>
      </c>
      <c r="B4445" s="133">
        <v>204.80600000000001</v>
      </c>
      <c r="C4445" s="133">
        <v>5540.4319999999998</v>
      </c>
      <c r="D4445" s="183">
        <v>179</v>
      </c>
      <c r="E4445" s="133">
        <v>13350</v>
      </c>
      <c r="F4445" s="133">
        <v>6.1044999999999998</v>
      </c>
      <c r="G4445" s="133">
        <v>6.2903200000000004</v>
      </c>
      <c r="H4445" s="133">
        <v>6.1591199999999997</v>
      </c>
      <c r="I4445" s="133">
        <v>6.5759999999999996</v>
      </c>
      <c r="J4445" s="133">
        <v>6.9539999999999997</v>
      </c>
      <c r="K4445" s="133">
        <v>501.64299999999997</v>
      </c>
      <c r="L4445" s="133">
        <v>328.78199999999998</v>
      </c>
    </row>
    <row r="4446" spans="1:12" x14ac:dyDescent="0.3">
      <c r="A4446" s="134">
        <v>42812</v>
      </c>
      <c r="B4446" s="133">
        <v>204.80600000000001</v>
      </c>
      <c r="C4446" s="133">
        <v>5540.4319999999998</v>
      </c>
      <c r="D4446" s="183">
        <v>179</v>
      </c>
      <c r="E4446" s="133">
        <v>13350</v>
      </c>
      <c r="F4446" s="133">
        <v>6.1044999999999998</v>
      </c>
      <c r="G4446" s="133">
        <v>6.2903200000000004</v>
      </c>
      <c r="H4446" s="133">
        <v>6.1591199999999997</v>
      </c>
      <c r="I4446" s="133">
        <v>6.5759999999999996</v>
      </c>
      <c r="J4446" s="133">
        <v>6.9539999999999997</v>
      </c>
      <c r="K4446" s="133">
        <v>501.64299999999997</v>
      </c>
      <c r="L4446" s="133">
        <v>328.78199999999998</v>
      </c>
    </row>
    <row r="4447" spans="1:12" x14ac:dyDescent="0.3">
      <c r="A4447" s="134">
        <v>42813</v>
      </c>
      <c r="B4447" s="133">
        <v>204.80600000000001</v>
      </c>
      <c r="C4447" s="133">
        <v>5540.4319999999998</v>
      </c>
      <c r="D4447" s="183">
        <v>179</v>
      </c>
      <c r="E4447" s="133">
        <v>13350</v>
      </c>
      <c r="F4447" s="133">
        <v>6.1044999999999998</v>
      </c>
      <c r="G4447" s="133">
        <v>6.2903200000000004</v>
      </c>
      <c r="H4447" s="133">
        <v>6.1591199999999997</v>
      </c>
      <c r="I4447" s="133">
        <v>6.5759999999999996</v>
      </c>
      <c r="J4447" s="133">
        <v>6.9539999999999997</v>
      </c>
      <c r="K4447" s="133">
        <v>501.64299999999997</v>
      </c>
      <c r="L4447" s="133">
        <v>328.78199999999998</v>
      </c>
    </row>
    <row r="4448" spans="1:12" x14ac:dyDescent="0.3">
      <c r="A4448" s="134">
        <v>42814</v>
      </c>
      <c r="B4448" s="133">
        <v>205.66</v>
      </c>
      <c r="C4448" s="133">
        <v>5533.9920000000002</v>
      </c>
      <c r="D4448" s="183">
        <v>178.6</v>
      </c>
      <c r="E4448" s="133">
        <v>13297</v>
      </c>
      <c r="F4448" s="133">
        <v>6.0838999999999999</v>
      </c>
      <c r="G4448" s="133">
        <v>6.3270499999999998</v>
      </c>
      <c r="H4448" s="133">
        <v>6.1503399999999999</v>
      </c>
      <c r="I4448" s="133">
        <v>6.3639999999999999</v>
      </c>
      <c r="J4448" s="133">
        <v>6.9089999999999998</v>
      </c>
      <c r="K4448" s="133">
        <v>501.19099999999997</v>
      </c>
      <c r="L4448" s="133">
        <v>328.84899999999999</v>
      </c>
    </row>
    <row r="4449" spans="1:12" x14ac:dyDescent="0.3">
      <c r="A4449" s="134">
        <v>42815</v>
      </c>
      <c r="B4449" s="133">
        <v>206.16200000000001</v>
      </c>
      <c r="C4449" s="133">
        <v>5543.0929999999998</v>
      </c>
      <c r="D4449" s="183">
        <v>178.83</v>
      </c>
      <c r="E4449" s="133">
        <v>13344</v>
      </c>
      <c r="F4449" s="133">
        <v>6.07904</v>
      </c>
      <c r="G4449" s="133">
        <v>6.2481200000000001</v>
      </c>
      <c r="H4449" s="133">
        <v>6.2060300000000002</v>
      </c>
      <c r="I4449" s="133">
        <v>6.2939999999999996</v>
      </c>
      <c r="J4449" s="133">
        <v>6.8330000000000002</v>
      </c>
      <c r="K4449" s="133">
        <v>501.67700000000002</v>
      </c>
      <c r="L4449" s="133">
        <v>329.14600000000002</v>
      </c>
    </row>
    <row r="4450" spans="1:12" x14ac:dyDescent="0.3">
      <c r="A4450" s="134">
        <v>42816</v>
      </c>
      <c r="B4450" s="133">
        <v>206.19900000000001</v>
      </c>
      <c r="C4450" s="133">
        <v>5534.0929999999998</v>
      </c>
      <c r="D4450" s="183">
        <v>178.19900000000001</v>
      </c>
      <c r="E4450" s="133">
        <v>13332</v>
      </c>
      <c r="F4450" s="133">
        <v>6.0756899999999998</v>
      </c>
      <c r="G4450" s="133">
        <v>6.3003499999999999</v>
      </c>
      <c r="H4450" s="133">
        <v>6.2175200000000004</v>
      </c>
      <c r="I4450" s="133">
        <v>6.2549999999999999</v>
      </c>
      <c r="J4450" s="133">
        <v>6.8040000000000003</v>
      </c>
      <c r="K4450" s="133">
        <v>501.21800000000002</v>
      </c>
      <c r="L4450" s="133">
        <v>328.572</v>
      </c>
    </row>
    <row r="4451" spans="1:12" x14ac:dyDescent="0.3">
      <c r="A4451" s="134">
        <v>42817</v>
      </c>
      <c r="B4451" s="133">
        <v>206.31700000000001</v>
      </c>
      <c r="C4451" s="133">
        <v>5563.759</v>
      </c>
      <c r="D4451" s="183">
        <v>178.72900000000001</v>
      </c>
      <c r="E4451" s="133">
        <v>13312</v>
      </c>
      <c r="F4451" s="133">
        <v>6.1233700000000004</v>
      </c>
      <c r="G4451" s="133">
        <v>6.3785699999999999</v>
      </c>
      <c r="H4451" s="133">
        <v>6.2076799999999999</v>
      </c>
      <c r="I4451" s="133">
        <v>6.3250000000000002</v>
      </c>
      <c r="J4451" s="133">
        <v>6.8129999999999997</v>
      </c>
      <c r="K4451" s="133">
        <v>503.55</v>
      </c>
      <c r="L4451" s="133">
        <v>330.14</v>
      </c>
    </row>
    <row r="4452" spans="1:12" x14ac:dyDescent="0.3">
      <c r="A4452" s="134">
        <v>42818</v>
      </c>
      <c r="B4452" s="133">
        <v>206.47499999999999</v>
      </c>
      <c r="C4452" s="133">
        <v>5567.134</v>
      </c>
      <c r="D4452" s="183">
        <v>179.16200000000001</v>
      </c>
      <c r="E4452" s="133">
        <v>13320</v>
      </c>
      <c r="F4452" s="133">
        <v>6.10189</v>
      </c>
      <c r="G4452" s="133">
        <v>6.3119699999999996</v>
      </c>
      <c r="H4452" s="133">
        <v>6.1951499999999999</v>
      </c>
      <c r="I4452" s="133">
        <v>6.3639999999999999</v>
      </c>
      <c r="J4452" s="133">
        <v>6.7960000000000003</v>
      </c>
      <c r="K4452" s="133">
        <v>503.91699999999997</v>
      </c>
      <c r="L4452" s="133">
        <v>330.286</v>
      </c>
    </row>
    <row r="4453" spans="1:12" x14ac:dyDescent="0.3">
      <c r="A4453" s="134">
        <v>42819</v>
      </c>
      <c r="B4453" s="133">
        <v>206.47499999999999</v>
      </c>
      <c r="C4453" s="133">
        <v>5567.134</v>
      </c>
      <c r="D4453" s="183">
        <v>179.16200000000001</v>
      </c>
      <c r="E4453" s="133">
        <v>13320</v>
      </c>
      <c r="F4453" s="133">
        <v>6.10189</v>
      </c>
      <c r="G4453" s="133">
        <v>6.3119699999999996</v>
      </c>
      <c r="H4453" s="133">
        <v>6.1951499999999999</v>
      </c>
      <c r="I4453" s="133">
        <v>6.3639999999999999</v>
      </c>
      <c r="J4453" s="133">
        <v>6.7960000000000003</v>
      </c>
      <c r="K4453" s="133">
        <v>503.91699999999997</v>
      </c>
      <c r="L4453" s="133">
        <v>330.286</v>
      </c>
    </row>
    <row r="4454" spans="1:12" x14ac:dyDescent="0.3">
      <c r="A4454" s="134">
        <v>42820</v>
      </c>
      <c r="B4454" s="133">
        <v>206.47499999999999</v>
      </c>
      <c r="C4454" s="133">
        <v>5567.134</v>
      </c>
      <c r="D4454" s="183">
        <v>179.16200000000001</v>
      </c>
      <c r="E4454" s="133">
        <v>13320</v>
      </c>
      <c r="F4454" s="133">
        <v>6.10189</v>
      </c>
      <c r="G4454" s="133">
        <v>6.3119699999999996</v>
      </c>
      <c r="H4454" s="133">
        <v>6.1951499999999999</v>
      </c>
      <c r="I4454" s="133">
        <v>6.3639999999999999</v>
      </c>
      <c r="J4454" s="133">
        <v>6.7960000000000003</v>
      </c>
      <c r="K4454" s="133">
        <v>503.91699999999997</v>
      </c>
      <c r="L4454" s="133">
        <v>330.286</v>
      </c>
    </row>
    <row r="4455" spans="1:12" x14ac:dyDescent="0.3">
      <c r="A4455" s="134">
        <v>42821</v>
      </c>
      <c r="B4455" s="133">
        <v>206.762</v>
      </c>
      <c r="C4455" s="133">
        <v>5541.2020000000002</v>
      </c>
      <c r="D4455" s="183">
        <v>178.667</v>
      </c>
      <c r="E4455" s="133">
        <v>13311</v>
      </c>
      <c r="F4455" s="133">
        <v>6.14907</v>
      </c>
      <c r="G4455" s="133">
        <v>6.3041999999999998</v>
      </c>
      <c r="H4455" s="133">
        <v>6.1976700000000005</v>
      </c>
      <c r="I4455" s="133">
        <v>6.3739999999999997</v>
      </c>
      <c r="J4455" s="133">
        <v>6.78</v>
      </c>
      <c r="K4455" s="133">
        <v>500.6</v>
      </c>
      <c r="L4455" s="133">
        <v>327.459</v>
      </c>
    </row>
    <row r="4456" spans="1:12" x14ac:dyDescent="0.3">
      <c r="A4456" s="134">
        <v>42822</v>
      </c>
      <c r="B4456" s="133">
        <v>206.80600000000001</v>
      </c>
      <c r="C4456" s="133">
        <v>5541.2020000000002</v>
      </c>
      <c r="D4456" s="183">
        <v>178.667</v>
      </c>
      <c r="E4456" s="133">
        <v>13308</v>
      </c>
      <c r="F4456" s="133">
        <v>6.14907</v>
      </c>
      <c r="G4456" s="133">
        <v>6.3041999999999998</v>
      </c>
      <c r="H4456" s="133">
        <v>6.1976700000000005</v>
      </c>
      <c r="I4456" s="133">
        <v>6.3739999999999997</v>
      </c>
      <c r="J4456" s="133">
        <v>6.78</v>
      </c>
      <c r="K4456" s="133">
        <v>500.6</v>
      </c>
      <c r="L4456" s="133">
        <v>327.459</v>
      </c>
    </row>
    <row r="4457" spans="1:12" x14ac:dyDescent="0.3">
      <c r="A4457" s="134">
        <v>42823</v>
      </c>
      <c r="B4457" s="133">
        <v>207.18</v>
      </c>
      <c r="C4457" s="133">
        <v>5592.51</v>
      </c>
      <c r="D4457" s="183">
        <v>180.994</v>
      </c>
      <c r="E4457" s="133">
        <v>13314</v>
      </c>
      <c r="F4457" s="133">
        <v>6.1430199999999999</v>
      </c>
      <c r="G4457" s="133">
        <v>6.3507899999999999</v>
      </c>
      <c r="H4457" s="133">
        <v>6.1997200000000001</v>
      </c>
      <c r="I4457" s="133">
        <v>6.4050000000000002</v>
      </c>
      <c r="J4457" s="133">
        <v>6.7850000000000001</v>
      </c>
      <c r="K4457" s="133">
        <v>506.13</v>
      </c>
      <c r="L4457" s="133">
        <v>331.88400000000001</v>
      </c>
    </row>
    <row r="4458" spans="1:12" x14ac:dyDescent="0.3">
      <c r="A4458" s="134">
        <v>42824</v>
      </c>
      <c r="B4458" s="133">
        <v>207.71</v>
      </c>
      <c r="C4458" s="133">
        <v>5592.9520000000002</v>
      </c>
      <c r="D4458" s="183">
        <v>180.893</v>
      </c>
      <c r="E4458" s="133">
        <v>13305</v>
      </c>
      <c r="F4458" s="133">
        <v>6.1298199999999996</v>
      </c>
      <c r="G4458" s="133">
        <v>6.3243799999999997</v>
      </c>
      <c r="H4458" s="133">
        <v>6.1760599999999997</v>
      </c>
      <c r="I4458" s="133">
        <v>6.35</v>
      </c>
      <c r="J4458" s="133">
        <v>6.75</v>
      </c>
      <c r="K4458" s="133">
        <v>505.56400000000002</v>
      </c>
      <c r="L4458" s="133">
        <v>331.80599999999998</v>
      </c>
    </row>
    <row r="4459" spans="1:12" x14ac:dyDescent="0.3">
      <c r="A4459" s="134">
        <v>42825</v>
      </c>
      <c r="B4459" s="133">
        <v>208.06399999999999</v>
      </c>
      <c r="C4459" s="133">
        <v>5568.1059999999998</v>
      </c>
      <c r="D4459" s="183">
        <v>180.49199999999999</v>
      </c>
      <c r="E4459" s="133">
        <v>13330</v>
      </c>
      <c r="F4459" s="133">
        <v>6.1306900000000004</v>
      </c>
      <c r="G4459" s="133">
        <v>6.2961900000000002</v>
      </c>
      <c r="H4459" s="133">
        <v>6.2182300000000001</v>
      </c>
      <c r="I4459" s="133">
        <v>6.3689999999999998</v>
      </c>
      <c r="J4459" s="133">
        <v>6.7720000000000002</v>
      </c>
      <c r="K4459" s="133">
        <v>500.88799999999998</v>
      </c>
      <c r="L4459" s="133">
        <v>329.53800000000001</v>
      </c>
    </row>
    <row r="4460" spans="1:12" x14ac:dyDescent="0.3">
      <c r="A4460" s="134">
        <v>42826</v>
      </c>
      <c r="B4460" s="133">
        <v>208.06399999999999</v>
      </c>
      <c r="C4460" s="133">
        <v>5568.1059999999998</v>
      </c>
      <c r="D4460" s="183">
        <v>180.49199999999999</v>
      </c>
      <c r="E4460" s="133">
        <v>13330</v>
      </c>
      <c r="F4460" s="133">
        <v>6.1306900000000004</v>
      </c>
      <c r="G4460" s="133">
        <v>6.2961900000000002</v>
      </c>
      <c r="H4460" s="133">
        <v>6.2182300000000001</v>
      </c>
      <c r="I4460" s="133">
        <v>6.3689999999999998</v>
      </c>
      <c r="J4460" s="133">
        <v>6.7720000000000002</v>
      </c>
      <c r="K4460" s="133">
        <v>500.88799999999998</v>
      </c>
      <c r="L4460" s="133">
        <v>329.53800000000001</v>
      </c>
    </row>
    <row r="4461" spans="1:12" x14ac:dyDescent="0.3">
      <c r="A4461" s="134">
        <v>42827</v>
      </c>
      <c r="B4461" s="133">
        <v>208.06399999999999</v>
      </c>
      <c r="C4461" s="133">
        <v>5568.1059999999998</v>
      </c>
      <c r="D4461" s="183">
        <v>180.49199999999999</v>
      </c>
      <c r="E4461" s="133">
        <v>13330</v>
      </c>
      <c r="F4461" s="133">
        <v>6.1306900000000004</v>
      </c>
      <c r="G4461" s="133">
        <v>6.2961900000000002</v>
      </c>
      <c r="H4461" s="133">
        <v>6.2182300000000001</v>
      </c>
      <c r="I4461" s="133">
        <v>6.3689999999999998</v>
      </c>
      <c r="J4461" s="133">
        <v>6.7720000000000002</v>
      </c>
      <c r="K4461" s="133">
        <v>500.88799999999998</v>
      </c>
      <c r="L4461" s="133">
        <v>329.53800000000001</v>
      </c>
    </row>
    <row r="4462" spans="1:12" x14ac:dyDescent="0.3">
      <c r="A4462" s="134">
        <v>42828</v>
      </c>
      <c r="B4462" s="133">
        <v>208.221</v>
      </c>
      <c r="C4462" s="133">
        <v>5606.7889999999998</v>
      </c>
      <c r="D4462" s="183">
        <v>181.667</v>
      </c>
      <c r="E4462" s="133">
        <v>13329</v>
      </c>
      <c r="F4462" s="133">
        <v>6.1113499999999998</v>
      </c>
      <c r="G4462" s="133">
        <v>6.3509599999999997</v>
      </c>
      <c r="H4462" s="133">
        <v>6.1589600000000004</v>
      </c>
      <c r="I4462" s="133">
        <v>6.3689999999999998</v>
      </c>
      <c r="J4462" s="133">
        <v>6.7629999999999999</v>
      </c>
      <c r="K4462" s="133">
        <v>506.55900000000003</v>
      </c>
      <c r="L4462" s="133">
        <v>332.37299999999999</v>
      </c>
    </row>
    <row r="4463" spans="1:12" x14ac:dyDescent="0.3">
      <c r="A4463" s="134">
        <v>42829</v>
      </c>
      <c r="B4463" s="133">
        <v>208.613</v>
      </c>
      <c r="C4463" s="133">
        <v>5651.8230000000003</v>
      </c>
      <c r="D4463" s="183">
        <v>183.41900000000001</v>
      </c>
      <c r="E4463" s="133">
        <v>13329</v>
      </c>
      <c r="F4463" s="133">
        <v>6.09809</v>
      </c>
      <c r="G4463" s="133">
        <v>6.2725900000000001</v>
      </c>
      <c r="H4463" s="133">
        <v>6.1337099999999998</v>
      </c>
      <c r="I4463" s="133">
        <v>6.3150000000000004</v>
      </c>
      <c r="J4463" s="133">
        <v>6.7219999999999995</v>
      </c>
      <c r="K4463" s="133">
        <v>511.42200000000003</v>
      </c>
      <c r="L4463" s="133">
        <v>335.48</v>
      </c>
    </row>
    <row r="4464" spans="1:12" x14ac:dyDescent="0.3">
      <c r="A4464" s="134">
        <v>42830</v>
      </c>
      <c r="B4464" s="133">
        <v>208.63300000000001</v>
      </c>
      <c r="C4464" s="133">
        <v>5676.98</v>
      </c>
      <c r="D4464" s="183">
        <v>183.95099999999999</v>
      </c>
      <c r="E4464" s="133">
        <v>13327</v>
      </c>
      <c r="F4464" s="133">
        <v>6.0934699999999999</v>
      </c>
      <c r="G4464" s="133">
        <v>6.2502599999999999</v>
      </c>
      <c r="H4464" s="133">
        <v>6.1180300000000001</v>
      </c>
      <c r="I4464" s="133">
        <v>6.1959999999999997</v>
      </c>
      <c r="J4464" s="133">
        <v>6.7430000000000003</v>
      </c>
      <c r="K4464" s="133">
        <v>513.24</v>
      </c>
      <c r="L4464" s="133">
        <v>337.10300000000001</v>
      </c>
    </row>
    <row r="4465" spans="1:12" x14ac:dyDescent="0.3">
      <c r="A4465" s="134">
        <v>42831</v>
      </c>
      <c r="B4465" s="133">
        <v>208.41200000000001</v>
      </c>
      <c r="C4465" s="133">
        <v>5680.2389999999996</v>
      </c>
      <c r="D4465" s="183">
        <v>182.90700000000001</v>
      </c>
      <c r="E4465" s="133">
        <v>13326</v>
      </c>
      <c r="F4465" s="133">
        <v>6.1309399999999998</v>
      </c>
      <c r="G4465" s="133">
        <v>6.2483300000000002</v>
      </c>
      <c r="H4465" s="133">
        <v>6.1827699999999997</v>
      </c>
      <c r="I4465" s="133">
        <v>6.1740000000000004</v>
      </c>
      <c r="J4465" s="133">
        <v>6.7649999999999997</v>
      </c>
      <c r="K4465" s="133">
        <v>514.43200000000002</v>
      </c>
      <c r="L4465" s="133">
        <v>338.77800000000002</v>
      </c>
    </row>
    <row r="4466" spans="1:12" x14ac:dyDescent="0.3">
      <c r="A4466" s="134">
        <v>42832</v>
      </c>
      <c r="B4466" s="133">
        <v>207.85</v>
      </c>
      <c r="C4466" s="133">
        <v>5653.4859999999999</v>
      </c>
      <c r="D4466" s="183">
        <v>181.69900000000001</v>
      </c>
      <c r="E4466" s="133">
        <v>13321</v>
      </c>
      <c r="F4466" s="133">
        <v>6.625</v>
      </c>
      <c r="G4466" s="133">
        <v>6.25</v>
      </c>
      <c r="H4466" s="133">
        <v>6.5</v>
      </c>
      <c r="I4466" s="133">
        <v>6.3449999999999998</v>
      </c>
      <c r="J4466" s="133">
        <v>6.8040000000000003</v>
      </c>
      <c r="K4466" s="133">
        <v>510.17200000000003</v>
      </c>
      <c r="L4466" s="133">
        <v>335.65699999999998</v>
      </c>
    </row>
    <row r="4467" spans="1:12" x14ac:dyDescent="0.3">
      <c r="A4467" s="134">
        <v>42833</v>
      </c>
      <c r="B4467" s="133">
        <v>207.85</v>
      </c>
      <c r="C4467" s="133">
        <v>5653.4859999999999</v>
      </c>
      <c r="D4467" s="183">
        <v>181.69900000000001</v>
      </c>
      <c r="E4467" s="133">
        <v>13321</v>
      </c>
      <c r="F4467" s="133">
        <v>6.625</v>
      </c>
      <c r="G4467" s="133">
        <v>6.25</v>
      </c>
      <c r="H4467" s="133">
        <v>6.5</v>
      </c>
      <c r="I4467" s="133">
        <v>6.3449999999999998</v>
      </c>
      <c r="J4467" s="133">
        <v>6.8040000000000003</v>
      </c>
      <c r="K4467" s="133">
        <v>510.17200000000003</v>
      </c>
      <c r="L4467" s="133">
        <v>335.65699999999998</v>
      </c>
    </row>
    <row r="4468" spans="1:12" x14ac:dyDescent="0.3">
      <c r="A4468" s="134">
        <v>42834</v>
      </c>
      <c r="B4468" s="133">
        <v>207.85</v>
      </c>
      <c r="C4468" s="133">
        <v>5653.4859999999999</v>
      </c>
      <c r="D4468" s="183">
        <v>181.69900000000001</v>
      </c>
      <c r="E4468" s="133">
        <v>13321</v>
      </c>
      <c r="F4468" s="133">
        <v>6.625</v>
      </c>
      <c r="G4468" s="133">
        <v>6.25</v>
      </c>
      <c r="H4468" s="133">
        <v>6.5</v>
      </c>
      <c r="I4468" s="133">
        <v>6.3449999999999998</v>
      </c>
      <c r="J4468" s="133">
        <v>6.8040000000000003</v>
      </c>
      <c r="K4468" s="133">
        <v>510.17200000000003</v>
      </c>
      <c r="L4468" s="133">
        <v>335.65699999999998</v>
      </c>
    </row>
    <row r="4469" spans="1:12" x14ac:dyDescent="0.3">
      <c r="A4469" s="134">
        <v>42835</v>
      </c>
      <c r="B4469" s="133">
        <v>208.07900000000001</v>
      </c>
      <c r="C4469" s="133">
        <v>5644.299</v>
      </c>
      <c r="D4469" s="183">
        <v>181.71799999999999</v>
      </c>
      <c r="E4469" s="133">
        <v>13264</v>
      </c>
      <c r="F4469" s="133">
        <v>6.14147</v>
      </c>
      <c r="G4469" s="133">
        <v>6.31698</v>
      </c>
      <c r="H4469" s="133">
        <v>6.1632699999999998</v>
      </c>
      <c r="I4469" s="133">
        <v>6.2130000000000001</v>
      </c>
      <c r="J4469" s="133">
        <v>6.8149999999999995</v>
      </c>
      <c r="K4469" s="133">
        <v>508.99599999999998</v>
      </c>
      <c r="L4469" s="133">
        <v>334.69099999999997</v>
      </c>
    </row>
    <row r="4470" spans="1:12" x14ac:dyDescent="0.3">
      <c r="A4470" s="134">
        <v>42836</v>
      </c>
      <c r="B4470" s="133">
        <v>208.27099999999999</v>
      </c>
      <c r="C4470" s="133">
        <v>5627.933</v>
      </c>
      <c r="D4470" s="183">
        <v>181.83199999999999</v>
      </c>
      <c r="E4470" s="133">
        <v>13288</v>
      </c>
      <c r="F4470" s="133">
        <v>6.1222399999999997</v>
      </c>
      <c r="G4470" s="133">
        <v>6.2480399999999996</v>
      </c>
      <c r="H4470" s="133">
        <v>6.1371399999999996</v>
      </c>
      <c r="I4470" s="133">
        <v>6.2560000000000002</v>
      </c>
      <c r="J4470" s="133">
        <v>6.7690000000000001</v>
      </c>
      <c r="K4470" s="133">
        <v>505.85500000000002</v>
      </c>
      <c r="L4470" s="133">
        <v>333.09699999999998</v>
      </c>
    </row>
    <row r="4471" spans="1:12" x14ac:dyDescent="0.3">
      <c r="A4471" s="134">
        <v>42837</v>
      </c>
      <c r="B4471" s="133">
        <v>208.59899999999999</v>
      </c>
      <c r="C4471" s="133">
        <v>5644.1549999999997</v>
      </c>
      <c r="D4471" s="183">
        <v>182.82300000000001</v>
      </c>
      <c r="E4471" s="133">
        <v>13263</v>
      </c>
      <c r="F4471" s="133">
        <v>6.0718399999999999</v>
      </c>
      <c r="G4471" s="133">
        <v>6.2519</v>
      </c>
      <c r="H4471" s="133">
        <v>6.14168</v>
      </c>
      <c r="I4471" s="133">
        <v>6.165</v>
      </c>
      <c r="J4471" s="133">
        <v>6.7350000000000003</v>
      </c>
      <c r="K4471" s="133">
        <v>507.98700000000002</v>
      </c>
      <c r="L4471" s="133">
        <v>334.93200000000002</v>
      </c>
    </row>
    <row r="4472" spans="1:12" x14ac:dyDescent="0.3">
      <c r="A4472" s="134">
        <v>42838</v>
      </c>
      <c r="B4472" s="133">
        <v>208.905</v>
      </c>
      <c r="C4472" s="133">
        <v>5616.5450000000001</v>
      </c>
      <c r="D4472" s="183">
        <v>181.988</v>
      </c>
      <c r="E4472" s="133">
        <v>13282</v>
      </c>
      <c r="F4472" s="133">
        <v>6.1016899999999996</v>
      </c>
      <c r="G4472" s="133">
        <v>6.2510200000000005</v>
      </c>
      <c r="H4472" s="133">
        <v>6.2008999999999999</v>
      </c>
      <c r="I4472" s="133">
        <v>6.1449999999999996</v>
      </c>
      <c r="J4472" s="133">
        <v>6.6859999999999999</v>
      </c>
      <c r="K4472" s="133">
        <v>503.84899999999999</v>
      </c>
      <c r="L4472" s="133">
        <v>331.77699999999999</v>
      </c>
    </row>
    <row r="4473" spans="1:12" x14ac:dyDescent="0.3">
      <c r="A4473" s="134">
        <v>42839</v>
      </c>
      <c r="B4473" s="133">
        <v>208.95</v>
      </c>
      <c r="C4473" s="133">
        <v>5616.5450000000001</v>
      </c>
      <c r="D4473" s="183">
        <v>181.988</v>
      </c>
      <c r="E4473" s="133">
        <v>13285</v>
      </c>
      <c r="F4473" s="133">
        <v>6.1016899999999996</v>
      </c>
      <c r="G4473" s="133">
        <v>6.2510200000000005</v>
      </c>
      <c r="H4473" s="133">
        <v>6.2008999999999999</v>
      </c>
      <c r="I4473" s="133">
        <v>6.1449999999999996</v>
      </c>
      <c r="J4473" s="133">
        <v>6.6859999999999999</v>
      </c>
      <c r="K4473" s="133">
        <v>503.84899999999999</v>
      </c>
      <c r="L4473" s="133">
        <v>331.77699999999999</v>
      </c>
    </row>
    <row r="4474" spans="1:12" x14ac:dyDescent="0.3">
      <c r="A4474" s="134">
        <v>42840</v>
      </c>
      <c r="B4474" s="133">
        <v>208.95</v>
      </c>
      <c r="C4474" s="133">
        <v>5616.5450000000001</v>
      </c>
      <c r="D4474" s="183">
        <v>181.988</v>
      </c>
      <c r="E4474" s="133">
        <v>13285</v>
      </c>
      <c r="F4474" s="133">
        <v>6.1016899999999996</v>
      </c>
      <c r="G4474" s="133">
        <v>6.2510200000000005</v>
      </c>
      <c r="H4474" s="133">
        <v>6.2008999999999999</v>
      </c>
      <c r="I4474" s="133">
        <v>6.1449999999999996</v>
      </c>
      <c r="J4474" s="133">
        <v>6.6859999999999999</v>
      </c>
      <c r="K4474" s="133">
        <v>503.84899999999999</v>
      </c>
      <c r="L4474" s="133">
        <v>331.77699999999999</v>
      </c>
    </row>
    <row r="4475" spans="1:12" x14ac:dyDescent="0.3">
      <c r="A4475" s="134">
        <v>42841</v>
      </c>
      <c r="B4475" s="133">
        <v>208.95</v>
      </c>
      <c r="C4475" s="133">
        <v>5616.5450000000001</v>
      </c>
      <c r="D4475" s="183">
        <v>181.988</v>
      </c>
      <c r="E4475" s="133">
        <v>13285</v>
      </c>
      <c r="F4475" s="133">
        <v>6.1016899999999996</v>
      </c>
      <c r="G4475" s="133">
        <v>6.2510200000000005</v>
      </c>
      <c r="H4475" s="133">
        <v>6.2008999999999999</v>
      </c>
      <c r="I4475" s="133">
        <v>6.1449999999999996</v>
      </c>
      <c r="J4475" s="133">
        <v>6.6859999999999999</v>
      </c>
      <c r="K4475" s="133">
        <v>503.84899999999999</v>
      </c>
      <c r="L4475" s="133">
        <v>331.77699999999999</v>
      </c>
    </row>
    <row r="4476" spans="1:12" x14ac:dyDescent="0.3">
      <c r="A4476" s="134">
        <v>42842</v>
      </c>
      <c r="B4476" s="133">
        <v>209.15100000000001</v>
      </c>
      <c r="C4476" s="133">
        <v>5577.4870000000001</v>
      </c>
      <c r="D4476" s="183">
        <v>180.71299999999999</v>
      </c>
      <c r="E4476" s="133">
        <v>13282</v>
      </c>
      <c r="F4476" s="133">
        <v>6.1460400000000002</v>
      </c>
      <c r="G4476" s="133">
        <v>6.2311100000000001</v>
      </c>
      <c r="H4476" s="133">
        <v>6.1429400000000003</v>
      </c>
      <c r="I4476" s="133">
        <v>6.1589999999999998</v>
      </c>
      <c r="J4476" s="133">
        <v>6.6520000000000001</v>
      </c>
      <c r="K4476" s="133">
        <v>498.45800000000003</v>
      </c>
      <c r="L4476" s="133">
        <v>327.02300000000002</v>
      </c>
    </row>
    <row r="4477" spans="1:12" x14ac:dyDescent="0.3">
      <c r="A4477" s="134">
        <v>42843</v>
      </c>
      <c r="B4477" s="133">
        <v>209.22200000000001</v>
      </c>
      <c r="C4477" s="133">
        <v>5606.5169999999998</v>
      </c>
      <c r="D4477" s="183">
        <v>181.261</v>
      </c>
      <c r="E4477" s="133">
        <v>13301</v>
      </c>
      <c r="F4477" s="133">
        <v>6.0427299999999997</v>
      </c>
      <c r="G4477" s="133">
        <v>6.21035</v>
      </c>
      <c r="H4477" s="133">
        <v>6.1935500000000001</v>
      </c>
      <c r="I4477" s="133">
        <v>6.1340000000000003</v>
      </c>
      <c r="J4477" s="133">
        <v>6.641</v>
      </c>
      <c r="K4477" s="133">
        <v>502.4</v>
      </c>
      <c r="L4477" s="133">
        <v>330.00900000000001</v>
      </c>
    </row>
    <row r="4478" spans="1:12" x14ac:dyDescent="0.3">
      <c r="A4478" s="134">
        <v>42844</v>
      </c>
      <c r="B4478" s="133">
        <v>209.19900000000001</v>
      </c>
      <c r="C4478" s="133">
        <v>5606.5169999999998</v>
      </c>
      <c r="D4478" s="183">
        <v>181.261</v>
      </c>
      <c r="E4478" s="133">
        <v>13341</v>
      </c>
      <c r="F4478" s="133">
        <v>6.0121700000000002</v>
      </c>
      <c r="G4478" s="133">
        <v>6.23177</v>
      </c>
      <c r="H4478" s="133">
        <v>6.1043700000000003</v>
      </c>
      <c r="I4478" s="133">
        <v>6.1379999999999999</v>
      </c>
      <c r="J4478" s="133">
        <v>6.7249999999999996</v>
      </c>
      <c r="K4478" s="133">
        <v>502.4</v>
      </c>
      <c r="L4478" s="133">
        <v>330.00900000000001</v>
      </c>
    </row>
    <row r="4479" spans="1:12" x14ac:dyDescent="0.3">
      <c r="A4479" s="134">
        <v>42845</v>
      </c>
      <c r="B4479" s="133">
        <v>208.947</v>
      </c>
      <c r="C4479" s="133">
        <v>5595.3059999999996</v>
      </c>
      <c r="D4479" s="183">
        <v>181.38200000000001</v>
      </c>
      <c r="E4479" s="133">
        <v>13320</v>
      </c>
      <c r="F4479" s="133">
        <v>6.625</v>
      </c>
      <c r="G4479" s="133">
        <v>6.25</v>
      </c>
      <c r="H4479" s="133">
        <v>6.5</v>
      </c>
      <c r="I4479" s="133">
        <v>6.1449999999999996</v>
      </c>
      <c r="J4479" s="133">
        <v>6.6370000000000005</v>
      </c>
      <c r="K4479" s="133">
        <v>502.14600000000002</v>
      </c>
      <c r="L4479" s="133">
        <v>330.762</v>
      </c>
    </row>
    <row r="4480" spans="1:12" x14ac:dyDescent="0.3">
      <c r="A4480" s="134">
        <v>42846</v>
      </c>
      <c r="B4480" s="133">
        <v>208.98599999999999</v>
      </c>
      <c r="C4480" s="133">
        <v>5664.4750000000004</v>
      </c>
      <c r="D4480" s="183">
        <v>185.05500000000001</v>
      </c>
      <c r="E4480" s="133">
        <v>13315</v>
      </c>
      <c r="F4480" s="133">
        <v>6.0844100000000001</v>
      </c>
      <c r="G4480" s="133">
        <v>6.2425100000000002</v>
      </c>
      <c r="H4480" s="133">
        <v>6.1152300000000004</v>
      </c>
      <c r="I4480" s="133">
        <v>6.1520000000000001</v>
      </c>
      <c r="J4480" s="133">
        <v>6.6470000000000002</v>
      </c>
      <c r="K4480" s="133">
        <v>511.21499999999997</v>
      </c>
      <c r="L4480" s="133">
        <v>337.637</v>
      </c>
    </row>
    <row r="4481" spans="1:12" x14ac:dyDescent="0.3">
      <c r="A4481" s="134">
        <v>42847</v>
      </c>
      <c r="B4481" s="133">
        <v>208.98599999999999</v>
      </c>
      <c r="C4481" s="133">
        <v>5664.4750000000004</v>
      </c>
      <c r="D4481" s="183">
        <v>185.05500000000001</v>
      </c>
      <c r="E4481" s="133">
        <v>13315</v>
      </c>
      <c r="F4481" s="133">
        <v>6.0844100000000001</v>
      </c>
      <c r="G4481" s="133">
        <v>6.2425100000000002</v>
      </c>
      <c r="H4481" s="133">
        <v>6.1152300000000004</v>
      </c>
      <c r="I4481" s="133">
        <v>6.1520000000000001</v>
      </c>
      <c r="J4481" s="133">
        <v>6.6470000000000002</v>
      </c>
      <c r="K4481" s="133">
        <v>511.21499999999997</v>
      </c>
      <c r="L4481" s="133">
        <v>337.637</v>
      </c>
    </row>
    <row r="4482" spans="1:12" x14ac:dyDescent="0.3">
      <c r="A4482" s="134">
        <v>42848</v>
      </c>
      <c r="B4482" s="133">
        <v>208.98599999999999</v>
      </c>
      <c r="C4482" s="133">
        <v>5664.4750000000004</v>
      </c>
      <c r="D4482" s="183">
        <v>185.05500000000001</v>
      </c>
      <c r="E4482" s="133">
        <v>13315</v>
      </c>
      <c r="F4482" s="133">
        <v>6.0844100000000001</v>
      </c>
      <c r="G4482" s="133">
        <v>6.2425100000000002</v>
      </c>
      <c r="H4482" s="133">
        <v>6.1152300000000004</v>
      </c>
      <c r="I4482" s="133">
        <v>6.1520000000000001</v>
      </c>
      <c r="J4482" s="133">
        <v>6.6470000000000002</v>
      </c>
      <c r="K4482" s="133">
        <v>511.21499999999997</v>
      </c>
      <c r="L4482" s="133">
        <v>337.637</v>
      </c>
    </row>
    <row r="4483" spans="1:12" x14ac:dyDescent="0.3">
      <c r="A4483" s="134">
        <v>42849</v>
      </c>
      <c r="B4483" s="133">
        <v>209.119</v>
      </c>
      <c r="C4483" s="133">
        <v>5664.4750000000004</v>
      </c>
      <c r="D4483" s="183">
        <v>185.05500000000001</v>
      </c>
      <c r="E4483" s="133">
        <v>13285</v>
      </c>
      <c r="F4483" s="133">
        <v>6.0844100000000001</v>
      </c>
      <c r="G4483" s="133">
        <v>6.2425100000000002</v>
      </c>
      <c r="H4483" s="133">
        <v>6.1152300000000004</v>
      </c>
      <c r="I4483" s="133">
        <v>6.1520000000000001</v>
      </c>
      <c r="J4483" s="133">
        <v>6.6470000000000002</v>
      </c>
      <c r="K4483" s="133">
        <v>511.21499999999997</v>
      </c>
      <c r="L4483" s="133">
        <v>337.637</v>
      </c>
    </row>
    <row r="4484" spans="1:12" x14ac:dyDescent="0.3">
      <c r="A4484" s="134">
        <v>42850</v>
      </c>
      <c r="B4484" s="133">
        <v>209.27799999999999</v>
      </c>
      <c r="C4484" s="133">
        <v>5680.7960000000003</v>
      </c>
      <c r="D4484" s="183">
        <v>185.452</v>
      </c>
      <c r="E4484" s="133">
        <v>13285</v>
      </c>
      <c r="F4484" s="133">
        <v>6.1001799999999999</v>
      </c>
      <c r="G4484" s="133">
        <v>6.2740400000000003</v>
      </c>
      <c r="H4484" s="133">
        <v>6.2396599999999998</v>
      </c>
      <c r="I4484" s="133">
        <v>6.16</v>
      </c>
      <c r="J4484" s="133">
        <v>6.6539999999999999</v>
      </c>
      <c r="K4484" s="133">
        <v>512.51199999999994</v>
      </c>
      <c r="L4484" s="133">
        <v>338.12400000000002</v>
      </c>
    </row>
    <row r="4485" spans="1:12" x14ac:dyDescent="0.3">
      <c r="A4485" s="134">
        <v>42851</v>
      </c>
      <c r="B4485" s="133">
        <v>209.60300000000001</v>
      </c>
      <c r="C4485" s="133">
        <v>5726.53</v>
      </c>
      <c r="D4485" s="183">
        <v>186.316</v>
      </c>
      <c r="E4485" s="133">
        <v>13302</v>
      </c>
      <c r="F4485" s="133">
        <v>6.0417300000000003</v>
      </c>
      <c r="G4485" s="133">
        <v>6.2782200000000001</v>
      </c>
      <c r="H4485" s="133">
        <v>6.1649399999999996</v>
      </c>
      <c r="I4485" s="133">
        <v>6.1630000000000003</v>
      </c>
      <c r="J4485" s="133">
        <v>6.6420000000000003</v>
      </c>
      <c r="K4485" s="133">
        <v>518.14300000000003</v>
      </c>
      <c r="L4485" s="133">
        <v>342.22199999999998</v>
      </c>
    </row>
    <row r="4486" spans="1:12" x14ac:dyDescent="0.3">
      <c r="A4486" s="134">
        <v>42852</v>
      </c>
      <c r="B4486" s="133">
        <v>209.78299999999999</v>
      </c>
      <c r="C4486" s="133">
        <v>5707.0280000000002</v>
      </c>
      <c r="D4486" s="183">
        <v>186.005</v>
      </c>
      <c r="E4486" s="133">
        <v>13307</v>
      </c>
      <c r="F4486" s="133">
        <v>6.09023</v>
      </c>
      <c r="G4486" s="133">
        <v>6.2993800000000002</v>
      </c>
      <c r="H4486" s="133">
        <v>6.1108900000000004</v>
      </c>
      <c r="I4486" s="133">
        <v>6.1749999999999998</v>
      </c>
      <c r="J4486" s="133">
        <v>6.6289999999999996</v>
      </c>
      <c r="K4486" s="133">
        <v>515.00699999999995</v>
      </c>
      <c r="L4486" s="133">
        <v>339.56299999999999</v>
      </c>
    </row>
    <row r="4487" spans="1:12" x14ac:dyDescent="0.3">
      <c r="A4487" s="134">
        <v>42853</v>
      </c>
      <c r="B4487" s="133">
        <v>209.82499999999999</v>
      </c>
      <c r="C4487" s="133">
        <v>5685.2979999999998</v>
      </c>
      <c r="D4487" s="183">
        <v>184.691</v>
      </c>
      <c r="E4487" s="133">
        <v>13335</v>
      </c>
      <c r="F4487" s="133">
        <v>6.0617299999999998</v>
      </c>
      <c r="G4487" s="133">
        <v>6.1936099999999996</v>
      </c>
      <c r="H4487" s="133">
        <v>6.1547499999999999</v>
      </c>
      <c r="I4487" s="133">
        <v>6.1890000000000001</v>
      </c>
      <c r="J4487" s="133">
        <v>6.6029999999999998</v>
      </c>
      <c r="K4487" s="133">
        <v>512.00400000000002</v>
      </c>
      <c r="L4487" s="133">
        <v>338.01400000000001</v>
      </c>
    </row>
    <row r="4488" spans="1:12" x14ac:dyDescent="0.3">
      <c r="A4488" s="134">
        <v>42854</v>
      </c>
      <c r="B4488" s="133">
        <v>209.82499999999999</v>
      </c>
      <c r="C4488" s="133">
        <v>5685.2979999999998</v>
      </c>
      <c r="D4488" s="183">
        <v>184.691</v>
      </c>
      <c r="E4488" s="133">
        <v>13335</v>
      </c>
      <c r="F4488" s="133">
        <v>6.0617299999999998</v>
      </c>
      <c r="G4488" s="133">
        <v>6.1936099999999996</v>
      </c>
      <c r="H4488" s="133">
        <v>6.1547499999999999</v>
      </c>
      <c r="I4488" s="133">
        <v>6.1890000000000001</v>
      </c>
      <c r="J4488" s="133">
        <v>6.6029999999999998</v>
      </c>
      <c r="K4488" s="133">
        <v>512.00400000000002</v>
      </c>
      <c r="L4488" s="133">
        <v>338.01400000000001</v>
      </c>
    </row>
    <row r="4489" spans="1:12" x14ac:dyDescent="0.3">
      <c r="A4489" s="134">
        <v>42855</v>
      </c>
      <c r="B4489" s="133">
        <v>209.82499999999999</v>
      </c>
      <c r="C4489" s="133">
        <v>5685.2979999999998</v>
      </c>
      <c r="D4489" s="183">
        <v>184.691</v>
      </c>
      <c r="E4489" s="133">
        <v>13335</v>
      </c>
      <c r="F4489" s="133">
        <v>6.0617299999999998</v>
      </c>
      <c r="G4489" s="133">
        <v>6.1936099999999996</v>
      </c>
      <c r="H4489" s="133">
        <v>6.1547499999999999</v>
      </c>
      <c r="I4489" s="133">
        <v>6.1890000000000001</v>
      </c>
      <c r="J4489" s="133">
        <v>6.6029999999999998</v>
      </c>
      <c r="K4489" s="133">
        <v>512.00400000000002</v>
      </c>
      <c r="L4489" s="133">
        <v>338.01400000000001</v>
      </c>
    </row>
    <row r="4490" spans="1:12" x14ac:dyDescent="0.3">
      <c r="A4490" s="134">
        <v>42856</v>
      </c>
      <c r="B4490" s="133">
        <v>209.958</v>
      </c>
      <c r="C4490" s="133">
        <v>5685.2979999999998</v>
      </c>
      <c r="D4490" s="183">
        <v>184.691</v>
      </c>
      <c r="E4490" s="133">
        <v>13344</v>
      </c>
      <c r="F4490" s="133">
        <v>6.0617299999999998</v>
      </c>
      <c r="G4490" s="133">
        <v>6.1936099999999996</v>
      </c>
      <c r="H4490" s="133">
        <v>6.1547499999999999</v>
      </c>
      <c r="I4490" s="133">
        <v>6.1890000000000001</v>
      </c>
      <c r="J4490" s="133">
        <v>6.6029999999999998</v>
      </c>
      <c r="K4490" s="133">
        <v>512.00400000000002</v>
      </c>
      <c r="L4490" s="133">
        <v>338.01400000000001</v>
      </c>
    </row>
    <row r="4491" spans="1:12" x14ac:dyDescent="0.3">
      <c r="A4491" s="134">
        <v>42857</v>
      </c>
      <c r="B4491" s="133">
        <v>210.042</v>
      </c>
      <c r="C4491" s="133">
        <v>5675.808</v>
      </c>
      <c r="D4491" s="183">
        <v>183.80500000000001</v>
      </c>
      <c r="E4491" s="133">
        <v>13310</v>
      </c>
      <c r="F4491" s="133">
        <v>6.0520500000000004</v>
      </c>
      <c r="G4491" s="133">
        <v>6.2210299999999998</v>
      </c>
      <c r="H4491" s="133">
        <v>6.1474599999999997</v>
      </c>
      <c r="I4491" s="133">
        <v>6.1740000000000004</v>
      </c>
      <c r="J4491" s="133">
        <v>6.5949999999999998</v>
      </c>
      <c r="K4491" s="133">
        <v>512.76599999999996</v>
      </c>
      <c r="L4491" s="133">
        <v>339.24900000000002</v>
      </c>
    </row>
    <row r="4492" spans="1:12" x14ac:dyDescent="0.3">
      <c r="A4492" s="134">
        <v>42858</v>
      </c>
      <c r="B4492" s="133">
        <v>210.12100000000001</v>
      </c>
      <c r="C4492" s="133">
        <v>5647.3680000000004</v>
      </c>
      <c r="D4492" s="183">
        <v>182.066</v>
      </c>
      <c r="E4492" s="133">
        <v>13321</v>
      </c>
      <c r="F4492" s="133">
        <v>6.0817800000000002</v>
      </c>
      <c r="G4492" s="133">
        <v>6.2324400000000004</v>
      </c>
      <c r="H4492" s="133">
        <v>6.1864800000000004</v>
      </c>
      <c r="I4492" s="133">
        <v>6.1609999999999996</v>
      </c>
      <c r="J4492" s="133">
        <v>6.5880000000000001</v>
      </c>
      <c r="K4492" s="133">
        <v>510.803</v>
      </c>
      <c r="L4492" s="133">
        <v>336.74</v>
      </c>
    </row>
    <row r="4493" spans="1:12" x14ac:dyDescent="0.3">
      <c r="A4493" s="134">
        <v>42859</v>
      </c>
      <c r="B4493" s="133">
        <v>209.98</v>
      </c>
      <c r="C4493" s="133">
        <v>5669.4430000000002</v>
      </c>
      <c r="D4493" s="183">
        <v>182.35400000000001</v>
      </c>
      <c r="E4493" s="133">
        <v>13343</v>
      </c>
      <c r="F4493" s="133">
        <v>6.01485</v>
      </c>
      <c r="G4493" s="133">
        <v>6.23841</v>
      </c>
      <c r="H4493" s="133">
        <v>6.1277799999999996</v>
      </c>
      <c r="I4493" s="133">
        <v>6.165</v>
      </c>
      <c r="J4493" s="133">
        <v>6.5860000000000003</v>
      </c>
      <c r="K4493" s="133">
        <v>515.00199999999995</v>
      </c>
      <c r="L4493" s="133">
        <v>340.20699999999999</v>
      </c>
    </row>
    <row r="4494" spans="1:12" x14ac:dyDescent="0.3">
      <c r="A4494" s="134">
        <v>42860</v>
      </c>
      <c r="B4494" s="133">
        <v>209.54</v>
      </c>
      <c r="C4494" s="133">
        <v>5683.3770000000004</v>
      </c>
      <c r="D4494" s="183">
        <v>182.203</v>
      </c>
      <c r="E4494" s="133">
        <v>13340</v>
      </c>
      <c r="F4494" s="133">
        <v>6.0747</v>
      </c>
      <c r="G4494" s="133">
        <v>6.1684200000000002</v>
      </c>
      <c r="H4494" s="133">
        <v>6.1712699999999998</v>
      </c>
      <c r="I4494" s="133">
        <v>6.1870000000000003</v>
      </c>
      <c r="J4494" s="133">
        <v>6.7690000000000001</v>
      </c>
      <c r="K4494" s="133">
        <v>516.65800000000002</v>
      </c>
      <c r="L4494" s="133">
        <v>340.05700000000002</v>
      </c>
    </row>
    <row r="4495" spans="1:12" x14ac:dyDescent="0.3">
      <c r="A4495" s="134">
        <v>42861</v>
      </c>
      <c r="B4495" s="133">
        <v>209.54</v>
      </c>
      <c r="C4495" s="133">
        <v>5683.3770000000004</v>
      </c>
      <c r="D4495" s="183">
        <v>182.203</v>
      </c>
      <c r="E4495" s="133">
        <v>13340</v>
      </c>
      <c r="F4495" s="133">
        <v>6.0747</v>
      </c>
      <c r="G4495" s="133">
        <v>6.1684200000000002</v>
      </c>
      <c r="H4495" s="133">
        <v>6.1712699999999998</v>
      </c>
      <c r="I4495" s="133">
        <v>6.1870000000000003</v>
      </c>
      <c r="J4495" s="133">
        <v>6.7690000000000001</v>
      </c>
      <c r="K4495" s="133">
        <v>516.65800000000002</v>
      </c>
      <c r="L4495" s="133">
        <v>340.05700000000002</v>
      </c>
    </row>
    <row r="4496" spans="1:12" x14ac:dyDescent="0.3">
      <c r="A4496" s="134">
        <v>42862</v>
      </c>
      <c r="B4496" s="133">
        <v>209.54</v>
      </c>
      <c r="C4496" s="133">
        <v>5683.3770000000004</v>
      </c>
      <c r="D4496" s="183">
        <v>182.203</v>
      </c>
      <c r="E4496" s="133">
        <v>13340</v>
      </c>
      <c r="F4496" s="133">
        <v>6.0747</v>
      </c>
      <c r="G4496" s="133">
        <v>6.1684200000000002</v>
      </c>
      <c r="H4496" s="133">
        <v>6.1712699999999998</v>
      </c>
      <c r="I4496" s="133">
        <v>6.1870000000000003</v>
      </c>
      <c r="J4496" s="133">
        <v>6.7690000000000001</v>
      </c>
      <c r="K4496" s="133">
        <v>516.65800000000002</v>
      </c>
      <c r="L4496" s="133">
        <v>340.05700000000002</v>
      </c>
    </row>
    <row r="4497" spans="1:12" x14ac:dyDescent="0.3">
      <c r="A4497" s="134">
        <v>42863</v>
      </c>
      <c r="B4497" s="133">
        <v>209.684</v>
      </c>
      <c r="C4497" s="133">
        <v>5707.8620000000001</v>
      </c>
      <c r="D4497" s="183">
        <v>183.417</v>
      </c>
      <c r="E4497" s="133">
        <v>13318</v>
      </c>
      <c r="F4497" s="133">
        <v>6.0560799999999997</v>
      </c>
      <c r="G4497" s="133">
        <v>6.2359200000000001</v>
      </c>
      <c r="H4497" s="133">
        <v>6.1407800000000003</v>
      </c>
      <c r="I4497" s="133">
        <v>6.1870000000000003</v>
      </c>
      <c r="J4497" s="133">
        <v>6.7780000000000005</v>
      </c>
      <c r="K4497" s="133">
        <v>518.08799999999997</v>
      </c>
      <c r="L4497" s="133">
        <v>342.952</v>
      </c>
    </row>
    <row r="4498" spans="1:12" x14ac:dyDescent="0.3">
      <c r="A4498" s="134">
        <v>42864</v>
      </c>
      <c r="B4498" s="133">
        <v>209.43899999999999</v>
      </c>
      <c r="C4498" s="133">
        <v>5697.0559999999996</v>
      </c>
      <c r="D4498" s="183">
        <v>182.63</v>
      </c>
      <c r="E4498" s="133">
        <v>13367</v>
      </c>
      <c r="F4498" s="133">
        <v>6.04765</v>
      </c>
      <c r="G4498" s="133">
        <v>6.2328400000000004</v>
      </c>
      <c r="H4498" s="133">
        <v>6.13856</v>
      </c>
      <c r="I4498" s="133">
        <v>6.2409999999999997</v>
      </c>
      <c r="J4498" s="133">
        <v>6.7930000000000001</v>
      </c>
      <c r="K4498" s="133">
        <v>517.18399999999997</v>
      </c>
      <c r="L4498" s="133">
        <v>342.01</v>
      </c>
    </row>
    <row r="4499" spans="1:12" x14ac:dyDescent="0.3">
      <c r="A4499" s="134">
        <v>42865</v>
      </c>
      <c r="B4499" s="133">
        <v>208.08600000000001</v>
      </c>
      <c r="C4499" s="133">
        <v>5653.0079999999998</v>
      </c>
      <c r="D4499" s="183">
        <v>180.977</v>
      </c>
      <c r="E4499" s="133">
        <v>13356</v>
      </c>
      <c r="F4499" s="133">
        <v>6.0656800000000004</v>
      </c>
      <c r="G4499" s="133">
        <v>6.2199799999999996</v>
      </c>
      <c r="H4499" s="133">
        <v>6.1198499999999996</v>
      </c>
      <c r="I4499" s="133">
        <v>6.29</v>
      </c>
      <c r="J4499" s="133">
        <v>6.8579999999999997</v>
      </c>
      <c r="K4499" s="133">
        <v>515.35699999999997</v>
      </c>
      <c r="L4499" s="133">
        <v>340.78800000000001</v>
      </c>
    </row>
    <row r="4500" spans="1:12" x14ac:dyDescent="0.3">
      <c r="A4500" s="134">
        <v>42866</v>
      </c>
      <c r="B4500" s="133">
        <v>208.13</v>
      </c>
      <c r="C4500" s="133">
        <v>5653.0079999999998</v>
      </c>
      <c r="D4500" s="183">
        <v>180.977</v>
      </c>
      <c r="E4500" s="133">
        <v>13316</v>
      </c>
      <c r="F4500" s="133">
        <v>6.0656800000000004</v>
      </c>
      <c r="G4500" s="133">
        <v>6.2199799999999996</v>
      </c>
      <c r="H4500" s="133">
        <v>6.1198499999999996</v>
      </c>
      <c r="I4500" s="133">
        <v>6.29</v>
      </c>
      <c r="J4500" s="133">
        <v>6.8579999999999997</v>
      </c>
      <c r="K4500" s="133">
        <v>515.35699999999997</v>
      </c>
      <c r="L4500" s="133">
        <v>340.78800000000001</v>
      </c>
    </row>
    <row r="4501" spans="1:12" x14ac:dyDescent="0.3">
      <c r="A4501" s="134">
        <v>42867</v>
      </c>
      <c r="B4501" s="133">
        <v>208.99600000000001</v>
      </c>
      <c r="C4501" s="133">
        <v>5675.2160000000003</v>
      </c>
      <c r="D4501" s="183">
        <v>181.29599999999999</v>
      </c>
      <c r="E4501" s="133">
        <v>13330</v>
      </c>
      <c r="F4501" s="133">
        <v>6.0520800000000001</v>
      </c>
      <c r="G4501" s="133">
        <v>6.1907699999999997</v>
      </c>
      <c r="H4501" s="133">
        <v>6.09816</v>
      </c>
      <c r="I4501" s="133">
        <v>6.2930000000000001</v>
      </c>
      <c r="J4501" s="133">
        <v>6.82</v>
      </c>
      <c r="K4501" s="133">
        <v>518.00599999999997</v>
      </c>
      <c r="L4501" s="133">
        <v>342.58100000000002</v>
      </c>
    </row>
    <row r="4502" spans="1:12" x14ac:dyDescent="0.3">
      <c r="A4502" s="134">
        <v>42868</v>
      </c>
      <c r="B4502" s="133">
        <v>208.99600000000001</v>
      </c>
      <c r="C4502" s="133">
        <v>5675.2160000000003</v>
      </c>
      <c r="D4502" s="183">
        <v>181.29599999999999</v>
      </c>
      <c r="E4502" s="133">
        <v>13330</v>
      </c>
      <c r="F4502" s="133">
        <v>6.0520800000000001</v>
      </c>
      <c r="G4502" s="133">
        <v>6.1907699999999997</v>
      </c>
      <c r="H4502" s="133">
        <v>6.09816</v>
      </c>
      <c r="I4502" s="133">
        <v>6.2930000000000001</v>
      </c>
      <c r="J4502" s="133">
        <v>6.82</v>
      </c>
      <c r="K4502" s="133">
        <v>518.00599999999997</v>
      </c>
      <c r="L4502" s="133">
        <v>342.58100000000002</v>
      </c>
    </row>
    <row r="4503" spans="1:12" x14ac:dyDescent="0.3">
      <c r="A4503" s="134">
        <v>42869</v>
      </c>
      <c r="B4503" s="133">
        <v>208.99600000000001</v>
      </c>
      <c r="C4503" s="133">
        <v>5675.2160000000003</v>
      </c>
      <c r="D4503" s="183">
        <v>181.29599999999999</v>
      </c>
      <c r="E4503" s="133">
        <v>13330</v>
      </c>
      <c r="F4503" s="133">
        <v>6.0520800000000001</v>
      </c>
      <c r="G4503" s="133">
        <v>6.1907699999999997</v>
      </c>
      <c r="H4503" s="133">
        <v>6.09816</v>
      </c>
      <c r="I4503" s="133">
        <v>6.2930000000000001</v>
      </c>
      <c r="J4503" s="133">
        <v>6.82</v>
      </c>
      <c r="K4503" s="133">
        <v>518.00599999999997</v>
      </c>
      <c r="L4503" s="133">
        <v>342.58100000000002</v>
      </c>
    </row>
    <row r="4504" spans="1:12" x14ac:dyDescent="0.3">
      <c r="A4504" s="134">
        <v>42870</v>
      </c>
      <c r="B4504" s="133">
        <v>209.80799999999999</v>
      </c>
      <c r="C4504" s="133">
        <v>5688.87</v>
      </c>
      <c r="D4504" s="183">
        <v>181.672</v>
      </c>
      <c r="E4504" s="133">
        <v>13293</v>
      </c>
      <c r="F4504" s="133">
        <v>6.0487200000000003</v>
      </c>
      <c r="G4504" s="133">
        <v>6.2394999999999996</v>
      </c>
      <c r="H4504" s="133">
        <v>6.1375099999999998</v>
      </c>
      <c r="I4504" s="133">
        <v>6.3</v>
      </c>
      <c r="J4504" s="133">
        <v>6.8220000000000001</v>
      </c>
      <c r="K4504" s="133">
        <v>521.21699999999998</v>
      </c>
      <c r="L4504" s="133">
        <v>344.85500000000002</v>
      </c>
    </row>
    <row r="4505" spans="1:12" x14ac:dyDescent="0.3">
      <c r="A4505" s="134">
        <v>42871</v>
      </c>
      <c r="B4505" s="133">
        <v>210.10900000000001</v>
      </c>
      <c r="C4505" s="133">
        <v>5646.9989999999998</v>
      </c>
      <c r="D4505" s="183">
        <v>181.042</v>
      </c>
      <c r="E4505" s="133">
        <v>13287</v>
      </c>
      <c r="F4505" s="133">
        <v>6.05783</v>
      </c>
      <c r="G4505" s="133">
        <v>6.2994899999999996</v>
      </c>
      <c r="H4505" s="133">
        <v>6.1464699999999999</v>
      </c>
      <c r="I4505" s="133">
        <v>6.3339999999999996</v>
      </c>
      <c r="J4505" s="133">
        <v>6.82</v>
      </c>
      <c r="K4505" s="133">
        <v>514.71400000000006</v>
      </c>
      <c r="L4505" s="133">
        <v>339.99400000000003</v>
      </c>
    </row>
    <row r="4506" spans="1:12" x14ac:dyDescent="0.3">
      <c r="A4506" s="134">
        <v>42872</v>
      </c>
      <c r="B4506" s="133">
        <v>210.16</v>
      </c>
      <c r="C4506" s="133">
        <v>5615.4920000000002</v>
      </c>
      <c r="D4506" s="183">
        <v>179.95699999999999</v>
      </c>
      <c r="E4506" s="133">
        <v>13324</v>
      </c>
      <c r="F4506" s="133">
        <v>6.0383699999999996</v>
      </c>
      <c r="G4506" s="133">
        <v>6.2596800000000004</v>
      </c>
      <c r="H4506" s="133">
        <v>6.1813500000000001</v>
      </c>
      <c r="I4506" s="133">
        <v>6.3559999999999999</v>
      </c>
      <c r="J4506" s="133">
        <v>6.7640000000000002</v>
      </c>
      <c r="K4506" s="133">
        <v>510.05599999999998</v>
      </c>
      <c r="L4506" s="133">
        <v>336.95499999999998</v>
      </c>
    </row>
    <row r="4507" spans="1:12" x14ac:dyDescent="0.3">
      <c r="A4507" s="134">
        <v>42873</v>
      </c>
      <c r="B4507" s="133">
        <v>209.797</v>
      </c>
      <c r="C4507" s="133">
        <v>5645.451</v>
      </c>
      <c r="D4507" s="183">
        <v>180.047</v>
      </c>
      <c r="E4507" s="133">
        <v>13395</v>
      </c>
      <c r="F4507" s="133">
        <v>5.97879</v>
      </c>
      <c r="G4507" s="133">
        <v>6.1809200000000004</v>
      </c>
      <c r="H4507" s="133">
        <v>6.0865600000000004</v>
      </c>
      <c r="I4507" s="133">
        <v>6.335</v>
      </c>
      <c r="J4507" s="133">
        <v>6.7969999999999997</v>
      </c>
      <c r="K4507" s="133">
        <v>514.14499999999998</v>
      </c>
      <c r="L4507" s="133">
        <v>339.19600000000003</v>
      </c>
    </row>
    <row r="4508" spans="1:12" x14ac:dyDescent="0.3">
      <c r="A4508" s="134">
        <v>42874</v>
      </c>
      <c r="B4508" s="133">
        <v>210.49</v>
      </c>
      <c r="C4508" s="133">
        <v>5791.884</v>
      </c>
      <c r="D4508" s="183">
        <v>184.53</v>
      </c>
      <c r="E4508" s="133">
        <v>13340</v>
      </c>
      <c r="F4508" s="133">
        <v>6.0074899999999998</v>
      </c>
      <c r="G4508" s="133">
        <v>6.2077499999999999</v>
      </c>
      <c r="H4508" s="133">
        <v>6.1098100000000004</v>
      </c>
      <c r="I4508" s="133">
        <v>6.2939999999999996</v>
      </c>
      <c r="J4508" s="133">
        <v>6.7560000000000002</v>
      </c>
      <c r="K4508" s="133">
        <v>530.46299999999997</v>
      </c>
      <c r="L4508" s="133">
        <v>350.721</v>
      </c>
    </row>
    <row r="4509" spans="1:12" x14ac:dyDescent="0.3">
      <c r="A4509" s="134">
        <v>42875</v>
      </c>
      <c r="B4509" s="133">
        <v>210.49</v>
      </c>
      <c r="C4509" s="133">
        <v>5791.884</v>
      </c>
      <c r="D4509" s="183">
        <v>184.53</v>
      </c>
      <c r="E4509" s="133">
        <v>13340</v>
      </c>
      <c r="F4509" s="133">
        <v>6.0074899999999998</v>
      </c>
      <c r="G4509" s="133">
        <v>6.2077499999999999</v>
      </c>
      <c r="H4509" s="133">
        <v>6.1098100000000004</v>
      </c>
      <c r="I4509" s="133">
        <v>6.2939999999999996</v>
      </c>
      <c r="J4509" s="133">
        <v>6.7560000000000002</v>
      </c>
      <c r="K4509" s="133">
        <v>530.46299999999997</v>
      </c>
      <c r="L4509" s="133">
        <v>350.721</v>
      </c>
    </row>
    <row r="4510" spans="1:12" x14ac:dyDescent="0.3">
      <c r="A4510" s="134">
        <v>42876</v>
      </c>
      <c r="B4510" s="133">
        <v>210.49</v>
      </c>
      <c r="C4510" s="133">
        <v>5791.884</v>
      </c>
      <c r="D4510" s="183">
        <v>184.53</v>
      </c>
      <c r="E4510" s="133">
        <v>13340</v>
      </c>
      <c r="F4510" s="133">
        <v>6.0074899999999998</v>
      </c>
      <c r="G4510" s="133">
        <v>6.2077499999999999</v>
      </c>
      <c r="H4510" s="133">
        <v>6.1098100000000004</v>
      </c>
      <c r="I4510" s="133">
        <v>6.2939999999999996</v>
      </c>
      <c r="J4510" s="133">
        <v>6.7560000000000002</v>
      </c>
      <c r="K4510" s="133">
        <v>530.46299999999997</v>
      </c>
      <c r="L4510" s="133">
        <v>350.721</v>
      </c>
    </row>
    <row r="4511" spans="1:12" x14ac:dyDescent="0.3">
      <c r="A4511" s="134">
        <v>42877</v>
      </c>
      <c r="B4511" s="133">
        <v>211.126</v>
      </c>
      <c r="C4511" s="133">
        <v>5749.4449999999997</v>
      </c>
      <c r="D4511" s="183">
        <v>183.809</v>
      </c>
      <c r="E4511" s="133">
        <v>13268</v>
      </c>
      <c r="F4511" s="133">
        <v>6.04922</v>
      </c>
      <c r="G4511" s="133">
        <v>6.2045000000000003</v>
      </c>
      <c r="H4511" s="133">
        <v>6.1052</v>
      </c>
      <c r="I4511" s="133">
        <v>6.3289999999999997</v>
      </c>
      <c r="J4511" s="133">
        <v>6.76</v>
      </c>
      <c r="K4511" s="133">
        <v>524.67100000000005</v>
      </c>
      <c r="L4511" s="133">
        <v>348.88299999999998</v>
      </c>
    </row>
    <row r="4512" spans="1:12" x14ac:dyDescent="0.3">
      <c r="A4512" s="134">
        <v>42878</v>
      </c>
      <c r="B4512" s="133">
        <v>211.732</v>
      </c>
      <c r="C4512" s="133">
        <v>5730.6130000000003</v>
      </c>
      <c r="D4512" s="183">
        <v>183.20500000000001</v>
      </c>
      <c r="E4512" s="133">
        <v>13308</v>
      </c>
      <c r="F4512" s="133">
        <v>5.9495399999999998</v>
      </c>
      <c r="G4512" s="133">
        <v>6.14053</v>
      </c>
      <c r="H4512" s="133">
        <v>6.1171199999999999</v>
      </c>
      <c r="I4512" s="133">
        <v>6.29</v>
      </c>
      <c r="J4512" s="133">
        <v>6.7370000000000001</v>
      </c>
      <c r="K4512" s="133">
        <v>524.06500000000005</v>
      </c>
      <c r="L4512" s="133">
        <v>347.22800000000001</v>
      </c>
    </row>
    <row r="4513" spans="1:12" x14ac:dyDescent="0.3">
      <c r="A4513" s="134">
        <v>42879</v>
      </c>
      <c r="B4513" s="133">
        <v>211.655</v>
      </c>
      <c r="C4513" s="133">
        <v>5703.433</v>
      </c>
      <c r="D4513" s="183">
        <v>182.536</v>
      </c>
      <c r="E4513" s="133">
        <v>13278</v>
      </c>
      <c r="F4513" s="133">
        <v>5.9835200000000004</v>
      </c>
      <c r="G4513" s="133">
        <v>6.2022899999999996</v>
      </c>
      <c r="H4513" s="133">
        <v>6.11592</v>
      </c>
      <c r="I4513" s="133">
        <v>6.2770000000000001</v>
      </c>
      <c r="J4513" s="133">
        <v>6.7279999999999998</v>
      </c>
      <c r="K4513" s="133">
        <v>520.62900000000002</v>
      </c>
      <c r="L4513" s="133">
        <v>344.40499999999997</v>
      </c>
    </row>
    <row r="4514" spans="1:12" x14ac:dyDescent="0.3">
      <c r="A4514" s="134">
        <v>42880</v>
      </c>
      <c r="B4514" s="133">
        <v>211.7</v>
      </c>
      <c r="C4514" s="133">
        <v>5703.433</v>
      </c>
      <c r="D4514" s="183">
        <v>182.536</v>
      </c>
      <c r="E4514" s="133">
        <v>13294</v>
      </c>
      <c r="F4514" s="133">
        <v>5.9835200000000004</v>
      </c>
      <c r="G4514" s="133">
        <v>6.2022899999999996</v>
      </c>
      <c r="H4514" s="133">
        <v>6.11592</v>
      </c>
      <c r="I4514" s="133">
        <v>6.2770000000000001</v>
      </c>
      <c r="J4514" s="133">
        <v>6.7279999999999998</v>
      </c>
      <c r="K4514" s="133">
        <v>520.62900000000002</v>
      </c>
      <c r="L4514" s="133">
        <v>344.40499999999997</v>
      </c>
    </row>
    <row r="4515" spans="1:12" x14ac:dyDescent="0.3">
      <c r="A4515" s="134">
        <v>42881</v>
      </c>
      <c r="B4515" s="133">
        <v>211.828</v>
      </c>
      <c r="C4515" s="133">
        <v>5716.8149999999996</v>
      </c>
      <c r="D4515" s="183">
        <v>183.46799999999999</v>
      </c>
      <c r="E4515" s="133">
        <v>13280</v>
      </c>
      <c r="F4515" s="133">
        <v>6.0094200000000004</v>
      </c>
      <c r="G4515" s="133">
        <v>6.2101499999999996</v>
      </c>
      <c r="H4515" s="133">
        <v>6.1493099999999998</v>
      </c>
      <c r="I4515" s="133">
        <v>6.2789999999999999</v>
      </c>
      <c r="J4515" s="133">
        <v>6.7309999999999999</v>
      </c>
      <c r="K4515" s="133">
        <v>521.41499999999996</v>
      </c>
      <c r="L4515" s="133">
        <v>346.06700000000001</v>
      </c>
    </row>
    <row r="4516" spans="1:12" x14ac:dyDescent="0.3">
      <c r="A4516" s="134">
        <v>42882</v>
      </c>
      <c r="B4516" s="133">
        <v>211.828</v>
      </c>
      <c r="C4516" s="133">
        <v>5716.8149999999996</v>
      </c>
      <c r="D4516" s="183">
        <v>183.46799999999999</v>
      </c>
      <c r="E4516" s="133">
        <v>13280</v>
      </c>
      <c r="F4516" s="133">
        <v>6.0094200000000004</v>
      </c>
      <c r="G4516" s="133">
        <v>6.2101499999999996</v>
      </c>
      <c r="H4516" s="133">
        <v>6.1493099999999998</v>
      </c>
      <c r="I4516" s="133">
        <v>6.2789999999999999</v>
      </c>
      <c r="J4516" s="133">
        <v>6.7309999999999999</v>
      </c>
      <c r="K4516" s="133">
        <v>521.41499999999996</v>
      </c>
      <c r="L4516" s="133">
        <v>346.06700000000001</v>
      </c>
    </row>
    <row r="4517" spans="1:12" x14ac:dyDescent="0.3">
      <c r="A4517" s="134">
        <v>42883</v>
      </c>
      <c r="B4517" s="133">
        <v>211.828</v>
      </c>
      <c r="C4517" s="133">
        <v>5716.8149999999996</v>
      </c>
      <c r="D4517" s="183">
        <v>183.46799999999999</v>
      </c>
      <c r="E4517" s="133">
        <v>13280</v>
      </c>
      <c r="F4517" s="133">
        <v>6.0094200000000004</v>
      </c>
      <c r="G4517" s="133">
        <v>6.2101499999999996</v>
      </c>
      <c r="H4517" s="133">
        <v>6.1493099999999998</v>
      </c>
      <c r="I4517" s="133">
        <v>6.2789999999999999</v>
      </c>
      <c r="J4517" s="133">
        <v>6.7309999999999999</v>
      </c>
      <c r="K4517" s="133">
        <v>521.41499999999996</v>
      </c>
      <c r="L4517" s="133">
        <v>346.06700000000001</v>
      </c>
    </row>
    <row r="4518" spans="1:12" x14ac:dyDescent="0.3">
      <c r="A4518" s="134">
        <v>42884</v>
      </c>
      <c r="B4518" s="133">
        <v>211.999</v>
      </c>
      <c r="C4518" s="133">
        <v>5712.3310000000001</v>
      </c>
      <c r="D4518" s="183">
        <v>182.90700000000001</v>
      </c>
      <c r="E4518" s="133">
        <v>13313</v>
      </c>
      <c r="F4518" s="133">
        <v>6.0359699999999998</v>
      </c>
      <c r="G4518" s="133">
        <v>6.2049099999999999</v>
      </c>
      <c r="H4518" s="133">
        <v>6.1486499999999999</v>
      </c>
      <c r="I4518" s="133">
        <v>6.3129999999999997</v>
      </c>
      <c r="J4518" s="133">
        <v>6.7460000000000004</v>
      </c>
      <c r="K4518" s="133">
        <v>521.10699999999997</v>
      </c>
      <c r="L4518" s="133">
        <v>346.39400000000001</v>
      </c>
    </row>
    <row r="4519" spans="1:12" x14ac:dyDescent="0.3">
      <c r="A4519" s="134">
        <v>42885</v>
      </c>
      <c r="B4519" s="133">
        <v>212.05199999999999</v>
      </c>
      <c r="C4519" s="133">
        <v>5693.3909999999996</v>
      </c>
      <c r="D4519" s="183">
        <v>181.51900000000001</v>
      </c>
      <c r="E4519" s="133">
        <v>13308</v>
      </c>
      <c r="F4519" s="133">
        <v>5.9943799999999996</v>
      </c>
      <c r="G4519" s="133">
        <v>6.2050000000000001</v>
      </c>
      <c r="H4519" s="133">
        <v>6.1753299999999998</v>
      </c>
      <c r="I4519" s="133">
        <v>6.2880000000000003</v>
      </c>
      <c r="J4519" s="133">
        <v>6.7709999999999999</v>
      </c>
      <c r="K4519" s="133">
        <v>518.69799999999998</v>
      </c>
      <c r="L4519" s="133">
        <v>343.68200000000002</v>
      </c>
    </row>
    <row r="4520" spans="1:12" x14ac:dyDescent="0.3">
      <c r="A4520" s="134">
        <v>42886</v>
      </c>
      <c r="B4520" s="133">
        <v>212.14699999999999</v>
      </c>
      <c r="C4520" s="133">
        <v>5738.1549999999997</v>
      </c>
      <c r="D4520" s="183">
        <v>183.12200000000001</v>
      </c>
      <c r="E4520" s="133">
        <v>13303</v>
      </c>
      <c r="F4520" s="133">
        <v>6.0022799999999998</v>
      </c>
      <c r="G4520" s="133">
        <v>6.1989000000000001</v>
      </c>
      <c r="H4520" s="133">
        <v>6.0861799999999997</v>
      </c>
      <c r="I4520" s="133">
        <v>6.2290000000000001</v>
      </c>
      <c r="J4520" s="133">
        <v>6.7370000000000001</v>
      </c>
      <c r="K4520" s="133">
        <v>522.74099999999999</v>
      </c>
      <c r="L4520" s="133">
        <v>345.41300000000001</v>
      </c>
    </row>
    <row r="4521" spans="1:12" x14ac:dyDescent="0.3">
      <c r="A4521" s="134">
        <v>42887</v>
      </c>
      <c r="B4521" s="133">
        <v>212.191</v>
      </c>
      <c r="C4521" s="133">
        <v>5738.1549999999997</v>
      </c>
      <c r="D4521" s="183">
        <v>183.12200000000001</v>
      </c>
      <c r="E4521" s="133">
        <v>13296</v>
      </c>
      <c r="F4521" s="133">
        <v>6.0022799999999998</v>
      </c>
      <c r="G4521" s="133">
        <v>6.1989000000000001</v>
      </c>
      <c r="H4521" s="133">
        <v>6.0861799999999997</v>
      </c>
      <c r="I4521" s="133">
        <v>6.2290000000000001</v>
      </c>
      <c r="J4521" s="133">
        <v>6.7370000000000001</v>
      </c>
      <c r="K4521" s="133">
        <v>522.74099999999999</v>
      </c>
      <c r="L4521" s="133">
        <v>345.41300000000001</v>
      </c>
    </row>
    <row r="4522" spans="1:12" x14ac:dyDescent="0.3">
      <c r="A4522" s="134">
        <v>42888</v>
      </c>
      <c r="B4522" s="133">
        <v>212.29</v>
      </c>
      <c r="C4522" s="133">
        <v>5742.4459999999999</v>
      </c>
      <c r="D4522" s="183">
        <v>183.33500000000001</v>
      </c>
      <c r="E4522" s="133">
        <v>13310</v>
      </c>
      <c r="F4522" s="133">
        <v>6.00671</v>
      </c>
      <c r="G4522" s="133">
        <v>6.2001400000000002</v>
      </c>
      <c r="H4522" s="133">
        <v>6.1123399999999997</v>
      </c>
      <c r="I4522" s="133">
        <v>6.2190000000000003</v>
      </c>
      <c r="J4522" s="133">
        <v>6.7389999999999999</v>
      </c>
      <c r="K4522" s="133">
        <v>525.22199999999998</v>
      </c>
      <c r="L4522" s="133">
        <v>348.90300000000002</v>
      </c>
    </row>
    <row r="4523" spans="1:12" x14ac:dyDescent="0.3">
      <c r="A4523" s="134">
        <v>42889</v>
      </c>
      <c r="B4523" s="133">
        <v>212.29</v>
      </c>
      <c r="C4523" s="133">
        <v>5742.4459999999999</v>
      </c>
      <c r="D4523" s="183">
        <v>183.33500000000001</v>
      </c>
      <c r="E4523" s="133">
        <v>13310</v>
      </c>
      <c r="F4523" s="133">
        <v>6.00671</v>
      </c>
      <c r="G4523" s="133">
        <v>6.2001400000000002</v>
      </c>
      <c r="H4523" s="133">
        <v>6.1123399999999997</v>
      </c>
      <c r="I4523" s="133">
        <v>6.2190000000000003</v>
      </c>
      <c r="J4523" s="133">
        <v>6.7389999999999999</v>
      </c>
      <c r="K4523" s="133">
        <v>525.22199999999998</v>
      </c>
      <c r="L4523" s="133">
        <v>348.90300000000002</v>
      </c>
    </row>
    <row r="4524" spans="1:12" x14ac:dyDescent="0.3">
      <c r="A4524" s="134">
        <v>42890</v>
      </c>
      <c r="B4524" s="133">
        <v>212.29</v>
      </c>
      <c r="C4524" s="133">
        <v>5742.4459999999999</v>
      </c>
      <c r="D4524" s="183">
        <v>183.33500000000001</v>
      </c>
      <c r="E4524" s="133">
        <v>13310</v>
      </c>
      <c r="F4524" s="133">
        <v>6.00671</v>
      </c>
      <c r="G4524" s="133">
        <v>6.2001400000000002</v>
      </c>
      <c r="H4524" s="133">
        <v>6.1123399999999997</v>
      </c>
      <c r="I4524" s="133">
        <v>6.2190000000000003</v>
      </c>
      <c r="J4524" s="133">
        <v>6.7389999999999999</v>
      </c>
      <c r="K4524" s="133">
        <v>525.22199999999998</v>
      </c>
      <c r="L4524" s="133">
        <v>348.90300000000002</v>
      </c>
    </row>
    <row r="4525" spans="1:12" x14ac:dyDescent="0.3">
      <c r="A4525" s="134">
        <v>42891</v>
      </c>
      <c r="B4525" s="133">
        <v>212.47499999999999</v>
      </c>
      <c r="C4525" s="133">
        <v>5748.2349999999997</v>
      </c>
      <c r="D4525" s="183">
        <v>183.15600000000001</v>
      </c>
      <c r="E4525" s="133">
        <v>13283</v>
      </c>
      <c r="F4525" s="133">
        <v>6.0234399999999999</v>
      </c>
      <c r="G4525" s="133">
        <v>6.2277699999999996</v>
      </c>
      <c r="H4525" s="133">
        <v>6.1384600000000002</v>
      </c>
      <c r="I4525" s="133">
        <v>6.2489999999999997</v>
      </c>
      <c r="J4525" s="133">
        <v>6.7279999999999998</v>
      </c>
      <c r="K4525" s="133">
        <v>527.31399999999996</v>
      </c>
      <c r="L4525" s="133">
        <v>349.99400000000003</v>
      </c>
    </row>
    <row r="4526" spans="1:12" x14ac:dyDescent="0.3">
      <c r="A4526" s="134">
        <v>42892</v>
      </c>
      <c r="B4526" s="133">
        <v>212.56</v>
      </c>
      <c r="C4526" s="133">
        <v>5707.8310000000001</v>
      </c>
      <c r="D4526" s="183">
        <v>181.87799999999999</v>
      </c>
      <c r="E4526" s="133">
        <v>13296</v>
      </c>
      <c r="F4526" s="133">
        <v>5.9870000000000001</v>
      </c>
      <c r="G4526" s="133">
        <v>6.1386000000000003</v>
      </c>
      <c r="H4526" s="133">
        <v>6.0890300000000002</v>
      </c>
      <c r="I4526" s="133">
        <v>6.2519999999999998</v>
      </c>
      <c r="J4526" s="133">
        <v>6.73</v>
      </c>
      <c r="K4526" s="133">
        <v>522.88599999999997</v>
      </c>
      <c r="L4526" s="133">
        <v>346.66199999999998</v>
      </c>
    </row>
    <row r="4527" spans="1:12" x14ac:dyDescent="0.3">
      <c r="A4527" s="134">
        <v>42893</v>
      </c>
      <c r="B4527" s="133">
        <v>212.58500000000001</v>
      </c>
      <c r="C4527" s="133">
        <v>5717.3249999999998</v>
      </c>
      <c r="D4527" s="183">
        <v>182.125</v>
      </c>
      <c r="E4527" s="133">
        <v>13322</v>
      </c>
      <c r="F4527" s="133">
        <v>6.0048000000000004</v>
      </c>
      <c r="G4527" s="133">
        <v>6.19184</v>
      </c>
      <c r="H4527" s="133">
        <v>6.1622599999999998</v>
      </c>
      <c r="I4527" s="133">
        <v>6.2110000000000003</v>
      </c>
      <c r="J4527" s="133">
        <v>6.7309999999999999</v>
      </c>
      <c r="K4527" s="133">
        <v>524.27499999999998</v>
      </c>
      <c r="L4527" s="133">
        <v>348.19499999999999</v>
      </c>
    </row>
    <row r="4528" spans="1:12" x14ac:dyDescent="0.3">
      <c r="A4528" s="134">
        <v>42894</v>
      </c>
      <c r="B4528" s="133">
        <v>212.66399999999999</v>
      </c>
      <c r="C4528" s="133">
        <v>5702.9219999999996</v>
      </c>
      <c r="D4528" s="183">
        <v>181.38200000000001</v>
      </c>
      <c r="E4528" s="133">
        <v>13296</v>
      </c>
      <c r="F4528" s="133">
        <v>6.0241800000000003</v>
      </c>
      <c r="G4528" s="133">
        <v>6.1706000000000003</v>
      </c>
      <c r="H4528" s="133">
        <v>6.1416000000000004</v>
      </c>
      <c r="I4528" s="133">
        <v>6.2069999999999999</v>
      </c>
      <c r="J4528" s="133">
        <v>6.7219999999999995</v>
      </c>
      <c r="K4528" s="133">
        <v>522.78300000000002</v>
      </c>
      <c r="L4528" s="133">
        <v>346.67399999999998</v>
      </c>
    </row>
    <row r="4529" spans="1:12" x14ac:dyDescent="0.3">
      <c r="A4529" s="134">
        <v>42895</v>
      </c>
      <c r="B4529" s="133">
        <v>212.99100000000001</v>
      </c>
      <c r="C4529" s="133">
        <v>5675.5230000000001</v>
      </c>
      <c r="D4529" s="183">
        <v>180.642</v>
      </c>
      <c r="E4529" s="133">
        <v>13305</v>
      </c>
      <c r="F4529" s="133">
        <v>6.0255099999999997</v>
      </c>
      <c r="G4529" s="133">
        <v>6.2135400000000001</v>
      </c>
      <c r="H4529" s="133">
        <v>6.1466399999999997</v>
      </c>
      <c r="I4529" s="133">
        <v>6.09</v>
      </c>
      <c r="J4529" s="133">
        <v>6.7030000000000003</v>
      </c>
      <c r="K4529" s="133">
        <v>518.85699999999997</v>
      </c>
      <c r="L4529" s="133">
        <v>343.779</v>
      </c>
    </row>
    <row r="4530" spans="1:12" x14ac:dyDescent="0.3">
      <c r="A4530" s="134">
        <v>42896</v>
      </c>
      <c r="B4530" s="133">
        <v>212.99100000000001</v>
      </c>
      <c r="C4530" s="133">
        <v>5675.5230000000001</v>
      </c>
      <c r="D4530" s="183">
        <v>180.642</v>
      </c>
      <c r="E4530" s="133">
        <v>13305</v>
      </c>
      <c r="F4530" s="133">
        <v>6.0255099999999997</v>
      </c>
      <c r="G4530" s="133">
        <v>6.2135400000000001</v>
      </c>
      <c r="H4530" s="133">
        <v>6.1466399999999997</v>
      </c>
      <c r="I4530" s="133">
        <v>6.09</v>
      </c>
      <c r="J4530" s="133">
        <v>6.7030000000000003</v>
      </c>
      <c r="K4530" s="133">
        <v>518.85699999999997</v>
      </c>
      <c r="L4530" s="133">
        <v>343.779</v>
      </c>
    </row>
    <row r="4531" spans="1:12" x14ac:dyDescent="0.3">
      <c r="A4531" s="134">
        <v>42897</v>
      </c>
      <c r="B4531" s="133">
        <v>212.99100000000001</v>
      </c>
      <c r="C4531" s="133">
        <v>5675.5230000000001</v>
      </c>
      <c r="D4531" s="183">
        <v>180.642</v>
      </c>
      <c r="E4531" s="133">
        <v>13305</v>
      </c>
      <c r="F4531" s="133">
        <v>6.0255099999999997</v>
      </c>
      <c r="G4531" s="133">
        <v>6.2135400000000001</v>
      </c>
      <c r="H4531" s="133">
        <v>6.1466399999999997</v>
      </c>
      <c r="I4531" s="133">
        <v>6.09</v>
      </c>
      <c r="J4531" s="133">
        <v>6.7030000000000003</v>
      </c>
      <c r="K4531" s="133">
        <v>518.85699999999997</v>
      </c>
      <c r="L4531" s="133">
        <v>343.779</v>
      </c>
    </row>
    <row r="4532" spans="1:12" x14ac:dyDescent="0.3">
      <c r="A4532" s="134">
        <v>42898</v>
      </c>
      <c r="B4532" s="133">
        <v>213.071</v>
      </c>
      <c r="C4532" s="133">
        <v>5691.4359999999997</v>
      </c>
      <c r="D4532" s="183">
        <v>180.87200000000001</v>
      </c>
      <c r="E4532" s="133">
        <v>13304</v>
      </c>
      <c r="F4532" s="133">
        <v>6.0920199999999998</v>
      </c>
      <c r="G4532" s="133">
        <v>6.2207100000000004</v>
      </c>
      <c r="H4532" s="133">
        <v>6.1324199999999998</v>
      </c>
      <c r="I4532" s="133">
        <v>6.13</v>
      </c>
      <c r="J4532" s="133">
        <v>6.7059999999999995</v>
      </c>
      <c r="K4532" s="133">
        <v>520.74199999999996</v>
      </c>
      <c r="L4532" s="133">
        <v>345.17700000000002</v>
      </c>
    </row>
    <row r="4533" spans="1:12" x14ac:dyDescent="0.3">
      <c r="A4533" s="134">
        <v>42899</v>
      </c>
      <c r="B4533" s="133">
        <v>213.2</v>
      </c>
      <c r="C4533" s="133">
        <v>5707.6450000000004</v>
      </c>
      <c r="D4533" s="183">
        <v>181.76400000000001</v>
      </c>
      <c r="E4533" s="133">
        <v>13291</v>
      </c>
      <c r="F4533" s="133">
        <v>6.0727200000000003</v>
      </c>
      <c r="G4533" s="133">
        <v>6.25535</v>
      </c>
      <c r="H4533" s="133">
        <v>6.16838</v>
      </c>
      <c r="I4533" s="133">
        <v>6.0750000000000002</v>
      </c>
      <c r="J4533" s="133">
        <v>6.6909999999999998</v>
      </c>
      <c r="K4533" s="133">
        <v>523.15599999999995</v>
      </c>
      <c r="L4533" s="133">
        <v>346.84699999999998</v>
      </c>
    </row>
    <row r="4534" spans="1:12" x14ac:dyDescent="0.3">
      <c r="A4534" s="134">
        <v>42900</v>
      </c>
      <c r="B4534" s="133">
        <v>213.40700000000001</v>
      </c>
      <c r="C4534" s="133">
        <v>5792.8969999999999</v>
      </c>
      <c r="D4534" s="183">
        <v>184.57599999999999</v>
      </c>
      <c r="E4534" s="133">
        <v>13283</v>
      </c>
      <c r="F4534" s="133">
        <v>6.0274599999999996</v>
      </c>
      <c r="G4534" s="133">
        <v>6.1971299999999996</v>
      </c>
      <c r="H4534" s="133">
        <v>6.1275399999999998</v>
      </c>
      <c r="I4534" s="133">
        <v>6.1790000000000003</v>
      </c>
      <c r="J4534" s="133">
        <v>6.6740000000000004</v>
      </c>
      <c r="K4534" s="133">
        <v>531.92600000000004</v>
      </c>
      <c r="L4534" s="133">
        <v>352.79700000000003</v>
      </c>
    </row>
    <row r="4535" spans="1:12" x14ac:dyDescent="0.3">
      <c r="A4535" s="134">
        <v>42901</v>
      </c>
      <c r="B4535" s="133">
        <v>213.76900000000001</v>
      </c>
      <c r="C4535" s="133">
        <v>5776.2830000000004</v>
      </c>
      <c r="D4535" s="183">
        <v>183.833</v>
      </c>
      <c r="E4535" s="133">
        <v>13308</v>
      </c>
      <c r="F4535" s="133">
        <v>6.06839</v>
      </c>
      <c r="G4535" s="133">
        <v>6.2830700000000004</v>
      </c>
      <c r="H4535" s="133">
        <v>6.1752700000000003</v>
      </c>
      <c r="I4535" s="133">
        <v>6.2140000000000004</v>
      </c>
      <c r="J4535" s="133">
        <v>6.64</v>
      </c>
      <c r="K4535" s="133">
        <v>529.74300000000005</v>
      </c>
      <c r="L4535" s="133">
        <v>351.423</v>
      </c>
    </row>
    <row r="4536" spans="1:12" x14ac:dyDescent="0.3">
      <c r="A4536" s="134">
        <v>42902</v>
      </c>
      <c r="B4536" s="133">
        <v>213.97800000000001</v>
      </c>
      <c r="C4536" s="133">
        <v>5723.6360000000004</v>
      </c>
      <c r="D4536" s="183">
        <v>182.18299999999999</v>
      </c>
      <c r="E4536" s="133">
        <v>13298</v>
      </c>
      <c r="F4536" s="133">
        <v>6.0297099999999997</v>
      </c>
      <c r="G4536" s="133">
        <v>6.2110900000000004</v>
      </c>
      <c r="H4536" s="133">
        <v>6.1626700000000003</v>
      </c>
      <c r="I4536" s="133">
        <v>6.1580000000000004</v>
      </c>
      <c r="J4536" s="133">
        <v>6.6470000000000002</v>
      </c>
      <c r="K4536" s="133">
        <v>524.78399999999999</v>
      </c>
      <c r="L4536" s="133">
        <v>347.58100000000002</v>
      </c>
    </row>
    <row r="4537" spans="1:12" x14ac:dyDescent="0.3">
      <c r="A4537" s="134">
        <v>42903</v>
      </c>
      <c r="B4537" s="133">
        <v>213.97800000000001</v>
      </c>
      <c r="C4537" s="133">
        <v>5723.6360000000004</v>
      </c>
      <c r="D4537" s="183">
        <v>182.18299999999999</v>
      </c>
      <c r="E4537" s="133">
        <v>13298</v>
      </c>
      <c r="F4537" s="133">
        <v>6.0297099999999997</v>
      </c>
      <c r="G4537" s="133">
        <v>6.2110900000000004</v>
      </c>
      <c r="H4537" s="133">
        <v>6.1626700000000003</v>
      </c>
      <c r="I4537" s="133">
        <v>6.1580000000000004</v>
      </c>
      <c r="J4537" s="133">
        <v>6.6470000000000002</v>
      </c>
      <c r="K4537" s="133">
        <v>524.78399999999999</v>
      </c>
      <c r="L4537" s="133">
        <v>347.58100000000002</v>
      </c>
    </row>
    <row r="4538" spans="1:12" x14ac:dyDescent="0.3">
      <c r="A4538" s="134">
        <v>42904</v>
      </c>
      <c r="B4538" s="133">
        <v>213.97800000000001</v>
      </c>
      <c r="C4538" s="133">
        <v>5723.6360000000004</v>
      </c>
      <c r="D4538" s="183">
        <v>182.18299999999999</v>
      </c>
      <c r="E4538" s="133">
        <v>13298</v>
      </c>
      <c r="F4538" s="133">
        <v>6.0297099999999997</v>
      </c>
      <c r="G4538" s="133">
        <v>6.2110900000000004</v>
      </c>
      <c r="H4538" s="133">
        <v>6.1626700000000003</v>
      </c>
      <c r="I4538" s="133">
        <v>6.1580000000000004</v>
      </c>
      <c r="J4538" s="133">
        <v>6.6470000000000002</v>
      </c>
      <c r="K4538" s="133">
        <v>524.78399999999999</v>
      </c>
      <c r="L4538" s="133">
        <v>347.58100000000002</v>
      </c>
    </row>
    <row r="4539" spans="1:12" x14ac:dyDescent="0.3">
      <c r="A4539" s="134">
        <v>42905</v>
      </c>
      <c r="B4539" s="133">
        <v>214.34899999999999</v>
      </c>
      <c r="C4539" s="133">
        <v>5741.9089999999997</v>
      </c>
      <c r="D4539" s="183">
        <v>182.07499999999999</v>
      </c>
      <c r="E4539" s="133">
        <v>13294</v>
      </c>
      <c r="F4539" s="133">
        <v>6.11585</v>
      </c>
      <c r="G4539" s="133">
        <v>6.234</v>
      </c>
      <c r="H4539" s="133">
        <v>6.1579699999999997</v>
      </c>
      <c r="I4539" s="133">
        <v>6.08</v>
      </c>
      <c r="J4539" s="133">
        <v>6.6630000000000003</v>
      </c>
      <c r="K4539" s="133">
        <v>526.548</v>
      </c>
      <c r="L4539" s="133">
        <v>348.93900000000002</v>
      </c>
    </row>
    <row r="4540" spans="1:12" x14ac:dyDescent="0.3">
      <c r="A4540" s="134">
        <v>42906</v>
      </c>
      <c r="B4540" s="133">
        <v>214.21</v>
      </c>
      <c r="C4540" s="133">
        <v>5791.9040000000005</v>
      </c>
      <c r="D4540" s="183">
        <v>184.041</v>
      </c>
      <c r="E4540" s="133">
        <v>13315</v>
      </c>
      <c r="F4540" s="133">
        <v>6.1147799999999997</v>
      </c>
      <c r="G4540" s="133">
        <v>6.18628</v>
      </c>
      <c r="H4540" s="133">
        <v>6.1500300000000001</v>
      </c>
      <c r="I4540" s="133">
        <v>6.1769999999999996</v>
      </c>
      <c r="J4540" s="133">
        <v>6.6850000000000005</v>
      </c>
      <c r="K4540" s="133">
        <v>532.50400000000002</v>
      </c>
      <c r="L4540" s="133">
        <v>353.50599999999997</v>
      </c>
    </row>
    <row r="4541" spans="1:12" x14ac:dyDescent="0.3">
      <c r="A4541" s="134">
        <v>42907</v>
      </c>
      <c r="B4541" s="133">
        <v>214.22300000000001</v>
      </c>
      <c r="C4541" s="133">
        <v>5818.5519999999997</v>
      </c>
      <c r="D4541" s="183">
        <v>184.709</v>
      </c>
      <c r="E4541" s="133">
        <v>13310</v>
      </c>
      <c r="F4541" s="133">
        <v>6.0998599999999996</v>
      </c>
      <c r="G4541" s="133">
        <v>6.2504400000000002</v>
      </c>
      <c r="H4541" s="133">
        <v>6.1094099999999996</v>
      </c>
      <c r="I4541" s="133">
        <v>6.1379999999999999</v>
      </c>
      <c r="J4541" s="133">
        <v>6.6840000000000002</v>
      </c>
      <c r="K4541" s="133">
        <v>534.899</v>
      </c>
      <c r="L4541" s="133">
        <v>356.23399999999998</v>
      </c>
    </row>
    <row r="4542" spans="1:12" x14ac:dyDescent="0.3">
      <c r="A4542" s="134">
        <v>42908</v>
      </c>
      <c r="B4542" s="133">
        <v>214.251</v>
      </c>
      <c r="C4542" s="133">
        <v>5829.7079999999996</v>
      </c>
      <c r="D4542" s="183">
        <v>185.21700000000001</v>
      </c>
      <c r="E4542" s="133">
        <v>13325</v>
      </c>
      <c r="F4542" s="133">
        <v>6.0938499999999998</v>
      </c>
      <c r="G4542" s="133">
        <v>6.3058500000000004</v>
      </c>
      <c r="H4542" s="133">
        <v>6.2161299999999997</v>
      </c>
      <c r="I4542" s="133">
        <v>6.1429999999999998</v>
      </c>
      <c r="J4542" s="133">
        <v>6.6690000000000005</v>
      </c>
      <c r="K4542" s="133">
        <v>534.58199999999999</v>
      </c>
      <c r="L4542" s="133">
        <v>355.85199999999998</v>
      </c>
    </row>
    <row r="4543" spans="1:12" x14ac:dyDescent="0.3">
      <c r="A4543" s="134">
        <v>42909</v>
      </c>
      <c r="B4543" s="133">
        <v>214.29599999999999</v>
      </c>
      <c r="C4543" s="133">
        <v>5829.7079999999996</v>
      </c>
      <c r="D4543" s="183">
        <v>185.21700000000001</v>
      </c>
      <c r="E4543" s="133">
        <v>13315</v>
      </c>
      <c r="F4543" s="133">
        <v>6.0938499999999998</v>
      </c>
      <c r="G4543" s="133">
        <v>6.3058500000000004</v>
      </c>
      <c r="H4543" s="133">
        <v>6.2161299999999997</v>
      </c>
      <c r="I4543" s="133">
        <v>6.1429999999999998</v>
      </c>
      <c r="J4543" s="133">
        <v>6.6690000000000005</v>
      </c>
      <c r="K4543" s="133">
        <v>534.58199999999999</v>
      </c>
      <c r="L4543" s="133">
        <v>355.85199999999998</v>
      </c>
    </row>
    <row r="4544" spans="1:12" x14ac:dyDescent="0.3">
      <c r="A4544" s="134">
        <v>42910</v>
      </c>
      <c r="B4544" s="133">
        <v>214.29599999999999</v>
      </c>
      <c r="C4544" s="133">
        <v>5829.7079999999996</v>
      </c>
      <c r="D4544" s="183">
        <v>185.21700000000001</v>
      </c>
      <c r="E4544" s="133">
        <v>13315</v>
      </c>
      <c r="F4544" s="133">
        <v>6.0938499999999998</v>
      </c>
      <c r="G4544" s="133">
        <v>6.3058500000000004</v>
      </c>
      <c r="H4544" s="133">
        <v>6.2161299999999997</v>
      </c>
      <c r="I4544" s="133">
        <v>6.1429999999999998</v>
      </c>
      <c r="J4544" s="133">
        <v>6.6690000000000005</v>
      </c>
      <c r="K4544" s="133">
        <v>534.58199999999999</v>
      </c>
      <c r="L4544" s="133">
        <v>355.85199999999998</v>
      </c>
    </row>
    <row r="4545" spans="1:12" x14ac:dyDescent="0.3">
      <c r="A4545" s="134">
        <v>42911</v>
      </c>
      <c r="B4545" s="133">
        <v>214.29599999999999</v>
      </c>
      <c r="C4545" s="133">
        <v>5829.7079999999996</v>
      </c>
      <c r="D4545" s="183">
        <v>185.21700000000001</v>
      </c>
      <c r="E4545" s="133">
        <v>13315</v>
      </c>
      <c r="F4545" s="133">
        <v>6.0938499999999998</v>
      </c>
      <c r="G4545" s="133">
        <v>6.3058500000000004</v>
      </c>
      <c r="H4545" s="133">
        <v>6.2161299999999997</v>
      </c>
      <c r="I4545" s="133">
        <v>6.1429999999999998</v>
      </c>
      <c r="J4545" s="133">
        <v>6.6690000000000005</v>
      </c>
      <c r="K4545" s="133">
        <v>534.58199999999999</v>
      </c>
      <c r="L4545" s="133">
        <v>355.85199999999998</v>
      </c>
    </row>
    <row r="4546" spans="1:12" x14ac:dyDescent="0.3">
      <c r="A4546" s="134">
        <v>42912</v>
      </c>
      <c r="B4546" s="133">
        <v>214.43100000000001</v>
      </c>
      <c r="C4546" s="133">
        <v>5829.7079999999996</v>
      </c>
      <c r="D4546" s="183">
        <v>185.21700000000001</v>
      </c>
      <c r="E4546" s="133">
        <v>13299</v>
      </c>
      <c r="F4546" s="133">
        <v>6.0938499999999998</v>
      </c>
      <c r="G4546" s="133">
        <v>6.3058500000000004</v>
      </c>
      <c r="H4546" s="133">
        <v>6.2161299999999997</v>
      </c>
      <c r="I4546" s="133">
        <v>6.1429999999999998</v>
      </c>
      <c r="J4546" s="133">
        <v>6.6690000000000005</v>
      </c>
      <c r="K4546" s="133">
        <v>534.58199999999999</v>
      </c>
      <c r="L4546" s="133">
        <v>355.85199999999998</v>
      </c>
    </row>
    <row r="4547" spans="1:12" x14ac:dyDescent="0.3">
      <c r="A4547" s="134">
        <v>42913</v>
      </c>
      <c r="B4547" s="133">
        <v>214.476</v>
      </c>
      <c r="C4547" s="133">
        <v>5829.7079999999996</v>
      </c>
      <c r="D4547" s="183">
        <v>185.21700000000001</v>
      </c>
      <c r="E4547" s="133">
        <v>13311</v>
      </c>
      <c r="F4547" s="133">
        <v>6.0938499999999998</v>
      </c>
      <c r="G4547" s="133">
        <v>6.3058500000000004</v>
      </c>
      <c r="H4547" s="133">
        <v>6.2161299999999997</v>
      </c>
      <c r="I4547" s="133">
        <v>6.1429999999999998</v>
      </c>
      <c r="J4547" s="133">
        <v>6.6690000000000005</v>
      </c>
      <c r="K4547" s="133">
        <v>534.58199999999999</v>
      </c>
      <c r="L4547" s="133">
        <v>355.85199999999998</v>
      </c>
    </row>
    <row r="4548" spans="1:12" x14ac:dyDescent="0.3">
      <c r="A4548" s="134">
        <v>42914</v>
      </c>
      <c r="B4548" s="133">
        <v>214.52</v>
      </c>
      <c r="C4548" s="133">
        <v>5829.7079999999996</v>
      </c>
      <c r="D4548" s="183">
        <v>185.21700000000001</v>
      </c>
      <c r="E4548" s="133">
        <v>13315</v>
      </c>
      <c r="F4548" s="133">
        <v>6.0938499999999998</v>
      </c>
      <c r="G4548" s="133">
        <v>6.3058500000000004</v>
      </c>
      <c r="H4548" s="133">
        <v>6.2161299999999997</v>
      </c>
      <c r="I4548" s="133">
        <v>6.1429999999999998</v>
      </c>
      <c r="J4548" s="133">
        <v>6.6690000000000005</v>
      </c>
      <c r="K4548" s="133">
        <v>534.58199999999999</v>
      </c>
      <c r="L4548" s="133">
        <v>355.85199999999998</v>
      </c>
    </row>
    <row r="4549" spans="1:12" x14ac:dyDescent="0.3">
      <c r="A4549" s="134">
        <v>42915</v>
      </c>
      <c r="B4549" s="133">
        <v>214.565</v>
      </c>
      <c r="C4549" s="133">
        <v>5829.7079999999996</v>
      </c>
      <c r="D4549" s="183">
        <v>185.21700000000001</v>
      </c>
      <c r="E4549" s="133">
        <v>13345</v>
      </c>
      <c r="F4549" s="133">
        <v>6.0938499999999998</v>
      </c>
      <c r="G4549" s="133">
        <v>6.3058500000000004</v>
      </c>
      <c r="H4549" s="133">
        <v>6.2161299999999997</v>
      </c>
      <c r="I4549" s="133">
        <v>6.1429999999999998</v>
      </c>
      <c r="J4549" s="133">
        <v>6.6690000000000005</v>
      </c>
      <c r="K4549" s="133">
        <v>534.58199999999999</v>
      </c>
      <c r="L4549" s="133">
        <v>355.85199999999998</v>
      </c>
    </row>
    <row r="4550" spans="1:12" x14ac:dyDescent="0.3">
      <c r="A4550" s="134">
        <v>42916</v>
      </c>
      <c r="B4550" s="133">
        <v>214.61</v>
      </c>
      <c r="C4550" s="133">
        <v>5829.7079999999996</v>
      </c>
      <c r="D4550" s="183">
        <v>185.21700000000001</v>
      </c>
      <c r="E4550" s="133">
        <v>13335</v>
      </c>
      <c r="F4550" s="133">
        <v>6.0938499999999998</v>
      </c>
      <c r="G4550" s="133">
        <v>6.3058500000000004</v>
      </c>
      <c r="H4550" s="133">
        <v>6.2161299999999997</v>
      </c>
      <c r="I4550" s="133">
        <v>6.1429999999999998</v>
      </c>
      <c r="J4550" s="133">
        <v>6.6690000000000005</v>
      </c>
      <c r="K4550" s="133">
        <v>534.58199999999999</v>
      </c>
      <c r="L4550" s="133">
        <v>355.85199999999998</v>
      </c>
    </row>
    <row r="4551" spans="1:12" x14ac:dyDescent="0.3">
      <c r="A4551" s="134">
        <v>42917</v>
      </c>
      <c r="B4551" s="133">
        <v>214.61</v>
      </c>
      <c r="C4551" s="133">
        <v>5829.7079999999996</v>
      </c>
      <c r="D4551" s="183">
        <v>185.21700000000001</v>
      </c>
      <c r="E4551" s="133">
        <v>13335</v>
      </c>
      <c r="F4551" s="133">
        <v>6.0938499999999998</v>
      </c>
      <c r="G4551" s="133">
        <v>6.3058500000000004</v>
      </c>
      <c r="H4551" s="133">
        <v>6.2161299999999997</v>
      </c>
      <c r="I4551" s="133">
        <v>6.1429999999999998</v>
      </c>
      <c r="J4551" s="133">
        <v>6.6690000000000005</v>
      </c>
      <c r="K4551" s="133">
        <v>534.58199999999999</v>
      </c>
      <c r="L4551" s="133">
        <v>355.85199999999998</v>
      </c>
    </row>
    <row r="4552" spans="1:12" x14ac:dyDescent="0.3">
      <c r="A4552" s="134">
        <v>42918</v>
      </c>
      <c r="B4552" s="133">
        <v>214.61</v>
      </c>
      <c r="C4552" s="133">
        <v>5829.7079999999996</v>
      </c>
      <c r="D4552" s="183">
        <v>185.21700000000001</v>
      </c>
      <c r="E4552" s="133">
        <v>13335</v>
      </c>
      <c r="F4552" s="133">
        <v>6.0938499999999998</v>
      </c>
      <c r="G4552" s="133">
        <v>6.3058500000000004</v>
      </c>
      <c r="H4552" s="133">
        <v>6.2161299999999997</v>
      </c>
      <c r="I4552" s="133">
        <v>6.1429999999999998</v>
      </c>
      <c r="J4552" s="133">
        <v>6.6690000000000005</v>
      </c>
      <c r="K4552" s="133">
        <v>534.58199999999999</v>
      </c>
      <c r="L4552" s="133">
        <v>355.85199999999998</v>
      </c>
    </row>
    <row r="4553" spans="1:12" x14ac:dyDescent="0.3">
      <c r="A4553" s="134">
        <v>42919</v>
      </c>
      <c r="B4553" s="133">
        <v>213.916</v>
      </c>
      <c r="C4553" s="133">
        <v>5910.2370000000001</v>
      </c>
      <c r="D4553" s="183">
        <v>187.577</v>
      </c>
      <c r="E4553" s="133">
        <v>13412</v>
      </c>
      <c r="F4553" s="133">
        <v>6.0297999999999998</v>
      </c>
      <c r="G4553" s="133">
        <v>6.2380700000000004</v>
      </c>
      <c r="H4553" s="133">
        <v>6.1228999999999996</v>
      </c>
      <c r="I4553" s="133">
        <v>6.19</v>
      </c>
      <c r="J4553" s="133">
        <v>6.7160000000000002</v>
      </c>
      <c r="K4553" s="133">
        <v>545.91600000000005</v>
      </c>
      <c r="L4553" s="133">
        <v>364.315</v>
      </c>
    </row>
    <row r="4554" spans="1:12" x14ac:dyDescent="0.3">
      <c r="A4554" s="134">
        <v>42920</v>
      </c>
      <c r="B4554" s="133">
        <v>213.89599999999999</v>
      </c>
      <c r="C4554" s="133">
        <v>5865.3639999999996</v>
      </c>
      <c r="D4554" s="183">
        <v>185.91200000000001</v>
      </c>
      <c r="E4554" s="133">
        <v>13360</v>
      </c>
      <c r="F4554" s="133">
        <v>6.0301200000000001</v>
      </c>
      <c r="G4554" s="133">
        <v>6.2621399999999996</v>
      </c>
      <c r="H4554" s="133">
        <v>6.1171499999999996</v>
      </c>
      <c r="I4554" s="133">
        <v>6.2</v>
      </c>
      <c r="J4554" s="133">
        <v>6.7210000000000001</v>
      </c>
      <c r="K4554" s="133">
        <v>539.84299999999996</v>
      </c>
      <c r="L4554" s="133">
        <v>360.33499999999998</v>
      </c>
    </row>
    <row r="4555" spans="1:12" x14ac:dyDescent="0.3">
      <c r="A4555" s="134">
        <v>42921</v>
      </c>
      <c r="B4555" s="133">
        <v>214.02500000000001</v>
      </c>
      <c r="C4555" s="133">
        <v>5825.0540000000001</v>
      </c>
      <c r="D4555" s="183">
        <v>184.86799999999999</v>
      </c>
      <c r="E4555" s="133">
        <v>13377</v>
      </c>
      <c r="F4555" s="133">
        <v>6.0744699999999998</v>
      </c>
      <c r="G4555" s="133">
        <v>6.2641400000000003</v>
      </c>
      <c r="H4555" s="133">
        <v>6.0937799999999998</v>
      </c>
      <c r="I4555" s="133">
        <v>6.1859999999999999</v>
      </c>
      <c r="J4555" s="133">
        <v>6.7169999999999996</v>
      </c>
      <c r="K4555" s="133">
        <v>535.85299999999995</v>
      </c>
      <c r="L4555" s="133">
        <v>358.27600000000001</v>
      </c>
    </row>
    <row r="4556" spans="1:12" x14ac:dyDescent="0.3">
      <c r="A4556" s="134">
        <v>42922</v>
      </c>
      <c r="B4556" s="133">
        <v>212.95099999999999</v>
      </c>
      <c r="C4556" s="133">
        <v>5849.5749999999998</v>
      </c>
      <c r="D4556" s="183">
        <v>185.833</v>
      </c>
      <c r="E4556" s="133">
        <v>13391</v>
      </c>
      <c r="F4556" s="133">
        <v>5.9759000000000002</v>
      </c>
      <c r="G4556" s="133">
        <v>6.17746</v>
      </c>
      <c r="H4556" s="133">
        <v>6.0720400000000003</v>
      </c>
      <c r="I4556" s="133">
        <v>6.2359999999999998</v>
      </c>
      <c r="J4556" s="133">
        <v>6.782</v>
      </c>
      <c r="K4556" s="133">
        <v>537.87800000000004</v>
      </c>
      <c r="L4556" s="133">
        <v>359.48</v>
      </c>
    </row>
    <row r="4557" spans="1:12" x14ac:dyDescent="0.3">
      <c r="A4557" s="134">
        <v>42923</v>
      </c>
      <c r="B4557" s="133">
        <v>211.09700000000001</v>
      </c>
      <c r="C4557" s="133">
        <v>5814.7929999999997</v>
      </c>
      <c r="D4557" s="183">
        <v>184.25700000000001</v>
      </c>
      <c r="E4557" s="133">
        <v>13417</v>
      </c>
      <c r="F4557" s="133">
        <v>5.9911000000000003</v>
      </c>
      <c r="G4557" s="133">
        <v>6.1703299999999999</v>
      </c>
      <c r="H4557" s="133">
        <v>6.0251200000000003</v>
      </c>
      <c r="I4557" s="133">
        <v>6.2910000000000004</v>
      </c>
      <c r="J4557" s="133">
        <v>6.8040000000000003</v>
      </c>
      <c r="K4557" s="133">
        <v>534.74800000000005</v>
      </c>
      <c r="L4557" s="133">
        <v>357.79700000000003</v>
      </c>
    </row>
    <row r="4558" spans="1:12" x14ac:dyDescent="0.3">
      <c r="A4558" s="134">
        <v>42924</v>
      </c>
      <c r="B4558" s="133">
        <v>211.09700000000001</v>
      </c>
      <c r="C4558" s="133">
        <v>5814.7929999999997</v>
      </c>
      <c r="D4558" s="183">
        <v>184.25700000000001</v>
      </c>
      <c r="E4558" s="133">
        <v>13417</v>
      </c>
      <c r="F4558" s="133">
        <v>5.9911000000000003</v>
      </c>
      <c r="G4558" s="133">
        <v>6.1703299999999999</v>
      </c>
      <c r="H4558" s="133">
        <v>6.0251200000000003</v>
      </c>
      <c r="I4558" s="133">
        <v>6.2910000000000004</v>
      </c>
      <c r="J4558" s="133">
        <v>6.8040000000000003</v>
      </c>
      <c r="K4558" s="133">
        <v>534.74800000000005</v>
      </c>
      <c r="L4558" s="133">
        <v>357.79700000000003</v>
      </c>
    </row>
    <row r="4559" spans="1:12" x14ac:dyDescent="0.3">
      <c r="A4559" s="134">
        <v>42925</v>
      </c>
      <c r="B4559" s="133">
        <v>211.09700000000001</v>
      </c>
      <c r="C4559" s="133">
        <v>5814.7929999999997</v>
      </c>
      <c r="D4559" s="183">
        <v>184.25700000000001</v>
      </c>
      <c r="E4559" s="133">
        <v>13417</v>
      </c>
      <c r="F4559" s="133">
        <v>5.9911000000000003</v>
      </c>
      <c r="G4559" s="133">
        <v>6.1703299999999999</v>
      </c>
      <c r="H4559" s="133">
        <v>6.0251200000000003</v>
      </c>
      <c r="I4559" s="133">
        <v>6.2910000000000004</v>
      </c>
      <c r="J4559" s="133">
        <v>6.8040000000000003</v>
      </c>
      <c r="K4559" s="133">
        <v>534.74800000000005</v>
      </c>
      <c r="L4559" s="133">
        <v>357.79700000000003</v>
      </c>
    </row>
    <row r="4560" spans="1:12" x14ac:dyDescent="0.3">
      <c r="A4560" s="134">
        <v>42926</v>
      </c>
      <c r="B4560" s="133">
        <v>210.47300000000001</v>
      </c>
      <c r="C4560" s="133">
        <v>5771.5060000000003</v>
      </c>
      <c r="D4560" s="183">
        <v>182.60599999999999</v>
      </c>
      <c r="E4560" s="133">
        <v>13397</v>
      </c>
      <c r="F4560" s="133">
        <v>6.0562100000000001</v>
      </c>
      <c r="G4560" s="133">
        <v>6.2272499999999997</v>
      </c>
      <c r="H4560" s="133">
        <v>6.1321700000000003</v>
      </c>
      <c r="I4560" s="133">
        <v>6.1820000000000004</v>
      </c>
      <c r="J4560" s="133">
        <v>6.8860000000000001</v>
      </c>
      <c r="K4560" s="133">
        <v>529.57299999999998</v>
      </c>
      <c r="L4560" s="133">
        <v>353.97</v>
      </c>
    </row>
    <row r="4561" spans="1:12" x14ac:dyDescent="0.3">
      <c r="A4561" s="134">
        <v>42927</v>
      </c>
      <c r="B4561" s="133">
        <v>210.92599999999999</v>
      </c>
      <c r="C4561" s="133">
        <v>5773.326</v>
      </c>
      <c r="D4561" s="183">
        <v>182.97800000000001</v>
      </c>
      <c r="E4561" s="133">
        <v>13358</v>
      </c>
      <c r="F4561" s="133">
        <v>5.9827599999999999</v>
      </c>
      <c r="G4561" s="133">
        <v>6.1871</v>
      </c>
      <c r="H4561" s="133">
        <v>6.0722399999999999</v>
      </c>
      <c r="I4561" s="133">
        <v>6.2990000000000004</v>
      </c>
      <c r="J4561" s="133">
        <v>6.9020000000000001</v>
      </c>
      <c r="K4561" s="133">
        <v>529.26499999999999</v>
      </c>
      <c r="L4561" s="133">
        <v>354.42200000000003</v>
      </c>
    </row>
    <row r="4562" spans="1:12" x14ac:dyDescent="0.3">
      <c r="A4562" s="134">
        <v>42928</v>
      </c>
      <c r="B4562" s="133">
        <v>211.79599999999999</v>
      </c>
      <c r="C4562" s="133">
        <v>5819.1319999999996</v>
      </c>
      <c r="D4562" s="183">
        <v>184.19499999999999</v>
      </c>
      <c r="E4562" s="133">
        <v>13323</v>
      </c>
      <c r="F4562" s="133">
        <v>6.0412100000000004</v>
      </c>
      <c r="G4562" s="133">
        <v>6.2227399999999999</v>
      </c>
      <c r="H4562" s="133">
        <v>6.1108799999999999</v>
      </c>
      <c r="I4562" s="133">
        <v>6.242</v>
      </c>
      <c r="J4562" s="133">
        <v>6.8680000000000003</v>
      </c>
      <c r="K4562" s="133">
        <v>534.14400000000001</v>
      </c>
      <c r="L4562" s="133">
        <v>357.411</v>
      </c>
    </row>
    <row r="4563" spans="1:12" x14ac:dyDescent="0.3">
      <c r="A4563" s="134">
        <v>42929</v>
      </c>
      <c r="B4563" s="133">
        <v>212.42500000000001</v>
      </c>
      <c r="C4563" s="133">
        <v>5830.0439999999999</v>
      </c>
      <c r="D4563" s="183">
        <v>184.476</v>
      </c>
      <c r="E4563" s="133">
        <v>13331</v>
      </c>
      <c r="F4563" s="133">
        <v>6.0289799999999998</v>
      </c>
      <c r="G4563" s="133">
        <v>6.2078800000000003</v>
      </c>
      <c r="H4563" s="133">
        <v>6.07904</v>
      </c>
      <c r="I4563" s="133">
        <v>6.2670000000000003</v>
      </c>
      <c r="J4563" s="133">
        <v>6.8410000000000002</v>
      </c>
      <c r="K4563" s="133">
        <v>535.57799999999997</v>
      </c>
      <c r="L4563" s="133">
        <v>358.50799999999998</v>
      </c>
    </row>
    <row r="4564" spans="1:12" x14ac:dyDescent="0.3">
      <c r="A4564" s="134">
        <v>42930</v>
      </c>
      <c r="B4564" s="133">
        <v>212.74199999999999</v>
      </c>
      <c r="C4564" s="133">
        <v>5831.7950000000001</v>
      </c>
      <c r="D4564" s="183">
        <v>184.91499999999999</v>
      </c>
      <c r="E4564" s="133">
        <v>13332</v>
      </c>
      <c r="F4564" s="133">
        <v>6.0233800000000004</v>
      </c>
      <c r="G4564" s="133">
        <v>6.1961700000000004</v>
      </c>
      <c r="H4564" s="133">
        <v>6.11008</v>
      </c>
      <c r="I4564" s="133">
        <v>6.2510000000000003</v>
      </c>
      <c r="J4564" s="133">
        <v>6.8230000000000004</v>
      </c>
      <c r="K4564" s="133">
        <v>535.42600000000004</v>
      </c>
      <c r="L4564" s="133">
        <v>358.798</v>
      </c>
    </row>
    <row r="4565" spans="1:12" x14ac:dyDescent="0.3">
      <c r="A4565" s="134">
        <v>42931</v>
      </c>
      <c r="B4565" s="133">
        <v>212.74199999999999</v>
      </c>
      <c r="C4565" s="133">
        <v>5831.7950000000001</v>
      </c>
      <c r="D4565" s="183">
        <v>184.91499999999999</v>
      </c>
      <c r="E4565" s="133">
        <v>13332</v>
      </c>
      <c r="F4565" s="133">
        <v>6.0233800000000004</v>
      </c>
      <c r="G4565" s="133">
        <v>6.1961700000000004</v>
      </c>
      <c r="H4565" s="133">
        <v>6.11008</v>
      </c>
      <c r="I4565" s="133">
        <v>6.2510000000000003</v>
      </c>
      <c r="J4565" s="133">
        <v>6.8230000000000004</v>
      </c>
      <c r="K4565" s="133">
        <v>535.42600000000004</v>
      </c>
      <c r="L4565" s="133">
        <v>358.798</v>
      </c>
    </row>
    <row r="4566" spans="1:12" x14ac:dyDescent="0.3">
      <c r="A4566" s="134">
        <v>42932</v>
      </c>
      <c r="B4566" s="133">
        <v>212.74199999999999</v>
      </c>
      <c r="C4566" s="133">
        <v>5831.7950000000001</v>
      </c>
      <c r="D4566" s="183">
        <v>184.91499999999999</v>
      </c>
      <c r="E4566" s="133">
        <v>13332</v>
      </c>
      <c r="F4566" s="133">
        <v>6.0233800000000004</v>
      </c>
      <c r="G4566" s="133">
        <v>6.1961700000000004</v>
      </c>
      <c r="H4566" s="133">
        <v>6.11008</v>
      </c>
      <c r="I4566" s="133">
        <v>6.2510000000000003</v>
      </c>
      <c r="J4566" s="133">
        <v>6.8230000000000004</v>
      </c>
      <c r="K4566" s="133">
        <v>535.42600000000004</v>
      </c>
      <c r="L4566" s="133">
        <v>358.798</v>
      </c>
    </row>
    <row r="4567" spans="1:12" x14ac:dyDescent="0.3">
      <c r="A4567" s="134">
        <v>42933</v>
      </c>
      <c r="B4567" s="133">
        <v>213.102</v>
      </c>
      <c r="C4567" s="133">
        <v>5841.28</v>
      </c>
      <c r="D4567" s="183">
        <v>185.27600000000001</v>
      </c>
      <c r="E4567" s="133">
        <v>13292</v>
      </c>
      <c r="F4567" s="133">
        <v>5.9943</v>
      </c>
      <c r="G4567" s="133">
        <v>6.1908200000000004</v>
      </c>
      <c r="H4567" s="133">
        <v>6.0724099999999996</v>
      </c>
      <c r="I4567" s="133">
        <v>6.2519999999999998</v>
      </c>
      <c r="J4567" s="133">
        <v>6.8149999999999995</v>
      </c>
      <c r="K4567" s="133">
        <v>536.50699999999995</v>
      </c>
      <c r="L4567" s="133">
        <v>359.11500000000001</v>
      </c>
    </row>
    <row r="4568" spans="1:12" x14ac:dyDescent="0.3">
      <c r="A4568" s="134">
        <v>42934</v>
      </c>
      <c r="B4568" s="133">
        <v>213.39699999999999</v>
      </c>
      <c r="C4568" s="133">
        <v>5822.3519999999999</v>
      </c>
      <c r="D4568" s="183">
        <v>184.41300000000001</v>
      </c>
      <c r="E4568" s="133">
        <v>13303</v>
      </c>
      <c r="F4568" s="133">
        <v>6.00352</v>
      </c>
      <c r="G4568" s="133">
        <v>6.1729000000000003</v>
      </c>
      <c r="H4568" s="133">
        <v>6.1030899999999999</v>
      </c>
      <c r="I4568" s="133">
        <v>6.1920000000000002</v>
      </c>
      <c r="J4568" s="133">
        <v>6.7789999999999999</v>
      </c>
      <c r="K4568" s="133">
        <v>534.298</v>
      </c>
      <c r="L4568" s="133">
        <v>357.61799999999999</v>
      </c>
    </row>
    <row r="4569" spans="1:12" x14ac:dyDescent="0.3">
      <c r="A4569" s="134">
        <v>42935</v>
      </c>
      <c r="B4569" s="133">
        <v>214.096</v>
      </c>
      <c r="C4569" s="133">
        <v>5806.69</v>
      </c>
      <c r="D4569" s="183">
        <v>183.84700000000001</v>
      </c>
      <c r="E4569" s="133">
        <v>13308</v>
      </c>
      <c r="F4569" s="133">
        <v>6.0575299999999999</v>
      </c>
      <c r="G4569" s="133">
        <v>6.1984000000000004</v>
      </c>
      <c r="H4569" s="133">
        <v>6.1161799999999999</v>
      </c>
      <c r="I4569" s="133">
        <v>6.1219999999999999</v>
      </c>
      <c r="J4569" s="133">
        <v>6.74</v>
      </c>
      <c r="K4569" s="133">
        <v>531.64599999999996</v>
      </c>
      <c r="L4569" s="133">
        <v>355.51</v>
      </c>
    </row>
    <row r="4570" spans="1:12" x14ac:dyDescent="0.3">
      <c r="A4570" s="134">
        <v>42936</v>
      </c>
      <c r="B4570" s="133">
        <v>214.23500000000001</v>
      </c>
      <c r="C4570" s="133">
        <v>5825.2079999999996</v>
      </c>
      <c r="D4570" s="183">
        <v>184.834</v>
      </c>
      <c r="E4570" s="133">
        <v>13312</v>
      </c>
      <c r="F4570" s="133">
        <v>6.0390300000000003</v>
      </c>
      <c r="G4570" s="133">
        <v>6.2244400000000004</v>
      </c>
      <c r="H4570" s="133">
        <v>6.0954699999999997</v>
      </c>
      <c r="I4570" s="133">
        <v>6.0250000000000004</v>
      </c>
      <c r="J4570" s="133">
        <v>6.73</v>
      </c>
      <c r="K4570" s="133">
        <v>534.12599999999998</v>
      </c>
      <c r="L4570" s="133">
        <v>357.51799999999997</v>
      </c>
    </row>
    <row r="4571" spans="1:12" x14ac:dyDescent="0.3">
      <c r="A4571" s="134">
        <v>42937</v>
      </c>
      <c r="B4571" s="133">
        <v>214.55199999999999</v>
      </c>
      <c r="C4571" s="133">
        <v>5765.424</v>
      </c>
      <c r="D4571" s="183">
        <v>183.04</v>
      </c>
      <c r="E4571" s="133">
        <v>13329</v>
      </c>
      <c r="F4571" s="133">
        <v>6.0305900000000001</v>
      </c>
      <c r="G4571" s="133">
        <v>6.2268100000000004</v>
      </c>
      <c r="H4571" s="133">
        <v>6.1350800000000003</v>
      </c>
      <c r="I4571" s="133">
        <v>5.9980000000000002</v>
      </c>
      <c r="J4571" s="133">
        <v>6.742</v>
      </c>
      <c r="K4571" s="133">
        <v>526.44299999999998</v>
      </c>
      <c r="L4571" s="133">
        <v>352.29199999999997</v>
      </c>
    </row>
    <row r="4572" spans="1:12" x14ac:dyDescent="0.3">
      <c r="A4572" s="134">
        <v>42938</v>
      </c>
      <c r="B4572" s="133">
        <v>214.55199999999999</v>
      </c>
      <c r="C4572" s="133">
        <v>5765.424</v>
      </c>
      <c r="D4572" s="183">
        <v>183.04</v>
      </c>
      <c r="E4572" s="133">
        <v>13329</v>
      </c>
      <c r="F4572" s="133">
        <v>6.0305900000000001</v>
      </c>
      <c r="G4572" s="133">
        <v>6.2268100000000004</v>
      </c>
      <c r="H4572" s="133">
        <v>6.1350800000000003</v>
      </c>
      <c r="I4572" s="133">
        <v>5.9980000000000002</v>
      </c>
      <c r="J4572" s="133">
        <v>6.742</v>
      </c>
      <c r="K4572" s="133">
        <v>526.44299999999998</v>
      </c>
      <c r="L4572" s="133">
        <v>352.29199999999997</v>
      </c>
    </row>
    <row r="4573" spans="1:12" x14ac:dyDescent="0.3">
      <c r="A4573" s="134">
        <v>42939</v>
      </c>
      <c r="B4573" s="133">
        <v>214.55199999999999</v>
      </c>
      <c r="C4573" s="133">
        <v>5765.424</v>
      </c>
      <c r="D4573" s="183">
        <v>183.04</v>
      </c>
      <c r="E4573" s="133">
        <v>13329</v>
      </c>
      <c r="F4573" s="133">
        <v>6.0305900000000001</v>
      </c>
      <c r="G4573" s="133">
        <v>6.2268100000000004</v>
      </c>
      <c r="H4573" s="133">
        <v>6.1350800000000003</v>
      </c>
      <c r="I4573" s="133">
        <v>5.9980000000000002</v>
      </c>
      <c r="J4573" s="133">
        <v>6.742</v>
      </c>
      <c r="K4573" s="133">
        <v>526.44299999999998</v>
      </c>
      <c r="L4573" s="133">
        <v>352.29199999999997</v>
      </c>
    </row>
    <row r="4574" spans="1:12" x14ac:dyDescent="0.3">
      <c r="A4574" s="134">
        <v>42940</v>
      </c>
      <c r="B4574" s="133">
        <v>214.69200000000001</v>
      </c>
      <c r="C4574" s="133">
        <v>5801.5870000000004</v>
      </c>
      <c r="D4574" s="183">
        <v>184.03899999999999</v>
      </c>
      <c r="E4574" s="133">
        <v>13316</v>
      </c>
      <c r="F4574" s="133">
        <v>6.0041099999999998</v>
      </c>
      <c r="G4574" s="133">
        <v>6.2350300000000001</v>
      </c>
      <c r="H4574" s="133">
        <v>6.1505400000000003</v>
      </c>
      <c r="I4574" s="133">
        <v>6.0419999999999998</v>
      </c>
      <c r="J4574" s="133">
        <v>6.7409999999999997</v>
      </c>
      <c r="K4574" s="133">
        <v>532.16600000000005</v>
      </c>
      <c r="L4574" s="133">
        <v>356.05799999999999</v>
      </c>
    </row>
    <row r="4575" spans="1:12" x14ac:dyDescent="0.3">
      <c r="A4575" s="134">
        <v>42941</v>
      </c>
      <c r="B4575" s="133">
        <v>214.761</v>
      </c>
      <c r="C4575" s="133">
        <v>5813.5349999999999</v>
      </c>
      <c r="D4575" s="183">
        <v>184.035</v>
      </c>
      <c r="E4575" s="133">
        <v>13334</v>
      </c>
      <c r="F4575" s="133">
        <v>6.0308700000000002</v>
      </c>
      <c r="G4575" s="133">
        <v>6.2231500000000004</v>
      </c>
      <c r="H4575" s="133">
        <v>6.0745199999999997</v>
      </c>
      <c r="I4575" s="133">
        <v>6.0510000000000002</v>
      </c>
      <c r="J4575" s="133">
        <v>6.7480000000000002</v>
      </c>
      <c r="K4575" s="133">
        <v>534.05100000000004</v>
      </c>
      <c r="L4575" s="133">
        <v>357.17899999999997</v>
      </c>
    </row>
    <row r="4576" spans="1:12" x14ac:dyDescent="0.3">
      <c r="A4576" s="134">
        <v>42942</v>
      </c>
      <c r="B4576" s="133">
        <v>214.40199999999999</v>
      </c>
      <c r="C4576" s="133">
        <v>5800.2060000000001</v>
      </c>
      <c r="D4576" s="183">
        <v>183.53800000000001</v>
      </c>
      <c r="E4576" s="133">
        <v>13298</v>
      </c>
      <c r="F4576" s="133">
        <v>5.98393</v>
      </c>
      <c r="G4576" s="133">
        <v>6.2204300000000003</v>
      </c>
      <c r="H4576" s="133">
        <v>6.1237199999999996</v>
      </c>
      <c r="I4576" s="133">
        <v>6.0659999999999998</v>
      </c>
      <c r="J4576" s="133">
        <v>6.7560000000000002</v>
      </c>
      <c r="K4576" s="133">
        <v>531.68700000000001</v>
      </c>
      <c r="L4576" s="133">
        <v>356.96199999999999</v>
      </c>
    </row>
    <row r="4577" spans="1:12" x14ac:dyDescent="0.3">
      <c r="A4577" s="134">
        <v>42943</v>
      </c>
      <c r="B4577" s="133">
        <v>214.54</v>
      </c>
      <c r="C4577" s="133">
        <v>5819.7439999999997</v>
      </c>
      <c r="D4577" s="183">
        <v>183.52099999999999</v>
      </c>
      <c r="E4577" s="133">
        <v>13314</v>
      </c>
      <c r="F4577" s="133">
        <v>5.9735500000000004</v>
      </c>
      <c r="G4577" s="133">
        <v>6.2431999999999999</v>
      </c>
      <c r="H4577" s="133">
        <v>6.1050300000000002</v>
      </c>
      <c r="I4577" s="133">
        <v>6.0359999999999996</v>
      </c>
      <c r="J4577" s="133">
        <v>6.7549999999999999</v>
      </c>
      <c r="K4577" s="133">
        <v>531.30899999999997</v>
      </c>
      <c r="L4577" s="133">
        <v>357.02199999999999</v>
      </c>
    </row>
    <row r="4578" spans="1:12" x14ac:dyDescent="0.3">
      <c r="A4578" s="134">
        <v>42944</v>
      </c>
      <c r="B4578" s="133">
        <v>214.51300000000001</v>
      </c>
      <c r="C4578" s="133">
        <v>5831.027</v>
      </c>
      <c r="D4578" s="183">
        <v>184.10599999999999</v>
      </c>
      <c r="E4578" s="133">
        <v>13328</v>
      </c>
      <c r="F4578" s="133">
        <v>6.0076700000000001</v>
      </c>
      <c r="G4578" s="133">
        <v>6.1598899999999999</v>
      </c>
      <c r="H4578" s="133">
        <v>6.1150799999999998</v>
      </c>
      <c r="I4578" s="133">
        <v>6.0259999999999998</v>
      </c>
      <c r="J4578" s="133">
        <v>6.7370000000000001</v>
      </c>
      <c r="K4578" s="133">
        <v>531.88199999999995</v>
      </c>
      <c r="L4578" s="133">
        <v>357.59100000000001</v>
      </c>
    </row>
    <row r="4579" spans="1:12" x14ac:dyDescent="0.3">
      <c r="A4579" s="134">
        <v>42945</v>
      </c>
      <c r="B4579" s="133">
        <v>214.51300000000001</v>
      </c>
      <c r="C4579" s="133">
        <v>5831.027</v>
      </c>
      <c r="D4579" s="183">
        <v>184.10599999999999</v>
      </c>
      <c r="E4579" s="133">
        <v>13328</v>
      </c>
      <c r="F4579" s="133">
        <v>6.0076700000000001</v>
      </c>
      <c r="G4579" s="133">
        <v>6.1598899999999999</v>
      </c>
      <c r="H4579" s="133">
        <v>6.1150799999999998</v>
      </c>
      <c r="I4579" s="133">
        <v>6.0259999999999998</v>
      </c>
      <c r="J4579" s="133">
        <v>6.7370000000000001</v>
      </c>
      <c r="K4579" s="133">
        <v>531.88199999999995</v>
      </c>
      <c r="L4579" s="133">
        <v>357.59100000000001</v>
      </c>
    </row>
    <row r="4580" spans="1:12" x14ac:dyDescent="0.3">
      <c r="A4580" s="134">
        <v>42946</v>
      </c>
      <c r="B4580" s="133">
        <v>214.51300000000001</v>
      </c>
      <c r="C4580" s="133">
        <v>5831.027</v>
      </c>
      <c r="D4580" s="183">
        <v>184.10599999999999</v>
      </c>
      <c r="E4580" s="133">
        <v>13328</v>
      </c>
      <c r="F4580" s="133">
        <v>6.0076700000000001</v>
      </c>
      <c r="G4580" s="133">
        <v>6.1598899999999999</v>
      </c>
      <c r="H4580" s="133">
        <v>6.1150799999999998</v>
      </c>
      <c r="I4580" s="133">
        <v>6.0259999999999998</v>
      </c>
      <c r="J4580" s="133">
        <v>6.7370000000000001</v>
      </c>
      <c r="K4580" s="133">
        <v>531.88199999999995</v>
      </c>
      <c r="L4580" s="133">
        <v>357.59100000000001</v>
      </c>
    </row>
    <row r="4581" spans="1:12" x14ac:dyDescent="0.3">
      <c r="A4581" s="134">
        <v>42947</v>
      </c>
      <c r="B4581" s="133">
        <v>214.68899999999999</v>
      </c>
      <c r="C4581" s="133">
        <v>5840.9390000000003</v>
      </c>
      <c r="D4581" s="183">
        <v>184.54300000000001</v>
      </c>
      <c r="E4581" s="133">
        <v>13319</v>
      </c>
      <c r="F4581" s="133">
        <v>5.94794</v>
      </c>
      <c r="G4581" s="133">
        <v>6.1946099999999999</v>
      </c>
      <c r="H4581" s="133">
        <v>6.0903099999999997</v>
      </c>
      <c r="I4581" s="133">
        <v>6</v>
      </c>
      <c r="J4581" s="133">
        <v>6.7409999999999997</v>
      </c>
      <c r="K4581" s="133">
        <v>531.57500000000005</v>
      </c>
      <c r="L4581" s="133">
        <v>360.24599999999998</v>
      </c>
    </row>
    <row r="4582" spans="1:12" x14ac:dyDescent="0.3">
      <c r="A4582" s="134">
        <v>42948</v>
      </c>
      <c r="B4582" s="133">
        <v>214.904</v>
      </c>
      <c r="C4582" s="133">
        <v>5805.2049999999999</v>
      </c>
      <c r="D4582" s="183">
        <v>183.98699999999999</v>
      </c>
      <c r="E4582" s="133">
        <v>13320</v>
      </c>
      <c r="F4582" s="133">
        <v>5.9889799999999997</v>
      </c>
      <c r="G4582" s="133">
        <v>6.1920799999999998</v>
      </c>
      <c r="H4582" s="133">
        <v>6.0979000000000001</v>
      </c>
      <c r="I4582" s="133">
        <v>6.0380000000000003</v>
      </c>
      <c r="J4582" s="133">
        <v>6.7379999999999995</v>
      </c>
      <c r="K4582" s="133">
        <v>526.80200000000002</v>
      </c>
      <c r="L4582" s="133">
        <v>358.79899999999998</v>
      </c>
    </row>
    <row r="4583" spans="1:12" x14ac:dyDescent="0.3">
      <c r="A4583" s="134">
        <v>42949</v>
      </c>
      <c r="B4583" s="133">
        <v>215.005</v>
      </c>
      <c r="C4583" s="133">
        <v>5824.2489999999998</v>
      </c>
      <c r="D4583" s="183">
        <v>184.654</v>
      </c>
      <c r="E4583" s="133">
        <v>13318</v>
      </c>
      <c r="F4583" s="133">
        <v>5.9881599999999997</v>
      </c>
      <c r="G4583" s="133">
        <v>6.1748700000000003</v>
      </c>
      <c r="H4583" s="133">
        <v>6.06081</v>
      </c>
      <c r="I4583" s="133">
        <v>6.0229999999999997</v>
      </c>
      <c r="J4583" s="133">
        <v>6.7309999999999999</v>
      </c>
      <c r="K4583" s="133">
        <v>529.46400000000006</v>
      </c>
      <c r="L4583" s="133">
        <v>359.86</v>
      </c>
    </row>
    <row r="4584" spans="1:12" x14ac:dyDescent="0.3">
      <c r="A4584" s="134">
        <v>42950</v>
      </c>
      <c r="B4584" s="133">
        <v>215.16399999999999</v>
      </c>
      <c r="C4584" s="133">
        <v>5780.576</v>
      </c>
      <c r="D4584" s="183">
        <v>183.26599999999999</v>
      </c>
      <c r="E4584" s="133">
        <v>13324</v>
      </c>
      <c r="F4584" s="133">
        <v>6.0271299999999997</v>
      </c>
      <c r="G4584" s="133">
        <v>6.2160399999999996</v>
      </c>
      <c r="H4584" s="133">
        <v>6.1207099999999999</v>
      </c>
      <c r="I4584" s="133">
        <v>6.0359999999999996</v>
      </c>
      <c r="J4584" s="133">
        <v>6.726</v>
      </c>
      <c r="K4584" s="133">
        <v>523.86800000000005</v>
      </c>
      <c r="L4584" s="133">
        <v>355.40600000000001</v>
      </c>
    </row>
    <row r="4585" spans="1:12" x14ac:dyDescent="0.3">
      <c r="A4585" s="134">
        <v>42951</v>
      </c>
      <c r="B4585" s="133">
        <v>215.36199999999999</v>
      </c>
      <c r="C4585" s="133">
        <v>5777.482</v>
      </c>
      <c r="D4585" s="183">
        <v>183.083</v>
      </c>
      <c r="E4585" s="133">
        <v>13308</v>
      </c>
      <c r="F4585" s="133">
        <v>6.0107200000000001</v>
      </c>
      <c r="G4585" s="133">
        <v>6.1598100000000002</v>
      </c>
      <c r="H4585" s="133">
        <v>6.0442</v>
      </c>
      <c r="I4585" s="133">
        <v>6.0049999999999999</v>
      </c>
      <c r="J4585" s="133">
        <v>6.7140000000000004</v>
      </c>
      <c r="K4585" s="133">
        <v>522.60299999999995</v>
      </c>
      <c r="L4585" s="133">
        <v>354.63</v>
      </c>
    </row>
    <row r="4586" spans="1:12" x14ac:dyDescent="0.3">
      <c r="A4586" s="134">
        <v>42952</v>
      </c>
      <c r="B4586" s="133">
        <v>215.36199999999999</v>
      </c>
      <c r="C4586" s="133">
        <v>5777.482</v>
      </c>
      <c r="D4586" s="183">
        <v>183.083</v>
      </c>
      <c r="E4586" s="133">
        <v>13308</v>
      </c>
      <c r="F4586" s="133">
        <v>6.0107200000000001</v>
      </c>
      <c r="G4586" s="133">
        <v>6.1598100000000002</v>
      </c>
      <c r="H4586" s="133">
        <v>6.0442</v>
      </c>
      <c r="I4586" s="133">
        <v>6.0049999999999999</v>
      </c>
      <c r="J4586" s="133">
        <v>6.7140000000000004</v>
      </c>
      <c r="K4586" s="133">
        <v>522.60299999999995</v>
      </c>
      <c r="L4586" s="133">
        <v>354.63</v>
      </c>
    </row>
    <row r="4587" spans="1:12" x14ac:dyDescent="0.3">
      <c r="A4587" s="134">
        <v>42953</v>
      </c>
      <c r="B4587" s="133">
        <v>215.36199999999999</v>
      </c>
      <c r="C4587" s="133">
        <v>5777.482</v>
      </c>
      <c r="D4587" s="183">
        <v>183.083</v>
      </c>
      <c r="E4587" s="133">
        <v>13308</v>
      </c>
      <c r="F4587" s="133">
        <v>6.0107200000000001</v>
      </c>
      <c r="G4587" s="133">
        <v>6.1598100000000002</v>
      </c>
      <c r="H4587" s="133">
        <v>6.0442</v>
      </c>
      <c r="I4587" s="133">
        <v>6.0049999999999999</v>
      </c>
      <c r="J4587" s="133">
        <v>6.7140000000000004</v>
      </c>
      <c r="K4587" s="133">
        <v>522.60299999999995</v>
      </c>
      <c r="L4587" s="133">
        <v>354.63</v>
      </c>
    </row>
    <row r="4588" spans="1:12" x14ac:dyDescent="0.3">
      <c r="A4588" s="134">
        <v>42954</v>
      </c>
      <c r="B4588" s="133">
        <v>215.56700000000001</v>
      </c>
      <c r="C4588" s="133">
        <v>5749.2920000000004</v>
      </c>
      <c r="D4588" s="183">
        <v>182.52099999999999</v>
      </c>
      <c r="E4588" s="133">
        <v>13321</v>
      </c>
      <c r="F4588" s="133">
        <v>6.0310699999999997</v>
      </c>
      <c r="G4588" s="133">
        <v>6.1990100000000004</v>
      </c>
      <c r="H4588" s="133">
        <v>6.0934299999999997</v>
      </c>
      <c r="I4588" s="133">
        <v>6.0019999999999998</v>
      </c>
      <c r="J4588" s="133">
        <v>6.7009999999999996</v>
      </c>
      <c r="K4588" s="133">
        <v>520.00300000000004</v>
      </c>
      <c r="L4588" s="133">
        <v>354.07799999999997</v>
      </c>
    </row>
    <row r="4589" spans="1:12" x14ac:dyDescent="0.3">
      <c r="A4589" s="134">
        <v>42955</v>
      </c>
      <c r="B4589" s="133">
        <v>215.88900000000001</v>
      </c>
      <c r="C4589" s="133">
        <v>5810.5630000000001</v>
      </c>
      <c r="D4589" s="183">
        <v>183.98099999999999</v>
      </c>
      <c r="E4589" s="133">
        <v>13325</v>
      </c>
      <c r="F4589" s="133">
        <v>5.9823399999999998</v>
      </c>
      <c r="G4589" s="133">
        <v>6.1728800000000001</v>
      </c>
      <c r="H4589" s="133">
        <v>6.1449100000000003</v>
      </c>
      <c r="I4589" s="133">
        <v>6.0259999999999998</v>
      </c>
      <c r="J4589" s="133">
        <v>6.68</v>
      </c>
      <c r="K4589" s="133">
        <v>526.62599999999998</v>
      </c>
      <c r="L4589" s="133">
        <v>358.149</v>
      </c>
    </row>
    <row r="4590" spans="1:12" x14ac:dyDescent="0.3">
      <c r="A4590" s="134">
        <v>42956</v>
      </c>
      <c r="B4590" s="133">
        <v>215.99199999999999</v>
      </c>
      <c r="C4590" s="133">
        <v>5824.0069999999996</v>
      </c>
      <c r="D4590" s="183">
        <v>185.23400000000001</v>
      </c>
      <c r="E4590" s="133">
        <v>13345</v>
      </c>
      <c r="F4590" s="133">
        <v>6.0074199999999998</v>
      </c>
      <c r="G4590" s="133">
        <v>6.1636199999999999</v>
      </c>
      <c r="H4590" s="133">
        <v>6.0620599999999998</v>
      </c>
      <c r="I4590" s="133">
        <v>5.9580000000000002</v>
      </c>
      <c r="J4590" s="133">
        <v>6.649</v>
      </c>
      <c r="K4590" s="133">
        <v>526.971</v>
      </c>
      <c r="L4590" s="133">
        <v>360.15199999999999</v>
      </c>
    </row>
    <row r="4591" spans="1:12" x14ac:dyDescent="0.3">
      <c r="A4591" s="134">
        <v>42957</v>
      </c>
      <c r="B4591" s="133">
        <v>215.983</v>
      </c>
      <c r="C4591" s="133">
        <v>5825.9459999999999</v>
      </c>
      <c r="D4591" s="183">
        <v>185.44</v>
      </c>
      <c r="E4591" s="133">
        <v>13360</v>
      </c>
      <c r="F4591" s="133">
        <v>6.0015200000000002</v>
      </c>
      <c r="G4591" s="133">
        <v>6.1357900000000001</v>
      </c>
      <c r="H4591" s="133">
        <v>6.07341</v>
      </c>
      <c r="I4591" s="133">
        <v>5.9729999999999999</v>
      </c>
      <c r="J4591" s="133">
        <v>6.6230000000000002</v>
      </c>
      <c r="K4591" s="133">
        <v>526.125</v>
      </c>
      <c r="L4591" s="133">
        <v>359.48599999999999</v>
      </c>
    </row>
    <row r="4592" spans="1:12" x14ac:dyDescent="0.3">
      <c r="A4592" s="134">
        <v>42958</v>
      </c>
      <c r="B4592" s="133">
        <v>215.934</v>
      </c>
      <c r="C4592" s="133">
        <v>5766.1379999999999</v>
      </c>
      <c r="D4592" s="183">
        <v>183.4</v>
      </c>
      <c r="E4592" s="133">
        <v>13346</v>
      </c>
      <c r="F4592" s="133">
        <v>5.9688999999999997</v>
      </c>
      <c r="G4592" s="133">
        <v>6.1507800000000001</v>
      </c>
      <c r="H4592" s="133">
        <v>6.0852599999999999</v>
      </c>
      <c r="I4592" s="133">
        <v>5.9420000000000002</v>
      </c>
      <c r="J4592" s="133">
        <v>6.6180000000000003</v>
      </c>
      <c r="K4592" s="133">
        <v>520.12800000000004</v>
      </c>
      <c r="L4592" s="133">
        <v>355.642</v>
      </c>
    </row>
    <row r="4593" spans="1:12" x14ac:dyDescent="0.3">
      <c r="A4593" s="134">
        <v>42959</v>
      </c>
      <c r="B4593" s="133">
        <v>215.934</v>
      </c>
      <c r="C4593" s="133">
        <v>5766.1379999999999</v>
      </c>
      <c r="D4593" s="183">
        <v>183.4</v>
      </c>
      <c r="E4593" s="133">
        <v>13346</v>
      </c>
      <c r="F4593" s="133">
        <v>5.9688999999999997</v>
      </c>
      <c r="G4593" s="133">
        <v>6.1507800000000001</v>
      </c>
      <c r="H4593" s="133">
        <v>6.0852599999999999</v>
      </c>
      <c r="I4593" s="133">
        <v>5.9420000000000002</v>
      </c>
      <c r="J4593" s="133">
        <v>6.6180000000000003</v>
      </c>
      <c r="K4593" s="133">
        <v>520.12800000000004</v>
      </c>
      <c r="L4593" s="133">
        <v>355.642</v>
      </c>
    </row>
    <row r="4594" spans="1:12" x14ac:dyDescent="0.3">
      <c r="A4594" s="134">
        <v>42960</v>
      </c>
      <c r="B4594" s="133">
        <v>215.934</v>
      </c>
      <c r="C4594" s="133">
        <v>5766.1379999999999</v>
      </c>
      <c r="D4594" s="183">
        <v>183.4</v>
      </c>
      <c r="E4594" s="133">
        <v>13346</v>
      </c>
      <c r="F4594" s="133">
        <v>5.9688999999999997</v>
      </c>
      <c r="G4594" s="133">
        <v>6.1507800000000001</v>
      </c>
      <c r="H4594" s="133">
        <v>6.0852599999999999</v>
      </c>
      <c r="I4594" s="133">
        <v>5.9420000000000002</v>
      </c>
      <c r="J4594" s="133">
        <v>6.6180000000000003</v>
      </c>
      <c r="K4594" s="133">
        <v>520.12800000000004</v>
      </c>
      <c r="L4594" s="133">
        <v>355.642</v>
      </c>
    </row>
    <row r="4595" spans="1:12" x14ac:dyDescent="0.3">
      <c r="A4595" s="134">
        <v>42961</v>
      </c>
      <c r="B4595" s="133">
        <v>216.10400000000001</v>
      </c>
      <c r="C4595" s="133">
        <v>5801.4880000000003</v>
      </c>
      <c r="D4595" s="183">
        <v>184.804</v>
      </c>
      <c r="E4595" s="133">
        <v>13342</v>
      </c>
      <c r="F4595" s="133">
        <v>6.0005699999999997</v>
      </c>
      <c r="G4595" s="133">
        <v>6.1806099999999997</v>
      </c>
      <c r="H4595" s="133">
        <v>6.0788599999999997</v>
      </c>
      <c r="I4595" s="133">
        <v>6.0449999999999999</v>
      </c>
      <c r="J4595" s="133">
        <v>6.6150000000000002</v>
      </c>
      <c r="K4595" s="133">
        <v>523.82299999999998</v>
      </c>
      <c r="L4595" s="133">
        <v>358.02100000000002</v>
      </c>
    </row>
    <row r="4596" spans="1:12" x14ac:dyDescent="0.3">
      <c r="A4596" s="134">
        <v>42962</v>
      </c>
      <c r="B4596" s="133">
        <v>216.083</v>
      </c>
      <c r="C4596" s="133">
        <v>5835.0410000000002</v>
      </c>
      <c r="D4596" s="183">
        <v>185.672</v>
      </c>
      <c r="E4596" s="133">
        <v>13361</v>
      </c>
      <c r="F4596" s="133">
        <v>5.9767200000000003</v>
      </c>
      <c r="G4596" s="133">
        <v>6.1791700000000001</v>
      </c>
      <c r="H4596" s="133">
        <v>6.0422200000000004</v>
      </c>
      <c r="I4596" s="133">
        <v>6.016</v>
      </c>
      <c r="J4596" s="133">
        <v>6.6150000000000002</v>
      </c>
      <c r="K4596" s="133">
        <v>526.625</v>
      </c>
      <c r="L4596" s="133">
        <v>358.52600000000001</v>
      </c>
    </row>
    <row r="4597" spans="1:12" x14ac:dyDescent="0.3">
      <c r="A4597" s="134">
        <v>42963</v>
      </c>
      <c r="B4597" s="133">
        <v>216.154</v>
      </c>
      <c r="C4597" s="133">
        <v>5891.9489999999996</v>
      </c>
      <c r="D4597" s="183">
        <v>186.80199999999999</v>
      </c>
      <c r="E4597" s="133">
        <v>13353</v>
      </c>
      <c r="F4597" s="133">
        <v>6.0056200000000004</v>
      </c>
      <c r="G4597" s="133">
        <v>6.1706900000000005</v>
      </c>
      <c r="H4597" s="133">
        <v>6.0985399999999998</v>
      </c>
      <c r="I4597" s="133">
        <v>5.9770000000000003</v>
      </c>
      <c r="J4597" s="133">
        <v>6.6040000000000001</v>
      </c>
      <c r="K4597" s="133">
        <v>535.41999999999996</v>
      </c>
      <c r="L4597" s="133">
        <v>361.70299999999997</v>
      </c>
    </row>
    <row r="4598" spans="1:12" x14ac:dyDescent="0.3">
      <c r="A4598" s="134">
        <v>42964</v>
      </c>
      <c r="B4598" s="133">
        <v>216.19900000000001</v>
      </c>
      <c r="C4598" s="133">
        <v>5891.9489999999996</v>
      </c>
      <c r="D4598" s="183">
        <v>186.80199999999999</v>
      </c>
      <c r="E4598" s="133">
        <v>13355</v>
      </c>
      <c r="F4598" s="133">
        <v>6.0056200000000004</v>
      </c>
      <c r="G4598" s="133">
        <v>6.1706900000000005</v>
      </c>
      <c r="H4598" s="133">
        <v>6.0985399999999998</v>
      </c>
      <c r="I4598" s="133">
        <v>5.9770000000000003</v>
      </c>
      <c r="J4598" s="133">
        <v>6.6040000000000001</v>
      </c>
      <c r="K4598" s="133">
        <v>535.41999999999996</v>
      </c>
      <c r="L4598" s="133">
        <v>361.70299999999997</v>
      </c>
    </row>
    <row r="4599" spans="1:12" x14ac:dyDescent="0.3">
      <c r="A4599" s="134">
        <v>42965</v>
      </c>
      <c r="B4599" s="133">
        <v>216.41499999999999</v>
      </c>
      <c r="C4599" s="133">
        <v>5893.8410000000003</v>
      </c>
      <c r="D4599" s="183">
        <v>186.88900000000001</v>
      </c>
      <c r="E4599" s="133">
        <v>13360</v>
      </c>
      <c r="F4599" s="133">
        <v>5.9853300000000003</v>
      </c>
      <c r="G4599" s="133">
        <v>6.0785</v>
      </c>
      <c r="H4599" s="133">
        <v>6.0951500000000003</v>
      </c>
      <c r="I4599" s="133">
        <v>5.8390000000000004</v>
      </c>
      <c r="J4599" s="133">
        <v>6.6020000000000003</v>
      </c>
      <c r="K4599" s="133">
        <v>535.23400000000004</v>
      </c>
      <c r="L4599" s="133">
        <v>360.39299999999997</v>
      </c>
    </row>
    <row r="4600" spans="1:12" x14ac:dyDescent="0.3">
      <c r="A4600" s="134">
        <v>42966</v>
      </c>
      <c r="B4600" s="133">
        <v>216.41499999999999</v>
      </c>
      <c r="C4600" s="133">
        <v>5893.8410000000003</v>
      </c>
      <c r="D4600" s="183">
        <v>186.88900000000001</v>
      </c>
      <c r="E4600" s="133">
        <v>13360</v>
      </c>
      <c r="F4600" s="133">
        <v>5.9853300000000003</v>
      </c>
      <c r="G4600" s="133">
        <v>6.0785</v>
      </c>
      <c r="H4600" s="133">
        <v>6.0951500000000003</v>
      </c>
      <c r="I4600" s="133">
        <v>5.8390000000000004</v>
      </c>
      <c r="J4600" s="133">
        <v>6.6020000000000003</v>
      </c>
      <c r="K4600" s="133">
        <v>535.23400000000004</v>
      </c>
      <c r="L4600" s="133">
        <v>360.39299999999997</v>
      </c>
    </row>
    <row r="4601" spans="1:12" x14ac:dyDescent="0.3">
      <c r="A4601" s="134">
        <v>42967</v>
      </c>
      <c r="B4601" s="133">
        <v>216.41499999999999</v>
      </c>
      <c r="C4601" s="133">
        <v>5893.8410000000003</v>
      </c>
      <c r="D4601" s="183">
        <v>186.88900000000001</v>
      </c>
      <c r="E4601" s="133">
        <v>13360</v>
      </c>
      <c r="F4601" s="133">
        <v>5.9853300000000003</v>
      </c>
      <c r="G4601" s="133">
        <v>6.0785</v>
      </c>
      <c r="H4601" s="133">
        <v>6.0951500000000003</v>
      </c>
      <c r="I4601" s="133">
        <v>5.8390000000000004</v>
      </c>
      <c r="J4601" s="133">
        <v>6.6020000000000003</v>
      </c>
      <c r="K4601" s="133">
        <v>535.23400000000004</v>
      </c>
      <c r="L4601" s="133">
        <v>360.39299999999997</v>
      </c>
    </row>
    <row r="4602" spans="1:12" x14ac:dyDescent="0.3">
      <c r="A4602" s="134">
        <v>42968</v>
      </c>
      <c r="B4602" s="133">
        <v>216.619</v>
      </c>
      <c r="C4602" s="133">
        <v>5861.0039999999999</v>
      </c>
      <c r="D4602" s="183">
        <v>185.80500000000001</v>
      </c>
      <c r="E4602" s="133">
        <v>13352</v>
      </c>
      <c r="F4602" s="133">
        <v>6.01173</v>
      </c>
      <c r="G4602" s="133">
        <v>6.1853699999999998</v>
      </c>
      <c r="H4602" s="133">
        <v>6.0421899999999997</v>
      </c>
      <c r="I4602" s="133">
        <v>5.9420000000000002</v>
      </c>
      <c r="J4602" s="133">
        <v>6.5759999999999996</v>
      </c>
      <c r="K4602" s="133">
        <v>531.33299999999997</v>
      </c>
      <c r="L4602" s="133">
        <v>359.83100000000002</v>
      </c>
    </row>
    <row r="4603" spans="1:12" x14ac:dyDescent="0.3">
      <c r="A4603" s="134">
        <v>42969</v>
      </c>
      <c r="B4603" s="133">
        <v>216.95699999999999</v>
      </c>
      <c r="C4603" s="133">
        <v>5880.2969999999996</v>
      </c>
      <c r="D4603" s="183">
        <v>186.63399999999999</v>
      </c>
      <c r="E4603" s="133">
        <v>13333</v>
      </c>
      <c r="F4603" s="133">
        <v>5.9694000000000003</v>
      </c>
      <c r="G4603" s="133">
        <v>6.1259399999999999</v>
      </c>
      <c r="H4603" s="133">
        <v>6.0555700000000003</v>
      </c>
      <c r="I4603" s="133">
        <v>5.9190000000000005</v>
      </c>
      <c r="J4603" s="133">
        <v>6.5579999999999998</v>
      </c>
      <c r="K4603" s="133">
        <v>533.49</v>
      </c>
      <c r="L4603" s="133">
        <v>361.82</v>
      </c>
    </row>
    <row r="4604" spans="1:12" x14ac:dyDescent="0.3">
      <c r="A4604" s="134">
        <v>42970</v>
      </c>
      <c r="B4604" s="133">
        <v>217.06800000000001</v>
      </c>
      <c r="C4604" s="133">
        <v>5914.0240000000003</v>
      </c>
      <c r="D4604" s="183">
        <v>187.346</v>
      </c>
      <c r="E4604" s="133">
        <v>13340</v>
      </c>
      <c r="F4604" s="133">
        <v>5.8999199999999998</v>
      </c>
      <c r="G4604" s="133">
        <v>6.08406</v>
      </c>
      <c r="H4604" s="133">
        <v>6.04033</v>
      </c>
      <c r="I4604" s="133">
        <v>5.8620000000000001</v>
      </c>
      <c r="J4604" s="133">
        <v>6.5380000000000003</v>
      </c>
      <c r="K4604" s="133">
        <v>537.78499999999997</v>
      </c>
      <c r="L4604" s="133">
        <v>363.476</v>
      </c>
    </row>
    <row r="4605" spans="1:12" x14ac:dyDescent="0.3">
      <c r="A4605" s="134">
        <v>42971</v>
      </c>
      <c r="B4605" s="133">
        <v>217.35599999999999</v>
      </c>
      <c r="C4605" s="133">
        <v>5894.1170000000002</v>
      </c>
      <c r="D4605" s="183">
        <v>187.06200000000001</v>
      </c>
      <c r="E4605" s="133">
        <v>13340</v>
      </c>
      <c r="F4605" s="133">
        <v>5.9331100000000001</v>
      </c>
      <c r="G4605" s="133">
        <v>6.13462</v>
      </c>
      <c r="H4605" s="133">
        <v>6.0839800000000004</v>
      </c>
      <c r="I4605" s="133">
        <v>5.8159999999999998</v>
      </c>
      <c r="J4605" s="133">
        <v>6.4859999999999998</v>
      </c>
      <c r="K4605" s="133">
        <v>535.40300000000002</v>
      </c>
      <c r="L4605" s="133">
        <v>362.26</v>
      </c>
    </row>
    <row r="4606" spans="1:12" x14ac:dyDescent="0.3">
      <c r="A4606" s="134">
        <v>42972</v>
      </c>
      <c r="B4606" s="133">
        <v>217.82400000000001</v>
      </c>
      <c r="C4606" s="133">
        <v>5915.3630000000003</v>
      </c>
      <c r="D4606" s="183">
        <v>187.77199999999999</v>
      </c>
      <c r="E4606" s="133">
        <v>13349</v>
      </c>
      <c r="F4606" s="133">
        <v>5.9280400000000002</v>
      </c>
      <c r="G4606" s="133">
        <v>6.1235099999999996</v>
      </c>
      <c r="H4606" s="133">
        <v>6.0762499999999999</v>
      </c>
      <c r="I4606" s="133">
        <v>5.8159999999999998</v>
      </c>
      <c r="J4606" s="133">
        <v>6.4589999999999996</v>
      </c>
      <c r="K4606" s="133">
        <v>537.89400000000001</v>
      </c>
      <c r="L4606" s="133">
        <v>363.274</v>
      </c>
    </row>
    <row r="4607" spans="1:12" x14ac:dyDescent="0.3">
      <c r="A4607" s="134">
        <v>42973</v>
      </c>
      <c r="B4607" s="133">
        <v>217.82400000000001</v>
      </c>
      <c r="C4607" s="133">
        <v>5915.3630000000003</v>
      </c>
      <c r="D4607" s="183">
        <v>187.77199999999999</v>
      </c>
      <c r="E4607" s="133">
        <v>13349</v>
      </c>
      <c r="F4607" s="133">
        <v>5.9280400000000002</v>
      </c>
      <c r="G4607" s="133">
        <v>6.1235099999999996</v>
      </c>
      <c r="H4607" s="133">
        <v>6.0762499999999999</v>
      </c>
      <c r="I4607" s="133">
        <v>5.8159999999999998</v>
      </c>
      <c r="J4607" s="133">
        <v>6.4589999999999996</v>
      </c>
      <c r="K4607" s="133">
        <v>537.89400000000001</v>
      </c>
      <c r="L4607" s="133">
        <v>363.274</v>
      </c>
    </row>
    <row r="4608" spans="1:12" x14ac:dyDescent="0.3">
      <c r="A4608" s="134">
        <v>42974</v>
      </c>
      <c r="B4608" s="133">
        <v>217.82400000000001</v>
      </c>
      <c r="C4608" s="133">
        <v>5915.3630000000003</v>
      </c>
      <c r="D4608" s="183">
        <v>187.77199999999999</v>
      </c>
      <c r="E4608" s="133">
        <v>13349</v>
      </c>
      <c r="F4608" s="133">
        <v>5.9280400000000002</v>
      </c>
      <c r="G4608" s="133">
        <v>6.1235099999999996</v>
      </c>
      <c r="H4608" s="133">
        <v>6.0762499999999999</v>
      </c>
      <c r="I4608" s="133">
        <v>5.8159999999999998</v>
      </c>
      <c r="J4608" s="133">
        <v>6.4589999999999996</v>
      </c>
      <c r="K4608" s="133">
        <v>537.89400000000001</v>
      </c>
      <c r="L4608" s="133">
        <v>363.274</v>
      </c>
    </row>
    <row r="4609" spans="1:12" x14ac:dyDescent="0.3">
      <c r="A4609" s="134">
        <v>42975</v>
      </c>
      <c r="B4609" s="133">
        <v>218.36099999999999</v>
      </c>
      <c r="C4609" s="133">
        <v>5903.3410000000003</v>
      </c>
      <c r="D4609" s="183">
        <v>187.124</v>
      </c>
      <c r="E4609" s="133">
        <v>13331</v>
      </c>
      <c r="F4609" s="133">
        <v>5.9066700000000001</v>
      </c>
      <c r="G4609" s="133">
        <v>6.09537</v>
      </c>
      <c r="H4609" s="133">
        <v>6.0384900000000004</v>
      </c>
      <c r="I4609" s="133">
        <v>5.7770000000000001</v>
      </c>
      <c r="J4609" s="133">
        <v>6.3250000000000002</v>
      </c>
      <c r="K4609" s="133">
        <v>536.28099999999995</v>
      </c>
      <c r="L4609" s="133">
        <v>362.64600000000002</v>
      </c>
    </row>
    <row r="4610" spans="1:12" x14ac:dyDescent="0.3">
      <c r="A4610" s="134">
        <v>42976</v>
      </c>
      <c r="B4610" s="133">
        <v>218.57599999999999</v>
      </c>
      <c r="C4610" s="133">
        <v>5888.2120000000004</v>
      </c>
      <c r="D4610" s="183">
        <v>186.648</v>
      </c>
      <c r="E4610" s="133">
        <v>13352</v>
      </c>
      <c r="F4610" s="133">
        <v>5.8976199999999999</v>
      </c>
      <c r="G4610" s="133">
        <v>6.0982399999999997</v>
      </c>
      <c r="H4610" s="133">
        <v>6.0517300000000001</v>
      </c>
      <c r="I4610" s="133">
        <v>5.8689999999999998</v>
      </c>
      <c r="J4610" s="133">
        <v>6.3170000000000002</v>
      </c>
      <c r="K4610" s="133">
        <v>535.11199999999997</v>
      </c>
      <c r="L4610" s="133">
        <v>361.73500000000001</v>
      </c>
    </row>
    <row r="4611" spans="1:12" x14ac:dyDescent="0.3">
      <c r="A4611" s="134">
        <v>42977</v>
      </c>
      <c r="B4611" s="133">
        <v>219.10400000000001</v>
      </c>
      <c r="C4611" s="133">
        <v>5872.5060000000003</v>
      </c>
      <c r="D4611" s="183">
        <v>186.642</v>
      </c>
      <c r="E4611" s="133">
        <v>13338</v>
      </c>
      <c r="F4611" s="133">
        <v>5.9322600000000003</v>
      </c>
      <c r="G4611" s="133">
        <v>6.1474399999999996</v>
      </c>
      <c r="H4611" s="133">
        <v>6.0763699999999998</v>
      </c>
      <c r="I4611" s="133">
        <v>5.8100000000000005</v>
      </c>
      <c r="J4611" s="133">
        <v>6.2590000000000003</v>
      </c>
      <c r="K4611" s="133">
        <v>533.47400000000005</v>
      </c>
      <c r="L4611" s="133">
        <v>361.87799999999999</v>
      </c>
    </row>
    <row r="4612" spans="1:12" x14ac:dyDescent="0.3">
      <c r="A4612" s="134">
        <v>42978</v>
      </c>
      <c r="B4612" s="133">
        <v>219.964</v>
      </c>
      <c r="C4612" s="133">
        <v>5864.0590000000002</v>
      </c>
      <c r="D4612" s="183">
        <v>186.08500000000001</v>
      </c>
      <c r="E4612" s="133">
        <v>13325</v>
      </c>
      <c r="F4612" s="133">
        <v>5.9005900000000002</v>
      </c>
      <c r="G4612" s="133">
        <v>6.1017700000000001</v>
      </c>
      <c r="H4612" s="133">
        <v>6.0566800000000001</v>
      </c>
      <c r="I4612" s="133">
        <v>5.7960000000000003</v>
      </c>
      <c r="J4612" s="133">
        <v>6.2569999999999997</v>
      </c>
      <c r="K4612" s="133">
        <v>532.22299999999996</v>
      </c>
      <c r="L4612" s="133">
        <v>360.53699999999998</v>
      </c>
    </row>
    <row r="4613" spans="1:12" x14ac:dyDescent="0.3">
      <c r="A4613" s="134">
        <v>42979</v>
      </c>
      <c r="B4613" s="133">
        <v>220.005</v>
      </c>
      <c r="C4613" s="133">
        <v>5864.0590000000002</v>
      </c>
      <c r="D4613" s="183">
        <v>186.08500000000001</v>
      </c>
      <c r="E4613" s="133">
        <v>13326</v>
      </c>
      <c r="F4613" s="133">
        <v>5.9005900000000002</v>
      </c>
      <c r="G4613" s="133">
        <v>6.1017700000000001</v>
      </c>
      <c r="H4613" s="133">
        <v>6.0566800000000001</v>
      </c>
      <c r="I4613" s="133">
        <v>5.7960000000000003</v>
      </c>
      <c r="J4613" s="133">
        <v>6.2569999999999997</v>
      </c>
      <c r="K4613" s="133">
        <v>532.22299999999996</v>
      </c>
      <c r="L4613" s="133">
        <v>360.53699999999998</v>
      </c>
    </row>
    <row r="4614" spans="1:12" x14ac:dyDescent="0.3">
      <c r="A4614" s="134">
        <v>42980</v>
      </c>
      <c r="B4614" s="133">
        <v>220.005</v>
      </c>
      <c r="C4614" s="133">
        <v>5864.0590000000002</v>
      </c>
      <c r="D4614" s="183">
        <v>186.08500000000001</v>
      </c>
      <c r="E4614" s="133">
        <v>13326</v>
      </c>
      <c r="F4614" s="133">
        <v>5.9005900000000002</v>
      </c>
      <c r="G4614" s="133">
        <v>6.1017700000000001</v>
      </c>
      <c r="H4614" s="133">
        <v>6.0566800000000001</v>
      </c>
      <c r="I4614" s="133">
        <v>5.7960000000000003</v>
      </c>
      <c r="J4614" s="133">
        <v>6.2569999999999997</v>
      </c>
      <c r="K4614" s="133">
        <v>532.22299999999996</v>
      </c>
      <c r="L4614" s="133">
        <v>360.53699999999998</v>
      </c>
    </row>
    <row r="4615" spans="1:12" x14ac:dyDescent="0.3">
      <c r="A4615" s="134">
        <v>42981</v>
      </c>
      <c r="B4615" s="133">
        <v>220.005</v>
      </c>
      <c r="C4615" s="133">
        <v>5864.0590000000002</v>
      </c>
      <c r="D4615" s="183">
        <v>186.08500000000001</v>
      </c>
      <c r="E4615" s="133">
        <v>13326</v>
      </c>
      <c r="F4615" s="133">
        <v>5.9005900000000002</v>
      </c>
      <c r="G4615" s="133">
        <v>6.1017700000000001</v>
      </c>
      <c r="H4615" s="133">
        <v>6.0566800000000001</v>
      </c>
      <c r="I4615" s="133">
        <v>5.7960000000000003</v>
      </c>
      <c r="J4615" s="133">
        <v>6.2569999999999997</v>
      </c>
      <c r="K4615" s="133">
        <v>532.22299999999996</v>
      </c>
      <c r="L4615" s="133">
        <v>360.53699999999998</v>
      </c>
    </row>
    <row r="4616" spans="1:12" x14ac:dyDescent="0.3">
      <c r="A4616" s="134">
        <v>42982</v>
      </c>
      <c r="B4616" s="133">
        <v>220.56</v>
      </c>
      <c r="C4616" s="133">
        <v>5813.741</v>
      </c>
      <c r="D4616" s="183">
        <v>184.57</v>
      </c>
      <c r="E4616" s="133">
        <v>13335</v>
      </c>
      <c r="F4616" s="133">
        <v>5.9066900000000002</v>
      </c>
      <c r="G4616" s="133">
        <v>6.1050699999999996</v>
      </c>
      <c r="H4616" s="133">
        <v>6.06541</v>
      </c>
      <c r="I4616" s="133">
        <v>5.7770000000000001</v>
      </c>
      <c r="J4616" s="133">
        <v>6.2610000000000001</v>
      </c>
      <c r="K4616" s="133">
        <v>526.28099999999995</v>
      </c>
      <c r="L4616" s="133">
        <v>357.22800000000001</v>
      </c>
    </row>
    <row r="4617" spans="1:12" x14ac:dyDescent="0.3">
      <c r="A4617" s="134">
        <v>42983</v>
      </c>
      <c r="B4617" s="133">
        <v>221.49299999999999</v>
      </c>
      <c r="C4617" s="133">
        <v>5829.9790000000003</v>
      </c>
      <c r="D4617" s="183">
        <v>184.351</v>
      </c>
      <c r="E4617" s="133">
        <v>13327</v>
      </c>
      <c r="F4617" s="133">
        <v>5.8515300000000003</v>
      </c>
      <c r="G4617" s="133">
        <v>6.0469200000000001</v>
      </c>
      <c r="H4617" s="133">
        <v>6.0763699999999998</v>
      </c>
      <c r="I4617" s="133">
        <v>5.7549999999999999</v>
      </c>
      <c r="J4617" s="133">
        <v>6.2309999999999999</v>
      </c>
      <c r="K4617" s="133">
        <v>528.01400000000001</v>
      </c>
      <c r="L4617" s="133">
        <v>357.89400000000001</v>
      </c>
    </row>
    <row r="4618" spans="1:12" x14ac:dyDescent="0.3">
      <c r="A4618" s="134">
        <v>42984</v>
      </c>
      <c r="B4618" s="133">
        <v>221.75700000000001</v>
      </c>
      <c r="C4618" s="133">
        <v>5824.1379999999999</v>
      </c>
      <c r="D4618" s="183">
        <v>184.53800000000001</v>
      </c>
      <c r="E4618" s="133">
        <v>13328</v>
      </c>
      <c r="F4618" s="133">
        <v>5.8668500000000003</v>
      </c>
      <c r="G4618" s="133">
        <v>6.0297499999999999</v>
      </c>
      <c r="H4618" s="133">
        <v>5.9727699999999997</v>
      </c>
      <c r="I4618" s="133">
        <v>5.7549999999999999</v>
      </c>
      <c r="J4618" s="133">
        <v>6.2149999999999999</v>
      </c>
      <c r="K4618" s="133">
        <v>527.20699999999999</v>
      </c>
      <c r="L4618" s="133">
        <v>356.86799999999999</v>
      </c>
    </row>
    <row r="4619" spans="1:12" x14ac:dyDescent="0.3">
      <c r="A4619" s="134">
        <v>42985</v>
      </c>
      <c r="B4619" s="133">
        <v>222.25299999999999</v>
      </c>
      <c r="C4619" s="133">
        <v>5832.3109999999997</v>
      </c>
      <c r="D4619" s="183">
        <v>184.40199999999999</v>
      </c>
      <c r="E4619" s="133">
        <v>13297</v>
      </c>
      <c r="F4619" s="133">
        <v>5.88497</v>
      </c>
      <c r="G4619" s="133">
        <v>6.0402100000000001</v>
      </c>
      <c r="H4619" s="133">
        <v>6.0353700000000003</v>
      </c>
      <c r="I4619" s="133">
        <v>5.7549999999999999</v>
      </c>
      <c r="J4619" s="133">
        <v>6.1660000000000004</v>
      </c>
      <c r="K4619" s="133">
        <v>527.995</v>
      </c>
      <c r="L4619" s="133">
        <v>357.99200000000002</v>
      </c>
    </row>
    <row r="4620" spans="1:12" x14ac:dyDescent="0.3">
      <c r="A4620" s="134">
        <v>42986</v>
      </c>
      <c r="B4620" s="133">
        <v>223.23</v>
      </c>
      <c r="C4620" s="133">
        <v>5857.1189999999997</v>
      </c>
      <c r="D4620" s="183">
        <v>185.51400000000001</v>
      </c>
      <c r="E4620" s="133">
        <v>13159</v>
      </c>
      <c r="F4620" s="133">
        <v>5.9057199999999996</v>
      </c>
      <c r="G4620" s="133">
        <v>6.1084899999999998</v>
      </c>
      <c r="H4620" s="133">
        <v>5.98447</v>
      </c>
      <c r="I4620" s="133">
        <v>5.7549999999999999</v>
      </c>
      <c r="J4620" s="133">
        <v>6.0919999999999996</v>
      </c>
      <c r="K4620" s="133">
        <v>531.20899999999995</v>
      </c>
      <c r="L4620" s="133">
        <v>359.88200000000001</v>
      </c>
    </row>
    <row r="4621" spans="1:12" x14ac:dyDescent="0.3">
      <c r="A4621" s="134">
        <v>42987</v>
      </c>
      <c r="B4621" s="133">
        <v>223.23</v>
      </c>
      <c r="C4621" s="133">
        <v>5857.1189999999997</v>
      </c>
      <c r="D4621" s="183">
        <v>185.51400000000001</v>
      </c>
      <c r="E4621" s="133">
        <v>13159</v>
      </c>
      <c r="F4621" s="133">
        <v>5.9057199999999996</v>
      </c>
      <c r="G4621" s="133">
        <v>6.1084899999999998</v>
      </c>
      <c r="H4621" s="133">
        <v>5.98447</v>
      </c>
      <c r="I4621" s="133">
        <v>5.7549999999999999</v>
      </c>
      <c r="J4621" s="133">
        <v>6.0919999999999996</v>
      </c>
      <c r="K4621" s="133">
        <v>531.20899999999995</v>
      </c>
      <c r="L4621" s="133">
        <v>359.88200000000001</v>
      </c>
    </row>
    <row r="4622" spans="1:12" x14ac:dyDescent="0.3">
      <c r="A4622" s="134">
        <v>42988</v>
      </c>
      <c r="B4622" s="133">
        <v>223.23</v>
      </c>
      <c r="C4622" s="133">
        <v>5857.1189999999997</v>
      </c>
      <c r="D4622" s="183">
        <v>185.51400000000001</v>
      </c>
      <c r="E4622" s="133">
        <v>13159</v>
      </c>
      <c r="F4622" s="133">
        <v>5.9057199999999996</v>
      </c>
      <c r="G4622" s="133">
        <v>6.1084899999999998</v>
      </c>
      <c r="H4622" s="133">
        <v>5.98447</v>
      </c>
      <c r="I4622" s="133">
        <v>5.7549999999999999</v>
      </c>
      <c r="J4622" s="133">
        <v>6.0919999999999996</v>
      </c>
      <c r="K4622" s="133">
        <v>531.20899999999995</v>
      </c>
      <c r="L4622" s="133">
        <v>359.88200000000001</v>
      </c>
    </row>
    <row r="4623" spans="1:12" x14ac:dyDescent="0.3">
      <c r="A4623" s="134">
        <v>42989</v>
      </c>
      <c r="B4623" s="133">
        <v>223.89599999999999</v>
      </c>
      <c r="C4623" s="133">
        <v>5871.8810000000003</v>
      </c>
      <c r="D4623" s="183">
        <v>185.946</v>
      </c>
      <c r="E4623" s="133">
        <v>13176</v>
      </c>
      <c r="F4623" s="133">
        <v>5.9092000000000002</v>
      </c>
      <c r="G4623" s="133">
        <v>6.0303199999999997</v>
      </c>
      <c r="H4623" s="133">
        <v>6.07104</v>
      </c>
      <c r="I4623" s="133">
        <v>5.6120000000000001</v>
      </c>
      <c r="J4623" s="133">
        <v>6.0510000000000002</v>
      </c>
      <c r="K4623" s="133">
        <v>531.91999999999996</v>
      </c>
      <c r="L4623" s="133">
        <v>359.66699999999997</v>
      </c>
    </row>
    <row r="4624" spans="1:12" x14ac:dyDescent="0.3">
      <c r="A4624" s="134">
        <v>42990</v>
      </c>
      <c r="B4624" s="133">
        <v>223.13300000000001</v>
      </c>
      <c r="C4624" s="133">
        <v>5872.3770000000004</v>
      </c>
      <c r="D4624" s="183">
        <v>185.46600000000001</v>
      </c>
      <c r="E4624" s="133">
        <v>13217</v>
      </c>
      <c r="F4624" s="133">
        <v>5.9051299999999998</v>
      </c>
      <c r="G4624" s="133">
        <v>6.0761799999999999</v>
      </c>
      <c r="H4624" s="133">
        <v>6.0461600000000004</v>
      </c>
      <c r="I4624" s="133">
        <v>5.59</v>
      </c>
      <c r="J4624" s="133">
        <v>6.0410000000000004</v>
      </c>
      <c r="K4624" s="133">
        <v>532.34799999999996</v>
      </c>
      <c r="L4624" s="133">
        <v>359.81099999999998</v>
      </c>
    </row>
    <row r="4625" spans="1:12" x14ac:dyDescent="0.3">
      <c r="A4625" s="134">
        <v>42991</v>
      </c>
      <c r="B4625" s="133">
        <v>223.15799999999999</v>
      </c>
      <c r="C4625" s="133">
        <v>5845.7340000000004</v>
      </c>
      <c r="D4625" s="183">
        <v>184.376</v>
      </c>
      <c r="E4625" s="133">
        <v>13250</v>
      </c>
      <c r="F4625" s="133">
        <v>5.87582</v>
      </c>
      <c r="G4625" s="133">
        <v>6.0524899999999997</v>
      </c>
      <c r="H4625" s="133">
        <v>6.0702800000000003</v>
      </c>
      <c r="I4625" s="133">
        <v>5.5780000000000003</v>
      </c>
      <c r="J4625" s="133">
        <v>6.0220000000000002</v>
      </c>
      <c r="K4625" s="133">
        <v>530.13199999999995</v>
      </c>
      <c r="L4625" s="133">
        <v>359.11900000000003</v>
      </c>
    </row>
    <row r="4626" spans="1:12" x14ac:dyDescent="0.3">
      <c r="A4626" s="134">
        <v>42992</v>
      </c>
      <c r="B4626" s="133">
        <v>222.36500000000001</v>
      </c>
      <c r="C4626" s="133">
        <v>5852.0020000000004</v>
      </c>
      <c r="D4626" s="183">
        <v>184.24100000000001</v>
      </c>
      <c r="E4626" s="133">
        <v>13266</v>
      </c>
      <c r="F4626" s="133">
        <v>5.8969000000000005</v>
      </c>
      <c r="G4626" s="133">
        <v>6.0344699999999998</v>
      </c>
      <c r="H4626" s="133">
        <v>6.0065900000000001</v>
      </c>
      <c r="I4626" s="133">
        <v>5.5170000000000003</v>
      </c>
      <c r="J4626" s="133">
        <v>6.0369999999999999</v>
      </c>
      <c r="K4626" s="133">
        <v>530.47400000000005</v>
      </c>
      <c r="L4626" s="133">
        <v>358.31799999999998</v>
      </c>
    </row>
    <row r="4627" spans="1:12" x14ac:dyDescent="0.3">
      <c r="A4627" s="134">
        <v>42993</v>
      </c>
      <c r="B4627" s="133">
        <v>222.62899999999999</v>
      </c>
      <c r="C4627" s="133">
        <v>5872.3919999999998</v>
      </c>
      <c r="D4627" s="183">
        <v>184.934</v>
      </c>
      <c r="E4627" s="133">
        <v>13246</v>
      </c>
      <c r="F4627" s="133">
        <v>5.8706899999999997</v>
      </c>
      <c r="G4627" s="133">
        <v>6.0598799999999997</v>
      </c>
      <c r="H4627" s="133">
        <v>6.06501</v>
      </c>
      <c r="I4627" s="133">
        <v>5.5170000000000003</v>
      </c>
      <c r="J4627" s="133">
        <v>6.0209999999999999</v>
      </c>
      <c r="K4627" s="133">
        <v>531.56600000000003</v>
      </c>
      <c r="L4627" s="133">
        <v>358.55700000000002</v>
      </c>
    </row>
    <row r="4628" spans="1:12" x14ac:dyDescent="0.3">
      <c r="A4628" s="134">
        <v>42994</v>
      </c>
      <c r="B4628" s="133">
        <v>222.62899999999999</v>
      </c>
      <c r="C4628" s="133">
        <v>5872.3919999999998</v>
      </c>
      <c r="D4628" s="183">
        <v>184.934</v>
      </c>
      <c r="E4628" s="133">
        <v>13246</v>
      </c>
      <c r="F4628" s="133">
        <v>5.8706899999999997</v>
      </c>
      <c r="G4628" s="133">
        <v>6.0598799999999997</v>
      </c>
      <c r="H4628" s="133">
        <v>6.06501</v>
      </c>
      <c r="I4628" s="133">
        <v>5.5170000000000003</v>
      </c>
      <c r="J4628" s="133">
        <v>6.0209999999999999</v>
      </c>
      <c r="K4628" s="133">
        <v>531.56600000000003</v>
      </c>
      <c r="L4628" s="133">
        <v>358.55700000000002</v>
      </c>
    </row>
    <row r="4629" spans="1:12" x14ac:dyDescent="0.3">
      <c r="A4629" s="134">
        <v>42995</v>
      </c>
      <c r="B4629" s="133">
        <v>222.62899999999999</v>
      </c>
      <c r="C4629" s="133">
        <v>5872.3919999999998</v>
      </c>
      <c r="D4629" s="183">
        <v>184.934</v>
      </c>
      <c r="E4629" s="133">
        <v>13246</v>
      </c>
      <c r="F4629" s="133">
        <v>5.8706899999999997</v>
      </c>
      <c r="G4629" s="133">
        <v>6.0598799999999997</v>
      </c>
      <c r="H4629" s="133">
        <v>6.06501</v>
      </c>
      <c r="I4629" s="133">
        <v>5.5170000000000003</v>
      </c>
      <c r="J4629" s="133">
        <v>6.0209999999999999</v>
      </c>
      <c r="K4629" s="133">
        <v>531.56600000000003</v>
      </c>
      <c r="L4629" s="133">
        <v>358.55700000000002</v>
      </c>
    </row>
    <row r="4630" spans="1:12" x14ac:dyDescent="0.3">
      <c r="A4630" s="134">
        <v>42996</v>
      </c>
      <c r="B4630" s="133">
        <v>222.92400000000001</v>
      </c>
      <c r="C4630" s="133">
        <v>5884.6109999999999</v>
      </c>
      <c r="D4630" s="183">
        <v>185.11600000000001</v>
      </c>
      <c r="E4630" s="133">
        <v>13271</v>
      </c>
      <c r="F4630" s="133">
        <v>5.8893199999999997</v>
      </c>
      <c r="G4630" s="133">
        <v>6.0551500000000003</v>
      </c>
      <c r="H4630" s="133">
        <v>6.0233100000000004</v>
      </c>
      <c r="I4630" s="133">
        <v>5.5170000000000003</v>
      </c>
      <c r="J4630" s="133">
        <v>6</v>
      </c>
      <c r="K4630" s="133">
        <v>533.20699999999999</v>
      </c>
      <c r="L4630" s="133">
        <v>358.75700000000001</v>
      </c>
    </row>
    <row r="4631" spans="1:12" x14ac:dyDescent="0.3">
      <c r="A4631" s="134">
        <v>42997</v>
      </c>
      <c r="B4631" s="133">
        <v>223.08199999999999</v>
      </c>
      <c r="C4631" s="133">
        <v>5901.326</v>
      </c>
      <c r="D4631" s="183">
        <v>185.87299999999999</v>
      </c>
      <c r="E4631" s="133">
        <v>13255</v>
      </c>
      <c r="F4631" s="133">
        <v>5.8954300000000002</v>
      </c>
      <c r="G4631" s="133">
        <v>6.0156999999999998</v>
      </c>
      <c r="H4631" s="133">
        <v>6.0047100000000002</v>
      </c>
      <c r="I4631" s="133">
        <v>5.431</v>
      </c>
      <c r="J4631" s="133">
        <v>5.968</v>
      </c>
      <c r="K4631" s="133">
        <v>534.76900000000001</v>
      </c>
      <c r="L4631" s="133">
        <v>360.18900000000002</v>
      </c>
    </row>
    <row r="4632" spans="1:12" x14ac:dyDescent="0.3">
      <c r="A4632" s="134">
        <v>42998</v>
      </c>
      <c r="B4632" s="133">
        <v>223.45400000000001</v>
      </c>
      <c r="C4632" s="133">
        <v>5906.5730000000003</v>
      </c>
      <c r="D4632" s="183">
        <v>185.65299999999999</v>
      </c>
      <c r="E4632" s="133">
        <v>13331</v>
      </c>
      <c r="F4632" s="133">
        <v>5.8456799999999998</v>
      </c>
      <c r="G4632" s="133">
        <v>6.04</v>
      </c>
      <c r="H4632" s="133">
        <v>5.9825699999999999</v>
      </c>
      <c r="I4632" s="133">
        <v>5.3870000000000005</v>
      </c>
      <c r="J4632" s="133">
        <v>5.9450000000000003</v>
      </c>
      <c r="K4632" s="133">
        <v>535.24099999999999</v>
      </c>
      <c r="L4632" s="133">
        <v>359.97</v>
      </c>
    </row>
    <row r="4633" spans="1:12" x14ac:dyDescent="0.3">
      <c r="A4633" s="134">
        <v>42999</v>
      </c>
      <c r="B4633" s="133">
        <v>223.5</v>
      </c>
      <c r="C4633" s="133">
        <v>5906.5730000000003</v>
      </c>
      <c r="D4633" s="183">
        <v>185.65299999999999</v>
      </c>
      <c r="E4633" s="133">
        <v>13320</v>
      </c>
      <c r="F4633" s="133">
        <v>5.8456799999999998</v>
      </c>
      <c r="G4633" s="133">
        <v>6.04</v>
      </c>
      <c r="H4633" s="133">
        <v>5.9825699999999999</v>
      </c>
      <c r="I4633" s="133">
        <v>5.3870000000000005</v>
      </c>
      <c r="J4633" s="133">
        <v>5.9450000000000003</v>
      </c>
      <c r="K4633" s="133">
        <v>535.24099999999999</v>
      </c>
      <c r="L4633" s="133">
        <v>359.97</v>
      </c>
    </row>
    <row r="4634" spans="1:12" x14ac:dyDescent="0.3">
      <c r="A4634" s="134">
        <v>43000</v>
      </c>
      <c r="B4634" s="133">
        <v>223.69399999999999</v>
      </c>
      <c r="C4634" s="133">
        <v>5911.7079999999996</v>
      </c>
      <c r="D4634" s="183">
        <v>184.24299999999999</v>
      </c>
      <c r="E4634" s="133">
        <v>13292</v>
      </c>
      <c r="F4634" s="133">
        <v>5.8906799999999997</v>
      </c>
      <c r="G4634" s="133">
        <v>6.03179</v>
      </c>
      <c r="H4634" s="133">
        <v>5.9944899999999999</v>
      </c>
      <c r="I4634" s="133">
        <v>5.3870000000000005</v>
      </c>
      <c r="J4634" s="133">
        <v>5.9249999999999998</v>
      </c>
      <c r="K4634" s="133">
        <v>535.61300000000006</v>
      </c>
      <c r="L4634" s="133">
        <v>361.41399999999999</v>
      </c>
    </row>
    <row r="4635" spans="1:12" x14ac:dyDescent="0.3">
      <c r="A4635" s="134">
        <v>43001</v>
      </c>
      <c r="B4635" s="133">
        <v>223.69399999999999</v>
      </c>
      <c r="C4635" s="133">
        <v>5911.7079999999996</v>
      </c>
      <c r="D4635" s="183">
        <v>184.24299999999999</v>
      </c>
      <c r="E4635" s="133">
        <v>13292</v>
      </c>
      <c r="F4635" s="133">
        <v>5.8906799999999997</v>
      </c>
      <c r="G4635" s="133">
        <v>6.03179</v>
      </c>
      <c r="H4635" s="133">
        <v>5.9944899999999999</v>
      </c>
      <c r="I4635" s="133">
        <v>5.3870000000000005</v>
      </c>
      <c r="J4635" s="133">
        <v>5.9249999999999998</v>
      </c>
      <c r="K4635" s="133">
        <v>535.61300000000006</v>
      </c>
      <c r="L4635" s="133">
        <v>361.41399999999999</v>
      </c>
    </row>
    <row r="4636" spans="1:12" x14ac:dyDescent="0.3">
      <c r="A4636" s="134">
        <v>43002</v>
      </c>
      <c r="B4636" s="133">
        <v>223.69399999999999</v>
      </c>
      <c r="C4636" s="133">
        <v>5911.7079999999996</v>
      </c>
      <c r="D4636" s="183">
        <v>184.24299999999999</v>
      </c>
      <c r="E4636" s="133">
        <v>13292</v>
      </c>
      <c r="F4636" s="133">
        <v>5.8906799999999997</v>
      </c>
      <c r="G4636" s="133">
        <v>6.03179</v>
      </c>
      <c r="H4636" s="133">
        <v>5.9944899999999999</v>
      </c>
      <c r="I4636" s="133">
        <v>5.3870000000000005</v>
      </c>
      <c r="J4636" s="133">
        <v>5.9249999999999998</v>
      </c>
      <c r="K4636" s="133">
        <v>535.61300000000006</v>
      </c>
      <c r="L4636" s="133">
        <v>361.41399999999999</v>
      </c>
    </row>
    <row r="4637" spans="1:12" x14ac:dyDescent="0.3">
      <c r="A4637" s="134">
        <v>43003</v>
      </c>
      <c r="B4637" s="133">
        <v>225.18199999999999</v>
      </c>
      <c r="C4637" s="133">
        <v>5894.6120000000001</v>
      </c>
      <c r="D4637" s="183">
        <v>183.81100000000001</v>
      </c>
      <c r="E4637" s="133">
        <v>13342</v>
      </c>
      <c r="F4637" s="133">
        <v>5.8961699999999997</v>
      </c>
      <c r="G4637" s="133">
        <v>6.0297299999999998</v>
      </c>
      <c r="H4637" s="133">
        <v>6.0109199999999996</v>
      </c>
      <c r="I4637" s="133">
        <v>5.3019999999999996</v>
      </c>
      <c r="J4637" s="133">
        <v>5.91</v>
      </c>
      <c r="K4637" s="133">
        <v>534.26</v>
      </c>
      <c r="L4637" s="133">
        <v>360.22899999999998</v>
      </c>
    </row>
    <row r="4638" spans="1:12" x14ac:dyDescent="0.3">
      <c r="A4638" s="134">
        <v>43004</v>
      </c>
      <c r="B4638" s="133">
        <v>224.38300000000001</v>
      </c>
      <c r="C4638" s="133">
        <v>5863.9620000000004</v>
      </c>
      <c r="D4638" s="183">
        <v>183.38499999999999</v>
      </c>
      <c r="E4638" s="133">
        <v>13382</v>
      </c>
      <c r="F4638" s="133">
        <v>5.8094599999999996</v>
      </c>
      <c r="G4638" s="133">
        <v>6.0514099999999997</v>
      </c>
      <c r="H4638" s="133">
        <v>5.9686900000000005</v>
      </c>
      <c r="I4638" s="133">
        <v>5.3520000000000003</v>
      </c>
      <c r="J4638" s="133">
        <v>5.9290000000000003</v>
      </c>
      <c r="K4638" s="133">
        <v>531.74900000000002</v>
      </c>
      <c r="L4638" s="133">
        <v>359.49299999999999</v>
      </c>
    </row>
    <row r="4639" spans="1:12" x14ac:dyDescent="0.3">
      <c r="A4639" s="134">
        <v>43005</v>
      </c>
      <c r="B4639" s="133">
        <v>223.249</v>
      </c>
      <c r="C4639" s="133">
        <v>5863.027</v>
      </c>
      <c r="D4639" s="183">
        <v>183.17099999999999</v>
      </c>
      <c r="E4639" s="133">
        <v>13441</v>
      </c>
      <c r="F4639" s="133">
        <v>5.84199</v>
      </c>
      <c r="G4639" s="133">
        <v>6.0443600000000002</v>
      </c>
      <c r="H4639" s="133">
        <v>6.0075000000000003</v>
      </c>
      <c r="I4639" s="133">
        <v>5.4649999999999999</v>
      </c>
      <c r="J4639" s="133">
        <v>6.0229999999999997</v>
      </c>
      <c r="K4639" s="133">
        <v>532.17100000000005</v>
      </c>
      <c r="L4639" s="133">
        <v>359.33300000000003</v>
      </c>
    </row>
    <row r="4640" spans="1:12" x14ac:dyDescent="0.3">
      <c r="A4640" s="134">
        <v>43006</v>
      </c>
      <c r="B4640" s="133">
        <v>222.31899999999999</v>
      </c>
      <c r="C4640" s="133">
        <v>5841.0469999999996</v>
      </c>
      <c r="D4640" s="183">
        <v>182.79</v>
      </c>
      <c r="E4640" s="133">
        <v>13461</v>
      </c>
      <c r="F4640" s="133">
        <v>5.8070899999999996</v>
      </c>
      <c r="G4640" s="133">
        <v>6.0018900000000004</v>
      </c>
      <c r="H4640" s="133">
        <v>5.9850200000000005</v>
      </c>
      <c r="I4640" s="133">
        <v>5.74</v>
      </c>
      <c r="J4640" s="133">
        <v>6.0579999999999998</v>
      </c>
      <c r="K4640" s="133">
        <v>528.62400000000002</v>
      </c>
      <c r="L4640" s="133">
        <v>356.435</v>
      </c>
    </row>
    <row r="4641" spans="1:12" x14ac:dyDescent="0.3">
      <c r="A4641" s="134">
        <v>43007</v>
      </c>
      <c r="B4641" s="133">
        <v>223.565</v>
      </c>
      <c r="C4641" s="133">
        <v>5900.8540000000003</v>
      </c>
      <c r="D4641" s="183">
        <v>184.22900000000001</v>
      </c>
      <c r="E4641" s="133">
        <v>13466</v>
      </c>
      <c r="F4641" s="133">
        <v>5.8340800000000002</v>
      </c>
      <c r="G4641" s="133">
        <v>6.0161800000000003</v>
      </c>
      <c r="H4641" s="133">
        <v>5.9630799999999997</v>
      </c>
      <c r="I4641" s="133">
        <v>5.7229999999999999</v>
      </c>
      <c r="J4641" s="133">
        <v>6.0330000000000004</v>
      </c>
      <c r="K4641" s="133">
        <v>534.31200000000001</v>
      </c>
      <c r="L4641" s="133">
        <v>361.73099999999999</v>
      </c>
    </row>
    <row r="4642" spans="1:12" x14ac:dyDescent="0.3">
      <c r="A4642" s="134">
        <v>43008</v>
      </c>
      <c r="B4642" s="133">
        <v>223.565</v>
      </c>
      <c r="C4642" s="133">
        <v>5900.8540000000003</v>
      </c>
      <c r="D4642" s="183">
        <v>184.22900000000001</v>
      </c>
      <c r="E4642" s="133">
        <v>13466</v>
      </c>
      <c r="F4642" s="133">
        <v>5.8340800000000002</v>
      </c>
      <c r="G4642" s="133">
        <v>6.0161800000000003</v>
      </c>
      <c r="H4642" s="133">
        <v>5.9630799999999997</v>
      </c>
      <c r="I4642" s="133">
        <v>5.7229999999999999</v>
      </c>
      <c r="J4642" s="133">
        <v>6.0330000000000004</v>
      </c>
      <c r="K4642" s="133">
        <v>534.31200000000001</v>
      </c>
      <c r="L4642" s="133">
        <v>361.73099999999999</v>
      </c>
    </row>
    <row r="4643" spans="1:12" x14ac:dyDescent="0.3">
      <c r="A4643" s="134">
        <v>43009</v>
      </c>
      <c r="B4643" s="133">
        <v>223.565</v>
      </c>
      <c r="C4643" s="133">
        <v>5900.8540000000003</v>
      </c>
      <c r="D4643" s="183">
        <v>184.22900000000001</v>
      </c>
      <c r="E4643" s="133">
        <v>13466</v>
      </c>
      <c r="F4643" s="133">
        <v>5.8340800000000002</v>
      </c>
      <c r="G4643" s="133">
        <v>6.0161800000000003</v>
      </c>
      <c r="H4643" s="133">
        <v>5.9630799999999997</v>
      </c>
      <c r="I4643" s="133">
        <v>5.7229999999999999</v>
      </c>
      <c r="J4643" s="133">
        <v>6.0330000000000004</v>
      </c>
      <c r="K4643" s="133">
        <v>534.31200000000001</v>
      </c>
      <c r="L4643" s="133">
        <v>361.73099999999999</v>
      </c>
    </row>
    <row r="4644" spans="1:12" x14ac:dyDescent="0.3">
      <c r="A4644" s="134">
        <v>43010</v>
      </c>
      <c r="B4644" s="133">
        <v>223.494</v>
      </c>
      <c r="C4644" s="133">
        <v>5914.03</v>
      </c>
      <c r="D4644" s="183">
        <v>184.69900000000001</v>
      </c>
      <c r="E4644" s="133">
        <v>13559</v>
      </c>
      <c r="F4644" s="133">
        <v>5.8196399999999997</v>
      </c>
      <c r="G4644" s="133">
        <v>5.9666800000000002</v>
      </c>
      <c r="H4644" s="133">
        <v>5.9740000000000002</v>
      </c>
      <c r="I4644" s="133">
        <v>5.7039999999999997</v>
      </c>
      <c r="J4644" s="133">
        <v>6.0449999999999999</v>
      </c>
      <c r="K4644" s="133">
        <v>537.97299999999996</v>
      </c>
      <c r="L4644" s="133">
        <v>363.46899999999999</v>
      </c>
    </row>
    <row r="4645" spans="1:12" x14ac:dyDescent="0.3">
      <c r="A4645" s="134">
        <v>43011</v>
      </c>
      <c r="B4645" s="133">
        <v>223.10599999999999</v>
      </c>
      <c r="C4645" s="133">
        <v>5939.4530000000004</v>
      </c>
      <c r="D4645" s="183">
        <v>185.69900000000001</v>
      </c>
      <c r="E4645" s="133">
        <v>13519</v>
      </c>
      <c r="F4645" s="133">
        <v>5.7968000000000002</v>
      </c>
      <c r="G4645" s="133">
        <v>5.9967800000000002</v>
      </c>
      <c r="H4645" s="133">
        <v>5.9756299999999998</v>
      </c>
      <c r="I4645" s="133">
        <v>5.6890000000000001</v>
      </c>
      <c r="J4645" s="133">
        <v>6.04</v>
      </c>
      <c r="K4645" s="133">
        <v>540.40800000000002</v>
      </c>
      <c r="L4645" s="133">
        <v>365.81200000000001</v>
      </c>
    </row>
    <row r="4646" spans="1:12" x14ac:dyDescent="0.3">
      <c r="A4646" s="134">
        <v>43012</v>
      </c>
      <c r="B4646" s="133">
        <v>223.435</v>
      </c>
      <c r="C4646" s="133">
        <v>5951.4750000000004</v>
      </c>
      <c r="D4646" s="183">
        <v>186.446</v>
      </c>
      <c r="E4646" s="133">
        <v>13461</v>
      </c>
      <c r="F4646" s="133">
        <v>5.806</v>
      </c>
      <c r="G4646" s="133">
        <v>6.0129999999999999</v>
      </c>
      <c r="H4646" s="133">
        <v>5.9203299999999999</v>
      </c>
      <c r="I4646" s="133">
        <v>5.6669999999999998</v>
      </c>
      <c r="J4646" s="133">
        <v>6.0490000000000004</v>
      </c>
      <c r="K4646" s="133">
        <v>541.22500000000002</v>
      </c>
      <c r="L4646" s="133">
        <v>366.286</v>
      </c>
    </row>
    <row r="4647" spans="1:12" x14ac:dyDescent="0.3">
      <c r="A4647" s="134">
        <v>43013</v>
      </c>
      <c r="B4647" s="133">
        <v>223.48699999999999</v>
      </c>
      <c r="C4647" s="133">
        <v>5901.9059999999999</v>
      </c>
      <c r="D4647" s="183">
        <v>184.672</v>
      </c>
      <c r="E4647" s="133">
        <v>13476</v>
      </c>
      <c r="F4647" s="133">
        <v>5.7924699999999998</v>
      </c>
      <c r="G4647" s="133">
        <v>5.9578800000000003</v>
      </c>
      <c r="H4647" s="133">
        <v>5.9437899999999999</v>
      </c>
      <c r="I4647" s="133">
        <v>5.6959999999999997</v>
      </c>
      <c r="J4647" s="133">
        <v>6.05</v>
      </c>
      <c r="K4647" s="133">
        <v>536.471</v>
      </c>
      <c r="L4647" s="133">
        <v>362.91699999999997</v>
      </c>
    </row>
    <row r="4648" spans="1:12" x14ac:dyDescent="0.3">
      <c r="A4648" s="134">
        <v>43014</v>
      </c>
      <c r="B4648" s="133">
        <v>223.02699999999999</v>
      </c>
      <c r="C4648" s="133">
        <v>5905.3779999999997</v>
      </c>
      <c r="D4648" s="183">
        <v>184.82499999999999</v>
      </c>
      <c r="E4648" s="133">
        <v>13515</v>
      </c>
      <c r="F4648" s="133">
        <v>5.7903900000000004</v>
      </c>
      <c r="G4648" s="133">
        <v>5.9742100000000002</v>
      </c>
      <c r="H4648" s="133">
        <v>5.9298200000000003</v>
      </c>
      <c r="I4648" s="133">
        <v>5.7149999999999999</v>
      </c>
      <c r="J4648" s="133">
        <v>6.0810000000000004</v>
      </c>
      <c r="K4648" s="133">
        <v>537.49900000000002</v>
      </c>
      <c r="L4648" s="133">
        <v>363.76</v>
      </c>
    </row>
    <row r="4649" spans="1:12" x14ac:dyDescent="0.3">
      <c r="A4649" s="134">
        <v>43015</v>
      </c>
      <c r="B4649" s="133">
        <v>223.02699999999999</v>
      </c>
      <c r="C4649" s="133">
        <v>5905.3779999999997</v>
      </c>
      <c r="D4649" s="183">
        <v>184.82499999999999</v>
      </c>
      <c r="E4649" s="133">
        <v>13515</v>
      </c>
      <c r="F4649" s="133">
        <v>5.7903900000000004</v>
      </c>
      <c r="G4649" s="133">
        <v>5.9742100000000002</v>
      </c>
      <c r="H4649" s="133">
        <v>5.9298200000000003</v>
      </c>
      <c r="I4649" s="133">
        <v>5.7149999999999999</v>
      </c>
      <c r="J4649" s="133">
        <v>6.0810000000000004</v>
      </c>
      <c r="K4649" s="133">
        <v>537.49900000000002</v>
      </c>
      <c r="L4649" s="133">
        <v>363.76</v>
      </c>
    </row>
    <row r="4650" spans="1:12" x14ac:dyDescent="0.3">
      <c r="A4650" s="134">
        <v>43016</v>
      </c>
      <c r="B4650" s="133">
        <v>223.02699999999999</v>
      </c>
      <c r="C4650" s="133">
        <v>5905.3779999999997</v>
      </c>
      <c r="D4650" s="183">
        <v>184.82499999999999</v>
      </c>
      <c r="E4650" s="133">
        <v>13515</v>
      </c>
      <c r="F4650" s="133">
        <v>5.7903900000000004</v>
      </c>
      <c r="G4650" s="133">
        <v>5.9742100000000002</v>
      </c>
      <c r="H4650" s="133">
        <v>5.9298200000000003</v>
      </c>
      <c r="I4650" s="133">
        <v>5.7149999999999999</v>
      </c>
      <c r="J4650" s="133">
        <v>6.0810000000000004</v>
      </c>
      <c r="K4650" s="133">
        <v>537.49900000000002</v>
      </c>
      <c r="L4650" s="133">
        <v>363.76</v>
      </c>
    </row>
    <row r="4651" spans="1:12" x14ac:dyDescent="0.3">
      <c r="A4651" s="134">
        <v>43017</v>
      </c>
      <c r="B4651" s="133">
        <v>222.88900000000001</v>
      </c>
      <c r="C4651" s="133">
        <v>5914.933</v>
      </c>
      <c r="D4651" s="183">
        <v>184.881</v>
      </c>
      <c r="E4651" s="133">
        <v>13525</v>
      </c>
      <c r="F4651" s="133">
        <v>5.80314</v>
      </c>
      <c r="G4651" s="133">
        <v>5.9780199999999999</v>
      </c>
      <c r="H4651" s="133">
        <v>5.9298400000000004</v>
      </c>
      <c r="I4651" s="133">
        <v>5.7050000000000001</v>
      </c>
      <c r="J4651" s="133">
        <v>6.0720000000000001</v>
      </c>
      <c r="K4651" s="133">
        <v>538.03399999999999</v>
      </c>
      <c r="L4651" s="133">
        <v>363.30200000000002</v>
      </c>
    </row>
    <row r="4652" spans="1:12" x14ac:dyDescent="0.3">
      <c r="A4652" s="134">
        <v>43018</v>
      </c>
      <c r="B4652" s="133">
        <v>222.709</v>
      </c>
      <c r="C4652" s="133">
        <v>5905.7619999999997</v>
      </c>
      <c r="D4652" s="183">
        <v>184.66</v>
      </c>
      <c r="E4652" s="133">
        <v>13490</v>
      </c>
      <c r="F4652" s="133">
        <v>5.8017099999999999</v>
      </c>
      <c r="G4652" s="133">
        <v>5.9639899999999999</v>
      </c>
      <c r="H4652" s="133">
        <v>5.9478499999999999</v>
      </c>
      <c r="I4652" s="133">
        <v>5.6950000000000003</v>
      </c>
      <c r="J4652" s="133">
        <v>6.141</v>
      </c>
      <c r="K4652" s="133">
        <v>536.54100000000005</v>
      </c>
      <c r="L4652" s="133">
        <v>362.435</v>
      </c>
    </row>
    <row r="4653" spans="1:12" x14ac:dyDescent="0.3">
      <c r="A4653" s="134">
        <v>43019</v>
      </c>
      <c r="B4653" s="133">
        <v>222.59</v>
      </c>
      <c r="C4653" s="133">
        <v>5882.7870000000003</v>
      </c>
      <c r="D4653" s="183">
        <v>183.61199999999999</v>
      </c>
      <c r="E4653" s="133">
        <v>13524</v>
      </c>
      <c r="F4653" s="133">
        <v>5.8096100000000002</v>
      </c>
      <c r="G4653" s="133">
        <v>5.9628499999999995</v>
      </c>
      <c r="H4653" s="133">
        <v>5.9172399999999996</v>
      </c>
      <c r="I4653" s="133">
        <v>5.7219999999999995</v>
      </c>
      <c r="J4653" s="133">
        <v>6.1509999999999998</v>
      </c>
      <c r="K4653" s="133">
        <v>533.05399999999997</v>
      </c>
      <c r="L4653" s="133">
        <v>360.82600000000002</v>
      </c>
    </row>
    <row r="4654" spans="1:12" x14ac:dyDescent="0.3">
      <c r="A4654" s="134">
        <v>43020</v>
      </c>
      <c r="B4654" s="133">
        <v>222.83699999999999</v>
      </c>
      <c r="C4654" s="133">
        <v>5926.2039999999997</v>
      </c>
      <c r="D4654" s="183">
        <v>184.95599999999999</v>
      </c>
      <c r="E4654" s="133">
        <v>13518</v>
      </c>
      <c r="F4654" s="133">
        <v>5.7050299999999998</v>
      </c>
      <c r="G4654" s="133">
        <v>5.94109</v>
      </c>
      <c r="H4654" s="133">
        <v>5.89438</v>
      </c>
      <c r="I4654" s="133">
        <v>5.7210000000000001</v>
      </c>
      <c r="J4654" s="133">
        <v>6.13</v>
      </c>
      <c r="K4654" s="133">
        <v>538.14200000000005</v>
      </c>
      <c r="L4654" s="133">
        <v>365.61799999999999</v>
      </c>
    </row>
    <row r="4655" spans="1:12" x14ac:dyDescent="0.3">
      <c r="A4655" s="134">
        <v>43021</v>
      </c>
      <c r="B4655" s="133">
        <v>222.99299999999999</v>
      </c>
      <c r="C4655" s="133">
        <v>5924.1239999999998</v>
      </c>
      <c r="D4655" s="183">
        <v>185.64099999999999</v>
      </c>
      <c r="E4655" s="133">
        <v>13441</v>
      </c>
      <c r="F4655" s="133">
        <v>5.7612800000000002</v>
      </c>
      <c r="G4655" s="133">
        <v>5.9065799999999999</v>
      </c>
      <c r="H4655" s="133">
        <v>5.8646899999999995</v>
      </c>
      <c r="I4655" s="133">
        <v>5.7039999999999997</v>
      </c>
      <c r="J4655" s="133">
        <v>6.141</v>
      </c>
      <c r="K4655" s="133">
        <v>538.73</v>
      </c>
      <c r="L4655" s="133">
        <v>366.46499999999997</v>
      </c>
    </row>
    <row r="4656" spans="1:12" x14ac:dyDescent="0.3">
      <c r="A4656" s="134">
        <v>43022</v>
      </c>
      <c r="B4656" s="133">
        <v>222.99299999999999</v>
      </c>
      <c r="C4656" s="133">
        <v>5924.1239999999998</v>
      </c>
      <c r="D4656" s="183">
        <v>185.64099999999999</v>
      </c>
      <c r="E4656" s="133">
        <v>13441</v>
      </c>
      <c r="F4656" s="133">
        <v>5.7612800000000002</v>
      </c>
      <c r="G4656" s="133">
        <v>5.9065799999999999</v>
      </c>
      <c r="H4656" s="133">
        <v>5.8646899999999995</v>
      </c>
      <c r="I4656" s="133">
        <v>5.7039999999999997</v>
      </c>
      <c r="J4656" s="133">
        <v>6.141</v>
      </c>
      <c r="K4656" s="133">
        <v>538.73</v>
      </c>
      <c r="L4656" s="133">
        <v>366.46499999999997</v>
      </c>
    </row>
    <row r="4657" spans="1:12" x14ac:dyDescent="0.3">
      <c r="A4657" s="134">
        <v>43023</v>
      </c>
      <c r="B4657" s="133">
        <v>222.99299999999999</v>
      </c>
      <c r="C4657" s="133">
        <v>5924.1239999999998</v>
      </c>
      <c r="D4657" s="183">
        <v>185.64099999999999</v>
      </c>
      <c r="E4657" s="133">
        <v>13441</v>
      </c>
      <c r="F4657" s="133">
        <v>5.7612800000000002</v>
      </c>
      <c r="G4657" s="133">
        <v>5.9065799999999999</v>
      </c>
      <c r="H4657" s="133">
        <v>5.8646899999999995</v>
      </c>
      <c r="I4657" s="133">
        <v>5.7039999999999997</v>
      </c>
      <c r="J4657" s="133">
        <v>6.141</v>
      </c>
      <c r="K4657" s="133">
        <v>538.73</v>
      </c>
      <c r="L4657" s="133">
        <v>366.46499999999997</v>
      </c>
    </row>
    <row r="4658" spans="1:12" x14ac:dyDescent="0.3">
      <c r="A4658" s="134">
        <v>43024</v>
      </c>
      <c r="B4658" s="133">
        <v>223.172</v>
      </c>
      <c r="C4658" s="133">
        <v>5949.701</v>
      </c>
      <c r="D4658" s="183">
        <v>186.16</v>
      </c>
      <c r="E4658" s="133">
        <v>13477</v>
      </c>
      <c r="F4658" s="133">
        <v>5.7809900000000001</v>
      </c>
      <c r="G4658" s="133">
        <v>5.9633900000000004</v>
      </c>
      <c r="H4658" s="133">
        <v>5.9416700000000002</v>
      </c>
      <c r="I4658" s="133">
        <v>5.6970000000000001</v>
      </c>
      <c r="J4658" s="133">
        <v>6.1139999999999999</v>
      </c>
      <c r="K4658" s="133">
        <v>541.49599999999998</v>
      </c>
      <c r="L4658" s="133">
        <v>367.37099999999998</v>
      </c>
    </row>
    <row r="4659" spans="1:12" x14ac:dyDescent="0.3">
      <c r="A4659" s="134">
        <v>43025</v>
      </c>
      <c r="B4659" s="133">
        <v>222.798</v>
      </c>
      <c r="C4659" s="133">
        <v>5947.33</v>
      </c>
      <c r="D4659" s="183">
        <v>185.59299999999999</v>
      </c>
      <c r="E4659" s="133">
        <v>13504</v>
      </c>
      <c r="F4659" s="133">
        <v>5.7590900000000005</v>
      </c>
      <c r="G4659" s="133">
        <v>5.9188999999999998</v>
      </c>
      <c r="H4659" s="133">
        <v>5.85867</v>
      </c>
      <c r="I4659" s="133">
        <v>5.7009999999999996</v>
      </c>
      <c r="J4659" s="133">
        <v>6.1289999999999996</v>
      </c>
      <c r="K4659" s="133">
        <v>541.94399999999996</v>
      </c>
      <c r="L4659" s="133">
        <v>366.54899999999998</v>
      </c>
    </row>
    <row r="4660" spans="1:12" x14ac:dyDescent="0.3">
      <c r="A4660" s="134">
        <v>43026</v>
      </c>
      <c r="B4660" s="133">
        <v>222.70099999999999</v>
      </c>
      <c r="C4660" s="133">
        <v>5929.201</v>
      </c>
      <c r="D4660" s="183">
        <v>184.77799999999999</v>
      </c>
      <c r="E4660" s="133">
        <v>13507</v>
      </c>
      <c r="F4660" s="133">
        <v>5.7295499999999997</v>
      </c>
      <c r="G4660" s="133">
        <v>5.9341299999999997</v>
      </c>
      <c r="H4660" s="133">
        <v>5.9019500000000003</v>
      </c>
      <c r="I4660" s="133">
        <v>5.71</v>
      </c>
      <c r="J4660" s="133">
        <v>6.117</v>
      </c>
      <c r="K4660" s="133">
        <v>539.73699999999997</v>
      </c>
      <c r="L4660" s="133">
        <v>364.23899999999998</v>
      </c>
    </row>
    <row r="4661" spans="1:12" x14ac:dyDescent="0.3">
      <c r="A4661" s="134">
        <v>43027</v>
      </c>
      <c r="B4661" s="133">
        <v>222.77</v>
      </c>
      <c r="C4661" s="133">
        <v>5910.53</v>
      </c>
      <c r="D4661" s="183">
        <v>184.11699999999999</v>
      </c>
      <c r="E4661" s="133">
        <v>13498</v>
      </c>
      <c r="F4661" s="133">
        <v>5.7368300000000003</v>
      </c>
      <c r="G4661" s="133">
        <v>5.9210599999999998</v>
      </c>
      <c r="H4661" s="133">
        <v>5.8674800000000005</v>
      </c>
      <c r="I4661" s="133">
        <v>5.6580000000000004</v>
      </c>
      <c r="J4661" s="133">
        <v>6.0970000000000004</v>
      </c>
      <c r="K4661" s="133">
        <v>534.947</v>
      </c>
      <c r="L4661" s="133">
        <v>362.14</v>
      </c>
    </row>
    <row r="4662" spans="1:12" x14ac:dyDescent="0.3">
      <c r="A4662" s="134">
        <v>43028</v>
      </c>
      <c r="B4662" s="133">
        <v>222.71799999999999</v>
      </c>
      <c r="C4662" s="133">
        <v>5929.549</v>
      </c>
      <c r="D4662" s="183">
        <v>184.59299999999999</v>
      </c>
      <c r="E4662" s="133">
        <v>13526</v>
      </c>
      <c r="F4662" s="133">
        <v>5.7793799999999997</v>
      </c>
      <c r="G4662" s="133">
        <v>5.9014600000000002</v>
      </c>
      <c r="H4662" s="133">
        <v>5.8860299999999999</v>
      </c>
      <c r="I4662" s="133">
        <v>5.6609999999999996</v>
      </c>
      <c r="J4662" s="133">
        <v>6.1349999999999998</v>
      </c>
      <c r="K4662" s="133">
        <v>537.06899999999996</v>
      </c>
      <c r="L4662" s="133">
        <v>364.17399999999998</v>
      </c>
    </row>
    <row r="4663" spans="1:12" x14ac:dyDescent="0.3">
      <c r="A4663" s="134">
        <v>43029</v>
      </c>
      <c r="B4663" s="133">
        <v>222.71799999999999</v>
      </c>
      <c r="C4663" s="133">
        <v>5929.549</v>
      </c>
      <c r="D4663" s="183">
        <v>184.59299999999999</v>
      </c>
      <c r="E4663" s="133">
        <v>13526</v>
      </c>
      <c r="F4663" s="133">
        <v>5.7793799999999997</v>
      </c>
      <c r="G4663" s="133">
        <v>5.9014600000000002</v>
      </c>
      <c r="H4663" s="133">
        <v>5.8860299999999999</v>
      </c>
      <c r="I4663" s="133">
        <v>5.6609999999999996</v>
      </c>
      <c r="J4663" s="133">
        <v>6.1349999999999998</v>
      </c>
      <c r="K4663" s="133">
        <v>537.06899999999996</v>
      </c>
      <c r="L4663" s="133">
        <v>364.17399999999998</v>
      </c>
    </row>
    <row r="4664" spans="1:12" x14ac:dyDescent="0.3">
      <c r="A4664" s="134">
        <v>43030</v>
      </c>
      <c r="B4664" s="133">
        <v>222.71799999999999</v>
      </c>
      <c r="C4664" s="133">
        <v>5929.549</v>
      </c>
      <c r="D4664" s="183">
        <v>184.59299999999999</v>
      </c>
      <c r="E4664" s="133">
        <v>13526</v>
      </c>
      <c r="F4664" s="133">
        <v>5.7793799999999997</v>
      </c>
      <c r="G4664" s="133">
        <v>5.9014600000000002</v>
      </c>
      <c r="H4664" s="133">
        <v>5.8860299999999999</v>
      </c>
      <c r="I4664" s="133">
        <v>5.6609999999999996</v>
      </c>
      <c r="J4664" s="133">
        <v>6.1349999999999998</v>
      </c>
      <c r="K4664" s="133">
        <v>537.06899999999996</v>
      </c>
      <c r="L4664" s="133">
        <v>364.17399999999998</v>
      </c>
    </row>
    <row r="4665" spans="1:12" x14ac:dyDescent="0.3">
      <c r="A4665" s="134">
        <v>43031</v>
      </c>
      <c r="B4665" s="133">
        <v>221.54499999999999</v>
      </c>
      <c r="C4665" s="133">
        <v>5950.0259999999998</v>
      </c>
      <c r="D4665" s="183">
        <v>184.958</v>
      </c>
      <c r="E4665" s="133">
        <v>13544</v>
      </c>
      <c r="F4665" s="133">
        <v>5.7979900000000004</v>
      </c>
      <c r="G4665" s="133">
        <v>5.9165600000000005</v>
      </c>
      <c r="H4665" s="133">
        <v>5.90334</v>
      </c>
      <c r="I4665" s="133">
        <v>5.6379999999999999</v>
      </c>
      <c r="J4665" s="133">
        <v>6.2160000000000002</v>
      </c>
      <c r="K4665" s="133">
        <v>538.89499999999998</v>
      </c>
      <c r="L4665" s="133">
        <v>364.36500000000001</v>
      </c>
    </row>
    <row r="4666" spans="1:12" x14ac:dyDescent="0.3">
      <c r="A4666" s="134">
        <v>43032</v>
      </c>
      <c r="B4666" s="133">
        <v>221.511</v>
      </c>
      <c r="C4666" s="133">
        <v>5952.076</v>
      </c>
      <c r="D4666" s="183">
        <v>185.37700000000001</v>
      </c>
      <c r="E4666" s="133">
        <v>13565</v>
      </c>
      <c r="F4666" s="133">
        <v>5.7002300000000004</v>
      </c>
      <c r="G4666" s="133">
        <v>5.9236399999999998</v>
      </c>
      <c r="H4666" s="133">
        <v>5.9028799999999997</v>
      </c>
      <c r="I4666" s="133">
        <v>5.6319999999999997</v>
      </c>
      <c r="J4666" s="133">
        <v>6.24</v>
      </c>
      <c r="K4666" s="133">
        <v>536.21600000000001</v>
      </c>
      <c r="L4666" s="133">
        <v>362.44200000000001</v>
      </c>
    </row>
    <row r="4667" spans="1:12" x14ac:dyDescent="0.3">
      <c r="A4667" s="134">
        <v>43033</v>
      </c>
      <c r="B4667" s="133">
        <v>220.4</v>
      </c>
      <c r="C4667" s="133">
        <v>6025.4340000000002</v>
      </c>
      <c r="D4667" s="183">
        <v>187.107</v>
      </c>
      <c r="E4667" s="133">
        <v>13577</v>
      </c>
      <c r="F4667" s="133">
        <v>5.7938299999999998</v>
      </c>
      <c r="G4667" s="133">
        <v>5.9618099999999998</v>
      </c>
      <c r="H4667" s="133">
        <v>5.9253200000000001</v>
      </c>
      <c r="I4667" s="133">
        <v>5.6360000000000001</v>
      </c>
      <c r="J4667" s="133">
        <v>6.3280000000000003</v>
      </c>
      <c r="K4667" s="133">
        <v>543.32100000000003</v>
      </c>
      <c r="L4667" s="133">
        <v>365.79300000000001</v>
      </c>
    </row>
    <row r="4668" spans="1:12" x14ac:dyDescent="0.3">
      <c r="A4668" s="134">
        <v>43034</v>
      </c>
      <c r="B4668" s="133">
        <v>220.203</v>
      </c>
      <c r="C4668" s="133">
        <v>5995.8469999999998</v>
      </c>
      <c r="D4668" s="183">
        <v>186.26599999999999</v>
      </c>
      <c r="E4668" s="133">
        <v>13648</v>
      </c>
      <c r="F4668" s="133">
        <v>5.7323300000000001</v>
      </c>
      <c r="G4668" s="133">
        <v>5.9686000000000003</v>
      </c>
      <c r="H4668" s="133">
        <v>5.9131799999999997</v>
      </c>
      <c r="I4668" s="133">
        <v>5.6050000000000004</v>
      </c>
      <c r="J4668" s="133">
        <v>6.3319999999999999</v>
      </c>
      <c r="K4668" s="133">
        <v>540.77700000000004</v>
      </c>
      <c r="L4668" s="133">
        <v>364.35599999999999</v>
      </c>
    </row>
    <row r="4669" spans="1:12" x14ac:dyDescent="0.3">
      <c r="A4669" s="134">
        <v>43035</v>
      </c>
      <c r="B4669" s="133">
        <v>220.31</v>
      </c>
      <c r="C4669" s="133">
        <v>5975.2809999999999</v>
      </c>
      <c r="D4669" s="183">
        <v>185.46199999999999</v>
      </c>
      <c r="E4669" s="133">
        <v>13614</v>
      </c>
      <c r="F4669" s="133">
        <v>5.7145799999999998</v>
      </c>
      <c r="G4669" s="133">
        <v>5.93201</v>
      </c>
      <c r="H4669" s="133">
        <v>5.8749000000000002</v>
      </c>
      <c r="I4669" s="133">
        <v>5.6479999999999997</v>
      </c>
      <c r="J4669" s="133">
        <v>6.3490000000000002</v>
      </c>
      <c r="K4669" s="133">
        <v>537.50199999999995</v>
      </c>
      <c r="L4669" s="133">
        <v>360.92399999999998</v>
      </c>
    </row>
    <row r="4670" spans="1:12" x14ac:dyDescent="0.3">
      <c r="A4670" s="134">
        <v>43036</v>
      </c>
      <c r="B4670" s="133">
        <v>220.31</v>
      </c>
      <c r="C4670" s="133">
        <v>5975.2809999999999</v>
      </c>
      <c r="D4670" s="183">
        <v>185.46199999999999</v>
      </c>
      <c r="E4670" s="133">
        <v>13614</v>
      </c>
      <c r="F4670" s="133">
        <v>5.7145799999999998</v>
      </c>
      <c r="G4670" s="133">
        <v>5.93201</v>
      </c>
      <c r="H4670" s="133">
        <v>5.8749000000000002</v>
      </c>
      <c r="I4670" s="133">
        <v>5.6479999999999997</v>
      </c>
      <c r="J4670" s="133">
        <v>6.3490000000000002</v>
      </c>
      <c r="K4670" s="133">
        <v>537.50199999999995</v>
      </c>
      <c r="L4670" s="133">
        <v>360.92399999999998</v>
      </c>
    </row>
    <row r="4671" spans="1:12" x14ac:dyDescent="0.3">
      <c r="A4671" s="134">
        <v>43037</v>
      </c>
      <c r="B4671" s="133">
        <v>220.31</v>
      </c>
      <c r="C4671" s="133">
        <v>5975.2809999999999</v>
      </c>
      <c r="D4671" s="183">
        <v>185.46199999999999</v>
      </c>
      <c r="E4671" s="133">
        <v>13614</v>
      </c>
      <c r="F4671" s="133">
        <v>5.7145799999999998</v>
      </c>
      <c r="G4671" s="133">
        <v>5.93201</v>
      </c>
      <c r="H4671" s="133">
        <v>5.8749000000000002</v>
      </c>
      <c r="I4671" s="133">
        <v>5.6479999999999997</v>
      </c>
      <c r="J4671" s="133">
        <v>6.3490000000000002</v>
      </c>
      <c r="K4671" s="133">
        <v>537.50199999999995</v>
      </c>
      <c r="L4671" s="133">
        <v>360.92399999999998</v>
      </c>
    </row>
    <row r="4672" spans="1:12" x14ac:dyDescent="0.3">
      <c r="A4672" s="134">
        <v>43038</v>
      </c>
      <c r="B4672" s="133">
        <v>220.554</v>
      </c>
      <c r="C4672" s="133">
        <v>5974.0770000000002</v>
      </c>
      <c r="D4672" s="183">
        <v>185.59</v>
      </c>
      <c r="E4672" s="133">
        <v>13575</v>
      </c>
      <c r="F4672" s="133">
        <v>5.72288</v>
      </c>
      <c r="G4672" s="133">
        <v>5.9191399999999996</v>
      </c>
      <c r="H4672" s="133">
        <v>5.8888499999999997</v>
      </c>
      <c r="I4672" s="133">
        <v>5.7039999999999997</v>
      </c>
      <c r="J4672" s="133">
        <v>6.3360000000000003</v>
      </c>
      <c r="K4672" s="133">
        <v>537.625</v>
      </c>
      <c r="L4672" s="133">
        <v>362.20400000000001</v>
      </c>
    </row>
    <row r="4673" spans="1:12" x14ac:dyDescent="0.3">
      <c r="A4673" s="134">
        <v>43039</v>
      </c>
      <c r="B4673" s="133">
        <v>220.803</v>
      </c>
      <c r="C4673" s="133">
        <v>6005.7839999999997</v>
      </c>
      <c r="D4673" s="183">
        <v>185.852</v>
      </c>
      <c r="E4673" s="133">
        <v>13560</v>
      </c>
      <c r="F4673" s="133">
        <v>5.7259799999999998</v>
      </c>
      <c r="G4673" s="133">
        <v>5.9306000000000001</v>
      </c>
      <c r="H4673" s="133">
        <v>5.8616799999999998</v>
      </c>
      <c r="I4673" s="133">
        <v>5.718</v>
      </c>
      <c r="J4673" s="133">
        <v>6.31</v>
      </c>
      <c r="K4673" s="133">
        <v>541.52200000000005</v>
      </c>
      <c r="L4673" s="133">
        <v>363.51900000000001</v>
      </c>
    </row>
    <row r="4674" spans="1:12" x14ac:dyDescent="0.3">
      <c r="A4674" s="134">
        <v>43040</v>
      </c>
      <c r="B4674" s="133">
        <v>221.363</v>
      </c>
      <c r="C4674" s="133">
        <v>6038.1459999999997</v>
      </c>
      <c r="D4674" s="183">
        <v>186.18600000000001</v>
      </c>
      <c r="E4674" s="133">
        <v>13550</v>
      </c>
      <c r="F4674" s="133">
        <v>5.6953899999999997</v>
      </c>
      <c r="G4674" s="133">
        <v>5.9041499999999996</v>
      </c>
      <c r="H4674" s="133">
        <v>5.8818200000000003</v>
      </c>
      <c r="I4674" s="133">
        <v>5.6289999999999996</v>
      </c>
      <c r="J4674" s="133">
        <v>6.3029999999999999</v>
      </c>
      <c r="K4674" s="133">
        <v>545.82899999999995</v>
      </c>
      <c r="L4674" s="133">
        <v>365.81299999999999</v>
      </c>
    </row>
    <row r="4675" spans="1:12" x14ac:dyDescent="0.3">
      <c r="A4675" s="134">
        <v>43041</v>
      </c>
      <c r="B4675" s="133">
        <v>222.215</v>
      </c>
      <c r="C4675" s="133">
        <v>6031.107</v>
      </c>
      <c r="D4675" s="183">
        <v>185.875</v>
      </c>
      <c r="E4675" s="133">
        <v>13495</v>
      </c>
      <c r="F4675" s="133">
        <v>5.6752900000000004</v>
      </c>
      <c r="G4675" s="133">
        <v>5.90726</v>
      </c>
      <c r="H4675" s="133">
        <v>5.9046599999999998</v>
      </c>
      <c r="I4675" s="133">
        <v>5.6669999999999998</v>
      </c>
      <c r="J4675" s="133">
        <v>6.2590000000000003</v>
      </c>
      <c r="K4675" s="133">
        <v>546.56299999999999</v>
      </c>
      <c r="L4675" s="133">
        <v>367.82400000000001</v>
      </c>
    </row>
    <row r="4676" spans="1:12" x14ac:dyDescent="0.3">
      <c r="A4676" s="134">
        <v>43042</v>
      </c>
      <c r="B4676" s="133">
        <v>223.197</v>
      </c>
      <c r="C4676" s="133">
        <v>6039.5410000000002</v>
      </c>
      <c r="D4676" s="183">
        <v>186.327</v>
      </c>
      <c r="E4676" s="133">
        <v>13495</v>
      </c>
      <c r="F4676" s="133">
        <v>5.6744199999999996</v>
      </c>
      <c r="G4676" s="133">
        <v>5.9418800000000003</v>
      </c>
      <c r="H4676" s="133">
        <v>5.8340399999999999</v>
      </c>
      <c r="I4676" s="133">
        <v>5.66</v>
      </c>
      <c r="J4676" s="133">
        <v>6.1890000000000001</v>
      </c>
      <c r="K4676" s="133">
        <v>549.06700000000001</v>
      </c>
      <c r="L4676" s="133">
        <v>367.786</v>
      </c>
    </row>
    <row r="4677" spans="1:12" x14ac:dyDescent="0.3">
      <c r="A4677" s="134">
        <v>43043</v>
      </c>
      <c r="B4677" s="133">
        <v>223.197</v>
      </c>
      <c r="C4677" s="133">
        <v>6039.5410000000002</v>
      </c>
      <c r="D4677" s="183">
        <v>186.327</v>
      </c>
      <c r="E4677" s="133">
        <v>13495</v>
      </c>
      <c r="F4677" s="133">
        <v>5.6744199999999996</v>
      </c>
      <c r="G4677" s="133">
        <v>5.9418800000000003</v>
      </c>
      <c r="H4677" s="133">
        <v>5.8340399999999999</v>
      </c>
      <c r="I4677" s="133">
        <v>5.66</v>
      </c>
      <c r="J4677" s="133">
        <v>6.1890000000000001</v>
      </c>
      <c r="K4677" s="133">
        <v>549.06700000000001</v>
      </c>
      <c r="L4677" s="133">
        <v>367.786</v>
      </c>
    </row>
    <row r="4678" spans="1:12" x14ac:dyDescent="0.3">
      <c r="A4678" s="134">
        <v>43044</v>
      </c>
      <c r="B4678" s="133">
        <v>223.197</v>
      </c>
      <c r="C4678" s="133">
        <v>6039.5410000000002</v>
      </c>
      <c r="D4678" s="183">
        <v>186.327</v>
      </c>
      <c r="E4678" s="133">
        <v>13495</v>
      </c>
      <c r="F4678" s="133">
        <v>5.6744199999999996</v>
      </c>
      <c r="G4678" s="133">
        <v>5.9418800000000003</v>
      </c>
      <c r="H4678" s="133">
        <v>5.8340399999999999</v>
      </c>
      <c r="I4678" s="133">
        <v>5.66</v>
      </c>
      <c r="J4678" s="133">
        <v>6.1890000000000001</v>
      </c>
      <c r="K4678" s="133">
        <v>549.06700000000001</v>
      </c>
      <c r="L4678" s="133">
        <v>367.786</v>
      </c>
    </row>
    <row r="4679" spans="1:12" x14ac:dyDescent="0.3">
      <c r="A4679" s="134">
        <v>43045</v>
      </c>
      <c r="B4679" s="133">
        <v>223.21299999999999</v>
      </c>
      <c r="C4679" s="133">
        <v>6050.8230000000003</v>
      </c>
      <c r="D4679" s="183">
        <v>186.74299999999999</v>
      </c>
      <c r="E4679" s="133">
        <v>13524</v>
      </c>
      <c r="F4679" s="133">
        <v>5.7267700000000001</v>
      </c>
      <c r="G4679" s="133">
        <v>5.9077700000000002</v>
      </c>
      <c r="H4679" s="133">
        <v>5.8372000000000002</v>
      </c>
      <c r="I4679" s="133">
        <v>5.6630000000000003</v>
      </c>
      <c r="J4679" s="133">
        <v>6.2320000000000002</v>
      </c>
      <c r="K4679" s="133">
        <v>549.70100000000002</v>
      </c>
      <c r="L4679" s="133">
        <v>368.94299999999998</v>
      </c>
    </row>
    <row r="4680" spans="1:12" x14ac:dyDescent="0.3">
      <c r="A4680" s="134">
        <v>43046</v>
      </c>
      <c r="B4680" s="133">
        <v>223.56299999999999</v>
      </c>
      <c r="C4680" s="133">
        <v>6060.4530000000004</v>
      </c>
      <c r="D4680" s="183">
        <v>187.06700000000001</v>
      </c>
      <c r="E4680" s="133">
        <v>13509</v>
      </c>
      <c r="F4680" s="133">
        <v>5.6515300000000002</v>
      </c>
      <c r="G4680" s="133">
        <v>5.8628200000000001</v>
      </c>
      <c r="H4680" s="133">
        <v>5.8480100000000004</v>
      </c>
      <c r="I4680" s="133">
        <v>5.6559999999999997</v>
      </c>
      <c r="J4680" s="133">
        <v>6.202</v>
      </c>
      <c r="K4680" s="133">
        <v>551.25099999999998</v>
      </c>
      <c r="L4680" s="133">
        <v>369.87700000000001</v>
      </c>
    </row>
    <row r="4681" spans="1:12" x14ac:dyDescent="0.3">
      <c r="A4681" s="134">
        <v>43047</v>
      </c>
      <c r="B4681" s="133">
        <v>223.48699999999999</v>
      </c>
      <c r="C4681" s="133">
        <v>6049.384</v>
      </c>
      <c r="D4681" s="183">
        <v>185.863</v>
      </c>
      <c r="E4681" s="133">
        <v>13524</v>
      </c>
      <c r="F4681" s="133">
        <v>5.6911500000000004</v>
      </c>
      <c r="G4681" s="133">
        <v>5.8371300000000002</v>
      </c>
      <c r="H4681" s="133">
        <v>5.7882300000000004</v>
      </c>
      <c r="I4681" s="133">
        <v>5.6479999999999997</v>
      </c>
      <c r="J4681" s="133">
        <v>6.1909999999999998</v>
      </c>
      <c r="K4681" s="133">
        <v>550.66499999999996</v>
      </c>
      <c r="L4681" s="133">
        <v>368.608</v>
      </c>
    </row>
    <row r="4682" spans="1:12" x14ac:dyDescent="0.3">
      <c r="A4682" s="134">
        <v>43048</v>
      </c>
      <c r="B4682" s="133">
        <v>223.86199999999999</v>
      </c>
      <c r="C4682" s="133">
        <v>6042.46</v>
      </c>
      <c r="D4682" s="183">
        <v>185.631</v>
      </c>
      <c r="E4682" s="133">
        <v>13518</v>
      </c>
      <c r="F4682" s="133">
        <v>5.7309000000000001</v>
      </c>
      <c r="G4682" s="133">
        <v>5.87819</v>
      </c>
      <c r="H4682" s="133">
        <v>5.8050499999999996</v>
      </c>
      <c r="I4682" s="133">
        <v>5.617</v>
      </c>
      <c r="J4682" s="133">
        <v>6.173</v>
      </c>
      <c r="K4682" s="133">
        <v>548.63499999999999</v>
      </c>
      <c r="L4682" s="133">
        <v>369.07900000000001</v>
      </c>
    </row>
    <row r="4683" spans="1:12" x14ac:dyDescent="0.3">
      <c r="A4683" s="134">
        <v>43049</v>
      </c>
      <c r="B4683" s="133">
        <v>223.642</v>
      </c>
      <c r="C4683" s="133">
        <v>6021.8280000000004</v>
      </c>
      <c r="D4683" s="183">
        <v>184.7</v>
      </c>
      <c r="E4683" s="133">
        <v>13531</v>
      </c>
      <c r="F4683" s="133">
        <v>5.7054999999999998</v>
      </c>
      <c r="G4683" s="133">
        <v>5.8596199999999996</v>
      </c>
      <c r="H4683" s="133">
        <v>5.8307500000000001</v>
      </c>
      <c r="I4683" s="133">
        <v>5.6059999999999999</v>
      </c>
      <c r="J4683" s="133">
        <v>6.1749999999999998</v>
      </c>
      <c r="K4683" s="133">
        <v>546.79899999999998</v>
      </c>
      <c r="L4683" s="133">
        <v>366.99700000000001</v>
      </c>
    </row>
    <row r="4684" spans="1:12" x14ac:dyDescent="0.3">
      <c r="A4684" s="134">
        <v>43050</v>
      </c>
      <c r="B4684" s="133">
        <v>223.642</v>
      </c>
      <c r="C4684" s="133">
        <v>6021.8280000000004</v>
      </c>
      <c r="D4684" s="183">
        <v>184.7</v>
      </c>
      <c r="E4684" s="133">
        <v>13531</v>
      </c>
      <c r="F4684" s="133">
        <v>5.7054999999999998</v>
      </c>
      <c r="G4684" s="133">
        <v>5.8596199999999996</v>
      </c>
      <c r="H4684" s="133">
        <v>5.8307500000000001</v>
      </c>
      <c r="I4684" s="133">
        <v>5.6059999999999999</v>
      </c>
      <c r="J4684" s="133">
        <v>6.1749999999999998</v>
      </c>
      <c r="K4684" s="133">
        <v>546.79899999999998</v>
      </c>
      <c r="L4684" s="133">
        <v>366.99700000000001</v>
      </c>
    </row>
    <row r="4685" spans="1:12" x14ac:dyDescent="0.3">
      <c r="A4685" s="134">
        <v>43051</v>
      </c>
      <c r="B4685" s="133">
        <v>223.642</v>
      </c>
      <c r="C4685" s="133">
        <v>6021.8280000000004</v>
      </c>
      <c r="D4685" s="183">
        <v>184.7</v>
      </c>
      <c r="E4685" s="133">
        <v>13531</v>
      </c>
      <c r="F4685" s="133">
        <v>5.7054999999999998</v>
      </c>
      <c r="G4685" s="133">
        <v>5.8596199999999996</v>
      </c>
      <c r="H4685" s="133">
        <v>5.8307500000000001</v>
      </c>
      <c r="I4685" s="133">
        <v>5.6059999999999999</v>
      </c>
      <c r="J4685" s="133">
        <v>6.1749999999999998</v>
      </c>
      <c r="K4685" s="133">
        <v>546.79899999999998</v>
      </c>
      <c r="L4685" s="133">
        <v>366.99700000000001</v>
      </c>
    </row>
    <row r="4686" spans="1:12" x14ac:dyDescent="0.3">
      <c r="A4686" s="134">
        <v>43052</v>
      </c>
      <c r="B4686" s="133">
        <v>223.61</v>
      </c>
      <c r="C4686" s="133">
        <v>6021.4560000000001</v>
      </c>
      <c r="D4686" s="183">
        <v>184.52199999999999</v>
      </c>
      <c r="E4686" s="133">
        <v>13543</v>
      </c>
      <c r="F4686" s="133">
        <v>5.7097499999999997</v>
      </c>
      <c r="G4686" s="133">
        <v>5.8485800000000001</v>
      </c>
      <c r="H4686" s="133">
        <v>5.7460300000000002</v>
      </c>
      <c r="I4686" s="133">
        <v>5.5860000000000003</v>
      </c>
      <c r="J4686" s="133">
        <v>6.1829999999999998</v>
      </c>
      <c r="K4686" s="133">
        <v>546.68499999999995</v>
      </c>
      <c r="L4686" s="133">
        <v>365.68799999999999</v>
      </c>
    </row>
    <row r="4687" spans="1:12" x14ac:dyDescent="0.3">
      <c r="A4687" s="134">
        <v>43053</v>
      </c>
      <c r="B4687" s="133">
        <v>223.71100000000001</v>
      </c>
      <c r="C4687" s="133">
        <v>5988.2920000000004</v>
      </c>
      <c r="D4687" s="183">
        <v>183.83</v>
      </c>
      <c r="E4687" s="133">
        <v>13555</v>
      </c>
      <c r="F4687" s="133">
        <v>5.7045399999999997</v>
      </c>
      <c r="G4687" s="133">
        <v>5.8085599999999999</v>
      </c>
      <c r="H4687" s="133">
        <v>5.8124599999999997</v>
      </c>
      <c r="I4687" s="133">
        <v>5.5830000000000002</v>
      </c>
      <c r="J4687" s="133">
        <v>6.173</v>
      </c>
      <c r="K4687" s="133">
        <v>542.18700000000001</v>
      </c>
      <c r="L4687" s="133">
        <v>363.47199999999998</v>
      </c>
    </row>
    <row r="4688" spans="1:12" x14ac:dyDescent="0.3">
      <c r="A4688" s="134">
        <v>43054</v>
      </c>
      <c r="B4688" s="133">
        <v>223.84299999999999</v>
      </c>
      <c r="C4688" s="133">
        <v>5972.3109999999997</v>
      </c>
      <c r="D4688" s="183">
        <v>183</v>
      </c>
      <c r="E4688" s="133">
        <v>13532</v>
      </c>
      <c r="F4688" s="133">
        <v>5.6829900000000002</v>
      </c>
      <c r="G4688" s="133">
        <v>5.8272500000000003</v>
      </c>
      <c r="H4688" s="133">
        <v>5.8097799999999999</v>
      </c>
      <c r="I4688" s="133">
        <v>5.6210000000000004</v>
      </c>
      <c r="J4688" s="133">
        <v>6.1719999999999997</v>
      </c>
      <c r="K4688" s="133">
        <v>541.50300000000004</v>
      </c>
      <c r="L4688" s="133">
        <v>363.38900000000001</v>
      </c>
    </row>
    <row r="4689" spans="1:12" x14ac:dyDescent="0.3">
      <c r="A4689" s="134">
        <v>43055</v>
      </c>
      <c r="B4689" s="133">
        <v>223.86500000000001</v>
      </c>
      <c r="C4689" s="133">
        <v>6037.9070000000002</v>
      </c>
      <c r="D4689" s="183">
        <v>183.93299999999999</v>
      </c>
      <c r="E4689" s="133">
        <v>13521</v>
      </c>
      <c r="F4689" s="133">
        <v>5.7273800000000001</v>
      </c>
      <c r="G4689" s="133">
        <v>5.8627500000000001</v>
      </c>
      <c r="H4689" s="133">
        <v>5.7384699999999995</v>
      </c>
      <c r="I4689" s="133">
        <v>5.5969999999999995</v>
      </c>
      <c r="J4689" s="133">
        <v>6.15</v>
      </c>
      <c r="K4689" s="133">
        <v>550.95899999999995</v>
      </c>
      <c r="L4689" s="133">
        <v>367.11500000000001</v>
      </c>
    </row>
    <row r="4690" spans="1:12" x14ac:dyDescent="0.3">
      <c r="A4690" s="134">
        <v>43056</v>
      </c>
      <c r="B4690" s="133">
        <v>224.31200000000001</v>
      </c>
      <c r="C4690" s="133">
        <v>6051.732</v>
      </c>
      <c r="D4690" s="183">
        <v>184.321</v>
      </c>
      <c r="E4690" s="133">
        <v>13513</v>
      </c>
      <c r="F4690" s="133">
        <v>5.6902299999999997</v>
      </c>
      <c r="G4690" s="133">
        <v>5.8051700000000004</v>
      </c>
      <c r="H4690" s="133">
        <v>5.8104199999999997</v>
      </c>
      <c r="I4690" s="133">
        <v>5.5819999999999999</v>
      </c>
      <c r="J4690" s="133">
        <v>6.1230000000000002</v>
      </c>
      <c r="K4690" s="133">
        <v>553.11300000000006</v>
      </c>
      <c r="L4690" s="133">
        <v>371.03100000000001</v>
      </c>
    </row>
    <row r="4691" spans="1:12" x14ac:dyDescent="0.3">
      <c r="A4691" s="134">
        <v>43057</v>
      </c>
      <c r="B4691" s="133">
        <v>224.31200000000001</v>
      </c>
      <c r="C4691" s="133">
        <v>6051.732</v>
      </c>
      <c r="D4691" s="183">
        <v>184.321</v>
      </c>
      <c r="E4691" s="133">
        <v>13513</v>
      </c>
      <c r="F4691" s="133">
        <v>5.6902299999999997</v>
      </c>
      <c r="G4691" s="133">
        <v>5.8051700000000004</v>
      </c>
      <c r="H4691" s="133">
        <v>5.8104199999999997</v>
      </c>
      <c r="I4691" s="133">
        <v>5.5819999999999999</v>
      </c>
      <c r="J4691" s="133">
        <v>6.1230000000000002</v>
      </c>
      <c r="K4691" s="133">
        <v>553.11300000000006</v>
      </c>
      <c r="L4691" s="133">
        <v>371.03100000000001</v>
      </c>
    </row>
    <row r="4692" spans="1:12" x14ac:dyDescent="0.3">
      <c r="A4692" s="134">
        <v>43058</v>
      </c>
      <c r="B4692" s="133">
        <v>224.31200000000001</v>
      </c>
      <c r="C4692" s="133">
        <v>6051.732</v>
      </c>
      <c r="D4692" s="183">
        <v>184.321</v>
      </c>
      <c r="E4692" s="133">
        <v>13513</v>
      </c>
      <c r="F4692" s="133">
        <v>5.6902299999999997</v>
      </c>
      <c r="G4692" s="133">
        <v>5.8051700000000004</v>
      </c>
      <c r="H4692" s="133">
        <v>5.8104199999999997</v>
      </c>
      <c r="I4692" s="133">
        <v>5.5819999999999999</v>
      </c>
      <c r="J4692" s="133">
        <v>6.1230000000000002</v>
      </c>
      <c r="K4692" s="133">
        <v>553.11300000000006</v>
      </c>
      <c r="L4692" s="133">
        <v>371.03100000000001</v>
      </c>
    </row>
    <row r="4693" spans="1:12" x14ac:dyDescent="0.3">
      <c r="A4693" s="134">
        <v>43059</v>
      </c>
      <c r="B4693" s="133">
        <v>224.58699999999999</v>
      </c>
      <c r="C4693" s="133">
        <v>6053.2820000000002</v>
      </c>
      <c r="D4693" s="183">
        <v>183.62899999999999</v>
      </c>
      <c r="E4693" s="133">
        <v>13531</v>
      </c>
      <c r="F4693" s="133">
        <v>5.6993400000000003</v>
      </c>
      <c r="G4693" s="133">
        <v>5.8292299999999999</v>
      </c>
      <c r="H4693" s="133">
        <v>5.7858999999999998</v>
      </c>
      <c r="I4693" s="133">
        <v>5.5809999999999995</v>
      </c>
      <c r="J4693" s="133">
        <v>6.0979999999999999</v>
      </c>
      <c r="K4693" s="133">
        <v>553.29</v>
      </c>
      <c r="L4693" s="133">
        <v>369.94499999999999</v>
      </c>
    </row>
    <row r="4694" spans="1:12" x14ac:dyDescent="0.3">
      <c r="A4694" s="134">
        <v>43060</v>
      </c>
      <c r="B4694" s="133">
        <v>224.85300000000001</v>
      </c>
      <c r="C4694" s="133">
        <v>6031.8620000000001</v>
      </c>
      <c r="D4694" s="183">
        <v>182.80799999999999</v>
      </c>
      <c r="E4694" s="133">
        <v>13507</v>
      </c>
      <c r="F4694" s="133">
        <v>5.6916900000000004</v>
      </c>
      <c r="G4694" s="133">
        <v>5.8481899999999998</v>
      </c>
      <c r="H4694" s="133">
        <v>5.81609</v>
      </c>
      <c r="I4694" s="133">
        <v>5.5649999999999995</v>
      </c>
      <c r="J4694" s="133">
        <v>6.1180000000000003</v>
      </c>
      <c r="K4694" s="133">
        <v>552.27</v>
      </c>
      <c r="L4694" s="133">
        <v>369.00099999999998</v>
      </c>
    </row>
    <row r="4695" spans="1:12" x14ac:dyDescent="0.3">
      <c r="A4695" s="134">
        <v>43061</v>
      </c>
      <c r="B4695" s="133">
        <v>225.083</v>
      </c>
      <c r="C4695" s="133">
        <v>6069.7849999999999</v>
      </c>
      <c r="D4695" s="183">
        <v>183.892</v>
      </c>
      <c r="E4695" s="133">
        <v>13516</v>
      </c>
      <c r="F4695" s="133">
        <v>5.71469</v>
      </c>
      <c r="G4695" s="133">
        <v>5.8365499999999999</v>
      </c>
      <c r="H4695" s="133">
        <v>5.8314000000000004</v>
      </c>
      <c r="I4695" s="133">
        <v>5.48</v>
      </c>
      <c r="J4695" s="133">
        <v>6.1029999999999998</v>
      </c>
      <c r="K4695" s="133">
        <v>556.22199999999998</v>
      </c>
      <c r="L4695" s="133">
        <v>373.815</v>
      </c>
    </row>
    <row r="4696" spans="1:12" x14ac:dyDescent="0.3">
      <c r="A4696" s="134">
        <v>43062</v>
      </c>
      <c r="B4696" s="133">
        <v>225.166</v>
      </c>
      <c r="C4696" s="133">
        <v>6063.2449999999999</v>
      </c>
      <c r="D4696" s="183">
        <v>183.91300000000001</v>
      </c>
      <c r="E4696" s="133">
        <v>13478</v>
      </c>
      <c r="F4696" s="133">
        <v>5.68058</v>
      </c>
      <c r="G4696" s="133">
        <v>5.77196</v>
      </c>
      <c r="H4696" s="133">
        <v>5.7580900000000002</v>
      </c>
      <c r="I4696" s="133">
        <v>5.4039999999999999</v>
      </c>
      <c r="J4696" s="133">
        <v>6.0709999999999997</v>
      </c>
      <c r="K4696" s="133">
        <v>556.02800000000002</v>
      </c>
      <c r="L4696" s="133">
        <v>373.69299999999998</v>
      </c>
    </row>
    <row r="4697" spans="1:12" x14ac:dyDescent="0.3">
      <c r="A4697" s="134">
        <v>43063</v>
      </c>
      <c r="B4697" s="133">
        <v>225.43799999999999</v>
      </c>
      <c r="C4697" s="133">
        <v>6067.1419999999998</v>
      </c>
      <c r="D4697" s="183">
        <v>184.09299999999999</v>
      </c>
      <c r="E4697" s="133">
        <v>13508</v>
      </c>
      <c r="F4697" s="133">
        <v>5.6781899999999998</v>
      </c>
      <c r="G4697" s="133">
        <v>5.8269700000000002</v>
      </c>
      <c r="H4697" s="133">
        <v>5.8233800000000002</v>
      </c>
      <c r="I4697" s="133">
        <v>5.4030000000000005</v>
      </c>
      <c r="J4697" s="133">
        <v>6.0529999999999999</v>
      </c>
      <c r="K4697" s="133">
        <v>557.69899999999996</v>
      </c>
      <c r="L4697" s="133">
        <v>374.47699999999998</v>
      </c>
    </row>
    <row r="4698" spans="1:12" x14ac:dyDescent="0.3">
      <c r="A4698" s="134">
        <v>43064</v>
      </c>
      <c r="B4698" s="133">
        <v>225.43799999999999</v>
      </c>
      <c r="C4698" s="133">
        <v>6067.1419999999998</v>
      </c>
      <c r="D4698" s="183">
        <v>184.09299999999999</v>
      </c>
      <c r="E4698" s="133">
        <v>13508</v>
      </c>
      <c r="F4698" s="133">
        <v>5.6781899999999998</v>
      </c>
      <c r="G4698" s="133">
        <v>5.8269700000000002</v>
      </c>
      <c r="H4698" s="133">
        <v>5.8233800000000002</v>
      </c>
      <c r="I4698" s="133">
        <v>5.4030000000000005</v>
      </c>
      <c r="J4698" s="133">
        <v>6.0529999999999999</v>
      </c>
      <c r="K4698" s="133">
        <v>557.69899999999996</v>
      </c>
      <c r="L4698" s="133">
        <v>374.47699999999998</v>
      </c>
    </row>
    <row r="4699" spans="1:12" x14ac:dyDescent="0.3">
      <c r="A4699" s="134">
        <v>43065</v>
      </c>
      <c r="B4699" s="133">
        <v>225.43799999999999</v>
      </c>
      <c r="C4699" s="133">
        <v>6067.1419999999998</v>
      </c>
      <c r="D4699" s="183">
        <v>184.09299999999999</v>
      </c>
      <c r="E4699" s="133">
        <v>13508</v>
      </c>
      <c r="F4699" s="133">
        <v>5.6781899999999998</v>
      </c>
      <c r="G4699" s="133">
        <v>5.8269700000000002</v>
      </c>
      <c r="H4699" s="133">
        <v>5.8233800000000002</v>
      </c>
      <c r="I4699" s="133">
        <v>5.4030000000000005</v>
      </c>
      <c r="J4699" s="133">
        <v>6.0529999999999999</v>
      </c>
      <c r="K4699" s="133">
        <v>557.69899999999996</v>
      </c>
      <c r="L4699" s="133">
        <v>374.47699999999998</v>
      </c>
    </row>
    <row r="4700" spans="1:12" x14ac:dyDescent="0.3">
      <c r="A4700" s="134">
        <v>43066</v>
      </c>
      <c r="B4700" s="133">
        <v>225.57400000000001</v>
      </c>
      <c r="C4700" s="133">
        <v>6064.5889999999999</v>
      </c>
      <c r="D4700" s="183">
        <v>183.672</v>
      </c>
      <c r="E4700" s="133">
        <v>13513</v>
      </c>
      <c r="F4700" s="133">
        <v>5.66343</v>
      </c>
      <c r="G4700" s="133">
        <v>5.8245699999999996</v>
      </c>
      <c r="H4700" s="133">
        <v>5.7945599999999997</v>
      </c>
      <c r="I4700" s="133">
        <v>5.3730000000000002</v>
      </c>
      <c r="J4700" s="133">
        <v>6.0659999999999998</v>
      </c>
      <c r="K4700" s="133">
        <v>558.41200000000003</v>
      </c>
      <c r="L4700" s="133">
        <v>374.52100000000002</v>
      </c>
    </row>
    <row r="4701" spans="1:12" x14ac:dyDescent="0.3">
      <c r="A4701" s="134">
        <v>43067</v>
      </c>
      <c r="B4701" s="133">
        <v>225.54</v>
      </c>
      <c r="C4701" s="133">
        <v>6070.7160000000003</v>
      </c>
      <c r="D4701" s="183">
        <v>182.602</v>
      </c>
      <c r="E4701" s="133">
        <v>13498</v>
      </c>
      <c r="F4701" s="133">
        <v>5.6954399999999996</v>
      </c>
      <c r="G4701" s="133">
        <v>5.8095800000000004</v>
      </c>
      <c r="H4701" s="133">
        <v>5.7904900000000001</v>
      </c>
      <c r="I4701" s="133">
        <v>5.3419999999999996</v>
      </c>
      <c r="J4701" s="133">
        <v>6.0640000000000001</v>
      </c>
      <c r="K4701" s="133">
        <v>561.66800000000001</v>
      </c>
      <c r="L4701" s="133">
        <v>374.75299999999999</v>
      </c>
    </row>
    <row r="4702" spans="1:12" x14ac:dyDescent="0.3">
      <c r="A4702" s="134">
        <v>43068</v>
      </c>
      <c r="B4702" s="133">
        <v>226.10900000000001</v>
      </c>
      <c r="C4702" s="133">
        <v>6061.3670000000002</v>
      </c>
      <c r="D4702" s="183">
        <v>183.148</v>
      </c>
      <c r="E4702" s="133">
        <v>13492</v>
      </c>
      <c r="F4702" s="133">
        <v>5.6568899999999998</v>
      </c>
      <c r="G4702" s="133">
        <v>5.79786</v>
      </c>
      <c r="H4702" s="133">
        <v>5.77318</v>
      </c>
      <c r="I4702" s="133">
        <v>5.2610000000000001</v>
      </c>
      <c r="J4702" s="133">
        <v>6.02</v>
      </c>
      <c r="K4702" s="133">
        <v>558.00199999999995</v>
      </c>
      <c r="L4702" s="133">
        <v>372.21699999999998</v>
      </c>
    </row>
    <row r="4703" spans="1:12" x14ac:dyDescent="0.3">
      <c r="A4703" s="134">
        <v>43069</v>
      </c>
      <c r="B4703" s="133">
        <v>226.256</v>
      </c>
      <c r="C4703" s="133">
        <v>5952.1379999999999</v>
      </c>
      <c r="D4703" s="183">
        <v>180.161</v>
      </c>
      <c r="E4703" s="133">
        <v>13537</v>
      </c>
      <c r="F4703" s="133">
        <v>5.6581700000000001</v>
      </c>
      <c r="G4703" s="133">
        <v>5.8325100000000001</v>
      </c>
      <c r="H4703" s="133">
        <v>5.7818100000000001</v>
      </c>
      <c r="I4703" s="133">
        <v>5.36</v>
      </c>
      <c r="J4703" s="133">
        <v>5.9859999999999998</v>
      </c>
      <c r="K4703" s="133">
        <v>542.17399999999998</v>
      </c>
      <c r="L4703" s="133">
        <v>363.18400000000003</v>
      </c>
    </row>
    <row r="4704" spans="1:12" x14ac:dyDescent="0.3">
      <c r="A4704" s="134">
        <v>43070</v>
      </c>
      <c r="B4704" s="133">
        <v>226.303</v>
      </c>
      <c r="C4704" s="133">
        <v>5952.1379999999999</v>
      </c>
      <c r="D4704" s="183">
        <v>180.161</v>
      </c>
      <c r="E4704" s="133">
        <v>13534</v>
      </c>
      <c r="F4704" s="133">
        <v>5.6581700000000001</v>
      </c>
      <c r="G4704" s="133">
        <v>5.8325100000000001</v>
      </c>
      <c r="H4704" s="133">
        <v>5.7818100000000001</v>
      </c>
      <c r="I4704" s="133">
        <v>5.36</v>
      </c>
      <c r="J4704" s="133">
        <v>5.9859999999999998</v>
      </c>
      <c r="K4704" s="133">
        <v>542.17399999999998</v>
      </c>
      <c r="L4704" s="133">
        <v>363.18400000000003</v>
      </c>
    </row>
    <row r="4705" spans="1:12" x14ac:dyDescent="0.3">
      <c r="A4705" s="134">
        <v>43071</v>
      </c>
      <c r="B4705" s="133">
        <v>226.303</v>
      </c>
      <c r="C4705" s="133">
        <v>5952.1379999999999</v>
      </c>
      <c r="D4705" s="183">
        <v>180.161</v>
      </c>
      <c r="E4705" s="133">
        <v>13534</v>
      </c>
      <c r="F4705" s="133">
        <v>5.6581700000000001</v>
      </c>
      <c r="G4705" s="133">
        <v>5.8325100000000001</v>
      </c>
      <c r="H4705" s="133">
        <v>5.7818100000000001</v>
      </c>
      <c r="I4705" s="133">
        <v>5.36</v>
      </c>
      <c r="J4705" s="133">
        <v>5.9859999999999998</v>
      </c>
      <c r="K4705" s="133">
        <v>542.17399999999998</v>
      </c>
      <c r="L4705" s="133">
        <v>363.18400000000003</v>
      </c>
    </row>
    <row r="4706" spans="1:12" x14ac:dyDescent="0.3">
      <c r="A4706" s="134">
        <v>43072</v>
      </c>
      <c r="B4706" s="133">
        <v>226.303</v>
      </c>
      <c r="C4706" s="133">
        <v>5952.1379999999999</v>
      </c>
      <c r="D4706" s="183">
        <v>180.161</v>
      </c>
      <c r="E4706" s="133">
        <v>13534</v>
      </c>
      <c r="F4706" s="133">
        <v>5.6581700000000001</v>
      </c>
      <c r="G4706" s="133">
        <v>5.8325100000000001</v>
      </c>
      <c r="H4706" s="133">
        <v>5.7818100000000001</v>
      </c>
      <c r="I4706" s="133">
        <v>5.36</v>
      </c>
      <c r="J4706" s="133">
        <v>5.9859999999999998</v>
      </c>
      <c r="K4706" s="133">
        <v>542.17399999999998</v>
      </c>
      <c r="L4706" s="133">
        <v>363.18400000000003</v>
      </c>
    </row>
    <row r="4707" spans="1:12" x14ac:dyDescent="0.3">
      <c r="A4707" s="134">
        <v>43073</v>
      </c>
      <c r="B4707" s="133">
        <v>226.44399999999999</v>
      </c>
      <c r="C4707" s="133">
        <v>5998.1949999999997</v>
      </c>
      <c r="D4707" s="183">
        <v>180.34</v>
      </c>
      <c r="E4707" s="133">
        <v>13501</v>
      </c>
      <c r="F4707" s="133">
        <v>5.6503699999999997</v>
      </c>
      <c r="G4707" s="133">
        <v>5.8197799999999997</v>
      </c>
      <c r="H4707" s="133">
        <v>5.7432499999999997</v>
      </c>
      <c r="I4707" s="133">
        <v>5.36</v>
      </c>
      <c r="J4707" s="133">
        <v>5.9450000000000003</v>
      </c>
      <c r="K4707" s="133">
        <v>551.89800000000002</v>
      </c>
      <c r="L4707" s="133">
        <v>367.16300000000001</v>
      </c>
    </row>
    <row r="4708" spans="1:12" x14ac:dyDescent="0.3">
      <c r="A4708" s="134">
        <v>43074</v>
      </c>
      <c r="B4708" s="133">
        <v>226.61799999999999</v>
      </c>
      <c r="C4708" s="133">
        <v>6000.4740000000002</v>
      </c>
      <c r="D4708" s="183">
        <v>179.33099999999999</v>
      </c>
      <c r="E4708" s="133">
        <v>13519</v>
      </c>
      <c r="F4708" s="133">
        <v>5.6232499999999996</v>
      </c>
      <c r="G4708" s="133">
        <v>5.7789599999999997</v>
      </c>
      <c r="H4708" s="133">
        <v>5.7820499999999999</v>
      </c>
      <c r="I4708" s="133">
        <v>5.3019999999999996</v>
      </c>
      <c r="J4708" s="133">
        <v>5.9749999999999996</v>
      </c>
      <c r="K4708" s="133">
        <v>554.51800000000003</v>
      </c>
      <c r="L4708" s="133">
        <v>368.77</v>
      </c>
    </row>
    <row r="4709" spans="1:12" x14ac:dyDescent="0.3">
      <c r="A4709" s="134">
        <v>43075</v>
      </c>
      <c r="B4709" s="133">
        <v>226.887</v>
      </c>
      <c r="C4709" s="133">
        <v>6035.5079999999998</v>
      </c>
      <c r="D4709" s="183">
        <v>180.00399999999999</v>
      </c>
      <c r="E4709" s="133">
        <v>13540</v>
      </c>
      <c r="F4709" s="133">
        <v>5.6401300000000001</v>
      </c>
      <c r="G4709" s="133">
        <v>5.7965</v>
      </c>
      <c r="H4709" s="133">
        <v>5.7241999999999997</v>
      </c>
      <c r="I4709" s="133">
        <v>5.2060000000000004</v>
      </c>
      <c r="J4709" s="133">
        <v>5.9459999999999997</v>
      </c>
      <c r="K4709" s="133">
        <v>558.74900000000002</v>
      </c>
      <c r="L4709" s="133">
        <v>372.24200000000002</v>
      </c>
    </row>
    <row r="4710" spans="1:12" x14ac:dyDescent="0.3">
      <c r="A4710" s="134">
        <v>43076</v>
      </c>
      <c r="B4710" s="133">
        <v>226.815</v>
      </c>
      <c r="C4710" s="133">
        <v>6006.835</v>
      </c>
      <c r="D4710" s="183">
        <v>180.23500000000001</v>
      </c>
      <c r="E4710" s="133">
        <v>13543</v>
      </c>
      <c r="F4710" s="133">
        <v>5.6475999999999997</v>
      </c>
      <c r="G4710" s="133">
        <v>5.7931499999999998</v>
      </c>
      <c r="H4710" s="133">
        <v>5.7713599999999996</v>
      </c>
      <c r="I4710" s="133">
        <v>5.2629999999999999</v>
      </c>
      <c r="J4710" s="133">
        <v>5.9409999999999998</v>
      </c>
      <c r="K4710" s="133">
        <v>554.98099999999999</v>
      </c>
      <c r="L4710" s="133">
        <v>370.166</v>
      </c>
    </row>
    <row r="4711" spans="1:12" x14ac:dyDescent="0.3">
      <c r="A4711" s="134">
        <v>43077</v>
      </c>
      <c r="B4711" s="133">
        <v>226.79599999999999</v>
      </c>
      <c r="C4711" s="133">
        <v>6030.9579999999996</v>
      </c>
      <c r="D4711" s="183">
        <v>180.58699999999999</v>
      </c>
      <c r="E4711" s="133">
        <v>13559</v>
      </c>
      <c r="F4711" s="133">
        <v>5.6761299999999997</v>
      </c>
      <c r="G4711" s="133">
        <v>5.8327299999999997</v>
      </c>
      <c r="H4711" s="133">
        <v>5.7989199999999999</v>
      </c>
      <c r="I4711" s="133">
        <v>5.2780000000000005</v>
      </c>
      <c r="J4711" s="133">
        <v>5.9550000000000001</v>
      </c>
      <c r="K4711" s="133">
        <v>557.84199999999998</v>
      </c>
      <c r="L4711" s="133">
        <v>371.65</v>
      </c>
    </row>
    <row r="4712" spans="1:12" x14ac:dyDescent="0.3">
      <c r="A4712" s="134">
        <v>43078</v>
      </c>
      <c r="B4712" s="133">
        <v>226.79599999999999</v>
      </c>
      <c r="C4712" s="133">
        <v>6030.9579999999996</v>
      </c>
      <c r="D4712" s="183">
        <v>180.58699999999999</v>
      </c>
      <c r="E4712" s="133">
        <v>13559</v>
      </c>
      <c r="F4712" s="133">
        <v>5.6761299999999997</v>
      </c>
      <c r="G4712" s="133">
        <v>5.8327299999999997</v>
      </c>
      <c r="H4712" s="133">
        <v>5.7989199999999999</v>
      </c>
      <c r="I4712" s="133">
        <v>5.2780000000000005</v>
      </c>
      <c r="J4712" s="133">
        <v>5.9550000000000001</v>
      </c>
      <c r="K4712" s="133">
        <v>557.84199999999998</v>
      </c>
      <c r="L4712" s="133">
        <v>371.65</v>
      </c>
    </row>
    <row r="4713" spans="1:12" x14ac:dyDescent="0.3">
      <c r="A4713" s="134">
        <v>43079</v>
      </c>
      <c r="B4713" s="133">
        <v>226.79599999999999</v>
      </c>
      <c r="C4713" s="133">
        <v>6030.9579999999996</v>
      </c>
      <c r="D4713" s="183">
        <v>180.58699999999999</v>
      </c>
      <c r="E4713" s="133">
        <v>13559</v>
      </c>
      <c r="F4713" s="133">
        <v>5.6761299999999997</v>
      </c>
      <c r="G4713" s="133">
        <v>5.8327299999999997</v>
      </c>
      <c r="H4713" s="133">
        <v>5.7989199999999999</v>
      </c>
      <c r="I4713" s="133">
        <v>5.2780000000000005</v>
      </c>
      <c r="J4713" s="133">
        <v>5.9550000000000001</v>
      </c>
      <c r="K4713" s="133">
        <v>557.84199999999998</v>
      </c>
      <c r="L4713" s="133">
        <v>371.65</v>
      </c>
    </row>
    <row r="4714" spans="1:12" x14ac:dyDescent="0.3">
      <c r="A4714" s="134">
        <v>43080</v>
      </c>
      <c r="B4714" s="133">
        <v>226.89699999999999</v>
      </c>
      <c r="C4714" s="133">
        <v>6026.6329999999998</v>
      </c>
      <c r="D4714" s="183">
        <v>180.00299999999999</v>
      </c>
      <c r="E4714" s="133">
        <v>13544</v>
      </c>
      <c r="F4714" s="133">
        <v>5.6821700000000002</v>
      </c>
      <c r="G4714" s="133">
        <v>5.8421099999999999</v>
      </c>
      <c r="H4714" s="133">
        <v>5.7651700000000003</v>
      </c>
      <c r="I4714" s="133">
        <v>5.2780000000000005</v>
      </c>
      <c r="J4714" s="133">
        <v>5.9429999999999996</v>
      </c>
      <c r="K4714" s="133">
        <v>559.69100000000003</v>
      </c>
      <c r="L4714" s="133">
        <v>373.06099999999998</v>
      </c>
    </row>
    <row r="4715" spans="1:12" x14ac:dyDescent="0.3">
      <c r="A4715" s="134">
        <v>43081</v>
      </c>
      <c r="B4715" s="133">
        <v>227.03899999999999</v>
      </c>
      <c r="C4715" s="133">
        <v>6032.3710000000001</v>
      </c>
      <c r="D4715" s="183">
        <v>180.65899999999999</v>
      </c>
      <c r="E4715" s="133">
        <v>13617</v>
      </c>
      <c r="F4715" s="133">
        <v>5.6743500000000004</v>
      </c>
      <c r="G4715" s="133">
        <v>5.8274100000000004</v>
      </c>
      <c r="H4715" s="133">
        <v>5.7339400000000005</v>
      </c>
      <c r="I4715" s="133">
        <v>5.2569999999999997</v>
      </c>
      <c r="J4715" s="133">
        <v>5.9320000000000004</v>
      </c>
      <c r="K4715" s="133">
        <v>559.11599999999999</v>
      </c>
      <c r="L4715" s="133">
        <v>372.63499999999999</v>
      </c>
    </row>
    <row r="4716" spans="1:12" x14ac:dyDescent="0.3">
      <c r="A4716" s="134">
        <v>43082</v>
      </c>
      <c r="B4716" s="133">
        <v>227.20099999999999</v>
      </c>
      <c r="C4716" s="133">
        <v>6054.6040000000003</v>
      </c>
      <c r="D4716" s="183">
        <v>181.589</v>
      </c>
      <c r="E4716" s="133">
        <v>13550</v>
      </c>
      <c r="F4716" s="133">
        <v>5.6881399999999998</v>
      </c>
      <c r="G4716" s="133">
        <v>5.8106600000000004</v>
      </c>
      <c r="H4716" s="133">
        <v>5.7685500000000003</v>
      </c>
      <c r="I4716" s="133">
        <v>5.383</v>
      </c>
      <c r="J4716" s="133">
        <v>5.952</v>
      </c>
      <c r="K4716" s="133">
        <v>560.04700000000003</v>
      </c>
      <c r="L4716" s="133">
        <v>373.30200000000002</v>
      </c>
    </row>
    <row r="4717" spans="1:12" x14ac:dyDescent="0.3">
      <c r="A4717" s="134">
        <v>43083</v>
      </c>
      <c r="B4717" s="133">
        <v>227.411</v>
      </c>
      <c r="C4717" s="133">
        <v>6113.6530000000002</v>
      </c>
      <c r="D4717" s="183">
        <v>184.09</v>
      </c>
      <c r="E4717" s="133">
        <v>13570</v>
      </c>
      <c r="F4717" s="133">
        <v>5.6848000000000001</v>
      </c>
      <c r="G4717" s="133">
        <v>5.76769</v>
      </c>
      <c r="H4717" s="133">
        <v>5.7368600000000001</v>
      </c>
      <c r="I4717" s="133">
        <v>5.41</v>
      </c>
      <c r="J4717" s="133">
        <v>5.9290000000000003</v>
      </c>
      <c r="K4717" s="133">
        <v>566.22500000000002</v>
      </c>
      <c r="L4717" s="133">
        <v>376.99799999999999</v>
      </c>
    </row>
    <row r="4718" spans="1:12" x14ac:dyDescent="0.3">
      <c r="A4718" s="134">
        <v>43084</v>
      </c>
      <c r="B4718" s="133">
        <v>227.42699999999999</v>
      </c>
      <c r="C4718" s="133">
        <v>6119.4189999999999</v>
      </c>
      <c r="D4718" s="183">
        <v>184.864</v>
      </c>
      <c r="E4718" s="133">
        <v>13576</v>
      </c>
      <c r="F4718" s="133">
        <v>5.6494299999999997</v>
      </c>
      <c r="G4718" s="133">
        <v>5.8154000000000003</v>
      </c>
      <c r="H4718" s="133">
        <v>5.7997100000000001</v>
      </c>
      <c r="I4718" s="133">
        <v>5.46</v>
      </c>
      <c r="J4718" s="133">
        <v>5.9190000000000005</v>
      </c>
      <c r="K4718" s="133">
        <v>564.92899999999997</v>
      </c>
      <c r="L4718" s="133">
        <v>376.322</v>
      </c>
    </row>
    <row r="4719" spans="1:12" x14ac:dyDescent="0.3">
      <c r="A4719" s="134">
        <v>43085</v>
      </c>
      <c r="B4719" s="133">
        <v>227.42699999999999</v>
      </c>
      <c r="C4719" s="133">
        <v>6119.4189999999999</v>
      </c>
      <c r="D4719" s="183">
        <v>184.864</v>
      </c>
      <c r="E4719" s="133">
        <v>13576</v>
      </c>
      <c r="F4719" s="133">
        <v>5.6494299999999997</v>
      </c>
      <c r="G4719" s="133">
        <v>5.8154000000000003</v>
      </c>
      <c r="H4719" s="133">
        <v>5.7997100000000001</v>
      </c>
      <c r="I4719" s="133">
        <v>5.46</v>
      </c>
      <c r="J4719" s="133">
        <v>5.9190000000000005</v>
      </c>
      <c r="K4719" s="133">
        <v>564.92899999999997</v>
      </c>
      <c r="L4719" s="133">
        <v>376.322</v>
      </c>
    </row>
    <row r="4720" spans="1:12" x14ac:dyDescent="0.3">
      <c r="A4720" s="134">
        <v>43086</v>
      </c>
      <c r="B4720" s="133">
        <v>227.42699999999999</v>
      </c>
      <c r="C4720" s="133">
        <v>6119.4189999999999</v>
      </c>
      <c r="D4720" s="183">
        <v>184.864</v>
      </c>
      <c r="E4720" s="133">
        <v>13576</v>
      </c>
      <c r="F4720" s="133">
        <v>5.6494299999999997</v>
      </c>
      <c r="G4720" s="133">
        <v>5.8154000000000003</v>
      </c>
      <c r="H4720" s="133">
        <v>5.7997100000000001</v>
      </c>
      <c r="I4720" s="133">
        <v>5.46</v>
      </c>
      <c r="J4720" s="133">
        <v>5.9190000000000005</v>
      </c>
      <c r="K4720" s="133">
        <v>564.92899999999997</v>
      </c>
      <c r="L4720" s="133">
        <v>376.322</v>
      </c>
    </row>
    <row r="4721" spans="1:12" x14ac:dyDescent="0.3">
      <c r="A4721" s="134">
        <v>43087</v>
      </c>
      <c r="B4721" s="133">
        <v>227.667</v>
      </c>
      <c r="C4721" s="133">
        <v>6133.9629999999997</v>
      </c>
      <c r="D4721" s="183">
        <v>184.505</v>
      </c>
      <c r="E4721" s="133">
        <v>13572</v>
      </c>
      <c r="F4721" s="133">
        <v>5.6715</v>
      </c>
      <c r="G4721" s="133">
        <v>5.83188</v>
      </c>
      <c r="H4721" s="133">
        <v>5.7783999999999995</v>
      </c>
      <c r="I4721" s="133">
        <v>5.46</v>
      </c>
      <c r="J4721" s="133">
        <v>5.8920000000000003</v>
      </c>
      <c r="K4721" s="133">
        <v>568.31700000000001</v>
      </c>
      <c r="L4721" s="133">
        <v>377.25599999999997</v>
      </c>
    </row>
    <row r="4722" spans="1:12" x14ac:dyDescent="0.3">
      <c r="A4722" s="134">
        <v>43088</v>
      </c>
      <c r="B4722" s="133">
        <v>227.70400000000001</v>
      </c>
      <c r="C4722" s="133">
        <v>6167.6660000000002</v>
      </c>
      <c r="D4722" s="183">
        <v>185.56700000000001</v>
      </c>
      <c r="E4722" s="133">
        <v>13574</v>
      </c>
      <c r="F4722" s="133">
        <v>5.6711999999999998</v>
      </c>
      <c r="G4722" s="133">
        <v>5.7862400000000003</v>
      </c>
      <c r="H4722" s="133">
        <v>5.7768100000000002</v>
      </c>
      <c r="I4722" s="133">
        <v>5.46</v>
      </c>
      <c r="J4722" s="133">
        <v>5.9080000000000004</v>
      </c>
      <c r="K4722" s="133">
        <v>571.28599999999994</v>
      </c>
      <c r="L4722" s="133">
        <v>379.54300000000001</v>
      </c>
    </row>
    <row r="4723" spans="1:12" x14ac:dyDescent="0.3">
      <c r="A4723" s="134">
        <v>43089</v>
      </c>
      <c r="B4723" s="133">
        <v>227.84100000000001</v>
      </c>
      <c r="C4723" s="133">
        <v>6109.482</v>
      </c>
      <c r="D4723" s="183">
        <v>183.63399999999999</v>
      </c>
      <c r="E4723" s="133">
        <v>13571</v>
      </c>
      <c r="F4723" s="133">
        <v>5.6457100000000002</v>
      </c>
      <c r="G4723" s="133">
        <v>5.8134199999999998</v>
      </c>
      <c r="H4723" s="133">
        <v>5.7633999999999999</v>
      </c>
      <c r="I4723" s="133">
        <v>5.42</v>
      </c>
      <c r="J4723" s="133">
        <v>5.8819999999999997</v>
      </c>
      <c r="K4723" s="133">
        <v>563.40200000000004</v>
      </c>
      <c r="L4723" s="133">
        <v>375.43400000000003</v>
      </c>
    </row>
    <row r="4724" spans="1:12" x14ac:dyDescent="0.3">
      <c r="A4724" s="134">
        <v>43090</v>
      </c>
      <c r="B4724" s="133">
        <v>228.52099999999999</v>
      </c>
      <c r="C4724" s="133">
        <v>6183.3909999999996</v>
      </c>
      <c r="D4724" s="183">
        <v>185.54499999999999</v>
      </c>
      <c r="E4724" s="133">
        <v>13554</v>
      </c>
      <c r="F4724" s="133">
        <v>5.6988000000000003</v>
      </c>
      <c r="G4724" s="133">
        <v>5.7810300000000003</v>
      </c>
      <c r="H4724" s="133">
        <v>5.7727300000000001</v>
      </c>
      <c r="I4724" s="133">
        <v>5.351</v>
      </c>
      <c r="J4724" s="133">
        <v>5.8410000000000002</v>
      </c>
      <c r="K4724" s="133">
        <v>573.13800000000003</v>
      </c>
      <c r="L4724" s="133">
        <v>380.28500000000003</v>
      </c>
    </row>
    <row r="4725" spans="1:12" x14ac:dyDescent="0.3">
      <c r="A4725" s="134">
        <v>43091</v>
      </c>
      <c r="B4725" s="133">
        <v>228.745</v>
      </c>
      <c r="C4725" s="133">
        <v>6221.0129999999999</v>
      </c>
      <c r="D4725" s="183">
        <v>186.303</v>
      </c>
      <c r="E4725" s="133">
        <v>13551</v>
      </c>
      <c r="F4725" s="133">
        <v>5.7139199999999999</v>
      </c>
      <c r="G4725" s="133">
        <v>5.8911600000000002</v>
      </c>
      <c r="H4725" s="133">
        <v>5.7448600000000001</v>
      </c>
      <c r="I4725" s="133">
        <v>5.359</v>
      </c>
      <c r="J4725" s="133">
        <v>5.83</v>
      </c>
      <c r="K4725" s="133">
        <v>578.53300000000002</v>
      </c>
      <c r="L4725" s="133">
        <v>384.072</v>
      </c>
    </row>
    <row r="4726" spans="1:12" x14ac:dyDescent="0.3">
      <c r="A4726" s="134">
        <v>43092</v>
      </c>
      <c r="B4726" s="133">
        <v>228.745</v>
      </c>
      <c r="C4726" s="133">
        <v>6221.0129999999999</v>
      </c>
      <c r="D4726" s="183">
        <v>186.303</v>
      </c>
      <c r="E4726" s="133">
        <v>13551</v>
      </c>
      <c r="F4726" s="133">
        <v>5.7139199999999999</v>
      </c>
      <c r="G4726" s="133">
        <v>5.8911600000000002</v>
      </c>
      <c r="H4726" s="133">
        <v>5.7448600000000001</v>
      </c>
      <c r="I4726" s="133">
        <v>5.359</v>
      </c>
      <c r="J4726" s="133">
        <v>5.83</v>
      </c>
      <c r="K4726" s="133">
        <v>578.53300000000002</v>
      </c>
      <c r="L4726" s="133">
        <v>384.072</v>
      </c>
    </row>
    <row r="4727" spans="1:12" x14ac:dyDescent="0.3">
      <c r="A4727" s="134">
        <v>43093</v>
      </c>
      <c r="B4727" s="133">
        <v>228.745</v>
      </c>
      <c r="C4727" s="133">
        <v>6221.0129999999999</v>
      </c>
      <c r="D4727" s="183">
        <v>186.303</v>
      </c>
      <c r="E4727" s="133">
        <v>13551</v>
      </c>
      <c r="F4727" s="133">
        <v>5.7139199999999999</v>
      </c>
      <c r="G4727" s="133">
        <v>5.8911600000000002</v>
      </c>
      <c r="H4727" s="133">
        <v>5.7448600000000001</v>
      </c>
      <c r="I4727" s="133">
        <v>5.359</v>
      </c>
      <c r="J4727" s="133">
        <v>5.83</v>
      </c>
      <c r="K4727" s="133">
        <v>578.53300000000002</v>
      </c>
      <c r="L4727" s="133">
        <v>384.072</v>
      </c>
    </row>
    <row r="4728" spans="1:12" x14ac:dyDescent="0.3">
      <c r="A4728" s="134">
        <v>43094</v>
      </c>
      <c r="B4728" s="133">
        <v>228.88399999999999</v>
      </c>
      <c r="C4728" s="133">
        <v>6221.0129999999999</v>
      </c>
      <c r="D4728" s="183">
        <v>186.303</v>
      </c>
      <c r="E4728" s="133">
        <v>13542</v>
      </c>
      <c r="F4728" s="133">
        <v>5.7139199999999999</v>
      </c>
      <c r="G4728" s="133">
        <v>5.8911600000000002</v>
      </c>
      <c r="H4728" s="133">
        <v>5.7448600000000001</v>
      </c>
      <c r="I4728" s="133">
        <v>5.359</v>
      </c>
      <c r="J4728" s="133">
        <v>5.83</v>
      </c>
      <c r="K4728" s="133">
        <v>578.53300000000002</v>
      </c>
      <c r="L4728" s="133">
        <v>384.072</v>
      </c>
    </row>
    <row r="4729" spans="1:12" x14ac:dyDescent="0.3">
      <c r="A4729" s="134">
        <v>43095</v>
      </c>
      <c r="B4729" s="133">
        <v>228.93100000000001</v>
      </c>
      <c r="C4729" s="133">
        <v>6221.0129999999999</v>
      </c>
      <c r="D4729" s="183">
        <v>186.303</v>
      </c>
      <c r="E4729" s="133">
        <v>13555</v>
      </c>
      <c r="F4729" s="133">
        <v>5.7139199999999999</v>
      </c>
      <c r="G4729" s="133">
        <v>5.8911600000000002</v>
      </c>
      <c r="H4729" s="133">
        <v>5.7448600000000001</v>
      </c>
      <c r="I4729" s="133">
        <v>5.359</v>
      </c>
      <c r="J4729" s="133">
        <v>5.83</v>
      </c>
      <c r="K4729" s="133">
        <v>578.53300000000002</v>
      </c>
      <c r="L4729" s="133">
        <v>384.072</v>
      </c>
    </row>
    <row r="4730" spans="1:12" x14ac:dyDescent="0.3">
      <c r="A4730" s="134">
        <v>43096</v>
      </c>
      <c r="B4730" s="133">
        <v>229.15100000000001</v>
      </c>
      <c r="C4730" s="133">
        <v>6277.165</v>
      </c>
      <c r="D4730" s="183">
        <v>187.286</v>
      </c>
      <c r="E4730" s="133">
        <v>13562</v>
      </c>
      <c r="F4730" s="133">
        <v>5.6671300000000002</v>
      </c>
      <c r="G4730" s="133">
        <v>5.83643</v>
      </c>
      <c r="H4730" s="133">
        <v>5.7526999999999999</v>
      </c>
      <c r="I4730" s="133">
        <v>5.3650000000000002</v>
      </c>
      <c r="J4730" s="133">
        <v>5.8220000000000001</v>
      </c>
      <c r="K4730" s="133">
        <v>583.63499999999999</v>
      </c>
      <c r="L4730" s="133">
        <v>388.53399999999999</v>
      </c>
    </row>
    <row r="4731" spans="1:12" x14ac:dyDescent="0.3">
      <c r="A4731" s="134">
        <v>43097</v>
      </c>
      <c r="B4731" s="133">
        <v>229.43</v>
      </c>
      <c r="C4731" s="133">
        <v>6314.0460000000003</v>
      </c>
      <c r="D4731" s="183">
        <v>188.05199999999999</v>
      </c>
      <c r="E4731" s="133">
        <v>13537</v>
      </c>
      <c r="F4731" s="133">
        <v>5.7023099999999998</v>
      </c>
      <c r="G4731" s="133">
        <v>5.81785</v>
      </c>
      <c r="H4731" s="133">
        <v>5.8125299999999998</v>
      </c>
      <c r="I4731" s="133">
        <v>5.3550000000000004</v>
      </c>
      <c r="J4731" s="133">
        <v>5.8309999999999995</v>
      </c>
      <c r="K4731" s="133">
        <v>588.08299999999997</v>
      </c>
      <c r="L4731" s="133">
        <v>391.85599999999999</v>
      </c>
    </row>
    <row r="4732" spans="1:12" x14ac:dyDescent="0.3">
      <c r="A4732" s="134">
        <v>43098</v>
      </c>
      <c r="B4732" s="133">
        <v>229.935</v>
      </c>
      <c r="C4732" s="133">
        <v>6355.6540000000005</v>
      </c>
      <c r="D4732" s="183">
        <v>189.86</v>
      </c>
      <c r="E4732" s="133">
        <v>13588</v>
      </c>
      <c r="F4732" s="133">
        <v>5.7303300000000004</v>
      </c>
      <c r="G4732" s="133">
        <v>5.8284000000000002</v>
      </c>
      <c r="H4732" s="133">
        <v>5.7417899999999999</v>
      </c>
      <c r="I4732" s="133">
        <v>5.2569999999999997</v>
      </c>
      <c r="J4732" s="133">
        <v>5.8339999999999996</v>
      </c>
      <c r="K4732" s="133">
        <v>593.11099999999999</v>
      </c>
      <c r="L4732" s="133">
        <v>395.56</v>
      </c>
    </row>
    <row r="4733" spans="1:12" x14ac:dyDescent="0.3">
      <c r="A4733" s="134">
        <v>43099</v>
      </c>
      <c r="B4733" s="133">
        <v>229.935</v>
      </c>
      <c r="C4733" s="133">
        <v>6355.6540000000005</v>
      </c>
      <c r="D4733" s="183">
        <v>189.86</v>
      </c>
      <c r="E4733" s="133">
        <v>13588</v>
      </c>
      <c r="F4733" s="133">
        <v>5.7303300000000004</v>
      </c>
      <c r="G4733" s="133">
        <v>5.8284000000000002</v>
      </c>
      <c r="H4733" s="133">
        <v>5.7417899999999999</v>
      </c>
      <c r="I4733" s="133">
        <v>5.2569999999999997</v>
      </c>
      <c r="J4733" s="133">
        <v>5.8339999999999996</v>
      </c>
      <c r="K4733" s="133">
        <v>593.11099999999999</v>
      </c>
      <c r="L4733" s="133">
        <v>395.56</v>
      </c>
    </row>
    <row r="4734" spans="1:12" x14ac:dyDescent="0.3">
      <c r="A4734" s="134">
        <v>43100</v>
      </c>
      <c r="B4734" s="133">
        <v>229.935</v>
      </c>
      <c r="C4734" s="133">
        <v>6355.6540000000005</v>
      </c>
      <c r="D4734" s="183">
        <v>189.86</v>
      </c>
      <c r="E4734" s="133">
        <v>13588</v>
      </c>
      <c r="F4734" s="133">
        <v>5.7303300000000004</v>
      </c>
      <c r="G4734" s="133">
        <v>5.8284000000000002</v>
      </c>
      <c r="H4734" s="133">
        <v>5.7417899999999999</v>
      </c>
      <c r="I4734" s="133">
        <v>5.2569999999999997</v>
      </c>
      <c r="J4734" s="133">
        <v>5.8339999999999996</v>
      </c>
      <c r="K4734" s="133">
        <v>593.11099999999999</v>
      </c>
      <c r="L4734" s="133">
        <v>395.56</v>
      </c>
    </row>
    <row r="4735" spans="1:12" x14ac:dyDescent="0.3">
      <c r="A4735" s="134">
        <v>43101</v>
      </c>
      <c r="B4735" s="133">
        <v>230.07400000000001</v>
      </c>
      <c r="C4735" s="133">
        <v>6355.6540000000005</v>
      </c>
      <c r="D4735" s="183">
        <v>189.86</v>
      </c>
      <c r="E4735" s="133">
        <v>13588</v>
      </c>
      <c r="F4735" s="133">
        <v>5.7303300000000004</v>
      </c>
      <c r="G4735" s="133">
        <v>5.8284000000000002</v>
      </c>
      <c r="H4735" s="133">
        <v>5.7417899999999999</v>
      </c>
      <c r="I4735" s="133">
        <v>5.2569999999999997</v>
      </c>
      <c r="J4735" s="133">
        <v>5.8339999999999996</v>
      </c>
      <c r="K4735" s="133">
        <v>593.11099999999999</v>
      </c>
      <c r="L4735" s="133">
        <v>395.56</v>
      </c>
    </row>
    <row r="4736" spans="1:12" x14ac:dyDescent="0.3">
      <c r="A4736" s="134">
        <v>43102</v>
      </c>
      <c r="B4736" s="133">
        <v>230.114</v>
      </c>
      <c r="C4736" s="133">
        <v>6339.2380000000003</v>
      </c>
      <c r="D4736" s="183">
        <v>189.727</v>
      </c>
      <c r="E4736" s="133">
        <v>13489</v>
      </c>
      <c r="F4736" s="133">
        <v>5.6333500000000001</v>
      </c>
      <c r="G4736" s="133">
        <v>5.7679600000000004</v>
      </c>
      <c r="H4736" s="133">
        <v>5.7253600000000002</v>
      </c>
      <c r="I4736" s="133">
        <v>5.2569999999999997</v>
      </c>
      <c r="J4736" s="133">
        <v>5.79</v>
      </c>
      <c r="K4736" s="133">
        <v>591.29</v>
      </c>
      <c r="L4736" s="133">
        <v>393.46499999999997</v>
      </c>
    </row>
    <row r="4737" spans="1:12" x14ac:dyDescent="0.3">
      <c r="A4737" s="134">
        <v>43103</v>
      </c>
      <c r="B4737" s="133">
        <v>231.00399999999999</v>
      </c>
      <c r="C4737" s="133">
        <v>6251.4790000000003</v>
      </c>
      <c r="D4737" s="183">
        <v>186.67</v>
      </c>
      <c r="E4737" s="133">
        <v>13447</v>
      </c>
      <c r="F4737" s="133">
        <v>5.5461099999999997</v>
      </c>
      <c r="G4737" s="133">
        <v>5.8128599999999997</v>
      </c>
      <c r="H4737" s="133">
        <v>5.7404000000000002</v>
      </c>
      <c r="I4737" s="133">
        <v>5.1429999999999998</v>
      </c>
      <c r="J4737" s="133">
        <v>5.7590000000000003</v>
      </c>
      <c r="K4737" s="133">
        <v>580.02200000000005</v>
      </c>
      <c r="L4737" s="133">
        <v>386.37400000000002</v>
      </c>
    </row>
    <row r="4738" spans="1:12" x14ac:dyDescent="0.3">
      <c r="A4738" s="134">
        <v>43104</v>
      </c>
      <c r="B4738" s="133">
        <v>231.994</v>
      </c>
      <c r="C4738" s="133">
        <v>6292.3209999999999</v>
      </c>
      <c r="D4738" s="183">
        <v>187.53399999999999</v>
      </c>
      <c r="E4738" s="133">
        <v>13422</v>
      </c>
      <c r="F4738" s="133">
        <v>5.6098699999999999</v>
      </c>
      <c r="G4738" s="133">
        <v>5.7856300000000003</v>
      </c>
      <c r="H4738" s="133">
        <v>5.8403</v>
      </c>
      <c r="I4738" s="133">
        <v>5.1029999999999998</v>
      </c>
      <c r="J4738" s="133">
        <v>5.7030000000000003</v>
      </c>
      <c r="K4738" s="133">
        <v>586.35900000000004</v>
      </c>
      <c r="L4738" s="133">
        <v>388.94600000000003</v>
      </c>
    </row>
    <row r="4739" spans="1:12" x14ac:dyDescent="0.3">
      <c r="A4739" s="134">
        <v>43105</v>
      </c>
      <c r="B4739" s="133">
        <v>232.29499999999999</v>
      </c>
      <c r="C4739" s="133">
        <v>6353.7380000000003</v>
      </c>
      <c r="D4739" s="183">
        <v>189.49199999999999</v>
      </c>
      <c r="E4739" s="133">
        <v>13409</v>
      </c>
      <c r="F4739" s="133">
        <v>5.6281099999999995</v>
      </c>
      <c r="G4739" s="133">
        <v>5.7861599999999997</v>
      </c>
      <c r="H4739" s="133">
        <v>5.7503299999999999</v>
      </c>
      <c r="I4739" s="133">
        <v>5.0890000000000004</v>
      </c>
      <c r="J4739" s="133">
        <v>5.6769999999999996</v>
      </c>
      <c r="K4739" s="133">
        <v>593.31500000000005</v>
      </c>
      <c r="L4739" s="133">
        <v>391.76499999999999</v>
      </c>
    </row>
    <row r="4740" spans="1:12" x14ac:dyDescent="0.3">
      <c r="A4740" s="134">
        <v>43106</v>
      </c>
      <c r="B4740" s="133">
        <v>232.29499999999999</v>
      </c>
      <c r="C4740" s="133">
        <v>6353.7380000000003</v>
      </c>
      <c r="D4740" s="183">
        <v>189.49199999999999</v>
      </c>
      <c r="E4740" s="133">
        <v>13409</v>
      </c>
      <c r="F4740" s="133">
        <v>5.6281099999999995</v>
      </c>
      <c r="G4740" s="133">
        <v>5.7861599999999997</v>
      </c>
      <c r="H4740" s="133">
        <v>5.7503299999999999</v>
      </c>
      <c r="I4740" s="133">
        <v>5.0890000000000004</v>
      </c>
      <c r="J4740" s="133">
        <v>5.6769999999999996</v>
      </c>
      <c r="K4740" s="133">
        <v>593.31500000000005</v>
      </c>
      <c r="L4740" s="133">
        <v>391.76499999999999</v>
      </c>
    </row>
    <row r="4741" spans="1:12" x14ac:dyDescent="0.3">
      <c r="A4741" s="134">
        <v>43107</v>
      </c>
      <c r="B4741" s="133">
        <v>232.29499999999999</v>
      </c>
      <c r="C4741" s="133">
        <v>6353.7380000000003</v>
      </c>
      <c r="D4741" s="183">
        <v>189.49199999999999</v>
      </c>
      <c r="E4741" s="133">
        <v>13409</v>
      </c>
      <c r="F4741" s="133">
        <v>5.6281099999999995</v>
      </c>
      <c r="G4741" s="133">
        <v>5.7861599999999997</v>
      </c>
      <c r="H4741" s="133">
        <v>5.7503299999999999</v>
      </c>
      <c r="I4741" s="133">
        <v>5.0890000000000004</v>
      </c>
      <c r="J4741" s="133">
        <v>5.6769999999999996</v>
      </c>
      <c r="K4741" s="133">
        <v>593.31500000000005</v>
      </c>
      <c r="L4741" s="133">
        <v>391.76499999999999</v>
      </c>
    </row>
    <row r="4742" spans="1:12" x14ac:dyDescent="0.3">
      <c r="A4742" s="134">
        <v>43108</v>
      </c>
      <c r="B4742" s="133">
        <v>233.434</v>
      </c>
      <c r="C4742" s="133">
        <v>6385.4040000000005</v>
      </c>
      <c r="D4742" s="183">
        <v>190.471</v>
      </c>
      <c r="E4742" s="133">
        <v>13431</v>
      </c>
      <c r="F4742" s="133">
        <v>5.6106300000000005</v>
      </c>
      <c r="G4742" s="133">
        <v>5.7985899999999999</v>
      </c>
      <c r="H4742" s="133">
        <v>5.7779600000000002</v>
      </c>
      <c r="I4742" s="133">
        <v>5.0869999999999997</v>
      </c>
      <c r="J4742" s="133">
        <v>5.63</v>
      </c>
      <c r="K4742" s="133">
        <v>596.12199999999996</v>
      </c>
      <c r="L4742" s="133">
        <v>393.80900000000003</v>
      </c>
    </row>
    <row r="4743" spans="1:12" x14ac:dyDescent="0.3">
      <c r="A4743" s="134">
        <v>43109</v>
      </c>
      <c r="B4743" s="133">
        <v>233.292</v>
      </c>
      <c r="C4743" s="133">
        <v>6373.1440000000002</v>
      </c>
      <c r="D4743" s="183">
        <v>189.92500000000001</v>
      </c>
      <c r="E4743" s="133">
        <v>13439</v>
      </c>
      <c r="F4743" s="133">
        <v>5.6315799999999996</v>
      </c>
      <c r="G4743" s="133">
        <v>5.7594099999999999</v>
      </c>
      <c r="H4743" s="133">
        <v>5.8078599999999998</v>
      </c>
      <c r="I4743" s="133">
        <v>5.077</v>
      </c>
      <c r="J4743" s="133">
        <v>5.6349999999999998</v>
      </c>
      <c r="K4743" s="133">
        <v>593.76499999999999</v>
      </c>
      <c r="L4743" s="133">
        <v>391.964</v>
      </c>
    </row>
    <row r="4744" spans="1:12" x14ac:dyDescent="0.3">
      <c r="A4744" s="134">
        <v>43110</v>
      </c>
      <c r="B4744" s="133">
        <v>232.56399999999999</v>
      </c>
      <c r="C4744" s="133">
        <v>6371.174</v>
      </c>
      <c r="D4744" s="183">
        <v>190.124</v>
      </c>
      <c r="E4744" s="133">
        <v>13440</v>
      </c>
      <c r="F4744" s="133">
        <v>5.6008100000000001</v>
      </c>
      <c r="G4744" s="133">
        <v>5.8005199999999997</v>
      </c>
      <c r="H4744" s="133">
        <v>5.7564099999999998</v>
      </c>
      <c r="I4744" s="133">
        <v>5.0590000000000002</v>
      </c>
      <c r="J4744" s="133">
        <v>5.6779999999999999</v>
      </c>
      <c r="K4744" s="133">
        <v>592.95399999999995</v>
      </c>
      <c r="L4744" s="133">
        <v>391.923</v>
      </c>
    </row>
    <row r="4745" spans="1:12" x14ac:dyDescent="0.3">
      <c r="A4745" s="134">
        <v>43111</v>
      </c>
      <c r="B4745" s="133">
        <v>232.6</v>
      </c>
      <c r="C4745" s="133">
        <v>6386.3389999999999</v>
      </c>
      <c r="D4745" s="183">
        <v>190.41499999999999</v>
      </c>
      <c r="E4745" s="133">
        <v>13363</v>
      </c>
      <c r="F4745" s="133">
        <v>5.61707</v>
      </c>
      <c r="G4745" s="133">
        <v>5.7925599999999999</v>
      </c>
      <c r="H4745" s="133">
        <v>5.7172900000000002</v>
      </c>
      <c r="I4745" s="133">
        <v>5.0069999999999997</v>
      </c>
      <c r="J4745" s="133">
        <v>5.6559999999999997</v>
      </c>
      <c r="K4745" s="133">
        <v>594.84699999999998</v>
      </c>
      <c r="L4745" s="133">
        <v>393.54300000000001</v>
      </c>
    </row>
    <row r="4746" spans="1:12" x14ac:dyDescent="0.3">
      <c r="A4746" s="134">
        <v>43112</v>
      </c>
      <c r="B4746" s="133">
        <v>233.11600000000001</v>
      </c>
      <c r="C4746" s="133">
        <v>6370.0649999999996</v>
      </c>
      <c r="D4746" s="183">
        <v>189.61</v>
      </c>
      <c r="E4746" s="133">
        <v>13320</v>
      </c>
      <c r="F4746" s="133">
        <v>5.6467700000000001</v>
      </c>
      <c r="G4746" s="133">
        <v>5.7645</v>
      </c>
      <c r="H4746" s="133">
        <v>5.7178300000000002</v>
      </c>
      <c r="I4746" s="133">
        <v>5.0060000000000002</v>
      </c>
      <c r="J4746" s="133">
        <v>5.63</v>
      </c>
      <c r="K4746" s="133">
        <v>593.44000000000005</v>
      </c>
      <c r="L4746" s="133">
        <v>391.64600000000002</v>
      </c>
    </row>
    <row r="4747" spans="1:12" x14ac:dyDescent="0.3">
      <c r="A4747" s="134">
        <v>43113</v>
      </c>
      <c r="B4747" s="133">
        <v>233.11600000000001</v>
      </c>
      <c r="C4747" s="133">
        <v>6370.0649999999996</v>
      </c>
      <c r="D4747" s="183">
        <v>189.61</v>
      </c>
      <c r="E4747" s="133">
        <v>13320</v>
      </c>
      <c r="F4747" s="133">
        <v>5.6467700000000001</v>
      </c>
      <c r="G4747" s="133">
        <v>5.7645</v>
      </c>
      <c r="H4747" s="133">
        <v>5.7178300000000002</v>
      </c>
      <c r="I4747" s="133">
        <v>5.0060000000000002</v>
      </c>
      <c r="J4747" s="133">
        <v>5.63</v>
      </c>
      <c r="K4747" s="133">
        <v>593.44000000000005</v>
      </c>
      <c r="L4747" s="133">
        <v>391.64600000000002</v>
      </c>
    </row>
    <row r="4748" spans="1:12" x14ac:dyDescent="0.3">
      <c r="A4748" s="134">
        <v>43114</v>
      </c>
      <c r="B4748" s="133">
        <v>233.11600000000001</v>
      </c>
      <c r="C4748" s="133">
        <v>6370.0649999999996</v>
      </c>
      <c r="D4748" s="183">
        <v>189.61</v>
      </c>
      <c r="E4748" s="133">
        <v>13320</v>
      </c>
      <c r="F4748" s="133">
        <v>5.6467700000000001</v>
      </c>
      <c r="G4748" s="133">
        <v>5.7645</v>
      </c>
      <c r="H4748" s="133">
        <v>5.7178300000000002</v>
      </c>
      <c r="I4748" s="133">
        <v>5.0060000000000002</v>
      </c>
      <c r="J4748" s="133">
        <v>5.63</v>
      </c>
      <c r="K4748" s="133">
        <v>593.44000000000005</v>
      </c>
      <c r="L4748" s="133">
        <v>391.64600000000002</v>
      </c>
    </row>
    <row r="4749" spans="1:12" x14ac:dyDescent="0.3">
      <c r="A4749" s="134">
        <v>43115</v>
      </c>
      <c r="B4749" s="133">
        <v>233.375</v>
      </c>
      <c r="C4749" s="133">
        <v>6382.1949999999997</v>
      </c>
      <c r="D4749" s="183">
        <v>190</v>
      </c>
      <c r="E4749" s="133">
        <v>13310</v>
      </c>
      <c r="F4749" s="133">
        <v>5.6098099999999995</v>
      </c>
      <c r="G4749" s="133">
        <v>5.80084</v>
      </c>
      <c r="H4749" s="133">
        <v>5.6838600000000001</v>
      </c>
      <c r="I4749" s="133">
        <v>5.0060000000000002</v>
      </c>
      <c r="J4749" s="133">
        <v>5.609</v>
      </c>
      <c r="K4749" s="133">
        <v>593.72699999999998</v>
      </c>
      <c r="L4749" s="133">
        <v>393.28300000000002</v>
      </c>
    </row>
    <row r="4750" spans="1:12" x14ac:dyDescent="0.3">
      <c r="A4750" s="134">
        <v>43116</v>
      </c>
      <c r="B4750" s="133">
        <v>233.922</v>
      </c>
      <c r="C4750" s="133">
        <v>6429.692</v>
      </c>
      <c r="D4750" s="183">
        <v>191.761</v>
      </c>
      <c r="E4750" s="133">
        <v>13319</v>
      </c>
      <c r="F4750" s="133">
        <v>5.6218399999999997</v>
      </c>
      <c r="G4750" s="133">
        <v>5.77834</v>
      </c>
      <c r="H4750" s="133">
        <v>5.6947799999999997</v>
      </c>
      <c r="I4750" s="133">
        <v>4.8739999999999997</v>
      </c>
      <c r="J4750" s="133">
        <v>5.5880000000000001</v>
      </c>
      <c r="K4750" s="133">
        <v>598.56899999999996</v>
      </c>
      <c r="L4750" s="133">
        <v>397.73500000000001</v>
      </c>
    </row>
    <row r="4751" spans="1:12" x14ac:dyDescent="0.3">
      <c r="A4751" s="134">
        <v>43117</v>
      </c>
      <c r="B4751" s="133">
        <v>233.86</v>
      </c>
      <c r="C4751" s="133">
        <v>6444.518</v>
      </c>
      <c r="D4751" s="183">
        <v>192.791</v>
      </c>
      <c r="E4751" s="133">
        <v>13352</v>
      </c>
      <c r="F4751" s="133">
        <v>5.6252700000000004</v>
      </c>
      <c r="G4751" s="133">
        <v>5.7930900000000003</v>
      </c>
      <c r="H4751" s="133">
        <v>5.6990600000000002</v>
      </c>
      <c r="I4751" s="133">
        <v>4.8550000000000004</v>
      </c>
      <c r="J4751" s="133">
        <v>5.5780000000000003</v>
      </c>
      <c r="K4751" s="133">
        <v>598.66899999999998</v>
      </c>
      <c r="L4751" s="133">
        <v>397.49099999999999</v>
      </c>
    </row>
    <row r="4752" spans="1:12" x14ac:dyDescent="0.3">
      <c r="A4752" s="134">
        <v>43118</v>
      </c>
      <c r="B4752" s="133">
        <v>234.04499999999999</v>
      </c>
      <c r="C4752" s="133">
        <v>6472.6660000000002</v>
      </c>
      <c r="D4752" s="183">
        <v>192.85</v>
      </c>
      <c r="E4752" s="133">
        <v>13347</v>
      </c>
      <c r="F4752" s="133">
        <v>5.6130100000000001</v>
      </c>
      <c r="G4752" s="133">
        <v>5.78017</v>
      </c>
      <c r="H4752" s="133">
        <v>5.6758300000000004</v>
      </c>
      <c r="I4752" s="133">
        <v>4.78</v>
      </c>
      <c r="J4752" s="133">
        <v>5.569</v>
      </c>
      <c r="K4752" s="133">
        <v>601.81700000000001</v>
      </c>
      <c r="L4752" s="133">
        <v>397.71699999999998</v>
      </c>
    </row>
    <row r="4753" spans="1:12" x14ac:dyDescent="0.3">
      <c r="A4753" s="134">
        <v>43119</v>
      </c>
      <c r="B4753" s="133">
        <v>234.00700000000001</v>
      </c>
      <c r="C4753" s="133">
        <v>6490.8959999999997</v>
      </c>
      <c r="D4753" s="183">
        <v>193.19399999999999</v>
      </c>
      <c r="E4753" s="133">
        <v>13330</v>
      </c>
      <c r="F4753" s="133">
        <v>5.5856500000000002</v>
      </c>
      <c r="G4753" s="133">
        <v>5.7340299999999997</v>
      </c>
      <c r="H4753" s="133">
        <v>5.7211600000000002</v>
      </c>
      <c r="I4753" s="133">
        <v>4.76</v>
      </c>
      <c r="J4753" s="133">
        <v>5.5600000000000005</v>
      </c>
      <c r="K4753" s="133">
        <v>602.66800000000001</v>
      </c>
      <c r="L4753" s="133">
        <v>397.17899999999997</v>
      </c>
    </row>
    <row r="4754" spans="1:12" x14ac:dyDescent="0.3">
      <c r="A4754" s="134">
        <v>43120</v>
      </c>
      <c r="B4754" s="133">
        <v>234.00700000000001</v>
      </c>
      <c r="C4754" s="133">
        <v>6490.8959999999997</v>
      </c>
      <c r="D4754" s="183">
        <v>193.19399999999999</v>
      </c>
      <c r="E4754" s="133">
        <v>13330</v>
      </c>
      <c r="F4754" s="133">
        <v>5.5856500000000002</v>
      </c>
      <c r="G4754" s="133">
        <v>5.7340299999999997</v>
      </c>
      <c r="H4754" s="133">
        <v>5.7211600000000002</v>
      </c>
      <c r="I4754" s="133">
        <v>4.76</v>
      </c>
      <c r="J4754" s="133">
        <v>5.5600000000000005</v>
      </c>
      <c r="K4754" s="133">
        <v>602.66800000000001</v>
      </c>
      <c r="L4754" s="133">
        <v>397.17899999999997</v>
      </c>
    </row>
    <row r="4755" spans="1:12" x14ac:dyDescent="0.3">
      <c r="A4755" s="134">
        <v>43121</v>
      </c>
      <c r="B4755" s="133">
        <v>234.00700000000001</v>
      </c>
      <c r="C4755" s="133">
        <v>6490.8959999999997</v>
      </c>
      <c r="D4755" s="183">
        <v>193.19399999999999</v>
      </c>
      <c r="E4755" s="133">
        <v>13330</v>
      </c>
      <c r="F4755" s="133">
        <v>5.5856500000000002</v>
      </c>
      <c r="G4755" s="133">
        <v>5.7340299999999997</v>
      </c>
      <c r="H4755" s="133">
        <v>5.7211600000000002</v>
      </c>
      <c r="I4755" s="133">
        <v>4.76</v>
      </c>
      <c r="J4755" s="133">
        <v>5.5600000000000005</v>
      </c>
      <c r="K4755" s="133">
        <v>602.66800000000001</v>
      </c>
      <c r="L4755" s="133">
        <v>397.17899999999997</v>
      </c>
    </row>
    <row r="4756" spans="1:12" x14ac:dyDescent="0.3">
      <c r="A4756" s="134">
        <v>43122</v>
      </c>
      <c r="B4756" s="133">
        <v>233.577</v>
      </c>
      <c r="C4756" s="133">
        <v>6500.5290000000005</v>
      </c>
      <c r="D4756" s="183">
        <v>193.172</v>
      </c>
      <c r="E4756" s="133">
        <v>13352</v>
      </c>
      <c r="F4756" s="133">
        <v>5.6355599999999999</v>
      </c>
      <c r="G4756" s="133">
        <v>5.8041900000000002</v>
      </c>
      <c r="H4756" s="133">
        <v>5.7127400000000002</v>
      </c>
      <c r="I4756" s="133">
        <v>4.76</v>
      </c>
      <c r="J4756" s="133">
        <v>5.5540000000000003</v>
      </c>
      <c r="K4756" s="133">
        <v>603.62599999999998</v>
      </c>
      <c r="L4756" s="133">
        <v>396.97300000000001</v>
      </c>
    </row>
    <row r="4757" spans="1:12" x14ac:dyDescent="0.3">
      <c r="A4757" s="134">
        <v>43123</v>
      </c>
      <c r="B4757" s="133">
        <v>233.62799999999999</v>
      </c>
      <c r="C4757" s="133">
        <v>6635.3339999999998</v>
      </c>
      <c r="D4757" s="183">
        <v>195.904</v>
      </c>
      <c r="E4757" s="133">
        <v>13345</v>
      </c>
      <c r="F4757" s="133">
        <v>5.5944399999999996</v>
      </c>
      <c r="G4757" s="133">
        <v>5.7631199999999998</v>
      </c>
      <c r="H4757" s="133">
        <v>5.7337199999999999</v>
      </c>
      <c r="I4757" s="133">
        <v>4.8559999999999999</v>
      </c>
      <c r="J4757" s="133">
        <v>5.5620000000000003</v>
      </c>
      <c r="K4757" s="133">
        <v>621.15899999999999</v>
      </c>
      <c r="L4757" s="133">
        <v>406.12200000000001</v>
      </c>
    </row>
    <row r="4758" spans="1:12" x14ac:dyDescent="0.3">
      <c r="A4758" s="134">
        <v>43124</v>
      </c>
      <c r="B4758" s="133">
        <v>233.36500000000001</v>
      </c>
      <c r="C4758" s="133">
        <v>6615.4920000000002</v>
      </c>
      <c r="D4758" s="183">
        <v>196.458</v>
      </c>
      <c r="E4758" s="133">
        <v>13299</v>
      </c>
      <c r="F4758" s="133">
        <v>5.6025900000000002</v>
      </c>
      <c r="G4758" s="133">
        <v>5.7193100000000001</v>
      </c>
      <c r="H4758" s="133">
        <v>5.7105199999999998</v>
      </c>
      <c r="I4758" s="133">
        <v>4.8650000000000002</v>
      </c>
      <c r="J4758" s="133">
        <v>5.5609999999999999</v>
      </c>
      <c r="K4758" s="133">
        <v>616.03899999999999</v>
      </c>
      <c r="L4758" s="133">
        <v>405.29399999999998</v>
      </c>
    </row>
    <row r="4759" spans="1:12" x14ac:dyDescent="0.3">
      <c r="A4759" s="134">
        <v>43125</v>
      </c>
      <c r="B4759" s="133">
        <v>233.572</v>
      </c>
      <c r="C4759" s="133">
        <v>6615.3280000000004</v>
      </c>
      <c r="D4759" s="183">
        <v>197.33199999999999</v>
      </c>
      <c r="E4759" s="133">
        <v>13304</v>
      </c>
      <c r="F4759" s="133">
        <v>5.6089099999999998</v>
      </c>
      <c r="G4759" s="133">
        <v>5.79575</v>
      </c>
      <c r="H4759" s="133">
        <v>5.7252700000000001</v>
      </c>
      <c r="I4759" s="133">
        <v>4.8179999999999996</v>
      </c>
      <c r="J4759" s="133">
        <v>5.5449999999999999</v>
      </c>
      <c r="K4759" s="133">
        <v>611.87900000000002</v>
      </c>
      <c r="L4759" s="133">
        <v>402.91500000000002</v>
      </c>
    </row>
    <row r="4760" spans="1:12" x14ac:dyDescent="0.3">
      <c r="A4760" s="134">
        <v>43126</v>
      </c>
      <c r="B4760" s="133">
        <v>232.994</v>
      </c>
      <c r="C4760" s="133">
        <v>6660.6180000000004</v>
      </c>
      <c r="D4760" s="183">
        <v>198.459</v>
      </c>
      <c r="E4760" s="133">
        <v>13317</v>
      </c>
      <c r="F4760" s="133">
        <v>5.6081599999999998</v>
      </c>
      <c r="G4760" s="133">
        <v>5.7469900000000003</v>
      </c>
      <c r="H4760" s="133">
        <v>5.7113399999999999</v>
      </c>
      <c r="I4760" s="133">
        <v>4.7629999999999999</v>
      </c>
      <c r="J4760" s="133">
        <v>5.5629999999999997</v>
      </c>
      <c r="K4760" s="133">
        <v>616.39400000000001</v>
      </c>
      <c r="L4760" s="133">
        <v>406.23399999999998</v>
      </c>
    </row>
    <row r="4761" spans="1:12" x14ac:dyDescent="0.3">
      <c r="A4761" s="134">
        <v>43127</v>
      </c>
      <c r="B4761" s="133">
        <v>232.994</v>
      </c>
      <c r="C4761" s="133">
        <v>6660.6180000000004</v>
      </c>
      <c r="D4761" s="183">
        <v>198.459</v>
      </c>
      <c r="E4761" s="133">
        <v>13317</v>
      </c>
      <c r="F4761" s="133">
        <v>5.6081599999999998</v>
      </c>
      <c r="G4761" s="133">
        <v>5.7469900000000003</v>
      </c>
      <c r="H4761" s="133">
        <v>5.7113399999999999</v>
      </c>
      <c r="I4761" s="133">
        <v>4.7629999999999999</v>
      </c>
      <c r="J4761" s="133">
        <v>5.5629999999999997</v>
      </c>
      <c r="K4761" s="133">
        <v>616.39400000000001</v>
      </c>
      <c r="L4761" s="133">
        <v>406.23399999999998</v>
      </c>
    </row>
    <row r="4762" spans="1:12" x14ac:dyDescent="0.3">
      <c r="A4762" s="134">
        <v>43128</v>
      </c>
      <c r="B4762" s="133">
        <v>232.994</v>
      </c>
      <c r="C4762" s="133">
        <v>6660.6180000000004</v>
      </c>
      <c r="D4762" s="183">
        <v>198.459</v>
      </c>
      <c r="E4762" s="133">
        <v>13317</v>
      </c>
      <c r="F4762" s="133">
        <v>5.6081599999999998</v>
      </c>
      <c r="G4762" s="133">
        <v>5.7469900000000003</v>
      </c>
      <c r="H4762" s="133">
        <v>5.7113399999999999</v>
      </c>
      <c r="I4762" s="133">
        <v>4.7629999999999999</v>
      </c>
      <c r="J4762" s="133">
        <v>5.5629999999999997</v>
      </c>
      <c r="K4762" s="133">
        <v>616.39400000000001</v>
      </c>
      <c r="L4762" s="133">
        <v>406.23399999999998</v>
      </c>
    </row>
    <row r="4763" spans="1:12" x14ac:dyDescent="0.3">
      <c r="A4763" s="134">
        <v>43129</v>
      </c>
      <c r="B4763" s="133">
        <v>232.315</v>
      </c>
      <c r="C4763" s="133">
        <v>6680.6189999999997</v>
      </c>
      <c r="D4763" s="183">
        <v>199.614</v>
      </c>
      <c r="E4763" s="133">
        <v>13389</v>
      </c>
      <c r="F4763" s="133">
        <v>5.6472600000000002</v>
      </c>
      <c r="G4763" s="133">
        <v>5.7437100000000001</v>
      </c>
      <c r="H4763" s="133">
        <v>5.7463999999999995</v>
      </c>
      <c r="I4763" s="133">
        <v>5.14</v>
      </c>
      <c r="J4763" s="133">
        <v>5.7249999999999996</v>
      </c>
      <c r="K4763" s="133">
        <v>615.08199999999999</v>
      </c>
      <c r="L4763" s="133">
        <v>405.14100000000002</v>
      </c>
    </row>
    <row r="4764" spans="1:12" x14ac:dyDescent="0.3">
      <c r="A4764" s="134">
        <v>43130</v>
      </c>
      <c r="B4764" s="133">
        <v>231.61199999999999</v>
      </c>
      <c r="C4764" s="133">
        <v>6575.4920000000002</v>
      </c>
      <c r="D4764" s="183">
        <v>196.387</v>
      </c>
      <c r="E4764" s="133">
        <v>13397</v>
      </c>
      <c r="F4764" s="133">
        <v>5.6004800000000001</v>
      </c>
      <c r="G4764" s="133">
        <v>5.7359799999999996</v>
      </c>
      <c r="H4764" s="133">
        <v>5.7293900000000004</v>
      </c>
      <c r="I4764" s="133">
        <v>5.1929999999999996</v>
      </c>
      <c r="J4764" s="133">
        <v>5.7679999999999998</v>
      </c>
      <c r="K4764" s="133">
        <v>602.39099999999996</v>
      </c>
      <c r="L4764" s="133">
        <v>397.65</v>
      </c>
    </row>
    <row r="4765" spans="1:12" x14ac:dyDescent="0.3">
      <c r="A4765" s="134">
        <v>43131</v>
      </c>
      <c r="B4765" s="133">
        <v>232.70599999999999</v>
      </c>
      <c r="C4765" s="133">
        <v>6605.6310000000003</v>
      </c>
      <c r="D4765" s="183">
        <v>197.464</v>
      </c>
      <c r="E4765" s="133">
        <v>13376</v>
      </c>
      <c r="F4765" s="133">
        <v>5.6276999999999999</v>
      </c>
      <c r="G4765" s="133">
        <v>5.7826399999999998</v>
      </c>
      <c r="H4765" s="133">
        <v>5.6918299999999995</v>
      </c>
      <c r="I4765" s="133">
        <v>5.1559999999999997</v>
      </c>
      <c r="J4765" s="133">
        <v>5.7620000000000005</v>
      </c>
      <c r="K4765" s="133">
        <v>603.31399999999996</v>
      </c>
      <c r="L4765" s="133">
        <v>399.69600000000003</v>
      </c>
    </row>
    <row r="4766" spans="1:12" x14ac:dyDescent="0.3">
      <c r="A4766" s="134">
        <v>43132</v>
      </c>
      <c r="B4766" s="133">
        <v>232.99600000000001</v>
      </c>
      <c r="C4766" s="133">
        <v>6598.4589999999998</v>
      </c>
      <c r="D4766" s="183">
        <v>197.16</v>
      </c>
      <c r="E4766" s="133">
        <v>13393</v>
      </c>
      <c r="F4766" s="133">
        <v>5.5571299999999999</v>
      </c>
      <c r="G4766" s="133">
        <v>5.7277199999999997</v>
      </c>
      <c r="H4766" s="133">
        <v>5.6940200000000001</v>
      </c>
      <c r="I4766" s="133">
        <v>5.12</v>
      </c>
      <c r="J4766" s="133">
        <v>5.7059999999999995</v>
      </c>
      <c r="K4766" s="133">
        <v>603.27200000000005</v>
      </c>
      <c r="L4766" s="133">
        <v>401.166</v>
      </c>
    </row>
    <row r="4767" spans="1:12" x14ac:dyDescent="0.3">
      <c r="A4767" s="134">
        <v>43133</v>
      </c>
      <c r="B4767" s="133">
        <v>232.49700000000001</v>
      </c>
      <c r="C4767" s="133">
        <v>6628.82</v>
      </c>
      <c r="D4767" s="183">
        <v>197.88</v>
      </c>
      <c r="E4767" s="133">
        <v>13507</v>
      </c>
      <c r="F4767" s="133">
        <v>5.5727099999999998</v>
      </c>
      <c r="G4767" s="133">
        <v>5.74491</v>
      </c>
      <c r="H4767" s="133">
        <v>5.7374700000000001</v>
      </c>
      <c r="I4767" s="133">
        <v>5.09</v>
      </c>
      <c r="J4767" s="133">
        <v>5.7130000000000001</v>
      </c>
      <c r="K4767" s="133">
        <v>606.96600000000001</v>
      </c>
      <c r="L4767" s="133">
        <v>404.416</v>
      </c>
    </row>
    <row r="4768" spans="1:12" x14ac:dyDescent="0.3">
      <c r="A4768" s="134">
        <v>43134</v>
      </c>
      <c r="B4768" s="133">
        <v>232.49700000000001</v>
      </c>
      <c r="C4768" s="133">
        <v>6628.82</v>
      </c>
      <c r="D4768" s="183">
        <v>197.88</v>
      </c>
      <c r="E4768" s="133">
        <v>13507</v>
      </c>
      <c r="F4768" s="133">
        <v>5.5727099999999998</v>
      </c>
      <c r="G4768" s="133">
        <v>5.74491</v>
      </c>
      <c r="H4768" s="133">
        <v>5.7374700000000001</v>
      </c>
      <c r="I4768" s="133">
        <v>5.09</v>
      </c>
      <c r="J4768" s="133">
        <v>5.7130000000000001</v>
      </c>
      <c r="K4768" s="133">
        <v>606.96600000000001</v>
      </c>
      <c r="L4768" s="133">
        <v>404.416</v>
      </c>
    </row>
    <row r="4769" spans="1:12" x14ac:dyDescent="0.3">
      <c r="A4769" s="134">
        <v>43135</v>
      </c>
      <c r="B4769" s="133">
        <v>232.49700000000001</v>
      </c>
      <c r="C4769" s="133">
        <v>6628.82</v>
      </c>
      <c r="D4769" s="183">
        <v>197.88</v>
      </c>
      <c r="E4769" s="133">
        <v>13507</v>
      </c>
      <c r="F4769" s="133">
        <v>5.5727099999999998</v>
      </c>
      <c r="G4769" s="133">
        <v>5.74491</v>
      </c>
      <c r="H4769" s="133">
        <v>5.7374700000000001</v>
      </c>
      <c r="I4769" s="133">
        <v>5.09</v>
      </c>
      <c r="J4769" s="133">
        <v>5.7130000000000001</v>
      </c>
      <c r="K4769" s="133">
        <v>606.96600000000001</v>
      </c>
      <c r="L4769" s="133">
        <v>404.416</v>
      </c>
    </row>
    <row r="4770" spans="1:12" x14ac:dyDescent="0.3">
      <c r="A4770" s="134">
        <v>43136</v>
      </c>
      <c r="B4770" s="133">
        <v>232.226</v>
      </c>
      <c r="C4770" s="133">
        <v>6589.6750000000002</v>
      </c>
      <c r="D4770" s="183">
        <v>195.56399999999999</v>
      </c>
      <c r="E4770" s="133">
        <v>13562</v>
      </c>
      <c r="F4770" s="133">
        <v>5.5636099999999997</v>
      </c>
      <c r="G4770" s="133">
        <v>5.6738800000000005</v>
      </c>
      <c r="H4770" s="133">
        <v>5.6679899999999996</v>
      </c>
      <c r="I4770" s="133">
        <v>5.1100000000000003</v>
      </c>
      <c r="J4770" s="133">
        <v>5.7530000000000001</v>
      </c>
      <c r="K4770" s="133">
        <v>605.14499999999998</v>
      </c>
      <c r="L4770" s="133">
        <v>402.173</v>
      </c>
    </row>
    <row r="4771" spans="1:12" x14ac:dyDescent="0.3">
      <c r="A4771" s="134">
        <v>43137</v>
      </c>
      <c r="B4771" s="133">
        <v>231.87899999999999</v>
      </c>
      <c r="C4771" s="133">
        <v>6478.5429999999997</v>
      </c>
      <c r="D4771" s="183">
        <v>192.23400000000001</v>
      </c>
      <c r="E4771" s="133">
        <v>13531</v>
      </c>
      <c r="F4771" s="133">
        <v>5.5160799999999997</v>
      </c>
      <c r="G4771" s="133">
        <v>5.6796899999999999</v>
      </c>
      <c r="H4771" s="133">
        <v>5.6002200000000002</v>
      </c>
      <c r="I4771" s="133">
        <v>5.0880000000000001</v>
      </c>
      <c r="J4771" s="133">
        <v>5.7539999999999996</v>
      </c>
      <c r="K4771" s="133">
        <v>596.76099999999997</v>
      </c>
      <c r="L4771" s="133">
        <v>395.786</v>
      </c>
    </row>
    <row r="4772" spans="1:12" x14ac:dyDescent="0.3">
      <c r="A4772" s="134">
        <v>43138</v>
      </c>
      <c r="B4772" s="133">
        <v>231.86</v>
      </c>
      <c r="C4772" s="133">
        <v>6534.8689999999997</v>
      </c>
      <c r="D4772" s="183">
        <v>193.93199999999999</v>
      </c>
      <c r="E4772" s="133">
        <v>13615</v>
      </c>
      <c r="F4772" s="133">
        <v>5.5991600000000004</v>
      </c>
      <c r="G4772" s="133">
        <v>5.6886400000000004</v>
      </c>
      <c r="H4772" s="133">
        <v>5.7124699999999997</v>
      </c>
      <c r="I4772" s="133">
        <v>5.0839999999999996</v>
      </c>
      <c r="J4772" s="133">
        <v>5.7140000000000004</v>
      </c>
      <c r="K4772" s="133">
        <v>603.40800000000002</v>
      </c>
      <c r="L4772" s="133">
        <v>400.20400000000001</v>
      </c>
    </row>
    <row r="4773" spans="1:12" x14ac:dyDescent="0.3">
      <c r="A4773" s="134">
        <v>43139</v>
      </c>
      <c r="B4773" s="133">
        <v>231.76599999999999</v>
      </c>
      <c r="C4773" s="133">
        <v>6544.634</v>
      </c>
      <c r="D4773" s="183">
        <v>194.09</v>
      </c>
      <c r="E4773" s="133">
        <v>13669</v>
      </c>
      <c r="F4773" s="133">
        <v>5.5658500000000002</v>
      </c>
      <c r="G4773" s="133">
        <v>5.7381500000000001</v>
      </c>
      <c r="H4773" s="133">
        <v>5.6640100000000002</v>
      </c>
      <c r="I4773" s="133">
        <v>5.0960000000000001</v>
      </c>
      <c r="J4773" s="133">
        <v>5.7350000000000003</v>
      </c>
      <c r="K4773" s="133">
        <v>604.303</v>
      </c>
      <c r="L4773" s="133">
        <v>401.83100000000002</v>
      </c>
    </row>
    <row r="4774" spans="1:12" x14ac:dyDescent="0.3">
      <c r="A4774" s="134">
        <v>43140</v>
      </c>
      <c r="B4774" s="133">
        <v>231.506</v>
      </c>
      <c r="C4774" s="133">
        <v>6505.5230000000001</v>
      </c>
      <c r="D4774" s="183">
        <v>193.07300000000001</v>
      </c>
      <c r="E4774" s="133">
        <v>13604</v>
      </c>
      <c r="F4774" s="133">
        <v>5.6062399999999997</v>
      </c>
      <c r="G4774" s="133">
        <v>5.6906699999999999</v>
      </c>
      <c r="H4774" s="133">
        <v>5.6572399999999998</v>
      </c>
      <c r="I4774" s="133">
        <v>5.1120000000000001</v>
      </c>
      <c r="J4774" s="133">
        <v>5.726</v>
      </c>
      <c r="K4774" s="133">
        <v>600.21400000000006</v>
      </c>
      <c r="L4774" s="133">
        <v>399.45299999999997</v>
      </c>
    </row>
    <row r="4775" spans="1:12" x14ac:dyDescent="0.3">
      <c r="A4775" s="134">
        <v>43141</v>
      </c>
      <c r="B4775" s="133">
        <v>231.506</v>
      </c>
      <c r="C4775" s="133">
        <v>6505.5230000000001</v>
      </c>
      <c r="D4775" s="183">
        <v>193.07300000000001</v>
      </c>
      <c r="E4775" s="133">
        <v>13604</v>
      </c>
      <c r="F4775" s="133">
        <v>5.6062399999999997</v>
      </c>
      <c r="G4775" s="133">
        <v>5.6906699999999999</v>
      </c>
      <c r="H4775" s="133">
        <v>5.6572399999999998</v>
      </c>
      <c r="I4775" s="133">
        <v>5.1120000000000001</v>
      </c>
      <c r="J4775" s="133">
        <v>5.726</v>
      </c>
      <c r="K4775" s="133">
        <v>600.21400000000006</v>
      </c>
      <c r="L4775" s="133">
        <v>399.45299999999997</v>
      </c>
    </row>
    <row r="4776" spans="1:12" x14ac:dyDescent="0.3">
      <c r="A4776" s="134">
        <v>43142</v>
      </c>
      <c r="B4776" s="133">
        <v>231.506</v>
      </c>
      <c r="C4776" s="133">
        <v>6505.5230000000001</v>
      </c>
      <c r="D4776" s="183">
        <v>193.07300000000001</v>
      </c>
      <c r="E4776" s="133">
        <v>13604</v>
      </c>
      <c r="F4776" s="133">
        <v>5.6062399999999997</v>
      </c>
      <c r="G4776" s="133">
        <v>5.6906699999999999</v>
      </c>
      <c r="H4776" s="133">
        <v>5.6572399999999998</v>
      </c>
      <c r="I4776" s="133">
        <v>5.1120000000000001</v>
      </c>
      <c r="J4776" s="133">
        <v>5.726</v>
      </c>
      <c r="K4776" s="133">
        <v>600.21400000000006</v>
      </c>
      <c r="L4776" s="133">
        <v>399.45299999999997</v>
      </c>
    </row>
    <row r="4777" spans="1:12" x14ac:dyDescent="0.3">
      <c r="A4777" s="134">
        <v>43143</v>
      </c>
      <c r="B4777" s="133">
        <v>231.43899999999999</v>
      </c>
      <c r="C4777" s="133">
        <v>6523.4539999999997</v>
      </c>
      <c r="D4777" s="183">
        <v>193.25700000000001</v>
      </c>
      <c r="E4777" s="133">
        <v>13614</v>
      </c>
      <c r="F4777" s="133">
        <v>5.5548200000000003</v>
      </c>
      <c r="G4777" s="133">
        <v>5.7233599999999996</v>
      </c>
      <c r="H4777" s="133">
        <v>5.62723</v>
      </c>
      <c r="I4777" s="133">
        <v>5.109</v>
      </c>
      <c r="J4777" s="133">
        <v>5.7359999999999998</v>
      </c>
      <c r="K4777" s="133">
        <v>600.21699999999998</v>
      </c>
      <c r="L4777" s="133">
        <v>400.39</v>
      </c>
    </row>
    <row r="4778" spans="1:12" x14ac:dyDescent="0.3">
      <c r="A4778" s="134">
        <v>43144</v>
      </c>
      <c r="B4778" s="133">
        <v>231.21299999999999</v>
      </c>
      <c r="C4778" s="133">
        <v>6578.1779999999999</v>
      </c>
      <c r="D4778" s="183">
        <v>194.69</v>
      </c>
      <c r="E4778" s="133">
        <v>13628</v>
      </c>
      <c r="F4778" s="133">
        <v>5.57287</v>
      </c>
      <c r="G4778" s="133">
        <v>5.7138400000000003</v>
      </c>
      <c r="H4778" s="133">
        <v>5.7230799999999995</v>
      </c>
      <c r="I4778" s="133">
        <v>5.1189999999999998</v>
      </c>
      <c r="J4778" s="133">
        <v>5.7439999999999998</v>
      </c>
      <c r="K4778" s="133">
        <v>606.53499999999997</v>
      </c>
      <c r="L4778" s="133">
        <v>404.71100000000001</v>
      </c>
    </row>
    <row r="4779" spans="1:12" x14ac:dyDescent="0.3">
      <c r="A4779" s="134">
        <v>43145</v>
      </c>
      <c r="B4779" s="133">
        <v>231.14699999999999</v>
      </c>
      <c r="C4779" s="133">
        <v>6594.4009999999998</v>
      </c>
      <c r="D4779" s="183">
        <v>195.536</v>
      </c>
      <c r="E4779" s="133">
        <v>13568</v>
      </c>
      <c r="F4779" s="133">
        <v>5.5401600000000002</v>
      </c>
      <c r="G4779" s="133">
        <v>5.7289700000000003</v>
      </c>
      <c r="H4779" s="133">
        <v>5.7156000000000002</v>
      </c>
      <c r="I4779" s="133">
        <v>5.0940000000000003</v>
      </c>
      <c r="J4779" s="133">
        <v>5.7320000000000002</v>
      </c>
      <c r="K4779" s="133">
        <v>607.726</v>
      </c>
      <c r="L4779" s="133">
        <v>405.13200000000001</v>
      </c>
    </row>
    <row r="4780" spans="1:12" x14ac:dyDescent="0.3">
      <c r="A4780" s="134">
        <v>43146</v>
      </c>
      <c r="B4780" s="133">
        <v>230.774</v>
      </c>
      <c r="C4780" s="133">
        <v>6591.5820000000003</v>
      </c>
      <c r="D4780" s="183">
        <v>195.934</v>
      </c>
      <c r="E4780" s="133">
        <v>13514</v>
      </c>
      <c r="F4780" s="133">
        <v>5.6078900000000003</v>
      </c>
      <c r="G4780" s="133">
        <v>5.6845600000000003</v>
      </c>
      <c r="H4780" s="133">
        <v>5.6634900000000004</v>
      </c>
      <c r="I4780" s="133">
        <v>5.0960000000000001</v>
      </c>
      <c r="J4780" s="133">
        <v>5.798</v>
      </c>
      <c r="K4780" s="133">
        <v>605.46100000000001</v>
      </c>
      <c r="L4780" s="133">
        <v>403.29899999999998</v>
      </c>
    </row>
    <row r="4781" spans="1:12" x14ac:dyDescent="0.3">
      <c r="A4781" s="134">
        <v>43147</v>
      </c>
      <c r="B4781" s="133">
        <v>230.821</v>
      </c>
      <c r="C4781" s="133">
        <v>6591.5820000000003</v>
      </c>
      <c r="D4781" s="183">
        <v>195.934</v>
      </c>
      <c r="E4781" s="133">
        <v>13548</v>
      </c>
      <c r="F4781" s="133">
        <v>5.6078900000000003</v>
      </c>
      <c r="G4781" s="133">
        <v>5.6845600000000003</v>
      </c>
      <c r="H4781" s="133">
        <v>5.6634900000000004</v>
      </c>
      <c r="I4781" s="133">
        <v>5.0960000000000001</v>
      </c>
      <c r="J4781" s="133">
        <v>5.798</v>
      </c>
      <c r="K4781" s="133">
        <v>605.46100000000001</v>
      </c>
      <c r="L4781" s="133">
        <v>403.29899999999998</v>
      </c>
    </row>
    <row r="4782" spans="1:12" x14ac:dyDescent="0.3">
      <c r="A4782" s="134">
        <v>43148</v>
      </c>
      <c r="B4782" s="133">
        <v>230.821</v>
      </c>
      <c r="C4782" s="133">
        <v>6591.5820000000003</v>
      </c>
      <c r="D4782" s="183">
        <v>195.934</v>
      </c>
      <c r="E4782" s="133">
        <v>13548</v>
      </c>
      <c r="F4782" s="133">
        <v>5.6078900000000003</v>
      </c>
      <c r="G4782" s="133">
        <v>5.6845600000000003</v>
      </c>
      <c r="H4782" s="133">
        <v>5.6634900000000004</v>
      </c>
      <c r="I4782" s="133">
        <v>5.0960000000000001</v>
      </c>
      <c r="J4782" s="133">
        <v>5.798</v>
      </c>
      <c r="K4782" s="133">
        <v>605.46100000000001</v>
      </c>
      <c r="L4782" s="133">
        <v>403.29899999999998</v>
      </c>
    </row>
    <row r="4783" spans="1:12" x14ac:dyDescent="0.3">
      <c r="A4783" s="134">
        <v>43149</v>
      </c>
      <c r="B4783" s="133">
        <v>230.821</v>
      </c>
      <c r="C4783" s="133">
        <v>6591.5820000000003</v>
      </c>
      <c r="D4783" s="183">
        <v>195.934</v>
      </c>
      <c r="E4783" s="133">
        <v>13548</v>
      </c>
      <c r="F4783" s="133">
        <v>5.6078900000000003</v>
      </c>
      <c r="G4783" s="133">
        <v>5.6845600000000003</v>
      </c>
      <c r="H4783" s="133">
        <v>5.6634900000000004</v>
      </c>
      <c r="I4783" s="133">
        <v>5.0960000000000001</v>
      </c>
      <c r="J4783" s="133">
        <v>5.798</v>
      </c>
      <c r="K4783" s="133">
        <v>605.46100000000001</v>
      </c>
      <c r="L4783" s="133">
        <v>403.29899999999998</v>
      </c>
    </row>
    <row r="4784" spans="1:12" x14ac:dyDescent="0.3">
      <c r="A4784" s="134">
        <v>43150</v>
      </c>
      <c r="B4784" s="133">
        <v>230.75800000000001</v>
      </c>
      <c r="C4784" s="133">
        <v>6689.2870000000003</v>
      </c>
      <c r="D4784" s="183">
        <v>198.50299999999999</v>
      </c>
      <c r="E4784" s="133">
        <v>13548</v>
      </c>
      <c r="F4784" s="133">
        <v>5.57857</v>
      </c>
      <c r="G4784" s="133">
        <v>5.7202200000000003</v>
      </c>
      <c r="H4784" s="133">
        <v>5.6990800000000004</v>
      </c>
      <c r="I4784" s="133">
        <v>5.093</v>
      </c>
      <c r="J4784" s="133">
        <v>5.8230000000000004</v>
      </c>
      <c r="K4784" s="133">
        <v>616.12099999999998</v>
      </c>
      <c r="L4784" s="133">
        <v>410.49099999999999</v>
      </c>
    </row>
    <row r="4785" spans="1:12" x14ac:dyDescent="0.3">
      <c r="A4785" s="134">
        <v>43151</v>
      </c>
      <c r="B4785" s="133">
        <v>230.68700000000001</v>
      </c>
      <c r="C4785" s="133">
        <v>6662.8760000000002</v>
      </c>
      <c r="D4785" s="183">
        <v>196.774</v>
      </c>
      <c r="E4785" s="133">
        <v>13568</v>
      </c>
      <c r="F4785" s="133">
        <v>5.5627800000000001</v>
      </c>
      <c r="G4785" s="133">
        <v>5.7199400000000002</v>
      </c>
      <c r="H4785" s="133">
        <v>5.7208600000000001</v>
      </c>
      <c r="I4785" s="133">
        <v>5.1429999999999998</v>
      </c>
      <c r="J4785" s="133">
        <v>5.8309999999999995</v>
      </c>
      <c r="K4785" s="133">
        <v>613.56799999999998</v>
      </c>
      <c r="L4785" s="133">
        <v>410.30799999999999</v>
      </c>
    </row>
    <row r="4786" spans="1:12" x14ac:dyDescent="0.3">
      <c r="A4786" s="134">
        <v>43152</v>
      </c>
      <c r="B4786" s="133">
        <v>230.91200000000001</v>
      </c>
      <c r="C4786" s="133">
        <v>6643.4</v>
      </c>
      <c r="D4786" s="183">
        <v>196.374</v>
      </c>
      <c r="E4786" s="133">
        <v>13640</v>
      </c>
      <c r="F4786" s="133">
        <v>5.5943000000000005</v>
      </c>
      <c r="G4786" s="133">
        <v>5.7396799999999999</v>
      </c>
      <c r="H4786" s="133">
        <v>5.7169499999999998</v>
      </c>
      <c r="I4786" s="133">
        <v>5.13</v>
      </c>
      <c r="J4786" s="133">
        <v>5.8149999999999995</v>
      </c>
      <c r="K4786" s="133">
        <v>611.23400000000004</v>
      </c>
      <c r="L4786" s="133">
        <v>408.827</v>
      </c>
    </row>
    <row r="4787" spans="1:12" x14ac:dyDescent="0.3">
      <c r="A4787" s="134">
        <v>43153</v>
      </c>
      <c r="B4787" s="133">
        <v>229.417</v>
      </c>
      <c r="C4787" s="133">
        <v>6593.06</v>
      </c>
      <c r="D4787" s="183">
        <v>195.07</v>
      </c>
      <c r="E4787" s="133">
        <v>13678</v>
      </c>
      <c r="F4787" s="133">
        <v>5.57592</v>
      </c>
      <c r="G4787" s="133">
        <v>5.7093800000000003</v>
      </c>
      <c r="H4787" s="133">
        <v>5.73353</v>
      </c>
      <c r="I4787" s="133">
        <v>5.1319999999999997</v>
      </c>
      <c r="J4787" s="133">
        <v>5.9779999999999998</v>
      </c>
      <c r="K4787" s="133">
        <v>603.97199999999998</v>
      </c>
      <c r="L4787" s="133">
        <v>403.49099999999999</v>
      </c>
    </row>
    <row r="4788" spans="1:12" x14ac:dyDescent="0.3">
      <c r="A4788" s="134">
        <v>43154</v>
      </c>
      <c r="B4788" s="133">
        <v>230.005</v>
      </c>
      <c r="C4788" s="133">
        <v>6619.8040000000001</v>
      </c>
      <c r="D4788" s="183">
        <v>195.916</v>
      </c>
      <c r="E4788" s="133">
        <v>13661</v>
      </c>
      <c r="F4788" s="133">
        <v>5.5347200000000001</v>
      </c>
      <c r="G4788" s="133">
        <v>5.7008900000000002</v>
      </c>
      <c r="H4788" s="133">
        <v>5.7259599999999997</v>
      </c>
      <c r="I4788" s="133">
        <v>5.1180000000000003</v>
      </c>
      <c r="J4788" s="133">
        <v>5.9770000000000003</v>
      </c>
      <c r="K4788" s="133">
        <v>606.59199999999998</v>
      </c>
      <c r="L4788" s="133">
        <v>405.67099999999999</v>
      </c>
    </row>
    <row r="4789" spans="1:12" x14ac:dyDescent="0.3">
      <c r="A4789" s="134">
        <v>43155</v>
      </c>
      <c r="B4789" s="133">
        <v>230.005</v>
      </c>
      <c r="C4789" s="133">
        <v>6619.8040000000001</v>
      </c>
      <c r="D4789" s="183">
        <v>195.916</v>
      </c>
      <c r="E4789" s="133">
        <v>13661</v>
      </c>
      <c r="F4789" s="133">
        <v>5.5347200000000001</v>
      </c>
      <c r="G4789" s="133">
        <v>5.7008900000000002</v>
      </c>
      <c r="H4789" s="133">
        <v>5.7259599999999997</v>
      </c>
      <c r="I4789" s="133">
        <v>5.1180000000000003</v>
      </c>
      <c r="J4789" s="133">
        <v>5.9770000000000003</v>
      </c>
      <c r="K4789" s="133">
        <v>606.59199999999998</v>
      </c>
      <c r="L4789" s="133">
        <v>405.67099999999999</v>
      </c>
    </row>
    <row r="4790" spans="1:12" x14ac:dyDescent="0.3">
      <c r="A4790" s="134">
        <v>43156</v>
      </c>
      <c r="B4790" s="133">
        <v>230.005</v>
      </c>
      <c r="C4790" s="133">
        <v>6619.8040000000001</v>
      </c>
      <c r="D4790" s="183">
        <v>195.916</v>
      </c>
      <c r="E4790" s="133">
        <v>13661</v>
      </c>
      <c r="F4790" s="133">
        <v>5.5347200000000001</v>
      </c>
      <c r="G4790" s="133">
        <v>5.7008900000000002</v>
      </c>
      <c r="H4790" s="133">
        <v>5.7259599999999997</v>
      </c>
      <c r="I4790" s="133">
        <v>5.1180000000000003</v>
      </c>
      <c r="J4790" s="133">
        <v>5.9770000000000003</v>
      </c>
      <c r="K4790" s="133">
        <v>606.59199999999998</v>
      </c>
      <c r="L4790" s="133">
        <v>405.67099999999999</v>
      </c>
    </row>
    <row r="4791" spans="1:12" x14ac:dyDescent="0.3">
      <c r="A4791" s="134">
        <v>43157</v>
      </c>
      <c r="B4791" s="133">
        <v>230.34399999999999</v>
      </c>
      <c r="C4791" s="133">
        <v>6554.6729999999998</v>
      </c>
      <c r="D4791" s="183">
        <v>194.98599999999999</v>
      </c>
      <c r="E4791" s="133">
        <v>13669</v>
      </c>
      <c r="F4791" s="133">
        <v>5.5543800000000001</v>
      </c>
      <c r="G4791" s="133">
        <v>5.7143699999999997</v>
      </c>
      <c r="H4791" s="133">
        <v>5.7025899999999998</v>
      </c>
      <c r="I4791" s="133">
        <v>5.1390000000000002</v>
      </c>
      <c r="J4791" s="133">
        <v>5.9820000000000002</v>
      </c>
      <c r="K4791" s="133">
        <v>596.49199999999996</v>
      </c>
      <c r="L4791" s="133">
        <v>399.85899999999998</v>
      </c>
    </row>
    <row r="4792" spans="1:12" x14ac:dyDescent="0.3">
      <c r="A4792" s="134">
        <v>43158</v>
      </c>
      <c r="B4792" s="133">
        <v>230.024</v>
      </c>
      <c r="C4792" s="133">
        <v>6598.9260000000004</v>
      </c>
      <c r="D4792" s="183">
        <v>195.721</v>
      </c>
      <c r="E4792" s="133">
        <v>13705</v>
      </c>
      <c r="F4792" s="133">
        <v>5.5791699999999995</v>
      </c>
      <c r="G4792" s="133">
        <v>5.6976899999999997</v>
      </c>
      <c r="H4792" s="133">
        <v>5.6763200000000005</v>
      </c>
      <c r="I4792" s="133">
        <v>5.1550000000000002</v>
      </c>
      <c r="J4792" s="133">
        <v>6.0170000000000003</v>
      </c>
      <c r="K4792" s="133">
        <v>602.88</v>
      </c>
      <c r="L4792" s="133">
        <v>402.28100000000001</v>
      </c>
    </row>
    <row r="4793" spans="1:12" x14ac:dyDescent="0.3">
      <c r="A4793" s="134">
        <v>43159</v>
      </c>
      <c r="B4793" s="133">
        <v>228.85400000000001</v>
      </c>
      <c r="C4793" s="133">
        <v>6597.2179999999998</v>
      </c>
      <c r="D4793" s="183">
        <v>195.72800000000001</v>
      </c>
      <c r="E4793" s="133">
        <v>13770</v>
      </c>
      <c r="F4793" s="133">
        <v>5.5502000000000002</v>
      </c>
      <c r="G4793" s="133">
        <v>5.80185</v>
      </c>
      <c r="H4793" s="133">
        <v>5.7166499999999996</v>
      </c>
      <c r="I4793" s="133">
        <v>5.1820000000000004</v>
      </c>
      <c r="J4793" s="133">
        <v>6.1130000000000004</v>
      </c>
      <c r="K4793" s="133">
        <v>600.80600000000004</v>
      </c>
      <c r="L4793" s="133">
        <v>399.57100000000003</v>
      </c>
    </row>
    <row r="4794" spans="1:12" x14ac:dyDescent="0.3">
      <c r="A4794" s="134">
        <v>43160</v>
      </c>
      <c r="B4794" s="133">
        <v>228.95400000000001</v>
      </c>
      <c r="C4794" s="133">
        <v>6606.0529999999999</v>
      </c>
      <c r="D4794" s="183">
        <v>196.047</v>
      </c>
      <c r="E4794" s="133">
        <v>13786</v>
      </c>
      <c r="F4794" s="133">
        <v>5.5540000000000003</v>
      </c>
      <c r="G4794" s="133">
        <v>5.7135699999999998</v>
      </c>
      <c r="H4794" s="133">
        <v>5.6900700000000004</v>
      </c>
      <c r="I4794" s="133">
        <v>5.2610000000000001</v>
      </c>
      <c r="J4794" s="133">
        <v>6.0780000000000003</v>
      </c>
      <c r="K4794" s="133">
        <v>602.73599999999999</v>
      </c>
      <c r="L4794" s="133">
        <v>401.02699999999999</v>
      </c>
    </row>
    <row r="4795" spans="1:12" x14ac:dyDescent="0.3">
      <c r="A4795" s="134">
        <v>43161</v>
      </c>
      <c r="B4795" s="133">
        <v>229.03800000000001</v>
      </c>
      <c r="C4795" s="133">
        <v>6582.3159999999998</v>
      </c>
      <c r="D4795" s="183">
        <v>194.708</v>
      </c>
      <c r="E4795" s="133">
        <v>13743</v>
      </c>
      <c r="F4795" s="133">
        <v>5.5219399999999998</v>
      </c>
      <c r="G4795" s="133">
        <v>5.7072199999999995</v>
      </c>
      <c r="H4795" s="133">
        <v>5.6780200000000001</v>
      </c>
      <c r="I4795" s="133">
        <v>5.306</v>
      </c>
      <c r="J4795" s="133">
        <v>6.0430000000000001</v>
      </c>
      <c r="K4795" s="133">
        <v>601.29</v>
      </c>
      <c r="L4795" s="133">
        <v>400.36399999999998</v>
      </c>
    </row>
    <row r="4796" spans="1:12" x14ac:dyDescent="0.3">
      <c r="A4796" s="134">
        <v>43162</v>
      </c>
      <c r="B4796" s="133">
        <v>229.03800000000001</v>
      </c>
      <c r="C4796" s="133">
        <v>6582.3159999999998</v>
      </c>
      <c r="D4796" s="183">
        <v>194.708</v>
      </c>
      <c r="E4796" s="133">
        <v>13743</v>
      </c>
      <c r="F4796" s="133">
        <v>5.5219399999999998</v>
      </c>
      <c r="G4796" s="133">
        <v>5.7072199999999995</v>
      </c>
      <c r="H4796" s="133">
        <v>5.6780200000000001</v>
      </c>
      <c r="I4796" s="133">
        <v>5.306</v>
      </c>
      <c r="J4796" s="133">
        <v>6.0430000000000001</v>
      </c>
      <c r="K4796" s="133">
        <v>601.29</v>
      </c>
      <c r="L4796" s="133">
        <v>400.36399999999998</v>
      </c>
    </row>
    <row r="4797" spans="1:12" x14ac:dyDescent="0.3">
      <c r="A4797" s="134">
        <v>43163</v>
      </c>
      <c r="B4797" s="133">
        <v>229.03800000000001</v>
      </c>
      <c r="C4797" s="133">
        <v>6582.3159999999998</v>
      </c>
      <c r="D4797" s="183">
        <v>194.708</v>
      </c>
      <c r="E4797" s="133">
        <v>13743</v>
      </c>
      <c r="F4797" s="133">
        <v>5.5219399999999998</v>
      </c>
      <c r="G4797" s="133">
        <v>5.7072199999999995</v>
      </c>
      <c r="H4797" s="133">
        <v>5.6780200000000001</v>
      </c>
      <c r="I4797" s="133">
        <v>5.306</v>
      </c>
      <c r="J4797" s="133">
        <v>6.0430000000000001</v>
      </c>
      <c r="K4797" s="133">
        <v>601.29</v>
      </c>
      <c r="L4797" s="133">
        <v>400.36399999999998</v>
      </c>
    </row>
    <row r="4798" spans="1:12" x14ac:dyDescent="0.3">
      <c r="A4798" s="134">
        <v>43164</v>
      </c>
      <c r="B4798" s="133">
        <v>229.179</v>
      </c>
      <c r="C4798" s="133">
        <v>6550.5929999999998</v>
      </c>
      <c r="D4798" s="183">
        <v>194.209</v>
      </c>
      <c r="E4798" s="133">
        <v>13746</v>
      </c>
      <c r="F4798" s="133">
        <v>5.53695</v>
      </c>
      <c r="G4798" s="133">
        <v>5.7081600000000003</v>
      </c>
      <c r="H4798" s="133">
        <v>5.6273999999999997</v>
      </c>
      <c r="I4798" s="133">
        <v>5.2960000000000003</v>
      </c>
      <c r="J4798" s="133">
        <v>6.08</v>
      </c>
      <c r="K4798" s="133">
        <v>596.649</v>
      </c>
      <c r="L4798" s="133">
        <v>397.36799999999999</v>
      </c>
    </row>
    <row r="4799" spans="1:12" x14ac:dyDescent="0.3">
      <c r="A4799" s="134">
        <v>43165</v>
      </c>
      <c r="B4799" s="133">
        <v>228.39500000000001</v>
      </c>
      <c r="C4799" s="133">
        <v>6500.1109999999999</v>
      </c>
      <c r="D4799" s="183">
        <v>192.565</v>
      </c>
      <c r="E4799" s="133">
        <v>13726</v>
      </c>
      <c r="F4799" s="133">
        <v>5.5137799999999997</v>
      </c>
      <c r="G4799" s="133">
        <v>5.7179700000000002</v>
      </c>
      <c r="H4799" s="133">
        <v>5.6795200000000001</v>
      </c>
      <c r="I4799" s="133">
        <v>5.3970000000000002</v>
      </c>
      <c r="J4799" s="133">
        <v>6.1479999999999997</v>
      </c>
      <c r="K4799" s="133">
        <v>589.92700000000002</v>
      </c>
      <c r="L4799" s="133">
        <v>392.49900000000002</v>
      </c>
    </row>
    <row r="4800" spans="1:12" x14ac:dyDescent="0.3">
      <c r="A4800" s="134">
        <v>43166</v>
      </c>
      <c r="B4800" s="133">
        <v>228.548</v>
      </c>
      <c r="C4800" s="133">
        <v>6368.2669999999998</v>
      </c>
      <c r="D4800" s="183">
        <v>188.46199999999999</v>
      </c>
      <c r="E4800" s="133">
        <v>13742</v>
      </c>
      <c r="F4800" s="133">
        <v>5.5600899999999998</v>
      </c>
      <c r="G4800" s="133">
        <v>5.7025300000000003</v>
      </c>
      <c r="H4800" s="133">
        <v>5.6901700000000002</v>
      </c>
      <c r="I4800" s="133">
        <v>5.3810000000000002</v>
      </c>
      <c r="J4800" s="133">
        <v>6.16</v>
      </c>
      <c r="K4800" s="133">
        <v>576.6</v>
      </c>
      <c r="L4800" s="133">
        <v>385.291</v>
      </c>
    </row>
    <row r="4801" spans="1:12" x14ac:dyDescent="0.3">
      <c r="A4801" s="134">
        <v>43167</v>
      </c>
      <c r="B4801" s="133">
        <v>227.654</v>
      </c>
      <c r="C4801" s="133">
        <v>6443.0209999999997</v>
      </c>
      <c r="D4801" s="183">
        <v>189.75899999999999</v>
      </c>
      <c r="E4801" s="133">
        <v>13804</v>
      </c>
      <c r="F4801" s="133">
        <v>5.5197799999999999</v>
      </c>
      <c r="G4801" s="133">
        <v>5.7061799999999998</v>
      </c>
      <c r="H4801" s="133">
        <v>5.6699400000000004</v>
      </c>
      <c r="I4801" s="133">
        <v>5.5110000000000001</v>
      </c>
      <c r="J4801" s="133">
        <v>6.2780000000000005</v>
      </c>
      <c r="K4801" s="133">
        <v>585.70399999999995</v>
      </c>
      <c r="L4801" s="133">
        <v>393.21199999999999</v>
      </c>
    </row>
    <row r="4802" spans="1:12" x14ac:dyDescent="0.3">
      <c r="A4802" s="134">
        <v>43168</v>
      </c>
      <c r="B4802" s="133">
        <v>227.16300000000001</v>
      </c>
      <c r="C4802" s="133">
        <v>6433.3220000000001</v>
      </c>
      <c r="D4802" s="183">
        <v>190.232</v>
      </c>
      <c r="E4802" s="133">
        <v>13769</v>
      </c>
      <c r="F4802" s="133">
        <v>5.5624500000000001</v>
      </c>
      <c r="G4802" s="133">
        <v>5.6863799999999998</v>
      </c>
      <c r="H4802" s="133">
        <v>5.6483999999999996</v>
      </c>
      <c r="I4802" s="133">
        <v>5.5220000000000002</v>
      </c>
      <c r="J4802" s="133">
        <v>6.274</v>
      </c>
      <c r="K4802" s="133">
        <v>582.66200000000003</v>
      </c>
      <c r="L4802" s="133">
        <v>391.47199999999998</v>
      </c>
    </row>
    <row r="4803" spans="1:12" x14ac:dyDescent="0.3">
      <c r="A4803" s="134">
        <v>43169</v>
      </c>
      <c r="B4803" s="133">
        <v>227.16300000000001</v>
      </c>
      <c r="C4803" s="133">
        <v>6433.3220000000001</v>
      </c>
      <c r="D4803" s="183">
        <v>190.232</v>
      </c>
      <c r="E4803" s="133">
        <v>13769</v>
      </c>
      <c r="F4803" s="133">
        <v>5.5624500000000001</v>
      </c>
      <c r="G4803" s="133">
        <v>5.6863799999999998</v>
      </c>
      <c r="H4803" s="133">
        <v>5.6483999999999996</v>
      </c>
      <c r="I4803" s="133">
        <v>5.5220000000000002</v>
      </c>
      <c r="J4803" s="133">
        <v>6.274</v>
      </c>
      <c r="K4803" s="133">
        <v>582.66200000000003</v>
      </c>
      <c r="L4803" s="133">
        <v>391.47199999999998</v>
      </c>
    </row>
    <row r="4804" spans="1:12" x14ac:dyDescent="0.3">
      <c r="A4804" s="134">
        <v>43170</v>
      </c>
      <c r="B4804" s="133">
        <v>227.16300000000001</v>
      </c>
      <c r="C4804" s="133">
        <v>6433.3220000000001</v>
      </c>
      <c r="D4804" s="183">
        <v>190.232</v>
      </c>
      <c r="E4804" s="133">
        <v>13769</v>
      </c>
      <c r="F4804" s="133">
        <v>5.5624500000000001</v>
      </c>
      <c r="G4804" s="133">
        <v>5.6863799999999998</v>
      </c>
      <c r="H4804" s="133">
        <v>5.6483999999999996</v>
      </c>
      <c r="I4804" s="133">
        <v>5.5220000000000002</v>
      </c>
      <c r="J4804" s="133">
        <v>6.274</v>
      </c>
      <c r="K4804" s="133">
        <v>582.66200000000003</v>
      </c>
      <c r="L4804" s="133">
        <v>391.47199999999998</v>
      </c>
    </row>
    <row r="4805" spans="1:12" x14ac:dyDescent="0.3">
      <c r="A4805" s="134">
        <v>43171</v>
      </c>
      <c r="B4805" s="133">
        <v>227.697</v>
      </c>
      <c r="C4805" s="133">
        <v>6500.6859999999997</v>
      </c>
      <c r="D4805" s="183">
        <v>192.58199999999999</v>
      </c>
      <c r="E4805" s="133">
        <v>13758</v>
      </c>
      <c r="F4805" s="133">
        <v>5.5507299999999997</v>
      </c>
      <c r="G4805" s="133">
        <v>5.7074100000000003</v>
      </c>
      <c r="H4805" s="133">
        <v>5.6589799999999997</v>
      </c>
      <c r="I4805" s="133">
        <v>5.5430000000000001</v>
      </c>
      <c r="J4805" s="133">
        <v>6.2560000000000002</v>
      </c>
      <c r="K4805" s="133">
        <v>588.42499999999995</v>
      </c>
      <c r="L4805" s="133">
        <v>396.23899999999998</v>
      </c>
    </row>
    <row r="4806" spans="1:12" x14ac:dyDescent="0.3">
      <c r="A4806" s="134">
        <v>43172</v>
      </c>
      <c r="B4806" s="133">
        <v>228.37299999999999</v>
      </c>
      <c r="C4806" s="133">
        <v>6412.8459999999995</v>
      </c>
      <c r="D4806" s="183">
        <v>190.047</v>
      </c>
      <c r="E4806" s="133">
        <v>13741</v>
      </c>
      <c r="F4806" s="133">
        <v>5.5533299999999999</v>
      </c>
      <c r="G4806" s="133">
        <v>5.7055100000000003</v>
      </c>
      <c r="H4806" s="133">
        <v>5.6866900000000005</v>
      </c>
      <c r="I4806" s="133">
        <v>5.4269999999999996</v>
      </c>
      <c r="J4806" s="133">
        <v>6.2069999999999999</v>
      </c>
      <c r="K4806" s="133">
        <v>578.476</v>
      </c>
      <c r="L4806" s="133">
        <v>391.48599999999999</v>
      </c>
    </row>
    <row r="4807" spans="1:12" x14ac:dyDescent="0.3">
      <c r="A4807" s="134">
        <v>43173</v>
      </c>
      <c r="B4807" s="133">
        <v>229.41900000000001</v>
      </c>
      <c r="C4807" s="133">
        <v>6382.6229999999996</v>
      </c>
      <c r="D4807" s="183">
        <v>188.113</v>
      </c>
      <c r="E4807" s="133">
        <v>13740</v>
      </c>
      <c r="F4807" s="133">
        <v>5.5580800000000004</v>
      </c>
      <c r="G4807" s="133">
        <v>5.6866700000000003</v>
      </c>
      <c r="H4807" s="133">
        <v>5.6869899999999998</v>
      </c>
      <c r="I4807" s="133">
        <v>5.3440000000000003</v>
      </c>
      <c r="J4807" s="133">
        <v>6.1210000000000004</v>
      </c>
      <c r="K4807" s="133">
        <v>575.87599999999998</v>
      </c>
      <c r="L4807" s="133">
        <v>389.11099999999999</v>
      </c>
    </row>
    <row r="4808" spans="1:12" x14ac:dyDescent="0.3">
      <c r="A4808" s="134">
        <v>43174</v>
      </c>
      <c r="B4808" s="133">
        <v>229.52799999999999</v>
      </c>
      <c r="C4808" s="133">
        <v>6321.9040000000005</v>
      </c>
      <c r="D4808" s="183">
        <v>186.239</v>
      </c>
      <c r="E4808" s="133">
        <v>13764</v>
      </c>
      <c r="F4808" s="133">
        <v>5.5458800000000004</v>
      </c>
      <c r="G4808" s="133">
        <v>5.6825999999999999</v>
      </c>
      <c r="H4808" s="133">
        <v>5.6594499999999996</v>
      </c>
      <c r="I4808" s="133">
        <v>5.42</v>
      </c>
      <c r="J4808" s="133">
        <v>6.1239999999999997</v>
      </c>
      <c r="K4808" s="133">
        <v>568.79100000000005</v>
      </c>
      <c r="L4808" s="133">
        <v>383.39699999999999</v>
      </c>
    </row>
    <row r="4809" spans="1:12" x14ac:dyDescent="0.3">
      <c r="A4809" s="134">
        <v>43175</v>
      </c>
      <c r="B4809" s="133">
        <v>229.30600000000001</v>
      </c>
      <c r="C4809" s="133">
        <v>6304.9520000000002</v>
      </c>
      <c r="D4809" s="183">
        <v>184.84200000000001</v>
      </c>
      <c r="E4809" s="133">
        <v>13760</v>
      </c>
      <c r="F4809" s="133">
        <v>5.5388299999999999</v>
      </c>
      <c r="G4809" s="133">
        <v>5.6751500000000004</v>
      </c>
      <c r="H4809" s="133">
        <v>5.6851799999999999</v>
      </c>
      <c r="I4809" s="133">
        <v>5.407</v>
      </c>
      <c r="J4809" s="133">
        <v>6.1210000000000004</v>
      </c>
      <c r="K4809" s="133">
        <v>568.03300000000002</v>
      </c>
      <c r="L4809" s="133">
        <v>381.05</v>
      </c>
    </row>
    <row r="4810" spans="1:12" x14ac:dyDescent="0.3">
      <c r="A4810" s="134">
        <v>43176</v>
      </c>
      <c r="B4810" s="133">
        <v>229.30600000000001</v>
      </c>
      <c r="C4810" s="133">
        <v>6304.9520000000002</v>
      </c>
      <c r="D4810" s="183">
        <v>184.84200000000001</v>
      </c>
      <c r="E4810" s="133">
        <v>13760</v>
      </c>
      <c r="F4810" s="133">
        <v>5.5388299999999999</v>
      </c>
      <c r="G4810" s="133">
        <v>5.6751500000000004</v>
      </c>
      <c r="H4810" s="133">
        <v>5.6851799999999999</v>
      </c>
      <c r="I4810" s="133">
        <v>5.407</v>
      </c>
      <c r="J4810" s="133">
        <v>6.1210000000000004</v>
      </c>
      <c r="K4810" s="133">
        <v>568.03300000000002</v>
      </c>
      <c r="L4810" s="133">
        <v>381.05</v>
      </c>
    </row>
    <row r="4811" spans="1:12" x14ac:dyDescent="0.3">
      <c r="A4811" s="134">
        <v>43177</v>
      </c>
      <c r="B4811" s="133">
        <v>229.30600000000001</v>
      </c>
      <c r="C4811" s="133">
        <v>6304.9520000000002</v>
      </c>
      <c r="D4811" s="183">
        <v>184.84200000000001</v>
      </c>
      <c r="E4811" s="133">
        <v>13760</v>
      </c>
      <c r="F4811" s="133">
        <v>5.5388299999999999</v>
      </c>
      <c r="G4811" s="133">
        <v>5.6751500000000004</v>
      </c>
      <c r="H4811" s="133">
        <v>5.6851799999999999</v>
      </c>
      <c r="I4811" s="133">
        <v>5.407</v>
      </c>
      <c r="J4811" s="133">
        <v>6.1210000000000004</v>
      </c>
      <c r="K4811" s="133">
        <v>568.03300000000002</v>
      </c>
      <c r="L4811" s="133">
        <v>381.05</v>
      </c>
    </row>
    <row r="4812" spans="1:12" x14ac:dyDescent="0.3">
      <c r="A4812" s="134">
        <v>43178</v>
      </c>
      <c r="B4812" s="133">
        <v>229.77500000000001</v>
      </c>
      <c r="C4812" s="133">
        <v>6289.5720000000001</v>
      </c>
      <c r="D4812" s="183">
        <v>184.155</v>
      </c>
      <c r="E4812" s="133">
        <v>13786</v>
      </c>
      <c r="F4812" s="133">
        <v>5.5304500000000001</v>
      </c>
      <c r="G4812" s="133">
        <v>5.7121199999999996</v>
      </c>
      <c r="H4812" s="133">
        <v>5.6937899999999999</v>
      </c>
      <c r="I4812" s="133">
        <v>5.407</v>
      </c>
      <c r="J4812" s="133">
        <v>6.1239999999999997</v>
      </c>
      <c r="K4812" s="133">
        <v>566.95899999999995</v>
      </c>
      <c r="L4812" s="133">
        <v>381.61200000000002</v>
      </c>
    </row>
    <row r="4813" spans="1:12" x14ac:dyDescent="0.3">
      <c r="A4813" s="134">
        <v>43179</v>
      </c>
      <c r="B4813" s="133">
        <v>229.554</v>
      </c>
      <c r="C4813" s="133">
        <v>6243.5770000000002</v>
      </c>
      <c r="D4813" s="183">
        <v>182.37700000000001</v>
      </c>
      <c r="E4813" s="133">
        <v>13760</v>
      </c>
      <c r="F4813" s="133">
        <v>5.5500800000000003</v>
      </c>
      <c r="G4813" s="133">
        <v>5.6950900000000004</v>
      </c>
      <c r="H4813" s="133">
        <v>5.6886099999999997</v>
      </c>
      <c r="I4813" s="133">
        <v>5.407</v>
      </c>
      <c r="J4813" s="133">
        <v>6.1159999999999997</v>
      </c>
      <c r="K4813" s="133">
        <v>562.096</v>
      </c>
      <c r="L4813" s="133">
        <v>379.06099999999998</v>
      </c>
    </row>
    <row r="4814" spans="1:12" x14ac:dyDescent="0.3">
      <c r="A4814" s="134">
        <v>43180</v>
      </c>
      <c r="B4814" s="133">
        <v>229.26300000000001</v>
      </c>
      <c r="C4814" s="133">
        <v>6312.8310000000001</v>
      </c>
      <c r="D4814" s="183">
        <v>184.828</v>
      </c>
      <c r="E4814" s="133">
        <v>13726</v>
      </c>
      <c r="F4814" s="133">
        <v>5.5063899999999997</v>
      </c>
      <c r="G4814" s="133">
        <v>5.6801000000000004</v>
      </c>
      <c r="H4814" s="133">
        <v>5.6241099999999999</v>
      </c>
      <c r="I4814" s="133">
        <v>5.407</v>
      </c>
      <c r="J4814" s="133">
        <v>6.1280000000000001</v>
      </c>
      <c r="K4814" s="133">
        <v>567.54399999999998</v>
      </c>
      <c r="L4814" s="133">
        <v>384.01100000000002</v>
      </c>
    </row>
    <row r="4815" spans="1:12" x14ac:dyDescent="0.3">
      <c r="A4815" s="134">
        <v>43181</v>
      </c>
      <c r="B4815" s="133">
        <v>229.13</v>
      </c>
      <c r="C4815" s="133">
        <v>6254.0739999999996</v>
      </c>
      <c r="D4815" s="183">
        <v>183.923</v>
      </c>
      <c r="E4815" s="133">
        <v>13770</v>
      </c>
      <c r="F4815" s="133">
        <v>5.53878</v>
      </c>
      <c r="G4815" s="133">
        <v>5.7432800000000004</v>
      </c>
      <c r="H4815" s="133">
        <v>5.7046599999999996</v>
      </c>
      <c r="I4815" s="133">
        <v>5.407</v>
      </c>
      <c r="J4815" s="133">
        <v>6.1159999999999997</v>
      </c>
      <c r="K4815" s="133">
        <v>561.20600000000002</v>
      </c>
      <c r="L4815" s="133">
        <v>379.17599999999999</v>
      </c>
    </row>
    <row r="4816" spans="1:12" x14ac:dyDescent="0.3">
      <c r="A4816" s="134">
        <v>43182</v>
      </c>
      <c r="B4816" s="133">
        <v>228.38</v>
      </c>
      <c r="C4816" s="133">
        <v>6210.6980000000003</v>
      </c>
      <c r="D4816" s="183">
        <v>182.86600000000001</v>
      </c>
      <c r="E4816" s="133">
        <v>13789</v>
      </c>
      <c r="F4816" s="133">
        <v>5.5188500000000005</v>
      </c>
      <c r="G4816" s="133">
        <v>5.6961199999999996</v>
      </c>
      <c r="H4816" s="133">
        <v>5.6275300000000001</v>
      </c>
      <c r="I4816" s="133">
        <v>5.407</v>
      </c>
      <c r="J4816" s="133">
        <v>6.1929999999999996</v>
      </c>
      <c r="K4816" s="133">
        <v>556.14700000000005</v>
      </c>
      <c r="L4816" s="133">
        <v>377.32100000000003</v>
      </c>
    </row>
    <row r="4817" spans="1:12" x14ac:dyDescent="0.3">
      <c r="A4817" s="134">
        <v>43183</v>
      </c>
      <c r="B4817" s="133">
        <v>228.38</v>
      </c>
      <c r="C4817" s="133">
        <v>6210.6980000000003</v>
      </c>
      <c r="D4817" s="183">
        <v>182.86600000000001</v>
      </c>
      <c r="E4817" s="133">
        <v>13789</v>
      </c>
      <c r="F4817" s="133">
        <v>5.5188500000000005</v>
      </c>
      <c r="G4817" s="133">
        <v>5.6961199999999996</v>
      </c>
      <c r="H4817" s="133">
        <v>5.6275300000000001</v>
      </c>
      <c r="I4817" s="133">
        <v>5.407</v>
      </c>
      <c r="J4817" s="133">
        <v>6.1929999999999996</v>
      </c>
      <c r="K4817" s="133">
        <v>556.14700000000005</v>
      </c>
      <c r="L4817" s="133">
        <v>377.32100000000003</v>
      </c>
    </row>
    <row r="4818" spans="1:12" x14ac:dyDescent="0.3">
      <c r="A4818" s="134">
        <v>43184</v>
      </c>
      <c r="B4818" s="133">
        <v>228.38</v>
      </c>
      <c r="C4818" s="133">
        <v>6210.6980000000003</v>
      </c>
      <c r="D4818" s="183">
        <v>182.86600000000001</v>
      </c>
      <c r="E4818" s="133">
        <v>13789</v>
      </c>
      <c r="F4818" s="133">
        <v>5.5188500000000005</v>
      </c>
      <c r="G4818" s="133">
        <v>5.6961199999999996</v>
      </c>
      <c r="H4818" s="133">
        <v>5.6275300000000001</v>
      </c>
      <c r="I4818" s="133">
        <v>5.407</v>
      </c>
      <c r="J4818" s="133">
        <v>6.1929999999999996</v>
      </c>
      <c r="K4818" s="133">
        <v>556.14700000000005</v>
      </c>
      <c r="L4818" s="133">
        <v>377.32100000000003</v>
      </c>
    </row>
    <row r="4819" spans="1:12" x14ac:dyDescent="0.3">
      <c r="A4819" s="134">
        <v>43185</v>
      </c>
      <c r="B4819" s="133">
        <v>228.66800000000001</v>
      </c>
      <c r="C4819" s="133">
        <v>6200.1719999999996</v>
      </c>
      <c r="D4819" s="183">
        <v>182.648</v>
      </c>
      <c r="E4819" s="133">
        <v>13727</v>
      </c>
      <c r="F4819" s="133">
        <v>5.5373900000000003</v>
      </c>
      <c r="G4819" s="133">
        <v>5.6652500000000003</v>
      </c>
      <c r="H4819" s="133">
        <v>5.6077700000000004</v>
      </c>
      <c r="I4819" s="133">
        <v>5.2690000000000001</v>
      </c>
      <c r="J4819" s="133">
        <v>6.2009999999999996</v>
      </c>
      <c r="K4819" s="133">
        <v>553.71600000000001</v>
      </c>
      <c r="L4819" s="133">
        <v>375.291</v>
      </c>
    </row>
    <row r="4820" spans="1:12" x14ac:dyDescent="0.3">
      <c r="A4820" s="134">
        <v>43186</v>
      </c>
      <c r="B4820" s="133">
        <v>229.10400000000001</v>
      </c>
      <c r="C4820" s="133">
        <v>6209.35</v>
      </c>
      <c r="D4820" s="183">
        <v>182.702</v>
      </c>
      <c r="E4820" s="133">
        <v>13747</v>
      </c>
      <c r="F4820" s="133">
        <v>5.5306999999999995</v>
      </c>
      <c r="G4820" s="133">
        <v>5.7116600000000002</v>
      </c>
      <c r="H4820" s="133">
        <v>5.6326599999999996</v>
      </c>
      <c r="I4820" s="133">
        <v>5.2759999999999998</v>
      </c>
      <c r="J4820" s="133">
        <v>6.1719999999999997</v>
      </c>
      <c r="K4820" s="133">
        <v>554.46699999999998</v>
      </c>
      <c r="L4820" s="133">
        <v>375.06900000000002</v>
      </c>
    </row>
    <row r="4821" spans="1:12" x14ac:dyDescent="0.3">
      <c r="A4821" s="134">
        <v>43187</v>
      </c>
      <c r="B4821" s="133">
        <v>229.51300000000001</v>
      </c>
      <c r="C4821" s="133">
        <v>6140.8370000000004</v>
      </c>
      <c r="D4821" s="183">
        <v>181.29499999999999</v>
      </c>
      <c r="E4821" s="133">
        <v>13749</v>
      </c>
      <c r="F4821" s="133">
        <v>5.5564</v>
      </c>
      <c r="G4821" s="133">
        <v>5.6751000000000005</v>
      </c>
      <c r="H4821" s="133">
        <v>5.5902500000000002</v>
      </c>
      <c r="I4821" s="133">
        <v>5.2759999999999998</v>
      </c>
      <c r="J4821" s="133">
        <v>6.1340000000000003</v>
      </c>
      <c r="K4821" s="133">
        <v>545.93200000000002</v>
      </c>
      <c r="L4821" s="133">
        <v>370.05599999999998</v>
      </c>
    </row>
    <row r="4822" spans="1:12" x14ac:dyDescent="0.3">
      <c r="A4822" s="134">
        <v>43188</v>
      </c>
      <c r="B4822" s="133">
        <v>230.16800000000001</v>
      </c>
      <c r="C4822" s="133">
        <v>6188.9870000000001</v>
      </c>
      <c r="D4822" s="183">
        <v>183.589</v>
      </c>
      <c r="E4822" s="133">
        <v>13729</v>
      </c>
      <c r="F4822" s="133">
        <v>5.5621700000000001</v>
      </c>
      <c r="G4822" s="133">
        <v>5.7424200000000001</v>
      </c>
      <c r="H4822" s="133">
        <v>5.6917600000000004</v>
      </c>
      <c r="I4822" s="133">
        <v>5.2759999999999998</v>
      </c>
      <c r="J4822" s="133">
        <v>6.0970000000000004</v>
      </c>
      <c r="K4822" s="133">
        <v>548.79999999999995</v>
      </c>
      <c r="L4822" s="133">
        <v>372.77</v>
      </c>
    </row>
    <row r="4823" spans="1:12" x14ac:dyDescent="0.3">
      <c r="A4823" s="134">
        <v>43189</v>
      </c>
      <c r="B4823" s="133">
        <v>230.215</v>
      </c>
      <c r="C4823" s="133">
        <v>6188.9870000000001</v>
      </c>
      <c r="D4823" s="183">
        <v>183.589</v>
      </c>
      <c r="E4823" s="133">
        <v>13769</v>
      </c>
      <c r="F4823" s="133">
        <v>5.5621700000000001</v>
      </c>
      <c r="G4823" s="133">
        <v>5.7424200000000001</v>
      </c>
      <c r="H4823" s="133">
        <v>5.6917600000000004</v>
      </c>
      <c r="I4823" s="133">
        <v>5.2759999999999998</v>
      </c>
      <c r="J4823" s="133">
        <v>6.0970000000000004</v>
      </c>
      <c r="K4823" s="133">
        <v>548.79999999999995</v>
      </c>
      <c r="L4823" s="133">
        <v>372.77</v>
      </c>
    </row>
    <row r="4824" spans="1:12" x14ac:dyDescent="0.3">
      <c r="A4824" s="134">
        <v>43190</v>
      </c>
      <c r="B4824" s="133">
        <v>230.215</v>
      </c>
      <c r="C4824" s="133">
        <v>6188.9870000000001</v>
      </c>
      <c r="D4824" s="183">
        <v>183.589</v>
      </c>
      <c r="E4824" s="133">
        <v>13769</v>
      </c>
      <c r="F4824" s="133">
        <v>5.5621700000000001</v>
      </c>
      <c r="G4824" s="133">
        <v>5.7424200000000001</v>
      </c>
      <c r="H4824" s="133">
        <v>5.6917600000000004</v>
      </c>
      <c r="I4824" s="133">
        <v>5.2759999999999998</v>
      </c>
      <c r="J4824" s="133">
        <v>6.0970000000000004</v>
      </c>
      <c r="K4824" s="133">
        <v>548.79999999999995</v>
      </c>
      <c r="L4824" s="133">
        <v>372.77</v>
      </c>
    </row>
    <row r="4825" spans="1:12" x14ac:dyDescent="0.3">
      <c r="A4825" s="134">
        <v>43191</v>
      </c>
      <c r="B4825" s="133">
        <v>230.215</v>
      </c>
      <c r="C4825" s="133">
        <v>6188.9870000000001</v>
      </c>
      <c r="D4825" s="183">
        <v>183.589</v>
      </c>
      <c r="E4825" s="133">
        <v>13769</v>
      </c>
      <c r="F4825" s="133">
        <v>5.5621700000000001</v>
      </c>
      <c r="G4825" s="133">
        <v>5.7424200000000001</v>
      </c>
      <c r="H4825" s="133">
        <v>5.6917600000000004</v>
      </c>
      <c r="I4825" s="133">
        <v>5.2759999999999998</v>
      </c>
      <c r="J4825" s="133">
        <v>6.0970000000000004</v>
      </c>
      <c r="K4825" s="133">
        <v>548.79999999999995</v>
      </c>
      <c r="L4825" s="133">
        <v>372.77</v>
      </c>
    </row>
    <row r="4826" spans="1:12" x14ac:dyDescent="0.3">
      <c r="A4826" s="134">
        <v>43192</v>
      </c>
      <c r="B4826" s="133">
        <v>231.11099999999999</v>
      </c>
      <c r="C4826" s="133">
        <v>6240.5709999999999</v>
      </c>
      <c r="D4826" s="183">
        <v>185.024</v>
      </c>
      <c r="E4826" s="133">
        <v>13753</v>
      </c>
      <c r="F4826" s="133">
        <v>5.5270999999999999</v>
      </c>
      <c r="G4826" s="133">
        <v>5.63985</v>
      </c>
      <c r="H4826" s="133">
        <v>5.6510499999999997</v>
      </c>
      <c r="I4826" s="133">
        <v>5.2370000000000001</v>
      </c>
      <c r="J4826" s="133">
        <v>6.0830000000000002</v>
      </c>
      <c r="K4826" s="133">
        <v>556.60799999999995</v>
      </c>
      <c r="L4826" s="133">
        <v>377.71800000000002</v>
      </c>
    </row>
    <row r="4827" spans="1:12" x14ac:dyDescent="0.3">
      <c r="A4827" s="134">
        <v>43193</v>
      </c>
      <c r="B4827" s="133">
        <v>231.309</v>
      </c>
      <c r="C4827" s="133">
        <v>6229.0129999999999</v>
      </c>
      <c r="D4827" s="183">
        <v>185.00899999999999</v>
      </c>
      <c r="E4827" s="133">
        <v>13763</v>
      </c>
      <c r="F4827" s="133">
        <v>5.5616000000000003</v>
      </c>
      <c r="G4827" s="133">
        <v>5.7025199999999998</v>
      </c>
      <c r="H4827" s="133">
        <v>5.6463900000000002</v>
      </c>
      <c r="I4827" s="133">
        <v>5.2370000000000001</v>
      </c>
      <c r="J4827" s="133">
        <v>6.0860000000000003</v>
      </c>
      <c r="K4827" s="133">
        <v>555.40800000000002</v>
      </c>
      <c r="L4827" s="133">
        <v>377.42599999999999</v>
      </c>
    </row>
    <row r="4828" spans="1:12" x14ac:dyDescent="0.3">
      <c r="A4828" s="134">
        <v>43194</v>
      </c>
      <c r="B4828" s="133">
        <v>231.77799999999999</v>
      </c>
      <c r="C4828" s="133">
        <v>6157.0959999999995</v>
      </c>
      <c r="D4828" s="183">
        <v>183.51599999999999</v>
      </c>
      <c r="E4828" s="133">
        <v>13767</v>
      </c>
      <c r="F4828" s="133">
        <v>5.5244600000000004</v>
      </c>
      <c r="G4828" s="133">
        <v>5.6566799999999997</v>
      </c>
      <c r="H4828" s="133">
        <v>5.6382700000000003</v>
      </c>
      <c r="I4828" s="133">
        <v>5.2370000000000001</v>
      </c>
      <c r="J4828" s="133">
        <v>6.0679999999999996</v>
      </c>
      <c r="K4828" s="133">
        <v>547.39700000000005</v>
      </c>
      <c r="L4828" s="133">
        <v>371.596</v>
      </c>
    </row>
    <row r="4829" spans="1:12" x14ac:dyDescent="0.3">
      <c r="A4829" s="134">
        <v>43195</v>
      </c>
      <c r="B4829" s="133">
        <v>231.95099999999999</v>
      </c>
      <c r="C4829" s="133">
        <v>6183.2269999999999</v>
      </c>
      <c r="D4829" s="183">
        <v>184.98599999999999</v>
      </c>
      <c r="E4829" s="133">
        <v>13767</v>
      </c>
      <c r="F4829" s="133">
        <v>5.5860900000000004</v>
      </c>
      <c r="G4829" s="133">
        <v>5.6619799999999998</v>
      </c>
      <c r="H4829" s="133">
        <v>5.6499500000000005</v>
      </c>
      <c r="I4829" s="133">
        <v>5.2370000000000001</v>
      </c>
      <c r="J4829" s="133">
        <v>6.0629999999999997</v>
      </c>
      <c r="K4829" s="133">
        <v>549.65599999999995</v>
      </c>
      <c r="L4829" s="133">
        <v>372.76400000000001</v>
      </c>
    </row>
    <row r="4830" spans="1:12" x14ac:dyDescent="0.3">
      <c r="A4830" s="134">
        <v>43196</v>
      </c>
      <c r="B4830" s="133">
        <v>231.72399999999999</v>
      </c>
      <c r="C4830" s="133">
        <v>6175.0519999999997</v>
      </c>
      <c r="D4830" s="183">
        <v>184.667</v>
      </c>
      <c r="E4830" s="133">
        <v>13775</v>
      </c>
      <c r="F4830" s="133">
        <v>5.5426000000000002</v>
      </c>
      <c r="G4830" s="133">
        <v>5.6697300000000004</v>
      </c>
      <c r="H4830" s="133">
        <v>5.6212400000000002</v>
      </c>
      <c r="I4830" s="133">
        <v>5.2370000000000001</v>
      </c>
      <c r="J4830" s="133">
        <v>6.0830000000000002</v>
      </c>
      <c r="K4830" s="133">
        <v>548.96400000000006</v>
      </c>
      <c r="L4830" s="133">
        <v>371.26600000000002</v>
      </c>
    </row>
    <row r="4831" spans="1:12" x14ac:dyDescent="0.3">
      <c r="A4831" s="134">
        <v>43197</v>
      </c>
      <c r="B4831" s="133">
        <v>231.72399999999999</v>
      </c>
      <c r="C4831" s="133">
        <v>6175.0519999999997</v>
      </c>
      <c r="D4831" s="183">
        <v>184.667</v>
      </c>
      <c r="E4831" s="133">
        <v>13775</v>
      </c>
      <c r="F4831" s="133">
        <v>5.5426000000000002</v>
      </c>
      <c r="G4831" s="133">
        <v>5.6697300000000004</v>
      </c>
      <c r="H4831" s="133">
        <v>5.6212400000000002</v>
      </c>
      <c r="I4831" s="133">
        <v>5.2370000000000001</v>
      </c>
      <c r="J4831" s="133">
        <v>6.0830000000000002</v>
      </c>
      <c r="K4831" s="133">
        <v>548.96400000000006</v>
      </c>
      <c r="L4831" s="133">
        <v>371.26600000000002</v>
      </c>
    </row>
    <row r="4832" spans="1:12" x14ac:dyDescent="0.3">
      <c r="A4832" s="134">
        <v>43198</v>
      </c>
      <c r="B4832" s="133">
        <v>231.72399999999999</v>
      </c>
      <c r="C4832" s="133">
        <v>6175.0519999999997</v>
      </c>
      <c r="D4832" s="183">
        <v>184.667</v>
      </c>
      <c r="E4832" s="133">
        <v>13775</v>
      </c>
      <c r="F4832" s="133">
        <v>5.5426000000000002</v>
      </c>
      <c r="G4832" s="133">
        <v>5.6697300000000004</v>
      </c>
      <c r="H4832" s="133">
        <v>5.6212400000000002</v>
      </c>
      <c r="I4832" s="133">
        <v>5.2370000000000001</v>
      </c>
      <c r="J4832" s="133">
        <v>6.0830000000000002</v>
      </c>
      <c r="K4832" s="133">
        <v>548.96400000000006</v>
      </c>
      <c r="L4832" s="133">
        <v>371.26600000000002</v>
      </c>
    </row>
    <row r="4833" spans="1:12" x14ac:dyDescent="0.3">
      <c r="A4833" s="134">
        <v>43199</v>
      </c>
      <c r="B4833" s="133">
        <v>231.714</v>
      </c>
      <c r="C4833" s="133">
        <v>6246.1310000000003</v>
      </c>
      <c r="D4833" s="183">
        <v>187.58099999999999</v>
      </c>
      <c r="E4833" s="133">
        <v>13762</v>
      </c>
      <c r="F4833" s="133">
        <v>5.5618999999999996</v>
      </c>
      <c r="G4833" s="133">
        <v>5.6924900000000003</v>
      </c>
      <c r="H4833" s="133">
        <v>5.6336300000000001</v>
      </c>
      <c r="I4833" s="133">
        <v>5.2839999999999998</v>
      </c>
      <c r="J4833" s="133">
        <v>6.0810000000000004</v>
      </c>
      <c r="K4833" s="133">
        <v>557.178</v>
      </c>
      <c r="L4833" s="133">
        <v>377.06900000000002</v>
      </c>
    </row>
    <row r="4834" spans="1:12" x14ac:dyDescent="0.3">
      <c r="A4834" s="134">
        <v>43200</v>
      </c>
      <c r="B4834" s="133">
        <v>231.87299999999999</v>
      </c>
      <c r="C4834" s="133">
        <v>6325.8180000000002</v>
      </c>
      <c r="D4834" s="183">
        <v>189.429</v>
      </c>
      <c r="E4834" s="133">
        <v>13751</v>
      </c>
      <c r="F4834" s="133">
        <v>5.5079700000000003</v>
      </c>
      <c r="G4834" s="133">
        <v>5.7033199999999997</v>
      </c>
      <c r="H4834" s="133">
        <v>5.6370000000000005</v>
      </c>
      <c r="I4834" s="133">
        <v>5.3179999999999996</v>
      </c>
      <c r="J4834" s="133">
        <v>6.0810000000000004</v>
      </c>
      <c r="K4834" s="133">
        <v>567.08299999999997</v>
      </c>
      <c r="L4834" s="133">
        <v>383.62200000000001</v>
      </c>
    </row>
    <row r="4835" spans="1:12" x14ac:dyDescent="0.3">
      <c r="A4835" s="134">
        <v>43201</v>
      </c>
      <c r="B4835" s="133">
        <v>232.19300000000001</v>
      </c>
      <c r="C4835" s="133">
        <v>6360.9319999999998</v>
      </c>
      <c r="D4835" s="183">
        <v>190.45699999999999</v>
      </c>
      <c r="E4835" s="133">
        <v>13759</v>
      </c>
      <c r="F4835" s="133">
        <v>5.5191400000000002</v>
      </c>
      <c r="G4835" s="133">
        <v>5.6608700000000001</v>
      </c>
      <c r="H4835" s="133">
        <v>5.5728999999999997</v>
      </c>
      <c r="I4835" s="133">
        <v>5.3259999999999996</v>
      </c>
      <c r="J4835" s="133">
        <v>6.0609999999999999</v>
      </c>
      <c r="K4835" s="133">
        <v>570.78599999999994</v>
      </c>
      <c r="L4835" s="133">
        <v>386.10300000000001</v>
      </c>
    </row>
    <row r="4836" spans="1:12" x14ac:dyDescent="0.3">
      <c r="A4836" s="134">
        <v>43202</v>
      </c>
      <c r="B4836" s="133">
        <v>232.06100000000001</v>
      </c>
      <c r="C4836" s="133">
        <v>6310.8019999999997</v>
      </c>
      <c r="D4836" s="183">
        <v>188.59700000000001</v>
      </c>
      <c r="E4836" s="133">
        <v>13770</v>
      </c>
      <c r="F4836" s="133">
        <v>5.5147199999999996</v>
      </c>
      <c r="G4836" s="133">
        <v>5.6990499999999997</v>
      </c>
      <c r="H4836" s="133">
        <v>5.6393399999999998</v>
      </c>
      <c r="I4836" s="133">
        <v>5.3259999999999996</v>
      </c>
      <c r="J4836" s="133">
        <v>6.0869999999999997</v>
      </c>
      <c r="K4836" s="133">
        <v>563.553</v>
      </c>
      <c r="L4836" s="133">
        <v>381.976</v>
      </c>
    </row>
    <row r="4837" spans="1:12" x14ac:dyDescent="0.3">
      <c r="A4837" s="134">
        <v>43203</v>
      </c>
      <c r="B4837" s="133">
        <v>232.07400000000001</v>
      </c>
      <c r="C4837" s="133">
        <v>6270.3270000000002</v>
      </c>
      <c r="D4837" s="183">
        <v>186.83699999999999</v>
      </c>
      <c r="E4837" s="133">
        <v>13779</v>
      </c>
      <c r="F4837" s="133">
        <v>5.5160099999999996</v>
      </c>
      <c r="G4837" s="133">
        <v>5.7073299999999998</v>
      </c>
      <c r="H4837" s="133">
        <v>5.6570499999999999</v>
      </c>
      <c r="I4837" s="133">
        <v>5.2839999999999998</v>
      </c>
      <c r="J4837" s="133">
        <v>6.101</v>
      </c>
      <c r="K4837" s="133">
        <v>557.18899999999996</v>
      </c>
      <c r="L4837" s="133">
        <v>377.18599999999998</v>
      </c>
    </row>
    <row r="4838" spans="1:12" x14ac:dyDescent="0.3">
      <c r="A4838" s="134">
        <v>43204</v>
      </c>
      <c r="B4838" s="133">
        <v>232.07400000000001</v>
      </c>
      <c r="C4838" s="133">
        <v>6270.3270000000002</v>
      </c>
      <c r="D4838" s="183">
        <v>186.83699999999999</v>
      </c>
      <c r="E4838" s="133">
        <v>13779</v>
      </c>
      <c r="F4838" s="133">
        <v>5.5160099999999996</v>
      </c>
      <c r="G4838" s="133">
        <v>5.7073299999999998</v>
      </c>
      <c r="H4838" s="133">
        <v>5.6570499999999999</v>
      </c>
      <c r="I4838" s="133">
        <v>5.2839999999999998</v>
      </c>
      <c r="J4838" s="133">
        <v>6.101</v>
      </c>
      <c r="K4838" s="133">
        <v>557.18899999999996</v>
      </c>
      <c r="L4838" s="133">
        <v>377.18599999999998</v>
      </c>
    </row>
    <row r="4839" spans="1:12" x14ac:dyDescent="0.3">
      <c r="A4839" s="134">
        <v>43205</v>
      </c>
      <c r="B4839" s="133">
        <v>232.07400000000001</v>
      </c>
      <c r="C4839" s="133">
        <v>6270.3270000000002</v>
      </c>
      <c r="D4839" s="183">
        <v>186.83699999999999</v>
      </c>
      <c r="E4839" s="133">
        <v>13779</v>
      </c>
      <c r="F4839" s="133">
        <v>5.5160099999999996</v>
      </c>
      <c r="G4839" s="133">
        <v>5.7073299999999998</v>
      </c>
      <c r="H4839" s="133">
        <v>5.6570499999999999</v>
      </c>
      <c r="I4839" s="133">
        <v>5.2839999999999998</v>
      </c>
      <c r="J4839" s="133">
        <v>6.101</v>
      </c>
      <c r="K4839" s="133">
        <v>557.18899999999996</v>
      </c>
      <c r="L4839" s="133">
        <v>377.18599999999998</v>
      </c>
    </row>
    <row r="4840" spans="1:12" x14ac:dyDescent="0.3">
      <c r="A4840" s="134">
        <v>43206</v>
      </c>
      <c r="B4840" s="133">
        <v>232.02500000000001</v>
      </c>
      <c r="C4840" s="133">
        <v>6286.7479999999996</v>
      </c>
      <c r="D4840" s="183">
        <v>187.18299999999999</v>
      </c>
      <c r="E4840" s="133">
        <v>13779</v>
      </c>
      <c r="F4840" s="133">
        <v>5.5127500000000005</v>
      </c>
      <c r="G4840" s="133">
        <v>5.6740199999999996</v>
      </c>
      <c r="H4840" s="133">
        <v>5.6312800000000003</v>
      </c>
      <c r="I4840" s="133">
        <v>5.2830000000000004</v>
      </c>
      <c r="J4840" s="133">
        <v>6.1139999999999999</v>
      </c>
      <c r="K4840" s="133">
        <v>559.53899999999999</v>
      </c>
      <c r="L4840" s="133">
        <v>378.92899999999997</v>
      </c>
    </row>
    <row r="4841" spans="1:12" x14ac:dyDescent="0.3">
      <c r="A4841" s="134">
        <v>43207</v>
      </c>
      <c r="B4841" s="133">
        <v>231.875</v>
      </c>
      <c r="C4841" s="133">
        <v>6285.7619999999997</v>
      </c>
      <c r="D4841" s="183">
        <v>187.56899999999999</v>
      </c>
      <c r="E4841" s="133">
        <v>13775</v>
      </c>
      <c r="F4841" s="133">
        <v>5.5125599999999997</v>
      </c>
      <c r="G4841" s="133">
        <v>5.6622700000000004</v>
      </c>
      <c r="H4841" s="133">
        <v>5.6093999999999999</v>
      </c>
      <c r="I4841" s="133">
        <v>5.29</v>
      </c>
      <c r="J4841" s="133">
        <v>6.11</v>
      </c>
      <c r="K4841" s="133">
        <v>559.53499999999997</v>
      </c>
      <c r="L4841" s="133">
        <v>379.02300000000002</v>
      </c>
    </row>
    <row r="4842" spans="1:12" x14ac:dyDescent="0.3">
      <c r="A4842" s="134">
        <v>43208</v>
      </c>
      <c r="B4842" s="133">
        <v>231.72200000000001</v>
      </c>
      <c r="C4842" s="133">
        <v>6320.0050000000001</v>
      </c>
      <c r="D4842" s="183">
        <v>187.684</v>
      </c>
      <c r="E4842" s="133">
        <v>13762</v>
      </c>
      <c r="F4842" s="133">
        <v>5.516</v>
      </c>
      <c r="G4842" s="133">
        <v>5.6454599999999999</v>
      </c>
      <c r="H4842" s="133">
        <v>5.6314299999999999</v>
      </c>
      <c r="I4842" s="133">
        <v>5.2880000000000003</v>
      </c>
      <c r="J4842" s="133">
        <v>6.0640000000000001</v>
      </c>
      <c r="K4842" s="133">
        <v>563.80899999999997</v>
      </c>
      <c r="L4842" s="133">
        <v>381.613</v>
      </c>
    </row>
    <row r="4843" spans="1:12" x14ac:dyDescent="0.3">
      <c r="A4843" s="134">
        <v>43209</v>
      </c>
      <c r="B4843" s="133">
        <v>231.44499999999999</v>
      </c>
      <c r="C4843" s="133">
        <v>6355.9009999999998</v>
      </c>
      <c r="D4843" s="183">
        <v>189.15199999999999</v>
      </c>
      <c r="E4843" s="133">
        <v>13817</v>
      </c>
      <c r="F4843" s="133">
        <v>5.4849699999999997</v>
      </c>
      <c r="G4843" s="133">
        <v>5.7148300000000001</v>
      </c>
      <c r="H4843" s="133">
        <v>5.60731</v>
      </c>
      <c r="I4843" s="133">
        <v>5.2880000000000003</v>
      </c>
      <c r="J4843" s="133">
        <v>6.0629999999999997</v>
      </c>
      <c r="K4843" s="133">
        <v>567.20799999999997</v>
      </c>
      <c r="L4843" s="133">
        <v>383.04199999999997</v>
      </c>
    </row>
    <row r="4844" spans="1:12" x14ac:dyDescent="0.3">
      <c r="A4844" s="134">
        <v>43210</v>
      </c>
      <c r="B4844" s="133">
        <v>230.547</v>
      </c>
      <c r="C4844" s="133">
        <v>6337.6949999999997</v>
      </c>
      <c r="D4844" s="183">
        <v>188.846</v>
      </c>
      <c r="E4844" s="133">
        <v>13927</v>
      </c>
      <c r="F4844" s="133">
        <v>5.7690700000000001</v>
      </c>
      <c r="G4844" s="133">
        <v>5.9561000000000002</v>
      </c>
      <c r="H4844" s="133">
        <v>5.5769599999999997</v>
      </c>
      <c r="I4844" s="133">
        <v>5.2880000000000003</v>
      </c>
      <c r="J4844" s="133">
        <v>6.1710000000000003</v>
      </c>
      <c r="K4844" s="133">
        <v>564.05100000000004</v>
      </c>
      <c r="L4844" s="133">
        <v>382.19799999999998</v>
      </c>
    </row>
    <row r="4845" spans="1:12" x14ac:dyDescent="0.3">
      <c r="A4845" s="134">
        <v>43211</v>
      </c>
      <c r="B4845" s="133">
        <v>230.547</v>
      </c>
      <c r="C4845" s="133">
        <v>6337.6949999999997</v>
      </c>
      <c r="D4845" s="183">
        <v>188.846</v>
      </c>
      <c r="E4845" s="133">
        <v>13927</v>
      </c>
      <c r="F4845" s="133">
        <v>5.7690700000000001</v>
      </c>
      <c r="G4845" s="133">
        <v>5.9561000000000002</v>
      </c>
      <c r="H4845" s="133">
        <v>5.5769599999999997</v>
      </c>
      <c r="I4845" s="133">
        <v>5.2880000000000003</v>
      </c>
      <c r="J4845" s="133">
        <v>6.1710000000000003</v>
      </c>
      <c r="K4845" s="133">
        <v>564.05100000000004</v>
      </c>
      <c r="L4845" s="133">
        <v>382.19799999999998</v>
      </c>
    </row>
    <row r="4846" spans="1:12" x14ac:dyDescent="0.3">
      <c r="A4846" s="134">
        <v>43212</v>
      </c>
      <c r="B4846" s="133">
        <v>230.547</v>
      </c>
      <c r="C4846" s="133">
        <v>6337.6949999999997</v>
      </c>
      <c r="D4846" s="183">
        <v>188.846</v>
      </c>
      <c r="E4846" s="133">
        <v>13927</v>
      </c>
      <c r="F4846" s="133">
        <v>5.7690700000000001</v>
      </c>
      <c r="G4846" s="133">
        <v>5.9561000000000002</v>
      </c>
      <c r="H4846" s="133">
        <v>5.5769599999999997</v>
      </c>
      <c r="I4846" s="133">
        <v>5.2880000000000003</v>
      </c>
      <c r="J4846" s="133">
        <v>6.1710000000000003</v>
      </c>
      <c r="K4846" s="133">
        <v>564.05100000000004</v>
      </c>
      <c r="L4846" s="133">
        <v>382.19799999999998</v>
      </c>
    </row>
    <row r="4847" spans="1:12" x14ac:dyDescent="0.3">
      <c r="A4847" s="134">
        <v>43213</v>
      </c>
      <c r="B4847" s="133">
        <v>229.82499999999999</v>
      </c>
      <c r="C4847" s="133">
        <v>6308.1480000000001</v>
      </c>
      <c r="D4847" s="183">
        <v>187.99299999999999</v>
      </c>
      <c r="E4847" s="133">
        <v>13974</v>
      </c>
      <c r="F4847" s="133">
        <v>5.4977299999999998</v>
      </c>
      <c r="G4847" s="133">
        <v>5.71021</v>
      </c>
      <c r="H4847" s="133">
        <v>5.6281400000000001</v>
      </c>
      <c r="I4847" s="133">
        <v>5.42</v>
      </c>
      <c r="J4847" s="133">
        <v>6.2839999999999998</v>
      </c>
      <c r="K4847" s="133">
        <v>560.21299999999997</v>
      </c>
      <c r="L4847" s="133">
        <v>379.33199999999999</v>
      </c>
    </row>
    <row r="4848" spans="1:12" x14ac:dyDescent="0.3">
      <c r="A4848" s="134">
        <v>43214</v>
      </c>
      <c r="B4848" s="133">
        <v>229.24100000000001</v>
      </c>
      <c r="C4848" s="133">
        <v>6229.6350000000002</v>
      </c>
      <c r="D4848" s="183">
        <v>186.029</v>
      </c>
      <c r="E4848" s="133">
        <v>13883</v>
      </c>
      <c r="F4848" s="133">
        <v>5.4908599999999996</v>
      </c>
      <c r="G4848" s="133">
        <v>5.68621</v>
      </c>
      <c r="H4848" s="133">
        <v>5.5670799999999998</v>
      </c>
      <c r="I4848" s="133">
        <v>5.43</v>
      </c>
      <c r="J4848" s="133">
        <v>6.3259999999999996</v>
      </c>
      <c r="K4848" s="133">
        <v>550.71500000000003</v>
      </c>
      <c r="L4848" s="133">
        <v>372.44900000000001</v>
      </c>
    </row>
    <row r="4849" spans="1:12" x14ac:dyDescent="0.3">
      <c r="A4849" s="134">
        <v>43215</v>
      </c>
      <c r="B4849" s="133">
        <v>227.548</v>
      </c>
      <c r="C4849" s="133">
        <v>6079.85</v>
      </c>
      <c r="D4849" s="183">
        <v>182.97300000000001</v>
      </c>
      <c r="E4849" s="133">
        <v>13935</v>
      </c>
      <c r="F4849" s="133">
        <v>5.5070100000000002</v>
      </c>
      <c r="G4849" s="133">
        <v>5.6526300000000003</v>
      </c>
      <c r="H4849" s="133">
        <v>5.5729800000000003</v>
      </c>
      <c r="I4849" s="133">
        <v>5.43</v>
      </c>
      <c r="J4849" s="133">
        <v>6.516</v>
      </c>
      <c r="K4849" s="133">
        <v>531.76499999999999</v>
      </c>
      <c r="L4849" s="133">
        <v>358.74799999999999</v>
      </c>
    </row>
    <row r="4850" spans="1:12" x14ac:dyDescent="0.3">
      <c r="A4850" s="134">
        <v>43216</v>
      </c>
      <c r="B4850" s="133">
        <v>227.208</v>
      </c>
      <c r="C4850" s="133">
        <v>5909.1980000000003</v>
      </c>
      <c r="D4850" s="183">
        <v>178.74799999999999</v>
      </c>
      <c r="E4850" s="133">
        <v>13879</v>
      </c>
      <c r="F4850" s="133">
        <v>5.50807</v>
      </c>
      <c r="G4850" s="133">
        <v>5.7016099999999996</v>
      </c>
      <c r="H4850" s="133">
        <v>5.6318900000000003</v>
      </c>
      <c r="I4850" s="133">
        <v>5.43</v>
      </c>
      <c r="J4850" s="133">
        <v>6.5880000000000001</v>
      </c>
      <c r="K4850" s="133">
        <v>513.02200000000005</v>
      </c>
      <c r="L4850" s="133">
        <v>347.68299999999999</v>
      </c>
    </row>
    <row r="4851" spans="1:12" x14ac:dyDescent="0.3">
      <c r="A4851" s="134">
        <v>43217</v>
      </c>
      <c r="B4851" s="133">
        <v>227.75200000000001</v>
      </c>
      <c r="C4851" s="133">
        <v>5919.2380000000003</v>
      </c>
      <c r="D4851" s="183">
        <v>179.20400000000001</v>
      </c>
      <c r="E4851" s="133">
        <v>13856</v>
      </c>
      <c r="F4851" s="133">
        <v>5.5362999999999998</v>
      </c>
      <c r="G4851" s="133">
        <v>5.6521299999999997</v>
      </c>
      <c r="H4851" s="133">
        <v>5.6323600000000003</v>
      </c>
      <c r="I4851" s="133">
        <v>5.43</v>
      </c>
      <c r="J4851" s="133">
        <v>6.4740000000000002</v>
      </c>
      <c r="K4851" s="133">
        <v>514.95699999999999</v>
      </c>
      <c r="L4851" s="133">
        <v>351.73599999999999</v>
      </c>
    </row>
    <row r="4852" spans="1:12" x14ac:dyDescent="0.3">
      <c r="A4852" s="134">
        <v>43218</v>
      </c>
      <c r="B4852" s="133">
        <v>227.75200000000001</v>
      </c>
      <c r="C4852" s="133">
        <v>5919.2380000000003</v>
      </c>
      <c r="D4852" s="183">
        <v>179.20400000000001</v>
      </c>
      <c r="E4852" s="133">
        <v>13856</v>
      </c>
      <c r="F4852" s="133">
        <v>5.5362999999999998</v>
      </c>
      <c r="G4852" s="133">
        <v>5.6521299999999997</v>
      </c>
      <c r="H4852" s="133">
        <v>5.6323600000000003</v>
      </c>
      <c r="I4852" s="133">
        <v>5.43</v>
      </c>
      <c r="J4852" s="133">
        <v>6.4740000000000002</v>
      </c>
      <c r="K4852" s="133">
        <v>514.95699999999999</v>
      </c>
      <c r="L4852" s="133">
        <v>351.73599999999999</v>
      </c>
    </row>
    <row r="4853" spans="1:12" x14ac:dyDescent="0.3">
      <c r="A4853" s="134">
        <v>43219</v>
      </c>
      <c r="B4853" s="133">
        <v>227.75200000000001</v>
      </c>
      <c r="C4853" s="133">
        <v>5919.2380000000003</v>
      </c>
      <c r="D4853" s="183">
        <v>179.20400000000001</v>
      </c>
      <c r="E4853" s="133">
        <v>13856</v>
      </c>
      <c r="F4853" s="133">
        <v>5.5362999999999998</v>
      </c>
      <c r="G4853" s="133">
        <v>5.6521299999999997</v>
      </c>
      <c r="H4853" s="133">
        <v>5.6323600000000003</v>
      </c>
      <c r="I4853" s="133">
        <v>5.43</v>
      </c>
      <c r="J4853" s="133">
        <v>6.4740000000000002</v>
      </c>
      <c r="K4853" s="133">
        <v>514.95699999999999</v>
      </c>
      <c r="L4853" s="133">
        <v>351.73599999999999</v>
      </c>
    </row>
    <row r="4854" spans="1:12" x14ac:dyDescent="0.3">
      <c r="A4854" s="134">
        <v>43220</v>
      </c>
      <c r="B4854" s="133">
        <v>229.00200000000001</v>
      </c>
      <c r="C4854" s="133">
        <v>5994.5950000000003</v>
      </c>
      <c r="D4854" s="183">
        <v>180.93199999999999</v>
      </c>
      <c r="E4854" s="133">
        <v>13920</v>
      </c>
      <c r="F4854" s="133">
        <v>5.5564400000000003</v>
      </c>
      <c r="G4854" s="133">
        <v>5.7556700000000003</v>
      </c>
      <c r="H4854" s="133">
        <v>5.6225100000000001</v>
      </c>
      <c r="I4854" s="133">
        <v>5.43</v>
      </c>
      <c r="J4854" s="133">
        <v>6.41</v>
      </c>
      <c r="K4854" s="133">
        <v>522.20100000000002</v>
      </c>
      <c r="L4854" s="133">
        <v>356.72199999999998</v>
      </c>
    </row>
    <row r="4855" spans="1:12" x14ac:dyDescent="0.3">
      <c r="A4855" s="134">
        <v>43221</v>
      </c>
      <c r="B4855" s="133">
        <v>229.04900000000001</v>
      </c>
      <c r="C4855" s="133">
        <v>5994.5950000000003</v>
      </c>
      <c r="D4855" s="183">
        <v>180.93199999999999</v>
      </c>
      <c r="E4855" s="133">
        <v>13952</v>
      </c>
      <c r="F4855" s="133">
        <v>5.5564400000000003</v>
      </c>
      <c r="G4855" s="133">
        <v>5.7556700000000003</v>
      </c>
      <c r="H4855" s="133">
        <v>5.6225100000000001</v>
      </c>
      <c r="I4855" s="133">
        <v>5.43</v>
      </c>
      <c r="J4855" s="133">
        <v>6.41</v>
      </c>
      <c r="K4855" s="133">
        <v>522.20100000000002</v>
      </c>
      <c r="L4855" s="133">
        <v>356.72199999999998</v>
      </c>
    </row>
    <row r="4856" spans="1:12" x14ac:dyDescent="0.3">
      <c r="A4856" s="134">
        <v>43222</v>
      </c>
      <c r="B4856" s="133">
        <v>228.24</v>
      </c>
      <c r="C4856" s="133">
        <v>6012.2380000000003</v>
      </c>
      <c r="D4856" s="183">
        <v>181.08500000000001</v>
      </c>
      <c r="E4856" s="133">
        <v>14000</v>
      </c>
      <c r="F4856" s="133">
        <v>5.5355499999999997</v>
      </c>
      <c r="G4856" s="133">
        <v>5.7250100000000002</v>
      </c>
      <c r="H4856" s="133">
        <v>5.6185</v>
      </c>
      <c r="I4856" s="133">
        <v>5.43</v>
      </c>
      <c r="J4856" s="133">
        <v>6.492</v>
      </c>
      <c r="K4856" s="133">
        <v>524.19399999999996</v>
      </c>
      <c r="L4856" s="133">
        <v>359.82600000000002</v>
      </c>
    </row>
    <row r="4857" spans="1:12" x14ac:dyDescent="0.3">
      <c r="A4857" s="134">
        <v>43223</v>
      </c>
      <c r="B4857" s="133">
        <v>228.39</v>
      </c>
      <c r="C4857" s="133">
        <v>5858.732</v>
      </c>
      <c r="D4857" s="183">
        <v>176.56299999999999</v>
      </c>
      <c r="E4857" s="133">
        <v>13948</v>
      </c>
      <c r="F4857" s="133">
        <v>5.5364399999999998</v>
      </c>
      <c r="G4857" s="133">
        <v>5.7481400000000002</v>
      </c>
      <c r="H4857" s="133">
        <v>5.6088500000000003</v>
      </c>
      <c r="I4857" s="133">
        <v>5.43</v>
      </c>
      <c r="J4857" s="133">
        <v>6.4960000000000004</v>
      </c>
      <c r="K4857" s="133">
        <v>508.053</v>
      </c>
      <c r="L4857" s="133">
        <v>349.70100000000002</v>
      </c>
    </row>
    <row r="4858" spans="1:12" x14ac:dyDescent="0.3">
      <c r="A4858" s="134">
        <v>43224</v>
      </c>
      <c r="B4858" s="133">
        <v>228.446</v>
      </c>
      <c r="C4858" s="133">
        <v>5792.3450000000003</v>
      </c>
      <c r="D4858" s="183">
        <v>175.37700000000001</v>
      </c>
      <c r="E4858" s="133">
        <v>13972</v>
      </c>
      <c r="F4858" s="133">
        <v>5.5185599999999999</v>
      </c>
      <c r="G4858" s="133">
        <v>5.6596799999999998</v>
      </c>
      <c r="H4858" s="133">
        <v>5.61449</v>
      </c>
      <c r="I4858" s="133">
        <v>5.43</v>
      </c>
      <c r="J4858" s="133">
        <v>6.468</v>
      </c>
      <c r="K4858" s="133">
        <v>500.57600000000002</v>
      </c>
      <c r="L4858" s="133">
        <v>344.34199999999998</v>
      </c>
    </row>
    <row r="4859" spans="1:12" x14ac:dyDescent="0.3">
      <c r="A4859" s="134">
        <v>43225</v>
      </c>
      <c r="B4859" s="133">
        <v>228.446</v>
      </c>
      <c r="C4859" s="133">
        <v>5792.3450000000003</v>
      </c>
      <c r="D4859" s="183">
        <v>175.37700000000001</v>
      </c>
      <c r="E4859" s="133">
        <v>13972</v>
      </c>
      <c r="F4859" s="133">
        <v>5.5185599999999999</v>
      </c>
      <c r="G4859" s="133">
        <v>5.6596799999999998</v>
      </c>
      <c r="H4859" s="133">
        <v>5.61449</v>
      </c>
      <c r="I4859" s="133">
        <v>5.43</v>
      </c>
      <c r="J4859" s="133">
        <v>6.468</v>
      </c>
      <c r="K4859" s="133">
        <v>500.57600000000002</v>
      </c>
      <c r="L4859" s="133">
        <v>344.34199999999998</v>
      </c>
    </row>
    <row r="4860" spans="1:12" x14ac:dyDescent="0.3">
      <c r="A4860" s="134">
        <v>43226</v>
      </c>
      <c r="B4860" s="133">
        <v>228.446</v>
      </c>
      <c r="C4860" s="133">
        <v>5792.3450000000003</v>
      </c>
      <c r="D4860" s="183">
        <v>175.37700000000001</v>
      </c>
      <c r="E4860" s="133">
        <v>13972</v>
      </c>
      <c r="F4860" s="133">
        <v>5.5185599999999999</v>
      </c>
      <c r="G4860" s="133">
        <v>5.6596799999999998</v>
      </c>
      <c r="H4860" s="133">
        <v>5.61449</v>
      </c>
      <c r="I4860" s="133">
        <v>5.43</v>
      </c>
      <c r="J4860" s="133">
        <v>6.468</v>
      </c>
      <c r="K4860" s="133">
        <v>500.57600000000002</v>
      </c>
      <c r="L4860" s="133">
        <v>344.34199999999998</v>
      </c>
    </row>
    <row r="4861" spans="1:12" x14ac:dyDescent="0.3">
      <c r="A4861" s="134">
        <v>43227</v>
      </c>
      <c r="B4861" s="133">
        <v>227.417</v>
      </c>
      <c r="C4861" s="133">
        <v>5885.098</v>
      </c>
      <c r="D4861" s="183">
        <v>177.34200000000001</v>
      </c>
      <c r="E4861" s="133">
        <v>14002</v>
      </c>
      <c r="F4861" s="133">
        <v>5.5470699999999997</v>
      </c>
      <c r="G4861" s="133">
        <v>5.71305</v>
      </c>
      <c r="H4861" s="133">
        <v>5.5789900000000001</v>
      </c>
      <c r="I4861" s="133">
        <v>5.43</v>
      </c>
      <c r="J4861" s="133">
        <v>6.6619999999999999</v>
      </c>
      <c r="K4861" s="133">
        <v>511.55399999999997</v>
      </c>
      <c r="L4861" s="133">
        <v>348.596</v>
      </c>
    </row>
    <row r="4862" spans="1:12" x14ac:dyDescent="0.3">
      <c r="A4862" s="134">
        <v>43228</v>
      </c>
      <c r="B4862" s="133">
        <v>225.62200000000001</v>
      </c>
      <c r="C4862" s="133">
        <v>5774.7160000000003</v>
      </c>
      <c r="D4862" s="183">
        <v>173.24700000000001</v>
      </c>
      <c r="E4862" s="133">
        <v>14052</v>
      </c>
      <c r="F4862" s="133">
        <v>5.4971499999999995</v>
      </c>
      <c r="G4862" s="133">
        <v>5.6571899999999999</v>
      </c>
      <c r="H4862" s="133">
        <v>5.6324500000000004</v>
      </c>
      <c r="I4862" s="133">
        <v>5.43</v>
      </c>
      <c r="J4862" s="133">
        <v>6.88</v>
      </c>
      <c r="K4862" s="133">
        <v>500.798</v>
      </c>
      <c r="L4862" s="133">
        <v>342.81400000000002</v>
      </c>
    </row>
    <row r="4863" spans="1:12" x14ac:dyDescent="0.3">
      <c r="A4863" s="134">
        <v>43229</v>
      </c>
      <c r="B4863" s="133">
        <v>224.07499999999999</v>
      </c>
      <c r="C4863" s="133">
        <v>5907.9380000000001</v>
      </c>
      <c r="D4863" s="183">
        <v>175.87299999999999</v>
      </c>
      <c r="E4863" s="133">
        <v>14121</v>
      </c>
      <c r="F4863" s="133">
        <v>5.5809800000000003</v>
      </c>
      <c r="G4863" s="133">
        <v>5.6837800000000005</v>
      </c>
      <c r="H4863" s="133">
        <v>5.5960400000000003</v>
      </c>
      <c r="I4863" s="133">
        <v>5.43</v>
      </c>
      <c r="J4863" s="133">
        <v>7.0339999999999998</v>
      </c>
      <c r="K4863" s="133">
        <v>520.40700000000004</v>
      </c>
      <c r="L4863" s="133">
        <v>355.73200000000003</v>
      </c>
    </row>
    <row r="4864" spans="1:12" x14ac:dyDescent="0.3">
      <c r="A4864" s="134">
        <v>43230</v>
      </c>
      <c r="B4864" s="133">
        <v>224.12200000000001</v>
      </c>
      <c r="C4864" s="133">
        <v>5907.9380000000001</v>
      </c>
      <c r="D4864" s="183">
        <v>175.87299999999999</v>
      </c>
      <c r="E4864" s="133">
        <v>13987</v>
      </c>
      <c r="F4864" s="133">
        <v>5.5809800000000003</v>
      </c>
      <c r="G4864" s="133">
        <v>5.6837800000000005</v>
      </c>
      <c r="H4864" s="133">
        <v>5.5960400000000003</v>
      </c>
      <c r="I4864" s="133">
        <v>5.43</v>
      </c>
      <c r="J4864" s="133">
        <v>7.0339999999999998</v>
      </c>
      <c r="K4864" s="133">
        <v>520.40700000000004</v>
      </c>
      <c r="L4864" s="133">
        <v>355.73200000000003</v>
      </c>
    </row>
    <row r="4865" spans="1:12" x14ac:dyDescent="0.3">
      <c r="A4865" s="134">
        <v>43231</v>
      </c>
      <c r="B4865" s="133">
        <v>225.297</v>
      </c>
      <c r="C4865" s="133">
        <v>5956.8320000000003</v>
      </c>
      <c r="D4865" s="183">
        <v>177.602</v>
      </c>
      <c r="E4865" s="133">
        <v>14000</v>
      </c>
      <c r="F4865" s="133">
        <v>5.5223500000000003</v>
      </c>
      <c r="G4865" s="133">
        <v>5.7261199999999999</v>
      </c>
      <c r="H4865" s="133">
        <v>5.6296499999999998</v>
      </c>
      <c r="I4865" s="133">
        <v>5.43</v>
      </c>
      <c r="J4865" s="133">
        <v>6.819</v>
      </c>
      <c r="K4865" s="133">
        <v>524.02</v>
      </c>
      <c r="L4865" s="133">
        <v>356.03699999999998</v>
      </c>
    </row>
    <row r="4866" spans="1:12" x14ac:dyDescent="0.3">
      <c r="A4866" s="134">
        <v>43232</v>
      </c>
      <c r="B4866" s="133">
        <v>225.297</v>
      </c>
      <c r="C4866" s="133">
        <v>5956.8320000000003</v>
      </c>
      <c r="D4866" s="183">
        <v>177.602</v>
      </c>
      <c r="E4866" s="133">
        <v>14000</v>
      </c>
      <c r="F4866" s="133">
        <v>5.5223500000000003</v>
      </c>
      <c r="G4866" s="133">
        <v>5.7261199999999999</v>
      </c>
      <c r="H4866" s="133">
        <v>5.6296499999999998</v>
      </c>
      <c r="I4866" s="133">
        <v>5.43</v>
      </c>
      <c r="J4866" s="133">
        <v>6.819</v>
      </c>
      <c r="K4866" s="133">
        <v>524.02</v>
      </c>
      <c r="L4866" s="133">
        <v>356.03699999999998</v>
      </c>
    </row>
    <row r="4867" spans="1:12" x14ac:dyDescent="0.3">
      <c r="A4867" s="134">
        <v>43233</v>
      </c>
      <c r="B4867" s="133">
        <v>225.297</v>
      </c>
      <c r="C4867" s="133">
        <v>5956.8320000000003</v>
      </c>
      <c r="D4867" s="183">
        <v>177.602</v>
      </c>
      <c r="E4867" s="133">
        <v>14000</v>
      </c>
      <c r="F4867" s="133">
        <v>5.5223500000000003</v>
      </c>
      <c r="G4867" s="133">
        <v>5.7261199999999999</v>
      </c>
      <c r="H4867" s="133">
        <v>5.6296499999999998</v>
      </c>
      <c r="I4867" s="133">
        <v>5.43</v>
      </c>
      <c r="J4867" s="133">
        <v>6.819</v>
      </c>
      <c r="K4867" s="133">
        <v>524.02</v>
      </c>
      <c r="L4867" s="133">
        <v>356.03699999999998</v>
      </c>
    </row>
    <row r="4868" spans="1:12" x14ac:dyDescent="0.3">
      <c r="A4868" s="134">
        <v>43234</v>
      </c>
      <c r="B4868" s="133">
        <v>225.91200000000001</v>
      </c>
      <c r="C4868" s="133">
        <v>5947.1549999999997</v>
      </c>
      <c r="D4868" s="183">
        <v>176.94200000000001</v>
      </c>
      <c r="E4868" s="133">
        <v>14005</v>
      </c>
      <c r="F4868" s="133">
        <v>5.5055899999999998</v>
      </c>
      <c r="G4868" s="133">
        <v>5.6775700000000002</v>
      </c>
      <c r="H4868" s="133">
        <v>5.55844</v>
      </c>
      <c r="I4868" s="133">
        <v>5.43</v>
      </c>
      <c r="J4868" s="133">
        <v>6.7869999999999999</v>
      </c>
      <c r="K4868" s="133">
        <v>523.94200000000001</v>
      </c>
      <c r="L4868" s="133">
        <v>355.38</v>
      </c>
    </row>
    <row r="4869" spans="1:12" x14ac:dyDescent="0.3">
      <c r="A4869" s="134">
        <v>43235</v>
      </c>
      <c r="B4869" s="133">
        <v>225.876</v>
      </c>
      <c r="C4869" s="133">
        <v>5838.116</v>
      </c>
      <c r="D4869" s="183">
        <v>173.91200000000001</v>
      </c>
      <c r="E4869" s="133">
        <v>14092</v>
      </c>
      <c r="F4869" s="133">
        <v>5.5409899999999999</v>
      </c>
      <c r="G4869" s="133">
        <v>5.6670100000000003</v>
      </c>
      <c r="H4869" s="133">
        <v>5.5781999999999998</v>
      </c>
      <c r="I4869" s="133">
        <v>5.43</v>
      </c>
      <c r="J4869" s="133">
        <v>6.7930000000000001</v>
      </c>
      <c r="K4869" s="133">
        <v>508.16199999999998</v>
      </c>
      <c r="L4869" s="133">
        <v>343.70800000000003</v>
      </c>
    </row>
    <row r="4870" spans="1:12" x14ac:dyDescent="0.3">
      <c r="A4870" s="134">
        <v>43236</v>
      </c>
      <c r="B4870" s="133">
        <v>224.74700000000001</v>
      </c>
      <c r="C4870" s="133">
        <v>5841.4639999999999</v>
      </c>
      <c r="D4870" s="183">
        <v>173.58199999999999</v>
      </c>
      <c r="E4870" s="133">
        <v>14044</v>
      </c>
      <c r="F4870" s="133">
        <v>5.5621700000000001</v>
      </c>
      <c r="G4870" s="133">
        <v>5.7359600000000004</v>
      </c>
      <c r="H4870" s="133">
        <v>5.6349200000000002</v>
      </c>
      <c r="I4870" s="133">
        <v>5.43</v>
      </c>
      <c r="J4870" s="133">
        <v>6.87</v>
      </c>
      <c r="K4870" s="133">
        <v>508.625</v>
      </c>
      <c r="L4870" s="133">
        <v>343.54599999999999</v>
      </c>
    </row>
    <row r="4871" spans="1:12" x14ac:dyDescent="0.3">
      <c r="A4871" s="134">
        <v>43237</v>
      </c>
      <c r="B4871" s="133">
        <v>224.70699999999999</v>
      </c>
      <c r="C4871" s="133">
        <v>5815.92</v>
      </c>
      <c r="D4871" s="183">
        <v>173.72900000000001</v>
      </c>
      <c r="E4871" s="133">
        <v>14073</v>
      </c>
      <c r="F4871" s="133">
        <v>5.5003900000000003</v>
      </c>
      <c r="G4871" s="133">
        <v>5.6863099999999998</v>
      </c>
      <c r="H4871" s="133">
        <v>5.5915800000000004</v>
      </c>
      <c r="I4871" s="133">
        <v>5.9669999999999996</v>
      </c>
      <c r="J4871" s="133">
        <v>6.8920000000000003</v>
      </c>
      <c r="K4871" s="133">
        <v>502.45499999999998</v>
      </c>
      <c r="L4871" s="133">
        <v>340.24900000000002</v>
      </c>
    </row>
    <row r="4872" spans="1:12" x14ac:dyDescent="0.3">
      <c r="A4872" s="134">
        <v>43238</v>
      </c>
      <c r="B4872" s="133">
        <v>223.32599999999999</v>
      </c>
      <c r="C4872" s="133">
        <v>5783.31</v>
      </c>
      <c r="D4872" s="183">
        <v>173.30099999999999</v>
      </c>
      <c r="E4872" s="133">
        <v>14113</v>
      </c>
      <c r="F4872" s="133">
        <v>5.5575799999999997</v>
      </c>
      <c r="G4872" s="133">
        <v>5.6976599999999999</v>
      </c>
      <c r="H4872" s="133">
        <v>5.5928100000000001</v>
      </c>
      <c r="I4872" s="133">
        <v>6.0339999999999998</v>
      </c>
      <c r="J4872" s="133">
        <v>6.9729999999999999</v>
      </c>
      <c r="K4872" s="133">
        <v>497.85399999999998</v>
      </c>
      <c r="L4872" s="133">
        <v>337.97199999999998</v>
      </c>
    </row>
    <row r="4873" spans="1:12" x14ac:dyDescent="0.3">
      <c r="A4873" s="134">
        <v>43239</v>
      </c>
      <c r="B4873" s="133">
        <v>223.32599999999999</v>
      </c>
      <c r="C4873" s="133">
        <v>5783.31</v>
      </c>
      <c r="D4873" s="183">
        <v>173.30099999999999</v>
      </c>
      <c r="E4873" s="133">
        <v>14113</v>
      </c>
      <c r="F4873" s="133">
        <v>5.5575799999999997</v>
      </c>
      <c r="G4873" s="133">
        <v>5.6976599999999999</v>
      </c>
      <c r="H4873" s="133">
        <v>5.5928100000000001</v>
      </c>
      <c r="I4873" s="133">
        <v>6.0339999999999998</v>
      </c>
      <c r="J4873" s="133">
        <v>6.9729999999999999</v>
      </c>
      <c r="K4873" s="133">
        <v>497.85399999999998</v>
      </c>
      <c r="L4873" s="133">
        <v>337.97199999999998</v>
      </c>
    </row>
    <row r="4874" spans="1:12" x14ac:dyDescent="0.3">
      <c r="A4874" s="134">
        <v>43240</v>
      </c>
      <c r="B4874" s="133">
        <v>223.32599999999999</v>
      </c>
      <c r="C4874" s="133">
        <v>5783.31</v>
      </c>
      <c r="D4874" s="183">
        <v>173.30099999999999</v>
      </c>
      <c r="E4874" s="133">
        <v>14113</v>
      </c>
      <c r="F4874" s="133">
        <v>5.5575799999999997</v>
      </c>
      <c r="G4874" s="133">
        <v>5.6976599999999999</v>
      </c>
      <c r="H4874" s="133">
        <v>5.5928100000000001</v>
      </c>
      <c r="I4874" s="133">
        <v>6.0339999999999998</v>
      </c>
      <c r="J4874" s="133">
        <v>6.9729999999999999</v>
      </c>
      <c r="K4874" s="133">
        <v>497.85399999999998</v>
      </c>
      <c r="L4874" s="133">
        <v>337.97199999999998</v>
      </c>
    </row>
    <row r="4875" spans="1:12" x14ac:dyDescent="0.3">
      <c r="A4875" s="134">
        <v>43241</v>
      </c>
      <c r="B4875" s="133">
        <v>221.625</v>
      </c>
      <c r="C4875" s="133">
        <v>5733.8540000000003</v>
      </c>
      <c r="D4875" s="183">
        <v>172.99700000000001</v>
      </c>
      <c r="E4875" s="133">
        <v>14154</v>
      </c>
      <c r="F4875" s="133">
        <v>5.5492999999999997</v>
      </c>
      <c r="G4875" s="133">
        <v>5.7237099999999996</v>
      </c>
      <c r="H4875" s="133">
        <v>5.4848999999999997</v>
      </c>
      <c r="I4875" s="133">
        <v>5.968</v>
      </c>
      <c r="J4875" s="133">
        <v>7.093</v>
      </c>
      <c r="K4875" s="133">
        <v>490.73599999999999</v>
      </c>
      <c r="L4875" s="133">
        <v>332.548</v>
      </c>
    </row>
    <row r="4876" spans="1:12" x14ac:dyDescent="0.3">
      <c r="A4876" s="134">
        <v>43242</v>
      </c>
      <c r="B4876" s="133">
        <v>221.19800000000001</v>
      </c>
      <c r="C4876" s="133">
        <v>5751.1189999999997</v>
      </c>
      <c r="D4876" s="183">
        <v>174.15799999999999</v>
      </c>
      <c r="E4876" s="133">
        <v>14124</v>
      </c>
      <c r="F4876" s="133">
        <v>5.5788399999999996</v>
      </c>
      <c r="G4876" s="133">
        <v>5.6702300000000001</v>
      </c>
      <c r="H4876" s="133">
        <v>5.6282100000000002</v>
      </c>
      <c r="I4876" s="133">
        <v>5.976</v>
      </c>
      <c r="J4876" s="133">
        <v>7.0419999999999998</v>
      </c>
      <c r="K4876" s="133">
        <v>493.339</v>
      </c>
      <c r="L4876" s="133">
        <v>335.02199999999999</v>
      </c>
    </row>
    <row r="4877" spans="1:12" x14ac:dyDescent="0.3">
      <c r="A4877" s="134">
        <v>43243</v>
      </c>
      <c r="B4877" s="133">
        <v>220.137</v>
      </c>
      <c r="C4877" s="133">
        <v>5792.0010000000002</v>
      </c>
      <c r="D4877" s="183">
        <v>174.00800000000001</v>
      </c>
      <c r="E4877" s="133">
        <v>14172</v>
      </c>
      <c r="F4877" s="133">
        <v>5.5658700000000003</v>
      </c>
      <c r="G4877" s="133">
        <v>5.6902299999999997</v>
      </c>
      <c r="H4877" s="133">
        <v>5.58094</v>
      </c>
      <c r="I4877" s="133">
        <v>5.976</v>
      </c>
      <c r="J4877" s="133">
        <v>7.1260000000000003</v>
      </c>
      <c r="K4877" s="133">
        <v>499.904</v>
      </c>
      <c r="L4877" s="133">
        <v>339.88400000000001</v>
      </c>
    </row>
    <row r="4878" spans="1:12" x14ac:dyDescent="0.3">
      <c r="A4878" s="134">
        <v>43244</v>
      </c>
      <c r="B4878" s="133">
        <v>220.43</v>
      </c>
      <c r="C4878" s="133">
        <v>5946.5379999999996</v>
      </c>
      <c r="D4878" s="183">
        <v>178.29599999999999</v>
      </c>
      <c r="E4878" s="133">
        <v>14132</v>
      </c>
      <c r="F4878" s="133">
        <v>5.5691800000000002</v>
      </c>
      <c r="G4878" s="133">
        <v>5.7550299999999996</v>
      </c>
      <c r="H4878" s="133">
        <v>5.6306799999999999</v>
      </c>
      <c r="I4878" s="133">
        <v>6.6710000000000003</v>
      </c>
      <c r="J4878" s="133">
        <v>7.1040000000000001</v>
      </c>
      <c r="K4878" s="133">
        <v>517.83600000000001</v>
      </c>
      <c r="L4878" s="133">
        <v>352.40699999999998</v>
      </c>
    </row>
    <row r="4879" spans="1:12" x14ac:dyDescent="0.3">
      <c r="A4879" s="134">
        <v>43245</v>
      </c>
      <c r="B4879" s="133">
        <v>221.93799999999999</v>
      </c>
      <c r="C4879" s="133">
        <v>5975.7420000000002</v>
      </c>
      <c r="D4879" s="183">
        <v>178.33600000000001</v>
      </c>
      <c r="E4879" s="133">
        <v>14062</v>
      </c>
      <c r="F4879" s="133">
        <v>5.5782400000000001</v>
      </c>
      <c r="G4879" s="133">
        <v>5.7186599999999999</v>
      </c>
      <c r="H4879" s="133">
        <v>5.6429200000000002</v>
      </c>
      <c r="I4879" s="133">
        <v>6.5759999999999996</v>
      </c>
      <c r="J4879" s="133">
        <v>7.0030000000000001</v>
      </c>
      <c r="K4879" s="133">
        <v>520.82899999999995</v>
      </c>
      <c r="L4879" s="133">
        <v>353.80200000000002</v>
      </c>
    </row>
    <row r="4880" spans="1:12" x14ac:dyDescent="0.3">
      <c r="A4880" s="134">
        <v>43246</v>
      </c>
      <c r="B4880" s="133">
        <v>221.93799999999999</v>
      </c>
      <c r="C4880" s="133">
        <v>5975.7420000000002</v>
      </c>
      <c r="D4880" s="183">
        <v>178.33600000000001</v>
      </c>
      <c r="E4880" s="133">
        <v>14062</v>
      </c>
      <c r="F4880" s="133">
        <v>5.5782400000000001</v>
      </c>
      <c r="G4880" s="133">
        <v>5.7186599999999999</v>
      </c>
      <c r="H4880" s="133">
        <v>5.6429200000000002</v>
      </c>
      <c r="I4880" s="133">
        <v>6.5759999999999996</v>
      </c>
      <c r="J4880" s="133">
        <v>7.0030000000000001</v>
      </c>
      <c r="K4880" s="133">
        <v>520.82899999999995</v>
      </c>
      <c r="L4880" s="133">
        <v>353.80200000000002</v>
      </c>
    </row>
    <row r="4881" spans="1:12" x14ac:dyDescent="0.3">
      <c r="A4881" s="134">
        <v>43247</v>
      </c>
      <c r="B4881" s="133">
        <v>221.93799999999999</v>
      </c>
      <c r="C4881" s="133">
        <v>5975.7420000000002</v>
      </c>
      <c r="D4881" s="183">
        <v>178.33600000000001</v>
      </c>
      <c r="E4881" s="133">
        <v>14062</v>
      </c>
      <c r="F4881" s="133">
        <v>5.5782400000000001</v>
      </c>
      <c r="G4881" s="133">
        <v>5.7186599999999999</v>
      </c>
      <c r="H4881" s="133">
        <v>5.6429200000000002</v>
      </c>
      <c r="I4881" s="133">
        <v>6.5759999999999996</v>
      </c>
      <c r="J4881" s="133">
        <v>7.0030000000000001</v>
      </c>
      <c r="K4881" s="133">
        <v>520.82899999999995</v>
      </c>
      <c r="L4881" s="133">
        <v>353.80200000000002</v>
      </c>
    </row>
    <row r="4882" spans="1:12" x14ac:dyDescent="0.3">
      <c r="A4882" s="134">
        <v>43248</v>
      </c>
      <c r="B4882" s="133">
        <v>224.45400000000001</v>
      </c>
      <c r="C4882" s="133">
        <v>6068.3249999999998</v>
      </c>
      <c r="D4882" s="183">
        <v>179.876</v>
      </c>
      <c r="E4882" s="133">
        <v>14015</v>
      </c>
      <c r="F4882" s="133">
        <v>5.5743900000000002</v>
      </c>
      <c r="G4882" s="133">
        <v>5.7117300000000002</v>
      </c>
      <c r="H4882" s="133">
        <v>5.61151</v>
      </c>
      <c r="I4882" s="133">
        <v>6.5110000000000001</v>
      </c>
      <c r="J4882" s="133">
        <v>6.8810000000000002</v>
      </c>
      <c r="K4882" s="133">
        <v>532.41399999999999</v>
      </c>
      <c r="L4882" s="133">
        <v>361.21</v>
      </c>
    </row>
    <row r="4883" spans="1:12" x14ac:dyDescent="0.3">
      <c r="A4883" s="134">
        <v>43249</v>
      </c>
      <c r="B4883" s="133">
        <v>224.501</v>
      </c>
      <c r="C4883" s="133">
        <v>6068.3249999999998</v>
      </c>
      <c r="D4883" s="183">
        <v>179.876</v>
      </c>
      <c r="E4883" s="133">
        <v>14045</v>
      </c>
      <c r="F4883" s="133">
        <v>5.5743900000000002</v>
      </c>
      <c r="G4883" s="133">
        <v>5.7117300000000002</v>
      </c>
      <c r="H4883" s="133">
        <v>5.61151</v>
      </c>
      <c r="I4883" s="133">
        <v>6.5110000000000001</v>
      </c>
      <c r="J4883" s="133">
        <v>6.8810000000000002</v>
      </c>
      <c r="K4883" s="133">
        <v>532.41399999999999</v>
      </c>
      <c r="L4883" s="133">
        <v>361.21</v>
      </c>
    </row>
    <row r="4884" spans="1:12" x14ac:dyDescent="0.3">
      <c r="A4884" s="134">
        <v>43250</v>
      </c>
      <c r="B4884" s="133">
        <v>224.57300000000001</v>
      </c>
      <c r="C4884" s="133">
        <v>6011.0550000000003</v>
      </c>
      <c r="D4884" s="183">
        <v>178.20599999999999</v>
      </c>
      <c r="E4884" s="133">
        <v>13930</v>
      </c>
      <c r="F4884" s="133">
        <v>5.5585899999999997</v>
      </c>
      <c r="G4884" s="133">
        <v>5.6900300000000001</v>
      </c>
      <c r="H4884" s="133">
        <v>5.5747900000000001</v>
      </c>
      <c r="I4884" s="133">
        <v>6.5430000000000001</v>
      </c>
      <c r="J4884" s="133">
        <v>6.8929999999999998</v>
      </c>
      <c r="K4884" s="133">
        <v>524.25400000000002</v>
      </c>
      <c r="L4884" s="133">
        <v>355.50799999999998</v>
      </c>
    </row>
    <row r="4885" spans="1:12" x14ac:dyDescent="0.3">
      <c r="A4885" s="134">
        <v>43251</v>
      </c>
      <c r="B4885" s="133">
        <v>226.959</v>
      </c>
      <c r="C4885" s="133">
        <v>5983.5870000000004</v>
      </c>
      <c r="D4885" s="183">
        <v>177.02099999999999</v>
      </c>
      <c r="E4885" s="133">
        <v>13924</v>
      </c>
      <c r="F4885" s="133">
        <v>5.61348</v>
      </c>
      <c r="G4885" s="133">
        <v>5.7420299999999997</v>
      </c>
      <c r="H4885" s="133">
        <v>5.5605500000000001</v>
      </c>
      <c r="I4885" s="133">
        <v>6.5220000000000002</v>
      </c>
      <c r="J4885" s="133">
        <v>6.774</v>
      </c>
      <c r="K4885" s="133">
        <v>517.62599999999998</v>
      </c>
      <c r="L4885" s="133">
        <v>349.94600000000003</v>
      </c>
    </row>
    <row r="4886" spans="1:12" x14ac:dyDescent="0.3">
      <c r="A4886" s="134">
        <v>43252</v>
      </c>
      <c r="B4886" s="133">
        <v>227.006</v>
      </c>
      <c r="C4886" s="133">
        <v>5983.5870000000004</v>
      </c>
      <c r="D4886" s="183">
        <v>177.02099999999999</v>
      </c>
      <c r="E4886" s="133">
        <v>13841</v>
      </c>
      <c r="F4886" s="133">
        <v>5.61348</v>
      </c>
      <c r="G4886" s="133">
        <v>5.7420299999999997</v>
      </c>
      <c r="H4886" s="133">
        <v>5.5605500000000001</v>
      </c>
      <c r="I4886" s="133">
        <v>6.5220000000000002</v>
      </c>
      <c r="J4886" s="133">
        <v>6.774</v>
      </c>
      <c r="K4886" s="133">
        <v>517.62599999999998</v>
      </c>
      <c r="L4886" s="133">
        <v>349.94600000000003</v>
      </c>
    </row>
    <row r="4887" spans="1:12" x14ac:dyDescent="0.3">
      <c r="A4887" s="134">
        <v>43253</v>
      </c>
      <c r="B4887" s="133">
        <v>227.006</v>
      </c>
      <c r="C4887" s="133">
        <v>5983.5870000000004</v>
      </c>
      <c r="D4887" s="183">
        <v>177.02099999999999</v>
      </c>
      <c r="E4887" s="133">
        <v>13841</v>
      </c>
      <c r="F4887" s="133">
        <v>5.61348</v>
      </c>
      <c r="G4887" s="133">
        <v>5.7420299999999997</v>
      </c>
      <c r="H4887" s="133">
        <v>5.5605500000000001</v>
      </c>
      <c r="I4887" s="133">
        <v>6.5220000000000002</v>
      </c>
      <c r="J4887" s="133">
        <v>6.774</v>
      </c>
      <c r="K4887" s="133">
        <v>517.62599999999998</v>
      </c>
      <c r="L4887" s="133">
        <v>349.94600000000003</v>
      </c>
    </row>
    <row r="4888" spans="1:12" x14ac:dyDescent="0.3">
      <c r="A4888" s="134">
        <v>43254</v>
      </c>
      <c r="B4888" s="133">
        <v>227.006</v>
      </c>
      <c r="C4888" s="133">
        <v>5983.5870000000004</v>
      </c>
      <c r="D4888" s="183">
        <v>177.02099999999999</v>
      </c>
      <c r="E4888" s="133">
        <v>13841</v>
      </c>
      <c r="F4888" s="133">
        <v>5.61348</v>
      </c>
      <c r="G4888" s="133">
        <v>5.7420299999999997</v>
      </c>
      <c r="H4888" s="133">
        <v>5.5605500000000001</v>
      </c>
      <c r="I4888" s="133">
        <v>6.5220000000000002</v>
      </c>
      <c r="J4888" s="133">
        <v>6.774</v>
      </c>
      <c r="K4888" s="133">
        <v>517.62599999999998</v>
      </c>
      <c r="L4888" s="133">
        <v>349.94600000000003</v>
      </c>
    </row>
    <row r="4889" spans="1:12" x14ac:dyDescent="0.3">
      <c r="A4889" s="134">
        <v>43255</v>
      </c>
      <c r="B4889" s="133">
        <v>227.10900000000001</v>
      </c>
      <c r="C4889" s="133">
        <v>6014.8190000000004</v>
      </c>
      <c r="D4889" s="183">
        <v>177.95599999999999</v>
      </c>
      <c r="E4889" s="133">
        <v>13868</v>
      </c>
      <c r="F4889" s="133">
        <v>5.5885100000000003</v>
      </c>
      <c r="G4889" s="133">
        <v>5.7805200000000001</v>
      </c>
      <c r="H4889" s="133">
        <v>5.6090499999999999</v>
      </c>
      <c r="I4889" s="133">
        <v>6.5270000000000001</v>
      </c>
      <c r="J4889" s="133">
        <v>6.82</v>
      </c>
      <c r="K4889" s="133">
        <v>522.94100000000003</v>
      </c>
      <c r="L4889" s="133">
        <v>356.22300000000001</v>
      </c>
    </row>
    <row r="4890" spans="1:12" x14ac:dyDescent="0.3">
      <c r="A4890" s="134">
        <v>43256</v>
      </c>
      <c r="B4890" s="133">
        <v>226.65700000000001</v>
      </c>
      <c r="C4890" s="133">
        <v>6088.79</v>
      </c>
      <c r="D4890" s="183">
        <v>181.01499999999999</v>
      </c>
      <c r="E4890" s="133">
        <v>13884</v>
      </c>
      <c r="F4890" s="133">
        <v>5.6626700000000003</v>
      </c>
      <c r="G4890" s="133">
        <v>5.7358700000000002</v>
      </c>
      <c r="H4890" s="133">
        <v>5.6710399999999996</v>
      </c>
      <c r="I4890" s="133">
        <v>6.5880000000000001</v>
      </c>
      <c r="J4890" s="133">
        <v>6.859</v>
      </c>
      <c r="K4890" s="133">
        <v>529.34799999999996</v>
      </c>
      <c r="L4890" s="133">
        <v>359.96600000000001</v>
      </c>
    </row>
    <row r="4891" spans="1:12" x14ac:dyDescent="0.3">
      <c r="A4891" s="134">
        <v>43257</v>
      </c>
      <c r="B4891" s="133">
        <v>226.02199999999999</v>
      </c>
      <c r="C4891" s="133">
        <v>6069.7129999999997</v>
      </c>
      <c r="D4891" s="183">
        <v>180.244</v>
      </c>
      <c r="E4891" s="133">
        <v>13839</v>
      </c>
      <c r="F4891" s="133">
        <v>5.6108099999999999</v>
      </c>
      <c r="G4891" s="133">
        <v>5.7571000000000003</v>
      </c>
      <c r="H4891" s="133">
        <v>5.66927</v>
      </c>
      <c r="I4891" s="133">
        <v>6.5789999999999997</v>
      </c>
      <c r="J4891" s="133">
        <v>6.9370000000000003</v>
      </c>
      <c r="K4891" s="133">
        <v>526.86400000000003</v>
      </c>
      <c r="L4891" s="133">
        <v>359.11700000000002</v>
      </c>
    </row>
    <row r="4892" spans="1:12" x14ac:dyDescent="0.3">
      <c r="A4892" s="134">
        <v>43258</v>
      </c>
      <c r="B4892" s="133">
        <v>225.91300000000001</v>
      </c>
      <c r="C4892" s="133">
        <v>6106.6980000000003</v>
      </c>
      <c r="D4892" s="183">
        <v>180.679</v>
      </c>
      <c r="E4892" s="133">
        <v>13933</v>
      </c>
      <c r="F4892" s="133">
        <v>5.6395400000000002</v>
      </c>
      <c r="G4892" s="133">
        <v>5.7545000000000002</v>
      </c>
      <c r="H4892" s="133">
        <v>5.7156200000000004</v>
      </c>
      <c r="I4892" s="133">
        <v>6.5919999999999996</v>
      </c>
      <c r="J4892" s="133">
        <v>6.9710000000000001</v>
      </c>
      <c r="K4892" s="133">
        <v>530.90099999999995</v>
      </c>
      <c r="L4892" s="133">
        <v>361.815</v>
      </c>
    </row>
    <row r="4893" spans="1:12" x14ac:dyDescent="0.3">
      <c r="A4893" s="134">
        <v>43259</v>
      </c>
      <c r="B4893" s="133">
        <v>225.024</v>
      </c>
      <c r="C4893" s="133">
        <v>5993.6270000000004</v>
      </c>
      <c r="D4893" s="183">
        <v>177.87100000000001</v>
      </c>
      <c r="E4893" s="133">
        <v>13962</v>
      </c>
      <c r="F4893" s="133">
        <v>5.62765</v>
      </c>
      <c r="G4893" s="133">
        <v>5.7995099999999997</v>
      </c>
      <c r="H4893" s="133">
        <v>5.6207799999999999</v>
      </c>
      <c r="I4893" s="133">
        <v>6.5549999999999997</v>
      </c>
      <c r="J4893" s="133">
        <v>7.02</v>
      </c>
      <c r="K4893" s="133">
        <v>514.69399999999996</v>
      </c>
      <c r="L4893" s="133">
        <v>349.59100000000001</v>
      </c>
    </row>
    <row r="4894" spans="1:12" x14ac:dyDescent="0.3">
      <c r="A4894" s="134">
        <v>43260</v>
      </c>
      <c r="B4894" s="133">
        <v>225.024</v>
      </c>
      <c r="C4894" s="133">
        <v>5993.6270000000004</v>
      </c>
      <c r="D4894" s="183">
        <v>177.87100000000001</v>
      </c>
      <c r="E4894" s="133">
        <v>13962</v>
      </c>
      <c r="F4894" s="133">
        <v>5.62765</v>
      </c>
      <c r="G4894" s="133">
        <v>5.7995099999999997</v>
      </c>
      <c r="H4894" s="133">
        <v>5.6207799999999999</v>
      </c>
      <c r="I4894" s="133">
        <v>6.5549999999999997</v>
      </c>
      <c r="J4894" s="133">
        <v>7.02</v>
      </c>
      <c r="K4894" s="133">
        <v>514.69399999999996</v>
      </c>
      <c r="L4894" s="133">
        <v>349.59100000000001</v>
      </c>
    </row>
    <row r="4895" spans="1:12" x14ac:dyDescent="0.3">
      <c r="A4895" s="134">
        <v>43261</v>
      </c>
      <c r="B4895" s="133">
        <v>225.024</v>
      </c>
      <c r="C4895" s="133">
        <v>5993.6270000000004</v>
      </c>
      <c r="D4895" s="183">
        <v>177.87100000000001</v>
      </c>
      <c r="E4895" s="133">
        <v>13962</v>
      </c>
      <c r="F4895" s="133">
        <v>5.62765</v>
      </c>
      <c r="G4895" s="133">
        <v>5.7995099999999997</v>
      </c>
      <c r="H4895" s="133">
        <v>5.6207799999999999</v>
      </c>
      <c r="I4895" s="133">
        <v>6.5549999999999997</v>
      </c>
      <c r="J4895" s="133">
        <v>7.02</v>
      </c>
      <c r="K4895" s="133">
        <v>514.69399999999996</v>
      </c>
      <c r="L4895" s="133">
        <v>349.59100000000001</v>
      </c>
    </row>
    <row r="4896" spans="1:12" x14ac:dyDescent="0.3">
      <c r="A4896" s="134">
        <v>43262</v>
      </c>
      <c r="B4896" s="133">
        <v>225.167</v>
      </c>
      <c r="C4896" s="133">
        <v>5993.6270000000004</v>
      </c>
      <c r="D4896" s="183">
        <v>177.87100000000001</v>
      </c>
      <c r="E4896" s="133">
        <v>13986</v>
      </c>
      <c r="F4896" s="133">
        <v>5.62765</v>
      </c>
      <c r="G4896" s="133">
        <v>5.7995099999999997</v>
      </c>
      <c r="H4896" s="133">
        <v>5.6207799999999999</v>
      </c>
      <c r="I4896" s="133">
        <v>6.5549999999999997</v>
      </c>
      <c r="J4896" s="133">
        <v>7.02</v>
      </c>
      <c r="K4896" s="133">
        <v>514.69399999999996</v>
      </c>
      <c r="L4896" s="133">
        <v>349.59100000000001</v>
      </c>
    </row>
    <row r="4897" spans="1:12" x14ac:dyDescent="0.3">
      <c r="A4897" s="134">
        <v>43263</v>
      </c>
      <c r="B4897" s="133">
        <v>225.214</v>
      </c>
      <c r="C4897" s="133">
        <v>5993.6270000000004</v>
      </c>
      <c r="D4897" s="183">
        <v>177.87100000000001</v>
      </c>
      <c r="E4897" s="133">
        <v>13974</v>
      </c>
      <c r="F4897" s="133">
        <v>5.62765</v>
      </c>
      <c r="G4897" s="133">
        <v>5.7995099999999997</v>
      </c>
      <c r="H4897" s="133">
        <v>5.6207799999999999</v>
      </c>
      <c r="I4897" s="133">
        <v>6.5549999999999997</v>
      </c>
      <c r="J4897" s="133">
        <v>7.02</v>
      </c>
      <c r="K4897" s="133">
        <v>514.69399999999996</v>
      </c>
      <c r="L4897" s="133">
        <v>349.59100000000001</v>
      </c>
    </row>
    <row r="4898" spans="1:12" x14ac:dyDescent="0.3">
      <c r="A4898" s="134">
        <v>43264</v>
      </c>
      <c r="B4898" s="133">
        <v>225.262</v>
      </c>
      <c r="C4898" s="133">
        <v>5993.6270000000004</v>
      </c>
      <c r="D4898" s="183">
        <v>177.87100000000001</v>
      </c>
      <c r="E4898" s="133">
        <v>13954</v>
      </c>
      <c r="F4898" s="133">
        <v>5.62765</v>
      </c>
      <c r="G4898" s="133">
        <v>5.7995099999999997</v>
      </c>
      <c r="H4898" s="133">
        <v>5.6207799999999999</v>
      </c>
      <c r="I4898" s="133">
        <v>6.5549999999999997</v>
      </c>
      <c r="J4898" s="133">
        <v>7.02</v>
      </c>
      <c r="K4898" s="133">
        <v>514.69399999999996</v>
      </c>
      <c r="L4898" s="133">
        <v>349.59100000000001</v>
      </c>
    </row>
    <row r="4899" spans="1:12" x14ac:dyDescent="0.3">
      <c r="A4899" s="134">
        <v>43265</v>
      </c>
      <c r="B4899" s="133">
        <v>225.309</v>
      </c>
      <c r="C4899" s="133">
        <v>5993.6270000000004</v>
      </c>
      <c r="D4899" s="183">
        <v>177.87100000000001</v>
      </c>
      <c r="E4899" s="133">
        <v>14027</v>
      </c>
      <c r="F4899" s="133">
        <v>5.62765</v>
      </c>
      <c r="G4899" s="133">
        <v>5.7995099999999997</v>
      </c>
      <c r="H4899" s="133">
        <v>5.6207799999999999</v>
      </c>
      <c r="I4899" s="133">
        <v>6.5549999999999997</v>
      </c>
      <c r="J4899" s="133">
        <v>7.02</v>
      </c>
      <c r="K4899" s="133">
        <v>514.69399999999996</v>
      </c>
      <c r="L4899" s="133">
        <v>349.59100000000001</v>
      </c>
    </row>
    <row r="4900" spans="1:12" x14ac:dyDescent="0.3">
      <c r="A4900" s="134">
        <v>43266</v>
      </c>
      <c r="B4900" s="133">
        <v>225.357</v>
      </c>
      <c r="C4900" s="133">
        <v>5993.6270000000004</v>
      </c>
      <c r="D4900" s="183">
        <v>177.87100000000001</v>
      </c>
      <c r="E4900" s="133">
        <v>14087</v>
      </c>
      <c r="F4900" s="133">
        <v>5.62765</v>
      </c>
      <c r="G4900" s="133">
        <v>5.7995099999999997</v>
      </c>
      <c r="H4900" s="133">
        <v>5.6207799999999999</v>
      </c>
      <c r="I4900" s="133">
        <v>6.5549999999999997</v>
      </c>
      <c r="J4900" s="133">
        <v>7.02</v>
      </c>
      <c r="K4900" s="133">
        <v>514.69399999999996</v>
      </c>
      <c r="L4900" s="133">
        <v>349.59100000000001</v>
      </c>
    </row>
    <row r="4901" spans="1:12" x14ac:dyDescent="0.3">
      <c r="A4901" s="134">
        <v>43267</v>
      </c>
      <c r="B4901" s="133">
        <v>225.357</v>
      </c>
      <c r="C4901" s="133">
        <v>5993.6270000000004</v>
      </c>
      <c r="D4901" s="183">
        <v>177.87100000000001</v>
      </c>
      <c r="E4901" s="133">
        <v>14087</v>
      </c>
      <c r="F4901" s="133">
        <v>5.62765</v>
      </c>
      <c r="G4901" s="133">
        <v>5.7995099999999997</v>
      </c>
      <c r="H4901" s="133">
        <v>5.6207799999999999</v>
      </c>
      <c r="I4901" s="133">
        <v>6.5549999999999997</v>
      </c>
      <c r="J4901" s="133">
        <v>7.02</v>
      </c>
      <c r="K4901" s="133">
        <v>514.69399999999996</v>
      </c>
      <c r="L4901" s="133">
        <v>349.59100000000001</v>
      </c>
    </row>
    <row r="4902" spans="1:12" x14ac:dyDescent="0.3">
      <c r="A4902" s="134">
        <v>43268</v>
      </c>
      <c r="B4902" s="133">
        <v>225.357</v>
      </c>
      <c r="C4902" s="133">
        <v>5993.6270000000004</v>
      </c>
      <c r="D4902" s="183">
        <v>177.87100000000001</v>
      </c>
      <c r="E4902" s="133">
        <v>14087</v>
      </c>
      <c r="F4902" s="133">
        <v>5.62765</v>
      </c>
      <c r="G4902" s="133">
        <v>5.7995099999999997</v>
      </c>
      <c r="H4902" s="133">
        <v>5.6207799999999999</v>
      </c>
      <c r="I4902" s="133">
        <v>6.5549999999999997</v>
      </c>
      <c r="J4902" s="133">
        <v>7.02</v>
      </c>
      <c r="K4902" s="133">
        <v>514.69399999999996</v>
      </c>
      <c r="L4902" s="133">
        <v>349.59100000000001</v>
      </c>
    </row>
    <row r="4903" spans="1:12" x14ac:dyDescent="0.3">
      <c r="A4903" s="134">
        <v>43269</v>
      </c>
      <c r="B4903" s="133">
        <v>225.499</v>
      </c>
      <c r="C4903" s="133">
        <v>5993.6270000000004</v>
      </c>
      <c r="D4903" s="183">
        <v>177.87100000000001</v>
      </c>
      <c r="E4903" s="133">
        <v>14107</v>
      </c>
      <c r="F4903" s="133">
        <v>5.62765</v>
      </c>
      <c r="G4903" s="133">
        <v>5.7995099999999997</v>
      </c>
      <c r="H4903" s="133">
        <v>5.6207799999999999</v>
      </c>
      <c r="I4903" s="133">
        <v>6.5549999999999997</v>
      </c>
      <c r="J4903" s="133">
        <v>7.02</v>
      </c>
      <c r="K4903" s="133">
        <v>514.69399999999996</v>
      </c>
      <c r="L4903" s="133">
        <v>349.59100000000001</v>
      </c>
    </row>
    <row r="4904" spans="1:12" x14ac:dyDescent="0.3">
      <c r="A4904" s="134">
        <v>43270</v>
      </c>
      <c r="B4904" s="133">
        <v>225.71199999999999</v>
      </c>
      <c r="C4904" s="133">
        <v>5993.6270000000004</v>
      </c>
      <c r="D4904" s="183">
        <v>177.87100000000001</v>
      </c>
      <c r="E4904" s="133">
        <v>14105</v>
      </c>
      <c r="F4904" s="133">
        <v>5.5656699999999999</v>
      </c>
      <c r="G4904" s="133">
        <v>5.7269500000000004</v>
      </c>
      <c r="H4904" s="133">
        <v>5.6597999999999997</v>
      </c>
      <c r="I4904" s="133">
        <v>6.4710000000000001</v>
      </c>
      <c r="J4904" s="133">
        <v>7.0030000000000001</v>
      </c>
      <c r="K4904" s="133">
        <v>514.69399999999996</v>
      </c>
      <c r="L4904" s="133">
        <v>349.59100000000001</v>
      </c>
    </row>
    <row r="4905" spans="1:12" x14ac:dyDescent="0.3">
      <c r="A4905" s="134">
        <v>43271</v>
      </c>
      <c r="B4905" s="133">
        <v>225.55099999999999</v>
      </c>
      <c r="C4905" s="133">
        <v>5884.0389999999998</v>
      </c>
      <c r="D4905" s="183">
        <v>175.887</v>
      </c>
      <c r="E4905" s="133">
        <v>14118</v>
      </c>
      <c r="F4905" s="133">
        <v>5.5165100000000002</v>
      </c>
      <c r="G4905" s="133">
        <v>5.70533</v>
      </c>
      <c r="H4905" s="133">
        <v>5.6830300000000005</v>
      </c>
      <c r="I4905" s="133">
        <v>6.4329999999999998</v>
      </c>
      <c r="J4905" s="133">
        <v>6.9969999999999999</v>
      </c>
      <c r="K4905" s="133">
        <v>501.19900000000001</v>
      </c>
      <c r="L4905" s="133">
        <v>340.50200000000001</v>
      </c>
    </row>
    <row r="4906" spans="1:12" x14ac:dyDescent="0.3">
      <c r="A4906" s="134">
        <v>43272</v>
      </c>
      <c r="B4906" s="133">
        <v>223.26499999999999</v>
      </c>
      <c r="C4906" s="133">
        <v>5822.3329999999996</v>
      </c>
      <c r="D4906" s="183">
        <v>173.88</v>
      </c>
      <c r="E4906" s="133">
        <v>14095</v>
      </c>
      <c r="F4906" s="133">
        <v>5.6190300000000004</v>
      </c>
      <c r="G4906" s="133">
        <v>5.7769000000000004</v>
      </c>
      <c r="H4906" s="133">
        <v>5.7124600000000001</v>
      </c>
      <c r="I4906" s="133">
        <v>6.8049999999999997</v>
      </c>
      <c r="J4906" s="133">
        <v>7.1559999999999997</v>
      </c>
      <c r="K4906" s="133">
        <v>491.77600000000001</v>
      </c>
      <c r="L4906" s="133">
        <v>335.17200000000003</v>
      </c>
    </row>
    <row r="4907" spans="1:12" x14ac:dyDescent="0.3">
      <c r="A4907" s="134">
        <v>43273</v>
      </c>
      <c r="B4907" s="133">
        <v>222.38</v>
      </c>
      <c r="C4907" s="133">
        <v>5821.8119999999999</v>
      </c>
      <c r="D4907" s="183">
        <v>172.959</v>
      </c>
      <c r="E4907" s="133">
        <v>14080</v>
      </c>
      <c r="F4907" s="133">
        <v>5.6251300000000004</v>
      </c>
      <c r="G4907" s="133">
        <v>5.7962199999999999</v>
      </c>
      <c r="H4907" s="133">
        <v>5.6446800000000001</v>
      </c>
      <c r="I4907" s="133">
        <v>7.0110000000000001</v>
      </c>
      <c r="J4907" s="133">
        <v>7.2430000000000003</v>
      </c>
      <c r="K4907" s="133">
        <v>493.1</v>
      </c>
      <c r="L4907" s="133">
        <v>337.75099999999998</v>
      </c>
    </row>
    <row r="4908" spans="1:12" x14ac:dyDescent="0.3">
      <c r="A4908" s="134">
        <v>43274</v>
      </c>
      <c r="B4908" s="133">
        <v>222.38</v>
      </c>
      <c r="C4908" s="133">
        <v>5821.8119999999999</v>
      </c>
      <c r="D4908" s="183">
        <v>172.959</v>
      </c>
      <c r="E4908" s="133">
        <v>14080</v>
      </c>
      <c r="F4908" s="133">
        <v>5.6251300000000004</v>
      </c>
      <c r="G4908" s="133">
        <v>5.7962199999999999</v>
      </c>
      <c r="H4908" s="133">
        <v>5.6446800000000001</v>
      </c>
      <c r="I4908" s="133">
        <v>7.0110000000000001</v>
      </c>
      <c r="J4908" s="133">
        <v>7.2430000000000003</v>
      </c>
      <c r="K4908" s="133">
        <v>493.1</v>
      </c>
      <c r="L4908" s="133">
        <v>337.75099999999998</v>
      </c>
    </row>
    <row r="4909" spans="1:12" x14ac:dyDescent="0.3">
      <c r="A4909" s="134">
        <v>43275</v>
      </c>
      <c r="B4909" s="133">
        <v>222.38</v>
      </c>
      <c r="C4909" s="133">
        <v>5821.8119999999999</v>
      </c>
      <c r="D4909" s="183">
        <v>172.959</v>
      </c>
      <c r="E4909" s="133">
        <v>14080</v>
      </c>
      <c r="F4909" s="133">
        <v>5.6251300000000004</v>
      </c>
      <c r="G4909" s="133">
        <v>5.7962199999999999</v>
      </c>
      <c r="H4909" s="133">
        <v>5.6446800000000001</v>
      </c>
      <c r="I4909" s="133">
        <v>7.0110000000000001</v>
      </c>
      <c r="J4909" s="133">
        <v>7.2430000000000003</v>
      </c>
      <c r="K4909" s="133">
        <v>493.1</v>
      </c>
      <c r="L4909" s="133">
        <v>337.75099999999998</v>
      </c>
    </row>
    <row r="4910" spans="1:12" x14ac:dyDescent="0.3">
      <c r="A4910" s="134">
        <v>43276</v>
      </c>
      <c r="B4910" s="133">
        <v>221.191</v>
      </c>
      <c r="C4910" s="133">
        <v>5859.0829999999996</v>
      </c>
      <c r="D4910" s="183">
        <v>173.886</v>
      </c>
      <c r="E4910" s="133">
        <v>14130</v>
      </c>
      <c r="F4910" s="133">
        <v>5.6467000000000001</v>
      </c>
      <c r="G4910" s="133">
        <v>5.76206</v>
      </c>
      <c r="H4910" s="133">
        <v>5.6794200000000004</v>
      </c>
      <c r="I4910" s="133">
        <v>7.1890000000000001</v>
      </c>
      <c r="J4910" s="133">
        <v>7.282</v>
      </c>
      <c r="K4910" s="133">
        <v>498.47800000000001</v>
      </c>
      <c r="L4910" s="133">
        <v>338.68599999999998</v>
      </c>
    </row>
    <row r="4911" spans="1:12" x14ac:dyDescent="0.3">
      <c r="A4911" s="134">
        <v>43277</v>
      </c>
      <c r="B4911" s="133">
        <v>219.46899999999999</v>
      </c>
      <c r="C4911" s="133">
        <v>5825.6490000000003</v>
      </c>
      <c r="D4911" s="183">
        <v>174</v>
      </c>
      <c r="E4911" s="133">
        <v>14205</v>
      </c>
      <c r="F4911" s="133">
        <v>5.6518300000000004</v>
      </c>
      <c r="G4911" s="133">
        <v>5.7689899999999996</v>
      </c>
      <c r="H4911" s="133">
        <v>5.6811100000000003</v>
      </c>
      <c r="I4911" s="133">
        <v>7.2729999999999997</v>
      </c>
      <c r="J4911" s="133">
        <v>7.4489999999999998</v>
      </c>
      <c r="K4911" s="133">
        <v>493.57100000000003</v>
      </c>
      <c r="L4911" s="133">
        <v>334.08199999999999</v>
      </c>
    </row>
    <row r="4912" spans="1:12" x14ac:dyDescent="0.3">
      <c r="A4912" s="134">
        <v>43278</v>
      </c>
      <c r="B4912" s="133">
        <v>219.541</v>
      </c>
      <c r="C4912" s="133">
        <v>5787.5519999999997</v>
      </c>
      <c r="D4912" s="183">
        <v>172.46299999999999</v>
      </c>
      <c r="E4912" s="133">
        <v>14250</v>
      </c>
      <c r="F4912" s="133">
        <v>5.5750700000000002</v>
      </c>
      <c r="G4912" s="133">
        <v>5.7200499999999996</v>
      </c>
      <c r="H4912" s="133">
        <v>5.7237499999999999</v>
      </c>
      <c r="I4912" s="133">
        <v>7.226</v>
      </c>
      <c r="J4912" s="133">
        <v>7.4859999999999998</v>
      </c>
      <c r="K4912" s="133">
        <v>488.90300000000002</v>
      </c>
      <c r="L4912" s="133">
        <v>332.32400000000001</v>
      </c>
    </row>
    <row r="4913" spans="1:12" x14ac:dyDescent="0.3">
      <c r="A4913" s="134">
        <v>43279</v>
      </c>
      <c r="B4913" s="133">
        <v>217.767</v>
      </c>
      <c r="C4913" s="133">
        <v>5667.3190000000004</v>
      </c>
      <c r="D4913" s="183">
        <v>169.14599999999999</v>
      </c>
      <c r="E4913" s="133">
        <v>14328</v>
      </c>
      <c r="F4913" s="133">
        <v>5.63706</v>
      </c>
      <c r="G4913" s="133">
        <v>5.7678599999999998</v>
      </c>
      <c r="H4913" s="133">
        <v>5.6417999999999999</v>
      </c>
      <c r="I4913" s="133">
        <v>7.431</v>
      </c>
      <c r="J4913" s="133">
        <v>7.7320000000000002</v>
      </c>
      <c r="K4913" s="133">
        <v>478.48500000000001</v>
      </c>
      <c r="L4913" s="133">
        <v>325.471</v>
      </c>
    </row>
    <row r="4914" spans="1:12" x14ac:dyDescent="0.3">
      <c r="A4914" s="134">
        <v>43280</v>
      </c>
      <c r="B4914" s="133">
        <v>218.773</v>
      </c>
      <c r="C4914" s="133">
        <v>5799.2370000000001</v>
      </c>
      <c r="D4914" s="183">
        <v>173.25399999999999</v>
      </c>
      <c r="E4914" s="133">
        <v>14268</v>
      </c>
      <c r="F4914" s="133">
        <v>5.6537100000000002</v>
      </c>
      <c r="G4914" s="133">
        <v>5.8580800000000002</v>
      </c>
      <c r="H4914" s="133">
        <v>5.6849600000000002</v>
      </c>
      <c r="I4914" s="133">
        <v>7.3890000000000002</v>
      </c>
      <c r="J4914" s="133">
        <v>7.6520000000000001</v>
      </c>
      <c r="K4914" s="133">
        <v>493.42200000000003</v>
      </c>
      <c r="L4914" s="133">
        <v>335.91</v>
      </c>
    </row>
    <row r="4915" spans="1:12" x14ac:dyDescent="0.3">
      <c r="A4915" s="134">
        <v>43281</v>
      </c>
      <c r="B4915" s="133">
        <v>218.773</v>
      </c>
      <c r="C4915" s="133">
        <v>5799.2370000000001</v>
      </c>
      <c r="D4915" s="183">
        <v>173.25399999999999</v>
      </c>
      <c r="E4915" s="133">
        <v>14268</v>
      </c>
      <c r="F4915" s="133">
        <v>5.6537100000000002</v>
      </c>
      <c r="G4915" s="133">
        <v>5.8580800000000002</v>
      </c>
      <c r="H4915" s="133">
        <v>5.6849600000000002</v>
      </c>
      <c r="I4915" s="133">
        <v>7.3890000000000002</v>
      </c>
      <c r="J4915" s="133">
        <v>7.6520000000000001</v>
      </c>
      <c r="K4915" s="133">
        <v>493.42200000000003</v>
      </c>
      <c r="L4915" s="133">
        <v>335.91</v>
      </c>
    </row>
    <row r="4916" spans="1:12" x14ac:dyDescent="0.3">
      <c r="A4916" s="134">
        <v>43282</v>
      </c>
      <c r="B4916" s="133">
        <v>218.773</v>
      </c>
      <c r="C4916" s="133">
        <v>5799.2370000000001</v>
      </c>
      <c r="D4916" s="183">
        <v>173.25399999999999</v>
      </c>
      <c r="E4916" s="133">
        <v>14268</v>
      </c>
      <c r="F4916" s="133">
        <v>5.6537100000000002</v>
      </c>
      <c r="G4916" s="133">
        <v>5.8580800000000002</v>
      </c>
      <c r="H4916" s="133">
        <v>5.6849600000000002</v>
      </c>
      <c r="I4916" s="133">
        <v>7.3890000000000002</v>
      </c>
      <c r="J4916" s="133">
        <v>7.6520000000000001</v>
      </c>
      <c r="K4916" s="133">
        <v>493.42200000000003</v>
      </c>
      <c r="L4916" s="133">
        <v>335.91</v>
      </c>
    </row>
    <row r="4917" spans="1:12" x14ac:dyDescent="0.3">
      <c r="A4917" s="134">
        <v>43283</v>
      </c>
      <c r="B4917" s="133">
        <v>218.93100000000001</v>
      </c>
      <c r="C4917" s="133">
        <v>5746.77</v>
      </c>
      <c r="D4917" s="183">
        <v>170.9</v>
      </c>
      <c r="E4917" s="133">
        <v>14342</v>
      </c>
      <c r="F4917" s="133">
        <v>5.6499199999999998</v>
      </c>
      <c r="G4917" s="133">
        <v>5.7529599999999999</v>
      </c>
      <c r="H4917" s="133">
        <v>5.7273100000000001</v>
      </c>
      <c r="I4917" s="133">
        <v>7.4240000000000004</v>
      </c>
      <c r="J4917" s="133">
        <v>7.6420000000000003</v>
      </c>
      <c r="K4917" s="133">
        <v>490.10700000000003</v>
      </c>
      <c r="L4917" s="133">
        <v>332.178</v>
      </c>
    </row>
    <row r="4918" spans="1:12" x14ac:dyDescent="0.3">
      <c r="A4918" s="134">
        <v>43284</v>
      </c>
      <c r="B4918" s="133">
        <v>218.054</v>
      </c>
      <c r="C4918" s="133">
        <v>5633.9369999999999</v>
      </c>
      <c r="D4918" s="183">
        <v>167.43899999999999</v>
      </c>
      <c r="E4918" s="133">
        <v>14360</v>
      </c>
      <c r="F4918" s="133">
        <v>5.6386599999999998</v>
      </c>
      <c r="G4918" s="133">
        <v>5.7971199999999996</v>
      </c>
      <c r="H4918" s="133">
        <v>5.7315699999999996</v>
      </c>
      <c r="I4918" s="133">
        <v>7.41</v>
      </c>
      <c r="J4918" s="133">
        <v>7.7539999999999996</v>
      </c>
      <c r="K4918" s="133">
        <v>479.49799999999999</v>
      </c>
      <c r="L4918" s="133">
        <v>323.88799999999998</v>
      </c>
    </row>
    <row r="4919" spans="1:12" x14ac:dyDescent="0.3">
      <c r="A4919" s="134">
        <v>43285</v>
      </c>
      <c r="B4919" s="133">
        <v>219.001</v>
      </c>
      <c r="C4919" s="133">
        <v>5733.6390000000001</v>
      </c>
      <c r="D4919" s="183">
        <v>169.57300000000001</v>
      </c>
      <c r="E4919" s="133">
        <v>14361</v>
      </c>
      <c r="F4919" s="133">
        <v>5.6894200000000001</v>
      </c>
      <c r="G4919" s="133">
        <v>5.8372999999999999</v>
      </c>
      <c r="H4919" s="133">
        <v>5.7352400000000001</v>
      </c>
      <c r="I4919" s="133">
        <v>7.3339999999999996</v>
      </c>
      <c r="J4919" s="133">
        <v>7.6740000000000004</v>
      </c>
      <c r="K4919" s="133">
        <v>493.928</v>
      </c>
      <c r="L4919" s="133">
        <v>332.63600000000002</v>
      </c>
    </row>
    <row r="4920" spans="1:12" x14ac:dyDescent="0.3">
      <c r="A4920" s="134">
        <v>43286</v>
      </c>
      <c r="B4920" s="133">
        <v>219.57300000000001</v>
      </c>
      <c r="C4920" s="133">
        <v>5739.3320000000003</v>
      </c>
      <c r="D4920" s="183">
        <v>170.65600000000001</v>
      </c>
      <c r="E4920" s="133">
        <v>14381</v>
      </c>
      <c r="F4920" s="133">
        <v>5.6701699999999997</v>
      </c>
      <c r="G4920" s="133">
        <v>5.8225999999999996</v>
      </c>
      <c r="H4920" s="133">
        <v>5.7357899999999997</v>
      </c>
      <c r="I4920" s="133">
        <v>7.2969999999999997</v>
      </c>
      <c r="J4920" s="133">
        <v>7.6120000000000001</v>
      </c>
      <c r="K4920" s="133">
        <v>492.72</v>
      </c>
      <c r="L4920" s="133">
        <v>332.81099999999998</v>
      </c>
    </row>
    <row r="4921" spans="1:12" x14ac:dyDescent="0.3">
      <c r="A4921" s="134">
        <v>43287</v>
      </c>
      <c r="B4921" s="133">
        <v>220.636</v>
      </c>
      <c r="C4921" s="133">
        <v>5694.9120000000003</v>
      </c>
      <c r="D4921" s="183">
        <v>170.58</v>
      </c>
      <c r="E4921" s="133">
        <v>14342</v>
      </c>
      <c r="F4921" s="133">
        <v>5.6894900000000002</v>
      </c>
      <c r="G4921" s="133">
        <v>5.8721899999999998</v>
      </c>
      <c r="H4921" s="133">
        <v>5.7919499999999999</v>
      </c>
      <c r="I4921" s="133">
        <v>7.2480000000000002</v>
      </c>
      <c r="J4921" s="133">
        <v>7.4660000000000002</v>
      </c>
      <c r="K4921" s="133">
        <v>486.60500000000002</v>
      </c>
      <c r="L4921" s="133">
        <v>329.59699999999998</v>
      </c>
    </row>
    <row r="4922" spans="1:12" x14ac:dyDescent="0.3">
      <c r="A4922" s="134">
        <v>43288</v>
      </c>
      <c r="B4922" s="133">
        <v>220.636</v>
      </c>
      <c r="C4922" s="133">
        <v>5694.9120000000003</v>
      </c>
      <c r="D4922" s="183">
        <v>170.58</v>
      </c>
      <c r="E4922" s="133">
        <v>14342</v>
      </c>
      <c r="F4922" s="133">
        <v>5.6894900000000002</v>
      </c>
      <c r="G4922" s="133">
        <v>5.8721899999999998</v>
      </c>
      <c r="H4922" s="133">
        <v>5.7919499999999999</v>
      </c>
      <c r="I4922" s="133">
        <v>7.2480000000000002</v>
      </c>
      <c r="J4922" s="133">
        <v>7.4660000000000002</v>
      </c>
      <c r="K4922" s="133">
        <v>486.60500000000002</v>
      </c>
      <c r="L4922" s="133">
        <v>329.59699999999998</v>
      </c>
    </row>
    <row r="4923" spans="1:12" x14ac:dyDescent="0.3">
      <c r="A4923" s="134">
        <v>43289</v>
      </c>
      <c r="B4923" s="133">
        <v>220.636</v>
      </c>
      <c r="C4923" s="133">
        <v>5694.9120000000003</v>
      </c>
      <c r="D4923" s="183">
        <v>170.58</v>
      </c>
      <c r="E4923" s="133">
        <v>14342</v>
      </c>
      <c r="F4923" s="133">
        <v>5.6894900000000002</v>
      </c>
      <c r="G4923" s="133">
        <v>5.8721899999999998</v>
      </c>
      <c r="H4923" s="133">
        <v>5.7919499999999999</v>
      </c>
      <c r="I4923" s="133">
        <v>7.2480000000000002</v>
      </c>
      <c r="J4923" s="133">
        <v>7.4660000000000002</v>
      </c>
      <c r="K4923" s="133">
        <v>486.60500000000002</v>
      </c>
      <c r="L4923" s="133">
        <v>329.59699999999998</v>
      </c>
    </row>
    <row r="4924" spans="1:12" x14ac:dyDescent="0.3">
      <c r="A4924" s="134">
        <v>43290</v>
      </c>
      <c r="B4924" s="133">
        <v>221.976</v>
      </c>
      <c r="C4924" s="133">
        <v>5807.375</v>
      </c>
      <c r="D4924" s="183">
        <v>173.04</v>
      </c>
      <c r="E4924" s="133">
        <v>14296</v>
      </c>
      <c r="F4924" s="133">
        <v>5.7097600000000002</v>
      </c>
      <c r="G4924" s="133">
        <v>5.86287</v>
      </c>
      <c r="H4924" s="133">
        <v>5.7575900000000004</v>
      </c>
      <c r="I4924" s="133">
        <v>7.0060000000000002</v>
      </c>
      <c r="J4924" s="133">
        <v>7.3369999999999997</v>
      </c>
      <c r="K4924" s="133">
        <v>498.74700000000001</v>
      </c>
      <c r="L4924" s="133">
        <v>339.11799999999999</v>
      </c>
    </row>
    <row r="4925" spans="1:12" x14ac:dyDescent="0.3">
      <c r="A4925" s="134">
        <v>43291</v>
      </c>
      <c r="B4925" s="133">
        <v>223.726</v>
      </c>
      <c r="C4925" s="133">
        <v>5881.76</v>
      </c>
      <c r="D4925" s="183">
        <v>175.227</v>
      </c>
      <c r="E4925" s="133">
        <v>14307</v>
      </c>
      <c r="F4925" s="133">
        <v>5.7392700000000003</v>
      </c>
      <c r="G4925" s="133">
        <v>5.8726099999999999</v>
      </c>
      <c r="H4925" s="133">
        <v>5.7168099999999997</v>
      </c>
      <c r="I4925" s="133">
        <v>6.9630000000000001</v>
      </c>
      <c r="J4925" s="133">
        <v>7.3040000000000003</v>
      </c>
      <c r="K4925" s="133">
        <v>505.53199999999998</v>
      </c>
      <c r="L4925" s="133">
        <v>342.77199999999999</v>
      </c>
    </row>
    <row r="4926" spans="1:12" x14ac:dyDescent="0.3">
      <c r="A4926" s="134">
        <v>43292</v>
      </c>
      <c r="B4926" s="133">
        <v>222.80500000000001</v>
      </c>
      <c r="C4926" s="133">
        <v>5893.3590000000004</v>
      </c>
      <c r="D4926" s="183">
        <v>176.142</v>
      </c>
      <c r="E4926" s="133">
        <v>14392</v>
      </c>
      <c r="F4926" s="133">
        <v>5.6781699999999997</v>
      </c>
      <c r="G4926" s="133">
        <v>5.8507499999999997</v>
      </c>
      <c r="H4926" s="133">
        <v>5.7059199999999999</v>
      </c>
      <c r="I4926" s="133">
        <v>6.9539999999999997</v>
      </c>
      <c r="J4926" s="133">
        <v>7.3390000000000004</v>
      </c>
      <c r="K4926" s="133">
        <v>505.87400000000002</v>
      </c>
      <c r="L4926" s="133">
        <v>343.77499999999998</v>
      </c>
    </row>
    <row r="4927" spans="1:12" x14ac:dyDescent="0.3">
      <c r="A4927" s="134">
        <v>43293</v>
      </c>
      <c r="B4927" s="133">
        <v>222.43899999999999</v>
      </c>
      <c r="C4927" s="133">
        <v>5907.8720000000003</v>
      </c>
      <c r="D4927" s="183">
        <v>176.75800000000001</v>
      </c>
      <c r="E4927" s="133">
        <v>14329</v>
      </c>
      <c r="F4927" s="133">
        <v>5.6476600000000001</v>
      </c>
      <c r="G4927" s="133">
        <v>5.8641199999999998</v>
      </c>
      <c r="H4927" s="133">
        <v>5.7261300000000004</v>
      </c>
      <c r="I4927" s="133">
        <v>6.8609999999999998</v>
      </c>
      <c r="J4927" s="133">
        <v>7.3579999999999997</v>
      </c>
      <c r="K4927" s="133">
        <v>505.89400000000001</v>
      </c>
      <c r="L4927" s="133">
        <v>344.97</v>
      </c>
    </row>
    <row r="4928" spans="1:12" x14ac:dyDescent="0.3">
      <c r="A4928" s="134">
        <v>43294</v>
      </c>
      <c r="B4928" s="133">
        <v>222.69399999999999</v>
      </c>
      <c r="C4928" s="133">
        <v>5944.0739999999996</v>
      </c>
      <c r="D4928" s="183">
        <v>177.149</v>
      </c>
      <c r="E4928" s="133">
        <v>14372</v>
      </c>
      <c r="F4928" s="133">
        <v>5.6587300000000003</v>
      </c>
      <c r="G4928" s="133">
        <v>5.7997899999999998</v>
      </c>
      <c r="H4928" s="133">
        <v>5.7248200000000002</v>
      </c>
      <c r="I4928" s="133">
        <v>6.7670000000000003</v>
      </c>
      <c r="J4928" s="133">
        <v>7.3490000000000002</v>
      </c>
      <c r="K4928" s="133">
        <v>510.13499999999999</v>
      </c>
      <c r="L4928" s="133">
        <v>347.00700000000001</v>
      </c>
    </row>
    <row r="4929" spans="1:12" x14ac:dyDescent="0.3">
      <c r="A4929" s="134">
        <v>43295</v>
      </c>
      <c r="B4929" s="133">
        <v>222.69399999999999</v>
      </c>
      <c r="C4929" s="133">
        <v>5944.0739999999996</v>
      </c>
      <c r="D4929" s="183">
        <v>177.149</v>
      </c>
      <c r="E4929" s="133">
        <v>14372</v>
      </c>
      <c r="F4929" s="133">
        <v>5.6587300000000003</v>
      </c>
      <c r="G4929" s="133">
        <v>5.7997899999999998</v>
      </c>
      <c r="H4929" s="133">
        <v>5.7248200000000002</v>
      </c>
      <c r="I4929" s="133">
        <v>6.7670000000000003</v>
      </c>
      <c r="J4929" s="133">
        <v>7.3490000000000002</v>
      </c>
      <c r="K4929" s="133">
        <v>510.13499999999999</v>
      </c>
      <c r="L4929" s="133">
        <v>347.00700000000001</v>
      </c>
    </row>
    <row r="4930" spans="1:12" x14ac:dyDescent="0.3">
      <c r="A4930" s="134">
        <v>43296</v>
      </c>
      <c r="B4930" s="133">
        <v>222.69399999999999</v>
      </c>
      <c r="C4930" s="133">
        <v>5944.0739999999996</v>
      </c>
      <c r="D4930" s="183">
        <v>177.149</v>
      </c>
      <c r="E4930" s="133">
        <v>14372</v>
      </c>
      <c r="F4930" s="133">
        <v>5.6587300000000003</v>
      </c>
      <c r="G4930" s="133">
        <v>5.7997899999999998</v>
      </c>
      <c r="H4930" s="133">
        <v>5.7248200000000002</v>
      </c>
      <c r="I4930" s="133">
        <v>6.7670000000000003</v>
      </c>
      <c r="J4930" s="133">
        <v>7.3490000000000002</v>
      </c>
      <c r="K4930" s="133">
        <v>510.13499999999999</v>
      </c>
      <c r="L4930" s="133">
        <v>347.00700000000001</v>
      </c>
    </row>
    <row r="4931" spans="1:12" x14ac:dyDescent="0.3">
      <c r="A4931" s="134">
        <v>43297</v>
      </c>
      <c r="B4931" s="133">
        <v>222.53200000000001</v>
      </c>
      <c r="C4931" s="133">
        <v>5905.1580000000004</v>
      </c>
      <c r="D4931" s="183">
        <v>175.50299999999999</v>
      </c>
      <c r="E4931" s="133">
        <v>14375</v>
      </c>
      <c r="F4931" s="133">
        <v>5.6829999999999998</v>
      </c>
      <c r="G4931" s="133">
        <v>5.84903</v>
      </c>
      <c r="H4931" s="133">
        <v>5.7807399999999998</v>
      </c>
      <c r="I4931" s="133">
        <v>6.8100000000000005</v>
      </c>
      <c r="J4931" s="133">
        <v>7.3840000000000003</v>
      </c>
      <c r="K4931" s="133">
        <v>506.01900000000001</v>
      </c>
      <c r="L4931" s="133">
        <v>344.58300000000003</v>
      </c>
    </row>
    <row r="4932" spans="1:12" x14ac:dyDescent="0.3">
      <c r="A4932" s="134">
        <v>43298</v>
      </c>
      <c r="B4932" s="133">
        <v>222.22200000000001</v>
      </c>
      <c r="C4932" s="133">
        <v>5861.5079999999998</v>
      </c>
      <c r="D4932" s="183">
        <v>174.95099999999999</v>
      </c>
      <c r="E4932" s="133">
        <v>14384</v>
      </c>
      <c r="F4932" s="133">
        <v>5.6704699999999999</v>
      </c>
      <c r="G4932" s="133">
        <v>5.8275100000000002</v>
      </c>
      <c r="H4932" s="133">
        <v>5.7336299999999998</v>
      </c>
      <c r="I4932" s="133">
        <v>6.8090000000000002</v>
      </c>
      <c r="J4932" s="133">
        <v>7.3479999999999999</v>
      </c>
      <c r="K4932" s="133">
        <v>499.50299999999999</v>
      </c>
      <c r="L4932" s="133">
        <v>340.34899999999999</v>
      </c>
    </row>
    <row r="4933" spans="1:12" x14ac:dyDescent="0.3">
      <c r="A4933" s="134">
        <v>43299</v>
      </c>
      <c r="B4933" s="133">
        <v>221.822</v>
      </c>
      <c r="C4933" s="133">
        <v>5890.7309999999998</v>
      </c>
      <c r="D4933" s="183">
        <v>176.28100000000001</v>
      </c>
      <c r="E4933" s="133">
        <v>14409</v>
      </c>
      <c r="F4933" s="133">
        <v>5.6595800000000001</v>
      </c>
      <c r="G4933" s="133">
        <v>5.8468</v>
      </c>
      <c r="H4933" s="133">
        <v>5.8149300000000004</v>
      </c>
      <c r="I4933" s="133">
        <v>6.9</v>
      </c>
      <c r="J4933" s="133">
        <v>7.4329999999999998</v>
      </c>
      <c r="K4933" s="133">
        <v>503.19499999999999</v>
      </c>
      <c r="L4933" s="133">
        <v>343.20800000000003</v>
      </c>
    </row>
    <row r="4934" spans="1:12" x14ac:dyDescent="0.3">
      <c r="A4934" s="134">
        <v>43300</v>
      </c>
      <c r="B4934" s="133">
        <v>220.245</v>
      </c>
      <c r="C4934" s="133">
        <v>5871.0770000000002</v>
      </c>
      <c r="D4934" s="183">
        <v>175.59100000000001</v>
      </c>
      <c r="E4934" s="133">
        <v>14507</v>
      </c>
      <c r="F4934" s="133">
        <v>5.6836799999999998</v>
      </c>
      <c r="G4934" s="133">
        <v>5.86266</v>
      </c>
      <c r="H4934" s="133">
        <v>5.7948199999999996</v>
      </c>
      <c r="I4934" s="133">
        <v>6.8819999999999997</v>
      </c>
      <c r="J4934" s="133">
        <v>7.4749999999999996</v>
      </c>
      <c r="K4934" s="133">
        <v>500.00299999999999</v>
      </c>
      <c r="L4934" s="133">
        <v>341.68299999999999</v>
      </c>
    </row>
    <row r="4935" spans="1:12" x14ac:dyDescent="0.3">
      <c r="A4935" s="134">
        <v>43301</v>
      </c>
      <c r="B4935" s="133">
        <v>219.548</v>
      </c>
      <c r="C4935" s="133">
        <v>5872.7839999999997</v>
      </c>
      <c r="D4935" s="183">
        <v>175.34700000000001</v>
      </c>
      <c r="E4935" s="133">
        <v>14498</v>
      </c>
      <c r="F4935" s="133">
        <v>5.6724899999999998</v>
      </c>
      <c r="G4935" s="133">
        <v>5.8161899999999997</v>
      </c>
      <c r="H4935" s="133">
        <v>5.7799700000000005</v>
      </c>
      <c r="I4935" s="133">
        <v>6.9249999999999998</v>
      </c>
      <c r="J4935" s="133">
        <v>7.492</v>
      </c>
      <c r="K4935" s="133">
        <v>503.03899999999999</v>
      </c>
      <c r="L4935" s="133">
        <v>342.447</v>
      </c>
    </row>
    <row r="4936" spans="1:12" x14ac:dyDescent="0.3">
      <c r="A4936" s="134">
        <v>43302</v>
      </c>
      <c r="B4936" s="133">
        <v>219.548</v>
      </c>
      <c r="C4936" s="133">
        <v>5872.7839999999997</v>
      </c>
      <c r="D4936" s="183">
        <v>175.34700000000001</v>
      </c>
      <c r="E4936" s="133">
        <v>14498</v>
      </c>
      <c r="F4936" s="133">
        <v>5.6724899999999998</v>
      </c>
      <c r="G4936" s="133">
        <v>5.8161899999999997</v>
      </c>
      <c r="H4936" s="133">
        <v>5.7799700000000005</v>
      </c>
      <c r="I4936" s="133">
        <v>6.9249999999999998</v>
      </c>
      <c r="J4936" s="133">
        <v>7.492</v>
      </c>
      <c r="K4936" s="133">
        <v>503.03899999999999</v>
      </c>
      <c r="L4936" s="133">
        <v>342.447</v>
      </c>
    </row>
    <row r="4937" spans="1:12" x14ac:dyDescent="0.3">
      <c r="A4937" s="134">
        <v>43303</v>
      </c>
      <c r="B4937" s="133">
        <v>219.548</v>
      </c>
      <c r="C4937" s="133">
        <v>5872.7839999999997</v>
      </c>
      <c r="D4937" s="183">
        <v>175.34700000000001</v>
      </c>
      <c r="E4937" s="133">
        <v>14498</v>
      </c>
      <c r="F4937" s="133">
        <v>5.6724899999999998</v>
      </c>
      <c r="G4937" s="133">
        <v>5.8161899999999997</v>
      </c>
      <c r="H4937" s="133">
        <v>5.7799700000000005</v>
      </c>
      <c r="I4937" s="133">
        <v>6.9249999999999998</v>
      </c>
      <c r="J4937" s="133">
        <v>7.492</v>
      </c>
      <c r="K4937" s="133">
        <v>503.03899999999999</v>
      </c>
      <c r="L4937" s="133">
        <v>342.447</v>
      </c>
    </row>
    <row r="4938" spans="1:12" x14ac:dyDescent="0.3">
      <c r="A4938" s="134">
        <v>43304</v>
      </c>
      <c r="B4938" s="133">
        <v>219.786</v>
      </c>
      <c r="C4938" s="133">
        <v>5915.7960000000003</v>
      </c>
      <c r="D4938" s="183">
        <v>176.91499999999999</v>
      </c>
      <c r="E4938" s="133">
        <v>14488</v>
      </c>
      <c r="F4938" s="133">
        <v>5.6817200000000003</v>
      </c>
      <c r="G4938" s="133">
        <v>5.9027899999999995</v>
      </c>
      <c r="H4938" s="133">
        <v>5.7817299999999996</v>
      </c>
      <c r="I4938" s="133">
        <v>6.8719999999999999</v>
      </c>
      <c r="J4938" s="133">
        <v>7.5120000000000005</v>
      </c>
      <c r="K4938" s="133">
        <v>509.85500000000002</v>
      </c>
      <c r="L4938" s="133">
        <v>346.69799999999998</v>
      </c>
    </row>
    <row r="4939" spans="1:12" x14ac:dyDescent="0.3">
      <c r="A4939" s="134">
        <v>43305</v>
      </c>
      <c r="B4939" s="133">
        <v>219.744</v>
      </c>
      <c r="C4939" s="133">
        <v>5931.8419999999996</v>
      </c>
      <c r="D4939" s="183">
        <v>177.614</v>
      </c>
      <c r="E4939" s="133">
        <v>14478</v>
      </c>
      <c r="F4939" s="133">
        <v>5.7228700000000003</v>
      </c>
      <c r="G4939" s="133">
        <v>5.8968600000000002</v>
      </c>
      <c r="H4939" s="133">
        <v>5.8423499999999997</v>
      </c>
      <c r="I4939" s="133">
        <v>6.9180000000000001</v>
      </c>
      <c r="J4939" s="133">
        <v>7.5359999999999996</v>
      </c>
      <c r="K4939" s="133">
        <v>510.88299999999998</v>
      </c>
      <c r="L4939" s="133">
        <v>347.84199999999998</v>
      </c>
    </row>
    <row r="4940" spans="1:12" x14ac:dyDescent="0.3">
      <c r="A4940" s="134">
        <v>43306</v>
      </c>
      <c r="B4940" s="133">
        <v>220.351</v>
      </c>
      <c r="C4940" s="133">
        <v>5933.8890000000001</v>
      </c>
      <c r="D4940" s="183">
        <v>178.08799999999999</v>
      </c>
      <c r="E4940" s="133">
        <v>14418</v>
      </c>
      <c r="F4940" s="133">
        <v>5.7015599999999997</v>
      </c>
      <c r="G4940" s="133">
        <v>5.8690499999999997</v>
      </c>
      <c r="H4940" s="133">
        <v>5.7940300000000002</v>
      </c>
      <c r="I4940" s="133">
        <v>6.8710000000000004</v>
      </c>
      <c r="J4940" s="133">
        <v>7.5250000000000004</v>
      </c>
      <c r="K4940" s="133">
        <v>509.01100000000002</v>
      </c>
      <c r="L4940" s="133">
        <v>346.95699999999999</v>
      </c>
    </row>
    <row r="4941" spans="1:12" x14ac:dyDescent="0.3">
      <c r="A4941" s="134">
        <v>43307</v>
      </c>
      <c r="B4941" s="133">
        <v>220.22900000000001</v>
      </c>
      <c r="C4941" s="133">
        <v>5946.1360000000004</v>
      </c>
      <c r="D4941" s="183">
        <v>177.66300000000001</v>
      </c>
      <c r="E4941" s="133">
        <v>14470</v>
      </c>
      <c r="F4941" s="133">
        <v>5.6802099999999998</v>
      </c>
      <c r="G4941" s="133">
        <v>5.8836500000000003</v>
      </c>
      <c r="H4941" s="133">
        <v>5.7999900000000002</v>
      </c>
      <c r="I4941" s="133">
        <v>6.83</v>
      </c>
      <c r="J4941" s="133">
        <v>7.4960000000000004</v>
      </c>
      <c r="K4941" s="133">
        <v>510.84800000000001</v>
      </c>
      <c r="L4941" s="133">
        <v>347.07900000000001</v>
      </c>
    </row>
    <row r="4942" spans="1:12" x14ac:dyDescent="0.3">
      <c r="A4942" s="134">
        <v>43308</v>
      </c>
      <c r="B4942" s="133">
        <v>220.465</v>
      </c>
      <c r="C4942" s="133">
        <v>5989.1360000000004</v>
      </c>
      <c r="D4942" s="183">
        <v>179.30799999999999</v>
      </c>
      <c r="E4942" s="133">
        <v>14369</v>
      </c>
      <c r="F4942" s="133">
        <v>5.6737200000000003</v>
      </c>
      <c r="G4942" s="133">
        <v>5.8721100000000002</v>
      </c>
      <c r="H4942" s="133">
        <v>5.78714</v>
      </c>
      <c r="I4942" s="133">
        <v>6.6899999999999995</v>
      </c>
      <c r="J4942" s="133">
        <v>7.4640000000000004</v>
      </c>
      <c r="K4942" s="133">
        <v>515.08299999999997</v>
      </c>
      <c r="L4942" s="133">
        <v>349.315</v>
      </c>
    </row>
    <row r="4943" spans="1:12" x14ac:dyDescent="0.3">
      <c r="A4943" s="134">
        <v>43309</v>
      </c>
      <c r="B4943" s="133">
        <v>220.465</v>
      </c>
      <c r="C4943" s="133">
        <v>5989.1360000000004</v>
      </c>
      <c r="D4943" s="183">
        <v>179.30799999999999</v>
      </c>
      <c r="E4943" s="133">
        <v>14369</v>
      </c>
      <c r="F4943" s="133">
        <v>5.6737200000000003</v>
      </c>
      <c r="G4943" s="133">
        <v>5.8721100000000002</v>
      </c>
      <c r="H4943" s="133">
        <v>5.78714</v>
      </c>
      <c r="I4943" s="133">
        <v>6.6899999999999995</v>
      </c>
      <c r="J4943" s="133">
        <v>7.4640000000000004</v>
      </c>
      <c r="K4943" s="133">
        <v>515.08299999999997</v>
      </c>
      <c r="L4943" s="133">
        <v>349.315</v>
      </c>
    </row>
    <row r="4944" spans="1:12" x14ac:dyDescent="0.3">
      <c r="A4944" s="134">
        <v>43310</v>
      </c>
      <c r="B4944" s="133">
        <v>220.465</v>
      </c>
      <c r="C4944" s="133">
        <v>5989.1360000000004</v>
      </c>
      <c r="D4944" s="183">
        <v>179.30799999999999</v>
      </c>
      <c r="E4944" s="133">
        <v>14369</v>
      </c>
      <c r="F4944" s="133">
        <v>5.6737200000000003</v>
      </c>
      <c r="G4944" s="133">
        <v>5.8721100000000002</v>
      </c>
      <c r="H4944" s="133">
        <v>5.78714</v>
      </c>
      <c r="I4944" s="133">
        <v>6.6899999999999995</v>
      </c>
      <c r="J4944" s="133">
        <v>7.4640000000000004</v>
      </c>
      <c r="K4944" s="133">
        <v>515.08299999999997</v>
      </c>
      <c r="L4944" s="133">
        <v>349.315</v>
      </c>
    </row>
    <row r="4945" spans="1:12" x14ac:dyDescent="0.3">
      <c r="A4945" s="134">
        <v>43311</v>
      </c>
      <c r="B4945" s="133">
        <v>220.7</v>
      </c>
      <c r="C4945" s="133">
        <v>6027.9359999999997</v>
      </c>
      <c r="D4945" s="183">
        <v>180.7</v>
      </c>
      <c r="E4945" s="133">
        <v>14390</v>
      </c>
      <c r="F4945" s="133">
        <v>5.72628</v>
      </c>
      <c r="G4945" s="133">
        <v>5.9155199999999999</v>
      </c>
      <c r="H4945" s="133">
        <v>5.7240500000000001</v>
      </c>
      <c r="I4945" s="133">
        <v>6.6310000000000002</v>
      </c>
      <c r="J4945" s="133">
        <v>7.4189999999999996</v>
      </c>
      <c r="K4945" s="133">
        <v>518.71199999999999</v>
      </c>
      <c r="L4945" s="133">
        <v>350.87799999999999</v>
      </c>
    </row>
    <row r="4946" spans="1:12" x14ac:dyDescent="0.3">
      <c r="A4946" s="134">
        <v>43312</v>
      </c>
      <c r="B4946" s="133">
        <v>220.62899999999999</v>
      </c>
      <c r="C4946" s="133">
        <v>5936.4430000000002</v>
      </c>
      <c r="D4946" s="183">
        <v>176.751</v>
      </c>
      <c r="E4946" s="133">
        <v>14407</v>
      </c>
      <c r="F4946" s="133">
        <v>5.7440199999999999</v>
      </c>
      <c r="G4946" s="133">
        <v>5.9028400000000003</v>
      </c>
      <c r="H4946" s="133">
        <v>5.8166200000000003</v>
      </c>
      <c r="I4946" s="133">
        <v>6.6989999999999998</v>
      </c>
      <c r="J4946" s="133">
        <v>7.3780000000000001</v>
      </c>
      <c r="K4946" s="133">
        <v>507.74</v>
      </c>
      <c r="L4946" s="133">
        <v>344.67899999999997</v>
      </c>
    </row>
    <row r="4947" spans="1:12" x14ac:dyDescent="0.3">
      <c r="A4947" s="134">
        <v>43313</v>
      </c>
      <c r="B4947" s="133">
        <v>221.08099999999999</v>
      </c>
      <c r="C4947" s="133">
        <v>6033.4189999999999</v>
      </c>
      <c r="D4947" s="183">
        <v>179.85300000000001</v>
      </c>
      <c r="E4947" s="133">
        <v>14444</v>
      </c>
      <c r="F4947" s="133">
        <v>5.75021</v>
      </c>
      <c r="G4947" s="133">
        <v>5.9097200000000001</v>
      </c>
      <c r="H4947" s="133">
        <v>5.8425000000000002</v>
      </c>
      <c r="I4947" s="133">
        <v>6.6749999999999998</v>
      </c>
      <c r="J4947" s="133">
        <v>7.375</v>
      </c>
      <c r="K4947" s="133">
        <v>519.05100000000004</v>
      </c>
      <c r="L4947" s="133">
        <v>354.29399999999998</v>
      </c>
    </row>
    <row r="4948" spans="1:12" x14ac:dyDescent="0.3">
      <c r="A4948" s="134">
        <v>43314</v>
      </c>
      <c r="B4948" s="133">
        <v>220.904</v>
      </c>
      <c r="C4948" s="133">
        <v>6011.723</v>
      </c>
      <c r="D4948" s="183">
        <v>178.70500000000001</v>
      </c>
      <c r="E4948" s="133">
        <v>14515</v>
      </c>
      <c r="F4948" s="133">
        <v>5.7551699999999997</v>
      </c>
      <c r="G4948" s="133">
        <v>5.9466900000000003</v>
      </c>
      <c r="H4948" s="133">
        <v>5.8250700000000002</v>
      </c>
      <c r="I4948" s="133">
        <v>6.5910000000000002</v>
      </c>
      <c r="J4948" s="133">
        <v>7.4139999999999997</v>
      </c>
      <c r="K4948" s="133">
        <v>516.33699999999999</v>
      </c>
      <c r="L4948" s="133">
        <v>353.35399999999998</v>
      </c>
    </row>
    <row r="4949" spans="1:12" x14ac:dyDescent="0.3">
      <c r="A4949" s="134">
        <v>43315</v>
      </c>
      <c r="B4949" s="133">
        <v>220.62299999999999</v>
      </c>
      <c r="C4949" s="133">
        <v>6007.5379999999996</v>
      </c>
      <c r="D4949" s="183">
        <v>177.761</v>
      </c>
      <c r="E4949" s="133">
        <v>14476</v>
      </c>
      <c r="F4949" s="133">
        <v>5.7135400000000001</v>
      </c>
      <c r="G4949" s="133">
        <v>5.9183700000000004</v>
      </c>
      <c r="H4949" s="133">
        <v>5.8195300000000003</v>
      </c>
      <c r="I4949" s="133">
        <v>6.67</v>
      </c>
      <c r="J4949" s="133">
        <v>7.4189999999999996</v>
      </c>
      <c r="K4949" s="133">
        <v>517.02499999999998</v>
      </c>
      <c r="L4949" s="133">
        <v>354.51799999999997</v>
      </c>
    </row>
    <row r="4950" spans="1:12" x14ac:dyDescent="0.3">
      <c r="A4950" s="134">
        <v>43316</v>
      </c>
      <c r="B4950" s="133">
        <v>220.62299999999999</v>
      </c>
      <c r="C4950" s="133">
        <v>6007.5379999999996</v>
      </c>
      <c r="D4950" s="183">
        <v>177.761</v>
      </c>
      <c r="E4950" s="133">
        <v>14476</v>
      </c>
      <c r="F4950" s="133">
        <v>5.7135400000000001</v>
      </c>
      <c r="G4950" s="133">
        <v>5.9183700000000004</v>
      </c>
      <c r="H4950" s="133">
        <v>5.8195300000000003</v>
      </c>
      <c r="I4950" s="133">
        <v>6.67</v>
      </c>
      <c r="J4950" s="133">
        <v>7.4189999999999996</v>
      </c>
      <c r="K4950" s="133">
        <v>517.02499999999998</v>
      </c>
      <c r="L4950" s="133">
        <v>354.51799999999997</v>
      </c>
    </row>
    <row r="4951" spans="1:12" x14ac:dyDescent="0.3">
      <c r="A4951" s="134">
        <v>43317</v>
      </c>
      <c r="B4951" s="133">
        <v>220.62299999999999</v>
      </c>
      <c r="C4951" s="133">
        <v>6007.5379999999996</v>
      </c>
      <c r="D4951" s="183">
        <v>177.761</v>
      </c>
      <c r="E4951" s="133">
        <v>14476</v>
      </c>
      <c r="F4951" s="133">
        <v>5.7135400000000001</v>
      </c>
      <c r="G4951" s="133">
        <v>5.9183700000000004</v>
      </c>
      <c r="H4951" s="133">
        <v>5.8195300000000003</v>
      </c>
      <c r="I4951" s="133">
        <v>6.67</v>
      </c>
      <c r="J4951" s="133">
        <v>7.4189999999999996</v>
      </c>
      <c r="K4951" s="133">
        <v>517.02499999999998</v>
      </c>
      <c r="L4951" s="133">
        <v>354.51799999999997</v>
      </c>
    </row>
    <row r="4952" spans="1:12" x14ac:dyDescent="0.3">
      <c r="A4952" s="134">
        <v>43318</v>
      </c>
      <c r="B4952" s="133">
        <v>220.761</v>
      </c>
      <c r="C4952" s="133">
        <v>6101.1310000000003</v>
      </c>
      <c r="D4952" s="183">
        <v>180.36199999999999</v>
      </c>
      <c r="E4952" s="133">
        <v>14486</v>
      </c>
      <c r="F4952" s="133">
        <v>5.7491000000000003</v>
      </c>
      <c r="G4952" s="133">
        <v>5.9063800000000004</v>
      </c>
      <c r="H4952" s="133">
        <v>5.8294800000000002</v>
      </c>
      <c r="I4952" s="133">
        <v>6.6420000000000003</v>
      </c>
      <c r="J4952" s="133">
        <v>7.4059999999999997</v>
      </c>
      <c r="K4952" s="133">
        <v>529.06500000000005</v>
      </c>
      <c r="L4952" s="133">
        <v>362.61</v>
      </c>
    </row>
    <row r="4953" spans="1:12" x14ac:dyDescent="0.3">
      <c r="A4953" s="134">
        <v>43319</v>
      </c>
      <c r="B4953" s="133">
        <v>221.00800000000001</v>
      </c>
      <c r="C4953" s="133">
        <v>6091.25</v>
      </c>
      <c r="D4953" s="183">
        <v>180.18799999999999</v>
      </c>
      <c r="E4953" s="133">
        <v>14429</v>
      </c>
      <c r="F4953" s="133">
        <v>5.7523299999999997</v>
      </c>
      <c r="G4953" s="133">
        <v>5.94001</v>
      </c>
      <c r="H4953" s="133">
        <v>5.7606299999999999</v>
      </c>
      <c r="I4953" s="133">
        <v>6.6189999999999998</v>
      </c>
      <c r="J4953" s="133">
        <v>7.391</v>
      </c>
      <c r="K4953" s="133">
        <v>526.26800000000003</v>
      </c>
      <c r="L4953" s="133">
        <v>359.47800000000001</v>
      </c>
    </row>
    <row r="4954" spans="1:12" x14ac:dyDescent="0.3">
      <c r="A4954" s="134">
        <v>43320</v>
      </c>
      <c r="B4954" s="133">
        <v>221.83099999999999</v>
      </c>
      <c r="C4954" s="133">
        <v>6094.8289999999997</v>
      </c>
      <c r="D4954" s="183">
        <v>180.119</v>
      </c>
      <c r="E4954" s="133">
        <v>14407</v>
      </c>
      <c r="F4954" s="133">
        <v>5.7272800000000004</v>
      </c>
      <c r="G4954" s="133">
        <v>5.8692700000000002</v>
      </c>
      <c r="H4954" s="133">
        <v>5.8250700000000002</v>
      </c>
      <c r="I4954" s="133">
        <v>6.5490000000000004</v>
      </c>
      <c r="J4954" s="133">
        <v>7.2949999999999999</v>
      </c>
      <c r="K4954" s="133">
        <v>524.44200000000001</v>
      </c>
      <c r="L4954" s="133">
        <v>359.37400000000002</v>
      </c>
    </row>
    <row r="4955" spans="1:12" x14ac:dyDescent="0.3">
      <c r="A4955" s="134">
        <v>43321</v>
      </c>
      <c r="B4955" s="133">
        <v>222.35900000000001</v>
      </c>
      <c r="C4955" s="133">
        <v>6065.2560000000003</v>
      </c>
      <c r="D4955" s="183">
        <v>179.518</v>
      </c>
      <c r="E4955" s="133">
        <v>14474</v>
      </c>
      <c r="F4955" s="133">
        <v>5.79406</v>
      </c>
      <c r="G4955" s="133">
        <v>5.9231100000000003</v>
      </c>
      <c r="H4955" s="133">
        <v>5.8170599999999997</v>
      </c>
      <c r="I4955" s="133">
        <v>6.4770000000000003</v>
      </c>
      <c r="J4955" s="133">
        <v>7.17</v>
      </c>
      <c r="K4955" s="133">
        <v>522.09500000000003</v>
      </c>
      <c r="L4955" s="133">
        <v>358.97800000000001</v>
      </c>
    </row>
    <row r="4956" spans="1:12" x14ac:dyDescent="0.3">
      <c r="A4956" s="134">
        <v>43322</v>
      </c>
      <c r="B4956" s="133">
        <v>222.30600000000001</v>
      </c>
      <c r="C4956" s="133">
        <v>6077.1729999999998</v>
      </c>
      <c r="D4956" s="183">
        <v>179.7</v>
      </c>
      <c r="E4956" s="133">
        <v>14529</v>
      </c>
      <c r="F4956" s="133">
        <v>5.7692300000000003</v>
      </c>
      <c r="G4956" s="133">
        <v>5.8629699999999998</v>
      </c>
      <c r="H4956" s="133">
        <v>5.8179300000000005</v>
      </c>
      <c r="I4956" s="133">
        <v>6.5179999999999998</v>
      </c>
      <c r="J4956" s="133">
        <v>7.2</v>
      </c>
      <c r="K4956" s="133">
        <v>524.16999999999996</v>
      </c>
      <c r="L4956" s="133">
        <v>359.73399999999998</v>
      </c>
    </row>
    <row r="4957" spans="1:12" x14ac:dyDescent="0.3">
      <c r="A4957" s="134">
        <v>43323</v>
      </c>
      <c r="B4957" s="133">
        <v>222.30600000000001</v>
      </c>
      <c r="C4957" s="133">
        <v>6077.1729999999998</v>
      </c>
      <c r="D4957" s="183">
        <v>179.7</v>
      </c>
      <c r="E4957" s="133">
        <v>14529</v>
      </c>
      <c r="F4957" s="133">
        <v>5.7692300000000003</v>
      </c>
      <c r="G4957" s="133">
        <v>5.8629699999999998</v>
      </c>
      <c r="H4957" s="133">
        <v>5.8179300000000005</v>
      </c>
      <c r="I4957" s="133">
        <v>6.5179999999999998</v>
      </c>
      <c r="J4957" s="133">
        <v>7.2</v>
      </c>
      <c r="K4957" s="133">
        <v>524.16999999999996</v>
      </c>
      <c r="L4957" s="133">
        <v>359.73399999999998</v>
      </c>
    </row>
    <row r="4958" spans="1:12" x14ac:dyDescent="0.3">
      <c r="A4958" s="134">
        <v>43324</v>
      </c>
      <c r="B4958" s="133">
        <v>222.30600000000001</v>
      </c>
      <c r="C4958" s="133">
        <v>6077.1729999999998</v>
      </c>
      <c r="D4958" s="183">
        <v>179.7</v>
      </c>
      <c r="E4958" s="133">
        <v>14529</v>
      </c>
      <c r="F4958" s="133">
        <v>5.7692300000000003</v>
      </c>
      <c r="G4958" s="133">
        <v>5.8629699999999998</v>
      </c>
      <c r="H4958" s="133">
        <v>5.8179300000000005</v>
      </c>
      <c r="I4958" s="133">
        <v>6.5179999999999998</v>
      </c>
      <c r="J4958" s="133">
        <v>7.2</v>
      </c>
      <c r="K4958" s="133">
        <v>524.16999999999996</v>
      </c>
      <c r="L4958" s="133">
        <v>359.73399999999998</v>
      </c>
    </row>
    <row r="4959" spans="1:12" x14ac:dyDescent="0.3">
      <c r="A4959" s="134">
        <v>43325</v>
      </c>
      <c r="B4959" s="133">
        <v>220.44300000000001</v>
      </c>
      <c r="C4959" s="133">
        <v>5861.2460000000001</v>
      </c>
      <c r="D4959" s="183">
        <v>173.63300000000001</v>
      </c>
      <c r="E4959" s="133">
        <v>14601</v>
      </c>
      <c r="F4959" s="133">
        <v>5.7524999999999995</v>
      </c>
      <c r="G4959" s="133">
        <v>5.8696700000000002</v>
      </c>
      <c r="H4959" s="133">
        <v>5.79495</v>
      </c>
      <c r="I4959" s="133">
        <v>6.8129999999999997</v>
      </c>
      <c r="J4959" s="133">
        <v>7.3579999999999997</v>
      </c>
      <c r="K4959" s="133">
        <v>502.25200000000001</v>
      </c>
      <c r="L4959" s="133">
        <v>344.17599999999999</v>
      </c>
    </row>
    <row r="4960" spans="1:12" x14ac:dyDescent="0.3">
      <c r="A4960" s="134">
        <v>43326</v>
      </c>
      <c r="B4960" s="133">
        <v>219.30099999999999</v>
      </c>
      <c r="C4960" s="133">
        <v>5769.8729999999996</v>
      </c>
      <c r="D4960" s="183">
        <v>170.40899999999999</v>
      </c>
      <c r="E4960" s="133">
        <v>14593</v>
      </c>
      <c r="F4960" s="133">
        <v>5.7789099999999998</v>
      </c>
      <c r="G4960" s="133">
        <v>5.8939000000000004</v>
      </c>
      <c r="H4960" s="133">
        <v>5.8737000000000004</v>
      </c>
      <c r="I4960" s="133">
        <v>6.8330000000000002</v>
      </c>
      <c r="J4960" s="133">
        <v>7.3579999999999997</v>
      </c>
      <c r="K4960" s="133">
        <v>491.58300000000003</v>
      </c>
      <c r="L4960" s="133">
        <v>338.83</v>
      </c>
    </row>
    <row r="4961" spans="1:12" x14ac:dyDescent="0.3">
      <c r="A4961" s="134">
        <v>43327</v>
      </c>
      <c r="B4961" s="133">
        <v>219.75200000000001</v>
      </c>
      <c r="C4961" s="133">
        <v>5816.59</v>
      </c>
      <c r="D4961" s="183">
        <v>171.95400000000001</v>
      </c>
      <c r="E4961" s="133">
        <v>14600</v>
      </c>
      <c r="F4961" s="133">
        <v>5.7706299999999997</v>
      </c>
      <c r="G4961" s="133">
        <v>5.9394999999999998</v>
      </c>
      <c r="H4961" s="133">
        <v>5.7751799999999998</v>
      </c>
      <c r="I4961" s="133">
        <v>6.8449999999999998</v>
      </c>
      <c r="J4961" s="133">
        <v>7.3579999999999997</v>
      </c>
      <c r="K4961" s="133">
        <v>496.50099999999998</v>
      </c>
      <c r="L4961" s="133">
        <v>342.85399999999998</v>
      </c>
    </row>
    <row r="4962" spans="1:12" x14ac:dyDescent="0.3">
      <c r="A4962" s="134">
        <v>43328</v>
      </c>
      <c r="B4962" s="133">
        <v>219.62799999999999</v>
      </c>
      <c r="C4962" s="133">
        <v>5783.7979999999998</v>
      </c>
      <c r="D4962" s="183">
        <v>172.32400000000001</v>
      </c>
      <c r="E4962" s="133">
        <v>14598</v>
      </c>
      <c r="F4962" s="133">
        <v>5.7726899999999999</v>
      </c>
      <c r="G4962" s="133">
        <v>5.9584999999999999</v>
      </c>
      <c r="H4962" s="133">
        <v>5.8441600000000005</v>
      </c>
      <c r="I4962" s="133">
        <v>6.8</v>
      </c>
      <c r="J4962" s="133">
        <v>7.37</v>
      </c>
      <c r="K4962" s="133">
        <v>492.37799999999999</v>
      </c>
      <c r="L4962" s="133">
        <v>339.65800000000002</v>
      </c>
    </row>
    <row r="4963" spans="1:12" x14ac:dyDescent="0.3">
      <c r="A4963" s="134">
        <v>43329</v>
      </c>
      <c r="B4963" s="133">
        <v>219.67500000000001</v>
      </c>
      <c r="C4963" s="133">
        <v>5783.7979999999998</v>
      </c>
      <c r="D4963" s="183">
        <v>172.32400000000001</v>
      </c>
      <c r="E4963" s="133">
        <v>14595</v>
      </c>
      <c r="F4963" s="133">
        <v>5.7726899999999999</v>
      </c>
      <c r="G4963" s="133">
        <v>5.9584999999999999</v>
      </c>
      <c r="H4963" s="133">
        <v>5.8441600000000005</v>
      </c>
      <c r="I4963" s="133">
        <v>6.8</v>
      </c>
      <c r="J4963" s="133">
        <v>7.37</v>
      </c>
      <c r="K4963" s="133">
        <v>492.37799999999999</v>
      </c>
      <c r="L4963" s="133">
        <v>339.65800000000002</v>
      </c>
    </row>
    <row r="4964" spans="1:12" x14ac:dyDescent="0.3">
      <c r="A4964" s="134">
        <v>43330</v>
      </c>
      <c r="B4964" s="133">
        <v>219.67500000000001</v>
      </c>
      <c r="C4964" s="133">
        <v>5783.7979999999998</v>
      </c>
      <c r="D4964" s="183">
        <v>172.32400000000001</v>
      </c>
      <c r="E4964" s="133">
        <v>14595</v>
      </c>
      <c r="F4964" s="133">
        <v>5.7726899999999999</v>
      </c>
      <c r="G4964" s="133">
        <v>5.9584999999999999</v>
      </c>
      <c r="H4964" s="133">
        <v>5.8441600000000005</v>
      </c>
      <c r="I4964" s="133">
        <v>6.8</v>
      </c>
      <c r="J4964" s="133">
        <v>7.37</v>
      </c>
      <c r="K4964" s="133">
        <v>492.37799999999999</v>
      </c>
      <c r="L4964" s="133">
        <v>339.65800000000002</v>
      </c>
    </row>
    <row r="4965" spans="1:12" x14ac:dyDescent="0.3">
      <c r="A4965" s="134">
        <v>43331</v>
      </c>
      <c r="B4965" s="133">
        <v>219.67500000000001</v>
      </c>
      <c r="C4965" s="133">
        <v>5783.7979999999998</v>
      </c>
      <c r="D4965" s="183">
        <v>172.32400000000001</v>
      </c>
      <c r="E4965" s="133">
        <v>14595</v>
      </c>
      <c r="F4965" s="133">
        <v>5.7726899999999999</v>
      </c>
      <c r="G4965" s="133">
        <v>5.9584999999999999</v>
      </c>
      <c r="H4965" s="133">
        <v>5.8441600000000005</v>
      </c>
      <c r="I4965" s="133">
        <v>6.8</v>
      </c>
      <c r="J4965" s="133">
        <v>7.37</v>
      </c>
      <c r="K4965" s="133">
        <v>492.37799999999999</v>
      </c>
      <c r="L4965" s="133">
        <v>339.65800000000002</v>
      </c>
    </row>
    <row r="4966" spans="1:12" x14ac:dyDescent="0.3">
      <c r="A4966" s="134">
        <v>43332</v>
      </c>
      <c r="B4966" s="133">
        <v>220.50800000000001</v>
      </c>
      <c r="C4966" s="133">
        <v>5892.192</v>
      </c>
      <c r="D4966" s="183">
        <v>175.38300000000001</v>
      </c>
      <c r="E4966" s="133">
        <v>14588</v>
      </c>
      <c r="F4966" s="133">
        <v>5.7787899999999999</v>
      </c>
      <c r="G4966" s="133">
        <v>5.9330300000000005</v>
      </c>
      <c r="H4966" s="133">
        <v>5.8655600000000003</v>
      </c>
      <c r="I4966" s="133">
        <v>6.758</v>
      </c>
      <c r="J4966" s="133">
        <v>7.3449999999999998</v>
      </c>
      <c r="K4966" s="133">
        <v>504.238</v>
      </c>
      <c r="L4966" s="133">
        <v>347.06</v>
      </c>
    </row>
    <row r="4967" spans="1:12" x14ac:dyDescent="0.3">
      <c r="A4967" s="134">
        <v>43333</v>
      </c>
      <c r="B4967" s="133">
        <v>220.78399999999999</v>
      </c>
      <c r="C4967" s="133">
        <v>5944.3010000000004</v>
      </c>
      <c r="D4967" s="183">
        <v>176.78299999999999</v>
      </c>
      <c r="E4967" s="133">
        <v>14580</v>
      </c>
      <c r="F4967" s="133">
        <v>5.7471499999999995</v>
      </c>
      <c r="G4967" s="133">
        <v>5.9325799999999997</v>
      </c>
      <c r="H4967" s="133">
        <v>5.9035299999999999</v>
      </c>
      <c r="I4967" s="133">
        <v>6.7169999999999996</v>
      </c>
      <c r="J4967" s="133">
        <v>7.3209999999999997</v>
      </c>
      <c r="K4967" s="133">
        <v>508.79399999999998</v>
      </c>
      <c r="L4967" s="133">
        <v>348.44400000000002</v>
      </c>
    </row>
    <row r="4968" spans="1:12" x14ac:dyDescent="0.3">
      <c r="A4968" s="134">
        <v>43334</v>
      </c>
      <c r="B4968" s="133">
        <v>220.83199999999999</v>
      </c>
      <c r="C4968" s="133">
        <v>5944.3010000000004</v>
      </c>
      <c r="D4968" s="183">
        <v>176.78299999999999</v>
      </c>
      <c r="E4968" s="133">
        <v>14583</v>
      </c>
      <c r="F4968" s="133">
        <v>5.7471499999999995</v>
      </c>
      <c r="G4968" s="133">
        <v>5.9325799999999997</v>
      </c>
      <c r="H4968" s="133">
        <v>5.9035299999999999</v>
      </c>
      <c r="I4968" s="133">
        <v>6.7169999999999996</v>
      </c>
      <c r="J4968" s="133">
        <v>7.3209999999999997</v>
      </c>
      <c r="K4968" s="133">
        <v>508.79399999999998</v>
      </c>
      <c r="L4968" s="133">
        <v>348.44400000000002</v>
      </c>
    </row>
    <row r="4969" spans="1:12" x14ac:dyDescent="0.3">
      <c r="A4969" s="134">
        <v>43335</v>
      </c>
      <c r="B4969" s="133">
        <v>220.74600000000001</v>
      </c>
      <c r="C4969" s="133">
        <v>5982.9849999999997</v>
      </c>
      <c r="D4969" s="183">
        <v>177.214</v>
      </c>
      <c r="E4969" s="133">
        <v>14654</v>
      </c>
      <c r="F4969" s="133">
        <v>5.7640500000000001</v>
      </c>
      <c r="G4969" s="133">
        <v>5.9089499999999999</v>
      </c>
      <c r="H4969" s="133">
        <v>5.8348399999999998</v>
      </c>
      <c r="I4969" s="133">
        <v>6.8250000000000002</v>
      </c>
      <c r="J4969" s="133">
        <v>7.3689999999999998</v>
      </c>
      <c r="K4969" s="133">
        <v>515.45699999999999</v>
      </c>
      <c r="L4969" s="133">
        <v>354.04199999999997</v>
      </c>
    </row>
    <row r="4970" spans="1:12" x14ac:dyDescent="0.3">
      <c r="A4970" s="134">
        <v>43336</v>
      </c>
      <c r="B4970" s="133">
        <v>220.44399999999999</v>
      </c>
      <c r="C4970" s="133">
        <v>5968.75</v>
      </c>
      <c r="D4970" s="183">
        <v>176.53</v>
      </c>
      <c r="E4970" s="133">
        <v>14585</v>
      </c>
      <c r="F4970" s="133">
        <v>5.7728799999999998</v>
      </c>
      <c r="G4970" s="133">
        <v>5.9206099999999999</v>
      </c>
      <c r="H4970" s="133">
        <v>5.8125799999999996</v>
      </c>
      <c r="I4970" s="133">
        <v>6.8410000000000002</v>
      </c>
      <c r="J4970" s="133">
        <v>7.4249999999999998</v>
      </c>
      <c r="K4970" s="133">
        <v>512.75199999999995</v>
      </c>
      <c r="L4970" s="133">
        <v>353.33499999999998</v>
      </c>
    </row>
    <row r="4971" spans="1:12" x14ac:dyDescent="0.3">
      <c r="A4971" s="134">
        <v>43337</v>
      </c>
      <c r="B4971" s="133">
        <v>220.44399999999999</v>
      </c>
      <c r="C4971" s="133">
        <v>5968.75</v>
      </c>
      <c r="D4971" s="183">
        <v>176.53</v>
      </c>
      <c r="E4971" s="133">
        <v>14585</v>
      </c>
      <c r="F4971" s="133">
        <v>5.7728799999999998</v>
      </c>
      <c r="G4971" s="133">
        <v>5.9206099999999999</v>
      </c>
      <c r="H4971" s="133">
        <v>5.8125799999999996</v>
      </c>
      <c r="I4971" s="133">
        <v>6.8410000000000002</v>
      </c>
      <c r="J4971" s="133">
        <v>7.4249999999999998</v>
      </c>
      <c r="K4971" s="133">
        <v>512.75199999999995</v>
      </c>
      <c r="L4971" s="133">
        <v>353.33499999999998</v>
      </c>
    </row>
    <row r="4972" spans="1:12" x14ac:dyDescent="0.3">
      <c r="A4972" s="134">
        <v>43338</v>
      </c>
      <c r="B4972" s="133">
        <v>220.44399999999999</v>
      </c>
      <c r="C4972" s="133">
        <v>5968.75</v>
      </c>
      <c r="D4972" s="183">
        <v>176.53</v>
      </c>
      <c r="E4972" s="133">
        <v>14585</v>
      </c>
      <c r="F4972" s="133">
        <v>5.7728799999999998</v>
      </c>
      <c r="G4972" s="133">
        <v>5.9206099999999999</v>
      </c>
      <c r="H4972" s="133">
        <v>5.8125799999999996</v>
      </c>
      <c r="I4972" s="133">
        <v>6.8410000000000002</v>
      </c>
      <c r="J4972" s="133">
        <v>7.4249999999999998</v>
      </c>
      <c r="K4972" s="133">
        <v>512.75199999999995</v>
      </c>
      <c r="L4972" s="133">
        <v>353.33499999999998</v>
      </c>
    </row>
    <row r="4973" spans="1:12" x14ac:dyDescent="0.3">
      <c r="A4973" s="134">
        <v>43339</v>
      </c>
      <c r="B4973" s="133">
        <v>220.95699999999999</v>
      </c>
      <c r="C4973" s="133">
        <v>6025.9679999999998</v>
      </c>
      <c r="D4973" s="183">
        <v>178.649</v>
      </c>
      <c r="E4973" s="133">
        <v>14593</v>
      </c>
      <c r="F4973" s="133">
        <v>5.8264800000000001</v>
      </c>
      <c r="G4973" s="133">
        <v>5.9595500000000001</v>
      </c>
      <c r="H4973" s="133">
        <v>5.82043</v>
      </c>
      <c r="I4973" s="133">
        <v>6.8209999999999997</v>
      </c>
      <c r="J4973" s="133">
        <v>7.43</v>
      </c>
      <c r="K4973" s="133">
        <v>520.75400000000002</v>
      </c>
      <c r="L4973" s="133">
        <v>360.24599999999998</v>
      </c>
    </row>
    <row r="4974" spans="1:12" x14ac:dyDescent="0.3">
      <c r="A4974" s="134">
        <v>43340</v>
      </c>
      <c r="B4974" s="133">
        <v>221.18600000000001</v>
      </c>
      <c r="C4974" s="133">
        <v>6042.65</v>
      </c>
      <c r="D4974" s="183">
        <v>178.929</v>
      </c>
      <c r="E4974" s="133">
        <v>14638</v>
      </c>
      <c r="F4974" s="133">
        <v>5.7788300000000001</v>
      </c>
      <c r="G4974" s="133">
        <v>5.9654100000000003</v>
      </c>
      <c r="H4974" s="133">
        <v>5.8196599999999998</v>
      </c>
      <c r="I4974" s="133">
        <v>6.8419999999999996</v>
      </c>
      <c r="J4974" s="133">
        <v>7.4370000000000003</v>
      </c>
      <c r="K4974" s="133">
        <v>521.976</v>
      </c>
      <c r="L4974" s="133">
        <v>360.495</v>
      </c>
    </row>
    <row r="4975" spans="1:12" x14ac:dyDescent="0.3">
      <c r="A4975" s="134">
        <v>43341</v>
      </c>
      <c r="B4975" s="133">
        <v>221.203</v>
      </c>
      <c r="C4975" s="133">
        <v>6065.1490000000003</v>
      </c>
      <c r="D4975" s="183">
        <v>179.941</v>
      </c>
      <c r="E4975" s="133">
        <v>14672</v>
      </c>
      <c r="F4975" s="133">
        <v>5.798</v>
      </c>
      <c r="G4975" s="133">
        <v>5.9022800000000002</v>
      </c>
      <c r="H4975" s="133">
        <v>5.8558199999999996</v>
      </c>
      <c r="I4975" s="133">
        <v>6.8369999999999997</v>
      </c>
      <c r="J4975" s="133">
        <v>7.4290000000000003</v>
      </c>
      <c r="K4975" s="133">
        <v>525.09199999999998</v>
      </c>
      <c r="L4975" s="133">
        <v>361.15</v>
      </c>
    </row>
    <row r="4976" spans="1:12" x14ac:dyDescent="0.3">
      <c r="A4976" s="134">
        <v>43342</v>
      </c>
      <c r="B4976" s="133">
        <v>220.51</v>
      </c>
      <c r="C4976" s="133">
        <v>6018.9639999999999</v>
      </c>
      <c r="D4976" s="183">
        <v>179.02500000000001</v>
      </c>
      <c r="E4976" s="133">
        <v>14800</v>
      </c>
      <c r="F4976" s="133">
        <v>5.7850400000000004</v>
      </c>
      <c r="G4976" s="133">
        <v>5.9587300000000001</v>
      </c>
      <c r="H4976" s="133">
        <v>5.8421000000000003</v>
      </c>
      <c r="I4976" s="133">
        <v>7.008</v>
      </c>
      <c r="J4976" s="133">
        <v>7.492</v>
      </c>
      <c r="K4976" s="133">
        <v>518.97</v>
      </c>
      <c r="L4976" s="133">
        <v>357.62599999999998</v>
      </c>
    </row>
    <row r="4977" spans="1:12" x14ac:dyDescent="0.3">
      <c r="A4977" s="134">
        <v>43343</v>
      </c>
      <c r="B4977" s="133">
        <v>218.92699999999999</v>
      </c>
      <c r="C4977" s="133">
        <v>6018.46</v>
      </c>
      <c r="D4977" s="183">
        <v>178.56200000000001</v>
      </c>
      <c r="E4977" s="133">
        <v>14812</v>
      </c>
      <c r="F4977" s="133">
        <v>5.8286100000000003</v>
      </c>
      <c r="G4977" s="133">
        <v>5.9885700000000002</v>
      </c>
      <c r="H4977" s="133">
        <v>5.8446400000000001</v>
      </c>
      <c r="I4977" s="133">
        <v>7.1820000000000004</v>
      </c>
      <c r="J4977" s="133">
        <v>7.6289999999999996</v>
      </c>
      <c r="K4977" s="133">
        <v>518.15700000000004</v>
      </c>
      <c r="L4977" s="133">
        <v>355.80700000000002</v>
      </c>
    </row>
    <row r="4978" spans="1:12" x14ac:dyDescent="0.3">
      <c r="A4978" s="134">
        <v>43344</v>
      </c>
      <c r="B4978" s="133">
        <v>218.92699999999999</v>
      </c>
      <c r="C4978" s="133">
        <v>6018.46</v>
      </c>
      <c r="D4978" s="183">
        <v>178.56200000000001</v>
      </c>
      <c r="E4978" s="133">
        <v>14812</v>
      </c>
      <c r="F4978" s="133">
        <v>5.8286100000000003</v>
      </c>
      <c r="G4978" s="133">
        <v>5.9885700000000002</v>
      </c>
      <c r="H4978" s="133">
        <v>5.8446400000000001</v>
      </c>
      <c r="I4978" s="133">
        <v>7.1820000000000004</v>
      </c>
      <c r="J4978" s="133">
        <v>7.6289999999999996</v>
      </c>
      <c r="K4978" s="133">
        <v>518.15700000000004</v>
      </c>
      <c r="L4978" s="133">
        <v>355.80700000000002</v>
      </c>
    </row>
    <row r="4979" spans="1:12" x14ac:dyDescent="0.3">
      <c r="A4979" s="134">
        <v>43345</v>
      </c>
      <c r="B4979" s="133">
        <v>218.92699999999999</v>
      </c>
      <c r="C4979" s="133">
        <v>6018.46</v>
      </c>
      <c r="D4979" s="183">
        <v>178.56200000000001</v>
      </c>
      <c r="E4979" s="133">
        <v>14812</v>
      </c>
      <c r="F4979" s="133">
        <v>5.8286100000000003</v>
      </c>
      <c r="G4979" s="133">
        <v>5.9885700000000002</v>
      </c>
      <c r="H4979" s="133">
        <v>5.8446400000000001</v>
      </c>
      <c r="I4979" s="133">
        <v>7.1820000000000004</v>
      </c>
      <c r="J4979" s="133">
        <v>7.6289999999999996</v>
      </c>
      <c r="K4979" s="133">
        <v>518.15700000000004</v>
      </c>
      <c r="L4979" s="133">
        <v>355.80700000000002</v>
      </c>
    </row>
    <row r="4980" spans="1:12" x14ac:dyDescent="0.3">
      <c r="A4980" s="134">
        <v>43346</v>
      </c>
      <c r="B4980" s="133">
        <v>217.751</v>
      </c>
      <c r="C4980" s="133">
        <v>5967.5789999999997</v>
      </c>
      <c r="D4980" s="183">
        <v>176.809</v>
      </c>
      <c r="E4980" s="133">
        <v>14896</v>
      </c>
      <c r="F4980" s="133">
        <v>5.8711700000000002</v>
      </c>
      <c r="G4980" s="133">
        <v>5.9255599999999999</v>
      </c>
      <c r="H4980" s="133">
        <v>5.8845600000000005</v>
      </c>
      <c r="I4980" s="133">
        <v>7.3819999999999997</v>
      </c>
      <c r="J4980" s="133">
        <v>7.9</v>
      </c>
      <c r="K4980" s="133">
        <v>513.20100000000002</v>
      </c>
      <c r="L4980" s="133">
        <v>352.98200000000003</v>
      </c>
    </row>
    <row r="4981" spans="1:12" x14ac:dyDescent="0.3">
      <c r="A4981" s="134">
        <v>43347</v>
      </c>
      <c r="B4981" s="133">
        <v>216.31700000000001</v>
      </c>
      <c r="C4981" s="133">
        <v>5905.3010000000004</v>
      </c>
      <c r="D4981" s="183">
        <v>174.44800000000001</v>
      </c>
      <c r="E4981" s="133">
        <v>14981</v>
      </c>
      <c r="F4981" s="133">
        <v>5.8189500000000001</v>
      </c>
      <c r="G4981" s="133">
        <v>5.9232300000000002</v>
      </c>
      <c r="H4981" s="133">
        <v>5.9120100000000004</v>
      </c>
      <c r="I4981" s="133">
        <v>7.5049999999999999</v>
      </c>
      <c r="J4981" s="133">
        <v>7.9050000000000002</v>
      </c>
      <c r="K4981" s="133">
        <v>508.70699999999999</v>
      </c>
      <c r="L4981" s="133">
        <v>348.83199999999999</v>
      </c>
    </row>
    <row r="4982" spans="1:12" x14ac:dyDescent="0.3">
      <c r="A4982" s="134">
        <v>43348</v>
      </c>
      <c r="B4982" s="133">
        <v>214.625</v>
      </c>
      <c r="C4982" s="133">
        <v>5683.5010000000002</v>
      </c>
      <c r="D4982" s="183">
        <v>167.642</v>
      </c>
      <c r="E4982" s="133">
        <v>14960</v>
      </c>
      <c r="F4982" s="133">
        <v>5.79657</v>
      </c>
      <c r="G4982" s="133">
        <v>5.9304500000000004</v>
      </c>
      <c r="H4982" s="133">
        <v>5.8372900000000003</v>
      </c>
      <c r="I4982" s="133">
        <v>7.7679999999999998</v>
      </c>
      <c r="J4982" s="133">
        <v>7.9809999999999999</v>
      </c>
      <c r="K4982" s="133">
        <v>486.31200000000001</v>
      </c>
      <c r="L4982" s="133">
        <v>333.48399999999998</v>
      </c>
    </row>
    <row r="4983" spans="1:12" x14ac:dyDescent="0.3">
      <c r="A4983" s="134">
        <v>43349</v>
      </c>
      <c r="B4983" s="133">
        <v>213.06200000000001</v>
      </c>
      <c r="C4983" s="133">
        <v>5776.0950000000003</v>
      </c>
      <c r="D4983" s="183">
        <v>169.602</v>
      </c>
      <c r="E4983" s="133">
        <v>14913</v>
      </c>
      <c r="F4983" s="133">
        <v>5.8472299999999997</v>
      </c>
      <c r="G4983" s="133">
        <v>5.9363299999999999</v>
      </c>
      <c r="H4983" s="133">
        <v>5.8712099999999996</v>
      </c>
      <c r="I4983" s="133">
        <v>7.9269999999999996</v>
      </c>
      <c r="J4983" s="133">
        <v>8.2870000000000008</v>
      </c>
      <c r="K4983" s="133">
        <v>497.09699999999998</v>
      </c>
      <c r="L4983" s="133">
        <v>340.05200000000002</v>
      </c>
    </row>
    <row r="4984" spans="1:12" x14ac:dyDescent="0.3">
      <c r="A4984" s="134">
        <v>43350</v>
      </c>
      <c r="B4984" s="133">
        <v>214.024</v>
      </c>
      <c r="C4984" s="133">
        <v>5851.4650000000001</v>
      </c>
      <c r="D4984" s="183">
        <v>172.27099999999999</v>
      </c>
      <c r="E4984" s="133">
        <v>14982</v>
      </c>
      <c r="F4984" s="133">
        <v>5.8938100000000002</v>
      </c>
      <c r="G4984" s="133">
        <v>5.96286</v>
      </c>
      <c r="H4984" s="133">
        <v>5.8298300000000003</v>
      </c>
      <c r="I4984" s="133">
        <v>7.7880000000000003</v>
      </c>
      <c r="J4984" s="133">
        <v>8.0960000000000001</v>
      </c>
      <c r="K4984" s="133">
        <v>507.202</v>
      </c>
      <c r="L4984" s="133">
        <v>346.96600000000001</v>
      </c>
    </row>
    <row r="4985" spans="1:12" x14ac:dyDescent="0.3">
      <c r="A4985" s="134">
        <v>43351</v>
      </c>
      <c r="B4985" s="133">
        <v>214.024</v>
      </c>
      <c r="C4985" s="133">
        <v>5851.4650000000001</v>
      </c>
      <c r="D4985" s="183">
        <v>172.27099999999999</v>
      </c>
      <c r="E4985" s="133">
        <v>14982</v>
      </c>
      <c r="F4985" s="133">
        <v>5.8938100000000002</v>
      </c>
      <c r="G4985" s="133">
        <v>5.96286</v>
      </c>
      <c r="H4985" s="133">
        <v>5.8298300000000003</v>
      </c>
      <c r="I4985" s="133">
        <v>7.7880000000000003</v>
      </c>
      <c r="J4985" s="133">
        <v>8.0960000000000001</v>
      </c>
      <c r="K4985" s="133">
        <v>507.202</v>
      </c>
      <c r="L4985" s="133">
        <v>346.96600000000001</v>
      </c>
    </row>
    <row r="4986" spans="1:12" x14ac:dyDescent="0.3">
      <c r="A4986" s="134">
        <v>43352</v>
      </c>
      <c r="B4986" s="133">
        <v>214.024</v>
      </c>
      <c r="C4986" s="133">
        <v>5851.4650000000001</v>
      </c>
      <c r="D4986" s="183">
        <v>172.27099999999999</v>
      </c>
      <c r="E4986" s="133">
        <v>14982</v>
      </c>
      <c r="F4986" s="133">
        <v>5.8938100000000002</v>
      </c>
      <c r="G4986" s="133">
        <v>5.96286</v>
      </c>
      <c r="H4986" s="133">
        <v>5.8298300000000003</v>
      </c>
      <c r="I4986" s="133">
        <v>7.7880000000000003</v>
      </c>
      <c r="J4986" s="133">
        <v>8.0960000000000001</v>
      </c>
      <c r="K4986" s="133">
        <v>507.202</v>
      </c>
      <c r="L4986" s="133">
        <v>346.96600000000001</v>
      </c>
    </row>
    <row r="4987" spans="1:12" x14ac:dyDescent="0.3">
      <c r="A4987" s="134">
        <v>43353</v>
      </c>
      <c r="B4987" s="133">
        <v>213.36199999999999</v>
      </c>
      <c r="C4987" s="133">
        <v>5831.1170000000002</v>
      </c>
      <c r="D4987" s="183">
        <v>172.52600000000001</v>
      </c>
      <c r="E4987" s="133">
        <v>14844</v>
      </c>
      <c r="F4987" s="133">
        <v>5.9124499999999998</v>
      </c>
      <c r="G4987" s="133">
        <v>5.9751099999999999</v>
      </c>
      <c r="H4987" s="133">
        <v>5.8772599999999997</v>
      </c>
      <c r="I4987" s="133">
        <v>7.6210000000000004</v>
      </c>
      <c r="J4987" s="133">
        <v>8.1869999999999994</v>
      </c>
      <c r="K4987" s="133">
        <v>504.12900000000002</v>
      </c>
      <c r="L4987" s="133">
        <v>345.59</v>
      </c>
    </row>
    <row r="4988" spans="1:12" x14ac:dyDescent="0.3">
      <c r="A4988" s="134">
        <v>43354</v>
      </c>
      <c r="B4988" s="133">
        <v>213.40899999999999</v>
      </c>
      <c r="C4988" s="133">
        <v>5831.1170000000002</v>
      </c>
      <c r="D4988" s="183">
        <v>172.52600000000001</v>
      </c>
      <c r="E4988" s="133">
        <v>14839</v>
      </c>
      <c r="F4988" s="133">
        <v>5.9124499999999998</v>
      </c>
      <c r="G4988" s="133">
        <v>5.9751099999999999</v>
      </c>
      <c r="H4988" s="133">
        <v>5.8772599999999997</v>
      </c>
      <c r="I4988" s="133">
        <v>7.6210000000000004</v>
      </c>
      <c r="J4988" s="133">
        <v>8.1869999999999994</v>
      </c>
      <c r="K4988" s="133">
        <v>504.12900000000002</v>
      </c>
      <c r="L4988" s="133">
        <v>345.59</v>
      </c>
    </row>
    <row r="4989" spans="1:12" x14ac:dyDescent="0.3">
      <c r="A4989" s="134">
        <v>43355</v>
      </c>
      <c r="B4989" s="133">
        <v>213.09200000000001</v>
      </c>
      <c r="C4989" s="133">
        <v>5798.1509999999998</v>
      </c>
      <c r="D4989" s="183">
        <v>172.38900000000001</v>
      </c>
      <c r="E4989" s="133">
        <v>14794</v>
      </c>
      <c r="F4989" s="133">
        <v>5.85311</v>
      </c>
      <c r="G4989" s="133">
        <v>5.9426500000000004</v>
      </c>
      <c r="H4989" s="133">
        <v>5.8505599999999998</v>
      </c>
      <c r="I4989" s="133">
        <v>7.6020000000000003</v>
      </c>
      <c r="J4989" s="133">
        <v>8.1880000000000006</v>
      </c>
      <c r="K4989" s="133">
        <v>498.18900000000002</v>
      </c>
      <c r="L4989" s="133">
        <v>340.45499999999998</v>
      </c>
    </row>
    <row r="4990" spans="1:12" x14ac:dyDescent="0.3">
      <c r="A4990" s="134">
        <v>43356</v>
      </c>
      <c r="B4990" s="133">
        <v>213.43299999999999</v>
      </c>
      <c r="C4990" s="133">
        <v>5858.2740000000003</v>
      </c>
      <c r="D4990" s="183">
        <v>173.42699999999999</v>
      </c>
      <c r="E4990" s="133">
        <v>14768</v>
      </c>
      <c r="F4990" s="133">
        <v>5.9049500000000004</v>
      </c>
      <c r="G4990" s="133">
        <v>5.9879100000000003</v>
      </c>
      <c r="H4990" s="133">
        <v>5.8472600000000003</v>
      </c>
      <c r="I4990" s="133">
        <v>7.5919999999999996</v>
      </c>
      <c r="J4990" s="133">
        <v>8.1509999999999998</v>
      </c>
      <c r="K4990" s="133">
        <v>504.87299999999999</v>
      </c>
      <c r="L4990" s="133">
        <v>345.92099999999999</v>
      </c>
    </row>
    <row r="4991" spans="1:12" x14ac:dyDescent="0.3">
      <c r="A4991" s="134">
        <v>43357</v>
      </c>
      <c r="B4991" s="133">
        <v>214.47300000000001</v>
      </c>
      <c r="C4991" s="133">
        <v>5931.2809999999999</v>
      </c>
      <c r="D4991" s="183">
        <v>175.858</v>
      </c>
      <c r="E4991" s="133">
        <v>14808</v>
      </c>
      <c r="F4991" s="133">
        <v>5.8735900000000001</v>
      </c>
      <c r="G4991" s="133">
        <v>6.0042999999999997</v>
      </c>
      <c r="H4991" s="133">
        <v>5.8224799999999997</v>
      </c>
      <c r="I4991" s="133">
        <v>7.5170000000000003</v>
      </c>
      <c r="J4991" s="133">
        <v>8.1010000000000009</v>
      </c>
      <c r="K4991" s="133">
        <v>512.71100000000001</v>
      </c>
      <c r="L4991" s="133">
        <v>351.892</v>
      </c>
    </row>
    <row r="4992" spans="1:12" x14ac:dyDescent="0.3">
      <c r="A4992" s="134">
        <v>43358</v>
      </c>
      <c r="B4992" s="133">
        <v>214.47300000000001</v>
      </c>
      <c r="C4992" s="133">
        <v>5931.2809999999999</v>
      </c>
      <c r="D4992" s="183">
        <v>175.858</v>
      </c>
      <c r="E4992" s="133">
        <v>14808</v>
      </c>
      <c r="F4992" s="133">
        <v>5.8735900000000001</v>
      </c>
      <c r="G4992" s="133">
        <v>6.0042999999999997</v>
      </c>
      <c r="H4992" s="133">
        <v>5.8224799999999997</v>
      </c>
      <c r="I4992" s="133">
        <v>7.5170000000000003</v>
      </c>
      <c r="J4992" s="133">
        <v>8.1010000000000009</v>
      </c>
      <c r="K4992" s="133">
        <v>512.71100000000001</v>
      </c>
      <c r="L4992" s="133">
        <v>351.892</v>
      </c>
    </row>
    <row r="4993" spans="1:12" x14ac:dyDescent="0.3">
      <c r="A4993" s="134">
        <v>43359</v>
      </c>
      <c r="B4993" s="133">
        <v>214.47300000000001</v>
      </c>
      <c r="C4993" s="133">
        <v>5931.2809999999999</v>
      </c>
      <c r="D4993" s="183">
        <v>175.858</v>
      </c>
      <c r="E4993" s="133">
        <v>14808</v>
      </c>
      <c r="F4993" s="133">
        <v>5.8735900000000001</v>
      </c>
      <c r="G4993" s="133">
        <v>6.0042999999999997</v>
      </c>
      <c r="H4993" s="133">
        <v>5.8224799999999997</v>
      </c>
      <c r="I4993" s="133">
        <v>7.5170000000000003</v>
      </c>
      <c r="J4993" s="133">
        <v>8.1010000000000009</v>
      </c>
      <c r="K4993" s="133">
        <v>512.71100000000001</v>
      </c>
      <c r="L4993" s="133">
        <v>351.892</v>
      </c>
    </row>
    <row r="4994" spans="1:12" x14ac:dyDescent="0.3">
      <c r="A4994" s="134">
        <v>43360</v>
      </c>
      <c r="B4994" s="133">
        <v>214.51400000000001</v>
      </c>
      <c r="C4994" s="133">
        <v>5824.2569999999996</v>
      </c>
      <c r="D4994" s="183">
        <v>172.559</v>
      </c>
      <c r="E4994" s="133">
        <v>14926</v>
      </c>
      <c r="F4994" s="133">
        <v>5.86768</v>
      </c>
      <c r="G4994" s="133">
        <v>6.0288399999999998</v>
      </c>
      <c r="H4994" s="133">
        <v>5.8957100000000002</v>
      </c>
      <c r="I4994" s="133">
        <v>7.4950000000000001</v>
      </c>
      <c r="J4994" s="133">
        <v>8.1449999999999996</v>
      </c>
      <c r="K4994" s="133">
        <v>499.95600000000002</v>
      </c>
      <c r="L4994" s="133">
        <v>343.35700000000003</v>
      </c>
    </row>
    <row r="4995" spans="1:12" x14ac:dyDescent="0.3">
      <c r="A4995" s="134">
        <v>43361</v>
      </c>
      <c r="B4995" s="133">
        <v>215.61199999999999</v>
      </c>
      <c r="C4995" s="133">
        <v>5811.79</v>
      </c>
      <c r="D4995" s="183">
        <v>172.68700000000001</v>
      </c>
      <c r="E4995" s="133">
        <v>14869</v>
      </c>
      <c r="F4995" s="133">
        <v>5.87697</v>
      </c>
      <c r="G4995" s="133">
        <v>5.9954799999999997</v>
      </c>
      <c r="H4995" s="133">
        <v>5.9114899999999997</v>
      </c>
      <c r="I4995" s="133">
        <v>7.5629999999999997</v>
      </c>
      <c r="J4995" s="133">
        <v>8.1120000000000001</v>
      </c>
      <c r="K4995" s="133">
        <v>499.09</v>
      </c>
      <c r="L4995" s="133">
        <v>343.37400000000002</v>
      </c>
    </row>
    <row r="4996" spans="1:12" x14ac:dyDescent="0.3">
      <c r="A4996" s="134">
        <v>43362</v>
      </c>
      <c r="B4996" s="133">
        <v>216.369</v>
      </c>
      <c r="C4996" s="133">
        <v>5873.5969999999998</v>
      </c>
      <c r="D4996" s="183">
        <v>174.583</v>
      </c>
      <c r="E4996" s="133">
        <v>14824</v>
      </c>
      <c r="F4996" s="133">
        <v>5.9404399999999997</v>
      </c>
      <c r="G4996" s="133">
        <v>6.0190099999999997</v>
      </c>
      <c r="H4996" s="133">
        <v>5.8599199999999998</v>
      </c>
      <c r="I4996" s="133">
        <v>7.6559999999999997</v>
      </c>
      <c r="J4996" s="133">
        <v>8.093</v>
      </c>
      <c r="K4996" s="133">
        <v>505.51100000000002</v>
      </c>
      <c r="L4996" s="133">
        <v>347.02800000000002</v>
      </c>
    </row>
    <row r="4997" spans="1:12" x14ac:dyDescent="0.3">
      <c r="A4997" s="134">
        <v>43363</v>
      </c>
      <c r="B4997" s="133">
        <v>216.93700000000001</v>
      </c>
      <c r="C4997" s="133">
        <v>5931.2659999999996</v>
      </c>
      <c r="D4997" s="183">
        <v>176.14099999999999</v>
      </c>
      <c r="E4997" s="133">
        <v>14781</v>
      </c>
      <c r="F4997" s="133">
        <v>5.89025</v>
      </c>
      <c r="G4997" s="133">
        <v>6.0534999999999997</v>
      </c>
      <c r="H4997" s="133">
        <v>5.95702</v>
      </c>
      <c r="I4997" s="133">
        <v>7.4950000000000001</v>
      </c>
      <c r="J4997" s="133">
        <v>8.0760000000000005</v>
      </c>
      <c r="K4997" s="133">
        <v>513.67200000000003</v>
      </c>
      <c r="L4997" s="133">
        <v>351.70400000000001</v>
      </c>
    </row>
    <row r="4998" spans="1:12" x14ac:dyDescent="0.3">
      <c r="A4998" s="134">
        <v>43364</v>
      </c>
      <c r="B4998" s="133">
        <v>218.27799999999999</v>
      </c>
      <c r="C4998" s="133">
        <v>5957.7439999999997</v>
      </c>
      <c r="D4998" s="183">
        <v>176.63200000000001</v>
      </c>
      <c r="E4998" s="133">
        <v>14852</v>
      </c>
      <c r="F4998" s="133">
        <v>5.9138000000000002</v>
      </c>
      <c r="G4998" s="133">
        <v>6.0501699999999996</v>
      </c>
      <c r="H4998" s="133">
        <v>5.9159500000000005</v>
      </c>
      <c r="I4998" s="133">
        <v>7.46</v>
      </c>
      <c r="J4998" s="133">
        <v>7.9329999999999998</v>
      </c>
      <c r="K4998" s="133">
        <v>516.30200000000002</v>
      </c>
      <c r="L4998" s="133">
        <v>352.899</v>
      </c>
    </row>
    <row r="4999" spans="1:12" x14ac:dyDescent="0.3">
      <c r="A4999" s="134">
        <v>43365</v>
      </c>
      <c r="B4999" s="133">
        <v>218.27799999999999</v>
      </c>
      <c r="C4999" s="133">
        <v>5957.7439999999997</v>
      </c>
      <c r="D4999" s="183">
        <v>176.63200000000001</v>
      </c>
      <c r="E4999" s="133">
        <v>14852</v>
      </c>
      <c r="F4999" s="133">
        <v>5.9138000000000002</v>
      </c>
      <c r="G4999" s="133">
        <v>6.0501699999999996</v>
      </c>
      <c r="H4999" s="133">
        <v>5.9159500000000005</v>
      </c>
      <c r="I4999" s="133">
        <v>7.46</v>
      </c>
      <c r="J4999" s="133">
        <v>7.9329999999999998</v>
      </c>
      <c r="K4999" s="133">
        <v>516.30200000000002</v>
      </c>
      <c r="L4999" s="133">
        <v>352.899</v>
      </c>
    </row>
    <row r="5000" spans="1:12" x14ac:dyDescent="0.3">
      <c r="A5000" s="134">
        <v>43366</v>
      </c>
      <c r="B5000" s="133">
        <v>218.27799999999999</v>
      </c>
      <c r="C5000" s="133">
        <v>5957.7439999999997</v>
      </c>
      <c r="D5000" s="183">
        <v>176.63200000000001</v>
      </c>
      <c r="E5000" s="133">
        <v>14852</v>
      </c>
      <c r="F5000" s="133">
        <v>5.9138000000000002</v>
      </c>
      <c r="G5000" s="133">
        <v>6.0501699999999996</v>
      </c>
      <c r="H5000" s="133">
        <v>5.9159500000000005</v>
      </c>
      <c r="I5000" s="133">
        <v>7.46</v>
      </c>
      <c r="J5000" s="133">
        <v>7.9329999999999998</v>
      </c>
      <c r="K5000" s="133">
        <v>516.30200000000002</v>
      </c>
      <c r="L5000" s="133">
        <v>352.899</v>
      </c>
    </row>
    <row r="5001" spans="1:12" x14ac:dyDescent="0.3">
      <c r="A5001" s="134">
        <v>43367</v>
      </c>
      <c r="B5001" s="133">
        <v>218.11600000000001</v>
      </c>
      <c r="C5001" s="133">
        <v>5882.22</v>
      </c>
      <c r="D5001" s="183">
        <v>175.06800000000001</v>
      </c>
      <c r="E5001" s="133">
        <v>14925</v>
      </c>
      <c r="F5001" s="133">
        <v>5.9103399999999997</v>
      </c>
      <c r="G5001" s="133">
        <v>6.0582200000000004</v>
      </c>
      <c r="H5001" s="133">
        <v>5.9049300000000002</v>
      </c>
      <c r="I5001" s="133">
        <v>7.48</v>
      </c>
      <c r="J5001" s="133">
        <v>7.9669999999999996</v>
      </c>
      <c r="K5001" s="133">
        <v>507.74099999999999</v>
      </c>
      <c r="L5001" s="133">
        <v>348.26900000000001</v>
      </c>
    </row>
    <row r="5002" spans="1:12" x14ac:dyDescent="0.3">
      <c r="A5002" s="134">
        <v>43368</v>
      </c>
      <c r="B5002" s="133">
        <v>217.672</v>
      </c>
      <c r="C5002" s="133">
        <v>5874.299</v>
      </c>
      <c r="D5002" s="183">
        <v>175.05</v>
      </c>
      <c r="E5002" s="133">
        <v>14937</v>
      </c>
      <c r="F5002" s="133">
        <v>5.9459900000000001</v>
      </c>
      <c r="G5002" s="133">
        <v>6.0159000000000002</v>
      </c>
      <c r="H5002" s="133">
        <v>5.88429</v>
      </c>
      <c r="I5002" s="133">
        <v>7.4690000000000003</v>
      </c>
      <c r="J5002" s="133">
        <v>7.9770000000000003</v>
      </c>
      <c r="K5002" s="133">
        <v>506.98</v>
      </c>
      <c r="L5002" s="133">
        <v>347.52600000000001</v>
      </c>
    </row>
    <row r="5003" spans="1:12" x14ac:dyDescent="0.3">
      <c r="A5003" s="134">
        <v>43369</v>
      </c>
      <c r="B5003" s="133">
        <v>217.93299999999999</v>
      </c>
      <c r="C5003" s="133">
        <v>5873.2709999999997</v>
      </c>
      <c r="D5003" s="183">
        <v>174.89400000000001</v>
      </c>
      <c r="E5003" s="133">
        <v>14912</v>
      </c>
      <c r="F5003" s="133">
        <v>5.9296199999999999</v>
      </c>
      <c r="G5003" s="133">
        <v>6.0069800000000004</v>
      </c>
      <c r="H5003" s="133">
        <v>5.8398700000000003</v>
      </c>
      <c r="I5003" s="133">
        <v>7.3890000000000002</v>
      </c>
      <c r="J5003" s="133">
        <v>7.95</v>
      </c>
      <c r="K5003" s="133">
        <v>506.49799999999999</v>
      </c>
      <c r="L5003" s="133">
        <v>347.96</v>
      </c>
    </row>
    <row r="5004" spans="1:12" x14ac:dyDescent="0.3">
      <c r="A5004" s="134">
        <v>43370</v>
      </c>
      <c r="B5004" s="133">
        <v>218.215</v>
      </c>
      <c r="C5004" s="133">
        <v>5929.2160000000003</v>
      </c>
      <c r="D5004" s="183">
        <v>176.72800000000001</v>
      </c>
      <c r="E5004" s="133">
        <v>14920</v>
      </c>
      <c r="F5004" s="133">
        <v>6.00847</v>
      </c>
      <c r="G5004" s="133">
        <v>6.0861599999999996</v>
      </c>
      <c r="H5004" s="133">
        <v>5.9177</v>
      </c>
      <c r="I5004" s="133">
        <v>7.4470000000000001</v>
      </c>
      <c r="J5004" s="133">
        <v>7.9240000000000004</v>
      </c>
      <c r="K5004" s="133">
        <v>513.83900000000006</v>
      </c>
      <c r="L5004" s="133">
        <v>351.44</v>
      </c>
    </row>
    <row r="5005" spans="1:12" x14ac:dyDescent="0.3">
      <c r="A5005" s="134">
        <v>43371</v>
      </c>
      <c r="B5005" s="133">
        <v>219.40899999999999</v>
      </c>
      <c r="C5005" s="133">
        <v>5976.5529999999999</v>
      </c>
      <c r="D5005" s="183">
        <v>178.089</v>
      </c>
      <c r="E5005" s="133">
        <v>14901</v>
      </c>
      <c r="F5005" s="133">
        <v>5.9776699999999998</v>
      </c>
      <c r="G5005" s="133">
        <v>6.0821300000000003</v>
      </c>
      <c r="H5005" s="133">
        <v>5.9397000000000002</v>
      </c>
      <c r="I5005" s="133">
        <v>7.3959999999999999</v>
      </c>
      <c r="J5005" s="133">
        <v>7.8719999999999999</v>
      </c>
      <c r="K5005" s="133">
        <v>518.34</v>
      </c>
      <c r="L5005" s="133">
        <v>355.11200000000002</v>
      </c>
    </row>
    <row r="5006" spans="1:12" x14ac:dyDescent="0.3">
      <c r="A5006" s="134">
        <v>43372</v>
      </c>
      <c r="B5006" s="133">
        <v>219.40899999999999</v>
      </c>
      <c r="C5006" s="133">
        <v>5976.5529999999999</v>
      </c>
      <c r="D5006" s="183">
        <v>178.089</v>
      </c>
      <c r="E5006" s="133">
        <v>14901</v>
      </c>
      <c r="F5006" s="133">
        <v>5.9776699999999998</v>
      </c>
      <c r="G5006" s="133">
        <v>6.0821300000000003</v>
      </c>
      <c r="H5006" s="133">
        <v>5.9397000000000002</v>
      </c>
      <c r="I5006" s="133">
        <v>7.3959999999999999</v>
      </c>
      <c r="J5006" s="133">
        <v>7.8719999999999999</v>
      </c>
      <c r="K5006" s="133">
        <v>518.34</v>
      </c>
      <c r="L5006" s="133">
        <v>355.11200000000002</v>
      </c>
    </row>
    <row r="5007" spans="1:12" x14ac:dyDescent="0.3">
      <c r="A5007" s="134">
        <v>43373</v>
      </c>
      <c r="B5007" s="133">
        <v>219.40899999999999</v>
      </c>
      <c r="C5007" s="133">
        <v>5976.5529999999999</v>
      </c>
      <c r="D5007" s="183">
        <v>178.089</v>
      </c>
      <c r="E5007" s="133">
        <v>14901</v>
      </c>
      <c r="F5007" s="133">
        <v>5.9776699999999998</v>
      </c>
      <c r="G5007" s="133">
        <v>6.0821300000000003</v>
      </c>
      <c r="H5007" s="133">
        <v>5.9397000000000002</v>
      </c>
      <c r="I5007" s="133">
        <v>7.3959999999999999</v>
      </c>
      <c r="J5007" s="133">
        <v>7.8719999999999999</v>
      </c>
      <c r="K5007" s="133">
        <v>518.34</v>
      </c>
      <c r="L5007" s="133">
        <v>355.11200000000002</v>
      </c>
    </row>
    <row r="5008" spans="1:12" x14ac:dyDescent="0.3">
      <c r="A5008" s="134">
        <v>43374</v>
      </c>
      <c r="B5008" s="133">
        <v>220.60900000000001</v>
      </c>
      <c r="C5008" s="133">
        <v>5944.6009999999997</v>
      </c>
      <c r="D5008" s="183">
        <v>177.20400000000001</v>
      </c>
      <c r="E5008" s="133">
        <v>14964</v>
      </c>
      <c r="F5008" s="133">
        <v>5.9526199999999996</v>
      </c>
      <c r="G5008" s="133">
        <v>6.06853</v>
      </c>
      <c r="H5008" s="133">
        <v>5.9236399999999998</v>
      </c>
      <c r="I5008" s="133">
        <v>7.3559999999999999</v>
      </c>
      <c r="J5008" s="133">
        <v>7.7690000000000001</v>
      </c>
      <c r="K5008" s="133">
        <v>516.15700000000004</v>
      </c>
      <c r="L5008" s="133">
        <v>354.54899999999998</v>
      </c>
    </row>
    <row r="5009" spans="1:12" x14ac:dyDescent="0.3">
      <c r="A5009" s="134">
        <v>43375</v>
      </c>
      <c r="B5009" s="133">
        <v>219.18799999999999</v>
      </c>
      <c r="C5009" s="133">
        <v>5875.6189999999997</v>
      </c>
      <c r="D5009" s="183">
        <v>175.232</v>
      </c>
      <c r="E5009" s="133">
        <v>15047</v>
      </c>
      <c r="F5009" s="133">
        <v>5.9055900000000001</v>
      </c>
      <c r="G5009" s="133">
        <v>6.0899599999999996</v>
      </c>
      <c r="H5009" s="133">
        <v>5.8874199999999997</v>
      </c>
      <c r="I5009" s="133">
        <v>7.3860000000000001</v>
      </c>
      <c r="J5009" s="133">
        <v>7.8170000000000002</v>
      </c>
      <c r="K5009" s="133">
        <v>509.05599999999998</v>
      </c>
      <c r="L5009" s="133">
        <v>349.08499999999998</v>
      </c>
    </row>
    <row r="5010" spans="1:12" x14ac:dyDescent="0.3">
      <c r="A5010" s="134">
        <v>43376</v>
      </c>
      <c r="B5010" s="133">
        <v>218.72399999999999</v>
      </c>
      <c r="C5010" s="133">
        <v>5867.7370000000001</v>
      </c>
      <c r="D5010" s="183">
        <v>174.85</v>
      </c>
      <c r="E5010" s="133">
        <v>15180</v>
      </c>
      <c r="F5010" s="133">
        <v>5.9283700000000001</v>
      </c>
      <c r="G5010" s="133">
        <v>6.0538299999999996</v>
      </c>
      <c r="H5010" s="133">
        <v>5.9817200000000001</v>
      </c>
      <c r="I5010" s="133">
        <v>7.3730000000000002</v>
      </c>
      <c r="J5010" s="133">
        <v>7.7990000000000004</v>
      </c>
      <c r="K5010" s="133">
        <v>506.976</v>
      </c>
      <c r="L5010" s="133">
        <v>348.30700000000002</v>
      </c>
    </row>
    <row r="5011" spans="1:12" x14ac:dyDescent="0.3">
      <c r="A5011" s="134">
        <v>43377</v>
      </c>
      <c r="B5011" s="133">
        <v>217.45699999999999</v>
      </c>
      <c r="C5011" s="133">
        <v>5756.6189999999997</v>
      </c>
      <c r="D5011" s="183">
        <v>171.97399999999999</v>
      </c>
      <c r="E5011" s="133">
        <v>15243</v>
      </c>
      <c r="F5011" s="133">
        <v>5.9711800000000004</v>
      </c>
      <c r="G5011" s="133">
        <v>6.1722900000000003</v>
      </c>
      <c r="H5011" s="133">
        <v>5.9709300000000001</v>
      </c>
      <c r="I5011" s="133">
        <v>7.3639999999999999</v>
      </c>
      <c r="J5011" s="133">
        <v>8.0719999999999992</v>
      </c>
      <c r="K5011" s="133">
        <v>495.34800000000001</v>
      </c>
      <c r="L5011" s="133">
        <v>339.78899999999999</v>
      </c>
    </row>
    <row r="5012" spans="1:12" x14ac:dyDescent="0.3">
      <c r="A5012" s="134">
        <v>43378</v>
      </c>
      <c r="B5012" s="133">
        <v>216.75200000000001</v>
      </c>
      <c r="C5012" s="133">
        <v>5731.9350000000004</v>
      </c>
      <c r="D5012" s="183">
        <v>170.898</v>
      </c>
      <c r="E5012" s="133">
        <v>15260</v>
      </c>
      <c r="F5012" s="133">
        <v>5.9942599999999997</v>
      </c>
      <c r="G5012" s="133">
        <v>6.1798700000000002</v>
      </c>
      <c r="H5012" s="133">
        <v>5.9407300000000003</v>
      </c>
      <c r="I5012" s="133">
        <v>7.3170000000000002</v>
      </c>
      <c r="J5012" s="133">
        <v>8.0549999999999997</v>
      </c>
      <c r="K5012" s="133">
        <v>491.48500000000001</v>
      </c>
      <c r="L5012" s="133">
        <v>336.22199999999998</v>
      </c>
    </row>
    <row r="5013" spans="1:12" x14ac:dyDescent="0.3">
      <c r="A5013" s="134">
        <v>43379</v>
      </c>
      <c r="B5013" s="133">
        <v>216.75200000000001</v>
      </c>
      <c r="C5013" s="133">
        <v>5731.9350000000004</v>
      </c>
      <c r="D5013" s="183">
        <v>170.898</v>
      </c>
      <c r="E5013" s="133">
        <v>15260</v>
      </c>
      <c r="F5013" s="133">
        <v>5.9942599999999997</v>
      </c>
      <c r="G5013" s="133">
        <v>6.1798700000000002</v>
      </c>
      <c r="H5013" s="133">
        <v>5.9407300000000003</v>
      </c>
      <c r="I5013" s="133">
        <v>7.3170000000000002</v>
      </c>
      <c r="J5013" s="133">
        <v>8.0549999999999997</v>
      </c>
      <c r="K5013" s="133">
        <v>491.48500000000001</v>
      </c>
      <c r="L5013" s="133">
        <v>336.22199999999998</v>
      </c>
    </row>
    <row r="5014" spans="1:12" x14ac:dyDescent="0.3">
      <c r="A5014" s="134">
        <v>43380</v>
      </c>
      <c r="B5014" s="133">
        <v>216.75200000000001</v>
      </c>
      <c r="C5014" s="133">
        <v>5731.9350000000004</v>
      </c>
      <c r="D5014" s="183">
        <v>170.898</v>
      </c>
      <c r="E5014" s="133">
        <v>15260</v>
      </c>
      <c r="F5014" s="133">
        <v>5.9942599999999997</v>
      </c>
      <c r="G5014" s="133">
        <v>6.1798700000000002</v>
      </c>
      <c r="H5014" s="133">
        <v>5.9407300000000003</v>
      </c>
      <c r="I5014" s="133">
        <v>7.3170000000000002</v>
      </c>
      <c r="J5014" s="133">
        <v>8.0549999999999997</v>
      </c>
      <c r="K5014" s="133">
        <v>491.48500000000001</v>
      </c>
      <c r="L5014" s="133">
        <v>336.22199999999998</v>
      </c>
    </row>
    <row r="5015" spans="1:12" x14ac:dyDescent="0.3">
      <c r="A5015" s="134">
        <v>43381</v>
      </c>
      <c r="B5015" s="133">
        <v>216.101</v>
      </c>
      <c r="C5015" s="133">
        <v>5761.0730000000003</v>
      </c>
      <c r="D5015" s="183">
        <v>171.15799999999999</v>
      </c>
      <c r="E5015" s="133">
        <v>15247</v>
      </c>
      <c r="F5015" s="133">
        <v>6.0286499999999998</v>
      </c>
      <c r="G5015" s="133">
        <v>6.1605699999999999</v>
      </c>
      <c r="H5015" s="133">
        <v>6.0027100000000004</v>
      </c>
      <c r="I5015" s="133">
        <v>7.3469999999999995</v>
      </c>
      <c r="J5015" s="133">
        <v>8.14</v>
      </c>
      <c r="K5015" s="133">
        <v>495.11</v>
      </c>
      <c r="L5015" s="133">
        <v>337.48700000000002</v>
      </c>
    </row>
    <row r="5016" spans="1:12" x14ac:dyDescent="0.3">
      <c r="A5016" s="134">
        <v>43382</v>
      </c>
      <c r="B5016" s="133">
        <v>215.22800000000001</v>
      </c>
      <c r="C5016" s="133">
        <v>5796.79</v>
      </c>
      <c r="D5016" s="183">
        <v>172.08600000000001</v>
      </c>
      <c r="E5016" s="133">
        <v>15204</v>
      </c>
      <c r="F5016" s="133">
        <v>5.9482200000000001</v>
      </c>
      <c r="G5016" s="133">
        <v>6.2064000000000004</v>
      </c>
      <c r="H5016" s="133">
        <v>5.9765600000000001</v>
      </c>
      <c r="I5016" s="133">
        <v>7.3310000000000004</v>
      </c>
      <c r="J5016" s="133">
        <v>8.1379999999999999</v>
      </c>
      <c r="K5016" s="133">
        <v>499.72199999999998</v>
      </c>
      <c r="L5016" s="133">
        <v>341.14299999999997</v>
      </c>
    </row>
    <row r="5017" spans="1:12" x14ac:dyDescent="0.3">
      <c r="A5017" s="134">
        <v>43383</v>
      </c>
      <c r="B5017" s="133">
        <v>215.648</v>
      </c>
      <c r="C5017" s="133">
        <v>5820.6679999999997</v>
      </c>
      <c r="D5017" s="183">
        <v>172.852</v>
      </c>
      <c r="E5017" s="133">
        <v>15255</v>
      </c>
      <c r="F5017" s="133">
        <v>6.0251099999999997</v>
      </c>
      <c r="G5017" s="133">
        <v>6.2312000000000003</v>
      </c>
      <c r="H5017" s="133">
        <v>5.9354700000000005</v>
      </c>
      <c r="I5017" s="133">
        <v>7.3239999999999998</v>
      </c>
      <c r="J5017" s="133">
        <v>8.1300000000000008</v>
      </c>
      <c r="K5017" s="133">
        <v>501.47399999999999</v>
      </c>
      <c r="L5017" s="133">
        <v>341.88900000000001</v>
      </c>
    </row>
    <row r="5018" spans="1:12" x14ac:dyDescent="0.3">
      <c r="A5018" s="134">
        <v>43384</v>
      </c>
      <c r="B5018" s="133">
        <v>214.042</v>
      </c>
      <c r="C5018" s="133">
        <v>5702.8220000000001</v>
      </c>
      <c r="D5018" s="183">
        <v>169.95699999999999</v>
      </c>
      <c r="E5018" s="133">
        <v>15180</v>
      </c>
      <c r="F5018" s="133">
        <v>6.0308200000000003</v>
      </c>
      <c r="G5018" s="133">
        <v>6.1421700000000001</v>
      </c>
      <c r="H5018" s="133">
        <v>5.9655300000000002</v>
      </c>
      <c r="I5018" s="133">
        <v>7.2839999999999998</v>
      </c>
      <c r="J5018" s="133">
        <v>8.2159999999999993</v>
      </c>
      <c r="K5018" s="133">
        <v>489.65</v>
      </c>
      <c r="L5018" s="133">
        <v>332.90600000000001</v>
      </c>
    </row>
    <row r="5019" spans="1:12" x14ac:dyDescent="0.3">
      <c r="A5019" s="134">
        <v>43385</v>
      </c>
      <c r="B5019" s="133">
        <v>213.32400000000001</v>
      </c>
      <c r="C5019" s="133">
        <v>5756.49</v>
      </c>
      <c r="D5019" s="183">
        <v>171.774</v>
      </c>
      <c r="E5019" s="133">
        <v>15188</v>
      </c>
      <c r="F5019" s="133">
        <v>6.0022799999999998</v>
      </c>
      <c r="G5019" s="133">
        <v>6.2290200000000002</v>
      </c>
      <c r="H5019" s="133">
        <v>5.9346899999999998</v>
      </c>
      <c r="I5019" s="133">
        <v>7.27</v>
      </c>
      <c r="J5019" s="133">
        <v>8.2080000000000002</v>
      </c>
      <c r="K5019" s="133">
        <v>494.95699999999999</v>
      </c>
      <c r="L5019" s="133">
        <v>338.69499999999999</v>
      </c>
    </row>
    <row r="5020" spans="1:12" x14ac:dyDescent="0.3">
      <c r="A5020" s="134">
        <v>43386</v>
      </c>
      <c r="B5020" s="133">
        <v>213.32400000000001</v>
      </c>
      <c r="C5020" s="133">
        <v>5756.49</v>
      </c>
      <c r="D5020" s="183">
        <v>171.774</v>
      </c>
      <c r="E5020" s="133">
        <v>15188</v>
      </c>
      <c r="F5020" s="133">
        <v>6.0022799999999998</v>
      </c>
      <c r="G5020" s="133">
        <v>6.2290200000000002</v>
      </c>
      <c r="H5020" s="133">
        <v>5.9346899999999998</v>
      </c>
      <c r="I5020" s="133">
        <v>7.27</v>
      </c>
      <c r="J5020" s="133">
        <v>8.2080000000000002</v>
      </c>
      <c r="K5020" s="133">
        <v>494.95699999999999</v>
      </c>
      <c r="L5020" s="133">
        <v>338.69499999999999</v>
      </c>
    </row>
    <row r="5021" spans="1:12" x14ac:dyDescent="0.3">
      <c r="A5021" s="134">
        <v>43387</v>
      </c>
      <c r="B5021" s="133">
        <v>213.32400000000001</v>
      </c>
      <c r="C5021" s="133">
        <v>5756.49</v>
      </c>
      <c r="D5021" s="183">
        <v>171.774</v>
      </c>
      <c r="E5021" s="133">
        <v>15188</v>
      </c>
      <c r="F5021" s="133">
        <v>6.0022799999999998</v>
      </c>
      <c r="G5021" s="133">
        <v>6.2290200000000002</v>
      </c>
      <c r="H5021" s="133">
        <v>5.9346899999999998</v>
      </c>
      <c r="I5021" s="133">
        <v>7.27</v>
      </c>
      <c r="J5021" s="133">
        <v>8.2080000000000002</v>
      </c>
      <c r="K5021" s="133">
        <v>494.95699999999999</v>
      </c>
      <c r="L5021" s="133">
        <v>338.69499999999999</v>
      </c>
    </row>
    <row r="5022" spans="1:12" x14ac:dyDescent="0.3">
      <c r="A5022" s="134">
        <v>43388</v>
      </c>
      <c r="B5022" s="133">
        <v>212.76300000000001</v>
      </c>
      <c r="C5022" s="133">
        <v>5727.2560000000003</v>
      </c>
      <c r="D5022" s="183">
        <v>170.33699999999999</v>
      </c>
      <c r="E5022" s="133">
        <v>15219</v>
      </c>
      <c r="F5022" s="133">
        <v>5.9637399999999996</v>
      </c>
      <c r="G5022" s="133">
        <v>6.1773100000000003</v>
      </c>
      <c r="H5022" s="133">
        <v>5.9808599999999998</v>
      </c>
      <c r="I5022" s="133">
        <v>7.2569999999999997</v>
      </c>
      <c r="J5022" s="133">
        <v>8.2089999999999996</v>
      </c>
      <c r="K5022" s="133">
        <v>494.017</v>
      </c>
      <c r="L5022" s="133">
        <v>339.63200000000001</v>
      </c>
    </row>
    <row r="5023" spans="1:12" x14ac:dyDescent="0.3">
      <c r="A5023" s="134">
        <v>43389</v>
      </c>
      <c r="B5023" s="133">
        <v>212.846</v>
      </c>
      <c r="C5023" s="133">
        <v>5800.817</v>
      </c>
      <c r="D5023" s="183">
        <v>172.82499999999999</v>
      </c>
      <c r="E5023" s="133">
        <v>15121</v>
      </c>
      <c r="F5023" s="133">
        <v>5.9641799999999998</v>
      </c>
      <c r="G5023" s="133">
        <v>6.2195400000000003</v>
      </c>
      <c r="H5023" s="133">
        <v>5.9703099999999996</v>
      </c>
      <c r="I5023" s="133">
        <v>7.2510000000000003</v>
      </c>
      <c r="J5023" s="133">
        <v>8.2140000000000004</v>
      </c>
      <c r="K5023" s="133">
        <v>504.15800000000002</v>
      </c>
      <c r="L5023" s="133">
        <v>346.74900000000002</v>
      </c>
    </row>
    <row r="5024" spans="1:12" x14ac:dyDescent="0.3">
      <c r="A5024" s="134">
        <v>43390</v>
      </c>
      <c r="B5024" s="133">
        <v>214.221</v>
      </c>
      <c r="C5024" s="133">
        <v>5868.62</v>
      </c>
      <c r="D5024" s="183">
        <v>174.684</v>
      </c>
      <c r="E5024" s="133">
        <v>15189</v>
      </c>
      <c r="F5024" s="133">
        <v>6.03261</v>
      </c>
      <c r="G5024" s="133">
        <v>6.2058999999999997</v>
      </c>
      <c r="H5024" s="133">
        <v>6.0272100000000002</v>
      </c>
      <c r="I5024" s="133">
        <v>7.24</v>
      </c>
      <c r="J5024" s="133">
        <v>8.1940000000000008</v>
      </c>
      <c r="K5024" s="133">
        <v>510.22399999999999</v>
      </c>
      <c r="L5024" s="133">
        <v>350.41800000000001</v>
      </c>
    </row>
    <row r="5025" spans="1:12" x14ac:dyDescent="0.3">
      <c r="A5025" s="134">
        <v>43391</v>
      </c>
      <c r="B5025" s="133">
        <v>214.21799999999999</v>
      </c>
      <c r="C5025" s="133">
        <v>5845.2420000000002</v>
      </c>
      <c r="D5025" s="183">
        <v>173.90100000000001</v>
      </c>
      <c r="E5025" s="133">
        <v>15234</v>
      </c>
      <c r="F5025" s="133">
        <v>6.0171099999999997</v>
      </c>
      <c r="G5025" s="133">
        <v>6.1764299999999999</v>
      </c>
      <c r="H5025" s="133">
        <v>5.9835099999999999</v>
      </c>
      <c r="I5025" s="133">
        <v>7.2279999999999998</v>
      </c>
      <c r="J5025" s="133">
        <v>8.1649999999999991</v>
      </c>
      <c r="K5025" s="133">
        <v>505.61900000000003</v>
      </c>
      <c r="L5025" s="133">
        <v>346.755</v>
      </c>
    </row>
    <row r="5026" spans="1:12" x14ac:dyDescent="0.3">
      <c r="A5026" s="134">
        <v>43392</v>
      </c>
      <c r="B5026" s="133">
        <v>214.047</v>
      </c>
      <c r="C5026" s="133">
        <v>5837.2910000000002</v>
      </c>
      <c r="D5026" s="183">
        <v>174.36</v>
      </c>
      <c r="E5026" s="133">
        <v>15160</v>
      </c>
      <c r="F5026" s="133">
        <v>6.0188600000000001</v>
      </c>
      <c r="G5026" s="133">
        <v>6.2099900000000003</v>
      </c>
      <c r="H5026" s="133">
        <v>5.9860699999999998</v>
      </c>
      <c r="I5026" s="133">
        <v>7.1150000000000002</v>
      </c>
      <c r="J5026" s="133">
        <v>8.2119999999999997</v>
      </c>
      <c r="K5026" s="133">
        <v>503.84899999999999</v>
      </c>
      <c r="L5026" s="133">
        <v>346.137</v>
      </c>
    </row>
    <row r="5027" spans="1:12" x14ac:dyDescent="0.3">
      <c r="A5027" s="134">
        <v>43393</v>
      </c>
      <c r="B5027" s="133">
        <v>214.047</v>
      </c>
      <c r="C5027" s="133">
        <v>5837.2910000000002</v>
      </c>
      <c r="D5027" s="183">
        <v>174.36</v>
      </c>
      <c r="E5027" s="133">
        <v>15160</v>
      </c>
      <c r="F5027" s="133">
        <v>6.0188600000000001</v>
      </c>
      <c r="G5027" s="133">
        <v>6.2099900000000003</v>
      </c>
      <c r="H5027" s="133">
        <v>5.9860699999999998</v>
      </c>
      <c r="I5027" s="133">
        <v>7.1150000000000002</v>
      </c>
      <c r="J5027" s="133">
        <v>8.2119999999999997</v>
      </c>
      <c r="K5027" s="133">
        <v>503.84899999999999</v>
      </c>
      <c r="L5027" s="133">
        <v>346.137</v>
      </c>
    </row>
    <row r="5028" spans="1:12" x14ac:dyDescent="0.3">
      <c r="A5028" s="134">
        <v>43394</v>
      </c>
      <c r="B5028" s="133">
        <v>214.047</v>
      </c>
      <c r="C5028" s="133">
        <v>5837.2910000000002</v>
      </c>
      <c r="D5028" s="183">
        <v>174.36</v>
      </c>
      <c r="E5028" s="133">
        <v>15160</v>
      </c>
      <c r="F5028" s="133">
        <v>6.0188600000000001</v>
      </c>
      <c r="G5028" s="133">
        <v>6.2099900000000003</v>
      </c>
      <c r="H5028" s="133">
        <v>5.9860699999999998</v>
      </c>
      <c r="I5028" s="133">
        <v>7.1150000000000002</v>
      </c>
      <c r="J5028" s="133">
        <v>8.2119999999999997</v>
      </c>
      <c r="K5028" s="133">
        <v>503.84899999999999</v>
      </c>
      <c r="L5028" s="133">
        <v>346.137</v>
      </c>
    </row>
    <row r="5029" spans="1:12" x14ac:dyDescent="0.3">
      <c r="A5029" s="134">
        <v>43395</v>
      </c>
      <c r="B5029" s="133">
        <v>214.273</v>
      </c>
      <c r="C5029" s="133">
        <v>5840.4350000000004</v>
      </c>
      <c r="D5029" s="183">
        <v>174.57599999999999</v>
      </c>
      <c r="E5029" s="133">
        <v>15199</v>
      </c>
      <c r="F5029" s="133">
        <v>6.0408900000000001</v>
      </c>
      <c r="G5029" s="133">
        <v>6.19231</v>
      </c>
      <c r="H5029" s="133">
        <v>5.9966600000000003</v>
      </c>
      <c r="I5029" s="133">
        <v>7.0949999999999998</v>
      </c>
      <c r="J5029" s="133">
        <v>8.1910000000000007</v>
      </c>
      <c r="K5029" s="133">
        <v>504.80500000000001</v>
      </c>
      <c r="L5029" s="133">
        <v>346.548</v>
      </c>
    </row>
    <row r="5030" spans="1:12" x14ac:dyDescent="0.3">
      <c r="A5030" s="134">
        <v>43396</v>
      </c>
      <c r="B5030" s="133">
        <v>214.255</v>
      </c>
      <c r="C5030" s="133">
        <v>5797.8909999999996</v>
      </c>
      <c r="D5030" s="183">
        <v>173.49100000000001</v>
      </c>
      <c r="E5030" s="133">
        <v>15164</v>
      </c>
      <c r="F5030" s="133">
        <v>5.9678300000000002</v>
      </c>
      <c r="G5030" s="133">
        <v>6.22926</v>
      </c>
      <c r="H5030" s="133">
        <v>6.0203699999999998</v>
      </c>
      <c r="I5030" s="133">
        <v>6.9749999999999996</v>
      </c>
      <c r="J5030" s="133">
        <v>8.2140000000000004</v>
      </c>
      <c r="K5030" s="133">
        <v>500.67700000000002</v>
      </c>
      <c r="L5030" s="133">
        <v>344.01499999999999</v>
      </c>
    </row>
    <row r="5031" spans="1:12" x14ac:dyDescent="0.3">
      <c r="A5031" s="134">
        <v>43397</v>
      </c>
      <c r="B5031" s="133">
        <v>214.649</v>
      </c>
      <c r="C5031" s="133">
        <v>5709.4170000000004</v>
      </c>
      <c r="D5031" s="183">
        <v>170.93600000000001</v>
      </c>
      <c r="E5031" s="133">
        <v>15202</v>
      </c>
      <c r="F5031" s="133">
        <v>6.0117500000000001</v>
      </c>
      <c r="G5031" s="133">
        <v>6.1894400000000003</v>
      </c>
      <c r="H5031" s="133">
        <v>5.9539499999999999</v>
      </c>
      <c r="I5031" s="133">
        <v>7.0540000000000003</v>
      </c>
      <c r="J5031" s="133">
        <v>8.1419999999999995</v>
      </c>
      <c r="K5031" s="133">
        <v>488.988</v>
      </c>
      <c r="L5031" s="133">
        <v>336.68799999999999</v>
      </c>
    </row>
    <row r="5032" spans="1:12" x14ac:dyDescent="0.3">
      <c r="A5032" s="134">
        <v>43398</v>
      </c>
      <c r="B5032" s="133">
        <v>214.523</v>
      </c>
      <c r="C5032" s="133">
        <v>5754.9650000000001</v>
      </c>
      <c r="D5032" s="183">
        <v>172.255</v>
      </c>
      <c r="E5032" s="133">
        <v>15180</v>
      </c>
      <c r="F5032" s="133">
        <v>6.0209200000000003</v>
      </c>
      <c r="G5032" s="133">
        <v>6.2088099999999997</v>
      </c>
      <c r="H5032" s="133">
        <v>5.9698900000000004</v>
      </c>
      <c r="I5032" s="133">
        <v>7.0350000000000001</v>
      </c>
      <c r="J5032" s="133">
        <v>8.1679999999999993</v>
      </c>
      <c r="K5032" s="133">
        <v>495.245</v>
      </c>
      <c r="L5032" s="133">
        <v>341.17599999999999</v>
      </c>
    </row>
    <row r="5033" spans="1:12" x14ac:dyDescent="0.3">
      <c r="A5033" s="134">
        <v>43399</v>
      </c>
      <c r="B5033" s="133">
        <v>214.39</v>
      </c>
      <c r="C5033" s="133">
        <v>5784.9210000000003</v>
      </c>
      <c r="D5033" s="183">
        <v>172.83699999999999</v>
      </c>
      <c r="E5033" s="133">
        <v>15177</v>
      </c>
      <c r="F5033" s="133">
        <v>5.9879999999999995</v>
      </c>
      <c r="G5033" s="133">
        <v>6.2312099999999999</v>
      </c>
      <c r="H5033" s="133">
        <v>5.9846500000000002</v>
      </c>
      <c r="I5033" s="133">
        <v>7.008</v>
      </c>
      <c r="J5033" s="133">
        <v>8.1479999999999997</v>
      </c>
      <c r="K5033" s="133">
        <v>499.75400000000002</v>
      </c>
      <c r="L5033" s="133">
        <v>344.27199999999999</v>
      </c>
    </row>
    <row r="5034" spans="1:12" x14ac:dyDescent="0.3">
      <c r="A5034" s="134">
        <v>43400</v>
      </c>
      <c r="B5034" s="133">
        <v>214.39</v>
      </c>
      <c r="C5034" s="133">
        <v>5784.9210000000003</v>
      </c>
      <c r="D5034" s="183">
        <v>172.83699999999999</v>
      </c>
      <c r="E5034" s="133">
        <v>15177</v>
      </c>
      <c r="F5034" s="133">
        <v>5.9879999999999995</v>
      </c>
      <c r="G5034" s="133">
        <v>6.2312099999999999</v>
      </c>
      <c r="H5034" s="133">
        <v>5.9846500000000002</v>
      </c>
      <c r="I5034" s="133">
        <v>7.008</v>
      </c>
      <c r="J5034" s="133">
        <v>8.1479999999999997</v>
      </c>
      <c r="K5034" s="133">
        <v>499.75400000000002</v>
      </c>
      <c r="L5034" s="133">
        <v>344.27199999999999</v>
      </c>
    </row>
    <row r="5035" spans="1:12" x14ac:dyDescent="0.3">
      <c r="A5035" s="134">
        <v>43401</v>
      </c>
      <c r="B5035" s="133">
        <v>214.39</v>
      </c>
      <c r="C5035" s="133">
        <v>5784.9210000000003</v>
      </c>
      <c r="D5035" s="183">
        <v>172.83699999999999</v>
      </c>
      <c r="E5035" s="133">
        <v>15177</v>
      </c>
      <c r="F5035" s="133">
        <v>5.9879999999999995</v>
      </c>
      <c r="G5035" s="133">
        <v>6.2312099999999999</v>
      </c>
      <c r="H5035" s="133">
        <v>5.9846500000000002</v>
      </c>
      <c r="I5035" s="133">
        <v>7.008</v>
      </c>
      <c r="J5035" s="133">
        <v>8.1479999999999997</v>
      </c>
      <c r="K5035" s="133">
        <v>499.75400000000002</v>
      </c>
      <c r="L5035" s="133">
        <v>344.27199999999999</v>
      </c>
    </row>
    <row r="5036" spans="1:12" x14ac:dyDescent="0.3">
      <c r="A5036" s="134">
        <v>43402</v>
      </c>
      <c r="B5036" s="133">
        <v>214.73</v>
      </c>
      <c r="C5036" s="133">
        <v>5754.607</v>
      </c>
      <c r="D5036" s="183">
        <v>172.06399999999999</v>
      </c>
      <c r="E5036" s="133">
        <v>15230</v>
      </c>
      <c r="F5036" s="133">
        <v>6.0657399999999999</v>
      </c>
      <c r="G5036" s="133">
        <v>6.2142900000000001</v>
      </c>
      <c r="H5036" s="133">
        <v>6.0106999999999999</v>
      </c>
      <c r="I5036" s="133">
        <v>6.9969999999999999</v>
      </c>
      <c r="J5036" s="133">
        <v>8.1649999999999991</v>
      </c>
      <c r="K5036" s="133">
        <v>496.81099999999998</v>
      </c>
      <c r="L5036" s="133">
        <v>341.63600000000002</v>
      </c>
    </row>
    <row r="5037" spans="1:12" x14ac:dyDescent="0.3">
      <c r="A5037" s="134">
        <v>43403</v>
      </c>
      <c r="B5037" s="133">
        <v>214.941</v>
      </c>
      <c r="C5037" s="133">
        <v>5789.1</v>
      </c>
      <c r="D5037" s="183">
        <v>173.01599999999999</v>
      </c>
      <c r="E5037" s="133">
        <v>15206</v>
      </c>
      <c r="F5037" s="133">
        <v>6.0022099999999998</v>
      </c>
      <c r="G5037" s="133">
        <v>6.2179399999999996</v>
      </c>
      <c r="H5037" s="133">
        <v>6.0178399999999996</v>
      </c>
      <c r="I5037" s="133">
        <v>6.984</v>
      </c>
      <c r="J5037" s="133">
        <v>8.1669999999999998</v>
      </c>
      <c r="K5037" s="133">
        <v>502.72899999999998</v>
      </c>
      <c r="L5037" s="133">
        <v>347.779</v>
      </c>
    </row>
    <row r="5038" spans="1:12" x14ac:dyDescent="0.3">
      <c r="A5038" s="134">
        <v>43404</v>
      </c>
      <c r="B5038" s="133">
        <v>215.495</v>
      </c>
      <c r="C5038" s="133">
        <v>5831.65</v>
      </c>
      <c r="D5038" s="183">
        <v>174.142</v>
      </c>
      <c r="E5038" s="133">
        <v>15212</v>
      </c>
      <c r="F5038" s="133">
        <v>6.0831900000000001</v>
      </c>
      <c r="G5038" s="133">
        <v>6.25115</v>
      </c>
      <c r="H5038" s="133">
        <v>6.0221200000000001</v>
      </c>
      <c r="I5038" s="133">
        <v>6.97</v>
      </c>
      <c r="J5038" s="133">
        <v>8.1129999999999995</v>
      </c>
      <c r="K5038" s="133">
        <v>508.28</v>
      </c>
      <c r="L5038" s="133">
        <v>353.95</v>
      </c>
    </row>
    <row r="5039" spans="1:12" x14ac:dyDescent="0.3">
      <c r="A5039" s="134">
        <v>43405</v>
      </c>
      <c r="B5039" s="133">
        <v>216.32</v>
      </c>
      <c r="C5039" s="133">
        <v>5835.92</v>
      </c>
      <c r="D5039" s="183">
        <v>173.97200000000001</v>
      </c>
      <c r="E5039" s="133">
        <v>15078</v>
      </c>
      <c r="F5039" s="133">
        <v>6.0106599999999997</v>
      </c>
      <c r="G5039" s="133">
        <v>6.2012599999999996</v>
      </c>
      <c r="H5039" s="133">
        <v>6.0076000000000001</v>
      </c>
      <c r="I5039" s="133">
        <v>6.88</v>
      </c>
      <c r="J5039" s="133">
        <v>8.0359999999999996</v>
      </c>
      <c r="K5039" s="133">
        <v>510.06700000000001</v>
      </c>
      <c r="L5039" s="133">
        <v>356.94200000000001</v>
      </c>
    </row>
    <row r="5040" spans="1:12" x14ac:dyDescent="0.3">
      <c r="A5040" s="134">
        <v>43406</v>
      </c>
      <c r="B5040" s="133">
        <v>217.946</v>
      </c>
      <c r="C5040" s="133">
        <v>5906.2920000000004</v>
      </c>
      <c r="D5040" s="183">
        <v>175.173</v>
      </c>
      <c r="E5040" s="133">
        <v>14919</v>
      </c>
      <c r="F5040" s="133">
        <v>6.0650300000000001</v>
      </c>
      <c r="G5040" s="133">
        <v>6.2348499999999998</v>
      </c>
      <c r="H5040" s="133">
        <v>5.9874000000000001</v>
      </c>
      <c r="I5040" s="133">
        <v>6.8109999999999999</v>
      </c>
      <c r="J5040" s="133">
        <v>7.9109999999999996</v>
      </c>
      <c r="K5040" s="133">
        <v>519.37300000000005</v>
      </c>
      <c r="L5040" s="133">
        <v>362.06900000000002</v>
      </c>
    </row>
    <row r="5041" spans="1:12" x14ac:dyDescent="0.3">
      <c r="A5041" s="134">
        <v>43407</v>
      </c>
      <c r="B5041" s="133">
        <v>217.946</v>
      </c>
      <c r="C5041" s="133">
        <v>5906.2920000000004</v>
      </c>
      <c r="D5041" s="183">
        <v>175.173</v>
      </c>
      <c r="E5041" s="133">
        <v>14919</v>
      </c>
      <c r="F5041" s="133">
        <v>6.0650300000000001</v>
      </c>
      <c r="G5041" s="133">
        <v>6.2348499999999998</v>
      </c>
      <c r="H5041" s="133">
        <v>5.9874000000000001</v>
      </c>
      <c r="I5041" s="133">
        <v>6.8109999999999999</v>
      </c>
      <c r="J5041" s="133">
        <v>7.9109999999999996</v>
      </c>
      <c r="K5041" s="133">
        <v>519.37300000000005</v>
      </c>
      <c r="L5041" s="133">
        <v>362.06900000000002</v>
      </c>
    </row>
    <row r="5042" spans="1:12" x14ac:dyDescent="0.3">
      <c r="A5042" s="134">
        <v>43408</v>
      </c>
      <c r="B5042" s="133">
        <v>217.946</v>
      </c>
      <c r="C5042" s="133">
        <v>5906.2920000000004</v>
      </c>
      <c r="D5042" s="183">
        <v>175.173</v>
      </c>
      <c r="E5042" s="133">
        <v>14919</v>
      </c>
      <c r="F5042" s="133">
        <v>6.0650300000000001</v>
      </c>
      <c r="G5042" s="133">
        <v>6.2348499999999998</v>
      </c>
      <c r="H5042" s="133">
        <v>5.9874000000000001</v>
      </c>
      <c r="I5042" s="133">
        <v>6.8109999999999999</v>
      </c>
      <c r="J5042" s="133">
        <v>7.9109999999999996</v>
      </c>
      <c r="K5042" s="133">
        <v>519.37300000000005</v>
      </c>
      <c r="L5042" s="133">
        <v>362.06900000000002</v>
      </c>
    </row>
    <row r="5043" spans="1:12" x14ac:dyDescent="0.3">
      <c r="A5043" s="134">
        <v>43409</v>
      </c>
      <c r="B5043" s="133">
        <v>217.93600000000001</v>
      </c>
      <c r="C5043" s="133">
        <v>5920.5940000000001</v>
      </c>
      <c r="D5043" s="183">
        <v>175.44800000000001</v>
      </c>
      <c r="E5043" s="133">
        <v>14923</v>
      </c>
      <c r="F5043" s="133">
        <v>6.0769399999999996</v>
      </c>
      <c r="G5043" s="133">
        <v>6.2231100000000001</v>
      </c>
      <c r="H5043" s="133">
        <v>6.06494</v>
      </c>
      <c r="I5043" s="133">
        <v>6.8109999999999999</v>
      </c>
      <c r="J5043" s="133">
        <v>7.8940000000000001</v>
      </c>
      <c r="K5043" s="133">
        <v>521.20399999999995</v>
      </c>
      <c r="L5043" s="133">
        <v>361.83100000000002</v>
      </c>
    </row>
    <row r="5044" spans="1:12" x14ac:dyDescent="0.3">
      <c r="A5044" s="134">
        <v>43410</v>
      </c>
      <c r="B5044" s="133">
        <v>219.04900000000001</v>
      </c>
      <c r="C5044" s="133">
        <v>5923.93</v>
      </c>
      <c r="D5044" s="183">
        <v>175.58699999999999</v>
      </c>
      <c r="E5044" s="133">
        <v>14781</v>
      </c>
      <c r="F5044" s="133">
        <v>6.1429400000000003</v>
      </c>
      <c r="G5044" s="133">
        <v>6.2450700000000001</v>
      </c>
      <c r="H5044" s="133">
        <v>6.0084999999999997</v>
      </c>
      <c r="I5044" s="133">
        <v>6.7610000000000001</v>
      </c>
      <c r="J5044" s="133">
        <v>7.8040000000000003</v>
      </c>
      <c r="K5044" s="133">
        <v>520.90300000000002</v>
      </c>
      <c r="L5044" s="133">
        <v>363.13299999999998</v>
      </c>
    </row>
    <row r="5045" spans="1:12" x14ac:dyDescent="0.3">
      <c r="A5045" s="134">
        <v>43411</v>
      </c>
      <c r="B5045" s="133">
        <v>220.72399999999999</v>
      </c>
      <c r="C5045" s="133">
        <v>5939.8860000000004</v>
      </c>
      <c r="D5045" s="183">
        <v>176.23599999999999</v>
      </c>
      <c r="E5045" s="133">
        <v>14569</v>
      </c>
      <c r="F5045" s="133">
        <v>6.0788200000000003</v>
      </c>
      <c r="G5045" s="133">
        <v>6.3080600000000002</v>
      </c>
      <c r="H5045" s="133">
        <v>6.0176800000000004</v>
      </c>
      <c r="I5045" s="133">
        <v>6.7460000000000004</v>
      </c>
      <c r="J5045" s="133">
        <v>7.5979999999999999</v>
      </c>
      <c r="K5045" s="133">
        <v>522.524</v>
      </c>
      <c r="L5045" s="133">
        <v>364.32</v>
      </c>
    </row>
    <row r="5046" spans="1:12" x14ac:dyDescent="0.3">
      <c r="A5046" s="134">
        <v>43412</v>
      </c>
      <c r="B5046" s="133">
        <v>221.51400000000001</v>
      </c>
      <c r="C5046" s="133">
        <v>5976.8059999999996</v>
      </c>
      <c r="D5046" s="183">
        <v>177.16200000000001</v>
      </c>
      <c r="E5046" s="133">
        <v>14674</v>
      </c>
      <c r="F5046" s="133">
        <v>6.1335899999999999</v>
      </c>
      <c r="G5046" s="133">
        <v>6.2887300000000002</v>
      </c>
      <c r="H5046" s="133">
        <v>6.0466100000000003</v>
      </c>
      <c r="I5046" s="133">
        <v>6.7249999999999996</v>
      </c>
      <c r="J5046" s="133">
        <v>7.6580000000000004</v>
      </c>
      <c r="K5046" s="133">
        <v>526.596</v>
      </c>
      <c r="L5046" s="133">
        <v>367.73500000000001</v>
      </c>
    </row>
    <row r="5047" spans="1:12" x14ac:dyDescent="0.3">
      <c r="A5047" s="134">
        <v>43413</v>
      </c>
      <c r="B5047" s="133">
        <v>220.73699999999999</v>
      </c>
      <c r="C5047" s="133">
        <v>5874.1540000000005</v>
      </c>
      <c r="D5047" s="183">
        <v>175.44900000000001</v>
      </c>
      <c r="E5047" s="133">
        <v>14731</v>
      </c>
      <c r="F5047" s="133">
        <v>6.06839</v>
      </c>
      <c r="G5047" s="133">
        <v>6.2699800000000003</v>
      </c>
      <c r="H5047" s="133">
        <v>6.0436300000000003</v>
      </c>
      <c r="I5047" s="133">
        <v>6.7089999999999996</v>
      </c>
      <c r="J5047" s="133">
        <v>7.758</v>
      </c>
      <c r="K5047" s="133">
        <v>512.44899999999996</v>
      </c>
      <c r="L5047" s="133">
        <v>361.57299999999998</v>
      </c>
    </row>
    <row r="5048" spans="1:12" x14ac:dyDescent="0.3">
      <c r="A5048" s="134">
        <v>43414</v>
      </c>
      <c r="B5048" s="133">
        <v>220.73699999999999</v>
      </c>
      <c r="C5048" s="133">
        <v>5874.1540000000005</v>
      </c>
      <c r="D5048" s="183">
        <v>175.44900000000001</v>
      </c>
      <c r="E5048" s="133">
        <v>14731</v>
      </c>
      <c r="F5048" s="133">
        <v>6.06839</v>
      </c>
      <c r="G5048" s="133">
        <v>6.2699800000000003</v>
      </c>
      <c r="H5048" s="133">
        <v>6.0436300000000003</v>
      </c>
      <c r="I5048" s="133">
        <v>6.7089999999999996</v>
      </c>
      <c r="J5048" s="133">
        <v>7.758</v>
      </c>
      <c r="K5048" s="133">
        <v>512.44899999999996</v>
      </c>
      <c r="L5048" s="133">
        <v>361.57299999999998</v>
      </c>
    </row>
    <row r="5049" spans="1:12" x14ac:dyDescent="0.3">
      <c r="A5049" s="134">
        <v>43415</v>
      </c>
      <c r="B5049" s="133">
        <v>220.73699999999999</v>
      </c>
      <c r="C5049" s="133">
        <v>5874.1540000000005</v>
      </c>
      <c r="D5049" s="183">
        <v>175.44900000000001</v>
      </c>
      <c r="E5049" s="133">
        <v>14731</v>
      </c>
      <c r="F5049" s="133">
        <v>6.06839</v>
      </c>
      <c r="G5049" s="133">
        <v>6.2699800000000003</v>
      </c>
      <c r="H5049" s="133">
        <v>6.0436300000000003</v>
      </c>
      <c r="I5049" s="133">
        <v>6.7089999999999996</v>
      </c>
      <c r="J5049" s="133">
        <v>7.758</v>
      </c>
      <c r="K5049" s="133">
        <v>512.44899999999996</v>
      </c>
      <c r="L5049" s="133">
        <v>361.57299999999998</v>
      </c>
    </row>
    <row r="5050" spans="1:12" x14ac:dyDescent="0.3">
      <c r="A5050" s="134">
        <v>43416</v>
      </c>
      <c r="B5050" s="133">
        <v>219.631</v>
      </c>
      <c r="C5050" s="133">
        <v>5777.0529999999999</v>
      </c>
      <c r="D5050" s="183">
        <v>172.774</v>
      </c>
      <c r="E5050" s="133">
        <v>14847</v>
      </c>
      <c r="F5050" s="133">
        <v>6.12737</v>
      </c>
      <c r="G5050" s="133">
        <v>6.2199400000000002</v>
      </c>
      <c r="H5050" s="133">
        <v>6.0076499999999999</v>
      </c>
      <c r="I5050" s="133">
        <v>6.59</v>
      </c>
      <c r="J5050" s="133">
        <v>7.8120000000000003</v>
      </c>
      <c r="K5050" s="133">
        <v>498.69499999999999</v>
      </c>
      <c r="L5050" s="133">
        <v>352.34</v>
      </c>
    </row>
    <row r="5051" spans="1:12" x14ac:dyDescent="0.3">
      <c r="A5051" s="134">
        <v>43417</v>
      </c>
      <c r="B5051" s="133">
        <v>220.72300000000001</v>
      </c>
      <c r="C5051" s="133">
        <v>5835.1980000000003</v>
      </c>
      <c r="D5051" s="183">
        <v>174.399</v>
      </c>
      <c r="E5051" s="133">
        <v>14805</v>
      </c>
      <c r="F5051" s="133">
        <v>6.0980999999999996</v>
      </c>
      <c r="G5051" s="133">
        <v>6.2764100000000003</v>
      </c>
      <c r="H5051" s="133">
        <v>6.0341699999999996</v>
      </c>
      <c r="I5051" s="133">
        <v>6.5780000000000003</v>
      </c>
      <c r="J5051" s="133">
        <v>7.8209999999999997</v>
      </c>
      <c r="K5051" s="133">
        <v>506.536</v>
      </c>
      <c r="L5051" s="133">
        <v>357.738</v>
      </c>
    </row>
    <row r="5052" spans="1:12" x14ac:dyDescent="0.3">
      <c r="A5052" s="134">
        <v>43418</v>
      </c>
      <c r="B5052" s="133">
        <v>220.886</v>
      </c>
      <c r="C5052" s="133">
        <v>5858.2929999999997</v>
      </c>
      <c r="D5052" s="183">
        <v>174.77199999999999</v>
      </c>
      <c r="E5052" s="133">
        <v>14749</v>
      </c>
      <c r="F5052" s="133">
        <v>6.0562500000000004</v>
      </c>
      <c r="G5052" s="133">
        <v>6.1758100000000002</v>
      </c>
      <c r="H5052" s="133">
        <v>6.0415299999999998</v>
      </c>
      <c r="I5052" s="133">
        <v>6.556</v>
      </c>
      <c r="J5052" s="133">
        <v>7.798</v>
      </c>
      <c r="K5052" s="133">
        <v>509.91</v>
      </c>
      <c r="L5052" s="133">
        <v>358.20600000000002</v>
      </c>
    </row>
    <row r="5053" spans="1:12" x14ac:dyDescent="0.3">
      <c r="A5053" s="134">
        <v>43419</v>
      </c>
      <c r="B5053" s="133">
        <v>221.18700000000001</v>
      </c>
      <c r="C5053" s="133">
        <v>5955.7359999999999</v>
      </c>
      <c r="D5053" s="183">
        <v>177.82499999999999</v>
      </c>
      <c r="E5053" s="133">
        <v>14577</v>
      </c>
      <c r="F5053" s="133">
        <v>6.1135700000000002</v>
      </c>
      <c r="G5053" s="133">
        <v>6.22058</v>
      </c>
      <c r="H5053" s="133">
        <v>6.0119100000000003</v>
      </c>
      <c r="I5053" s="133">
        <v>6.5440000000000005</v>
      </c>
      <c r="J5053" s="133">
        <v>7.8029999999999999</v>
      </c>
      <c r="K5053" s="133">
        <v>521.46199999999999</v>
      </c>
      <c r="L5053" s="133">
        <v>367.19600000000003</v>
      </c>
    </row>
    <row r="5054" spans="1:12" x14ac:dyDescent="0.3">
      <c r="A5054" s="134">
        <v>43420</v>
      </c>
      <c r="B5054" s="133">
        <v>221.77699999999999</v>
      </c>
      <c r="C5054" s="133">
        <v>6012.35</v>
      </c>
      <c r="D5054" s="183">
        <v>179.625</v>
      </c>
      <c r="E5054" s="133">
        <v>14529</v>
      </c>
      <c r="F5054" s="133">
        <v>6.0909899999999997</v>
      </c>
      <c r="G5054" s="133">
        <v>6.3599899999999998</v>
      </c>
      <c r="H5054" s="133">
        <v>5.94381</v>
      </c>
      <c r="I5054" s="133">
        <v>6.4950000000000001</v>
      </c>
      <c r="J5054" s="133">
        <v>7.7519999999999998</v>
      </c>
      <c r="K5054" s="133">
        <v>528.64099999999996</v>
      </c>
      <c r="L5054" s="133">
        <v>373.50900000000001</v>
      </c>
    </row>
    <row r="5055" spans="1:12" x14ac:dyDescent="0.3">
      <c r="A5055" s="134">
        <v>43421</v>
      </c>
      <c r="B5055" s="133">
        <v>221.77699999999999</v>
      </c>
      <c r="C5055" s="133">
        <v>6012.35</v>
      </c>
      <c r="D5055" s="183">
        <v>179.625</v>
      </c>
      <c r="E5055" s="133">
        <v>14529</v>
      </c>
      <c r="F5055" s="133">
        <v>6.0909899999999997</v>
      </c>
      <c r="G5055" s="133">
        <v>6.3599899999999998</v>
      </c>
      <c r="H5055" s="133">
        <v>5.94381</v>
      </c>
      <c r="I5055" s="133">
        <v>6.4950000000000001</v>
      </c>
      <c r="J5055" s="133">
        <v>7.7519999999999998</v>
      </c>
      <c r="K5055" s="133">
        <v>528.64099999999996</v>
      </c>
      <c r="L5055" s="133">
        <v>373.50900000000001</v>
      </c>
    </row>
    <row r="5056" spans="1:12" x14ac:dyDescent="0.3">
      <c r="A5056" s="134">
        <v>43422</v>
      </c>
      <c r="B5056" s="133">
        <v>221.77699999999999</v>
      </c>
      <c r="C5056" s="133">
        <v>6012.35</v>
      </c>
      <c r="D5056" s="183">
        <v>179.625</v>
      </c>
      <c r="E5056" s="133">
        <v>14529</v>
      </c>
      <c r="F5056" s="133">
        <v>6.0909899999999997</v>
      </c>
      <c r="G5056" s="133">
        <v>6.3599899999999998</v>
      </c>
      <c r="H5056" s="133">
        <v>5.94381</v>
      </c>
      <c r="I5056" s="133">
        <v>6.4950000000000001</v>
      </c>
      <c r="J5056" s="133">
        <v>7.7519999999999998</v>
      </c>
      <c r="K5056" s="133">
        <v>528.64099999999996</v>
      </c>
      <c r="L5056" s="133">
        <v>373.50900000000001</v>
      </c>
    </row>
    <row r="5057" spans="1:12" x14ac:dyDescent="0.3">
      <c r="A5057" s="134">
        <v>43423</v>
      </c>
      <c r="B5057" s="133">
        <v>222.00399999999999</v>
      </c>
      <c r="C5057" s="133">
        <v>6005.2969999999996</v>
      </c>
      <c r="D5057" s="183">
        <v>178.63</v>
      </c>
      <c r="E5057" s="133">
        <v>14615</v>
      </c>
      <c r="F5057" s="133">
        <v>6.12601</v>
      </c>
      <c r="G5057" s="133">
        <v>6.2193800000000001</v>
      </c>
      <c r="H5057" s="133">
        <v>5.9654299999999996</v>
      </c>
      <c r="I5057" s="133">
        <v>6.452</v>
      </c>
      <c r="J5057" s="133">
        <v>7.7720000000000002</v>
      </c>
      <c r="K5057" s="133">
        <v>527.26700000000005</v>
      </c>
      <c r="L5057" s="133">
        <v>373.64299999999997</v>
      </c>
    </row>
    <row r="5058" spans="1:12" x14ac:dyDescent="0.3">
      <c r="A5058" s="134">
        <v>43424</v>
      </c>
      <c r="B5058" s="133">
        <v>222.053</v>
      </c>
      <c r="C5058" s="133">
        <v>6005.2969999999996</v>
      </c>
      <c r="D5058" s="183">
        <v>178.63</v>
      </c>
      <c r="E5058" s="133">
        <v>14634</v>
      </c>
      <c r="F5058" s="133">
        <v>6.12601</v>
      </c>
      <c r="G5058" s="133">
        <v>6.2193800000000001</v>
      </c>
      <c r="H5058" s="133">
        <v>5.9654299999999996</v>
      </c>
      <c r="I5058" s="133">
        <v>6.452</v>
      </c>
      <c r="J5058" s="133">
        <v>7.7720000000000002</v>
      </c>
      <c r="K5058" s="133">
        <v>527.26700000000005</v>
      </c>
      <c r="L5058" s="133">
        <v>373.64299999999997</v>
      </c>
    </row>
    <row r="5059" spans="1:12" x14ac:dyDescent="0.3">
      <c r="A5059" s="134">
        <v>43425</v>
      </c>
      <c r="B5059" s="133">
        <v>222.39699999999999</v>
      </c>
      <c r="C5059" s="133">
        <v>5948.0519999999997</v>
      </c>
      <c r="D5059" s="183">
        <v>176.96199999999999</v>
      </c>
      <c r="E5059" s="133">
        <v>14581</v>
      </c>
      <c r="F5059" s="133">
        <v>6.1372200000000001</v>
      </c>
      <c r="G5059" s="133">
        <v>6.3292900000000003</v>
      </c>
      <c r="H5059" s="133">
        <v>6.0472299999999999</v>
      </c>
      <c r="I5059" s="133">
        <v>6.4420000000000002</v>
      </c>
      <c r="J5059" s="133">
        <v>7.7789999999999999</v>
      </c>
      <c r="K5059" s="133">
        <v>521.048</v>
      </c>
      <c r="L5059" s="133">
        <v>368.17099999999999</v>
      </c>
    </row>
    <row r="5060" spans="1:12" x14ac:dyDescent="0.3">
      <c r="A5060" s="134">
        <v>43426</v>
      </c>
      <c r="B5060" s="133">
        <v>222.661</v>
      </c>
      <c r="C5060" s="133">
        <v>5990.81</v>
      </c>
      <c r="D5060" s="183">
        <v>177.51599999999999</v>
      </c>
      <c r="E5060" s="133">
        <v>14564</v>
      </c>
      <c r="F5060" s="133">
        <v>6.1425999999999998</v>
      </c>
      <c r="G5060" s="133">
        <v>6.2974699999999997</v>
      </c>
      <c r="H5060" s="133">
        <v>6.0188600000000001</v>
      </c>
      <c r="I5060" s="133">
        <v>6.4320000000000004</v>
      </c>
      <c r="J5060" s="133">
        <v>7.7830000000000004</v>
      </c>
      <c r="K5060" s="133">
        <v>527.64599999999996</v>
      </c>
      <c r="L5060" s="133">
        <v>373.03100000000001</v>
      </c>
    </row>
    <row r="5061" spans="1:12" x14ac:dyDescent="0.3">
      <c r="A5061" s="134">
        <v>43427</v>
      </c>
      <c r="B5061" s="133">
        <v>223.02699999999999</v>
      </c>
      <c r="C5061" s="133">
        <v>6006.2020000000002</v>
      </c>
      <c r="D5061" s="183">
        <v>177.98599999999999</v>
      </c>
      <c r="E5061" s="133">
        <v>14527</v>
      </c>
      <c r="F5061" s="133">
        <v>6.08786</v>
      </c>
      <c r="G5061" s="133">
        <v>6.27013</v>
      </c>
      <c r="H5061" s="133">
        <v>5.9604499999999998</v>
      </c>
      <c r="I5061" s="133">
        <v>6.3769999999999998</v>
      </c>
      <c r="J5061" s="133">
        <v>7.835</v>
      </c>
      <c r="K5061" s="133">
        <v>529.43600000000004</v>
      </c>
      <c r="L5061" s="133">
        <v>372.47199999999998</v>
      </c>
    </row>
    <row r="5062" spans="1:12" x14ac:dyDescent="0.3">
      <c r="A5062" s="134">
        <v>43428</v>
      </c>
      <c r="B5062" s="133">
        <v>223.02699999999999</v>
      </c>
      <c r="C5062" s="133">
        <v>6006.2020000000002</v>
      </c>
      <c r="D5062" s="183">
        <v>177.98599999999999</v>
      </c>
      <c r="E5062" s="133">
        <v>14527</v>
      </c>
      <c r="F5062" s="133">
        <v>6.08786</v>
      </c>
      <c r="G5062" s="133">
        <v>6.27013</v>
      </c>
      <c r="H5062" s="133">
        <v>5.9604499999999998</v>
      </c>
      <c r="I5062" s="133">
        <v>6.3769999999999998</v>
      </c>
      <c r="J5062" s="133">
        <v>7.835</v>
      </c>
      <c r="K5062" s="133">
        <v>529.43600000000004</v>
      </c>
      <c r="L5062" s="133">
        <v>372.47199999999998</v>
      </c>
    </row>
    <row r="5063" spans="1:12" x14ac:dyDescent="0.3">
      <c r="A5063" s="134">
        <v>43429</v>
      </c>
      <c r="B5063" s="133">
        <v>223.02699999999999</v>
      </c>
      <c r="C5063" s="133">
        <v>6006.2020000000002</v>
      </c>
      <c r="D5063" s="183">
        <v>177.98599999999999</v>
      </c>
      <c r="E5063" s="133">
        <v>14527</v>
      </c>
      <c r="F5063" s="133">
        <v>6.08786</v>
      </c>
      <c r="G5063" s="133">
        <v>6.27013</v>
      </c>
      <c r="H5063" s="133">
        <v>5.9604499999999998</v>
      </c>
      <c r="I5063" s="133">
        <v>6.3769999999999998</v>
      </c>
      <c r="J5063" s="133">
        <v>7.835</v>
      </c>
      <c r="K5063" s="133">
        <v>529.43600000000004</v>
      </c>
      <c r="L5063" s="133">
        <v>372.47199999999998</v>
      </c>
    </row>
    <row r="5064" spans="1:12" x14ac:dyDescent="0.3">
      <c r="A5064" s="134">
        <v>43430</v>
      </c>
      <c r="B5064" s="133">
        <v>223.626</v>
      </c>
      <c r="C5064" s="133">
        <v>6022.7780000000002</v>
      </c>
      <c r="D5064" s="183">
        <v>177.81200000000001</v>
      </c>
      <c r="E5064" s="133">
        <v>14501</v>
      </c>
      <c r="F5064" s="133">
        <v>6.15977</v>
      </c>
      <c r="G5064" s="133">
        <v>6.2793799999999997</v>
      </c>
      <c r="H5064" s="133">
        <v>6.02264</v>
      </c>
      <c r="I5064" s="133">
        <v>6.36</v>
      </c>
      <c r="J5064" s="133">
        <v>7.7140000000000004</v>
      </c>
      <c r="K5064" s="133">
        <v>531.14400000000001</v>
      </c>
      <c r="L5064" s="133">
        <v>373.46499999999997</v>
      </c>
    </row>
    <row r="5065" spans="1:12" x14ac:dyDescent="0.3">
      <c r="A5065" s="134">
        <v>43431</v>
      </c>
      <c r="B5065" s="133">
        <v>223.86799999999999</v>
      </c>
      <c r="C5065" s="133">
        <v>6013.5889999999999</v>
      </c>
      <c r="D5065" s="183">
        <v>176.81899999999999</v>
      </c>
      <c r="E5065" s="133">
        <v>14534</v>
      </c>
      <c r="F5065" s="133">
        <v>6.12737</v>
      </c>
      <c r="G5065" s="133">
        <v>6.3420899999999998</v>
      </c>
      <c r="H5065" s="133">
        <v>6.0001499999999997</v>
      </c>
      <c r="I5065" s="133">
        <v>6.343</v>
      </c>
      <c r="J5065" s="133">
        <v>7.6879999999999997</v>
      </c>
      <c r="K5065" s="133">
        <v>530.14</v>
      </c>
      <c r="L5065" s="133">
        <v>374.32799999999997</v>
      </c>
    </row>
    <row r="5066" spans="1:12" x14ac:dyDescent="0.3">
      <c r="A5066" s="134">
        <v>43432</v>
      </c>
      <c r="B5066" s="133">
        <v>223.256</v>
      </c>
      <c r="C5066" s="133">
        <v>5991.2460000000001</v>
      </c>
      <c r="D5066" s="183">
        <v>175.12</v>
      </c>
      <c r="E5066" s="133">
        <v>14463</v>
      </c>
      <c r="F5066" s="133">
        <v>6.09727</v>
      </c>
      <c r="G5066" s="133">
        <v>6.3532999999999999</v>
      </c>
      <c r="H5066" s="133">
        <v>6.0386600000000001</v>
      </c>
      <c r="I5066" s="133">
        <v>6.4279999999999999</v>
      </c>
      <c r="J5066" s="133">
        <v>7.78</v>
      </c>
      <c r="K5066" s="133">
        <v>526.55999999999995</v>
      </c>
      <c r="L5066" s="133">
        <v>369.89600000000002</v>
      </c>
    </row>
    <row r="5067" spans="1:12" x14ac:dyDescent="0.3">
      <c r="A5067" s="134">
        <v>43433</v>
      </c>
      <c r="B5067" s="133">
        <v>224.351</v>
      </c>
      <c r="C5067" s="133">
        <v>6107.1679999999997</v>
      </c>
      <c r="D5067" s="183">
        <v>178.46299999999999</v>
      </c>
      <c r="E5067" s="133">
        <v>14323</v>
      </c>
      <c r="F5067" s="133">
        <v>6.1121499999999997</v>
      </c>
      <c r="G5067" s="133">
        <v>6.40334</v>
      </c>
      <c r="H5067" s="133">
        <v>5.9804500000000003</v>
      </c>
      <c r="I5067" s="133">
        <v>6.42</v>
      </c>
      <c r="J5067" s="133">
        <v>7.7009999999999996</v>
      </c>
      <c r="K5067" s="133">
        <v>539.44799999999998</v>
      </c>
      <c r="L5067" s="133">
        <v>378.34300000000002</v>
      </c>
    </row>
    <row r="5068" spans="1:12" x14ac:dyDescent="0.3">
      <c r="A5068" s="134">
        <v>43434</v>
      </c>
      <c r="B5068" s="133">
        <v>224.48400000000001</v>
      </c>
      <c r="C5068" s="133">
        <v>6056.1239999999998</v>
      </c>
      <c r="D5068" s="183">
        <v>178.22200000000001</v>
      </c>
      <c r="E5068" s="133">
        <v>14349</v>
      </c>
      <c r="F5068" s="133">
        <v>6.2154400000000001</v>
      </c>
      <c r="G5068" s="133">
        <v>6.3159900000000002</v>
      </c>
      <c r="H5068" s="133">
        <v>6.0196699999999996</v>
      </c>
      <c r="I5068" s="133">
        <v>6.367</v>
      </c>
      <c r="J5068" s="133">
        <v>7.6879999999999997</v>
      </c>
      <c r="K5068" s="133">
        <v>532.66600000000005</v>
      </c>
      <c r="L5068" s="133">
        <v>373.98899999999998</v>
      </c>
    </row>
    <row r="5069" spans="1:12" x14ac:dyDescent="0.3">
      <c r="A5069" s="134">
        <v>43435</v>
      </c>
      <c r="B5069" s="133">
        <v>224.48400000000001</v>
      </c>
      <c r="C5069" s="133">
        <v>6056.1239999999998</v>
      </c>
      <c r="D5069" s="183">
        <v>178.22200000000001</v>
      </c>
      <c r="E5069" s="133">
        <v>14349</v>
      </c>
      <c r="F5069" s="133">
        <v>6.2154400000000001</v>
      </c>
      <c r="G5069" s="133">
        <v>6.3159900000000002</v>
      </c>
      <c r="H5069" s="133">
        <v>6.0196699999999996</v>
      </c>
      <c r="I5069" s="133">
        <v>6.367</v>
      </c>
      <c r="J5069" s="133">
        <v>7.6879999999999997</v>
      </c>
      <c r="K5069" s="133">
        <v>532.66600000000005</v>
      </c>
      <c r="L5069" s="133">
        <v>373.98899999999998</v>
      </c>
    </row>
    <row r="5070" spans="1:12" x14ac:dyDescent="0.3">
      <c r="A5070" s="134">
        <v>43436</v>
      </c>
      <c r="B5070" s="133">
        <v>224.48400000000001</v>
      </c>
      <c r="C5070" s="133">
        <v>6056.1239999999998</v>
      </c>
      <c r="D5070" s="183">
        <v>178.22200000000001</v>
      </c>
      <c r="E5070" s="133">
        <v>14349</v>
      </c>
      <c r="F5070" s="133">
        <v>6.2154400000000001</v>
      </c>
      <c r="G5070" s="133">
        <v>6.3159900000000002</v>
      </c>
      <c r="H5070" s="133">
        <v>6.0196699999999996</v>
      </c>
      <c r="I5070" s="133">
        <v>6.367</v>
      </c>
      <c r="J5070" s="133">
        <v>7.6879999999999997</v>
      </c>
      <c r="K5070" s="133">
        <v>532.66600000000005</v>
      </c>
      <c r="L5070" s="133">
        <v>373.98899999999998</v>
      </c>
    </row>
    <row r="5071" spans="1:12" x14ac:dyDescent="0.3">
      <c r="A5071" s="134">
        <v>43437</v>
      </c>
      <c r="B5071" s="133">
        <v>224.982</v>
      </c>
      <c r="C5071" s="133">
        <v>6118.32</v>
      </c>
      <c r="D5071" s="183">
        <v>180.458</v>
      </c>
      <c r="E5071" s="133">
        <v>14321</v>
      </c>
      <c r="F5071" s="133">
        <v>6.2199400000000002</v>
      </c>
      <c r="G5071" s="133">
        <v>6.2865400000000005</v>
      </c>
      <c r="H5071" s="133">
        <v>6.1167300000000004</v>
      </c>
      <c r="I5071" s="133">
        <v>6.3490000000000002</v>
      </c>
      <c r="J5071" s="133">
        <v>7.6139999999999999</v>
      </c>
      <c r="K5071" s="133">
        <v>539.42999999999995</v>
      </c>
      <c r="L5071" s="133">
        <v>379.005</v>
      </c>
    </row>
    <row r="5072" spans="1:12" x14ac:dyDescent="0.3">
      <c r="A5072" s="134">
        <v>43438</v>
      </c>
      <c r="B5072" s="133">
        <v>224.75200000000001</v>
      </c>
      <c r="C5072" s="133">
        <v>6152.86</v>
      </c>
      <c r="D5072" s="183">
        <v>181.39099999999999</v>
      </c>
      <c r="E5072" s="133">
        <v>14408</v>
      </c>
      <c r="F5072" s="133">
        <v>6.1907199999999998</v>
      </c>
      <c r="G5072" s="133">
        <v>6.3385300000000004</v>
      </c>
      <c r="H5072" s="133">
        <v>6.0297400000000003</v>
      </c>
      <c r="I5072" s="133">
        <v>6.3319999999999999</v>
      </c>
      <c r="J5072" s="133">
        <v>7.673</v>
      </c>
      <c r="K5072" s="133">
        <v>544.01199999999994</v>
      </c>
      <c r="L5072" s="133">
        <v>383.03899999999999</v>
      </c>
    </row>
    <row r="5073" spans="1:12" x14ac:dyDescent="0.3">
      <c r="A5073" s="134">
        <v>43439</v>
      </c>
      <c r="B5073" s="133">
        <v>224.172</v>
      </c>
      <c r="C5073" s="133">
        <v>6133.12</v>
      </c>
      <c r="D5073" s="183">
        <v>180.99299999999999</v>
      </c>
      <c r="E5073" s="133">
        <v>14439</v>
      </c>
      <c r="F5073" s="133">
        <v>6.24031</v>
      </c>
      <c r="G5073" s="133">
        <v>6.3511800000000003</v>
      </c>
      <c r="H5073" s="133">
        <v>5.9819300000000002</v>
      </c>
      <c r="I5073" s="133">
        <v>6.3319999999999999</v>
      </c>
      <c r="J5073" s="133">
        <v>7.7160000000000002</v>
      </c>
      <c r="K5073" s="133">
        <v>540.64200000000005</v>
      </c>
      <c r="L5073" s="133">
        <v>380.19600000000003</v>
      </c>
    </row>
    <row r="5074" spans="1:12" x14ac:dyDescent="0.3">
      <c r="A5074" s="134">
        <v>43440</v>
      </c>
      <c r="B5074" s="133">
        <v>223.499</v>
      </c>
      <c r="C5074" s="133">
        <v>6115.4930000000004</v>
      </c>
      <c r="D5074" s="183">
        <v>180.16399999999999</v>
      </c>
      <c r="E5074" s="133">
        <v>14551</v>
      </c>
      <c r="F5074" s="133">
        <v>6.2261100000000003</v>
      </c>
      <c r="G5074" s="133">
        <v>6.3451899999999997</v>
      </c>
      <c r="H5074" s="133">
        <v>6.0453000000000001</v>
      </c>
      <c r="I5074" s="133">
        <v>6.3319999999999999</v>
      </c>
      <c r="J5074" s="133">
        <v>7.7329999999999997</v>
      </c>
      <c r="K5074" s="133">
        <v>539.12300000000005</v>
      </c>
      <c r="L5074" s="133">
        <v>378.46899999999999</v>
      </c>
    </row>
    <row r="5075" spans="1:12" x14ac:dyDescent="0.3">
      <c r="A5075" s="134">
        <v>43441</v>
      </c>
      <c r="B5075" s="133">
        <v>223.565</v>
      </c>
      <c r="C5075" s="133">
        <v>6126.3559999999998</v>
      </c>
      <c r="D5075" s="183">
        <v>181.07900000000001</v>
      </c>
      <c r="E5075" s="133">
        <v>14546</v>
      </c>
      <c r="F5075" s="133">
        <v>6.2222600000000003</v>
      </c>
      <c r="G5075" s="133">
        <v>6.3251900000000001</v>
      </c>
      <c r="H5075" s="133">
        <v>6.06325</v>
      </c>
      <c r="I5075" s="133">
        <v>6.3319999999999999</v>
      </c>
      <c r="J5075" s="133">
        <v>7.76</v>
      </c>
      <c r="K5075" s="133">
        <v>539.13599999999997</v>
      </c>
      <c r="L5075" s="133">
        <v>377.46300000000002</v>
      </c>
    </row>
    <row r="5076" spans="1:12" x14ac:dyDescent="0.3">
      <c r="A5076" s="134">
        <v>43442</v>
      </c>
      <c r="B5076" s="133">
        <v>223.565</v>
      </c>
      <c r="C5076" s="133">
        <v>6126.3559999999998</v>
      </c>
      <c r="D5076" s="183">
        <v>181.07900000000001</v>
      </c>
      <c r="E5076" s="133">
        <v>14546</v>
      </c>
      <c r="F5076" s="133">
        <v>6.2222600000000003</v>
      </c>
      <c r="G5076" s="133">
        <v>6.3251900000000001</v>
      </c>
      <c r="H5076" s="133">
        <v>6.06325</v>
      </c>
      <c r="I5076" s="133">
        <v>6.3319999999999999</v>
      </c>
      <c r="J5076" s="133">
        <v>7.76</v>
      </c>
      <c r="K5076" s="133">
        <v>539.13599999999997</v>
      </c>
      <c r="L5076" s="133">
        <v>377.46300000000002</v>
      </c>
    </row>
    <row r="5077" spans="1:12" x14ac:dyDescent="0.3">
      <c r="A5077" s="134">
        <v>43443</v>
      </c>
      <c r="B5077" s="133">
        <v>223.565</v>
      </c>
      <c r="C5077" s="133">
        <v>6126.3559999999998</v>
      </c>
      <c r="D5077" s="183">
        <v>181.07900000000001</v>
      </c>
      <c r="E5077" s="133">
        <v>14546</v>
      </c>
      <c r="F5077" s="133">
        <v>6.2222600000000003</v>
      </c>
      <c r="G5077" s="133">
        <v>6.3251900000000001</v>
      </c>
      <c r="H5077" s="133">
        <v>6.06325</v>
      </c>
      <c r="I5077" s="133">
        <v>6.3319999999999999</v>
      </c>
      <c r="J5077" s="133">
        <v>7.76</v>
      </c>
      <c r="K5077" s="133">
        <v>539.13599999999997</v>
      </c>
      <c r="L5077" s="133">
        <v>377.46300000000002</v>
      </c>
    </row>
    <row r="5078" spans="1:12" x14ac:dyDescent="0.3">
      <c r="A5078" s="134">
        <v>43444</v>
      </c>
      <c r="B5078" s="133">
        <v>222.33099999999999</v>
      </c>
      <c r="C5078" s="133">
        <v>6111.36</v>
      </c>
      <c r="D5078" s="183">
        <v>180.67500000000001</v>
      </c>
      <c r="E5078" s="133">
        <v>14583</v>
      </c>
      <c r="F5078" s="133">
        <v>6.6257400000000004</v>
      </c>
      <c r="G5078" s="133">
        <v>6.3709600000000002</v>
      </c>
      <c r="H5078" s="133">
        <v>6.1080500000000004</v>
      </c>
      <c r="I5078" s="133">
        <v>6.3319999999999999</v>
      </c>
      <c r="J5078" s="133">
        <v>7.835</v>
      </c>
      <c r="K5078" s="133">
        <v>537.77599999999995</v>
      </c>
      <c r="L5078" s="133">
        <v>376.05599999999998</v>
      </c>
    </row>
    <row r="5079" spans="1:12" x14ac:dyDescent="0.3">
      <c r="A5079" s="134">
        <v>43445</v>
      </c>
      <c r="B5079" s="133">
        <v>221.495</v>
      </c>
      <c r="C5079" s="133">
        <v>6076.5870000000004</v>
      </c>
      <c r="D5079" s="183">
        <v>179.32400000000001</v>
      </c>
      <c r="E5079" s="133">
        <v>14572</v>
      </c>
      <c r="F5079" s="133">
        <v>6.2028600000000003</v>
      </c>
      <c r="G5079" s="133">
        <v>6.38347</v>
      </c>
      <c r="H5079" s="133">
        <v>6.0896400000000002</v>
      </c>
      <c r="I5079" s="133">
        <v>6.3319999999999999</v>
      </c>
      <c r="J5079" s="133">
        <v>7.8979999999999997</v>
      </c>
      <c r="K5079" s="133">
        <v>534.23</v>
      </c>
      <c r="L5079" s="133">
        <v>373.55500000000001</v>
      </c>
    </row>
    <row r="5080" spans="1:12" x14ac:dyDescent="0.3">
      <c r="A5080" s="134">
        <v>43446</v>
      </c>
      <c r="B5080" s="133">
        <v>221.83799999999999</v>
      </c>
      <c r="C5080" s="133">
        <v>6115.5770000000002</v>
      </c>
      <c r="D5080" s="183">
        <v>180.738</v>
      </c>
      <c r="E5080" s="133">
        <v>14528</v>
      </c>
      <c r="F5080" s="133">
        <v>6.2952899999999996</v>
      </c>
      <c r="G5080" s="133">
        <v>6.3334799999999998</v>
      </c>
      <c r="H5080" s="133">
        <v>6.0440199999999997</v>
      </c>
      <c r="I5080" s="133">
        <v>6.3319999999999999</v>
      </c>
      <c r="J5080" s="133">
        <v>7.835</v>
      </c>
      <c r="K5080" s="133">
        <v>537.10799999999995</v>
      </c>
      <c r="L5080" s="133">
        <v>375.43599999999998</v>
      </c>
    </row>
    <row r="5081" spans="1:12" x14ac:dyDescent="0.3">
      <c r="A5081" s="134">
        <v>43447</v>
      </c>
      <c r="B5081" s="133">
        <v>222.929</v>
      </c>
      <c r="C5081" s="133">
        <v>6177.72</v>
      </c>
      <c r="D5081" s="183">
        <v>182.99100000000001</v>
      </c>
      <c r="E5081" s="133">
        <v>14500</v>
      </c>
      <c r="F5081" s="133">
        <v>6.2849599999999999</v>
      </c>
      <c r="G5081" s="133">
        <v>6.3323499999999999</v>
      </c>
      <c r="H5081" s="133">
        <v>6.0436500000000004</v>
      </c>
      <c r="I5081" s="133">
        <v>6.3319999999999999</v>
      </c>
      <c r="J5081" s="133">
        <v>7.8149999999999995</v>
      </c>
      <c r="K5081" s="133">
        <v>543.91600000000005</v>
      </c>
      <c r="L5081" s="133">
        <v>380.87400000000002</v>
      </c>
    </row>
    <row r="5082" spans="1:12" x14ac:dyDescent="0.3">
      <c r="A5082" s="134">
        <v>43448</v>
      </c>
      <c r="B5082" s="133">
        <v>222.542</v>
      </c>
      <c r="C5082" s="133">
        <v>6169.8429999999998</v>
      </c>
      <c r="D5082" s="183">
        <v>182.78200000000001</v>
      </c>
      <c r="E5082" s="133">
        <v>14607</v>
      </c>
      <c r="F5082" s="133">
        <v>6.2612300000000003</v>
      </c>
      <c r="G5082" s="133">
        <v>6.3498700000000001</v>
      </c>
      <c r="H5082" s="133">
        <v>6.08948</v>
      </c>
      <c r="I5082" s="133">
        <v>6.3319999999999999</v>
      </c>
      <c r="J5082" s="133">
        <v>7.8230000000000004</v>
      </c>
      <c r="K5082" s="133">
        <v>543.63400000000001</v>
      </c>
      <c r="L5082" s="133">
        <v>379.82799999999997</v>
      </c>
    </row>
    <row r="5083" spans="1:12" x14ac:dyDescent="0.3">
      <c r="A5083" s="134">
        <v>43449</v>
      </c>
      <c r="B5083" s="133">
        <v>222.542</v>
      </c>
      <c r="C5083" s="133">
        <v>6169.8429999999998</v>
      </c>
      <c r="D5083" s="183">
        <v>182.78200000000001</v>
      </c>
      <c r="E5083" s="133">
        <v>14607</v>
      </c>
      <c r="F5083" s="133">
        <v>6.2612300000000003</v>
      </c>
      <c r="G5083" s="133">
        <v>6.3498700000000001</v>
      </c>
      <c r="H5083" s="133">
        <v>6.08948</v>
      </c>
      <c r="I5083" s="133">
        <v>6.3319999999999999</v>
      </c>
      <c r="J5083" s="133">
        <v>7.8230000000000004</v>
      </c>
      <c r="K5083" s="133">
        <v>543.63400000000001</v>
      </c>
      <c r="L5083" s="133">
        <v>379.82799999999997</v>
      </c>
    </row>
    <row r="5084" spans="1:12" x14ac:dyDescent="0.3">
      <c r="A5084" s="134">
        <v>43450</v>
      </c>
      <c r="B5084" s="133">
        <v>222.542</v>
      </c>
      <c r="C5084" s="133">
        <v>6169.8429999999998</v>
      </c>
      <c r="D5084" s="183">
        <v>182.78200000000001</v>
      </c>
      <c r="E5084" s="133">
        <v>14607</v>
      </c>
      <c r="F5084" s="133">
        <v>6.2612300000000003</v>
      </c>
      <c r="G5084" s="133">
        <v>6.3498700000000001</v>
      </c>
      <c r="H5084" s="133">
        <v>6.08948</v>
      </c>
      <c r="I5084" s="133">
        <v>6.3319999999999999</v>
      </c>
      <c r="J5084" s="133">
        <v>7.8230000000000004</v>
      </c>
      <c r="K5084" s="133">
        <v>543.63400000000001</v>
      </c>
      <c r="L5084" s="133">
        <v>379.82799999999997</v>
      </c>
    </row>
    <row r="5085" spans="1:12" x14ac:dyDescent="0.3">
      <c r="A5085" s="134">
        <v>43451</v>
      </c>
      <c r="B5085" s="133">
        <v>222.49100000000001</v>
      </c>
      <c r="C5085" s="133">
        <v>6089.3050000000003</v>
      </c>
      <c r="D5085" s="183">
        <v>180.44900000000001</v>
      </c>
      <c r="E5085" s="133">
        <v>14586</v>
      </c>
      <c r="F5085" s="133">
        <v>6.26126</v>
      </c>
      <c r="G5085" s="133">
        <v>6.3504500000000004</v>
      </c>
      <c r="H5085" s="133">
        <v>6.09605</v>
      </c>
      <c r="I5085" s="133">
        <v>6.3319999999999999</v>
      </c>
      <c r="J5085" s="133">
        <v>7.82</v>
      </c>
      <c r="K5085" s="133">
        <v>535.16700000000003</v>
      </c>
      <c r="L5085" s="133">
        <v>374.69799999999998</v>
      </c>
    </row>
    <row r="5086" spans="1:12" x14ac:dyDescent="0.3">
      <c r="A5086" s="134">
        <v>43452</v>
      </c>
      <c r="B5086" s="133">
        <v>222.99199999999999</v>
      </c>
      <c r="C5086" s="133">
        <v>6081.8670000000002</v>
      </c>
      <c r="D5086" s="183">
        <v>180.47800000000001</v>
      </c>
      <c r="E5086" s="133">
        <v>14421</v>
      </c>
      <c r="F5086" s="133">
        <v>6.2396799999999999</v>
      </c>
      <c r="G5086" s="133">
        <v>6.3068299999999997</v>
      </c>
      <c r="H5086" s="133">
        <v>6.0795300000000001</v>
      </c>
      <c r="I5086" s="133">
        <v>6.3319999999999999</v>
      </c>
      <c r="J5086" s="133">
        <v>7.8390000000000004</v>
      </c>
      <c r="K5086" s="133">
        <v>534.78</v>
      </c>
      <c r="L5086" s="133">
        <v>374.92200000000003</v>
      </c>
    </row>
    <row r="5087" spans="1:12" x14ac:dyDescent="0.3">
      <c r="A5087" s="134">
        <v>43453</v>
      </c>
      <c r="B5087" s="133">
        <v>223.84700000000001</v>
      </c>
      <c r="C5087" s="133">
        <v>6176.0940000000001</v>
      </c>
      <c r="D5087" s="183">
        <v>182.82</v>
      </c>
      <c r="E5087" s="133">
        <v>14534</v>
      </c>
      <c r="F5087" s="133">
        <v>6.3192899999999996</v>
      </c>
      <c r="G5087" s="133">
        <v>6.2828200000000001</v>
      </c>
      <c r="H5087" s="133">
        <v>6.0934799999999996</v>
      </c>
      <c r="I5087" s="133">
        <v>6.3319999999999999</v>
      </c>
      <c r="J5087" s="133">
        <v>7.75</v>
      </c>
      <c r="K5087" s="133">
        <v>545.52499999999998</v>
      </c>
      <c r="L5087" s="133">
        <v>381.15800000000002</v>
      </c>
    </row>
    <row r="5088" spans="1:12" x14ac:dyDescent="0.3">
      <c r="A5088" s="134">
        <v>43454</v>
      </c>
      <c r="B5088" s="133">
        <v>224.27099999999999</v>
      </c>
      <c r="C5088" s="133">
        <v>6147.8760000000002</v>
      </c>
      <c r="D5088" s="183">
        <v>182.458</v>
      </c>
      <c r="E5088" s="133">
        <v>14535</v>
      </c>
      <c r="F5088" s="133">
        <v>6.2763499999999999</v>
      </c>
      <c r="G5088" s="133">
        <v>6.3733000000000004</v>
      </c>
      <c r="H5088" s="133">
        <v>6.0830400000000004</v>
      </c>
      <c r="I5088" s="133">
        <v>6.3319999999999999</v>
      </c>
      <c r="J5088" s="133">
        <v>7.6980000000000004</v>
      </c>
      <c r="K5088" s="133">
        <v>542.82600000000002</v>
      </c>
      <c r="L5088" s="133">
        <v>378.29599999999999</v>
      </c>
    </row>
    <row r="5089" spans="1:12" x14ac:dyDescent="0.3">
      <c r="A5089" s="134">
        <v>43455</v>
      </c>
      <c r="B5089" s="133">
        <v>224.541</v>
      </c>
      <c r="C5089" s="133">
        <v>6163.5959999999995</v>
      </c>
      <c r="D5089" s="183">
        <v>182.98400000000001</v>
      </c>
      <c r="E5089" s="133">
        <v>14647</v>
      </c>
      <c r="F5089" s="133">
        <v>6.3361599999999996</v>
      </c>
      <c r="G5089" s="133">
        <v>6.4367599999999996</v>
      </c>
      <c r="H5089" s="133">
        <v>6.1631600000000004</v>
      </c>
      <c r="I5089" s="133">
        <v>6.3319999999999999</v>
      </c>
      <c r="J5089" s="133">
        <v>7.6459999999999999</v>
      </c>
      <c r="K5089" s="133">
        <v>544.94100000000003</v>
      </c>
      <c r="L5089" s="133">
        <v>379.221</v>
      </c>
    </row>
    <row r="5090" spans="1:12" x14ac:dyDescent="0.3">
      <c r="A5090" s="134">
        <v>43456</v>
      </c>
      <c r="B5090" s="133">
        <v>224.541</v>
      </c>
      <c r="C5090" s="133">
        <v>6163.5959999999995</v>
      </c>
      <c r="D5090" s="183">
        <v>182.98400000000001</v>
      </c>
      <c r="E5090" s="133">
        <v>14647</v>
      </c>
      <c r="F5090" s="133">
        <v>6.3361599999999996</v>
      </c>
      <c r="G5090" s="133">
        <v>6.4367599999999996</v>
      </c>
      <c r="H5090" s="133">
        <v>6.1631600000000004</v>
      </c>
      <c r="I5090" s="133">
        <v>6.3319999999999999</v>
      </c>
      <c r="J5090" s="133">
        <v>7.6459999999999999</v>
      </c>
      <c r="K5090" s="133">
        <v>544.94100000000003</v>
      </c>
      <c r="L5090" s="133">
        <v>379.221</v>
      </c>
    </row>
    <row r="5091" spans="1:12" x14ac:dyDescent="0.3">
      <c r="A5091" s="134">
        <v>43457</v>
      </c>
      <c r="B5091" s="133">
        <v>224.541</v>
      </c>
      <c r="C5091" s="133">
        <v>6163.5959999999995</v>
      </c>
      <c r="D5091" s="183">
        <v>182.98400000000001</v>
      </c>
      <c r="E5091" s="133">
        <v>14647</v>
      </c>
      <c r="F5091" s="133">
        <v>6.3361599999999996</v>
      </c>
      <c r="G5091" s="133">
        <v>6.4367599999999996</v>
      </c>
      <c r="H5091" s="133">
        <v>6.1631600000000004</v>
      </c>
      <c r="I5091" s="133">
        <v>6.3319999999999999</v>
      </c>
      <c r="J5091" s="133">
        <v>7.6459999999999999</v>
      </c>
      <c r="K5091" s="133">
        <v>544.94100000000003</v>
      </c>
      <c r="L5091" s="133">
        <v>379.221</v>
      </c>
    </row>
    <row r="5092" spans="1:12" x14ac:dyDescent="0.3">
      <c r="A5092" s="134">
        <v>43458</v>
      </c>
      <c r="B5092" s="133">
        <v>224.69</v>
      </c>
      <c r="C5092" s="133">
        <v>6163.5959999999995</v>
      </c>
      <c r="D5092" s="183">
        <v>182.98400000000001</v>
      </c>
      <c r="E5092" s="133">
        <v>14658</v>
      </c>
      <c r="F5092" s="133">
        <v>6.3361599999999996</v>
      </c>
      <c r="G5092" s="133">
        <v>6.4367599999999996</v>
      </c>
      <c r="H5092" s="133">
        <v>6.1631600000000004</v>
      </c>
      <c r="I5092" s="133">
        <v>6.3319999999999999</v>
      </c>
      <c r="J5092" s="133">
        <v>7.6459999999999999</v>
      </c>
      <c r="K5092" s="133">
        <v>544.94100000000003</v>
      </c>
      <c r="L5092" s="133">
        <v>379.221</v>
      </c>
    </row>
    <row r="5093" spans="1:12" x14ac:dyDescent="0.3">
      <c r="A5093" s="134">
        <v>43459</v>
      </c>
      <c r="B5093" s="133">
        <v>224.739</v>
      </c>
      <c r="C5093" s="133">
        <v>6163.5959999999995</v>
      </c>
      <c r="D5093" s="183">
        <v>182.98400000000001</v>
      </c>
      <c r="E5093" s="133">
        <v>14658</v>
      </c>
      <c r="F5093" s="133">
        <v>6.3361599999999996</v>
      </c>
      <c r="G5093" s="133">
        <v>6.4367599999999996</v>
      </c>
      <c r="H5093" s="133">
        <v>6.1631600000000004</v>
      </c>
      <c r="I5093" s="133">
        <v>6.3319999999999999</v>
      </c>
      <c r="J5093" s="133">
        <v>7.6459999999999999</v>
      </c>
      <c r="K5093" s="133">
        <v>544.94100000000003</v>
      </c>
      <c r="L5093" s="133">
        <v>379.221</v>
      </c>
    </row>
    <row r="5094" spans="1:12" x14ac:dyDescent="0.3">
      <c r="A5094" s="134">
        <v>43460</v>
      </c>
      <c r="B5094" s="133">
        <v>224.893</v>
      </c>
      <c r="C5094" s="133">
        <v>6127.85</v>
      </c>
      <c r="D5094" s="183">
        <v>181.001</v>
      </c>
      <c r="E5094" s="133">
        <v>14618</v>
      </c>
      <c r="F5094" s="133">
        <v>6.2649100000000004</v>
      </c>
      <c r="G5094" s="133">
        <v>6.4359999999999999</v>
      </c>
      <c r="H5094" s="133">
        <v>6.1574400000000002</v>
      </c>
      <c r="I5094" s="133">
        <v>6.3319999999999999</v>
      </c>
      <c r="J5094" s="133">
        <v>7.8970000000000002</v>
      </c>
      <c r="K5094" s="133">
        <v>540.005</v>
      </c>
      <c r="L5094" s="133">
        <v>375.69</v>
      </c>
    </row>
    <row r="5095" spans="1:12" x14ac:dyDescent="0.3">
      <c r="A5095" s="134">
        <v>43461</v>
      </c>
      <c r="B5095" s="133">
        <v>224.93600000000001</v>
      </c>
      <c r="C5095" s="133">
        <v>6190.643</v>
      </c>
      <c r="D5095" s="183">
        <v>183.505</v>
      </c>
      <c r="E5095" s="133">
        <v>14567</v>
      </c>
      <c r="F5095" s="133">
        <v>6.3116199999999996</v>
      </c>
      <c r="G5095" s="133">
        <v>6.4049899999999997</v>
      </c>
      <c r="H5095" s="133">
        <v>6.0710499999999996</v>
      </c>
      <c r="I5095" s="133">
        <v>6.3319999999999999</v>
      </c>
      <c r="J5095" s="133">
        <v>7.89</v>
      </c>
      <c r="K5095" s="133">
        <v>544.69600000000003</v>
      </c>
      <c r="L5095" s="133">
        <v>379.37599999999998</v>
      </c>
    </row>
    <row r="5096" spans="1:12" x14ac:dyDescent="0.3">
      <c r="A5096" s="134">
        <v>43462</v>
      </c>
      <c r="B5096" s="133">
        <v>224.91900000000001</v>
      </c>
      <c r="C5096" s="133">
        <v>6194.4979999999996</v>
      </c>
      <c r="D5096" s="183">
        <v>183.99799999999999</v>
      </c>
      <c r="E5096" s="133">
        <v>14518</v>
      </c>
      <c r="F5096" s="133">
        <v>6.3448900000000004</v>
      </c>
      <c r="G5096" s="133">
        <v>6.40543</v>
      </c>
      <c r="H5096" s="133">
        <v>6.1756200000000003</v>
      </c>
      <c r="I5096" s="133">
        <v>6.3319999999999999</v>
      </c>
      <c r="J5096" s="133">
        <v>7.8419999999999996</v>
      </c>
      <c r="K5096" s="133">
        <v>540.76700000000005</v>
      </c>
      <c r="L5096" s="133">
        <v>378.68799999999999</v>
      </c>
    </row>
    <row r="5097" spans="1:12" x14ac:dyDescent="0.3">
      <c r="A5097" s="134">
        <v>43463</v>
      </c>
      <c r="B5097" s="133">
        <v>224.91900000000001</v>
      </c>
      <c r="C5097" s="133">
        <v>6194.4979999999996</v>
      </c>
      <c r="D5097" s="183">
        <v>183.99799999999999</v>
      </c>
      <c r="E5097" s="133">
        <v>14518</v>
      </c>
      <c r="F5097" s="133">
        <v>6.3448900000000004</v>
      </c>
      <c r="G5097" s="133">
        <v>6.40543</v>
      </c>
      <c r="H5097" s="133">
        <v>6.1756200000000003</v>
      </c>
      <c r="I5097" s="133">
        <v>6.3319999999999999</v>
      </c>
      <c r="J5097" s="133">
        <v>7.8419999999999996</v>
      </c>
      <c r="K5097" s="133">
        <v>540.76700000000005</v>
      </c>
      <c r="L5097" s="133">
        <v>378.68799999999999</v>
      </c>
    </row>
    <row r="5098" spans="1:12" x14ac:dyDescent="0.3">
      <c r="A5098" s="134">
        <v>43464</v>
      </c>
      <c r="B5098" s="133">
        <v>224.91900000000001</v>
      </c>
      <c r="C5098" s="133">
        <v>6194.4979999999996</v>
      </c>
      <c r="D5098" s="183">
        <v>183.99799999999999</v>
      </c>
      <c r="E5098" s="133">
        <v>14518</v>
      </c>
      <c r="F5098" s="133">
        <v>6.3448900000000004</v>
      </c>
      <c r="G5098" s="133">
        <v>6.40543</v>
      </c>
      <c r="H5098" s="133">
        <v>6.1756200000000003</v>
      </c>
      <c r="I5098" s="133">
        <v>6.3319999999999999</v>
      </c>
      <c r="J5098" s="133">
        <v>7.8419999999999996</v>
      </c>
      <c r="K5098" s="133">
        <v>540.76700000000005</v>
      </c>
      <c r="L5098" s="133">
        <v>378.68799999999999</v>
      </c>
    </row>
    <row r="5099" spans="1:12" x14ac:dyDescent="0.3">
      <c r="A5099" s="134">
        <v>43465</v>
      </c>
      <c r="B5099" s="133">
        <v>224.95500000000001</v>
      </c>
      <c r="C5099" s="133">
        <v>6194.4979999999996</v>
      </c>
      <c r="D5099" s="183">
        <v>183.99799999999999</v>
      </c>
      <c r="E5099" s="133">
        <v>14417</v>
      </c>
      <c r="F5099" s="133">
        <v>6.3426499999999999</v>
      </c>
      <c r="G5099" s="133">
        <v>6.3696900000000003</v>
      </c>
      <c r="H5099" s="133">
        <v>6.1539900000000003</v>
      </c>
      <c r="I5099" s="133">
        <v>6.3319999999999999</v>
      </c>
      <c r="J5099" s="133">
        <v>7.9050000000000002</v>
      </c>
      <c r="K5099" s="133">
        <v>540.76700000000005</v>
      </c>
      <c r="L5099" s="133">
        <v>378.68799999999999</v>
      </c>
    </row>
    <row r="5100" spans="1:12" x14ac:dyDescent="0.3">
      <c r="A5100" s="134">
        <v>43466</v>
      </c>
      <c r="B5100" s="133">
        <v>225.005</v>
      </c>
      <c r="C5100" s="133">
        <v>6194.4979999999996</v>
      </c>
      <c r="D5100" s="183">
        <v>183.99799999999999</v>
      </c>
      <c r="E5100" s="133">
        <v>14417</v>
      </c>
      <c r="F5100" s="133">
        <v>6.3426499999999999</v>
      </c>
      <c r="G5100" s="133">
        <v>6.3696900000000003</v>
      </c>
      <c r="H5100" s="133">
        <v>6.1539900000000003</v>
      </c>
      <c r="I5100" s="133">
        <v>6.3319999999999999</v>
      </c>
      <c r="J5100" s="133">
        <v>7.9050000000000002</v>
      </c>
      <c r="K5100" s="133">
        <v>540.76700000000005</v>
      </c>
      <c r="L5100" s="133">
        <v>378.68799999999999</v>
      </c>
    </row>
    <row r="5101" spans="1:12" x14ac:dyDescent="0.3">
      <c r="A5101" s="134">
        <v>43467</v>
      </c>
      <c r="B5101" s="133">
        <v>224.864</v>
      </c>
      <c r="C5101" s="133">
        <v>6181.1750000000002</v>
      </c>
      <c r="D5101" s="183">
        <v>183.238</v>
      </c>
      <c r="E5101" s="133">
        <v>14415</v>
      </c>
      <c r="F5101" s="133">
        <v>6.1564800000000002</v>
      </c>
      <c r="G5101" s="133">
        <v>6.2425600000000001</v>
      </c>
      <c r="H5101" s="133">
        <v>6.07674</v>
      </c>
      <c r="I5101" s="133">
        <v>6.3319999999999999</v>
      </c>
      <c r="J5101" s="133">
        <v>7.9379999999999997</v>
      </c>
      <c r="K5101" s="133">
        <v>541.75199999999995</v>
      </c>
      <c r="L5101" s="133">
        <v>379.173</v>
      </c>
    </row>
    <row r="5102" spans="1:12" x14ac:dyDescent="0.3">
      <c r="A5102" s="134">
        <v>43468</v>
      </c>
      <c r="B5102" s="133">
        <v>224.42599999999999</v>
      </c>
      <c r="C5102" s="133">
        <v>6221.01</v>
      </c>
      <c r="D5102" s="183">
        <v>185.209</v>
      </c>
      <c r="E5102" s="133">
        <v>14380</v>
      </c>
      <c r="F5102" s="133">
        <v>6.2799399999999999</v>
      </c>
      <c r="G5102" s="133">
        <v>6.3180300000000003</v>
      </c>
      <c r="H5102" s="133">
        <v>6.1406299999999998</v>
      </c>
      <c r="I5102" s="133">
        <v>6.9509999999999996</v>
      </c>
      <c r="J5102" s="133">
        <v>7.944</v>
      </c>
      <c r="K5102" s="133">
        <v>545.35</v>
      </c>
      <c r="L5102" s="133">
        <v>380.91699999999997</v>
      </c>
    </row>
    <row r="5103" spans="1:12" x14ac:dyDescent="0.3">
      <c r="A5103" s="134">
        <v>43469</v>
      </c>
      <c r="B5103" s="133">
        <v>224.73</v>
      </c>
      <c r="C5103" s="133">
        <v>6274.54</v>
      </c>
      <c r="D5103" s="183">
        <v>186.35900000000001</v>
      </c>
      <c r="E5103" s="133">
        <v>14215</v>
      </c>
      <c r="F5103" s="133">
        <v>6.2191700000000001</v>
      </c>
      <c r="G5103" s="133">
        <v>6.3851899999999997</v>
      </c>
      <c r="H5103" s="133">
        <v>6.1171199999999999</v>
      </c>
      <c r="I5103" s="133">
        <v>6.782</v>
      </c>
      <c r="J5103" s="133">
        <v>7.923</v>
      </c>
      <c r="K5103" s="133">
        <v>551.33199999999999</v>
      </c>
      <c r="L5103" s="133">
        <v>384.21199999999999</v>
      </c>
    </row>
    <row r="5104" spans="1:12" x14ac:dyDescent="0.3">
      <c r="A5104" s="134">
        <v>43470</v>
      </c>
      <c r="B5104" s="133">
        <v>224.73</v>
      </c>
      <c r="C5104" s="133">
        <v>6274.54</v>
      </c>
      <c r="D5104" s="183">
        <v>186.35900000000001</v>
      </c>
      <c r="E5104" s="133">
        <v>14215</v>
      </c>
      <c r="F5104" s="133">
        <v>6.2191700000000001</v>
      </c>
      <c r="G5104" s="133">
        <v>6.3851899999999997</v>
      </c>
      <c r="H5104" s="133">
        <v>6.1171199999999999</v>
      </c>
      <c r="I5104" s="133">
        <v>6.782</v>
      </c>
      <c r="J5104" s="133">
        <v>7.923</v>
      </c>
      <c r="K5104" s="133">
        <v>551.33199999999999</v>
      </c>
      <c r="L5104" s="133">
        <v>384.21199999999999</v>
      </c>
    </row>
    <row r="5105" spans="1:12" x14ac:dyDescent="0.3">
      <c r="A5105" s="134">
        <v>43471</v>
      </c>
      <c r="B5105" s="133">
        <v>224.73</v>
      </c>
      <c r="C5105" s="133">
        <v>6274.54</v>
      </c>
      <c r="D5105" s="183">
        <v>186.35900000000001</v>
      </c>
      <c r="E5105" s="133">
        <v>14215</v>
      </c>
      <c r="F5105" s="133">
        <v>6.2191700000000001</v>
      </c>
      <c r="G5105" s="133">
        <v>6.3851899999999997</v>
      </c>
      <c r="H5105" s="133">
        <v>6.1171199999999999</v>
      </c>
      <c r="I5105" s="133">
        <v>6.782</v>
      </c>
      <c r="J5105" s="133">
        <v>7.923</v>
      </c>
      <c r="K5105" s="133">
        <v>551.33199999999999</v>
      </c>
      <c r="L5105" s="133">
        <v>384.21199999999999</v>
      </c>
    </row>
    <row r="5106" spans="1:12" x14ac:dyDescent="0.3">
      <c r="A5106" s="134">
        <v>43472</v>
      </c>
      <c r="B5106" s="133">
        <v>225.726</v>
      </c>
      <c r="C5106" s="133">
        <v>6287.2240000000002</v>
      </c>
      <c r="D5106" s="183">
        <v>186.94900000000001</v>
      </c>
      <c r="E5106" s="133">
        <v>14083</v>
      </c>
      <c r="F5106" s="133">
        <v>6.3314000000000004</v>
      </c>
      <c r="G5106" s="133">
        <v>6.3508599999999999</v>
      </c>
      <c r="H5106" s="133">
        <v>6.0631000000000004</v>
      </c>
      <c r="I5106" s="133">
        <v>6.7859999999999996</v>
      </c>
      <c r="J5106" s="133">
        <v>7.8319999999999999</v>
      </c>
      <c r="K5106" s="133">
        <v>551.43700000000001</v>
      </c>
      <c r="L5106" s="133">
        <v>386.03500000000003</v>
      </c>
    </row>
    <row r="5107" spans="1:12" x14ac:dyDescent="0.3">
      <c r="A5107" s="134">
        <v>43473</v>
      </c>
      <c r="B5107" s="133">
        <v>225.22399999999999</v>
      </c>
      <c r="C5107" s="133">
        <v>6262.8469999999998</v>
      </c>
      <c r="D5107" s="183">
        <v>185.86</v>
      </c>
      <c r="E5107" s="133">
        <v>14089</v>
      </c>
      <c r="F5107" s="133">
        <v>6.2290299999999998</v>
      </c>
      <c r="G5107" s="133">
        <v>6.3515699999999997</v>
      </c>
      <c r="H5107" s="133">
        <v>6.0891700000000002</v>
      </c>
      <c r="I5107" s="133">
        <v>6.8090000000000002</v>
      </c>
      <c r="J5107" s="133">
        <v>7.8339999999999996</v>
      </c>
      <c r="K5107" s="133">
        <v>548.40099999999995</v>
      </c>
      <c r="L5107" s="133">
        <v>384.91699999999997</v>
      </c>
    </row>
    <row r="5108" spans="1:12" x14ac:dyDescent="0.3">
      <c r="A5108" s="134">
        <v>43474</v>
      </c>
      <c r="B5108" s="133">
        <v>225.2</v>
      </c>
      <c r="C5108" s="133">
        <v>6272.2380000000003</v>
      </c>
      <c r="D5108" s="183">
        <v>185.58</v>
      </c>
      <c r="E5108" s="133">
        <v>14081</v>
      </c>
      <c r="F5108" s="133">
        <v>6.2368399999999999</v>
      </c>
      <c r="G5108" s="133">
        <v>6.3514400000000002</v>
      </c>
      <c r="H5108" s="133">
        <v>6.1641300000000001</v>
      </c>
      <c r="I5108" s="133">
        <v>6.7560000000000002</v>
      </c>
      <c r="J5108" s="133">
        <v>7.798</v>
      </c>
      <c r="K5108" s="133">
        <v>547.875</v>
      </c>
      <c r="L5108" s="133">
        <v>385.26</v>
      </c>
    </row>
    <row r="5109" spans="1:12" x14ac:dyDescent="0.3">
      <c r="A5109" s="134">
        <v>43475</v>
      </c>
      <c r="B5109" s="133">
        <v>225.315</v>
      </c>
      <c r="C5109" s="133">
        <v>6328.7139999999999</v>
      </c>
      <c r="D5109" s="183">
        <v>187.49299999999999</v>
      </c>
      <c r="E5109" s="133">
        <v>14071</v>
      </c>
      <c r="F5109" s="133">
        <v>6.2481799999999996</v>
      </c>
      <c r="G5109" s="133">
        <v>6.3665500000000002</v>
      </c>
      <c r="H5109" s="133">
        <v>6.1257599999999996</v>
      </c>
      <c r="I5109" s="133">
        <v>6.66</v>
      </c>
      <c r="J5109" s="133">
        <v>7.75</v>
      </c>
      <c r="K5109" s="133">
        <v>555.27</v>
      </c>
      <c r="L5109" s="133">
        <v>390.46</v>
      </c>
    </row>
    <row r="5110" spans="1:12" x14ac:dyDescent="0.3">
      <c r="A5110" s="134">
        <v>43476</v>
      </c>
      <c r="B5110" s="133">
        <v>225.16200000000001</v>
      </c>
      <c r="C5110" s="133">
        <v>6361.4650000000001</v>
      </c>
      <c r="D5110" s="183">
        <v>188.91900000000001</v>
      </c>
      <c r="E5110" s="133">
        <v>14075</v>
      </c>
      <c r="F5110" s="133">
        <v>6.2065400000000004</v>
      </c>
      <c r="G5110" s="133">
        <v>6.3858199999999998</v>
      </c>
      <c r="H5110" s="133">
        <v>6.19841</v>
      </c>
      <c r="I5110" s="133">
        <v>6.7489999999999997</v>
      </c>
      <c r="J5110" s="133">
        <v>7.7670000000000003</v>
      </c>
      <c r="K5110" s="133">
        <v>557.11900000000003</v>
      </c>
      <c r="L5110" s="133">
        <v>391.31400000000002</v>
      </c>
    </row>
    <row r="5111" spans="1:12" x14ac:dyDescent="0.3">
      <c r="A5111" s="134">
        <v>43477</v>
      </c>
      <c r="B5111" s="133">
        <v>225.16200000000001</v>
      </c>
      <c r="C5111" s="133">
        <v>6361.4650000000001</v>
      </c>
      <c r="D5111" s="183">
        <v>188.91900000000001</v>
      </c>
      <c r="E5111" s="133">
        <v>14075</v>
      </c>
      <c r="F5111" s="133">
        <v>6.2065400000000004</v>
      </c>
      <c r="G5111" s="133">
        <v>6.3858199999999998</v>
      </c>
      <c r="H5111" s="133">
        <v>6.19841</v>
      </c>
      <c r="I5111" s="133">
        <v>6.7489999999999997</v>
      </c>
      <c r="J5111" s="133">
        <v>7.7670000000000003</v>
      </c>
      <c r="K5111" s="133">
        <v>557.11900000000003</v>
      </c>
      <c r="L5111" s="133">
        <v>391.31400000000002</v>
      </c>
    </row>
    <row r="5112" spans="1:12" x14ac:dyDescent="0.3">
      <c r="A5112" s="134">
        <v>43478</v>
      </c>
      <c r="B5112" s="133">
        <v>225.16200000000001</v>
      </c>
      <c r="C5112" s="133">
        <v>6361.4650000000001</v>
      </c>
      <c r="D5112" s="183">
        <v>188.91900000000001</v>
      </c>
      <c r="E5112" s="133">
        <v>14075</v>
      </c>
      <c r="F5112" s="133">
        <v>6.2065400000000004</v>
      </c>
      <c r="G5112" s="133">
        <v>6.3858199999999998</v>
      </c>
      <c r="H5112" s="133">
        <v>6.19841</v>
      </c>
      <c r="I5112" s="133">
        <v>6.7489999999999997</v>
      </c>
      <c r="J5112" s="133">
        <v>7.7670000000000003</v>
      </c>
      <c r="K5112" s="133">
        <v>557.11900000000003</v>
      </c>
      <c r="L5112" s="133">
        <v>391.31400000000002</v>
      </c>
    </row>
    <row r="5113" spans="1:12" x14ac:dyDescent="0.3">
      <c r="A5113" s="134">
        <v>43479</v>
      </c>
      <c r="B5113" s="133">
        <v>224.75299999999999</v>
      </c>
      <c r="C5113" s="133">
        <v>6336.116</v>
      </c>
      <c r="D5113" s="183">
        <v>187.70599999999999</v>
      </c>
      <c r="E5113" s="133">
        <v>14069</v>
      </c>
      <c r="F5113" s="133">
        <v>6.2799699999999996</v>
      </c>
      <c r="G5113" s="133">
        <v>6.3616400000000004</v>
      </c>
      <c r="H5113" s="133">
        <v>6.0554199999999998</v>
      </c>
      <c r="I5113" s="133">
        <v>6.3810000000000002</v>
      </c>
      <c r="J5113" s="133">
        <v>7.86</v>
      </c>
      <c r="K5113" s="133">
        <v>554.26599999999996</v>
      </c>
      <c r="L5113" s="133">
        <v>389.47300000000001</v>
      </c>
    </row>
    <row r="5114" spans="1:12" x14ac:dyDescent="0.3">
      <c r="A5114" s="134">
        <v>43480</v>
      </c>
      <c r="B5114" s="133">
        <v>224.59100000000001</v>
      </c>
      <c r="C5114" s="133">
        <v>6408.7839999999997</v>
      </c>
      <c r="D5114" s="183">
        <v>190.18</v>
      </c>
      <c r="E5114" s="133">
        <v>14136</v>
      </c>
      <c r="F5114" s="133">
        <v>6.2498899999999997</v>
      </c>
      <c r="G5114" s="133">
        <v>6.2832699999999999</v>
      </c>
      <c r="H5114" s="133">
        <v>6.1221500000000004</v>
      </c>
      <c r="I5114" s="133">
        <v>6.3639999999999999</v>
      </c>
      <c r="J5114" s="133">
        <v>7.8209999999999997</v>
      </c>
      <c r="K5114" s="133">
        <v>560.80999999999995</v>
      </c>
      <c r="L5114" s="133">
        <v>394.17599999999999</v>
      </c>
    </row>
    <row r="5115" spans="1:12" x14ac:dyDescent="0.3">
      <c r="A5115" s="134">
        <v>43481</v>
      </c>
      <c r="B5115" s="133">
        <v>224.48500000000001</v>
      </c>
      <c r="C5115" s="133">
        <v>6413.36</v>
      </c>
      <c r="D5115" s="183">
        <v>190.05600000000001</v>
      </c>
      <c r="E5115" s="133">
        <v>14160</v>
      </c>
      <c r="F5115" s="133">
        <v>6.1736899999999997</v>
      </c>
      <c r="G5115" s="133">
        <v>6.3608500000000001</v>
      </c>
      <c r="H5115" s="133">
        <v>6.0841900000000004</v>
      </c>
      <c r="I5115" s="133">
        <v>6.4459999999999997</v>
      </c>
      <c r="J5115" s="133">
        <v>7.8449999999999998</v>
      </c>
      <c r="K5115" s="133">
        <v>561.63699999999994</v>
      </c>
      <c r="L5115" s="133">
        <v>395.25200000000001</v>
      </c>
    </row>
    <row r="5116" spans="1:12" x14ac:dyDescent="0.3">
      <c r="A5116" s="134">
        <v>43482</v>
      </c>
      <c r="B5116" s="133">
        <v>224.411</v>
      </c>
      <c r="C5116" s="133">
        <v>6423.78</v>
      </c>
      <c r="D5116" s="183">
        <v>190.584</v>
      </c>
      <c r="E5116" s="133">
        <v>14194</v>
      </c>
      <c r="F5116" s="133">
        <v>6.2172599999999996</v>
      </c>
      <c r="G5116" s="133">
        <v>6.3186999999999998</v>
      </c>
      <c r="H5116" s="133">
        <v>6.17197</v>
      </c>
      <c r="I5116" s="133">
        <v>6.4809999999999999</v>
      </c>
      <c r="J5116" s="133">
        <v>7.8410000000000002</v>
      </c>
      <c r="K5116" s="133">
        <v>563.79300000000001</v>
      </c>
      <c r="L5116" s="133">
        <v>397.78500000000003</v>
      </c>
    </row>
    <row r="5117" spans="1:12" x14ac:dyDescent="0.3">
      <c r="A5117" s="134">
        <v>43483</v>
      </c>
      <c r="B5117" s="133">
        <v>224.52799999999999</v>
      </c>
      <c r="C5117" s="133">
        <v>6448.1559999999999</v>
      </c>
      <c r="D5117" s="183">
        <v>191.31399999999999</v>
      </c>
      <c r="E5117" s="133">
        <v>14229</v>
      </c>
      <c r="F5117" s="133">
        <v>6.2239699999999996</v>
      </c>
      <c r="G5117" s="133">
        <v>6.3185099999999998</v>
      </c>
      <c r="H5117" s="133">
        <v>6.1390599999999997</v>
      </c>
      <c r="I5117" s="133">
        <v>6.4139999999999997</v>
      </c>
      <c r="J5117" s="133">
        <v>7.8149999999999995</v>
      </c>
      <c r="K5117" s="133">
        <v>567.13</v>
      </c>
      <c r="L5117" s="133">
        <v>401.00200000000001</v>
      </c>
    </row>
    <row r="5118" spans="1:12" x14ac:dyDescent="0.3">
      <c r="A5118" s="134">
        <v>43484</v>
      </c>
      <c r="B5118" s="133">
        <v>224.52799999999999</v>
      </c>
      <c r="C5118" s="133">
        <v>6448.1559999999999</v>
      </c>
      <c r="D5118" s="183">
        <v>191.31399999999999</v>
      </c>
      <c r="E5118" s="133">
        <v>14229</v>
      </c>
      <c r="F5118" s="133">
        <v>6.2239699999999996</v>
      </c>
      <c r="G5118" s="133">
        <v>6.3185099999999998</v>
      </c>
      <c r="H5118" s="133">
        <v>6.1390599999999997</v>
      </c>
      <c r="I5118" s="133">
        <v>6.4139999999999997</v>
      </c>
      <c r="J5118" s="133">
        <v>7.8149999999999995</v>
      </c>
      <c r="K5118" s="133">
        <v>567.13</v>
      </c>
      <c r="L5118" s="133">
        <v>401.00200000000001</v>
      </c>
    </row>
    <row r="5119" spans="1:12" x14ac:dyDescent="0.3">
      <c r="A5119" s="134">
        <v>43485</v>
      </c>
      <c r="B5119" s="133">
        <v>224.52799999999999</v>
      </c>
      <c r="C5119" s="133">
        <v>6448.1559999999999</v>
      </c>
      <c r="D5119" s="183">
        <v>191.31399999999999</v>
      </c>
      <c r="E5119" s="133">
        <v>14229</v>
      </c>
      <c r="F5119" s="133">
        <v>6.2239699999999996</v>
      </c>
      <c r="G5119" s="133">
        <v>6.3185099999999998</v>
      </c>
      <c r="H5119" s="133">
        <v>6.1390599999999997</v>
      </c>
      <c r="I5119" s="133">
        <v>6.4139999999999997</v>
      </c>
      <c r="J5119" s="133">
        <v>7.8149999999999995</v>
      </c>
      <c r="K5119" s="133">
        <v>567.13</v>
      </c>
      <c r="L5119" s="133">
        <v>401.00200000000001</v>
      </c>
    </row>
    <row r="5120" spans="1:12" x14ac:dyDescent="0.3">
      <c r="A5120" s="134">
        <v>43486</v>
      </c>
      <c r="B5120" s="133">
        <v>224.69</v>
      </c>
      <c r="C5120" s="133">
        <v>6450.8339999999998</v>
      </c>
      <c r="D5120" s="183">
        <v>191.339</v>
      </c>
      <c r="E5120" s="133">
        <v>14223</v>
      </c>
      <c r="F5120" s="133">
        <v>6.2750700000000004</v>
      </c>
      <c r="G5120" s="133">
        <v>6.42605</v>
      </c>
      <c r="H5120" s="133">
        <v>6.1537499999999996</v>
      </c>
      <c r="I5120" s="133">
        <v>6.3979999999999997</v>
      </c>
      <c r="J5120" s="133">
        <v>7.8629999999999995</v>
      </c>
      <c r="K5120" s="133">
        <v>566.54300000000001</v>
      </c>
      <c r="L5120" s="133">
        <v>400.959</v>
      </c>
    </row>
    <row r="5121" spans="1:12" x14ac:dyDescent="0.3">
      <c r="A5121" s="134">
        <v>43487</v>
      </c>
      <c r="B5121" s="133">
        <v>224.529</v>
      </c>
      <c r="C5121" s="133">
        <v>6468.5619999999999</v>
      </c>
      <c r="D5121" s="183">
        <v>191.56299999999999</v>
      </c>
      <c r="E5121" s="133">
        <v>14233</v>
      </c>
      <c r="F5121" s="133">
        <v>6.18743</v>
      </c>
      <c r="G5121" s="133">
        <v>6.3323099999999997</v>
      </c>
      <c r="H5121" s="133">
        <v>6.0860700000000003</v>
      </c>
      <c r="I5121" s="133">
        <v>6.5460000000000003</v>
      </c>
      <c r="J5121" s="133">
        <v>7.88</v>
      </c>
      <c r="K5121" s="133">
        <v>567.20899999999995</v>
      </c>
      <c r="L5121" s="133">
        <v>401.37400000000002</v>
      </c>
    </row>
    <row r="5122" spans="1:12" x14ac:dyDescent="0.3">
      <c r="A5122" s="134">
        <v>43488</v>
      </c>
      <c r="B5122" s="133">
        <v>224.69800000000001</v>
      </c>
      <c r="C5122" s="133">
        <v>6451.17</v>
      </c>
      <c r="D5122" s="183">
        <v>191.76499999999999</v>
      </c>
      <c r="E5122" s="133">
        <v>14140</v>
      </c>
      <c r="F5122" s="133">
        <v>6.21577</v>
      </c>
      <c r="G5122" s="133">
        <v>6.3269700000000002</v>
      </c>
      <c r="H5122" s="133">
        <v>6.1405200000000004</v>
      </c>
      <c r="I5122" s="133">
        <v>6.5570000000000004</v>
      </c>
      <c r="J5122" s="133">
        <v>7.8380000000000001</v>
      </c>
      <c r="K5122" s="133">
        <v>562.22900000000004</v>
      </c>
      <c r="L5122" s="133">
        <v>397.55799999999999</v>
      </c>
    </row>
    <row r="5123" spans="1:12" x14ac:dyDescent="0.3">
      <c r="A5123" s="134">
        <v>43489</v>
      </c>
      <c r="B5123" s="133">
        <v>224.74</v>
      </c>
      <c r="C5123" s="133">
        <v>6466.6549999999997</v>
      </c>
      <c r="D5123" s="183">
        <v>192.55799999999999</v>
      </c>
      <c r="E5123" s="133">
        <v>14135</v>
      </c>
      <c r="F5123" s="133">
        <v>6.1732399999999998</v>
      </c>
      <c r="G5123" s="133">
        <v>6.3220200000000002</v>
      </c>
      <c r="H5123" s="133">
        <v>6.1665299999999998</v>
      </c>
      <c r="I5123" s="133">
        <v>6.5389999999999997</v>
      </c>
      <c r="J5123" s="133">
        <v>7.8479999999999999</v>
      </c>
      <c r="K5123" s="133">
        <v>562.80100000000004</v>
      </c>
      <c r="L5123" s="133">
        <v>397.87</v>
      </c>
    </row>
    <row r="5124" spans="1:12" x14ac:dyDescent="0.3">
      <c r="A5124" s="134">
        <v>43490</v>
      </c>
      <c r="B5124" s="133">
        <v>224.85400000000001</v>
      </c>
      <c r="C5124" s="133">
        <v>6482.8429999999998</v>
      </c>
      <c r="D5124" s="183">
        <v>193.191</v>
      </c>
      <c r="E5124" s="133">
        <v>14059</v>
      </c>
      <c r="F5124" s="133">
        <v>6.2382799999999996</v>
      </c>
      <c r="G5124" s="133">
        <v>6.3385800000000003</v>
      </c>
      <c r="H5124" s="133">
        <v>6.1591300000000002</v>
      </c>
      <c r="I5124" s="133">
        <v>6.4770000000000003</v>
      </c>
      <c r="J5124" s="133">
        <v>7.8149999999999995</v>
      </c>
      <c r="K5124" s="133">
        <v>564.56700000000001</v>
      </c>
      <c r="L5124" s="133">
        <v>398.95600000000002</v>
      </c>
    </row>
    <row r="5125" spans="1:12" x14ac:dyDescent="0.3">
      <c r="A5125" s="134">
        <v>43491</v>
      </c>
      <c r="B5125" s="133">
        <v>224.85400000000001</v>
      </c>
      <c r="C5125" s="133">
        <v>6482.8429999999998</v>
      </c>
      <c r="D5125" s="183">
        <v>193.191</v>
      </c>
      <c r="E5125" s="133">
        <v>14059</v>
      </c>
      <c r="F5125" s="133">
        <v>6.2382799999999996</v>
      </c>
      <c r="G5125" s="133">
        <v>6.3385800000000003</v>
      </c>
      <c r="H5125" s="133">
        <v>6.1591300000000002</v>
      </c>
      <c r="I5125" s="133">
        <v>6.4770000000000003</v>
      </c>
      <c r="J5125" s="133">
        <v>7.8149999999999995</v>
      </c>
      <c r="K5125" s="133">
        <v>564.56700000000001</v>
      </c>
      <c r="L5125" s="133">
        <v>398.95600000000002</v>
      </c>
    </row>
    <row r="5126" spans="1:12" x14ac:dyDescent="0.3">
      <c r="A5126" s="134">
        <v>43492</v>
      </c>
      <c r="B5126" s="133">
        <v>224.85400000000001</v>
      </c>
      <c r="C5126" s="133">
        <v>6482.8429999999998</v>
      </c>
      <c r="D5126" s="183">
        <v>193.191</v>
      </c>
      <c r="E5126" s="133">
        <v>14059</v>
      </c>
      <c r="F5126" s="133">
        <v>6.2382799999999996</v>
      </c>
      <c r="G5126" s="133">
        <v>6.3385800000000003</v>
      </c>
      <c r="H5126" s="133">
        <v>6.1591300000000002</v>
      </c>
      <c r="I5126" s="133">
        <v>6.4770000000000003</v>
      </c>
      <c r="J5126" s="133">
        <v>7.8149999999999995</v>
      </c>
      <c r="K5126" s="133">
        <v>564.56700000000001</v>
      </c>
      <c r="L5126" s="133">
        <v>398.95600000000002</v>
      </c>
    </row>
    <row r="5127" spans="1:12" x14ac:dyDescent="0.3">
      <c r="A5127" s="134">
        <v>43493</v>
      </c>
      <c r="B5127" s="133">
        <v>224.929</v>
      </c>
      <c r="C5127" s="133">
        <v>6458.7120000000004</v>
      </c>
      <c r="D5127" s="183">
        <v>192.149</v>
      </c>
      <c r="E5127" s="133">
        <v>14076</v>
      </c>
      <c r="F5127" s="133">
        <v>6.2642199999999999</v>
      </c>
      <c r="G5127" s="133">
        <v>6.3475200000000003</v>
      </c>
      <c r="H5127" s="133">
        <v>6.1053800000000003</v>
      </c>
      <c r="I5127" s="133">
        <v>6.68</v>
      </c>
      <c r="J5127" s="133">
        <v>7.8170000000000002</v>
      </c>
      <c r="K5127" s="133">
        <v>560.33600000000001</v>
      </c>
      <c r="L5127" s="133">
        <v>394.92200000000003</v>
      </c>
    </row>
    <row r="5128" spans="1:12" x14ac:dyDescent="0.3">
      <c r="A5128" s="134">
        <v>43494</v>
      </c>
      <c r="B5128" s="133">
        <v>224.86600000000001</v>
      </c>
      <c r="C5128" s="133">
        <v>6436.48</v>
      </c>
      <c r="D5128" s="183">
        <v>191.52699999999999</v>
      </c>
      <c r="E5128" s="133">
        <v>14083</v>
      </c>
      <c r="F5128" s="133">
        <v>6.2327899999999996</v>
      </c>
      <c r="G5128" s="133">
        <v>6.3327099999999996</v>
      </c>
      <c r="H5128" s="133">
        <v>6.1610899999999997</v>
      </c>
      <c r="I5128" s="133">
        <v>6.6660000000000004</v>
      </c>
      <c r="J5128" s="133">
        <v>7.835</v>
      </c>
      <c r="K5128" s="133">
        <v>558.17899999999997</v>
      </c>
      <c r="L5128" s="133">
        <v>393.505</v>
      </c>
    </row>
    <row r="5129" spans="1:12" x14ac:dyDescent="0.3">
      <c r="A5129" s="134">
        <v>43495</v>
      </c>
      <c r="B5129" s="133">
        <v>224.80600000000001</v>
      </c>
      <c r="C5129" s="133">
        <v>6464.1890000000003</v>
      </c>
      <c r="D5129" s="183">
        <v>191.94399999999999</v>
      </c>
      <c r="E5129" s="133">
        <v>14031</v>
      </c>
      <c r="F5129" s="133">
        <v>6.2303800000000003</v>
      </c>
      <c r="G5129" s="133">
        <v>6.3730099999999998</v>
      </c>
      <c r="H5129" s="133">
        <v>6.1830499999999997</v>
      </c>
      <c r="I5129" s="133">
        <v>6.6479999999999997</v>
      </c>
      <c r="J5129" s="133">
        <v>7.7949999999999999</v>
      </c>
      <c r="K5129" s="133">
        <v>562.6</v>
      </c>
      <c r="L5129" s="133">
        <v>396.67200000000003</v>
      </c>
    </row>
    <row r="5130" spans="1:12" x14ac:dyDescent="0.3">
      <c r="A5130" s="134">
        <v>43496</v>
      </c>
      <c r="B5130" s="133">
        <v>226.56100000000001</v>
      </c>
      <c r="C5130" s="133">
        <v>6532.9690000000001</v>
      </c>
      <c r="D5130" s="183">
        <v>193.49799999999999</v>
      </c>
      <c r="E5130" s="133">
        <v>13932</v>
      </c>
      <c r="F5130" s="133">
        <v>6.2545099999999998</v>
      </c>
      <c r="G5130" s="133">
        <v>6.2621000000000002</v>
      </c>
      <c r="H5130" s="133">
        <v>6.1340700000000004</v>
      </c>
      <c r="I5130" s="133">
        <v>6.6310000000000002</v>
      </c>
      <c r="J5130" s="133">
        <v>7.6530000000000005</v>
      </c>
      <c r="K5130" s="133">
        <v>570.78700000000003</v>
      </c>
      <c r="L5130" s="133">
        <v>403.06200000000001</v>
      </c>
    </row>
    <row r="5131" spans="1:12" x14ac:dyDescent="0.3">
      <c r="A5131" s="134">
        <v>43497</v>
      </c>
      <c r="B5131" s="133">
        <v>227.96199999999999</v>
      </c>
      <c r="C5131" s="133">
        <v>6538.6379999999999</v>
      </c>
      <c r="D5131" s="183">
        <v>193.565</v>
      </c>
      <c r="E5131" s="133">
        <v>13986</v>
      </c>
      <c r="F5131" s="133">
        <v>6.1833099999999996</v>
      </c>
      <c r="G5131" s="133">
        <v>6.3420899999999998</v>
      </c>
      <c r="H5131" s="133">
        <v>6.1928000000000001</v>
      </c>
      <c r="I5131" s="133">
        <v>6.5679999999999996</v>
      </c>
      <c r="J5131" s="133">
        <v>7.5649999999999995</v>
      </c>
      <c r="K5131" s="133">
        <v>572.56100000000004</v>
      </c>
      <c r="L5131" s="133">
        <v>405.26900000000001</v>
      </c>
    </row>
    <row r="5132" spans="1:12" x14ac:dyDescent="0.3">
      <c r="A5132" s="134">
        <v>43498</v>
      </c>
      <c r="B5132" s="133">
        <v>227.96199999999999</v>
      </c>
      <c r="C5132" s="133">
        <v>6538.6379999999999</v>
      </c>
      <c r="D5132" s="183">
        <v>193.565</v>
      </c>
      <c r="E5132" s="133">
        <v>13986</v>
      </c>
      <c r="F5132" s="133">
        <v>6.1833099999999996</v>
      </c>
      <c r="G5132" s="133">
        <v>6.3420899999999998</v>
      </c>
      <c r="H5132" s="133">
        <v>6.1928000000000001</v>
      </c>
      <c r="I5132" s="133">
        <v>6.5679999999999996</v>
      </c>
      <c r="J5132" s="133">
        <v>7.5649999999999995</v>
      </c>
      <c r="K5132" s="133">
        <v>572.56100000000004</v>
      </c>
      <c r="L5132" s="133">
        <v>405.26900000000001</v>
      </c>
    </row>
    <row r="5133" spans="1:12" x14ac:dyDescent="0.3">
      <c r="A5133" s="134">
        <v>43499</v>
      </c>
      <c r="B5133" s="133">
        <v>227.96199999999999</v>
      </c>
      <c r="C5133" s="133">
        <v>6538.6379999999999</v>
      </c>
      <c r="D5133" s="183">
        <v>193.565</v>
      </c>
      <c r="E5133" s="133">
        <v>13986</v>
      </c>
      <c r="F5133" s="133">
        <v>6.1833099999999996</v>
      </c>
      <c r="G5133" s="133">
        <v>6.3420899999999998</v>
      </c>
      <c r="H5133" s="133">
        <v>6.1928000000000001</v>
      </c>
      <c r="I5133" s="133">
        <v>6.5679999999999996</v>
      </c>
      <c r="J5133" s="133">
        <v>7.5649999999999995</v>
      </c>
      <c r="K5133" s="133">
        <v>572.56100000000004</v>
      </c>
      <c r="L5133" s="133">
        <v>405.26900000000001</v>
      </c>
    </row>
    <row r="5134" spans="1:12" x14ac:dyDescent="0.3">
      <c r="A5134" s="134">
        <v>43500</v>
      </c>
      <c r="B5134" s="133">
        <v>228.57499999999999</v>
      </c>
      <c r="C5134" s="133">
        <v>6481.451</v>
      </c>
      <c r="D5134" s="183">
        <v>192.554</v>
      </c>
      <c r="E5134" s="133">
        <v>13956</v>
      </c>
      <c r="F5134" s="133">
        <v>6.2036800000000003</v>
      </c>
      <c r="G5134" s="133">
        <v>6.2968999999999999</v>
      </c>
      <c r="H5134" s="133">
        <v>6.1844200000000003</v>
      </c>
      <c r="I5134" s="133">
        <v>6.5229999999999997</v>
      </c>
      <c r="J5134" s="133">
        <v>7.47</v>
      </c>
      <c r="K5134" s="133">
        <v>562.27599999999995</v>
      </c>
      <c r="L5134" s="133">
        <v>397.56200000000001</v>
      </c>
    </row>
    <row r="5135" spans="1:12" x14ac:dyDescent="0.3">
      <c r="A5135" s="134">
        <v>43501</v>
      </c>
      <c r="B5135" s="133">
        <v>228.625</v>
      </c>
      <c r="C5135" s="133">
        <v>6481.451</v>
      </c>
      <c r="D5135" s="183">
        <v>192.554</v>
      </c>
      <c r="E5135" s="133">
        <v>13951</v>
      </c>
      <c r="F5135" s="133">
        <v>6.2036800000000003</v>
      </c>
      <c r="G5135" s="133">
        <v>6.2968999999999999</v>
      </c>
      <c r="H5135" s="133">
        <v>6.1844200000000003</v>
      </c>
      <c r="I5135" s="133">
        <v>6.5229999999999997</v>
      </c>
      <c r="J5135" s="133">
        <v>7.47</v>
      </c>
      <c r="K5135" s="133">
        <v>562.27599999999995</v>
      </c>
      <c r="L5135" s="133">
        <v>397.56200000000001</v>
      </c>
    </row>
    <row r="5136" spans="1:12" x14ac:dyDescent="0.3">
      <c r="A5136" s="134">
        <v>43502</v>
      </c>
      <c r="B5136" s="133">
        <v>229.67699999999999</v>
      </c>
      <c r="C5136" s="133">
        <v>6547.8770000000004</v>
      </c>
      <c r="D5136" s="183">
        <v>195.09299999999999</v>
      </c>
      <c r="E5136" s="133">
        <v>13937</v>
      </c>
      <c r="F5136" s="133">
        <v>6.1554799999999998</v>
      </c>
      <c r="G5136" s="133">
        <v>6.3148999999999997</v>
      </c>
      <c r="H5136" s="133">
        <v>6.0763499999999997</v>
      </c>
      <c r="I5136" s="133">
        <v>6.5019999999999998</v>
      </c>
      <c r="J5136" s="133">
        <v>7.3220000000000001</v>
      </c>
      <c r="K5136" s="133">
        <v>568.29</v>
      </c>
      <c r="L5136" s="133">
        <v>402.10199999999998</v>
      </c>
    </row>
    <row r="5137" spans="1:12" x14ac:dyDescent="0.3">
      <c r="A5137" s="134">
        <v>43503</v>
      </c>
      <c r="B5137" s="133">
        <v>229.7</v>
      </c>
      <c r="C5137" s="133">
        <v>6536.4570000000003</v>
      </c>
      <c r="D5137" s="183">
        <v>194.46600000000001</v>
      </c>
      <c r="E5137" s="133">
        <v>13980</v>
      </c>
      <c r="F5137" s="133">
        <v>6.2789599999999997</v>
      </c>
      <c r="G5137" s="133">
        <v>6.3228799999999996</v>
      </c>
      <c r="H5137" s="133">
        <v>6.1677200000000001</v>
      </c>
      <c r="I5137" s="133">
        <v>6.4850000000000003</v>
      </c>
      <c r="J5137" s="133">
        <v>7.359</v>
      </c>
      <c r="K5137" s="133">
        <v>567.15300000000002</v>
      </c>
      <c r="L5137" s="133">
        <v>401.721</v>
      </c>
    </row>
    <row r="5138" spans="1:12" x14ac:dyDescent="0.3">
      <c r="A5138" s="134">
        <v>43504</v>
      </c>
      <c r="B5138" s="133">
        <v>229.15</v>
      </c>
      <c r="C5138" s="133">
        <v>6521.6629999999996</v>
      </c>
      <c r="D5138" s="183">
        <v>193.98500000000001</v>
      </c>
      <c r="E5138" s="133">
        <v>14023</v>
      </c>
      <c r="F5138" s="133">
        <v>6.2305000000000001</v>
      </c>
      <c r="G5138" s="133">
        <v>6.3657700000000004</v>
      </c>
      <c r="H5138" s="133">
        <v>6.1803299999999997</v>
      </c>
      <c r="I5138" s="133">
        <v>6.4169999999999998</v>
      </c>
      <c r="J5138" s="133">
        <v>7.375</v>
      </c>
      <c r="K5138" s="133">
        <v>564.73699999999997</v>
      </c>
      <c r="L5138" s="133">
        <v>400.09699999999998</v>
      </c>
    </row>
    <row r="5139" spans="1:12" x14ac:dyDescent="0.3">
      <c r="A5139" s="134">
        <v>43505</v>
      </c>
      <c r="B5139" s="133">
        <v>229.15</v>
      </c>
      <c r="C5139" s="133">
        <v>6521.6629999999996</v>
      </c>
      <c r="D5139" s="183">
        <v>193.98500000000001</v>
      </c>
      <c r="E5139" s="133">
        <v>14023</v>
      </c>
      <c r="F5139" s="133">
        <v>6.2305000000000001</v>
      </c>
      <c r="G5139" s="133">
        <v>6.3657700000000004</v>
      </c>
      <c r="H5139" s="133">
        <v>6.1803299999999997</v>
      </c>
      <c r="I5139" s="133">
        <v>6.4169999999999998</v>
      </c>
      <c r="J5139" s="133">
        <v>7.375</v>
      </c>
      <c r="K5139" s="133">
        <v>564.73699999999997</v>
      </c>
      <c r="L5139" s="133">
        <v>400.09699999999998</v>
      </c>
    </row>
    <row r="5140" spans="1:12" x14ac:dyDescent="0.3">
      <c r="A5140" s="134">
        <v>43506</v>
      </c>
      <c r="B5140" s="133">
        <v>229.15</v>
      </c>
      <c r="C5140" s="133">
        <v>6521.6629999999996</v>
      </c>
      <c r="D5140" s="183">
        <v>193.98500000000001</v>
      </c>
      <c r="E5140" s="133">
        <v>14023</v>
      </c>
      <c r="F5140" s="133">
        <v>6.2305000000000001</v>
      </c>
      <c r="G5140" s="133">
        <v>6.3657700000000004</v>
      </c>
      <c r="H5140" s="133">
        <v>6.1803299999999997</v>
      </c>
      <c r="I5140" s="133">
        <v>6.4169999999999998</v>
      </c>
      <c r="J5140" s="133">
        <v>7.375</v>
      </c>
      <c r="K5140" s="133">
        <v>564.73699999999997</v>
      </c>
      <c r="L5140" s="133">
        <v>400.09699999999998</v>
      </c>
    </row>
    <row r="5141" spans="1:12" x14ac:dyDescent="0.3">
      <c r="A5141" s="134">
        <v>43507</v>
      </c>
      <c r="B5141" s="133">
        <v>228.422</v>
      </c>
      <c r="C5141" s="133">
        <v>6495.0020000000004</v>
      </c>
      <c r="D5141" s="183">
        <v>192.97499999999999</v>
      </c>
      <c r="E5141" s="133">
        <v>14105</v>
      </c>
      <c r="F5141" s="133">
        <v>6.2460100000000001</v>
      </c>
      <c r="G5141" s="133">
        <v>6.3108899999999997</v>
      </c>
      <c r="H5141" s="133">
        <v>6.0888600000000004</v>
      </c>
      <c r="I5141" s="133">
        <v>6.391</v>
      </c>
      <c r="J5141" s="133">
        <v>7.4089999999999998</v>
      </c>
      <c r="K5141" s="133">
        <v>561.41399999999999</v>
      </c>
      <c r="L5141" s="133">
        <v>398.74200000000002</v>
      </c>
    </row>
    <row r="5142" spans="1:12" x14ac:dyDescent="0.3">
      <c r="A5142" s="134">
        <v>43508</v>
      </c>
      <c r="B5142" s="133">
        <v>228.71799999999999</v>
      </c>
      <c r="C5142" s="133">
        <v>6426.3249999999998</v>
      </c>
      <c r="D5142" s="183">
        <v>190.185</v>
      </c>
      <c r="E5142" s="133">
        <v>14014</v>
      </c>
      <c r="F5142" s="133">
        <v>6.2297599999999997</v>
      </c>
      <c r="G5142" s="133">
        <v>6.30396</v>
      </c>
      <c r="H5142" s="133">
        <v>6.0818300000000001</v>
      </c>
      <c r="I5142" s="133">
        <v>6.37</v>
      </c>
      <c r="J5142" s="133">
        <v>7.5049999999999999</v>
      </c>
      <c r="K5142" s="133">
        <v>555.41800000000001</v>
      </c>
      <c r="L5142" s="133">
        <v>392.58100000000002</v>
      </c>
    </row>
    <row r="5143" spans="1:12" x14ac:dyDescent="0.3">
      <c r="A5143" s="134">
        <v>43509</v>
      </c>
      <c r="B5143" s="133">
        <v>228.99100000000001</v>
      </c>
      <c r="C5143" s="133">
        <v>6419.116</v>
      </c>
      <c r="D5143" s="183">
        <v>190.80099999999999</v>
      </c>
      <c r="E5143" s="133">
        <v>14104</v>
      </c>
      <c r="F5143" s="133">
        <v>6.1837299999999997</v>
      </c>
      <c r="G5143" s="133">
        <v>6.2744900000000001</v>
      </c>
      <c r="H5143" s="133">
        <v>6.1383799999999997</v>
      </c>
      <c r="I5143" s="133">
        <v>6.3479999999999999</v>
      </c>
      <c r="J5143" s="133">
        <v>7.4850000000000003</v>
      </c>
      <c r="K5143" s="133">
        <v>552.24599999999998</v>
      </c>
      <c r="L5143" s="133">
        <v>389.935</v>
      </c>
    </row>
    <row r="5144" spans="1:12" x14ac:dyDescent="0.3">
      <c r="A5144" s="134">
        <v>43510</v>
      </c>
      <c r="B5144" s="133">
        <v>228.18600000000001</v>
      </c>
      <c r="C5144" s="133">
        <v>6420.018</v>
      </c>
      <c r="D5144" s="183">
        <v>190.84</v>
      </c>
      <c r="E5144" s="133">
        <v>14095</v>
      </c>
      <c r="F5144" s="133">
        <v>6.2309299999999999</v>
      </c>
      <c r="G5144" s="133">
        <v>6.3527800000000001</v>
      </c>
      <c r="H5144" s="133">
        <v>6.1154599999999997</v>
      </c>
      <c r="I5144" s="133">
        <v>6.3259999999999996</v>
      </c>
      <c r="J5144" s="133">
        <v>7.48</v>
      </c>
      <c r="K5144" s="133">
        <v>550.173</v>
      </c>
      <c r="L5144" s="133">
        <v>388.59899999999999</v>
      </c>
    </row>
    <row r="5145" spans="1:12" x14ac:dyDescent="0.3">
      <c r="A5145" s="134">
        <v>43511</v>
      </c>
      <c r="B5145" s="133">
        <v>228.06100000000001</v>
      </c>
      <c r="C5145" s="133">
        <v>6389.085</v>
      </c>
      <c r="D5145" s="183">
        <v>189.791</v>
      </c>
      <c r="E5145" s="133">
        <v>14107</v>
      </c>
      <c r="F5145" s="133">
        <v>6.1758300000000004</v>
      </c>
      <c r="G5145" s="133">
        <v>6.2969400000000002</v>
      </c>
      <c r="H5145" s="133">
        <v>6.1385800000000001</v>
      </c>
      <c r="I5145" s="133">
        <v>6.2530000000000001</v>
      </c>
      <c r="J5145" s="133">
        <v>7.5709999999999997</v>
      </c>
      <c r="K5145" s="133">
        <v>547.06700000000001</v>
      </c>
      <c r="L5145" s="133">
        <v>386.70499999999998</v>
      </c>
    </row>
    <row r="5146" spans="1:12" x14ac:dyDescent="0.3">
      <c r="A5146" s="134">
        <v>43512</v>
      </c>
      <c r="B5146" s="133">
        <v>228.06100000000001</v>
      </c>
      <c r="C5146" s="133">
        <v>6389.085</v>
      </c>
      <c r="D5146" s="183">
        <v>189.791</v>
      </c>
      <c r="E5146" s="133">
        <v>14107</v>
      </c>
      <c r="F5146" s="133">
        <v>6.1758300000000004</v>
      </c>
      <c r="G5146" s="133">
        <v>6.2969400000000002</v>
      </c>
      <c r="H5146" s="133">
        <v>6.1385800000000001</v>
      </c>
      <c r="I5146" s="133">
        <v>6.2530000000000001</v>
      </c>
      <c r="J5146" s="133">
        <v>7.5709999999999997</v>
      </c>
      <c r="K5146" s="133">
        <v>547.06700000000001</v>
      </c>
      <c r="L5146" s="133">
        <v>386.70499999999998</v>
      </c>
    </row>
    <row r="5147" spans="1:12" x14ac:dyDescent="0.3">
      <c r="A5147" s="134">
        <v>43513</v>
      </c>
      <c r="B5147" s="133">
        <v>228.06100000000001</v>
      </c>
      <c r="C5147" s="133">
        <v>6389.085</v>
      </c>
      <c r="D5147" s="183">
        <v>189.791</v>
      </c>
      <c r="E5147" s="133">
        <v>14107</v>
      </c>
      <c r="F5147" s="133">
        <v>6.1758300000000004</v>
      </c>
      <c r="G5147" s="133">
        <v>6.2969400000000002</v>
      </c>
      <c r="H5147" s="133">
        <v>6.1385800000000001</v>
      </c>
      <c r="I5147" s="133">
        <v>6.2530000000000001</v>
      </c>
      <c r="J5147" s="133">
        <v>7.5709999999999997</v>
      </c>
      <c r="K5147" s="133">
        <v>547.06700000000001</v>
      </c>
      <c r="L5147" s="133">
        <v>386.70499999999998</v>
      </c>
    </row>
    <row r="5148" spans="1:12" x14ac:dyDescent="0.3">
      <c r="A5148" s="134">
        <v>43514</v>
      </c>
      <c r="B5148" s="133">
        <v>228.15100000000001</v>
      </c>
      <c r="C5148" s="133">
        <v>6497.8149999999996</v>
      </c>
      <c r="D5148" s="183">
        <v>193.27199999999999</v>
      </c>
      <c r="E5148" s="133">
        <v>14130</v>
      </c>
      <c r="F5148" s="133">
        <v>6.22546</v>
      </c>
      <c r="G5148" s="133">
        <v>6.3326500000000001</v>
      </c>
      <c r="H5148" s="133">
        <v>6.0683600000000002</v>
      </c>
      <c r="I5148" s="133">
        <v>6.2530000000000001</v>
      </c>
      <c r="J5148" s="133">
        <v>7.5030000000000001</v>
      </c>
      <c r="K5148" s="133">
        <v>560.11099999999999</v>
      </c>
      <c r="L5148" s="133">
        <v>395.50099999999998</v>
      </c>
    </row>
    <row r="5149" spans="1:12" x14ac:dyDescent="0.3">
      <c r="A5149" s="134">
        <v>43515</v>
      </c>
      <c r="B5149" s="133">
        <v>228.27799999999999</v>
      </c>
      <c r="C5149" s="133">
        <v>6494.6670000000004</v>
      </c>
      <c r="D5149" s="183">
        <v>193.227</v>
      </c>
      <c r="E5149" s="133">
        <v>14049</v>
      </c>
      <c r="F5149" s="133">
        <v>6.2249100000000004</v>
      </c>
      <c r="G5149" s="133">
        <v>6.3939700000000004</v>
      </c>
      <c r="H5149" s="133">
        <v>6.1563800000000004</v>
      </c>
      <c r="I5149" s="133">
        <v>6.2919999999999998</v>
      </c>
      <c r="J5149" s="133">
        <v>7.4740000000000002</v>
      </c>
      <c r="K5149" s="133">
        <v>557.81200000000001</v>
      </c>
      <c r="L5149" s="133">
        <v>393.89299999999997</v>
      </c>
    </row>
    <row r="5150" spans="1:12" x14ac:dyDescent="0.3">
      <c r="A5150" s="134">
        <v>43516</v>
      </c>
      <c r="B5150" s="133">
        <v>229.15</v>
      </c>
      <c r="C5150" s="133">
        <v>6512.7839999999997</v>
      </c>
      <c r="D5150" s="183">
        <v>194.14099999999999</v>
      </c>
      <c r="E5150" s="133">
        <v>14038</v>
      </c>
      <c r="F5150" s="133">
        <v>6.1870700000000003</v>
      </c>
      <c r="G5150" s="133">
        <v>6.3258999999999999</v>
      </c>
      <c r="H5150" s="133">
        <v>6.1501099999999997</v>
      </c>
      <c r="I5150" s="133">
        <v>6.2750000000000004</v>
      </c>
      <c r="J5150" s="133">
        <v>7.468</v>
      </c>
      <c r="K5150" s="133">
        <v>560.28700000000003</v>
      </c>
      <c r="L5150" s="133">
        <v>394.84899999999999</v>
      </c>
    </row>
    <row r="5151" spans="1:12" x14ac:dyDescent="0.3">
      <c r="A5151" s="134">
        <v>43517</v>
      </c>
      <c r="B5151" s="133">
        <v>228.923</v>
      </c>
      <c r="C5151" s="133">
        <v>6537.7659999999996</v>
      </c>
      <c r="D5151" s="183">
        <v>194.881</v>
      </c>
      <c r="E5151" s="133">
        <v>14075</v>
      </c>
      <c r="F5151" s="133">
        <v>6.2037100000000001</v>
      </c>
      <c r="G5151" s="133">
        <v>6.3408600000000002</v>
      </c>
      <c r="H5151" s="133">
        <v>6.1289499999999997</v>
      </c>
      <c r="I5151" s="133">
        <v>6.2750000000000004</v>
      </c>
      <c r="J5151" s="133">
        <v>7.5</v>
      </c>
      <c r="K5151" s="133">
        <v>562.86400000000003</v>
      </c>
      <c r="L5151" s="133">
        <v>396.63600000000002</v>
      </c>
    </row>
    <row r="5152" spans="1:12" x14ac:dyDescent="0.3">
      <c r="A5152" s="134">
        <v>43518</v>
      </c>
      <c r="B5152" s="133">
        <v>229.42</v>
      </c>
      <c r="C5152" s="133">
        <v>6501.3779999999997</v>
      </c>
      <c r="D5152" s="183">
        <v>194.04400000000001</v>
      </c>
      <c r="E5152" s="133">
        <v>14017</v>
      </c>
      <c r="F5152" s="133">
        <v>6.1371900000000004</v>
      </c>
      <c r="G5152" s="133">
        <v>6.3813800000000001</v>
      </c>
      <c r="H5152" s="133">
        <v>6.1287000000000003</v>
      </c>
      <c r="I5152" s="133">
        <v>6.2750000000000004</v>
      </c>
      <c r="J5152" s="133">
        <v>7.444</v>
      </c>
      <c r="K5152" s="133">
        <v>558.03300000000002</v>
      </c>
      <c r="L5152" s="133">
        <v>394.05599999999998</v>
      </c>
    </row>
    <row r="5153" spans="1:12" x14ac:dyDescent="0.3">
      <c r="A5153" s="134">
        <v>43519</v>
      </c>
      <c r="B5153" s="133">
        <v>229.42</v>
      </c>
      <c r="C5153" s="133">
        <v>6501.3779999999997</v>
      </c>
      <c r="D5153" s="183">
        <v>194.04400000000001</v>
      </c>
      <c r="E5153" s="133">
        <v>14017</v>
      </c>
      <c r="F5153" s="133">
        <v>6.1371900000000004</v>
      </c>
      <c r="G5153" s="133">
        <v>6.3813800000000001</v>
      </c>
      <c r="H5153" s="133">
        <v>6.1287000000000003</v>
      </c>
      <c r="I5153" s="133">
        <v>6.2750000000000004</v>
      </c>
      <c r="J5153" s="133">
        <v>7.444</v>
      </c>
      <c r="K5153" s="133">
        <v>558.03300000000002</v>
      </c>
      <c r="L5153" s="133">
        <v>394.05599999999998</v>
      </c>
    </row>
    <row r="5154" spans="1:12" x14ac:dyDescent="0.3">
      <c r="A5154" s="134">
        <v>43520</v>
      </c>
      <c r="B5154" s="133">
        <v>229.42</v>
      </c>
      <c r="C5154" s="133">
        <v>6501.3779999999997</v>
      </c>
      <c r="D5154" s="183">
        <v>194.04400000000001</v>
      </c>
      <c r="E5154" s="133">
        <v>14017</v>
      </c>
      <c r="F5154" s="133">
        <v>6.1371900000000004</v>
      </c>
      <c r="G5154" s="133">
        <v>6.3813800000000001</v>
      </c>
      <c r="H5154" s="133">
        <v>6.1287000000000003</v>
      </c>
      <c r="I5154" s="133">
        <v>6.2750000000000004</v>
      </c>
      <c r="J5154" s="133">
        <v>7.444</v>
      </c>
      <c r="K5154" s="133">
        <v>558.03300000000002</v>
      </c>
      <c r="L5154" s="133">
        <v>394.05599999999998</v>
      </c>
    </row>
    <row r="5155" spans="1:12" x14ac:dyDescent="0.3">
      <c r="A5155" s="134">
        <v>43521</v>
      </c>
      <c r="B5155" s="133">
        <v>229.953</v>
      </c>
      <c r="C5155" s="133">
        <v>6525.3580000000002</v>
      </c>
      <c r="D5155" s="183">
        <v>194.74</v>
      </c>
      <c r="E5155" s="133">
        <v>13972</v>
      </c>
      <c r="F5155" s="133">
        <v>6.2127100000000004</v>
      </c>
      <c r="G5155" s="133">
        <v>6.3072299999999997</v>
      </c>
      <c r="H5155" s="133">
        <v>6.1935799999999999</v>
      </c>
      <c r="I5155" s="133">
        <v>6.2750000000000004</v>
      </c>
      <c r="J5155" s="133">
        <v>7.3879999999999999</v>
      </c>
      <c r="K5155" s="133">
        <v>560.43200000000002</v>
      </c>
      <c r="L5155" s="133">
        <v>396</v>
      </c>
    </row>
    <row r="5156" spans="1:12" x14ac:dyDescent="0.3">
      <c r="A5156" s="134">
        <v>43522</v>
      </c>
      <c r="B5156" s="133">
        <v>230.85</v>
      </c>
      <c r="C5156" s="133">
        <v>6540.95</v>
      </c>
      <c r="D5156" s="183">
        <v>194.71799999999999</v>
      </c>
      <c r="E5156" s="133">
        <v>13980</v>
      </c>
      <c r="F5156" s="133">
        <v>6.1995699999999996</v>
      </c>
      <c r="G5156" s="133">
        <v>6.2817699999999999</v>
      </c>
      <c r="H5156" s="133">
        <v>6.1547999999999998</v>
      </c>
      <c r="I5156" s="133">
        <v>6.2750000000000004</v>
      </c>
      <c r="J5156" s="133">
        <v>7.2569999999999997</v>
      </c>
      <c r="K5156" s="133">
        <v>563.40700000000004</v>
      </c>
      <c r="L5156" s="133">
        <v>397.95</v>
      </c>
    </row>
    <row r="5157" spans="1:12" x14ac:dyDescent="0.3">
      <c r="A5157" s="134">
        <v>43523</v>
      </c>
      <c r="B5157" s="133">
        <v>230.827</v>
      </c>
      <c r="C5157" s="133">
        <v>6525.683</v>
      </c>
      <c r="D5157" s="183">
        <v>194.149</v>
      </c>
      <c r="E5157" s="133">
        <v>14026</v>
      </c>
      <c r="F5157" s="133">
        <v>6.1755199999999997</v>
      </c>
      <c r="G5157" s="133">
        <v>6.2963500000000003</v>
      </c>
      <c r="H5157" s="133">
        <v>6.2131499999999997</v>
      </c>
      <c r="I5157" s="133">
        <v>6.2750000000000004</v>
      </c>
      <c r="J5157" s="133">
        <v>7.2270000000000003</v>
      </c>
      <c r="K5157" s="133">
        <v>561.62699999999995</v>
      </c>
      <c r="L5157" s="133">
        <v>395.315</v>
      </c>
    </row>
    <row r="5158" spans="1:12" x14ac:dyDescent="0.3">
      <c r="A5158" s="134">
        <v>43524</v>
      </c>
      <c r="B5158" s="133">
        <v>230.905</v>
      </c>
      <c r="C5158" s="133">
        <v>6443.348</v>
      </c>
      <c r="D5158" s="183">
        <v>191.196</v>
      </c>
      <c r="E5158" s="133">
        <v>14152</v>
      </c>
      <c r="F5158" s="133">
        <v>6.2430399999999997</v>
      </c>
      <c r="G5158" s="133">
        <v>6.43222</v>
      </c>
      <c r="H5158" s="133">
        <v>6.15869</v>
      </c>
      <c r="I5158" s="133">
        <v>6.2750000000000004</v>
      </c>
      <c r="J5158" s="133">
        <v>7.2039999999999997</v>
      </c>
      <c r="K5158" s="133">
        <v>552.75699999999995</v>
      </c>
      <c r="L5158" s="133">
        <v>388.68900000000002</v>
      </c>
    </row>
    <row r="5159" spans="1:12" x14ac:dyDescent="0.3">
      <c r="A5159" s="134">
        <v>43525</v>
      </c>
      <c r="B5159" s="133">
        <v>230.73099999999999</v>
      </c>
      <c r="C5159" s="133">
        <v>6499.884</v>
      </c>
      <c r="D5159" s="183">
        <v>192.596</v>
      </c>
      <c r="E5159" s="133">
        <v>14184</v>
      </c>
      <c r="F5159" s="133">
        <v>6.1659300000000004</v>
      </c>
      <c r="G5159" s="133">
        <v>6.3126699999999998</v>
      </c>
      <c r="H5159" s="133">
        <v>6.1956199999999999</v>
      </c>
      <c r="I5159" s="133">
        <v>6.2750000000000004</v>
      </c>
      <c r="J5159" s="133">
        <v>7.2469999999999999</v>
      </c>
      <c r="K5159" s="133">
        <v>559.36900000000003</v>
      </c>
      <c r="L5159" s="133">
        <v>391.42200000000003</v>
      </c>
    </row>
    <row r="5160" spans="1:12" x14ac:dyDescent="0.3">
      <c r="A5160" s="134">
        <v>43526</v>
      </c>
      <c r="B5160" s="133">
        <v>230.73099999999999</v>
      </c>
      <c r="C5160" s="133">
        <v>6499.884</v>
      </c>
      <c r="D5160" s="183">
        <v>192.596</v>
      </c>
      <c r="E5160" s="133">
        <v>14184</v>
      </c>
      <c r="F5160" s="133">
        <v>6.1659300000000004</v>
      </c>
      <c r="G5160" s="133">
        <v>6.3126699999999998</v>
      </c>
      <c r="H5160" s="133">
        <v>6.1956199999999999</v>
      </c>
      <c r="I5160" s="133">
        <v>6.2750000000000004</v>
      </c>
      <c r="J5160" s="133">
        <v>7.2469999999999999</v>
      </c>
      <c r="K5160" s="133">
        <v>559.36900000000003</v>
      </c>
      <c r="L5160" s="133">
        <v>391.42200000000003</v>
      </c>
    </row>
    <row r="5161" spans="1:12" x14ac:dyDescent="0.3">
      <c r="A5161" s="134">
        <v>43527</v>
      </c>
      <c r="B5161" s="133">
        <v>230.73099999999999</v>
      </c>
      <c r="C5161" s="133">
        <v>6499.884</v>
      </c>
      <c r="D5161" s="183">
        <v>192.596</v>
      </c>
      <c r="E5161" s="133">
        <v>14184</v>
      </c>
      <c r="F5161" s="133">
        <v>6.1659300000000004</v>
      </c>
      <c r="G5161" s="133">
        <v>6.3126699999999998</v>
      </c>
      <c r="H5161" s="133">
        <v>6.1956199999999999</v>
      </c>
      <c r="I5161" s="133">
        <v>6.2750000000000004</v>
      </c>
      <c r="J5161" s="133">
        <v>7.2469999999999999</v>
      </c>
      <c r="K5161" s="133">
        <v>559.36900000000003</v>
      </c>
      <c r="L5161" s="133">
        <v>391.42200000000003</v>
      </c>
    </row>
    <row r="5162" spans="1:12" x14ac:dyDescent="0.3">
      <c r="A5162" s="134">
        <v>43528</v>
      </c>
      <c r="B5162" s="133">
        <v>230.81299999999999</v>
      </c>
      <c r="C5162" s="133">
        <v>6488.42</v>
      </c>
      <c r="D5162" s="183">
        <v>192.46899999999999</v>
      </c>
      <c r="E5162" s="133">
        <v>14140</v>
      </c>
      <c r="F5162" s="133">
        <v>6.2066699999999999</v>
      </c>
      <c r="G5162" s="133">
        <v>6.3801100000000002</v>
      </c>
      <c r="H5162" s="133">
        <v>6.0909599999999999</v>
      </c>
      <c r="I5162" s="133">
        <v>6.2750000000000004</v>
      </c>
      <c r="J5162" s="133">
        <v>7.2279999999999998</v>
      </c>
      <c r="K5162" s="133">
        <v>558.99400000000003</v>
      </c>
      <c r="L5162" s="133">
        <v>390.47</v>
      </c>
    </row>
    <row r="5163" spans="1:12" x14ac:dyDescent="0.3">
      <c r="A5163" s="134">
        <v>43529</v>
      </c>
      <c r="B5163" s="133">
        <v>230.95400000000001</v>
      </c>
      <c r="C5163" s="133">
        <v>6441.28</v>
      </c>
      <c r="D5163" s="183">
        <v>191.43100000000001</v>
      </c>
      <c r="E5163" s="133">
        <v>14097</v>
      </c>
      <c r="F5163" s="133">
        <v>6.1944299999999997</v>
      </c>
      <c r="G5163" s="133">
        <v>6.29291</v>
      </c>
      <c r="H5163" s="133">
        <v>6.0893100000000002</v>
      </c>
      <c r="I5163" s="133">
        <v>6.2750000000000004</v>
      </c>
      <c r="J5163" s="133">
        <v>7.2530000000000001</v>
      </c>
      <c r="K5163" s="133">
        <v>553.43499999999995</v>
      </c>
      <c r="L5163" s="133">
        <v>387.42899999999997</v>
      </c>
    </row>
    <row r="5164" spans="1:12" x14ac:dyDescent="0.3">
      <c r="A5164" s="134">
        <v>43530</v>
      </c>
      <c r="B5164" s="133">
        <v>230.75299999999999</v>
      </c>
      <c r="C5164" s="133">
        <v>6457.9560000000001</v>
      </c>
      <c r="D5164" s="183">
        <v>191.434</v>
      </c>
      <c r="E5164" s="133">
        <v>14172</v>
      </c>
      <c r="F5164" s="133">
        <v>6.2039299999999997</v>
      </c>
      <c r="G5164" s="133">
        <v>6.3695700000000004</v>
      </c>
      <c r="H5164" s="133">
        <v>6.1498299999999997</v>
      </c>
      <c r="I5164" s="133">
        <v>6.2750000000000004</v>
      </c>
      <c r="J5164" s="133">
        <v>7.274</v>
      </c>
      <c r="K5164" s="133">
        <v>554.39099999999996</v>
      </c>
      <c r="L5164" s="133">
        <v>388.59899999999999</v>
      </c>
    </row>
    <row r="5165" spans="1:12" x14ac:dyDescent="0.3">
      <c r="A5165" s="134">
        <v>43531</v>
      </c>
      <c r="B5165" s="133">
        <v>230.803</v>
      </c>
      <c r="C5165" s="133">
        <v>6457.9560000000001</v>
      </c>
      <c r="D5165" s="183">
        <v>191.434</v>
      </c>
      <c r="E5165" s="133">
        <v>14232</v>
      </c>
      <c r="F5165" s="133">
        <v>6.2039299999999997</v>
      </c>
      <c r="G5165" s="133">
        <v>6.3695700000000004</v>
      </c>
      <c r="H5165" s="133">
        <v>6.1498299999999997</v>
      </c>
      <c r="I5165" s="133">
        <v>6.2750000000000004</v>
      </c>
      <c r="J5165" s="133">
        <v>7.274</v>
      </c>
      <c r="K5165" s="133">
        <v>554.39099999999996</v>
      </c>
      <c r="L5165" s="133">
        <v>388.59899999999999</v>
      </c>
    </row>
    <row r="5166" spans="1:12" x14ac:dyDescent="0.3">
      <c r="A5166" s="134">
        <v>43532</v>
      </c>
      <c r="B5166" s="133">
        <v>230.19300000000001</v>
      </c>
      <c r="C5166" s="133">
        <v>6383.0680000000002</v>
      </c>
      <c r="D5166" s="183">
        <v>188.86099999999999</v>
      </c>
      <c r="E5166" s="133">
        <v>14299</v>
      </c>
      <c r="F5166" s="133">
        <v>6.2497299999999996</v>
      </c>
      <c r="G5166" s="133">
        <v>6.3286300000000004</v>
      </c>
      <c r="H5166" s="133">
        <v>6.0939500000000004</v>
      </c>
      <c r="I5166" s="133">
        <v>6.2750000000000004</v>
      </c>
      <c r="J5166" s="133">
        <v>7.3280000000000003</v>
      </c>
      <c r="K5166" s="133">
        <v>546.65300000000002</v>
      </c>
      <c r="L5166" s="133">
        <v>382.72199999999998</v>
      </c>
    </row>
    <row r="5167" spans="1:12" x14ac:dyDescent="0.3">
      <c r="A5167" s="134">
        <v>43533</v>
      </c>
      <c r="B5167" s="133">
        <v>230.19300000000001</v>
      </c>
      <c r="C5167" s="133">
        <v>6383.0680000000002</v>
      </c>
      <c r="D5167" s="183">
        <v>188.86099999999999</v>
      </c>
      <c r="E5167" s="133">
        <v>14299</v>
      </c>
      <c r="F5167" s="133">
        <v>6.2497299999999996</v>
      </c>
      <c r="G5167" s="133">
        <v>6.3286300000000004</v>
      </c>
      <c r="H5167" s="133">
        <v>6.0939500000000004</v>
      </c>
      <c r="I5167" s="133">
        <v>6.2750000000000004</v>
      </c>
      <c r="J5167" s="133">
        <v>7.3280000000000003</v>
      </c>
      <c r="K5167" s="133">
        <v>546.65300000000002</v>
      </c>
      <c r="L5167" s="133">
        <v>382.72199999999998</v>
      </c>
    </row>
    <row r="5168" spans="1:12" x14ac:dyDescent="0.3">
      <c r="A5168" s="134">
        <v>43534</v>
      </c>
      <c r="B5168" s="133">
        <v>230.19300000000001</v>
      </c>
      <c r="C5168" s="133">
        <v>6383.0680000000002</v>
      </c>
      <c r="D5168" s="183">
        <v>188.86099999999999</v>
      </c>
      <c r="E5168" s="133">
        <v>14299</v>
      </c>
      <c r="F5168" s="133">
        <v>6.2497299999999996</v>
      </c>
      <c r="G5168" s="133">
        <v>6.3286300000000004</v>
      </c>
      <c r="H5168" s="133">
        <v>6.0939500000000004</v>
      </c>
      <c r="I5168" s="133">
        <v>6.2750000000000004</v>
      </c>
      <c r="J5168" s="133">
        <v>7.3280000000000003</v>
      </c>
      <c r="K5168" s="133">
        <v>546.65300000000002</v>
      </c>
      <c r="L5168" s="133">
        <v>382.72199999999998</v>
      </c>
    </row>
    <row r="5169" spans="1:12" x14ac:dyDescent="0.3">
      <c r="A5169" s="134">
        <v>43535</v>
      </c>
      <c r="B5169" s="133">
        <v>230.489</v>
      </c>
      <c r="C5169" s="133">
        <v>6366.4340000000002</v>
      </c>
      <c r="D5169" s="183">
        <v>188.39500000000001</v>
      </c>
      <c r="E5169" s="133">
        <v>14261</v>
      </c>
      <c r="F5169" s="133">
        <v>6.2013999999999996</v>
      </c>
      <c r="G5169" s="133">
        <v>6.2864800000000001</v>
      </c>
      <c r="H5169" s="133">
        <v>6.0783899999999997</v>
      </c>
      <c r="I5169" s="133">
        <v>6.2750000000000004</v>
      </c>
      <c r="J5169" s="133">
        <v>7.3090000000000002</v>
      </c>
      <c r="K5169" s="133">
        <v>547.44600000000003</v>
      </c>
      <c r="L5169" s="133">
        <v>383.39400000000001</v>
      </c>
    </row>
    <row r="5170" spans="1:12" x14ac:dyDescent="0.3">
      <c r="A5170" s="134">
        <v>43536</v>
      </c>
      <c r="B5170" s="133">
        <v>231.10400000000001</v>
      </c>
      <c r="C5170" s="133">
        <v>6353.7740000000003</v>
      </c>
      <c r="D5170" s="183">
        <v>188.30099999999999</v>
      </c>
      <c r="E5170" s="133">
        <v>14221</v>
      </c>
      <c r="F5170" s="133">
        <v>6.2208100000000002</v>
      </c>
      <c r="G5170" s="133">
        <v>6.33711</v>
      </c>
      <c r="H5170" s="133">
        <v>6.2070299999999996</v>
      </c>
      <c r="I5170" s="133">
        <v>6.2750000000000004</v>
      </c>
      <c r="J5170" s="133">
        <v>7.2649999999999997</v>
      </c>
      <c r="K5170" s="133">
        <v>546.41099999999994</v>
      </c>
      <c r="L5170" s="133">
        <v>383.23700000000002</v>
      </c>
    </row>
    <row r="5171" spans="1:12" x14ac:dyDescent="0.3">
      <c r="A5171" s="134">
        <v>43537</v>
      </c>
      <c r="B5171" s="133">
        <v>231.501</v>
      </c>
      <c r="C5171" s="133">
        <v>6377.5749999999998</v>
      </c>
      <c r="D5171" s="183">
        <v>189.38399999999999</v>
      </c>
      <c r="E5171" s="133">
        <v>14236</v>
      </c>
      <c r="F5171" s="133">
        <v>6.2106399999999997</v>
      </c>
      <c r="G5171" s="133">
        <v>6.3659100000000004</v>
      </c>
      <c r="H5171" s="133">
        <v>6.12418</v>
      </c>
      <c r="I5171" s="133">
        <v>6.2750000000000004</v>
      </c>
      <c r="J5171" s="133">
        <v>7.1660000000000004</v>
      </c>
      <c r="K5171" s="133">
        <v>547.56799999999998</v>
      </c>
      <c r="L5171" s="133">
        <v>383.90199999999999</v>
      </c>
    </row>
    <row r="5172" spans="1:12" x14ac:dyDescent="0.3">
      <c r="A5172" s="134">
        <v>43538</v>
      </c>
      <c r="B5172" s="133">
        <v>231.86600000000001</v>
      </c>
      <c r="C5172" s="133">
        <v>6413.2659999999996</v>
      </c>
      <c r="D5172" s="183">
        <v>190.32300000000001</v>
      </c>
      <c r="E5172" s="133">
        <v>14264</v>
      </c>
      <c r="F5172" s="133">
        <v>6.2254699999999996</v>
      </c>
      <c r="G5172" s="133">
        <v>6.3805800000000001</v>
      </c>
      <c r="H5172" s="133">
        <v>6.0633100000000004</v>
      </c>
      <c r="I5172" s="133">
        <v>6.2750000000000004</v>
      </c>
      <c r="J5172" s="133">
        <v>7.1459999999999999</v>
      </c>
      <c r="K5172" s="133">
        <v>551.89300000000003</v>
      </c>
      <c r="L5172" s="133">
        <v>386.96499999999997</v>
      </c>
    </row>
    <row r="5173" spans="1:12" x14ac:dyDescent="0.3">
      <c r="A5173" s="134">
        <v>43539</v>
      </c>
      <c r="B5173" s="133">
        <v>232.63300000000001</v>
      </c>
      <c r="C5173" s="133">
        <v>6461.183</v>
      </c>
      <c r="D5173" s="183">
        <v>191.327</v>
      </c>
      <c r="E5173" s="133">
        <v>14223</v>
      </c>
      <c r="F5173" s="133">
        <v>6.1876600000000002</v>
      </c>
      <c r="G5173" s="133">
        <v>6.3281000000000001</v>
      </c>
      <c r="H5173" s="133">
        <v>6.0710600000000001</v>
      </c>
      <c r="I5173" s="133">
        <v>6.2750000000000004</v>
      </c>
      <c r="J5173" s="133">
        <v>7.1429999999999998</v>
      </c>
      <c r="K5173" s="133">
        <v>557.73699999999997</v>
      </c>
      <c r="L5173" s="133">
        <v>390.86599999999999</v>
      </c>
    </row>
    <row r="5174" spans="1:12" x14ac:dyDescent="0.3">
      <c r="A5174" s="134">
        <v>43540</v>
      </c>
      <c r="B5174" s="133">
        <v>232.63300000000001</v>
      </c>
      <c r="C5174" s="133">
        <v>6461.183</v>
      </c>
      <c r="D5174" s="183">
        <v>191.327</v>
      </c>
      <c r="E5174" s="133">
        <v>14223</v>
      </c>
      <c r="F5174" s="133">
        <v>6.1876600000000002</v>
      </c>
      <c r="G5174" s="133">
        <v>6.3281000000000001</v>
      </c>
      <c r="H5174" s="133">
        <v>6.0710600000000001</v>
      </c>
      <c r="I5174" s="133">
        <v>6.2750000000000004</v>
      </c>
      <c r="J5174" s="133">
        <v>7.1429999999999998</v>
      </c>
      <c r="K5174" s="133">
        <v>557.73699999999997</v>
      </c>
      <c r="L5174" s="133">
        <v>390.86599999999999</v>
      </c>
    </row>
    <row r="5175" spans="1:12" x14ac:dyDescent="0.3">
      <c r="A5175" s="134">
        <v>43541</v>
      </c>
      <c r="B5175" s="133">
        <v>232.63300000000001</v>
      </c>
      <c r="C5175" s="133">
        <v>6461.183</v>
      </c>
      <c r="D5175" s="183">
        <v>191.327</v>
      </c>
      <c r="E5175" s="133">
        <v>14223</v>
      </c>
      <c r="F5175" s="133">
        <v>6.1876600000000002</v>
      </c>
      <c r="G5175" s="133">
        <v>6.3281000000000001</v>
      </c>
      <c r="H5175" s="133">
        <v>6.0710600000000001</v>
      </c>
      <c r="I5175" s="133">
        <v>6.2750000000000004</v>
      </c>
      <c r="J5175" s="133">
        <v>7.1429999999999998</v>
      </c>
      <c r="K5175" s="133">
        <v>557.73699999999997</v>
      </c>
      <c r="L5175" s="133">
        <v>390.86599999999999</v>
      </c>
    </row>
    <row r="5176" spans="1:12" x14ac:dyDescent="0.3">
      <c r="A5176" s="134">
        <v>43542</v>
      </c>
      <c r="B5176" s="133">
        <v>232.98599999999999</v>
      </c>
      <c r="C5176" s="133">
        <v>6509.4470000000001</v>
      </c>
      <c r="D5176" s="183">
        <v>192.93199999999999</v>
      </c>
      <c r="E5176" s="133">
        <v>14200</v>
      </c>
      <c r="F5176" s="133">
        <v>6.1810799999999997</v>
      </c>
      <c r="G5176" s="133">
        <v>6.2668299999999997</v>
      </c>
      <c r="H5176" s="133">
        <v>6.1715200000000001</v>
      </c>
      <c r="I5176" s="133">
        <v>6.2750000000000004</v>
      </c>
      <c r="J5176" s="133">
        <v>7.1429999999999998</v>
      </c>
      <c r="K5176" s="133">
        <v>563.35</v>
      </c>
      <c r="L5176" s="133">
        <v>395.37400000000002</v>
      </c>
    </row>
    <row r="5177" spans="1:12" x14ac:dyDescent="0.3">
      <c r="A5177" s="134">
        <v>43543</v>
      </c>
      <c r="B5177" s="133">
        <v>233.18199999999999</v>
      </c>
      <c r="C5177" s="133">
        <v>6480.2759999999998</v>
      </c>
      <c r="D5177" s="183">
        <v>191.923</v>
      </c>
      <c r="E5177" s="133">
        <v>14190</v>
      </c>
      <c r="F5177" s="133">
        <v>6.2049199999999995</v>
      </c>
      <c r="G5177" s="133">
        <v>6.31182</v>
      </c>
      <c r="H5177" s="133">
        <v>6.1782899999999996</v>
      </c>
      <c r="I5177" s="133">
        <v>6.2750000000000004</v>
      </c>
      <c r="J5177" s="133">
        <v>7.0869999999999997</v>
      </c>
      <c r="K5177" s="133">
        <v>560.23099999999999</v>
      </c>
      <c r="L5177" s="133">
        <v>394.76799999999997</v>
      </c>
    </row>
    <row r="5178" spans="1:12" x14ac:dyDescent="0.3">
      <c r="A5178" s="134">
        <v>43544</v>
      </c>
      <c r="B5178" s="133">
        <v>234.125</v>
      </c>
      <c r="C5178" s="133">
        <v>6482.71</v>
      </c>
      <c r="D5178" s="183">
        <v>191.56899999999999</v>
      </c>
      <c r="E5178" s="133">
        <v>14086</v>
      </c>
      <c r="F5178" s="133">
        <v>6.1256599999999999</v>
      </c>
      <c r="G5178" s="133">
        <v>6.3102099999999997</v>
      </c>
      <c r="H5178" s="133">
        <v>6.0880200000000002</v>
      </c>
      <c r="I5178" s="133">
        <v>6.2750000000000004</v>
      </c>
      <c r="J5178" s="133">
        <v>7.0780000000000003</v>
      </c>
      <c r="K5178" s="133">
        <v>560.78700000000003</v>
      </c>
      <c r="L5178" s="133">
        <v>395.37099999999998</v>
      </c>
    </row>
    <row r="5179" spans="1:12" x14ac:dyDescent="0.3">
      <c r="A5179" s="134">
        <v>43545</v>
      </c>
      <c r="B5179" s="133">
        <v>235.25200000000001</v>
      </c>
      <c r="C5179" s="133">
        <v>6501.7759999999998</v>
      </c>
      <c r="D5179" s="183">
        <v>192.529</v>
      </c>
      <c r="E5179" s="133">
        <v>14117</v>
      </c>
      <c r="F5179" s="133">
        <v>6.2423900000000003</v>
      </c>
      <c r="G5179" s="133">
        <v>6.2929599999999999</v>
      </c>
      <c r="H5179" s="133">
        <v>6.1344399999999997</v>
      </c>
      <c r="I5179" s="133">
        <v>6.2750000000000004</v>
      </c>
      <c r="J5179" s="133">
        <v>6.9779999999999998</v>
      </c>
      <c r="K5179" s="133">
        <v>562.97699999999998</v>
      </c>
      <c r="L5179" s="133">
        <v>396.13799999999998</v>
      </c>
    </row>
    <row r="5180" spans="1:12" x14ac:dyDescent="0.3">
      <c r="A5180" s="134">
        <v>43546</v>
      </c>
      <c r="B5180" s="133">
        <v>235.078</v>
      </c>
      <c r="C5180" s="133">
        <v>6525.2740000000003</v>
      </c>
      <c r="D5180" s="183">
        <v>192.77799999999999</v>
      </c>
      <c r="E5180" s="133">
        <v>14233</v>
      </c>
      <c r="F5180" s="133">
        <v>6.1810900000000002</v>
      </c>
      <c r="G5180" s="133">
        <v>6.3211399999999998</v>
      </c>
      <c r="H5180" s="133">
        <v>6.0675299999999996</v>
      </c>
      <c r="I5180" s="133">
        <v>6.2750000000000004</v>
      </c>
      <c r="J5180" s="133">
        <v>6.9740000000000002</v>
      </c>
      <c r="K5180" s="133">
        <v>564.154</v>
      </c>
      <c r="L5180" s="133">
        <v>397.87200000000001</v>
      </c>
    </row>
    <row r="5181" spans="1:12" x14ac:dyDescent="0.3">
      <c r="A5181" s="134">
        <v>43547</v>
      </c>
      <c r="B5181" s="133">
        <v>235.078</v>
      </c>
      <c r="C5181" s="133">
        <v>6525.2740000000003</v>
      </c>
      <c r="D5181" s="183">
        <v>192.77799999999999</v>
      </c>
      <c r="E5181" s="133">
        <v>14233</v>
      </c>
      <c r="F5181" s="133">
        <v>6.1810900000000002</v>
      </c>
      <c r="G5181" s="133">
        <v>6.3211399999999998</v>
      </c>
      <c r="H5181" s="133">
        <v>6.0675299999999996</v>
      </c>
      <c r="I5181" s="133">
        <v>6.2750000000000004</v>
      </c>
      <c r="J5181" s="133">
        <v>6.9740000000000002</v>
      </c>
      <c r="K5181" s="133">
        <v>564.154</v>
      </c>
      <c r="L5181" s="133">
        <v>397.87200000000001</v>
      </c>
    </row>
    <row r="5182" spans="1:12" x14ac:dyDescent="0.3">
      <c r="A5182" s="134">
        <v>43548</v>
      </c>
      <c r="B5182" s="133">
        <v>235.078</v>
      </c>
      <c r="C5182" s="133">
        <v>6525.2740000000003</v>
      </c>
      <c r="D5182" s="183">
        <v>192.77799999999999</v>
      </c>
      <c r="E5182" s="133">
        <v>14233</v>
      </c>
      <c r="F5182" s="133">
        <v>6.1810900000000002</v>
      </c>
      <c r="G5182" s="133">
        <v>6.3211399999999998</v>
      </c>
      <c r="H5182" s="133">
        <v>6.0675299999999996</v>
      </c>
      <c r="I5182" s="133">
        <v>6.2750000000000004</v>
      </c>
      <c r="J5182" s="133">
        <v>6.9740000000000002</v>
      </c>
      <c r="K5182" s="133">
        <v>564.154</v>
      </c>
      <c r="L5182" s="133">
        <v>397.87200000000001</v>
      </c>
    </row>
    <row r="5183" spans="1:12" x14ac:dyDescent="0.3">
      <c r="A5183" s="134">
        <v>43549</v>
      </c>
      <c r="B5183" s="133">
        <v>234.93199999999999</v>
      </c>
      <c r="C5183" s="133">
        <v>6411.2510000000002</v>
      </c>
      <c r="D5183" s="183">
        <v>189.26</v>
      </c>
      <c r="E5183" s="133">
        <v>14199</v>
      </c>
      <c r="F5183" s="133">
        <v>6.19367</v>
      </c>
      <c r="G5183" s="133">
        <v>6.30525</v>
      </c>
      <c r="H5183" s="133">
        <v>6.1265799999999997</v>
      </c>
      <c r="I5183" s="133">
        <v>6.2750000000000004</v>
      </c>
      <c r="J5183" s="133">
        <v>7.0039999999999996</v>
      </c>
      <c r="K5183" s="133">
        <v>551.96</v>
      </c>
      <c r="L5183" s="133">
        <v>389.98700000000002</v>
      </c>
    </row>
    <row r="5184" spans="1:12" x14ac:dyDescent="0.3">
      <c r="A5184" s="134">
        <v>43550</v>
      </c>
      <c r="B5184" s="133">
        <v>234.96600000000001</v>
      </c>
      <c r="C5184" s="133">
        <v>6469.9989999999998</v>
      </c>
      <c r="D5184" s="183">
        <v>190.845</v>
      </c>
      <c r="E5184" s="133">
        <v>14217</v>
      </c>
      <c r="F5184" s="133">
        <v>6.1418900000000001</v>
      </c>
      <c r="G5184" s="133">
        <v>6.3270999999999997</v>
      </c>
      <c r="H5184" s="133">
        <v>6.1424900000000004</v>
      </c>
      <c r="I5184" s="133">
        <v>6.2750000000000004</v>
      </c>
      <c r="J5184" s="133">
        <v>6.9770000000000003</v>
      </c>
      <c r="K5184" s="133">
        <v>559.072</v>
      </c>
      <c r="L5184" s="133">
        <v>394.49400000000003</v>
      </c>
    </row>
    <row r="5185" spans="1:12" x14ac:dyDescent="0.3">
      <c r="A5185" s="134">
        <v>43551</v>
      </c>
      <c r="B5185" s="133">
        <v>234.86600000000001</v>
      </c>
      <c r="C5185" s="133">
        <v>6444.7380000000003</v>
      </c>
      <c r="D5185" s="183">
        <v>190.20400000000001</v>
      </c>
      <c r="E5185" s="133">
        <v>14271</v>
      </c>
      <c r="F5185" s="133">
        <v>6.1466000000000003</v>
      </c>
      <c r="G5185" s="133">
        <v>6.3045499999999999</v>
      </c>
      <c r="H5185" s="133">
        <v>6.1267199999999997</v>
      </c>
      <c r="I5185" s="133">
        <v>6.2750000000000004</v>
      </c>
      <c r="J5185" s="133">
        <v>7.03</v>
      </c>
      <c r="K5185" s="133">
        <v>554.95899999999995</v>
      </c>
      <c r="L5185" s="133">
        <v>393.13400000000001</v>
      </c>
    </row>
    <row r="5186" spans="1:12" x14ac:dyDescent="0.3">
      <c r="A5186" s="134">
        <v>43552</v>
      </c>
      <c r="B5186" s="133">
        <v>234.30199999999999</v>
      </c>
      <c r="C5186" s="133">
        <v>6480.7879999999996</v>
      </c>
      <c r="D5186" s="183">
        <v>190.67500000000001</v>
      </c>
      <c r="E5186" s="133">
        <v>14254</v>
      </c>
      <c r="F5186" s="133">
        <v>6.1779700000000002</v>
      </c>
      <c r="G5186" s="133">
        <v>6.34795</v>
      </c>
      <c r="H5186" s="133">
        <v>6.05213</v>
      </c>
      <c r="I5186" s="133">
        <v>6.2750000000000004</v>
      </c>
      <c r="J5186" s="133">
        <v>7.09</v>
      </c>
      <c r="K5186" s="133">
        <v>560.27499999999998</v>
      </c>
      <c r="L5186" s="133">
        <v>397.52</v>
      </c>
    </row>
    <row r="5187" spans="1:12" x14ac:dyDescent="0.3">
      <c r="A5187" s="134">
        <v>43553</v>
      </c>
      <c r="B5187" s="133">
        <v>234.83600000000001</v>
      </c>
      <c r="C5187" s="133">
        <v>6468.7550000000001</v>
      </c>
      <c r="D5187" s="183">
        <v>190.16800000000001</v>
      </c>
      <c r="E5187" s="133">
        <v>14248</v>
      </c>
      <c r="F5187" s="133">
        <v>6.19787</v>
      </c>
      <c r="G5187" s="133">
        <v>6.30281</v>
      </c>
      <c r="H5187" s="133">
        <v>6.15909</v>
      </c>
      <c r="I5187" s="133">
        <v>6.2750000000000004</v>
      </c>
      <c r="J5187" s="133">
        <v>7.0380000000000003</v>
      </c>
      <c r="K5187" s="133">
        <v>560.70100000000002</v>
      </c>
      <c r="L5187" s="133">
        <v>400.08</v>
      </c>
    </row>
    <row r="5188" spans="1:12" x14ac:dyDescent="0.3">
      <c r="A5188" s="134">
        <v>43554</v>
      </c>
      <c r="B5188" s="133">
        <v>234.83600000000001</v>
      </c>
      <c r="C5188" s="133">
        <v>6468.7550000000001</v>
      </c>
      <c r="D5188" s="183">
        <v>190.16800000000001</v>
      </c>
      <c r="E5188" s="133">
        <v>14248</v>
      </c>
      <c r="F5188" s="133">
        <v>6.19787</v>
      </c>
      <c r="G5188" s="133">
        <v>6.30281</v>
      </c>
      <c r="H5188" s="133">
        <v>6.15909</v>
      </c>
      <c r="I5188" s="133">
        <v>6.2750000000000004</v>
      </c>
      <c r="J5188" s="133">
        <v>7.0380000000000003</v>
      </c>
      <c r="K5188" s="133">
        <v>560.70100000000002</v>
      </c>
      <c r="L5188" s="133">
        <v>400.08</v>
      </c>
    </row>
    <row r="5189" spans="1:12" x14ac:dyDescent="0.3">
      <c r="A5189" s="134">
        <v>43555</v>
      </c>
      <c r="B5189" s="133">
        <v>234.83600000000001</v>
      </c>
      <c r="C5189" s="133">
        <v>6468.7550000000001</v>
      </c>
      <c r="D5189" s="183">
        <v>190.16800000000001</v>
      </c>
      <c r="E5189" s="133">
        <v>14248</v>
      </c>
      <c r="F5189" s="133">
        <v>6.19787</v>
      </c>
      <c r="G5189" s="133">
        <v>6.30281</v>
      </c>
      <c r="H5189" s="133">
        <v>6.15909</v>
      </c>
      <c r="I5189" s="133">
        <v>6.2750000000000004</v>
      </c>
      <c r="J5189" s="133">
        <v>7.0380000000000003</v>
      </c>
      <c r="K5189" s="133">
        <v>560.70100000000002</v>
      </c>
      <c r="L5189" s="133">
        <v>400.08</v>
      </c>
    </row>
    <row r="5190" spans="1:12" x14ac:dyDescent="0.3">
      <c r="A5190" s="134">
        <v>43556</v>
      </c>
      <c r="B5190" s="133">
        <v>235.17699999999999</v>
      </c>
      <c r="C5190" s="133">
        <v>6452.6109999999999</v>
      </c>
      <c r="D5190" s="183">
        <v>190.04499999999999</v>
      </c>
      <c r="E5190" s="133">
        <v>14199</v>
      </c>
      <c r="F5190" s="133">
        <v>6.1897099999999998</v>
      </c>
      <c r="G5190" s="133">
        <v>6.34192</v>
      </c>
      <c r="H5190" s="133">
        <v>6.1092000000000004</v>
      </c>
      <c r="I5190" s="133">
        <v>6.2750000000000004</v>
      </c>
      <c r="J5190" s="133">
        <v>7.0309999999999997</v>
      </c>
      <c r="K5190" s="133">
        <v>558.45699999999999</v>
      </c>
      <c r="L5190" s="133">
        <v>398.43</v>
      </c>
    </row>
    <row r="5191" spans="1:12" x14ac:dyDescent="0.3">
      <c r="A5191" s="134">
        <v>43557</v>
      </c>
      <c r="B5191" s="133">
        <v>235.16399999999999</v>
      </c>
      <c r="C5191" s="133">
        <v>6476.0659999999998</v>
      </c>
      <c r="D5191" s="183">
        <v>190.423</v>
      </c>
      <c r="E5191" s="133">
        <v>14234</v>
      </c>
      <c r="F5191" s="133">
        <v>6.1498900000000001</v>
      </c>
      <c r="G5191" s="133">
        <v>6.3270799999999996</v>
      </c>
      <c r="H5191" s="133">
        <v>6.0494599999999998</v>
      </c>
      <c r="I5191" s="133">
        <v>6.2750000000000004</v>
      </c>
      <c r="J5191" s="133">
        <v>7.0549999999999997</v>
      </c>
      <c r="K5191" s="133">
        <v>560.69299999999998</v>
      </c>
      <c r="L5191" s="133">
        <v>400.37</v>
      </c>
    </row>
    <row r="5192" spans="1:12" x14ac:dyDescent="0.3">
      <c r="A5192" s="134">
        <v>43558</v>
      </c>
      <c r="B5192" s="133">
        <v>235.214</v>
      </c>
      <c r="C5192" s="133">
        <v>6476.0659999999998</v>
      </c>
      <c r="D5192" s="183">
        <v>190.423</v>
      </c>
      <c r="E5192" s="133">
        <v>14163</v>
      </c>
      <c r="F5192" s="133">
        <v>6.1498900000000001</v>
      </c>
      <c r="G5192" s="133">
        <v>6.3270799999999996</v>
      </c>
      <c r="H5192" s="133">
        <v>6.0494599999999998</v>
      </c>
      <c r="I5192" s="133">
        <v>6.2750000000000004</v>
      </c>
      <c r="J5192" s="133">
        <v>7.0549999999999997</v>
      </c>
      <c r="K5192" s="133">
        <v>560.69299999999998</v>
      </c>
      <c r="L5192" s="133">
        <v>400.37</v>
      </c>
    </row>
    <row r="5193" spans="1:12" x14ac:dyDescent="0.3">
      <c r="A5193" s="134">
        <v>43559</v>
      </c>
      <c r="B5193" s="133">
        <v>235.47</v>
      </c>
      <c r="C5193" s="133">
        <v>6494.63</v>
      </c>
      <c r="D5193" s="183">
        <v>190.80199999999999</v>
      </c>
      <c r="E5193" s="133">
        <v>14159</v>
      </c>
      <c r="F5193" s="133">
        <v>6.1868800000000004</v>
      </c>
      <c r="G5193" s="133">
        <v>6.2988600000000003</v>
      </c>
      <c r="H5193" s="133">
        <v>6.0830099999999998</v>
      </c>
      <c r="I5193" s="133">
        <v>6.2750000000000004</v>
      </c>
      <c r="J5193" s="133">
        <v>7.048</v>
      </c>
      <c r="K5193" s="133">
        <v>564.21100000000001</v>
      </c>
      <c r="L5193" s="133">
        <v>406.137</v>
      </c>
    </row>
    <row r="5194" spans="1:12" x14ac:dyDescent="0.3">
      <c r="A5194" s="134">
        <v>43560</v>
      </c>
      <c r="B5194" s="133">
        <v>235.655</v>
      </c>
      <c r="C5194" s="133">
        <v>6474.018</v>
      </c>
      <c r="D5194" s="183">
        <v>190.43299999999999</v>
      </c>
      <c r="E5194" s="133">
        <v>14131</v>
      </c>
      <c r="F5194" s="133">
        <v>6.1454599999999999</v>
      </c>
      <c r="G5194" s="133">
        <v>6.3052999999999999</v>
      </c>
      <c r="H5194" s="133">
        <v>6.0606900000000001</v>
      </c>
      <c r="I5194" s="133">
        <v>6.2750000000000004</v>
      </c>
      <c r="J5194" s="133">
        <v>7.0549999999999997</v>
      </c>
      <c r="K5194" s="133">
        <v>562.17100000000005</v>
      </c>
      <c r="L5194" s="133">
        <v>404.90100000000001</v>
      </c>
    </row>
    <row r="5195" spans="1:12" x14ac:dyDescent="0.3">
      <c r="A5195" s="134">
        <v>43561</v>
      </c>
      <c r="B5195" s="133">
        <v>235.655</v>
      </c>
      <c r="C5195" s="133">
        <v>6474.018</v>
      </c>
      <c r="D5195" s="183">
        <v>190.43299999999999</v>
      </c>
      <c r="E5195" s="133">
        <v>14131</v>
      </c>
      <c r="F5195" s="133">
        <v>6.1454599999999999</v>
      </c>
      <c r="G5195" s="133">
        <v>6.3052999999999999</v>
      </c>
      <c r="H5195" s="133">
        <v>6.0606900000000001</v>
      </c>
      <c r="I5195" s="133">
        <v>6.2750000000000004</v>
      </c>
      <c r="J5195" s="133">
        <v>7.0549999999999997</v>
      </c>
      <c r="K5195" s="133">
        <v>562.17100000000005</v>
      </c>
      <c r="L5195" s="133">
        <v>404.90100000000001</v>
      </c>
    </row>
    <row r="5196" spans="1:12" x14ac:dyDescent="0.3">
      <c r="A5196" s="134">
        <v>43562</v>
      </c>
      <c r="B5196" s="133">
        <v>235.655</v>
      </c>
      <c r="C5196" s="133">
        <v>6474.018</v>
      </c>
      <c r="D5196" s="183">
        <v>190.43299999999999</v>
      </c>
      <c r="E5196" s="133">
        <v>14131</v>
      </c>
      <c r="F5196" s="133">
        <v>6.1454599999999999</v>
      </c>
      <c r="G5196" s="133">
        <v>6.3052999999999999</v>
      </c>
      <c r="H5196" s="133">
        <v>6.0606900000000001</v>
      </c>
      <c r="I5196" s="133">
        <v>6.2750000000000004</v>
      </c>
      <c r="J5196" s="133">
        <v>7.0549999999999997</v>
      </c>
      <c r="K5196" s="133">
        <v>562.17100000000005</v>
      </c>
      <c r="L5196" s="133">
        <v>404.90100000000001</v>
      </c>
    </row>
    <row r="5197" spans="1:12" x14ac:dyDescent="0.3">
      <c r="A5197" s="134">
        <v>43563</v>
      </c>
      <c r="B5197" s="133">
        <v>235.517</v>
      </c>
      <c r="C5197" s="133">
        <v>6425.7340000000004</v>
      </c>
      <c r="D5197" s="183">
        <v>188.404</v>
      </c>
      <c r="E5197" s="133">
        <v>14154</v>
      </c>
      <c r="F5197" s="133">
        <v>6.2234400000000001</v>
      </c>
      <c r="G5197" s="133">
        <v>6.4036</v>
      </c>
      <c r="H5197" s="133">
        <v>6.0888299999999997</v>
      </c>
      <c r="I5197" s="133">
        <v>6.2750000000000004</v>
      </c>
      <c r="J5197" s="133">
        <v>7.0350000000000001</v>
      </c>
      <c r="K5197" s="133">
        <v>559.60199999999998</v>
      </c>
      <c r="L5197" s="133">
        <v>403.33300000000003</v>
      </c>
    </row>
    <row r="5198" spans="1:12" x14ac:dyDescent="0.3">
      <c r="A5198" s="134">
        <v>43564</v>
      </c>
      <c r="B5198" s="133">
        <v>235.44300000000001</v>
      </c>
      <c r="C5198" s="133">
        <v>6484.348</v>
      </c>
      <c r="D5198" s="183">
        <v>190.58699999999999</v>
      </c>
      <c r="E5198" s="133">
        <v>14151</v>
      </c>
      <c r="F5198" s="133">
        <v>6.1513999999999998</v>
      </c>
      <c r="G5198" s="133">
        <v>6.3457600000000003</v>
      </c>
      <c r="H5198" s="133">
        <v>6.1506800000000004</v>
      </c>
      <c r="I5198" s="133">
        <v>6.2750000000000004</v>
      </c>
      <c r="J5198" s="133">
        <v>7.0659999999999998</v>
      </c>
      <c r="K5198" s="133">
        <v>564.404</v>
      </c>
      <c r="L5198" s="133">
        <v>407.084</v>
      </c>
    </row>
    <row r="5199" spans="1:12" x14ac:dyDescent="0.3">
      <c r="A5199" s="134">
        <v>43565</v>
      </c>
      <c r="B5199" s="133">
        <v>235.30799999999999</v>
      </c>
      <c r="C5199" s="133">
        <v>6478.326</v>
      </c>
      <c r="D5199" s="183">
        <v>190.45400000000001</v>
      </c>
      <c r="E5199" s="133">
        <v>14151</v>
      </c>
      <c r="F5199" s="133">
        <v>6.1309500000000003</v>
      </c>
      <c r="G5199" s="133">
        <v>6.2756699999999999</v>
      </c>
      <c r="H5199" s="133">
        <v>6.1217800000000002</v>
      </c>
      <c r="I5199" s="133">
        <v>6.7510000000000003</v>
      </c>
      <c r="J5199" s="133">
        <v>7.0789999999999997</v>
      </c>
      <c r="K5199" s="133">
        <v>564.25900000000001</v>
      </c>
      <c r="L5199" s="133">
        <v>406.95400000000001</v>
      </c>
    </row>
    <row r="5200" spans="1:12" x14ac:dyDescent="0.3">
      <c r="A5200" s="134">
        <v>43566</v>
      </c>
      <c r="B5200" s="133">
        <v>235.214</v>
      </c>
      <c r="C5200" s="133">
        <v>6410.1660000000002</v>
      </c>
      <c r="D5200" s="183">
        <v>188.25399999999999</v>
      </c>
      <c r="E5200" s="133">
        <v>14193</v>
      </c>
      <c r="F5200" s="133">
        <v>6.1420899999999996</v>
      </c>
      <c r="G5200" s="133">
        <v>6.3349599999999997</v>
      </c>
      <c r="H5200" s="133">
        <v>6.1556699999999998</v>
      </c>
      <c r="I5200" s="133">
        <v>6.7249999999999996</v>
      </c>
      <c r="J5200" s="133">
        <v>7.0659999999999998</v>
      </c>
      <c r="K5200" s="133">
        <v>554.98400000000004</v>
      </c>
      <c r="L5200" s="133">
        <v>401.34500000000003</v>
      </c>
    </row>
    <row r="5201" spans="1:12" x14ac:dyDescent="0.3">
      <c r="A5201" s="134">
        <v>43567</v>
      </c>
      <c r="B5201" s="133">
        <v>235.16</v>
      </c>
      <c r="C5201" s="133">
        <v>6405.866</v>
      </c>
      <c r="D5201" s="183">
        <v>187.87899999999999</v>
      </c>
      <c r="E5201" s="133">
        <v>14127</v>
      </c>
      <c r="F5201" s="133">
        <v>6.1489200000000004</v>
      </c>
      <c r="G5201" s="133">
        <v>6.3261399999999997</v>
      </c>
      <c r="H5201" s="133">
        <v>6.1398700000000002</v>
      </c>
      <c r="I5201" s="133">
        <v>6.62</v>
      </c>
      <c r="J5201" s="133">
        <v>7.0469999999999997</v>
      </c>
      <c r="K5201" s="133">
        <v>554.93100000000004</v>
      </c>
      <c r="L5201" s="133">
        <v>400.99400000000003</v>
      </c>
    </row>
    <row r="5202" spans="1:12" x14ac:dyDescent="0.3">
      <c r="A5202" s="134">
        <v>43568</v>
      </c>
      <c r="B5202" s="133">
        <v>235.16</v>
      </c>
      <c r="C5202" s="133">
        <v>6405.866</v>
      </c>
      <c r="D5202" s="183">
        <v>187.87899999999999</v>
      </c>
      <c r="E5202" s="133">
        <v>14127</v>
      </c>
      <c r="F5202" s="133">
        <v>6.1489200000000004</v>
      </c>
      <c r="G5202" s="133">
        <v>6.3261399999999997</v>
      </c>
      <c r="H5202" s="133">
        <v>6.1398700000000002</v>
      </c>
      <c r="I5202" s="133">
        <v>6.62</v>
      </c>
      <c r="J5202" s="133">
        <v>7.0469999999999997</v>
      </c>
      <c r="K5202" s="133">
        <v>554.93100000000004</v>
      </c>
      <c r="L5202" s="133">
        <v>400.99400000000003</v>
      </c>
    </row>
    <row r="5203" spans="1:12" x14ac:dyDescent="0.3">
      <c r="A5203" s="134">
        <v>43569</v>
      </c>
      <c r="B5203" s="133">
        <v>235.16</v>
      </c>
      <c r="C5203" s="133">
        <v>6405.866</v>
      </c>
      <c r="D5203" s="183">
        <v>187.87899999999999</v>
      </c>
      <c r="E5203" s="133">
        <v>14127</v>
      </c>
      <c r="F5203" s="133">
        <v>6.1489200000000004</v>
      </c>
      <c r="G5203" s="133">
        <v>6.3261399999999997</v>
      </c>
      <c r="H5203" s="133">
        <v>6.1398700000000002</v>
      </c>
      <c r="I5203" s="133">
        <v>6.62</v>
      </c>
      <c r="J5203" s="133">
        <v>7.0469999999999997</v>
      </c>
      <c r="K5203" s="133">
        <v>554.93100000000004</v>
      </c>
      <c r="L5203" s="133">
        <v>400.99400000000003</v>
      </c>
    </row>
    <row r="5204" spans="1:12" x14ac:dyDescent="0.3">
      <c r="A5204" s="134">
        <v>43570</v>
      </c>
      <c r="B5204" s="133">
        <v>235.49799999999999</v>
      </c>
      <c r="C5204" s="133">
        <v>6435.1509999999998</v>
      </c>
      <c r="D5204" s="183">
        <v>188.417</v>
      </c>
      <c r="E5204" s="133">
        <v>14078</v>
      </c>
      <c r="F5204" s="133">
        <v>6.17584</v>
      </c>
      <c r="G5204" s="133">
        <v>6.29129</v>
      </c>
      <c r="H5204" s="133">
        <v>6.07768</v>
      </c>
      <c r="I5204" s="133">
        <v>6.6020000000000003</v>
      </c>
      <c r="J5204" s="133">
        <v>7.0330000000000004</v>
      </c>
      <c r="K5204" s="133">
        <v>557.82500000000005</v>
      </c>
      <c r="L5204" s="133">
        <v>402.09100000000001</v>
      </c>
    </row>
    <row r="5205" spans="1:12" x14ac:dyDescent="0.3">
      <c r="A5205" s="134">
        <v>43571</v>
      </c>
      <c r="B5205" s="133">
        <v>235.96199999999999</v>
      </c>
      <c r="C5205" s="133">
        <v>6481.5410000000002</v>
      </c>
      <c r="D5205" s="183">
        <v>190.15100000000001</v>
      </c>
      <c r="E5205" s="133">
        <v>14074</v>
      </c>
      <c r="F5205" s="133">
        <v>6.1676500000000001</v>
      </c>
      <c r="G5205" s="133">
        <v>6.2854700000000001</v>
      </c>
      <c r="H5205" s="133">
        <v>6.1048400000000003</v>
      </c>
      <c r="I5205" s="133">
        <v>6.6029999999999998</v>
      </c>
      <c r="J5205" s="133">
        <v>7.0289999999999999</v>
      </c>
      <c r="K5205" s="133">
        <v>563.98800000000006</v>
      </c>
      <c r="L5205" s="133">
        <v>405.71100000000001</v>
      </c>
    </row>
    <row r="5206" spans="1:12" x14ac:dyDescent="0.3">
      <c r="A5206" s="134">
        <v>43572</v>
      </c>
      <c r="B5206" s="133">
        <v>236.012</v>
      </c>
      <c r="C5206" s="133">
        <v>6481.5410000000002</v>
      </c>
      <c r="D5206" s="183">
        <v>190.15100000000001</v>
      </c>
      <c r="E5206" s="133">
        <v>13997</v>
      </c>
      <c r="F5206" s="133">
        <v>6.1676500000000001</v>
      </c>
      <c r="G5206" s="133">
        <v>6.2854700000000001</v>
      </c>
      <c r="H5206" s="133">
        <v>6.1048400000000003</v>
      </c>
      <c r="I5206" s="133">
        <v>6.6029999999999998</v>
      </c>
      <c r="J5206" s="133">
        <v>7.0289999999999999</v>
      </c>
      <c r="K5206" s="133">
        <v>563.98800000000006</v>
      </c>
      <c r="L5206" s="133">
        <v>405.71100000000001</v>
      </c>
    </row>
    <row r="5207" spans="1:12" x14ac:dyDescent="0.3">
      <c r="A5207" s="134">
        <v>43573</v>
      </c>
      <c r="B5207" s="133">
        <v>236.482</v>
      </c>
      <c r="C5207" s="133">
        <v>6507.2209999999995</v>
      </c>
      <c r="D5207" s="183">
        <v>190.84800000000001</v>
      </c>
      <c r="E5207" s="133">
        <v>14049</v>
      </c>
      <c r="F5207" s="133">
        <v>6.1518199999999998</v>
      </c>
      <c r="G5207" s="133">
        <v>6.3183100000000003</v>
      </c>
      <c r="H5207" s="133">
        <v>6.12181</v>
      </c>
      <c r="I5207" s="133">
        <v>6.5819999999999999</v>
      </c>
      <c r="J5207" s="133">
        <v>7.0119999999999996</v>
      </c>
      <c r="K5207" s="133">
        <v>567.471</v>
      </c>
      <c r="L5207" s="133">
        <v>410.25400000000002</v>
      </c>
    </row>
    <row r="5208" spans="1:12" x14ac:dyDescent="0.3">
      <c r="A5208" s="134">
        <v>43574</v>
      </c>
      <c r="B5208" s="133">
        <v>236.53200000000001</v>
      </c>
      <c r="C5208" s="133">
        <v>6507.2209999999995</v>
      </c>
      <c r="D5208" s="183">
        <v>190.84800000000001</v>
      </c>
      <c r="E5208" s="133">
        <v>14045</v>
      </c>
      <c r="F5208" s="133">
        <v>6.1518199999999998</v>
      </c>
      <c r="G5208" s="133">
        <v>6.3183100000000003</v>
      </c>
      <c r="H5208" s="133">
        <v>6.12181</v>
      </c>
      <c r="I5208" s="133">
        <v>6.5819999999999999</v>
      </c>
      <c r="J5208" s="133">
        <v>7.0119999999999996</v>
      </c>
      <c r="K5208" s="133">
        <v>567.471</v>
      </c>
      <c r="L5208" s="133">
        <v>410.25400000000002</v>
      </c>
    </row>
    <row r="5209" spans="1:12" x14ac:dyDescent="0.3">
      <c r="A5209" s="134">
        <v>43575</v>
      </c>
      <c r="B5209" s="133">
        <v>236.53200000000001</v>
      </c>
      <c r="C5209" s="133">
        <v>6507.2209999999995</v>
      </c>
      <c r="D5209" s="183">
        <v>190.84800000000001</v>
      </c>
      <c r="E5209" s="133">
        <v>14045</v>
      </c>
      <c r="F5209" s="133">
        <v>6.1518199999999998</v>
      </c>
      <c r="G5209" s="133">
        <v>6.3183100000000003</v>
      </c>
      <c r="H5209" s="133">
        <v>6.12181</v>
      </c>
      <c r="I5209" s="133">
        <v>6.5819999999999999</v>
      </c>
      <c r="J5209" s="133">
        <v>7.0119999999999996</v>
      </c>
      <c r="K5209" s="133">
        <v>567.471</v>
      </c>
      <c r="L5209" s="133">
        <v>410.25400000000002</v>
      </c>
    </row>
    <row r="5210" spans="1:12" x14ac:dyDescent="0.3">
      <c r="A5210" s="134">
        <v>43576</v>
      </c>
      <c r="B5210" s="133">
        <v>236.53200000000001</v>
      </c>
      <c r="C5210" s="133">
        <v>6507.2209999999995</v>
      </c>
      <c r="D5210" s="183">
        <v>190.84800000000001</v>
      </c>
      <c r="E5210" s="133">
        <v>14045</v>
      </c>
      <c r="F5210" s="133">
        <v>6.1518199999999998</v>
      </c>
      <c r="G5210" s="133">
        <v>6.3183100000000003</v>
      </c>
      <c r="H5210" s="133">
        <v>6.12181</v>
      </c>
      <c r="I5210" s="133">
        <v>6.5819999999999999</v>
      </c>
      <c r="J5210" s="133">
        <v>7.0119999999999996</v>
      </c>
      <c r="K5210" s="133">
        <v>567.471</v>
      </c>
      <c r="L5210" s="133">
        <v>410.25400000000002</v>
      </c>
    </row>
    <row r="5211" spans="1:12" x14ac:dyDescent="0.3">
      <c r="A5211" s="134">
        <v>43577</v>
      </c>
      <c r="B5211" s="133">
        <v>236.62799999999999</v>
      </c>
      <c r="C5211" s="133">
        <v>6414.7430000000004</v>
      </c>
      <c r="D5211" s="183">
        <v>188.11600000000001</v>
      </c>
      <c r="E5211" s="133">
        <v>14108</v>
      </c>
      <c r="F5211" s="133">
        <v>6.1860900000000001</v>
      </c>
      <c r="G5211" s="133">
        <v>6.38436</v>
      </c>
      <c r="H5211" s="133">
        <v>6.08683</v>
      </c>
      <c r="I5211" s="133">
        <v>6.5350000000000001</v>
      </c>
      <c r="J5211" s="133">
        <v>7.0369999999999999</v>
      </c>
      <c r="K5211" s="133">
        <v>557.88699999999994</v>
      </c>
      <c r="L5211" s="133">
        <v>404.63499999999999</v>
      </c>
    </row>
    <row r="5212" spans="1:12" x14ac:dyDescent="0.3">
      <c r="A5212" s="134">
        <v>43578</v>
      </c>
      <c r="B5212" s="133">
        <v>236.47900000000001</v>
      </c>
      <c r="C5212" s="133">
        <v>6462.8220000000001</v>
      </c>
      <c r="D5212" s="183">
        <v>190.035</v>
      </c>
      <c r="E5212" s="133">
        <v>14111</v>
      </c>
      <c r="F5212" s="133">
        <v>6.1259899999999998</v>
      </c>
      <c r="G5212" s="133">
        <v>6.2682200000000003</v>
      </c>
      <c r="H5212" s="133">
        <v>6.0250199999999996</v>
      </c>
      <c r="I5212" s="133">
        <v>6.5419999999999998</v>
      </c>
      <c r="J5212" s="133">
        <v>7.0469999999999997</v>
      </c>
      <c r="K5212" s="133">
        <v>563.37</v>
      </c>
      <c r="L5212" s="133">
        <v>408.52300000000002</v>
      </c>
    </row>
    <row r="5213" spans="1:12" x14ac:dyDescent="0.3">
      <c r="A5213" s="134">
        <v>43579</v>
      </c>
      <c r="B5213" s="133">
        <v>236.172</v>
      </c>
      <c r="C5213" s="133">
        <v>6447.8850000000002</v>
      </c>
      <c r="D5213" s="183">
        <v>189.453</v>
      </c>
      <c r="E5213" s="133">
        <v>14183</v>
      </c>
      <c r="F5213" s="133">
        <v>6.1227</v>
      </c>
      <c r="G5213" s="133">
        <v>6.2810899999999998</v>
      </c>
      <c r="H5213" s="133">
        <v>6.0668699999999998</v>
      </c>
      <c r="I5213" s="133">
        <v>6.5419999999999998</v>
      </c>
      <c r="J5213" s="133">
        <v>7.048</v>
      </c>
      <c r="K5213" s="133">
        <v>561.91800000000001</v>
      </c>
      <c r="L5213" s="133">
        <v>406.827</v>
      </c>
    </row>
    <row r="5214" spans="1:12" x14ac:dyDescent="0.3">
      <c r="A5214" s="134">
        <v>43580</v>
      </c>
      <c r="B5214" s="133">
        <v>235.673</v>
      </c>
      <c r="C5214" s="133">
        <v>6372.7870000000003</v>
      </c>
      <c r="D5214" s="183">
        <v>186.821</v>
      </c>
      <c r="E5214" s="133">
        <v>14218</v>
      </c>
      <c r="F5214" s="133">
        <v>6.1712299999999995</v>
      </c>
      <c r="G5214" s="133">
        <v>6.2702999999999998</v>
      </c>
      <c r="H5214" s="133">
        <v>6.09856</v>
      </c>
      <c r="I5214" s="133">
        <v>6.5419999999999998</v>
      </c>
      <c r="J5214" s="133">
        <v>7.109</v>
      </c>
      <c r="K5214" s="133">
        <v>553.51099999999997</v>
      </c>
      <c r="L5214" s="133">
        <v>401.26600000000002</v>
      </c>
    </row>
    <row r="5215" spans="1:12" x14ac:dyDescent="0.3">
      <c r="A5215" s="134">
        <v>43581</v>
      </c>
      <c r="B5215" s="133">
        <v>235.179</v>
      </c>
      <c r="C5215" s="133">
        <v>6401.08</v>
      </c>
      <c r="D5215" s="183">
        <v>187.56899999999999</v>
      </c>
      <c r="E5215" s="133">
        <v>14182</v>
      </c>
      <c r="F5215" s="133">
        <v>6.0975799999999998</v>
      </c>
      <c r="G5215" s="133">
        <v>6.2702600000000004</v>
      </c>
      <c r="H5215" s="133">
        <v>6.1259100000000002</v>
      </c>
      <c r="I5215" s="133">
        <v>6.67</v>
      </c>
      <c r="J5215" s="133">
        <v>7.101</v>
      </c>
      <c r="K5215" s="133">
        <v>556.96799999999996</v>
      </c>
      <c r="L5215" s="133">
        <v>404.02300000000002</v>
      </c>
    </row>
    <row r="5216" spans="1:12" x14ac:dyDescent="0.3">
      <c r="A5216" s="134">
        <v>43582</v>
      </c>
      <c r="B5216" s="133">
        <v>235.179</v>
      </c>
      <c r="C5216" s="133">
        <v>6401.08</v>
      </c>
      <c r="D5216" s="183">
        <v>187.56899999999999</v>
      </c>
      <c r="E5216" s="133">
        <v>14182</v>
      </c>
      <c r="F5216" s="133">
        <v>6.0975799999999998</v>
      </c>
      <c r="G5216" s="133">
        <v>6.2702600000000004</v>
      </c>
      <c r="H5216" s="133">
        <v>6.1259100000000002</v>
      </c>
      <c r="I5216" s="133">
        <v>6.67</v>
      </c>
      <c r="J5216" s="133">
        <v>7.101</v>
      </c>
      <c r="K5216" s="133">
        <v>556.96799999999996</v>
      </c>
      <c r="L5216" s="133">
        <v>404.02300000000002</v>
      </c>
    </row>
    <row r="5217" spans="1:12" x14ac:dyDescent="0.3">
      <c r="A5217" s="134">
        <v>43583</v>
      </c>
      <c r="B5217" s="133">
        <v>235.179</v>
      </c>
      <c r="C5217" s="133">
        <v>6401.08</v>
      </c>
      <c r="D5217" s="183">
        <v>187.56899999999999</v>
      </c>
      <c r="E5217" s="133">
        <v>14182</v>
      </c>
      <c r="F5217" s="133">
        <v>6.0975799999999998</v>
      </c>
      <c r="G5217" s="133">
        <v>6.2702600000000004</v>
      </c>
      <c r="H5217" s="133">
        <v>6.1259100000000002</v>
      </c>
      <c r="I5217" s="133">
        <v>6.67</v>
      </c>
      <c r="J5217" s="133">
        <v>7.101</v>
      </c>
      <c r="K5217" s="133">
        <v>556.96799999999996</v>
      </c>
      <c r="L5217" s="133">
        <v>404.02300000000002</v>
      </c>
    </row>
    <row r="5218" spans="1:12" x14ac:dyDescent="0.3">
      <c r="A5218" s="134">
        <v>43584</v>
      </c>
      <c r="B5218" s="133">
        <v>235.26900000000001</v>
      </c>
      <c r="C5218" s="133">
        <v>6425.8950000000004</v>
      </c>
      <c r="D5218" s="183">
        <v>187.53399999999999</v>
      </c>
      <c r="E5218" s="133">
        <v>14195</v>
      </c>
      <c r="F5218" s="133">
        <v>6.20709</v>
      </c>
      <c r="G5218" s="133">
        <v>6.38185</v>
      </c>
      <c r="H5218" s="133">
        <v>6.1462599999999998</v>
      </c>
      <c r="I5218" s="133">
        <v>6.7759999999999998</v>
      </c>
      <c r="J5218" s="133">
        <v>7.0830000000000002</v>
      </c>
      <c r="K5218" s="133">
        <v>558.351</v>
      </c>
      <c r="L5218" s="133">
        <v>403.99400000000003</v>
      </c>
    </row>
    <row r="5219" spans="1:12" x14ac:dyDescent="0.3">
      <c r="A5219" s="134">
        <v>43585</v>
      </c>
      <c r="B5219" s="133">
        <v>234.691</v>
      </c>
      <c r="C5219" s="133">
        <v>6455.3519999999999</v>
      </c>
      <c r="D5219" s="183">
        <v>188.43</v>
      </c>
      <c r="E5219" s="133">
        <v>14187</v>
      </c>
      <c r="F5219" s="133">
        <v>6.1767099999999999</v>
      </c>
      <c r="G5219" s="133">
        <v>6.2772699999999997</v>
      </c>
      <c r="H5219" s="133">
        <v>6.1332699999999996</v>
      </c>
      <c r="I5219" s="133">
        <v>6.8559999999999999</v>
      </c>
      <c r="J5219" s="133">
        <v>7.1340000000000003</v>
      </c>
      <c r="K5219" s="133">
        <v>561.35799999999995</v>
      </c>
      <c r="L5219" s="133">
        <v>405.29899999999998</v>
      </c>
    </row>
    <row r="5220" spans="1:12" x14ac:dyDescent="0.3">
      <c r="A5220" s="134">
        <v>43586</v>
      </c>
      <c r="B5220" s="133">
        <v>234.74100000000001</v>
      </c>
      <c r="C5220" s="133">
        <v>6455.3519999999999</v>
      </c>
      <c r="D5220" s="183">
        <v>188.43</v>
      </c>
      <c r="E5220" s="133">
        <v>14233</v>
      </c>
      <c r="F5220" s="133">
        <v>6.1767099999999999</v>
      </c>
      <c r="G5220" s="133">
        <v>6.2772699999999997</v>
      </c>
      <c r="H5220" s="133">
        <v>6.1332699999999996</v>
      </c>
      <c r="I5220" s="133">
        <v>6.8559999999999999</v>
      </c>
      <c r="J5220" s="133">
        <v>7.1340000000000003</v>
      </c>
      <c r="K5220" s="133">
        <v>561.35799999999995</v>
      </c>
      <c r="L5220" s="133">
        <v>405.29899999999998</v>
      </c>
    </row>
    <row r="5221" spans="1:12" x14ac:dyDescent="0.3">
      <c r="A5221" s="134">
        <v>43587</v>
      </c>
      <c r="B5221" s="133">
        <v>234.27699999999999</v>
      </c>
      <c r="C5221" s="133">
        <v>6374.4219999999996</v>
      </c>
      <c r="D5221" s="183">
        <v>186.87200000000001</v>
      </c>
      <c r="E5221" s="133">
        <v>14263</v>
      </c>
      <c r="F5221" s="133">
        <v>6.13368</v>
      </c>
      <c r="G5221" s="133">
        <v>6.2332000000000001</v>
      </c>
      <c r="H5221" s="133">
        <v>6.0878899999999998</v>
      </c>
      <c r="I5221" s="133">
        <v>6.8019999999999996</v>
      </c>
      <c r="J5221" s="133">
        <v>7.181</v>
      </c>
      <c r="K5221" s="133">
        <v>555.17200000000003</v>
      </c>
      <c r="L5221" s="133">
        <v>399.85700000000003</v>
      </c>
    </row>
    <row r="5222" spans="1:12" x14ac:dyDescent="0.3">
      <c r="A5222" s="134">
        <v>43588</v>
      </c>
      <c r="B5222" s="133">
        <v>233.94900000000001</v>
      </c>
      <c r="C5222" s="133">
        <v>6319.4589999999998</v>
      </c>
      <c r="D5222" s="183">
        <v>185.017</v>
      </c>
      <c r="E5222" s="133">
        <v>14243</v>
      </c>
      <c r="F5222" s="133">
        <v>6.0244099999999996</v>
      </c>
      <c r="G5222" s="133">
        <v>6.2368500000000004</v>
      </c>
      <c r="H5222" s="133">
        <v>6.0125099999999998</v>
      </c>
      <c r="I5222" s="133">
        <v>6.742</v>
      </c>
      <c r="J5222" s="133">
        <v>7.1660000000000004</v>
      </c>
      <c r="K5222" s="133">
        <v>549.947</v>
      </c>
      <c r="L5222" s="133">
        <v>395.85500000000002</v>
      </c>
    </row>
    <row r="5223" spans="1:12" x14ac:dyDescent="0.3">
      <c r="A5223" s="134">
        <v>43589</v>
      </c>
      <c r="B5223" s="133">
        <v>233.94900000000001</v>
      </c>
      <c r="C5223" s="133">
        <v>6319.4589999999998</v>
      </c>
      <c r="D5223" s="183">
        <v>185.017</v>
      </c>
      <c r="E5223" s="133">
        <v>14243</v>
      </c>
      <c r="F5223" s="133">
        <v>6.0244099999999996</v>
      </c>
      <c r="G5223" s="133">
        <v>6.2368500000000004</v>
      </c>
      <c r="H5223" s="133">
        <v>6.0125099999999998</v>
      </c>
      <c r="I5223" s="133">
        <v>6.742</v>
      </c>
      <c r="J5223" s="133">
        <v>7.1660000000000004</v>
      </c>
      <c r="K5223" s="133">
        <v>549.947</v>
      </c>
      <c r="L5223" s="133">
        <v>395.85500000000002</v>
      </c>
    </row>
    <row r="5224" spans="1:12" x14ac:dyDescent="0.3">
      <c r="A5224" s="134">
        <v>43590</v>
      </c>
      <c r="B5224" s="133">
        <v>233.94900000000001</v>
      </c>
      <c r="C5224" s="133">
        <v>6319.4589999999998</v>
      </c>
      <c r="D5224" s="183">
        <v>185.017</v>
      </c>
      <c r="E5224" s="133">
        <v>14243</v>
      </c>
      <c r="F5224" s="133">
        <v>6.0244099999999996</v>
      </c>
      <c r="G5224" s="133">
        <v>6.2368500000000004</v>
      </c>
      <c r="H5224" s="133">
        <v>6.0125099999999998</v>
      </c>
      <c r="I5224" s="133">
        <v>6.742</v>
      </c>
      <c r="J5224" s="133">
        <v>7.1660000000000004</v>
      </c>
      <c r="K5224" s="133">
        <v>549.947</v>
      </c>
      <c r="L5224" s="133">
        <v>395.85500000000002</v>
      </c>
    </row>
    <row r="5225" spans="1:12" x14ac:dyDescent="0.3">
      <c r="A5225" s="134">
        <v>43591</v>
      </c>
      <c r="B5225" s="133">
        <v>233.298</v>
      </c>
      <c r="C5225" s="133">
        <v>6256.3519999999999</v>
      </c>
      <c r="D5225" s="183">
        <v>183.65799999999999</v>
      </c>
      <c r="E5225" s="133">
        <v>14285</v>
      </c>
      <c r="F5225" s="133">
        <v>6.15625</v>
      </c>
      <c r="G5225" s="133">
        <v>6.3135300000000001</v>
      </c>
      <c r="H5225" s="133">
        <v>6.1234299999999999</v>
      </c>
      <c r="I5225" s="133">
        <v>6.8230000000000004</v>
      </c>
      <c r="J5225" s="133">
        <v>7.2439999999999998</v>
      </c>
      <c r="K5225" s="133">
        <v>543.54300000000001</v>
      </c>
      <c r="L5225" s="133">
        <v>390.23200000000003</v>
      </c>
    </row>
    <row r="5226" spans="1:12" x14ac:dyDescent="0.3">
      <c r="A5226" s="134">
        <v>43592</v>
      </c>
      <c r="B5226" s="133">
        <v>232.91499999999999</v>
      </c>
      <c r="C5226" s="133">
        <v>6297.3180000000002</v>
      </c>
      <c r="D5226" s="183">
        <v>184.934</v>
      </c>
      <c r="E5226" s="133">
        <v>14377</v>
      </c>
      <c r="F5226" s="133">
        <v>6.1217699999999997</v>
      </c>
      <c r="G5226" s="133">
        <v>6.3169300000000002</v>
      </c>
      <c r="H5226" s="133">
        <v>6.1181799999999997</v>
      </c>
      <c r="I5226" s="133">
        <v>6.8209999999999997</v>
      </c>
      <c r="J5226" s="133">
        <v>7.2290000000000001</v>
      </c>
      <c r="K5226" s="133">
        <v>548.02700000000004</v>
      </c>
      <c r="L5226" s="133">
        <v>393.43099999999998</v>
      </c>
    </row>
    <row r="5227" spans="1:12" x14ac:dyDescent="0.3">
      <c r="A5227" s="134">
        <v>43593</v>
      </c>
      <c r="B5227" s="133">
        <v>232.38399999999999</v>
      </c>
      <c r="C5227" s="133">
        <v>6270.2020000000002</v>
      </c>
      <c r="D5227" s="183">
        <v>184.37</v>
      </c>
      <c r="E5227" s="133">
        <v>14332</v>
      </c>
      <c r="F5227" s="133">
        <v>6.1630799999999999</v>
      </c>
      <c r="G5227" s="133">
        <v>6.3242900000000004</v>
      </c>
      <c r="H5227" s="133">
        <v>6.1258499999999998</v>
      </c>
      <c r="I5227" s="133">
        <v>6.9</v>
      </c>
      <c r="J5227" s="133">
        <v>7.3090000000000002</v>
      </c>
      <c r="K5227" s="133">
        <v>544.93200000000002</v>
      </c>
      <c r="L5227" s="133">
        <v>390.98200000000003</v>
      </c>
    </row>
    <row r="5228" spans="1:12" x14ac:dyDescent="0.3">
      <c r="A5228" s="134">
        <v>43594</v>
      </c>
      <c r="B5228" s="133">
        <v>232.316</v>
      </c>
      <c r="C5228" s="133">
        <v>6198.8040000000001</v>
      </c>
      <c r="D5228" s="183">
        <v>180.887</v>
      </c>
      <c r="E5228" s="133">
        <v>14367</v>
      </c>
      <c r="F5228" s="133">
        <v>6.1287900000000004</v>
      </c>
      <c r="G5228" s="133">
        <v>6.2963500000000003</v>
      </c>
      <c r="H5228" s="133">
        <v>6.1292499999999999</v>
      </c>
      <c r="I5228" s="133">
        <v>6.8890000000000002</v>
      </c>
      <c r="J5228" s="133">
        <v>7.3310000000000004</v>
      </c>
      <c r="K5228" s="133">
        <v>535.76199999999994</v>
      </c>
      <c r="L5228" s="133">
        <v>382.46199999999999</v>
      </c>
    </row>
    <row r="5229" spans="1:12" x14ac:dyDescent="0.3">
      <c r="A5229" s="134">
        <v>43595</v>
      </c>
      <c r="B5229" s="133">
        <v>232.75299999999999</v>
      </c>
      <c r="C5229" s="133">
        <v>6209.1180000000004</v>
      </c>
      <c r="D5229" s="183">
        <v>181.774</v>
      </c>
      <c r="E5229" s="133">
        <v>14335</v>
      </c>
      <c r="F5229" s="133">
        <v>6.1580300000000001</v>
      </c>
      <c r="G5229" s="133">
        <v>6.2263200000000003</v>
      </c>
      <c r="H5229" s="133">
        <v>6.1109400000000003</v>
      </c>
      <c r="I5229" s="133">
        <v>6.8070000000000004</v>
      </c>
      <c r="J5229" s="133">
        <v>7.2759999999999998</v>
      </c>
      <c r="K5229" s="133">
        <v>536.327</v>
      </c>
      <c r="L5229" s="133">
        <v>383.22699999999998</v>
      </c>
    </row>
    <row r="5230" spans="1:12" x14ac:dyDescent="0.3">
      <c r="A5230" s="134">
        <v>43596</v>
      </c>
      <c r="B5230" s="133">
        <v>232.75299999999999</v>
      </c>
      <c r="C5230" s="133">
        <v>6209.1180000000004</v>
      </c>
      <c r="D5230" s="183">
        <v>181.774</v>
      </c>
      <c r="E5230" s="133">
        <v>14335</v>
      </c>
      <c r="F5230" s="133">
        <v>6.1580300000000001</v>
      </c>
      <c r="G5230" s="133">
        <v>6.2263200000000003</v>
      </c>
      <c r="H5230" s="133">
        <v>6.1109400000000003</v>
      </c>
      <c r="I5230" s="133">
        <v>6.8070000000000004</v>
      </c>
      <c r="J5230" s="133">
        <v>7.2759999999999998</v>
      </c>
      <c r="K5230" s="133">
        <v>536.327</v>
      </c>
      <c r="L5230" s="133">
        <v>383.22699999999998</v>
      </c>
    </row>
    <row r="5231" spans="1:12" x14ac:dyDescent="0.3">
      <c r="A5231" s="134">
        <v>43597</v>
      </c>
      <c r="B5231" s="133">
        <v>232.75299999999999</v>
      </c>
      <c r="C5231" s="133">
        <v>6209.1180000000004</v>
      </c>
      <c r="D5231" s="183">
        <v>181.774</v>
      </c>
      <c r="E5231" s="133">
        <v>14335</v>
      </c>
      <c r="F5231" s="133">
        <v>6.1580300000000001</v>
      </c>
      <c r="G5231" s="133">
        <v>6.2263200000000003</v>
      </c>
      <c r="H5231" s="133">
        <v>6.1109400000000003</v>
      </c>
      <c r="I5231" s="133">
        <v>6.8070000000000004</v>
      </c>
      <c r="J5231" s="133">
        <v>7.2759999999999998</v>
      </c>
      <c r="K5231" s="133">
        <v>536.327</v>
      </c>
      <c r="L5231" s="133">
        <v>383.22699999999998</v>
      </c>
    </row>
    <row r="5232" spans="1:12" x14ac:dyDescent="0.3">
      <c r="A5232" s="134">
        <v>43598</v>
      </c>
      <c r="B5232" s="133">
        <v>232.33799999999999</v>
      </c>
      <c r="C5232" s="133">
        <v>6135.3959999999997</v>
      </c>
      <c r="D5232" s="183">
        <v>178.77600000000001</v>
      </c>
      <c r="E5232" s="133">
        <v>14492</v>
      </c>
      <c r="F5232" s="133">
        <v>6.1569599999999998</v>
      </c>
      <c r="G5232" s="133">
        <v>6.3087799999999996</v>
      </c>
      <c r="H5232" s="133">
        <v>6.0400299999999998</v>
      </c>
      <c r="I5232" s="133">
        <v>6.83</v>
      </c>
      <c r="J5232" s="133">
        <v>7.2780000000000005</v>
      </c>
      <c r="K5232" s="133">
        <v>530.63599999999997</v>
      </c>
      <c r="L5232" s="133">
        <v>379.173</v>
      </c>
    </row>
    <row r="5233" spans="1:12" x14ac:dyDescent="0.3">
      <c r="A5233" s="134">
        <v>43599</v>
      </c>
      <c r="B5233" s="133">
        <v>232.316</v>
      </c>
      <c r="C5233" s="133">
        <v>6071.2020000000002</v>
      </c>
      <c r="D5233" s="183">
        <v>177.114</v>
      </c>
      <c r="E5233" s="133">
        <v>14416</v>
      </c>
      <c r="F5233" s="133">
        <v>6.1199199999999996</v>
      </c>
      <c r="G5233" s="133">
        <v>6.2644599999999997</v>
      </c>
      <c r="H5233" s="133">
        <v>6.10832</v>
      </c>
      <c r="I5233" s="133">
        <v>6.8419999999999996</v>
      </c>
      <c r="J5233" s="133">
        <v>7.3319999999999999</v>
      </c>
      <c r="K5233" s="133">
        <v>525.30499999999995</v>
      </c>
      <c r="L5233" s="133">
        <v>375.15800000000002</v>
      </c>
    </row>
    <row r="5234" spans="1:12" x14ac:dyDescent="0.3">
      <c r="A5234" s="134">
        <v>43600</v>
      </c>
      <c r="B5234" s="133">
        <v>232.48400000000001</v>
      </c>
      <c r="C5234" s="133">
        <v>5980.8850000000002</v>
      </c>
      <c r="D5234" s="183">
        <v>174.113</v>
      </c>
      <c r="E5234" s="133">
        <v>14441</v>
      </c>
      <c r="F5234" s="133">
        <v>6.1834199999999999</v>
      </c>
      <c r="G5234" s="133">
        <v>6.2727500000000003</v>
      </c>
      <c r="H5234" s="133">
        <v>6.1426400000000001</v>
      </c>
      <c r="I5234" s="133">
        <v>6.8</v>
      </c>
      <c r="J5234" s="133">
        <v>7.3040000000000003</v>
      </c>
      <c r="K5234" s="133">
        <v>515.59199999999998</v>
      </c>
      <c r="L5234" s="133">
        <v>368.35599999999999</v>
      </c>
    </row>
    <row r="5235" spans="1:12" x14ac:dyDescent="0.3">
      <c r="A5235" s="134">
        <v>43601</v>
      </c>
      <c r="B5235" s="133">
        <v>232.58500000000001</v>
      </c>
      <c r="C5235" s="133">
        <v>5895.7380000000003</v>
      </c>
      <c r="D5235" s="183">
        <v>171.77099999999999</v>
      </c>
      <c r="E5235" s="133">
        <v>14471</v>
      </c>
      <c r="F5235" s="133">
        <v>6.1087999999999996</v>
      </c>
      <c r="G5235" s="133">
        <v>6.2689599999999999</v>
      </c>
      <c r="H5235" s="133">
        <v>6.14072</v>
      </c>
      <c r="I5235" s="133">
        <v>6.8220000000000001</v>
      </c>
      <c r="J5235" s="133">
        <v>7.3490000000000002</v>
      </c>
      <c r="K5235" s="133">
        <v>506.49200000000002</v>
      </c>
      <c r="L5235" s="133">
        <v>361.84199999999998</v>
      </c>
    </row>
    <row r="5236" spans="1:12" x14ac:dyDescent="0.3">
      <c r="A5236" s="134">
        <v>43602</v>
      </c>
      <c r="B5236" s="133">
        <v>232.45599999999999</v>
      </c>
      <c r="C5236" s="133">
        <v>5826.8680000000004</v>
      </c>
      <c r="D5236" s="183">
        <v>170.27099999999999</v>
      </c>
      <c r="E5236" s="133">
        <v>14506</v>
      </c>
      <c r="F5236" s="133">
        <v>6.1263500000000004</v>
      </c>
      <c r="G5236" s="133">
        <v>6.2644400000000005</v>
      </c>
      <c r="H5236" s="133">
        <v>6.0998700000000001</v>
      </c>
      <c r="I5236" s="133">
        <v>6.8220000000000001</v>
      </c>
      <c r="J5236" s="133">
        <v>7.3940000000000001</v>
      </c>
      <c r="K5236" s="133">
        <v>497.56099999999998</v>
      </c>
      <c r="L5236" s="133">
        <v>355.65800000000002</v>
      </c>
    </row>
    <row r="5237" spans="1:12" x14ac:dyDescent="0.3">
      <c r="A5237" s="134">
        <v>43603</v>
      </c>
      <c r="B5237" s="133">
        <v>232.45599999999999</v>
      </c>
      <c r="C5237" s="133">
        <v>5826.8680000000004</v>
      </c>
      <c r="D5237" s="183">
        <v>170.27099999999999</v>
      </c>
      <c r="E5237" s="133">
        <v>14506</v>
      </c>
      <c r="F5237" s="133">
        <v>6.1263500000000004</v>
      </c>
      <c r="G5237" s="133">
        <v>6.2644400000000005</v>
      </c>
      <c r="H5237" s="133">
        <v>6.0998700000000001</v>
      </c>
      <c r="I5237" s="133">
        <v>6.8220000000000001</v>
      </c>
      <c r="J5237" s="133">
        <v>7.3940000000000001</v>
      </c>
      <c r="K5237" s="133">
        <v>497.56099999999998</v>
      </c>
      <c r="L5237" s="133">
        <v>355.65800000000002</v>
      </c>
    </row>
    <row r="5238" spans="1:12" x14ac:dyDescent="0.3">
      <c r="A5238" s="134">
        <v>43604</v>
      </c>
      <c r="B5238" s="133">
        <v>232.45599999999999</v>
      </c>
      <c r="C5238" s="133">
        <v>5826.8680000000004</v>
      </c>
      <c r="D5238" s="183">
        <v>170.27099999999999</v>
      </c>
      <c r="E5238" s="133">
        <v>14506</v>
      </c>
      <c r="F5238" s="133">
        <v>6.1263500000000004</v>
      </c>
      <c r="G5238" s="133">
        <v>6.2644400000000005</v>
      </c>
      <c r="H5238" s="133">
        <v>6.0998700000000001</v>
      </c>
      <c r="I5238" s="133">
        <v>6.8220000000000001</v>
      </c>
      <c r="J5238" s="133">
        <v>7.3940000000000001</v>
      </c>
      <c r="K5238" s="133">
        <v>497.56099999999998</v>
      </c>
      <c r="L5238" s="133">
        <v>355.65800000000002</v>
      </c>
    </row>
    <row r="5239" spans="1:12" x14ac:dyDescent="0.3">
      <c r="A5239" s="134">
        <v>43605</v>
      </c>
      <c r="B5239" s="133">
        <v>232.14500000000001</v>
      </c>
      <c r="C5239" s="133">
        <v>5907.1210000000001</v>
      </c>
      <c r="D5239" s="183">
        <v>172.99799999999999</v>
      </c>
      <c r="E5239" s="133">
        <v>14476</v>
      </c>
      <c r="F5239" s="133">
        <v>6.1149199999999997</v>
      </c>
      <c r="G5239" s="133">
        <v>6.3993700000000002</v>
      </c>
      <c r="H5239" s="133">
        <v>6.0802899999999998</v>
      </c>
      <c r="I5239" s="133">
        <v>6.9269999999999996</v>
      </c>
      <c r="J5239" s="133">
        <v>7.4050000000000002</v>
      </c>
      <c r="K5239" s="133">
        <v>507.00299999999999</v>
      </c>
      <c r="L5239" s="133">
        <v>363.42700000000002</v>
      </c>
    </row>
    <row r="5240" spans="1:12" x14ac:dyDescent="0.3">
      <c r="A5240" s="134">
        <v>43606</v>
      </c>
      <c r="B5240" s="133">
        <v>232.10400000000001</v>
      </c>
      <c r="C5240" s="133">
        <v>5951.3720000000003</v>
      </c>
      <c r="D5240" s="183">
        <v>174.21100000000001</v>
      </c>
      <c r="E5240" s="133">
        <v>14467</v>
      </c>
      <c r="F5240" s="133">
        <v>6.1191300000000002</v>
      </c>
      <c r="G5240" s="133">
        <v>6.2989100000000002</v>
      </c>
      <c r="H5240" s="133">
        <v>6.0467599999999999</v>
      </c>
      <c r="I5240" s="133">
        <v>6.8929999999999998</v>
      </c>
      <c r="J5240" s="133">
        <v>7.3929999999999998</v>
      </c>
      <c r="K5240" s="133">
        <v>510.733</v>
      </c>
      <c r="L5240" s="133">
        <v>365.84899999999999</v>
      </c>
    </row>
    <row r="5241" spans="1:12" x14ac:dyDescent="0.3">
      <c r="A5241" s="134">
        <v>43607</v>
      </c>
      <c r="B5241" s="133">
        <v>231.85599999999999</v>
      </c>
      <c r="C5241" s="133">
        <v>5939.6360000000004</v>
      </c>
      <c r="D5241" s="183">
        <v>173.79499999999999</v>
      </c>
      <c r="E5241" s="133">
        <v>14494</v>
      </c>
      <c r="F5241" s="133">
        <v>6.1472699999999998</v>
      </c>
      <c r="G5241" s="133">
        <v>6.2833399999999999</v>
      </c>
      <c r="H5241" s="133">
        <v>6.1244199999999998</v>
      </c>
      <c r="I5241" s="133">
        <v>6.88</v>
      </c>
      <c r="J5241" s="133">
        <v>7.3870000000000005</v>
      </c>
      <c r="K5241" s="133">
        <v>508.86399999999998</v>
      </c>
      <c r="L5241" s="133">
        <v>364.52199999999999</v>
      </c>
    </row>
    <row r="5242" spans="1:12" x14ac:dyDescent="0.3">
      <c r="A5242" s="134">
        <v>43608</v>
      </c>
      <c r="B5242" s="133">
        <v>233.1</v>
      </c>
      <c r="C5242" s="133">
        <v>6032.6959999999999</v>
      </c>
      <c r="D5242" s="183">
        <v>176.40199999999999</v>
      </c>
      <c r="E5242" s="133">
        <v>14444</v>
      </c>
      <c r="F5242" s="133">
        <v>6.1420399999999997</v>
      </c>
      <c r="G5242" s="133">
        <v>6.2529300000000001</v>
      </c>
      <c r="H5242" s="133">
        <v>6.0674599999999996</v>
      </c>
      <c r="I5242" s="133">
        <v>6.8440000000000003</v>
      </c>
      <c r="J5242" s="133">
        <v>7.32</v>
      </c>
      <c r="K5242" s="133">
        <v>521.07799999999997</v>
      </c>
      <c r="L5242" s="133">
        <v>374.09</v>
      </c>
    </row>
    <row r="5243" spans="1:12" x14ac:dyDescent="0.3">
      <c r="A5243" s="134">
        <v>43609</v>
      </c>
      <c r="B5243" s="133">
        <v>233.654</v>
      </c>
      <c r="C5243" s="133">
        <v>6057.3530000000001</v>
      </c>
      <c r="D5243" s="183">
        <v>177.27199999999999</v>
      </c>
      <c r="E5243" s="133">
        <v>14334</v>
      </c>
      <c r="F5243" s="133">
        <v>6.1577500000000001</v>
      </c>
      <c r="G5243" s="133">
        <v>6.2436199999999999</v>
      </c>
      <c r="H5243" s="133">
        <v>6.0831799999999996</v>
      </c>
      <c r="I5243" s="133">
        <v>6.8259999999999996</v>
      </c>
      <c r="J5243" s="133">
        <v>7.3129999999999997</v>
      </c>
      <c r="K5243" s="133">
        <v>523.89</v>
      </c>
      <c r="L5243" s="133">
        <v>376.65600000000001</v>
      </c>
    </row>
    <row r="5244" spans="1:12" x14ac:dyDescent="0.3">
      <c r="A5244" s="134">
        <v>43610</v>
      </c>
      <c r="B5244" s="133">
        <v>233.654</v>
      </c>
      <c r="C5244" s="133">
        <v>6057.3530000000001</v>
      </c>
      <c r="D5244" s="183">
        <v>177.27199999999999</v>
      </c>
      <c r="E5244" s="133">
        <v>14334</v>
      </c>
      <c r="F5244" s="133">
        <v>6.1577500000000001</v>
      </c>
      <c r="G5244" s="133">
        <v>6.2436199999999999</v>
      </c>
      <c r="H5244" s="133">
        <v>6.0831799999999996</v>
      </c>
      <c r="I5244" s="133">
        <v>6.8259999999999996</v>
      </c>
      <c r="J5244" s="133">
        <v>7.3129999999999997</v>
      </c>
      <c r="K5244" s="133">
        <v>523.89</v>
      </c>
      <c r="L5244" s="133">
        <v>376.65600000000001</v>
      </c>
    </row>
    <row r="5245" spans="1:12" x14ac:dyDescent="0.3">
      <c r="A5245" s="134">
        <v>43611</v>
      </c>
      <c r="B5245" s="133">
        <v>233.654</v>
      </c>
      <c r="C5245" s="133">
        <v>6057.3530000000001</v>
      </c>
      <c r="D5245" s="183">
        <v>177.27199999999999</v>
      </c>
      <c r="E5245" s="133">
        <v>14334</v>
      </c>
      <c r="F5245" s="133">
        <v>6.1577500000000001</v>
      </c>
      <c r="G5245" s="133">
        <v>6.2436199999999999</v>
      </c>
      <c r="H5245" s="133">
        <v>6.0831799999999996</v>
      </c>
      <c r="I5245" s="133">
        <v>6.8259999999999996</v>
      </c>
      <c r="J5245" s="133">
        <v>7.3129999999999997</v>
      </c>
      <c r="K5245" s="133">
        <v>523.89</v>
      </c>
      <c r="L5245" s="133">
        <v>376.65600000000001</v>
      </c>
    </row>
    <row r="5246" spans="1:12" x14ac:dyDescent="0.3">
      <c r="A5246" s="134">
        <v>43612</v>
      </c>
      <c r="B5246" s="133">
        <v>234.161</v>
      </c>
      <c r="C5246" s="133">
        <v>6098.9740000000002</v>
      </c>
      <c r="D5246" s="183">
        <v>178.369</v>
      </c>
      <c r="E5246" s="133">
        <v>14385</v>
      </c>
      <c r="F5246" s="133">
        <v>6.1454599999999999</v>
      </c>
      <c r="G5246" s="133">
        <v>6.2945799999999998</v>
      </c>
      <c r="H5246" s="133">
        <v>6.1814799999999996</v>
      </c>
      <c r="I5246" s="133">
        <v>6.8369999999999997</v>
      </c>
      <c r="J5246" s="133">
        <v>7.2939999999999996</v>
      </c>
      <c r="K5246" s="133">
        <v>528.91499999999996</v>
      </c>
      <c r="L5246" s="133">
        <v>380.36399999999998</v>
      </c>
    </row>
    <row r="5247" spans="1:12" x14ac:dyDescent="0.3">
      <c r="A5247" s="134">
        <v>43613</v>
      </c>
      <c r="B5247" s="133">
        <v>233.71799999999999</v>
      </c>
      <c r="C5247" s="133">
        <v>6033.1419999999998</v>
      </c>
      <c r="D5247" s="183">
        <v>176.905</v>
      </c>
      <c r="E5247" s="133">
        <v>14379</v>
      </c>
      <c r="F5247" s="133">
        <v>6.1993200000000002</v>
      </c>
      <c r="G5247" s="133">
        <v>6.3299000000000003</v>
      </c>
      <c r="H5247" s="133">
        <v>6.1124799999999997</v>
      </c>
      <c r="I5247" s="133">
        <v>6.774</v>
      </c>
      <c r="J5247" s="133">
        <v>7.351</v>
      </c>
      <c r="K5247" s="133">
        <v>519.84900000000005</v>
      </c>
      <c r="L5247" s="133">
        <v>372.697</v>
      </c>
    </row>
    <row r="5248" spans="1:12" x14ac:dyDescent="0.3">
      <c r="A5248" s="134">
        <v>43614</v>
      </c>
      <c r="B5248" s="133">
        <v>232.95099999999999</v>
      </c>
      <c r="C5248" s="133">
        <v>6104.1059999999998</v>
      </c>
      <c r="D5248" s="183">
        <v>178.398</v>
      </c>
      <c r="E5248" s="133">
        <v>14418</v>
      </c>
      <c r="F5248" s="133">
        <v>6.1494400000000002</v>
      </c>
      <c r="G5248" s="133">
        <v>6.3246399999999996</v>
      </c>
      <c r="H5248" s="133">
        <v>6.1133699999999997</v>
      </c>
      <c r="I5248" s="133">
        <v>6.7539999999999996</v>
      </c>
      <c r="J5248" s="133">
        <v>7.4089999999999998</v>
      </c>
      <c r="K5248" s="133">
        <v>528.00099999999998</v>
      </c>
      <c r="L5248" s="133">
        <v>378.88400000000001</v>
      </c>
    </row>
    <row r="5249" spans="1:12" x14ac:dyDescent="0.3">
      <c r="A5249" s="134">
        <v>43615</v>
      </c>
      <c r="B5249" s="133">
        <v>233.00200000000001</v>
      </c>
      <c r="C5249" s="133">
        <v>6104.1059999999998</v>
      </c>
      <c r="D5249" s="183">
        <v>178.398</v>
      </c>
      <c r="E5249" s="133">
        <v>14407</v>
      </c>
      <c r="F5249" s="133">
        <v>6.1494400000000002</v>
      </c>
      <c r="G5249" s="133">
        <v>6.3246399999999996</v>
      </c>
      <c r="H5249" s="133">
        <v>6.1133699999999997</v>
      </c>
      <c r="I5249" s="133">
        <v>6.7539999999999996</v>
      </c>
      <c r="J5249" s="133">
        <v>7.4089999999999998</v>
      </c>
      <c r="K5249" s="133">
        <v>528.00099999999998</v>
      </c>
      <c r="L5249" s="133">
        <v>378.88400000000001</v>
      </c>
    </row>
    <row r="5250" spans="1:12" x14ac:dyDescent="0.3">
      <c r="A5250" s="134">
        <v>43616</v>
      </c>
      <c r="B5250" s="133">
        <v>234.042</v>
      </c>
      <c r="C5250" s="133">
        <v>6209.1170000000002</v>
      </c>
      <c r="D5250" s="183">
        <v>181.1</v>
      </c>
      <c r="E5250" s="133">
        <v>14297</v>
      </c>
      <c r="F5250" s="133">
        <v>6.1415600000000001</v>
      </c>
      <c r="G5250" s="133">
        <v>6.2887399999999998</v>
      </c>
      <c r="H5250" s="133">
        <v>6.1256899999999996</v>
      </c>
      <c r="I5250" s="133">
        <v>6.7480000000000002</v>
      </c>
      <c r="J5250" s="133">
        <v>7.34</v>
      </c>
      <c r="K5250" s="133">
        <v>541.15300000000002</v>
      </c>
      <c r="L5250" s="133">
        <v>388.43799999999999</v>
      </c>
    </row>
    <row r="5251" spans="1:12" x14ac:dyDescent="0.3">
      <c r="A5251" s="134">
        <v>43617</v>
      </c>
      <c r="B5251" s="133">
        <v>234.042</v>
      </c>
      <c r="C5251" s="133">
        <v>6209.1170000000002</v>
      </c>
      <c r="D5251" s="183">
        <v>181.1</v>
      </c>
      <c r="E5251" s="133">
        <v>14297</v>
      </c>
      <c r="F5251" s="133">
        <v>6.1415600000000001</v>
      </c>
      <c r="G5251" s="133">
        <v>6.2887399999999998</v>
      </c>
      <c r="H5251" s="133">
        <v>6.1256899999999996</v>
      </c>
      <c r="I5251" s="133">
        <v>6.7480000000000002</v>
      </c>
      <c r="J5251" s="133">
        <v>7.34</v>
      </c>
      <c r="K5251" s="133">
        <v>541.15300000000002</v>
      </c>
      <c r="L5251" s="133">
        <v>388.43799999999999</v>
      </c>
    </row>
    <row r="5252" spans="1:12" x14ac:dyDescent="0.3">
      <c r="A5252" s="134">
        <v>43618</v>
      </c>
      <c r="B5252" s="133">
        <v>234.042</v>
      </c>
      <c r="C5252" s="133">
        <v>6209.1170000000002</v>
      </c>
      <c r="D5252" s="183">
        <v>181.1</v>
      </c>
      <c r="E5252" s="133">
        <v>14297</v>
      </c>
      <c r="F5252" s="133">
        <v>6.1415600000000001</v>
      </c>
      <c r="G5252" s="133">
        <v>6.2887399999999998</v>
      </c>
      <c r="H5252" s="133">
        <v>6.1256899999999996</v>
      </c>
      <c r="I5252" s="133">
        <v>6.7480000000000002</v>
      </c>
      <c r="J5252" s="133">
        <v>7.34</v>
      </c>
      <c r="K5252" s="133">
        <v>541.15300000000002</v>
      </c>
      <c r="L5252" s="133">
        <v>388.43799999999999</v>
      </c>
    </row>
    <row r="5253" spans="1:12" x14ac:dyDescent="0.3">
      <c r="A5253" s="134">
        <v>43619</v>
      </c>
      <c r="B5253" s="133">
        <v>234.19200000000001</v>
      </c>
      <c r="C5253" s="133">
        <v>6209.1170000000002</v>
      </c>
      <c r="D5253" s="183">
        <v>181.1</v>
      </c>
      <c r="E5253" s="133">
        <v>14165</v>
      </c>
      <c r="F5253" s="133">
        <v>6.1415600000000001</v>
      </c>
      <c r="G5253" s="133">
        <v>6.2887399999999998</v>
      </c>
      <c r="H5253" s="133">
        <v>6.1256899999999996</v>
      </c>
      <c r="I5253" s="133">
        <v>6.7480000000000002</v>
      </c>
      <c r="J5253" s="133">
        <v>7.34</v>
      </c>
      <c r="K5253" s="133">
        <v>541.15300000000002</v>
      </c>
      <c r="L5253" s="133">
        <v>388.43799999999999</v>
      </c>
    </row>
    <row r="5254" spans="1:12" x14ac:dyDescent="0.3">
      <c r="A5254" s="134">
        <v>43620</v>
      </c>
      <c r="B5254" s="133">
        <v>234.24299999999999</v>
      </c>
      <c r="C5254" s="133">
        <v>6209.1170000000002</v>
      </c>
      <c r="D5254" s="183">
        <v>181.1</v>
      </c>
      <c r="E5254" s="133">
        <v>14194</v>
      </c>
      <c r="F5254" s="133">
        <v>6.1415600000000001</v>
      </c>
      <c r="G5254" s="133">
        <v>6.2887399999999998</v>
      </c>
      <c r="H5254" s="133">
        <v>6.1256899999999996</v>
      </c>
      <c r="I5254" s="133">
        <v>6.7480000000000002</v>
      </c>
      <c r="J5254" s="133">
        <v>7.34</v>
      </c>
      <c r="K5254" s="133">
        <v>541.15300000000002</v>
      </c>
      <c r="L5254" s="133">
        <v>388.43799999999999</v>
      </c>
    </row>
    <row r="5255" spans="1:12" x14ac:dyDescent="0.3">
      <c r="A5255" s="134">
        <v>43621</v>
      </c>
      <c r="B5255" s="133">
        <v>234.29400000000001</v>
      </c>
      <c r="C5255" s="133">
        <v>6209.1170000000002</v>
      </c>
      <c r="D5255" s="183">
        <v>181.1</v>
      </c>
      <c r="E5255" s="133">
        <v>14213</v>
      </c>
      <c r="F5255" s="133">
        <v>6.1415600000000001</v>
      </c>
      <c r="G5255" s="133">
        <v>6.2887399999999998</v>
      </c>
      <c r="H5255" s="133">
        <v>6.1256899999999996</v>
      </c>
      <c r="I5255" s="133">
        <v>6.7480000000000002</v>
      </c>
      <c r="J5255" s="133">
        <v>7.34</v>
      </c>
      <c r="K5255" s="133">
        <v>541.15300000000002</v>
      </c>
      <c r="L5255" s="133">
        <v>388.43799999999999</v>
      </c>
    </row>
    <row r="5256" spans="1:12" x14ac:dyDescent="0.3">
      <c r="A5256" s="134">
        <v>43622</v>
      </c>
      <c r="B5256" s="133">
        <v>234.345</v>
      </c>
      <c r="C5256" s="133">
        <v>6209.1170000000002</v>
      </c>
      <c r="D5256" s="183">
        <v>181.1</v>
      </c>
      <c r="E5256" s="133">
        <v>14188</v>
      </c>
      <c r="F5256" s="133">
        <v>6.1415600000000001</v>
      </c>
      <c r="G5256" s="133">
        <v>6.2887399999999998</v>
      </c>
      <c r="H5256" s="133">
        <v>6.1256899999999996</v>
      </c>
      <c r="I5256" s="133">
        <v>6.7480000000000002</v>
      </c>
      <c r="J5256" s="133">
        <v>7.34</v>
      </c>
      <c r="K5256" s="133">
        <v>541.15300000000002</v>
      </c>
      <c r="L5256" s="133">
        <v>388.43799999999999</v>
      </c>
    </row>
    <row r="5257" spans="1:12" x14ac:dyDescent="0.3">
      <c r="A5257" s="134">
        <v>43623</v>
      </c>
      <c r="B5257" s="133">
        <v>234.39599999999999</v>
      </c>
      <c r="C5257" s="133">
        <v>6209.1170000000002</v>
      </c>
      <c r="D5257" s="183">
        <v>181.1</v>
      </c>
      <c r="E5257" s="133">
        <v>14206</v>
      </c>
      <c r="F5257" s="133">
        <v>6.1415600000000001</v>
      </c>
      <c r="G5257" s="133">
        <v>6.2887399999999998</v>
      </c>
      <c r="H5257" s="133">
        <v>6.1256899999999996</v>
      </c>
      <c r="I5257" s="133">
        <v>6.7480000000000002</v>
      </c>
      <c r="J5257" s="133">
        <v>7.34</v>
      </c>
      <c r="K5257" s="133">
        <v>541.15300000000002</v>
      </c>
      <c r="L5257" s="133">
        <v>388.43799999999999</v>
      </c>
    </row>
    <row r="5258" spans="1:12" x14ac:dyDescent="0.3">
      <c r="A5258" s="134">
        <v>43624</v>
      </c>
      <c r="B5258" s="133">
        <v>234.39599999999999</v>
      </c>
      <c r="C5258" s="133">
        <v>6209.1170000000002</v>
      </c>
      <c r="D5258" s="183">
        <v>181.1</v>
      </c>
      <c r="E5258" s="133">
        <v>14206</v>
      </c>
      <c r="F5258" s="133">
        <v>6.1415600000000001</v>
      </c>
      <c r="G5258" s="133">
        <v>6.2887399999999998</v>
      </c>
      <c r="H5258" s="133">
        <v>6.1256899999999996</v>
      </c>
      <c r="I5258" s="133">
        <v>6.7480000000000002</v>
      </c>
      <c r="J5258" s="133">
        <v>7.34</v>
      </c>
      <c r="K5258" s="133">
        <v>541.15300000000002</v>
      </c>
      <c r="L5258" s="133">
        <v>388.43799999999999</v>
      </c>
    </row>
    <row r="5259" spans="1:12" x14ac:dyDescent="0.3">
      <c r="A5259" s="134">
        <v>43625</v>
      </c>
      <c r="B5259" s="133">
        <v>234.39599999999999</v>
      </c>
      <c r="C5259" s="133">
        <v>6209.1170000000002</v>
      </c>
      <c r="D5259" s="183">
        <v>181.1</v>
      </c>
      <c r="E5259" s="133">
        <v>14206</v>
      </c>
      <c r="F5259" s="133">
        <v>6.1415600000000001</v>
      </c>
      <c r="G5259" s="133">
        <v>6.2887399999999998</v>
      </c>
      <c r="H5259" s="133">
        <v>6.1256899999999996</v>
      </c>
      <c r="I5259" s="133">
        <v>6.7480000000000002</v>
      </c>
      <c r="J5259" s="133">
        <v>7.34</v>
      </c>
      <c r="K5259" s="133">
        <v>541.15300000000002</v>
      </c>
      <c r="L5259" s="133">
        <v>388.43799999999999</v>
      </c>
    </row>
    <row r="5260" spans="1:12" x14ac:dyDescent="0.3">
      <c r="A5260" s="134">
        <v>43626</v>
      </c>
      <c r="B5260" s="133">
        <v>236.62</v>
      </c>
      <c r="C5260" s="133">
        <v>6289.61</v>
      </c>
      <c r="D5260" s="183">
        <v>183.506</v>
      </c>
      <c r="E5260" s="133">
        <v>14234</v>
      </c>
      <c r="F5260" s="133">
        <v>6.16242</v>
      </c>
      <c r="G5260" s="133">
        <v>6.3601900000000002</v>
      </c>
      <c r="H5260" s="133">
        <v>6.0693200000000003</v>
      </c>
      <c r="I5260" s="133">
        <v>6.6779999999999999</v>
      </c>
      <c r="J5260" s="133">
        <v>7.2039999999999997</v>
      </c>
      <c r="K5260" s="133">
        <v>551.70299999999997</v>
      </c>
      <c r="L5260" s="133">
        <v>397.74799999999999</v>
      </c>
    </row>
    <row r="5261" spans="1:12" x14ac:dyDescent="0.3">
      <c r="A5261" s="134">
        <v>43627</v>
      </c>
      <c r="B5261" s="133">
        <v>237.40899999999999</v>
      </c>
      <c r="C5261" s="133">
        <v>6305.9920000000002</v>
      </c>
      <c r="D5261" s="183">
        <v>184.00800000000001</v>
      </c>
      <c r="E5261" s="133">
        <v>14219</v>
      </c>
      <c r="F5261" s="133">
        <v>6.0918299999999999</v>
      </c>
      <c r="G5261" s="133">
        <v>6.29453</v>
      </c>
      <c r="H5261" s="133">
        <v>6.1007999999999996</v>
      </c>
      <c r="I5261" s="133">
        <v>6.83</v>
      </c>
      <c r="J5261" s="133">
        <v>7.2080000000000002</v>
      </c>
      <c r="K5261" s="133">
        <v>551.221</v>
      </c>
      <c r="L5261" s="133">
        <v>397.15199999999999</v>
      </c>
    </row>
    <row r="5262" spans="1:12" x14ac:dyDescent="0.3">
      <c r="A5262" s="134">
        <v>43628</v>
      </c>
      <c r="B5262" s="133">
        <v>237.542</v>
      </c>
      <c r="C5262" s="133">
        <v>6276.1769999999997</v>
      </c>
      <c r="D5262" s="183">
        <v>183.25700000000001</v>
      </c>
      <c r="E5262" s="133">
        <v>14268</v>
      </c>
      <c r="F5262" s="133">
        <v>6.1131000000000002</v>
      </c>
      <c r="G5262" s="133">
        <v>6.2440300000000004</v>
      </c>
      <c r="H5262" s="133">
        <v>6.1017299999999999</v>
      </c>
      <c r="I5262" s="133">
        <v>6.7759999999999998</v>
      </c>
      <c r="J5262" s="133">
        <v>7.2039999999999997</v>
      </c>
      <c r="K5262" s="133">
        <v>548.03099999999995</v>
      </c>
      <c r="L5262" s="133">
        <v>394.81299999999999</v>
      </c>
    </row>
    <row r="5263" spans="1:12" x14ac:dyDescent="0.3">
      <c r="A5263" s="134">
        <v>43629</v>
      </c>
      <c r="B5263" s="133">
        <v>238.22200000000001</v>
      </c>
      <c r="C5263" s="133">
        <v>6273.0820000000003</v>
      </c>
      <c r="D5263" s="183">
        <v>183.34899999999999</v>
      </c>
      <c r="E5263" s="133">
        <v>14299</v>
      </c>
      <c r="F5263" s="133">
        <v>6.09666</v>
      </c>
      <c r="G5263" s="133">
        <v>6.3452599999999997</v>
      </c>
      <c r="H5263" s="133">
        <v>6.1131500000000001</v>
      </c>
      <c r="I5263" s="133">
        <v>6.6950000000000003</v>
      </c>
      <c r="J5263" s="133">
        <v>7.1539999999999999</v>
      </c>
      <c r="K5263" s="133">
        <v>546.86500000000001</v>
      </c>
      <c r="L5263" s="133">
        <v>394.49599999999998</v>
      </c>
    </row>
    <row r="5264" spans="1:12" x14ac:dyDescent="0.3">
      <c r="A5264" s="134">
        <v>43630</v>
      </c>
      <c r="B5264" s="133">
        <v>238.71799999999999</v>
      </c>
      <c r="C5264" s="133">
        <v>6250.2650000000003</v>
      </c>
      <c r="D5264" s="183">
        <v>182.76499999999999</v>
      </c>
      <c r="E5264" s="133">
        <v>14355</v>
      </c>
      <c r="F5264" s="133">
        <v>6.1336599999999999</v>
      </c>
      <c r="G5264" s="133">
        <v>6.31189</v>
      </c>
      <c r="H5264" s="133">
        <v>6.0748600000000001</v>
      </c>
      <c r="I5264" s="133">
        <v>6.7140000000000004</v>
      </c>
      <c r="J5264" s="133">
        <v>7.1180000000000003</v>
      </c>
      <c r="K5264" s="133">
        <v>545.29399999999998</v>
      </c>
      <c r="L5264" s="133">
        <v>393.988</v>
      </c>
    </row>
    <row r="5265" spans="1:12" x14ac:dyDescent="0.3">
      <c r="A5265" s="134">
        <v>43631</v>
      </c>
      <c r="B5265" s="133">
        <v>238.71799999999999</v>
      </c>
      <c r="C5265" s="133">
        <v>6250.2650000000003</v>
      </c>
      <c r="D5265" s="183">
        <v>182.76499999999999</v>
      </c>
      <c r="E5265" s="133">
        <v>14355</v>
      </c>
      <c r="F5265" s="133">
        <v>6.1336599999999999</v>
      </c>
      <c r="G5265" s="133">
        <v>6.31189</v>
      </c>
      <c r="H5265" s="133">
        <v>6.0748600000000001</v>
      </c>
      <c r="I5265" s="133">
        <v>6.7140000000000004</v>
      </c>
      <c r="J5265" s="133">
        <v>7.1180000000000003</v>
      </c>
      <c r="K5265" s="133">
        <v>545.29399999999998</v>
      </c>
      <c r="L5265" s="133">
        <v>393.988</v>
      </c>
    </row>
    <row r="5266" spans="1:12" x14ac:dyDescent="0.3">
      <c r="A5266" s="134">
        <v>43632</v>
      </c>
      <c r="B5266" s="133">
        <v>238.71799999999999</v>
      </c>
      <c r="C5266" s="133">
        <v>6250.2650000000003</v>
      </c>
      <c r="D5266" s="183">
        <v>182.76499999999999</v>
      </c>
      <c r="E5266" s="133">
        <v>14355</v>
      </c>
      <c r="F5266" s="133">
        <v>6.1336599999999999</v>
      </c>
      <c r="G5266" s="133">
        <v>6.31189</v>
      </c>
      <c r="H5266" s="133">
        <v>6.0748600000000001</v>
      </c>
      <c r="I5266" s="133">
        <v>6.7140000000000004</v>
      </c>
      <c r="J5266" s="133">
        <v>7.1180000000000003</v>
      </c>
      <c r="K5266" s="133">
        <v>545.29399999999998</v>
      </c>
      <c r="L5266" s="133">
        <v>393.988</v>
      </c>
    </row>
    <row r="5267" spans="1:12" x14ac:dyDescent="0.3">
      <c r="A5267" s="134">
        <v>43633</v>
      </c>
      <c r="B5267" s="133">
        <v>238.922</v>
      </c>
      <c r="C5267" s="133">
        <v>6190.5249999999996</v>
      </c>
      <c r="D5267" s="183">
        <v>180.78100000000001</v>
      </c>
      <c r="E5267" s="133">
        <v>14351</v>
      </c>
      <c r="F5267" s="133">
        <v>6.1804699999999997</v>
      </c>
      <c r="G5267" s="133">
        <v>6.25739</v>
      </c>
      <c r="H5267" s="133">
        <v>6.0247599999999997</v>
      </c>
      <c r="I5267" s="133">
        <v>6.72</v>
      </c>
      <c r="J5267" s="133">
        <v>7.125</v>
      </c>
      <c r="K5267" s="133">
        <v>539.83399999999995</v>
      </c>
      <c r="L5267" s="133">
        <v>390.565</v>
      </c>
    </row>
    <row r="5268" spans="1:12" x14ac:dyDescent="0.3">
      <c r="A5268" s="134">
        <v>43634</v>
      </c>
      <c r="B5268" s="133">
        <v>239.096</v>
      </c>
      <c r="C5268" s="133">
        <v>6257.33</v>
      </c>
      <c r="D5268" s="183">
        <v>182.45</v>
      </c>
      <c r="E5268" s="133">
        <v>14223</v>
      </c>
      <c r="F5268" s="133">
        <v>6.1572699999999996</v>
      </c>
      <c r="G5268" s="133">
        <v>6.2441899999999997</v>
      </c>
      <c r="H5268" s="133">
        <v>6.0910799999999998</v>
      </c>
      <c r="I5268" s="133">
        <v>6.7149999999999999</v>
      </c>
      <c r="J5268" s="133">
        <v>7.0919999999999996</v>
      </c>
      <c r="K5268" s="133">
        <v>547.43899999999996</v>
      </c>
      <c r="L5268" s="133">
        <v>396.70499999999998</v>
      </c>
    </row>
    <row r="5269" spans="1:12" x14ac:dyDescent="0.3">
      <c r="A5269" s="134">
        <v>43635</v>
      </c>
      <c r="B5269" s="133">
        <v>240.18799999999999</v>
      </c>
      <c r="C5269" s="133">
        <v>6339.2619999999997</v>
      </c>
      <c r="D5269" s="183">
        <v>184.875</v>
      </c>
      <c r="E5269" s="133">
        <v>14237</v>
      </c>
      <c r="F5269" s="133">
        <v>6.0775300000000003</v>
      </c>
      <c r="G5269" s="133">
        <v>6.2701599999999997</v>
      </c>
      <c r="H5269" s="133">
        <v>6.0690900000000001</v>
      </c>
      <c r="I5269" s="133">
        <v>6.702</v>
      </c>
      <c r="J5269" s="133">
        <v>7.0469999999999997</v>
      </c>
      <c r="K5269" s="133">
        <v>556.25800000000004</v>
      </c>
      <c r="L5269" s="133">
        <v>402.64699999999999</v>
      </c>
    </row>
    <row r="5270" spans="1:12" x14ac:dyDescent="0.3">
      <c r="A5270" s="134">
        <v>43636</v>
      </c>
      <c r="B5270" s="133">
        <v>242.13499999999999</v>
      </c>
      <c r="C5270" s="133">
        <v>6335.6980000000003</v>
      </c>
      <c r="D5270" s="183">
        <v>184.66399999999999</v>
      </c>
      <c r="E5270" s="133">
        <v>14099</v>
      </c>
      <c r="F5270" s="133">
        <v>6.1218399999999997</v>
      </c>
      <c r="G5270" s="133">
        <v>6.2787899999999999</v>
      </c>
      <c r="H5270" s="133">
        <v>6.1548100000000003</v>
      </c>
      <c r="I5270" s="133">
        <v>6.6790000000000003</v>
      </c>
      <c r="J5270" s="133">
        <v>6.968</v>
      </c>
      <c r="K5270" s="133">
        <v>554.21299999999997</v>
      </c>
      <c r="L5270" s="133">
        <v>401.86099999999999</v>
      </c>
    </row>
    <row r="5271" spans="1:12" x14ac:dyDescent="0.3">
      <c r="A5271" s="134">
        <v>43637</v>
      </c>
      <c r="B5271" s="133">
        <v>241.738</v>
      </c>
      <c r="C5271" s="133">
        <v>6315.4359999999997</v>
      </c>
      <c r="D5271" s="183">
        <v>183.798</v>
      </c>
      <c r="E5271" s="133">
        <v>14115</v>
      </c>
      <c r="F5271" s="133">
        <v>6.0639700000000003</v>
      </c>
      <c r="G5271" s="133">
        <v>6.3101500000000001</v>
      </c>
      <c r="H5271" s="133">
        <v>6.1165200000000004</v>
      </c>
      <c r="I5271" s="133">
        <v>6.6310000000000002</v>
      </c>
      <c r="J5271" s="133">
        <v>6.9779999999999998</v>
      </c>
      <c r="K5271" s="133">
        <v>552.23099999999999</v>
      </c>
      <c r="L5271" s="133">
        <v>400.56099999999998</v>
      </c>
    </row>
    <row r="5272" spans="1:12" x14ac:dyDescent="0.3">
      <c r="A5272" s="134">
        <v>43638</v>
      </c>
      <c r="B5272" s="133">
        <v>241.738</v>
      </c>
      <c r="C5272" s="133">
        <v>6315.4359999999997</v>
      </c>
      <c r="D5272" s="183">
        <v>183.798</v>
      </c>
      <c r="E5272" s="133">
        <v>14115</v>
      </c>
      <c r="F5272" s="133">
        <v>6.0639700000000003</v>
      </c>
      <c r="G5272" s="133">
        <v>6.3101500000000001</v>
      </c>
      <c r="H5272" s="133">
        <v>6.1165200000000004</v>
      </c>
      <c r="I5272" s="133">
        <v>6.6310000000000002</v>
      </c>
      <c r="J5272" s="133">
        <v>6.9779999999999998</v>
      </c>
      <c r="K5272" s="133">
        <v>552.23099999999999</v>
      </c>
      <c r="L5272" s="133">
        <v>400.56099999999998</v>
      </c>
    </row>
    <row r="5273" spans="1:12" x14ac:dyDescent="0.3">
      <c r="A5273" s="134">
        <v>43639</v>
      </c>
      <c r="B5273" s="133">
        <v>241.738</v>
      </c>
      <c r="C5273" s="133">
        <v>6315.4359999999997</v>
      </c>
      <c r="D5273" s="183">
        <v>183.798</v>
      </c>
      <c r="E5273" s="133">
        <v>14115</v>
      </c>
      <c r="F5273" s="133">
        <v>6.0639700000000003</v>
      </c>
      <c r="G5273" s="133">
        <v>6.3101500000000001</v>
      </c>
      <c r="H5273" s="133">
        <v>6.1165200000000004</v>
      </c>
      <c r="I5273" s="133">
        <v>6.6310000000000002</v>
      </c>
      <c r="J5273" s="133">
        <v>6.9779999999999998</v>
      </c>
      <c r="K5273" s="133">
        <v>552.23099999999999</v>
      </c>
      <c r="L5273" s="133">
        <v>400.56099999999998</v>
      </c>
    </row>
    <row r="5274" spans="1:12" x14ac:dyDescent="0.3">
      <c r="A5274" s="134">
        <v>43640</v>
      </c>
      <c r="B5274" s="133">
        <v>241.62799999999999</v>
      </c>
      <c r="C5274" s="133">
        <v>6288.4650000000001</v>
      </c>
      <c r="D5274" s="183">
        <v>182.78200000000001</v>
      </c>
      <c r="E5274" s="133">
        <v>14144</v>
      </c>
      <c r="F5274" s="133">
        <v>6.1486299999999998</v>
      </c>
      <c r="G5274" s="133">
        <v>6.2585699999999997</v>
      </c>
      <c r="H5274" s="133">
        <v>6.0415299999999998</v>
      </c>
      <c r="I5274" s="133">
        <v>6.5979999999999999</v>
      </c>
      <c r="J5274" s="133">
        <v>6.9729999999999999</v>
      </c>
      <c r="K5274" s="133">
        <v>548.50699999999995</v>
      </c>
      <c r="L5274" s="133">
        <v>398.06299999999999</v>
      </c>
    </row>
    <row r="5275" spans="1:12" x14ac:dyDescent="0.3">
      <c r="A5275" s="134">
        <v>43641</v>
      </c>
      <c r="B5275" s="133">
        <v>242.46100000000001</v>
      </c>
      <c r="C5275" s="133">
        <v>6320.4449999999997</v>
      </c>
      <c r="D5275" s="183">
        <v>184.44</v>
      </c>
      <c r="E5275" s="133">
        <v>14160</v>
      </c>
      <c r="F5275" s="133">
        <v>6.1273</v>
      </c>
      <c r="G5275" s="133">
        <v>6.2842099999999999</v>
      </c>
      <c r="H5275" s="133">
        <v>6.1080100000000002</v>
      </c>
      <c r="I5275" s="133">
        <v>6.6280000000000001</v>
      </c>
      <c r="J5275" s="133">
        <v>6.944</v>
      </c>
      <c r="K5275" s="133">
        <v>551.46100000000001</v>
      </c>
      <c r="L5275" s="133">
        <v>399.81099999999998</v>
      </c>
    </row>
    <row r="5276" spans="1:12" x14ac:dyDescent="0.3">
      <c r="A5276" s="134">
        <v>43642</v>
      </c>
      <c r="B5276" s="133">
        <v>242.42500000000001</v>
      </c>
      <c r="C5276" s="133">
        <v>6310.4889999999996</v>
      </c>
      <c r="D5276" s="183">
        <v>183.958</v>
      </c>
      <c r="E5276" s="133">
        <v>14158</v>
      </c>
      <c r="F5276" s="133">
        <v>6.1733000000000002</v>
      </c>
      <c r="G5276" s="133">
        <v>6.3346400000000003</v>
      </c>
      <c r="H5276" s="133">
        <v>6.1423699999999997</v>
      </c>
      <c r="I5276" s="133">
        <v>6.62</v>
      </c>
      <c r="J5276" s="133">
        <v>6.9569999999999999</v>
      </c>
      <c r="K5276" s="133">
        <v>549.74699999999996</v>
      </c>
      <c r="L5276" s="133">
        <v>398.589</v>
      </c>
    </row>
    <row r="5277" spans="1:12" x14ac:dyDescent="0.3">
      <c r="A5277" s="134">
        <v>43643</v>
      </c>
      <c r="B5277" s="133">
        <v>243.04599999999999</v>
      </c>
      <c r="C5277" s="133">
        <v>6352.71</v>
      </c>
      <c r="D5277" s="183">
        <v>185.75399999999999</v>
      </c>
      <c r="E5277" s="133">
        <v>14134</v>
      </c>
      <c r="F5277" s="133">
        <v>6.12547</v>
      </c>
      <c r="G5277" s="133">
        <v>6.3110900000000001</v>
      </c>
      <c r="H5277" s="133">
        <v>6.1442499999999995</v>
      </c>
      <c r="I5277" s="133">
        <v>6.6189999999999998</v>
      </c>
      <c r="J5277" s="133">
        <v>6.8860000000000001</v>
      </c>
      <c r="K5277" s="133">
        <v>555.20000000000005</v>
      </c>
      <c r="L5277" s="133">
        <v>402.66800000000001</v>
      </c>
    </row>
    <row r="5278" spans="1:12" x14ac:dyDescent="0.3">
      <c r="A5278" s="134">
        <v>43644</v>
      </c>
      <c r="B5278" s="133">
        <v>243.41300000000001</v>
      </c>
      <c r="C5278" s="133">
        <v>6358.6289999999999</v>
      </c>
      <c r="D5278" s="183">
        <v>186.01300000000001</v>
      </c>
      <c r="E5278" s="133">
        <v>14120</v>
      </c>
      <c r="F5278" s="133">
        <v>6.0960000000000001</v>
      </c>
      <c r="G5278" s="133">
        <v>6.2586199999999996</v>
      </c>
      <c r="H5278" s="133">
        <v>6.1953800000000001</v>
      </c>
      <c r="I5278" s="133">
        <v>6.5679999999999996</v>
      </c>
      <c r="J5278" s="133">
        <v>6.8520000000000003</v>
      </c>
      <c r="K5278" s="133">
        <v>556.90599999999995</v>
      </c>
      <c r="L5278" s="133">
        <v>405.09</v>
      </c>
    </row>
    <row r="5279" spans="1:12" x14ac:dyDescent="0.3">
      <c r="A5279" s="134">
        <v>43645</v>
      </c>
      <c r="B5279" s="133">
        <v>243.41300000000001</v>
      </c>
      <c r="C5279" s="133">
        <v>6358.6289999999999</v>
      </c>
      <c r="D5279" s="183">
        <v>186.01300000000001</v>
      </c>
      <c r="E5279" s="133">
        <v>14120</v>
      </c>
      <c r="F5279" s="133">
        <v>6.0960000000000001</v>
      </c>
      <c r="G5279" s="133">
        <v>6.2586199999999996</v>
      </c>
      <c r="H5279" s="133">
        <v>6.1953800000000001</v>
      </c>
      <c r="I5279" s="133">
        <v>6.5679999999999996</v>
      </c>
      <c r="J5279" s="133">
        <v>6.8520000000000003</v>
      </c>
      <c r="K5279" s="133">
        <v>556.90599999999995</v>
      </c>
      <c r="L5279" s="133">
        <v>405.09</v>
      </c>
    </row>
    <row r="5280" spans="1:12" x14ac:dyDescent="0.3">
      <c r="A5280" s="134">
        <v>43646</v>
      </c>
      <c r="B5280" s="133">
        <v>243.41300000000001</v>
      </c>
      <c r="C5280" s="133">
        <v>6358.6289999999999</v>
      </c>
      <c r="D5280" s="183">
        <v>186.01300000000001</v>
      </c>
      <c r="E5280" s="133">
        <v>14120</v>
      </c>
      <c r="F5280" s="133">
        <v>6.0960000000000001</v>
      </c>
      <c r="G5280" s="133">
        <v>6.2586199999999996</v>
      </c>
      <c r="H5280" s="133">
        <v>6.1953800000000001</v>
      </c>
      <c r="I5280" s="133">
        <v>6.5679999999999996</v>
      </c>
      <c r="J5280" s="133">
        <v>6.8520000000000003</v>
      </c>
      <c r="K5280" s="133">
        <v>556.90599999999995</v>
      </c>
      <c r="L5280" s="133">
        <v>405.09</v>
      </c>
    </row>
    <row r="5281" spans="1:12" x14ac:dyDescent="0.3">
      <c r="A5281" s="134">
        <v>43647</v>
      </c>
      <c r="B5281" s="133">
        <v>243.67599999999999</v>
      </c>
      <c r="C5281" s="133">
        <v>6379.6880000000001</v>
      </c>
      <c r="D5281" s="183">
        <v>187.12100000000001</v>
      </c>
      <c r="E5281" s="133">
        <v>14107</v>
      </c>
      <c r="F5281" s="133">
        <v>6.1363799999999999</v>
      </c>
      <c r="G5281" s="133">
        <v>6.29664</v>
      </c>
      <c r="H5281" s="133">
        <v>5.9942299999999999</v>
      </c>
      <c r="I5281" s="133">
        <v>6.6530000000000005</v>
      </c>
      <c r="J5281" s="133">
        <v>6.8680000000000003</v>
      </c>
      <c r="K5281" s="133">
        <v>560.625</v>
      </c>
      <c r="L5281" s="133">
        <v>407.87200000000001</v>
      </c>
    </row>
    <row r="5282" spans="1:12" x14ac:dyDescent="0.3">
      <c r="A5282" s="134">
        <v>43648</v>
      </c>
      <c r="B5282" s="133">
        <v>244.44900000000001</v>
      </c>
      <c r="C5282" s="133">
        <v>6384.8980000000001</v>
      </c>
      <c r="D5282" s="183">
        <v>187.46</v>
      </c>
      <c r="E5282" s="133">
        <v>14150</v>
      </c>
      <c r="F5282" s="133">
        <v>6.1038499999999996</v>
      </c>
      <c r="G5282" s="133">
        <v>6.3392099999999996</v>
      </c>
      <c r="H5282" s="133">
        <v>6.03864</v>
      </c>
      <c r="I5282" s="133">
        <v>6.5490000000000004</v>
      </c>
      <c r="J5282" s="133">
        <v>6.8559999999999999</v>
      </c>
      <c r="K5282" s="133">
        <v>562.05899999999997</v>
      </c>
      <c r="L5282" s="133">
        <v>407.97300000000001</v>
      </c>
    </row>
    <row r="5283" spans="1:12" x14ac:dyDescent="0.3">
      <c r="A5283" s="134">
        <v>43649</v>
      </c>
      <c r="B5283" s="133">
        <v>245.37100000000001</v>
      </c>
      <c r="C5283" s="133">
        <v>6362.6220000000003</v>
      </c>
      <c r="D5283" s="183">
        <v>186.22900000000001</v>
      </c>
      <c r="E5283" s="133">
        <v>14129</v>
      </c>
      <c r="F5283" s="133">
        <v>6.1421599999999996</v>
      </c>
      <c r="G5283" s="133">
        <v>6.2591900000000003</v>
      </c>
      <c r="H5283" s="133">
        <v>6.1059900000000003</v>
      </c>
      <c r="I5283" s="133">
        <v>6.53</v>
      </c>
      <c r="J5283" s="133">
        <v>6.7880000000000003</v>
      </c>
      <c r="K5283" s="133">
        <v>560.80700000000002</v>
      </c>
      <c r="L5283" s="133">
        <v>406.74400000000003</v>
      </c>
    </row>
    <row r="5284" spans="1:12" x14ac:dyDescent="0.3">
      <c r="A5284" s="134">
        <v>43650</v>
      </c>
      <c r="B5284" s="133">
        <v>245.82400000000001</v>
      </c>
      <c r="C5284" s="133">
        <v>6375.9669999999996</v>
      </c>
      <c r="D5284" s="183">
        <v>186.62200000000001</v>
      </c>
      <c r="E5284" s="133">
        <v>14111</v>
      </c>
      <c r="F5284" s="133">
        <v>6.0975200000000003</v>
      </c>
      <c r="G5284" s="133">
        <v>6.2802800000000003</v>
      </c>
      <c r="H5284" s="133">
        <v>6.0744800000000003</v>
      </c>
      <c r="I5284" s="133">
        <v>6.5149999999999997</v>
      </c>
      <c r="J5284" s="133">
        <v>6.7969999999999997</v>
      </c>
      <c r="K5284" s="133">
        <v>560.61099999999999</v>
      </c>
      <c r="L5284" s="133">
        <v>406.33699999999999</v>
      </c>
    </row>
    <row r="5285" spans="1:12" x14ac:dyDescent="0.3">
      <c r="A5285" s="134">
        <v>43651</v>
      </c>
      <c r="B5285" s="133">
        <v>246.21899999999999</v>
      </c>
      <c r="C5285" s="133">
        <v>6373.4769999999999</v>
      </c>
      <c r="D5285" s="183">
        <v>186.661</v>
      </c>
      <c r="E5285" s="133">
        <v>14152</v>
      </c>
      <c r="F5285" s="133">
        <v>6.1350899999999999</v>
      </c>
      <c r="G5285" s="133">
        <v>6.2822500000000003</v>
      </c>
      <c r="H5285" s="133">
        <v>6.0948099999999998</v>
      </c>
      <c r="I5285" s="133">
        <v>6.484</v>
      </c>
      <c r="J5285" s="133">
        <v>6.718</v>
      </c>
      <c r="K5285" s="133">
        <v>560.38499999999999</v>
      </c>
      <c r="L5285" s="133">
        <v>404.483</v>
      </c>
    </row>
    <row r="5286" spans="1:12" x14ac:dyDescent="0.3">
      <c r="A5286" s="134">
        <v>43652</v>
      </c>
      <c r="B5286" s="133">
        <v>246.21899999999999</v>
      </c>
      <c r="C5286" s="133">
        <v>6373.4769999999999</v>
      </c>
      <c r="D5286" s="183">
        <v>186.661</v>
      </c>
      <c r="E5286" s="133">
        <v>14152</v>
      </c>
      <c r="F5286" s="133">
        <v>6.1350899999999999</v>
      </c>
      <c r="G5286" s="133">
        <v>6.2822500000000003</v>
      </c>
      <c r="H5286" s="133">
        <v>6.0948099999999998</v>
      </c>
      <c r="I5286" s="133">
        <v>6.484</v>
      </c>
      <c r="J5286" s="133">
        <v>6.718</v>
      </c>
      <c r="K5286" s="133">
        <v>560.38499999999999</v>
      </c>
      <c r="L5286" s="133">
        <v>404.483</v>
      </c>
    </row>
    <row r="5287" spans="1:12" x14ac:dyDescent="0.3">
      <c r="A5287" s="134">
        <v>43653</v>
      </c>
      <c r="B5287" s="133">
        <v>246.21899999999999</v>
      </c>
      <c r="C5287" s="133">
        <v>6373.4769999999999</v>
      </c>
      <c r="D5287" s="183">
        <v>186.661</v>
      </c>
      <c r="E5287" s="133">
        <v>14152</v>
      </c>
      <c r="F5287" s="133">
        <v>6.1350899999999999</v>
      </c>
      <c r="G5287" s="133">
        <v>6.2822500000000003</v>
      </c>
      <c r="H5287" s="133">
        <v>6.0948099999999998</v>
      </c>
      <c r="I5287" s="133">
        <v>6.484</v>
      </c>
      <c r="J5287" s="133">
        <v>6.718</v>
      </c>
      <c r="K5287" s="133">
        <v>560.38499999999999</v>
      </c>
      <c r="L5287" s="133">
        <v>404.483</v>
      </c>
    </row>
    <row r="5288" spans="1:12" x14ac:dyDescent="0.3">
      <c r="A5288" s="134">
        <v>43654</v>
      </c>
      <c r="B5288" s="133">
        <v>246.13900000000001</v>
      </c>
      <c r="C5288" s="133">
        <v>6351.8270000000002</v>
      </c>
      <c r="D5288" s="183">
        <v>186.10300000000001</v>
      </c>
      <c r="E5288" s="133">
        <v>14114</v>
      </c>
      <c r="F5288" s="133">
        <v>6.1628699999999998</v>
      </c>
      <c r="G5288" s="133">
        <v>6.3220999999999998</v>
      </c>
      <c r="H5288" s="133">
        <v>6.1048999999999998</v>
      </c>
      <c r="I5288" s="133">
        <v>6.5890000000000004</v>
      </c>
      <c r="J5288" s="133">
        <v>6.72</v>
      </c>
      <c r="K5288" s="133">
        <v>557.10400000000004</v>
      </c>
      <c r="L5288" s="133">
        <v>402.48599999999999</v>
      </c>
    </row>
    <row r="5289" spans="1:12" x14ac:dyDescent="0.3">
      <c r="A5289" s="134">
        <v>43655</v>
      </c>
      <c r="B5289" s="133">
        <v>246.12299999999999</v>
      </c>
      <c r="C5289" s="133">
        <v>6388.3230000000003</v>
      </c>
      <c r="D5289" s="183">
        <v>187.01599999999999</v>
      </c>
      <c r="E5289" s="133">
        <v>14167</v>
      </c>
      <c r="F5289" s="133">
        <v>6.1474500000000001</v>
      </c>
      <c r="G5289" s="133">
        <v>6.2474100000000004</v>
      </c>
      <c r="H5289" s="133">
        <v>6.1065300000000002</v>
      </c>
      <c r="I5289" s="133">
        <v>6.4669999999999996</v>
      </c>
      <c r="J5289" s="133">
        <v>6.6850000000000005</v>
      </c>
      <c r="K5289" s="133">
        <v>561.27499999999998</v>
      </c>
      <c r="L5289" s="133">
        <v>406.16300000000001</v>
      </c>
    </row>
    <row r="5290" spans="1:12" x14ac:dyDescent="0.3">
      <c r="A5290" s="134">
        <v>43656</v>
      </c>
      <c r="B5290" s="133">
        <v>245.691</v>
      </c>
      <c r="C5290" s="133">
        <v>6410.683</v>
      </c>
      <c r="D5290" s="183">
        <v>187.76599999999999</v>
      </c>
      <c r="E5290" s="133">
        <v>14102</v>
      </c>
      <c r="F5290" s="133">
        <v>6.1444599999999996</v>
      </c>
      <c r="G5290" s="133">
        <v>6.3025900000000004</v>
      </c>
      <c r="H5290" s="133">
        <v>6.04678</v>
      </c>
      <c r="I5290" s="133">
        <v>6.4329999999999998</v>
      </c>
      <c r="J5290" s="133">
        <v>6.7</v>
      </c>
      <c r="K5290" s="133">
        <v>563.75699999999995</v>
      </c>
      <c r="L5290" s="133">
        <v>408.06099999999998</v>
      </c>
    </row>
    <row r="5291" spans="1:12" x14ac:dyDescent="0.3">
      <c r="A5291" s="134">
        <v>43657</v>
      </c>
      <c r="B5291" s="133">
        <v>246.946</v>
      </c>
      <c r="C5291" s="133">
        <v>6417.0659999999998</v>
      </c>
      <c r="D5291" s="183">
        <v>187.83</v>
      </c>
      <c r="E5291" s="133">
        <v>14070</v>
      </c>
      <c r="F5291" s="133">
        <v>6.1516500000000001</v>
      </c>
      <c r="G5291" s="133">
        <v>6.2778999999999998</v>
      </c>
      <c r="H5291" s="133">
        <v>6.0631000000000004</v>
      </c>
      <c r="I5291" s="133">
        <v>6.3170000000000002</v>
      </c>
      <c r="J5291" s="133">
        <v>6.5049999999999999</v>
      </c>
      <c r="K5291" s="133">
        <v>564.19399999999996</v>
      </c>
      <c r="L5291" s="133">
        <v>409.09899999999999</v>
      </c>
    </row>
    <row r="5292" spans="1:12" x14ac:dyDescent="0.3">
      <c r="A5292" s="134">
        <v>43658</v>
      </c>
      <c r="B5292" s="133">
        <v>247.58799999999999</v>
      </c>
      <c r="C5292" s="133">
        <v>6373.3450000000003</v>
      </c>
      <c r="D5292" s="183">
        <v>186.184</v>
      </c>
      <c r="E5292" s="133">
        <v>13990</v>
      </c>
      <c r="F5292" s="133">
        <v>6.0876000000000001</v>
      </c>
      <c r="G5292" s="133">
        <v>6.2252999999999998</v>
      </c>
      <c r="H5292" s="133">
        <v>6.0948200000000003</v>
      </c>
      <c r="I5292" s="133">
        <v>6.3570000000000002</v>
      </c>
      <c r="J5292" s="133">
        <v>6.3479999999999999</v>
      </c>
      <c r="K5292" s="133">
        <v>559.23199999999997</v>
      </c>
      <c r="L5292" s="133">
        <v>406.69099999999997</v>
      </c>
    </row>
    <row r="5293" spans="1:12" x14ac:dyDescent="0.3">
      <c r="A5293" s="134">
        <v>43659</v>
      </c>
      <c r="B5293" s="133">
        <v>247.58799999999999</v>
      </c>
      <c r="C5293" s="133">
        <v>6373.3450000000003</v>
      </c>
      <c r="D5293" s="183">
        <v>186.184</v>
      </c>
      <c r="E5293" s="133">
        <v>13990</v>
      </c>
      <c r="F5293" s="133">
        <v>6.0876000000000001</v>
      </c>
      <c r="G5293" s="133">
        <v>6.2252999999999998</v>
      </c>
      <c r="H5293" s="133">
        <v>6.0948200000000003</v>
      </c>
      <c r="I5293" s="133">
        <v>6.3570000000000002</v>
      </c>
      <c r="J5293" s="133">
        <v>6.3479999999999999</v>
      </c>
      <c r="K5293" s="133">
        <v>559.23199999999997</v>
      </c>
      <c r="L5293" s="133">
        <v>406.69099999999997</v>
      </c>
    </row>
    <row r="5294" spans="1:12" x14ac:dyDescent="0.3">
      <c r="A5294" s="134">
        <v>43660</v>
      </c>
      <c r="B5294" s="133">
        <v>247.58799999999999</v>
      </c>
      <c r="C5294" s="133">
        <v>6373.3450000000003</v>
      </c>
      <c r="D5294" s="183">
        <v>186.184</v>
      </c>
      <c r="E5294" s="133">
        <v>13990</v>
      </c>
      <c r="F5294" s="133">
        <v>6.0876000000000001</v>
      </c>
      <c r="G5294" s="133">
        <v>6.2252999999999998</v>
      </c>
      <c r="H5294" s="133">
        <v>6.0948200000000003</v>
      </c>
      <c r="I5294" s="133">
        <v>6.3570000000000002</v>
      </c>
      <c r="J5294" s="133">
        <v>6.3479999999999999</v>
      </c>
      <c r="K5294" s="133">
        <v>559.23199999999997</v>
      </c>
      <c r="L5294" s="133">
        <v>406.69099999999997</v>
      </c>
    </row>
    <row r="5295" spans="1:12" x14ac:dyDescent="0.3">
      <c r="A5295" s="134">
        <v>43661</v>
      </c>
      <c r="B5295" s="133">
        <v>248.809</v>
      </c>
      <c r="C5295" s="133">
        <v>6418.2340000000004</v>
      </c>
      <c r="D5295" s="183">
        <v>187.429</v>
      </c>
      <c r="E5295" s="133">
        <v>13937</v>
      </c>
      <c r="F5295" s="133">
        <v>6.12845</v>
      </c>
      <c r="G5295" s="133">
        <v>6.3520500000000002</v>
      </c>
      <c r="H5295" s="133">
        <v>6.0285799999999998</v>
      </c>
      <c r="I5295" s="133">
        <v>6.2169999999999996</v>
      </c>
      <c r="J5295" s="133">
        <v>6.1340000000000003</v>
      </c>
      <c r="K5295" s="133">
        <v>565.07600000000002</v>
      </c>
      <c r="L5295" s="133">
        <v>411.10500000000002</v>
      </c>
    </row>
    <row r="5296" spans="1:12" x14ac:dyDescent="0.3">
      <c r="A5296" s="134">
        <v>43662</v>
      </c>
      <c r="B5296" s="133">
        <v>249.03200000000001</v>
      </c>
      <c r="C5296" s="133">
        <v>6401.88</v>
      </c>
      <c r="D5296" s="183">
        <v>187.047</v>
      </c>
      <c r="E5296" s="133">
        <v>13947</v>
      </c>
      <c r="F5296" s="133">
        <v>6.0759499999999997</v>
      </c>
      <c r="G5296" s="133">
        <v>6.2465700000000002</v>
      </c>
      <c r="H5296" s="133">
        <v>6.0586500000000001</v>
      </c>
      <c r="I5296" s="133">
        <v>6.19</v>
      </c>
      <c r="J5296" s="133">
        <v>6.202</v>
      </c>
      <c r="K5296" s="133">
        <v>563.649</v>
      </c>
      <c r="L5296" s="133">
        <v>410.02100000000002</v>
      </c>
    </row>
    <row r="5297" spans="1:12" x14ac:dyDescent="0.3">
      <c r="A5297" s="134">
        <v>43663</v>
      </c>
      <c r="B5297" s="133">
        <v>248.36199999999999</v>
      </c>
      <c r="C5297" s="133">
        <v>6394.6090000000004</v>
      </c>
      <c r="D5297" s="183">
        <v>186.50800000000001</v>
      </c>
      <c r="E5297" s="133">
        <v>13964</v>
      </c>
      <c r="F5297" s="133">
        <v>6.1722200000000003</v>
      </c>
      <c r="G5297" s="133">
        <v>6.2102899999999996</v>
      </c>
      <c r="H5297" s="133">
        <v>6.0634899999999998</v>
      </c>
      <c r="I5297" s="133">
        <v>6.2629999999999999</v>
      </c>
      <c r="J5297" s="133">
        <v>6.2430000000000003</v>
      </c>
      <c r="K5297" s="133">
        <v>562.53599999999994</v>
      </c>
      <c r="L5297" s="133">
        <v>409.166</v>
      </c>
    </row>
    <row r="5298" spans="1:12" x14ac:dyDescent="0.3">
      <c r="A5298" s="134">
        <v>43664</v>
      </c>
      <c r="B5298" s="133">
        <v>248.67099999999999</v>
      </c>
      <c r="C5298" s="133">
        <v>6403.2939999999999</v>
      </c>
      <c r="D5298" s="183">
        <v>187.65899999999999</v>
      </c>
      <c r="E5298" s="133">
        <v>13913</v>
      </c>
      <c r="F5298" s="133">
        <v>6.0731999999999999</v>
      </c>
      <c r="G5298" s="133">
        <v>6.2781200000000004</v>
      </c>
      <c r="H5298" s="133">
        <v>6.0645100000000003</v>
      </c>
      <c r="I5298" s="133">
        <v>6.2549999999999999</v>
      </c>
      <c r="J5298" s="133">
        <v>6.2460000000000004</v>
      </c>
      <c r="K5298" s="133">
        <v>562.45500000000004</v>
      </c>
      <c r="L5298" s="133">
        <v>408.18900000000002</v>
      </c>
    </row>
    <row r="5299" spans="1:12" x14ac:dyDescent="0.3">
      <c r="A5299" s="134">
        <v>43665</v>
      </c>
      <c r="B5299" s="133">
        <v>248.643</v>
      </c>
      <c r="C5299" s="133">
        <v>6456.5389999999998</v>
      </c>
      <c r="D5299" s="183">
        <v>189.01</v>
      </c>
      <c r="E5299" s="133">
        <v>13947</v>
      </c>
      <c r="F5299" s="133">
        <v>6.1039399999999997</v>
      </c>
      <c r="G5299" s="133">
        <v>6.2312799999999999</v>
      </c>
      <c r="H5299" s="133">
        <v>6.0399599999999998</v>
      </c>
      <c r="I5299" s="133">
        <v>6.2350000000000003</v>
      </c>
      <c r="J5299" s="133">
        <v>6.27</v>
      </c>
      <c r="K5299" s="133">
        <v>566.56799999999998</v>
      </c>
      <c r="L5299" s="133">
        <v>410.04399999999998</v>
      </c>
    </row>
    <row r="5300" spans="1:12" x14ac:dyDescent="0.3">
      <c r="A5300" s="134">
        <v>43666</v>
      </c>
      <c r="B5300" s="133">
        <v>248.643</v>
      </c>
      <c r="C5300" s="133">
        <v>6456.5389999999998</v>
      </c>
      <c r="D5300" s="183">
        <v>189.01</v>
      </c>
      <c r="E5300" s="133">
        <v>13947</v>
      </c>
      <c r="F5300" s="133">
        <v>6.1039399999999997</v>
      </c>
      <c r="G5300" s="133">
        <v>6.2312799999999999</v>
      </c>
      <c r="H5300" s="133">
        <v>6.0399599999999998</v>
      </c>
      <c r="I5300" s="133">
        <v>6.2350000000000003</v>
      </c>
      <c r="J5300" s="133">
        <v>6.27</v>
      </c>
      <c r="K5300" s="133">
        <v>566.56799999999998</v>
      </c>
      <c r="L5300" s="133">
        <v>410.04399999999998</v>
      </c>
    </row>
    <row r="5301" spans="1:12" x14ac:dyDescent="0.3">
      <c r="A5301" s="134">
        <v>43667</v>
      </c>
      <c r="B5301" s="133">
        <v>248.643</v>
      </c>
      <c r="C5301" s="133">
        <v>6456.5389999999998</v>
      </c>
      <c r="D5301" s="183">
        <v>189.01</v>
      </c>
      <c r="E5301" s="133">
        <v>13947</v>
      </c>
      <c r="F5301" s="133">
        <v>6.1039399999999997</v>
      </c>
      <c r="G5301" s="133">
        <v>6.2312799999999999</v>
      </c>
      <c r="H5301" s="133">
        <v>6.0399599999999998</v>
      </c>
      <c r="I5301" s="133">
        <v>6.2350000000000003</v>
      </c>
      <c r="J5301" s="133">
        <v>6.27</v>
      </c>
      <c r="K5301" s="133">
        <v>566.56799999999998</v>
      </c>
      <c r="L5301" s="133">
        <v>410.04399999999998</v>
      </c>
    </row>
    <row r="5302" spans="1:12" x14ac:dyDescent="0.3">
      <c r="A5302" s="134">
        <v>43668</v>
      </c>
      <c r="B5302" s="133">
        <v>248.46600000000001</v>
      </c>
      <c r="C5302" s="133">
        <v>6433.5469999999996</v>
      </c>
      <c r="D5302" s="183">
        <v>188.05799999999999</v>
      </c>
      <c r="E5302" s="133">
        <v>13937</v>
      </c>
      <c r="F5302" s="133">
        <v>6.0989199999999997</v>
      </c>
      <c r="G5302" s="133">
        <v>6.2759299999999998</v>
      </c>
      <c r="H5302" s="133">
        <v>6.0630899999999999</v>
      </c>
      <c r="I5302" s="133">
        <v>6.24</v>
      </c>
      <c r="J5302" s="133">
        <v>6.2910000000000004</v>
      </c>
      <c r="K5302" s="133">
        <v>564.601</v>
      </c>
      <c r="L5302" s="133">
        <v>409.37099999999998</v>
      </c>
    </row>
    <row r="5303" spans="1:12" x14ac:dyDescent="0.3">
      <c r="A5303" s="134">
        <v>43669</v>
      </c>
      <c r="B5303" s="133">
        <v>247.90799999999999</v>
      </c>
      <c r="C5303" s="133">
        <v>6403.81</v>
      </c>
      <c r="D5303" s="183">
        <v>187.40700000000001</v>
      </c>
      <c r="E5303" s="133">
        <v>13978</v>
      </c>
      <c r="F5303" s="133">
        <v>6.0249699999999997</v>
      </c>
      <c r="G5303" s="133">
        <v>6.2584400000000002</v>
      </c>
      <c r="H5303" s="133">
        <v>6.0165600000000001</v>
      </c>
      <c r="I5303" s="133">
        <v>6.2539999999999996</v>
      </c>
      <c r="J5303" s="133">
        <v>6.343</v>
      </c>
      <c r="K5303" s="133">
        <v>562.87199999999996</v>
      </c>
      <c r="L5303" s="133">
        <v>408.03100000000001</v>
      </c>
    </row>
    <row r="5304" spans="1:12" x14ac:dyDescent="0.3">
      <c r="A5304" s="134">
        <v>43670</v>
      </c>
      <c r="B5304" s="133">
        <v>247.733</v>
      </c>
      <c r="C5304" s="133">
        <v>6384.9870000000001</v>
      </c>
      <c r="D5304" s="183">
        <v>186.78</v>
      </c>
      <c r="E5304" s="133">
        <v>13976</v>
      </c>
      <c r="F5304" s="133">
        <v>6.0640700000000001</v>
      </c>
      <c r="G5304" s="133">
        <v>6.1751699999999996</v>
      </c>
      <c r="H5304" s="133">
        <v>6.0722199999999997</v>
      </c>
      <c r="I5304" s="133">
        <v>6.2850000000000001</v>
      </c>
      <c r="J5304" s="133">
        <v>6.3460000000000001</v>
      </c>
      <c r="K5304" s="133">
        <v>560.11099999999999</v>
      </c>
      <c r="L5304" s="133">
        <v>406.39100000000002</v>
      </c>
    </row>
    <row r="5305" spans="1:12" x14ac:dyDescent="0.3">
      <c r="A5305" s="134">
        <v>43671</v>
      </c>
      <c r="B5305" s="133">
        <v>248.369</v>
      </c>
      <c r="C5305" s="133">
        <v>6401.3649999999998</v>
      </c>
      <c r="D5305" s="183">
        <v>187.7</v>
      </c>
      <c r="E5305" s="133">
        <v>14012</v>
      </c>
      <c r="F5305" s="133">
        <v>6.0297900000000002</v>
      </c>
      <c r="G5305" s="133">
        <v>6.2561499999999999</v>
      </c>
      <c r="H5305" s="133">
        <v>6.0587400000000002</v>
      </c>
      <c r="I5305" s="133">
        <v>6.2649999999999997</v>
      </c>
      <c r="J5305" s="133">
        <v>6.37</v>
      </c>
      <c r="K5305" s="133">
        <v>561.29499999999996</v>
      </c>
      <c r="L5305" s="133">
        <v>407.584</v>
      </c>
    </row>
    <row r="5306" spans="1:12" x14ac:dyDescent="0.3">
      <c r="A5306" s="134">
        <v>43672</v>
      </c>
      <c r="B5306" s="133">
        <v>248.149</v>
      </c>
      <c r="C5306" s="133">
        <v>6325.2370000000001</v>
      </c>
      <c r="D5306" s="183">
        <v>185.399</v>
      </c>
      <c r="E5306" s="133">
        <v>14001</v>
      </c>
      <c r="F5306" s="133">
        <v>6.0233699999999999</v>
      </c>
      <c r="G5306" s="133">
        <v>6.2396099999999999</v>
      </c>
      <c r="H5306" s="133">
        <v>6.0511200000000001</v>
      </c>
      <c r="I5306" s="133">
        <v>6.2839999999999998</v>
      </c>
      <c r="J5306" s="133">
        <v>6.3559999999999999</v>
      </c>
      <c r="K5306" s="133">
        <v>553.14300000000003</v>
      </c>
      <c r="L5306" s="133">
        <v>402.92</v>
      </c>
    </row>
    <row r="5307" spans="1:12" x14ac:dyDescent="0.3">
      <c r="A5307" s="134">
        <v>43673</v>
      </c>
      <c r="B5307" s="133">
        <v>248.149</v>
      </c>
      <c r="C5307" s="133">
        <v>6325.2370000000001</v>
      </c>
      <c r="D5307" s="183">
        <v>185.399</v>
      </c>
      <c r="E5307" s="133">
        <v>14001</v>
      </c>
      <c r="F5307" s="133">
        <v>6.0233699999999999</v>
      </c>
      <c r="G5307" s="133">
        <v>6.2396099999999999</v>
      </c>
      <c r="H5307" s="133">
        <v>6.0511200000000001</v>
      </c>
      <c r="I5307" s="133">
        <v>6.2839999999999998</v>
      </c>
      <c r="J5307" s="133">
        <v>6.3559999999999999</v>
      </c>
      <c r="K5307" s="133">
        <v>553.14300000000003</v>
      </c>
      <c r="L5307" s="133">
        <v>402.92</v>
      </c>
    </row>
    <row r="5308" spans="1:12" x14ac:dyDescent="0.3">
      <c r="A5308" s="134">
        <v>43674</v>
      </c>
      <c r="B5308" s="133">
        <v>248.149</v>
      </c>
      <c r="C5308" s="133">
        <v>6325.2370000000001</v>
      </c>
      <c r="D5308" s="183">
        <v>185.399</v>
      </c>
      <c r="E5308" s="133">
        <v>14001</v>
      </c>
      <c r="F5308" s="133">
        <v>6.0233699999999999</v>
      </c>
      <c r="G5308" s="133">
        <v>6.2396099999999999</v>
      </c>
      <c r="H5308" s="133">
        <v>6.0511200000000001</v>
      </c>
      <c r="I5308" s="133">
        <v>6.2839999999999998</v>
      </c>
      <c r="J5308" s="133">
        <v>6.3559999999999999</v>
      </c>
      <c r="K5308" s="133">
        <v>553.14300000000003</v>
      </c>
      <c r="L5308" s="133">
        <v>402.92</v>
      </c>
    </row>
    <row r="5309" spans="1:12" x14ac:dyDescent="0.3">
      <c r="A5309" s="134">
        <v>43675</v>
      </c>
      <c r="B5309" s="133">
        <v>247.672</v>
      </c>
      <c r="C5309" s="133">
        <v>6299.0349999999999</v>
      </c>
      <c r="D5309" s="183">
        <v>184.54400000000001</v>
      </c>
      <c r="E5309" s="133">
        <v>14019</v>
      </c>
      <c r="F5309" s="133">
        <v>6.0230100000000002</v>
      </c>
      <c r="G5309" s="133">
        <v>6.1627400000000003</v>
      </c>
      <c r="H5309" s="133">
        <v>6.0227500000000003</v>
      </c>
      <c r="I5309" s="133">
        <v>6.3029999999999999</v>
      </c>
      <c r="J5309" s="133">
        <v>6.4180000000000001</v>
      </c>
      <c r="K5309" s="133">
        <v>551.88800000000003</v>
      </c>
      <c r="L5309" s="133">
        <v>402.81</v>
      </c>
    </row>
    <row r="5310" spans="1:12" x14ac:dyDescent="0.3">
      <c r="A5310" s="134">
        <v>43676</v>
      </c>
      <c r="B5310" s="133">
        <v>247.327</v>
      </c>
      <c r="C5310" s="133">
        <v>6376.9960000000001</v>
      </c>
      <c r="D5310" s="183">
        <v>186.84100000000001</v>
      </c>
      <c r="E5310" s="133">
        <v>14020</v>
      </c>
      <c r="F5310" s="133">
        <v>6.0196300000000003</v>
      </c>
      <c r="G5310" s="133">
        <v>6.1660199999999996</v>
      </c>
      <c r="H5310" s="133">
        <v>6.0624700000000002</v>
      </c>
      <c r="I5310" s="133">
        <v>6.3140000000000001</v>
      </c>
      <c r="J5310" s="133">
        <v>6.468</v>
      </c>
      <c r="K5310" s="133">
        <v>558.65599999999995</v>
      </c>
      <c r="L5310" s="133">
        <v>406.46800000000002</v>
      </c>
    </row>
    <row r="5311" spans="1:12" x14ac:dyDescent="0.3">
      <c r="A5311" s="134">
        <v>43677</v>
      </c>
      <c r="B5311" s="133">
        <v>246.42599999999999</v>
      </c>
      <c r="C5311" s="133">
        <v>6390.5050000000001</v>
      </c>
      <c r="D5311" s="183">
        <v>186.976</v>
      </c>
      <c r="E5311" s="133">
        <v>14107</v>
      </c>
      <c r="F5311" s="133">
        <v>6.0055399999999999</v>
      </c>
      <c r="G5311" s="133">
        <v>6.1837499999999999</v>
      </c>
      <c r="H5311" s="133">
        <v>6.0715199999999996</v>
      </c>
      <c r="I5311" s="133">
        <v>6.33</v>
      </c>
      <c r="J5311" s="133">
        <v>6.4470000000000001</v>
      </c>
      <c r="K5311" s="133">
        <v>559.72400000000005</v>
      </c>
      <c r="L5311" s="133">
        <v>405.64800000000002</v>
      </c>
    </row>
    <row r="5312" spans="1:12" x14ac:dyDescent="0.3">
      <c r="A5312" s="134">
        <v>43678</v>
      </c>
      <c r="B5312" s="133">
        <v>245.33</v>
      </c>
      <c r="C5312" s="133">
        <v>6381.5420000000004</v>
      </c>
      <c r="D5312" s="183">
        <v>187.59899999999999</v>
      </c>
      <c r="E5312" s="133">
        <v>14264</v>
      </c>
      <c r="F5312" s="133">
        <v>5.9848400000000002</v>
      </c>
      <c r="G5312" s="133">
        <v>6.1825999999999999</v>
      </c>
      <c r="H5312" s="133">
        <v>6.02562</v>
      </c>
      <c r="I5312" s="133">
        <v>6.4080000000000004</v>
      </c>
      <c r="J5312" s="133">
        <v>6.6710000000000003</v>
      </c>
      <c r="K5312" s="133">
        <v>556.43200000000002</v>
      </c>
      <c r="L5312" s="133">
        <v>405.142</v>
      </c>
    </row>
    <row r="5313" spans="1:12" x14ac:dyDescent="0.3">
      <c r="A5313" s="134">
        <v>43679</v>
      </c>
      <c r="B5313" s="133">
        <v>244.328</v>
      </c>
      <c r="C5313" s="133">
        <v>6340.18</v>
      </c>
      <c r="D5313" s="183">
        <v>186.69200000000001</v>
      </c>
      <c r="E5313" s="133">
        <v>14227</v>
      </c>
      <c r="F5313" s="133">
        <v>6.0203600000000002</v>
      </c>
      <c r="G5313" s="133">
        <v>6.1947000000000001</v>
      </c>
      <c r="H5313" s="133">
        <v>6.0178500000000001</v>
      </c>
      <c r="I5313" s="133">
        <v>6.3959999999999999</v>
      </c>
      <c r="J5313" s="133">
        <v>6.6989999999999998</v>
      </c>
      <c r="K5313" s="133">
        <v>552.14499999999998</v>
      </c>
      <c r="L5313" s="133">
        <v>402.55399999999997</v>
      </c>
    </row>
    <row r="5314" spans="1:12" x14ac:dyDescent="0.3">
      <c r="A5314" s="134">
        <v>43680</v>
      </c>
      <c r="B5314" s="133">
        <v>244.328</v>
      </c>
      <c r="C5314" s="133">
        <v>6340.18</v>
      </c>
      <c r="D5314" s="183">
        <v>186.69200000000001</v>
      </c>
      <c r="E5314" s="133">
        <v>14227</v>
      </c>
      <c r="F5314" s="133">
        <v>6.0203600000000002</v>
      </c>
      <c r="G5314" s="133">
        <v>6.1947000000000001</v>
      </c>
      <c r="H5314" s="133">
        <v>6.0178500000000001</v>
      </c>
      <c r="I5314" s="133">
        <v>6.3959999999999999</v>
      </c>
      <c r="J5314" s="133">
        <v>6.6989999999999998</v>
      </c>
      <c r="K5314" s="133">
        <v>552.14499999999998</v>
      </c>
      <c r="L5314" s="133">
        <v>402.55399999999997</v>
      </c>
    </row>
    <row r="5315" spans="1:12" x14ac:dyDescent="0.3">
      <c r="A5315" s="134">
        <v>43681</v>
      </c>
      <c r="B5315" s="133">
        <v>244.328</v>
      </c>
      <c r="C5315" s="133">
        <v>6340.18</v>
      </c>
      <c r="D5315" s="183">
        <v>186.69200000000001</v>
      </c>
      <c r="E5315" s="133">
        <v>14227</v>
      </c>
      <c r="F5315" s="133">
        <v>6.0203600000000002</v>
      </c>
      <c r="G5315" s="133">
        <v>6.1947000000000001</v>
      </c>
      <c r="H5315" s="133">
        <v>6.0178500000000001</v>
      </c>
      <c r="I5315" s="133">
        <v>6.3959999999999999</v>
      </c>
      <c r="J5315" s="133">
        <v>6.6989999999999998</v>
      </c>
      <c r="K5315" s="133">
        <v>552.14499999999998</v>
      </c>
      <c r="L5315" s="133">
        <v>402.55399999999997</v>
      </c>
    </row>
    <row r="5316" spans="1:12" x14ac:dyDescent="0.3">
      <c r="A5316" s="134">
        <v>43682</v>
      </c>
      <c r="B5316" s="133">
        <v>243.34299999999999</v>
      </c>
      <c r="C5316" s="133">
        <v>6175.7030000000004</v>
      </c>
      <c r="D5316" s="183">
        <v>182.423</v>
      </c>
      <c r="E5316" s="133">
        <v>14419</v>
      </c>
      <c r="F5316" s="133">
        <v>6.01844</v>
      </c>
      <c r="G5316" s="133">
        <v>6.1461100000000002</v>
      </c>
      <c r="H5316" s="133">
        <v>6.0303399999999998</v>
      </c>
      <c r="I5316" s="133">
        <v>6.5179999999999998</v>
      </c>
      <c r="J5316" s="133">
        <v>6.87</v>
      </c>
      <c r="K5316" s="133">
        <v>534.62699999999995</v>
      </c>
      <c r="L5316" s="133">
        <v>390.06</v>
      </c>
    </row>
    <row r="5317" spans="1:12" x14ac:dyDescent="0.3">
      <c r="A5317" s="134">
        <v>43683</v>
      </c>
      <c r="B5317" s="133">
        <v>243.31200000000001</v>
      </c>
      <c r="C5317" s="133">
        <v>6119.4709999999995</v>
      </c>
      <c r="D5317" s="183">
        <v>181.83500000000001</v>
      </c>
      <c r="E5317" s="133">
        <v>14286</v>
      </c>
      <c r="F5317" s="133">
        <v>5.9656900000000004</v>
      </c>
      <c r="G5317" s="133">
        <v>6.1469300000000002</v>
      </c>
      <c r="H5317" s="133">
        <v>6.0084799999999996</v>
      </c>
      <c r="I5317" s="133">
        <v>6.5090000000000003</v>
      </c>
      <c r="J5317" s="133">
        <v>6.8849999999999998</v>
      </c>
      <c r="K5317" s="133">
        <v>526.27499999999998</v>
      </c>
      <c r="L5317" s="133">
        <v>384.31</v>
      </c>
    </row>
    <row r="5318" spans="1:12" x14ac:dyDescent="0.3">
      <c r="A5318" s="134">
        <v>43684</v>
      </c>
      <c r="B5318" s="133">
        <v>244.67500000000001</v>
      </c>
      <c r="C5318" s="133">
        <v>6204.1949999999997</v>
      </c>
      <c r="D5318" s="183">
        <v>183.93299999999999</v>
      </c>
      <c r="E5318" s="133">
        <v>14192</v>
      </c>
      <c r="F5318" s="133">
        <v>5.9556000000000004</v>
      </c>
      <c r="G5318" s="133">
        <v>6.2079500000000003</v>
      </c>
      <c r="H5318" s="133">
        <v>5.9741900000000001</v>
      </c>
      <c r="I5318" s="133">
        <v>6.4950000000000001</v>
      </c>
      <c r="J5318" s="133">
        <v>6.7780000000000005</v>
      </c>
      <c r="K5318" s="133">
        <v>535.18499999999995</v>
      </c>
      <c r="L5318" s="133">
        <v>390.74700000000001</v>
      </c>
    </row>
    <row r="5319" spans="1:12" x14ac:dyDescent="0.3">
      <c r="A5319" s="134">
        <v>43685</v>
      </c>
      <c r="B5319" s="133">
        <v>246.17</v>
      </c>
      <c r="C5319" s="133">
        <v>6274.6710000000003</v>
      </c>
      <c r="D5319" s="183">
        <v>186.17</v>
      </c>
      <c r="E5319" s="133">
        <v>14160</v>
      </c>
      <c r="F5319" s="133">
        <v>5.9761499999999996</v>
      </c>
      <c r="G5319" s="133">
        <v>6.1398900000000003</v>
      </c>
      <c r="H5319" s="133">
        <v>5.9312699999999996</v>
      </c>
      <c r="I5319" s="133">
        <v>6.3230000000000004</v>
      </c>
      <c r="J5319" s="133">
        <v>6.67</v>
      </c>
      <c r="K5319" s="133">
        <v>542.27800000000002</v>
      </c>
      <c r="L5319" s="133">
        <v>395.11500000000001</v>
      </c>
    </row>
    <row r="5320" spans="1:12" x14ac:dyDescent="0.3">
      <c r="A5320" s="134">
        <v>43686</v>
      </c>
      <c r="B5320" s="133">
        <v>246.55</v>
      </c>
      <c r="C5320" s="133">
        <v>6282.1319999999996</v>
      </c>
      <c r="D5320" s="183">
        <v>186.66800000000001</v>
      </c>
      <c r="E5320" s="133">
        <v>14242</v>
      </c>
      <c r="F5320" s="133">
        <v>5.9860600000000002</v>
      </c>
      <c r="G5320" s="133">
        <v>6.1007899999999999</v>
      </c>
      <c r="H5320" s="133">
        <v>5.9808599999999998</v>
      </c>
      <c r="I5320" s="133">
        <v>6.3129999999999997</v>
      </c>
      <c r="J5320" s="133">
        <v>6.6479999999999997</v>
      </c>
      <c r="K5320" s="133">
        <v>542.35599999999999</v>
      </c>
      <c r="L5320" s="133">
        <v>395.83699999999999</v>
      </c>
    </row>
    <row r="5321" spans="1:12" x14ac:dyDescent="0.3">
      <c r="A5321" s="134">
        <v>43687</v>
      </c>
      <c r="B5321" s="133">
        <v>246.55</v>
      </c>
      <c r="C5321" s="133">
        <v>6282.1319999999996</v>
      </c>
      <c r="D5321" s="183">
        <v>186.66800000000001</v>
      </c>
      <c r="E5321" s="133">
        <v>14242</v>
      </c>
      <c r="F5321" s="133">
        <v>5.9860600000000002</v>
      </c>
      <c r="G5321" s="133">
        <v>6.1007899999999999</v>
      </c>
      <c r="H5321" s="133">
        <v>5.9808599999999998</v>
      </c>
      <c r="I5321" s="133">
        <v>6.3129999999999997</v>
      </c>
      <c r="J5321" s="133">
        <v>6.6479999999999997</v>
      </c>
      <c r="K5321" s="133">
        <v>542.35599999999999</v>
      </c>
      <c r="L5321" s="133">
        <v>395.83699999999999</v>
      </c>
    </row>
    <row r="5322" spans="1:12" x14ac:dyDescent="0.3">
      <c r="A5322" s="134">
        <v>43688</v>
      </c>
      <c r="B5322" s="133">
        <v>246.55</v>
      </c>
      <c r="C5322" s="133">
        <v>6282.1319999999996</v>
      </c>
      <c r="D5322" s="183">
        <v>186.66800000000001</v>
      </c>
      <c r="E5322" s="133">
        <v>14242</v>
      </c>
      <c r="F5322" s="133">
        <v>5.9860600000000002</v>
      </c>
      <c r="G5322" s="133">
        <v>6.1007899999999999</v>
      </c>
      <c r="H5322" s="133">
        <v>5.9808599999999998</v>
      </c>
      <c r="I5322" s="133">
        <v>6.3129999999999997</v>
      </c>
      <c r="J5322" s="133">
        <v>6.6479999999999997</v>
      </c>
      <c r="K5322" s="133">
        <v>542.35599999999999</v>
      </c>
      <c r="L5322" s="133">
        <v>395.83699999999999</v>
      </c>
    </row>
    <row r="5323" spans="1:12" x14ac:dyDescent="0.3">
      <c r="A5323" s="134">
        <v>43689</v>
      </c>
      <c r="B5323" s="133">
        <v>246.11199999999999</v>
      </c>
      <c r="C5323" s="133">
        <v>6250.5950000000003</v>
      </c>
      <c r="D5323" s="183">
        <v>186.22300000000001</v>
      </c>
      <c r="E5323" s="133">
        <v>14288</v>
      </c>
      <c r="F5323" s="133">
        <v>5.9895399999999999</v>
      </c>
      <c r="G5323" s="133">
        <v>6.0973699999999997</v>
      </c>
      <c r="H5323" s="133">
        <v>5.9847099999999998</v>
      </c>
      <c r="I5323" s="133">
        <v>6.3170000000000002</v>
      </c>
      <c r="J5323" s="133">
        <v>6.71</v>
      </c>
      <c r="K5323" s="133">
        <v>539.71699999999998</v>
      </c>
      <c r="L5323" s="133">
        <v>394.13400000000001</v>
      </c>
    </row>
    <row r="5324" spans="1:12" x14ac:dyDescent="0.3">
      <c r="A5324" s="134">
        <v>43690</v>
      </c>
      <c r="B5324" s="133">
        <v>245.38800000000001</v>
      </c>
      <c r="C5324" s="133">
        <v>6210.9620000000004</v>
      </c>
      <c r="D5324" s="183">
        <v>184.93199999999999</v>
      </c>
      <c r="E5324" s="133">
        <v>14163</v>
      </c>
      <c r="F5324" s="133">
        <v>5.9900099999999998</v>
      </c>
      <c r="G5324" s="133">
        <v>6.12913</v>
      </c>
      <c r="H5324" s="133">
        <v>5.9730699999999999</v>
      </c>
      <c r="I5324" s="133">
        <v>6.37</v>
      </c>
      <c r="J5324" s="133">
        <v>6.7190000000000003</v>
      </c>
      <c r="K5324" s="133">
        <v>534.35599999999999</v>
      </c>
      <c r="L5324" s="133">
        <v>391.25599999999997</v>
      </c>
    </row>
    <row r="5325" spans="1:12" x14ac:dyDescent="0.3">
      <c r="A5325" s="134">
        <v>43691</v>
      </c>
      <c r="B5325" s="133">
        <v>246.07900000000001</v>
      </c>
      <c r="C5325" s="133">
        <v>6267.335</v>
      </c>
      <c r="D5325" s="183">
        <v>186.822</v>
      </c>
      <c r="E5325" s="133">
        <v>14299</v>
      </c>
      <c r="F5325" s="133">
        <v>5.9785300000000001</v>
      </c>
      <c r="G5325" s="133">
        <v>6.1211000000000002</v>
      </c>
      <c r="H5325" s="133">
        <v>6.0020100000000003</v>
      </c>
      <c r="I5325" s="133">
        <v>6.37</v>
      </c>
      <c r="J5325" s="133">
        <v>6.6879999999999997</v>
      </c>
      <c r="K5325" s="133">
        <v>540.23900000000003</v>
      </c>
      <c r="L5325" s="133">
        <v>395.55500000000001</v>
      </c>
    </row>
    <row r="5326" spans="1:12" x14ac:dyDescent="0.3">
      <c r="A5326" s="134">
        <v>43692</v>
      </c>
      <c r="B5326" s="133">
        <v>245.67500000000001</v>
      </c>
      <c r="C5326" s="133">
        <v>6257.5860000000002</v>
      </c>
      <c r="D5326" s="183">
        <v>186.43199999999999</v>
      </c>
      <c r="E5326" s="133">
        <v>14257</v>
      </c>
      <c r="F5326" s="133">
        <v>5.9463699999999999</v>
      </c>
      <c r="G5326" s="133">
        <v>6.1526100000000001</v>
      </c>
      <c r="H5326" s="133">
        <v>5.9766599999999999</v>
      </c>
      <c r="I5326" s="133">
        <v>6.3410000000000002</v>
      </c>
      <c r="J5326" s="133">
        <v>6.71</v>
      </c>
      <c r="K5326" s="133">
        <v>537.45000000000005</v>
      </c>
      <c r="L5326" s="133">
        <v>392.40100000000001</v>
      </c>
    </row>
    <row r="5327" spans="1:12" x14ac:dyDescent="0.3">
      <c r="A5327" s="134">
        <v>43693</v>
      </c>
      <c r="B5327" s="133">
        <v>246.39400000000001</v>
      </c>
      <c r="C5327" s="133">
        <v>6286.6570000000002</v>
      </c>
      <c r="D5327" s="183">
        <v>187.24199999999999</v>
      </c>
      <c r="E5327" s="133">
        <v>14218</v>
      </c>
      <c r="F5327" s="133">
        <v>5.9726600000000003</v>
      </c>
      <c r="G5327" s="133">
        <v>6.1207099999999999</v>
      </c>
      <c r="H5327" s="133">
        <v>5.9795999999999996</v>
      </c>
      <c r="I5327" s="133">
        <v>6.2880000000000003</v>
      </c>
      <c r="J5327" s="133">
        <v>6.649</v>
      </c>
      <c r="K5327" s="133">
        <v>535.84900000000005</v>
      </c>
      <c r="L5327" s="133">
        <v>390.86</v>
      </c>
    </row>
    <row r="5328" spans="1:12" x14ac:dyDescent="0.3">
      <c r="A5328" s="134">
        <v>43694</v>
      </c>
      <c r="B5328" s="133">
        <v>246.39400000000001</v>
      </c>
      <c r="C5328" s="133">
        <v>6286.6570000000002</v>
      </c>
      <c r="D5328" s="183">
        <v>187.24199999999999</v>
      </c>
      <c r="E5328" s="133">
        <v>14218</v>
      </c>
      <c r="F5328" s="133">
        <v>5.9726600000000003</v>
      </c>
      <c r="G5328" s="133">
        <v>6.1207099999999999</v>
      </c>
      <c r="H5328" s="133">
        <v>5.9795999999999996</v>
      </c>
      <c r="I5328" s="133">
        <v>6.2880000000000003</v>
      </c>
      <c r="J5328" s="133">
        <v>6.649</v>
      </c>
      <c r="K5328" s="133">
        <v>535.84900000000005</v>
      </c>
      <c r="L5328" s="133">
        <v>390.86</v>
      </c>
    </row>
    <row r="5329" spans="1:12" x14ac:dyDescent="0.3">
      <c r="A5329" s="134">
        <v>43695</v>
      </c>
      <c r="B5329" s="133">
        <v>246.39400000000001</v>
      </c>
      <c r="C5329" s="133">
        <v>6286.6570000000002</v>
      </c>
      <c r="D5329" s="183">
        <v>187.24199999999999</v>
      </c>
      <c r="E5329" s="133">
        <v>14218</v>
      </c>
      <c r="F5329" s="133">
        <v>5.9726600000000003</v>
      </c>
      <c r="G5329" s="133">
        <v>6.1207099999999999</v>
      </c>
      <c r="H5329" s="133">
        <v>5.9795999999999996</v>
      </c>
      <c r="I5329" s="133">
        <v>6.2880000000000003</v>
      </c>
      <c r="J5329" s="133">
        <v>6.649</v>
      </c>
      <c r="K5329" s="133">
        <v>535.84900000000005</v>
      </c>
      <c r="L5329" s="133">
        <v>390.86</v>
      </c>
    </row>
    <row r="5330" spans="1:12" x14ac:dyDescent="0.3">
      <c r="A5330" s="134">
        <v>43696</v>
      </c>
      <c r="B5330" s="133">
        <v>247.16399999999999</v>
      </c>
      <c r="C5330" s="133">
        <v>6296.7150000000001</v>
      </c>
      <c r="D5330" s="183">
        <v>187.72900000000001</v>
      </c>
      <c r="E5330" s="133">
        <v>14266</v>
      </c>
      <c r="F5330" s="133">
        <v>5.9844100000000005</v>
      </c>
      <c r="G5330" s="133">
        <v>6.1105799999999997</v>
      </c>
      <c r="H5330" s="133">
        <v>5.8995499999999996</v>
      </c>
      <c r="I5330" s="133">
        <v>6.2770000000000001</v>
      </c>
      <c r="J5330" s="133">
        <v>6.6070000000000002</v>
      </c>
      <c r="K5330" s="133">
        <v>537.88199999999995</v>
      </c>
      <c r="L5330" s="133">
        <v>391.82799999999997</v>
      </c>
    </row>
    <row r="5331" spans="1:12" x14ac:dyDescent="0.3">
      <c r="A5331" s="134">
        <v>43697</v>
      </c>
      <c r="B5331" s="133">
        <v>247.023</v>
      </c>
      <c r="C5331" s="133">
        <v>6295.7380000000003</v>
      </c>
      <c r="D5331" s="183">
        <v>188.792</v>
      </c>
      <c r="E5331" s="133">
        <v>14252</v>
      </c>
      <c r="F5331" s="133">
        <v>5.9554799999999997</v>
      </c>
      <c r="G5331" s="133">
        <v>6.1835699999999996</v>
      </c>
      <c r="H5331" s="133">
        <v>5.9681199999999999</v>
      </c>
      <c r="I5331" s="133">
        <v>6.2969999999999997</v>
      </c>
      <c r="J5331" s="133">
        <v>6.6820000000000004</v>
      </c>
      <c r="K5331" s="133">
        <v>537.53499999999997</v>
      </c>
      <c r="L5331" s="133">
        <v>391.685</v>
      </c>
    </row>
    <row r="5332" spans="1:12" x14ac:dyDescent="0.3">
      <c r="A5332" s="134">
        <v>43698</v>
      </c>
      <c r="B5332" s="133">
        <v>247.81200000000001</v>
      </c>
      <c r="C5332" s="133">
        <v>6252.9669999999996</v>
      </c>
      <c r="D5332" s="183">
        <v>187.875</v>
      </c>
      <c r="E5332" s="133">
        <v>14227</v>
      </c>
      <c r="F5332" s="133">
        <v>5.9790999999999999</v>
      </c>
      <c r="G5332" s="133">
        <v>6.1590600000000002</v>
      </c>
      <c r="H5332" s="133">
        <v>5.95343</v>
      </c>
      <c r="I5332" s="133">
        <v>6.2930000000000001</v>
      </c>
      <c r="J5332" s="133">
        <v>6.6609999999999996</v>
      </c>
      <c r="K5332" s="133">
        <v>530.85599999999999</v>
      </c>
      <c r="L5332" s="133">
        <v>387.64800000000002</v>
      </c>
    </row>
    <row r="5333" spans="1:12" x14ac:dyDescent="0.3">
      <c r="A5333" s="134">
        <v>43699</v>
      </c>
      <c r="B5333" s="133">
        <v>248.26400000000001</v>
      </c>
      <c r="C5333" s="133">
        <v>6239.2449999999999</v>
      </c>
      <c r="D5333" s="183">
        <v>187.358</v>
      </c>
      <c r="E5333" s="133">
        <v>14226</v>
      </c>
      <c r="F5333" s="133">
        <v>5.9939900000000002</v>
      </c>
      <c r="G5333" s="133">
        <v>6.1620400000000002</v>
      </c>
      <c r="H5333" s="133">
        <v>6.0010599999999998</v>
      </c>
      <c r="I5333" s="133">
        <v>6.3170000000000002</v>
      </c>
      <c r="J5333" s="133">
        <v>6.673</v>
      </c>
      <c r="K5333" s="133">
        <v>531.18200000000002</v>
      </c>
      <c r="L5333" s="133">
        <v>389.22699999999998</v>
      </c>
    </row>
    <row r="5334" spans="1:12" x14ac:dyDescent="0.3">
      <c r="A5334" s="134">
        <v>43700</v>
      </c>
      <c r="B5334" s="133">
        <v>248.31299999999999</v>
      </c>
      <c r="C5334" s="133">
        <v>6255.5969999999998</v>
      </c>
      <c r="D5334" s="183">
        <v>188.29599999999999</v>
      </c>
      <c r="E5334" s="133">
        <v>14290</v>
      </c>
      <c r="F5334" s="133">
        <v>5.9463499999999998</v>
      </c>
      <c r="G5334" s="133">
        <v>6.12948</v>
      </c>
      <c r="H5334" s="133">
        <v>6.0178599999999998</v>
      </c>
      <c r="I5334" s="133">
        <v>6.2759999999999998</v>
      </c>
      <c r="J5334" s="133">
        <v>6.5019999999999998</v>
      </c>
      <c r="K5334" s="133">
        <v>532.91</v>
      </c>
      <c r="L5334" s="133">
        <v>390.55599999999998</v>
      </c>
    </row>
    <row r="5335" spans="1:12" x14ac:dyDescent="0.3">
      <c r="A5335" s="134">
        <v>43701</v>
      </c>
      <c r="B5335" s="133">
        <v>248.31299999999999</v>
      </c>
      <c r="C5335" s="133">
        <v>6255.5969999999998</v>
      </c>
      <c r="D5335" s="183">
        <v>188.29599999999999</v>
      </c>
      <c r="E5335" s="133">
        <v>14290</v>
      </c>
      <c r="F5335" s="133">
        <v>5.9463499999999998</v>
      </c>
      <c r="G5335" s="133">
        <v>6.12948</v>
      </c>
      <c r="H5335" s="133">
        <v>6.0178599999999998</v>
      </c>
      <c r="I5335" s="133">
        <v>6.2759999999999998</v>
      </c>
      <c r="J5335" s="133">
        <v>6.5019999999999998</v>
      </c>
      <c r="K5335" s="133">
        <v>532.91</v>
      </c>
      <c r="L5335" s="133">
        <v>390.55599999999998</v>
      </c>
    </row>
    <row r="5336" spans="1:12" x14ac:dyDescent="0.3">
      <c r="A5336" s="134">
        <v>43702</v>
      </c>
      <c r="B5336" s="133">
        <v>248.31299999999999</v>
      </c>
      <c r="C5336" s="133">
        <v>6255.5969999999998</v>
      </c>
      <c r="D5336" s="183">
        <v>188.29599999999999</v>
      </c>
      <c r="E5336" s="133">
        <v>14290</v>
      </c>
      <c r="F5336" s="133">
        <v>5.9463499999999998</v>
      </c>
      <c r="G5336" s="133">
        <v>6.12948</v>
      </c>
      <c r="H5336" s="133">
        <v>6.0178599999999998</v>
      </c>
      <c r="I5336" s="133">
        <v>6.2759999999999998</v>
      </c>
      <c r="J5336" s="133">
        <v>6.5019999999999998</v>
      </c>
      <c r="K5336" s="133">
        <v>532.91</v>
      </c>
      <c r="L5336" s="133">
        <v>390.55599999999998</v>
      </c>
    </row>
    <row r="5337" spans="1:12" x14ac:dyDescent="0.3">
      <c r="A5337" s="134">
        <v>43703</v>
      </c>
      <c r="B5337" s="133">
        <v>248.17</v>
      </c>
      <c r="C5337" s="133">
        <v>6214.51</v>
      </c>
      <c r="D5337" s="183">
        <v>187.65600000000001</v>
      </c>
      <c r="E5337" s="133">
        <v>14254</v>
      </c>
      <c r="F5337" s="133">
        <v>5.9668000000000001</v>
      </c>
      <c r="G5337" s="133">
        <v>6.1589999999999998</v>
      </c>
      <c r="H5337" s="133">
        <v>5.9623799999999996</v>
      </c>
      <c r="I5337" s="133">
        <v>6.234</v>
      </c>
      <c r="J5337" s="133">
        <v>6.6230000000000002</v>
      </c>
      <c r="K5337" s="133">
        <v>529.16600000000005</v>
      </c>
      <c r="L5337" s="133">
        <v>388.584</v>
      </c>
    </row>
    <row r="5338" spans="1:12" x14ac:dyDescent="0.3">
      <c r="A5338" s="134">
        <v>43704</v>
      </c>
      <c r="B5338" s="133">
        <v>247.80500000000001</v>
      </c>
      <c r="C5338" s="133">
        <v>6278.1710000000003</v>
      </c>
      <c r="D5338" s="183">
        <v>189.88399999999999</v>
      </c>
      <c r="E5338" s="133">
        <v>14262</v>
      </c>
      <c r="F5338" s="133">
        <v>5.9645000000000001</v>
      </c>
      <c r="G5338" s="133">
        <v>6.0867100000000001</v>
      </c>
      <c r="H5338" s="133">
        <v>6.0318899999999998</v>
      </c>
      <c r="I5338" s="133">
        <v>6.2590000000000003</v>
      </c>
      <c r="J5338" s="133">
        <v>6.641</v>
      </c>
      <c r="K5338" s="133">
        <v>536.03300000000002</v>
      </c>
      <c r="L5338" s="133">
        <v>392.51600000000002</v>
      </c>
    </row>
    <row r="5339" spans="1:12" x14ac:dyDescent="0.3">
      <c r="A5339" s="134">
        <v>43705</v>
      </c>
      <c r="B5339" s="133">
        <v>247.435</v>
      </c>
      <c r="C5339" s="133">
        <v>6281.6459999999997</v>
      </c>
      <c r="D5339" s="183">
        <v>190.25800000000001</v>
      </c>
      <c r="E5339" s="133">
        <v>14240</v>
      </c>
      <c r="F5339" s="133">
        <v>5.9767900000000003</v>
      </c>
      <c r="G5339" s="133">
        <v>6.15245</v>
      </c>
      <c r="H5339" s="133">
        <v>6.0144399999999996</v>
      </c>
      <c r="I5339" s="133">
        <v>6.3049999999999997</v>
      </c>
      <c r="J5339" s="133">
        <v>6.6530000000000005</v>
      </c>
      <c r="K5339" s="133">
        <v>536.42200000000003</v>
      </c>
      <c r="L5339" s="133">
        <v>392.45800000000003</v>
      </c>
    </row>
    <row r="5340" spans="1:12" x14ac:dyDescent="0.3">
      <c r="A5340" s="134">
        <v>43706</v>
      </c>
      <c r="B5340" s="133">
        <v>247.369</v>
      </c>
      <c r="C5340" s="133">
        <v>6289.1189999999997</v>
      </c>
      <c r="D5340" s="183">
        <v>190.536</v>
      </c>
      <c r="E5340" s="133">
        <v>14201</v>
      </c>
      <c r="F5340" s="133">
        <v>6.0003000000000002</v>
      </c>
      <c r="G5340" s="133">
        <v>6.1104599999999998</v>
      </c>
      <c r="H5340" s="133">
        <v>5.9940499999999997</v>
      </c>
      <c r="I5340" s="133">
        <v>6.3680000000000003</v>
      </c>
      <c r="J5340" s="133">
        <v>6.6319999999999997</v>
      </c>
      <c r="K5340" s="133">
        <v>537.38599999999997</v>
      </c>
      <c r="L5340" s="133">
        <v>392.60500000000002</v>
      </c>
    </row>
    <row r="5341" spans="1:12" x14ac:dyDescent="0.3">
      <c r="A5341" s="134">
        <v>43707</v>
      </c>
      <c r="B5341" s="133">
        <v>247.364</v>
      </c>
      <c r="C5341" s="133">
        <v>6328.47</v>
      </c>
      <c r="D5341" s="183">
        <v>192.86199999999999</v>
      </c>
      <c r="E5341" s="133">
        <v>14187</v>
      </c>
      <c r="F5341" s="133">
        <v>6.0046600000000003</v>
      </c>
      <c r="G5341" s="133">
        <v>6.1278300000000003</v>
      </c>
      <c r="H5341" s="133">
        <v>5.9897499999999999</v>
      </c>
      <c r="I5341" s="133">
        <v>6.3109999999999999</v>
      </c>
      <c r="J5341" s="133">
        <v>6.6059999999999999</v>
      </c>
      <c r="K5341" s="133">
        <v>545.19600000000003</v>
      </c>
      <c r="L5341" s="133">
        <v>399.75200000000001</v>
      </c>
    </row>
    <row r="5342" spans="1:12" x14ac:dyDescent="0.3">
      <c r="A5342" s="134">
        <v>43708</v>
      </c>
      <c r="B5342" s="133">
        <v>247.364</v>
      </c>
      <c r="C5342" s="133">
        <v>6328.47</v>
      </c>
      <c r="D5342" s="183">
        <v>192.86199999999999</v>
      </c>
      <c r="E5342" s="133">
        <v>14187</v>
      </c>
      <c r="F5342" s="133">
        <v>6.0046600000000003</v>
      </c>
      <c r="G5342" s="133">
        <v>6.1278300000000003</v>
      </c>
      <c r="H5342" s="133">
        <v>5.9897499999999999</v>
      </c>
      <c r="I5342" s="133">
        <v>6.3109999999999999</v>
      </c>
      <c r="J5342" s="133">
        <v>6.6059999999999999</v>
      </c>
      <c r="K5342" s="133">
        <v>545.19600000000003</v>
      </c>
      <c r="L5342" s="133">
        <v>399.75200000000001</v>
      </c>
    </row>
    <row r="5343" spans="1:12" x14ac:dyDescent="0.3">
      <c r="A5343" s="134">
        <v>43709</v>
      </c>
      <c r="B5343" s="133">
        <v>247.364</v>
      </c>
      <c r="C5343" s="133">
        <v>6328.47</v>
      </c>
      <c r="D5343" s="183">
        <v>192.86199999999999</v>
      </c>
      <c r="E5343" s="133">
        <v>14187</v>
      </c>
      <c r="F5343" s="133">
        <v>6.0046600000000003</v>
      </c>
      <c r="G5343" s="133">
        <v>6.1278300000000003</v>
      </c>
      <c r="H5343" s="133">
        <v>5.9897499999999999</v>
      </c>
      <c r="I5343" s="133">
        <v>6.3109999999999999</v>
      </c>
      <c r="J5343" s="133">
        <v>6.6059999999999999</v>
      </c>
      <c r="K5343" s="133">
        <v>545.19600000000003</v>
      </c>
      <c r="L5343" s="133">
        <v>399.75200000000001</v>
      </c>
    </row>
    <row r="5344" spans="1:12" x14ac:dyDescent="0.3">
      <c r="A5344" s="134">
        <v>43710</v>
      </c>
      <c r="B5344" s="133">
        <v>247.73500000000001</v>
      </c>
      <c r="C5344" s="133">
        <v>6290.5460000000003</v>
      </c>
      <c r="D5344" s="183">
        <v>192.101</v>
      </c>
      <c r="E5344" s="133">
        <v>14212</v>
      </c>
      <c r="F5344" s="133">
        <v>5.9635800000000003</v>
      </c>
      <c r="G5344" s="133">
        <v>6.09903</v>
      </c>
      <c r="H5344" s="133">
        <v>5.9531400000000003</v>
      </c>
      <c r="I5344" s="133">
        <v>6.35</v>
      </c>
      <c r="J5344" s="133">
        <v>6.6319999999999997</v>
      </c>
      <c r="K5344" s="133">
        <v>539.95600000000002</v>
      </c>
      <c r="L5344" s="133">
        <v>394.75799999999998</v>
      </c>
    </row>
    <row r="5345" spans="1:12" x14ac:dyDescent="0.3">
      <c r="A5345" s="134">
        <v>43711</v>
      </c>
      <c r="B5345" s="133">
        <v>247.601</v>
      </c>
      <c r="C5345" s="133">
        <v>6261.59</v>
      </c>
      <c r="D5345" s="183">
        <v>191.07499999999999</v>
      </c>
      <c r="E5345" s="133">
        <v>14180</v>
      </c>
      <c r="F5345" s="133">
        <v>5.9431799999999999</v>
      </c>
      <c r="G5345" s="133">
        <v>6.0969300000000004</v>
      </c>
      <c r="H5345" s="133">
        <v>5.9605300000000003</v>
      </c>
      <c r="I5345" s="133">
        <v>6.3410000000000002</v>
      </c>
      <c r="J5345" s="133">
        <v>6.6769999999999996</v>
      </c>
      <c r="K5345" s="133">
        <v>535.01199999999994</v>
      </c>
      <c r="L5345" s="133">
        <v>390.82900000000001</v>
      </c>
    </row>
    <row r="5346" spans="1:12" x14ac:dyDescent="0.3">
      <c r="A5346" s="134">
        <v>43712</v>
      </c>
      <c r="B5346" s="133">
        <v>247.691</v>
      </c>
      <c r="C5346" s="133">
        <v>6269.6639999999998</v>
      </c>
      <c r="D5346" s="183">
        <v>191.34200000000001</v>
      </c>
      <c r="E5346" s="133">
        <v>14120</v>
      </c>
      <c r="F5346" s="133">
        <v>5.9666600000000001</v>
      </c>
      <c r="G5346" s="133">
        <v>6.1250400000000003</v>
      </c>
      <c r="H5346" s="133">
        <v>5.9975199999999997</v>
      </c>
      <c r="I5346" s="133">
        <v>6.3280000000000003</v>
      </c>
      <c r="J5346" s="133">
        <v>6.6639999999999997</v>
      </c>
      <c r="K5346" s="133">
        <v>534.24900000000002</v>
      </c>
      <c r="L5346" s="133">
        <v>389.89</v>
      </c>
    </row>
    <row r="5347" spans="1:12" x14ac:dyDescent="0.3">
      <c r="A5347" s="134">
        <v>43713</v>
      </c>
      <c r="B5347" s="133">
        <v>247.88200000000001</v>
      </c>
      <c r="C5347" s="133">
        <v>6306.8029999999999</v>
      </c>
      <c r="D5347" s="183">
        <v>192.648</v>
      </c>
      <c r="E5347" s="133">
        <v>14113</v>
      </c>
      <c r="F5347" s="133">
        <v>5.9876500000000004</v>
      </c>
      <c r="G5347" s="133">
        <v>6.1014299999999997</v>
      </c>
      <c r="H5347" s="133">
        <v>6.0162800000000001</v>
      </c>
      <c r="I5347" s="133">
        <v>6.3170000000000002</v>
      </c>
      <c r="J5347" s="133">
        <v>6.617</v>
      </c>
      <c r="K5347" s="133">
        <v>539.76</v>
      </c>
      <c r="L5347" s="133">
        <v>393.88799999999998</v>
      </c>
    </row>
    <row r="5348" spans="1:12" x14ac:dyDescent="0.3">
      <c r="A5348" s="134">
        <v>43714</v>
      </c>
      <c r="B5348" s="133">
        <v>248.00200000000001</v>
      </c>
      <c r="C5348" s="133">
        <v>6308.95</v>
      </c>
      <c r="D5348" s="183">
        <v>192.05500000000001</v>
      </c>
      <c r="E5348" s="133">
        <v>14065</v>
      </c>
      <c r="F5348" s="133">
        <v>5.9659500000000003</v>
      </c>
      <c r="G5348" s="133">
        <v>6.1582299999999996</v>
      </c>
      <c r="H5348" s="133">
        <v>5.9688600000000003</v>
      </c>
      <c r="I5348" s="133">
        <v>6.2880000000000003</v>
      </c>
      <c r="J5348" s="133">
        <v>6.6139999999999999</v>
      </c>
      <c r="K5348" s="133">
        <v>541.39400000000001</v>
      </c>
      <c r="L5348" s="133">
        <v>393.34899999999999</v>
      </c>
    </row>
    <row r="5349" spans="1:12" x14ac:dyDescent="0.3">
      <c r="A5349" s="134">
        <v>43715</v>
      </c>
      <c r="B5349" s="133">
        <v>248.00200000000001</v>
      </c>
      <c r="C5349" s="133">
        <v>6308.95</v>
      </c>
      <c r="D5349" s="183">
        <v>192.05500000000001</v>
      </c>
      <c r="E5349" s="133">
        <v>14065</v>
      </c>
      <c r="F5349" s="133">
        <v>5.9659500000000003</v>
      </c>
      <c r="G5349" s="133">
        <v>6.1582299999999996</v>
      </c>
      <c r="H5349" s="133">
        <v>5.9688600000000003</v>
      </c>
      <c r="I5349" s="133">
        <v>6.2880000000000003</v>
      </c>
      <c r="J5349" s="133">
        <v>6.6139999999999999</v>
      </c>
      <c r="K5349" s="133">
        <v>541.39400000000001</v>
      </c>
      <c r="L5349" s="133">
        <v>393.34899999999999</v>
      </c>
    </row>
    <row r="5350" spans="1:12" x14ac:dyDescent="0.3">
      <c r="A5350" s="134">
        <v>43716</v>
      </c>
      <c r="B5350" s="133">
        <v>248.00200000000001</v>
      </c>
      <c r="C5350" s="133">
        <v>6308.95</v>
      </c>
      <c r="D5350" s="183">
        <v>192.05500000000001</v>
      </c>
      <c r="E5350" s="133">
        <v>14065</v>
      </c>
      <c r="F5350" s="133">
        <v>5.9659500000000003</v>
      </c>
      <c r="G5350" s="133">
        <v>6.1582299999999996</v>
      </c>
      <c r="H5350" s="133">
        <v>5.9688600000000003</v>
      </c>
      <c r="I5350" s="133">
        <v>6.2880000000000003</v>
      </c>
      <c r="J5350" s="133">
        <v>6.6139999999999999</v>
      </c>
      <c r="K5350" s="133">
        <v>541.39400000000001</v>
      </c>
      <c r="L5350" s="133">
        <v>393.34899999999999</v>
      </c>
    </row>
    <row r="5351" spans="1:12" x14ac:dyDescent="0.3">
      <c r="A5351" s="134">
        <v>43717</v>
      </c>
      <c r="B5351" s="133">
        <v>248.68700000000001</v>
      </c>
      <c r="C5351" s="133">
        <v>6326.2129999999997</v>
      </c>
      <c r="D5351" s="183">
        <v>193.286</v>
      </c>
      <c r="E5351" s="133">
        <v>14024</v>
      </c>
      <c r="F5351" s="133">
        <v>5.9355599999999997</v>
      </c>
      <c r="G5351" s="133">
        <v>6.0838999999999999</v>
      </c>
      <c r="H5351" s="133">
        <v>5.9699400000000002</v>
      </c>
      <c r="I5351" s="133">
        <v>6.2629999999999999</v>
      </c>
      <c r="J5351" s="133">
        <v>6.5960000000000001</v>
      </c>
      <c r="K5351" s="133">
        <v>541.98699999999997</v>
      </c>
      <c r="L5351" s="133">
        <v>393.17500000000001</v>
      </c>
    </row>
    <row r="5352" spans="1:12" x14ac:dyDescent="0.3">
      <c r="A5352" s="134">
        <v>43718</v>
      </c>
      <c r="B5352" s="133">
        <v>248.84</v>
      </c>
      <c r="C5352" s="133">
        <v>6336.6729999999998</v>
      </c>
      <c r="D5352" s="183">
        <v>193.393</v>
      </c>
      <c r="E5352" s="133">
        <v>14038</v>
      </c>
      <c r="F5352" s="133">
        <v>5.9599599999999997</v>
      </c>
      <c r="G5352" s="133">
        <v>6.0812200000000001</v>
      </c>
      <c r="H5352" s="133">
        <v>5.9954799999999997</v>
      </c>
      <c r="I5352" s="133">
        <v>6.2279999999999998</v>
      </c>
      <c r="J5352" s="133">
        <v>6.5609999999999999</v>
      </c>
      <c r="K5352" s="133">
        <v>543.38400000000001</v>
      </c>
      <c r="L5352" s="133">
        <v>394.31200000000001</v>
      </c>
    </row>
    <row r="5353" spans="1:12" x14ac:dyDescent="0.3">
      <c r="A5353" s="134">
        <v>43719</v>
      </c>
      <c r="B5353" s="133">
        <v>248.74</v>
      </c>
      <c r="C5353" s="133">
        <v>6381.9539999999997</v>
      </c>
      <c r="D5353" s="183">
        <v>194.214</v>
      </c>
      <c r="E5353" s="133">
        <v>14050</v>
      </c>
      <c r="F5353" s="133">
        <v>5.9062099999999997</v>
      </c>
      <c r="G5353" s="133">
        <v>6.0946600000000002</v>
      </c>
      <c r="H5353" s="133">
        <v>5.9668299999999999</v>
      </c>
      <c r="I5353" s="133">
        <v>6.22</v>
      </c>
      <c r="J5353" s="133">
        <v>6.5730000000000004</v>
      </c>
      <c r="K5353" s="133">
        <v>548.024</v>
      </c>
      <c r="L5353" s="133">
        <v>396.92399999999998</v>
      </c>
    </row>
    <row r="5354" spans="1:12" x14ac:dyDescent="0.3">
      <c r="A5354" s="134">
        <v>43720</v>
      </c>
      <c r="B5354" s="133">
        <v>249.03899999999999</v>
      </c>
      <c r="C5354" s="133">
        <v>6342.174</v>
      </c>
      <c r="D5354" s="183">
        <v>192.26</v>
      </c>
      <c r="E5354" s="133">
        <v>13919</v>
      </c>
      <c r="F5354" s="133">
        <v>5.9497200000000001</v>
      </c>
      <c r="G5354" s="133">
        <v>6.08331</v>
      </c>
      <c r="H5354" s="133">
        <v>6.0131500000000004</v>
      </c>
      <c r="I5354" s="133">
        <v>6.2089999999999996</v>
      </c>
      <c r="J5354" s="133">
        <v>6.5709999999999997</v>
      </c>
      <c r="K5354" s="133">
        <v>542.50800000000004</v>
      </c>
      <c r="L5354" s="133">
        <v>393.32799999999997</v>
      </c>
    </row>
    <row r="5355" spans="1:12" x14ac:dyDescent="0.3">
      <c r="A5355" s="134">
        <v>43721</v>
      </c>
      <c r="B5355" s="133">
        <v>249.89099999999999</v>
      </c>
      <c r="C5355" s="133">
        <v>6334.8429999999998</v>
      </c>
      <c r="D5355" s="183">
        <v>191.44800000000001</v>
      </c>
      <c r="E5355" s="133">
        <v>13973</v>
      </c>
      <c r="F5355" s="133">
        <v>5.9182100000000002</v>
      </c>
      <c r="G5355" s="133">
        <v>6.1227799999999997</v>
      </c>
      <c r="H5355" s="133">
        <v>5.9935799999999997</v>
      </c>
      <c r="I5355" s="133">
        <v>6.1379999999999999</v>
      </c>
      <c r="J5355" s="133">
        <v>6.5110000000000001</v>
      </c>
      <c r="K5355" s="133">
        <v>542.53</v>
      </c>
      <c r="L5355" s="133">
        <v>394.44499999999999</v>
      </c>
    </row>
    <row r="5356" spans="1:12" x14ac:dyDescent="0.3">
      <c r="A5356" s="134">
        <v>43722</v>
      </c>
      <c r="B5356" s="133">
        <v>249.89099999999999</v>
      </c>
      <c r="C5356" s="133">
        <v>6334.8429999999998</v>
      </c>
      <c r="D5356" s="183">
        <v>191.44800000000001</v>
      </c>
      <c r="E5356" s="133">
        <v>13973</v>
      </c>
      <c r="F5356" s="133">
        <v>5.9182100000000002</v>
      </c>
      <c r="G5356" s="133">
        <v>6.1227799999999997</v>
      </c>
      <c r="H5356" s="133">
        <v>5.9935799999999997</v>
      </c>
      <c r="I5356" s="133">
        <v>6.1379999999999999</v>
      </c>
      <c r="J5356" s="133">
        <v>6.5110000000000001</v>
      </c>
      <c r="K5356" s="133">
        <v>542.53</v>
      </c>
      <c r="L5356" s="133">
        <v>394.44499999999999</v>
      </c>
    </row>
    <row r="5357" spans="1:12" x14ac:dyDescent="0.3">
      <c r="A5357" s="134">
        <v>43723</v>
      </c>
      <c r="B5357" s="133">
        <v>249.89099999999999</v>
      </c>
      <c r="C5357" s="133">
        <v>6334.8429999999998</v>
      </c>
      <c r="D5357" s="183">
        <v>191.44800000000001</v>
      </c>
      <c r="E5357" s="133">
        <v>13973</v>
      </c>
      <c r="F5357" s="133">
        <v>5.9182100000000002</v>
      </c>
      <c r="G5357" s="133">
        <v>6.1227799999999997</v>
      </c>
      <c r="H5357" s="133">
        <v>5.9935799999999997</v>
      </c>
      <c r="I5357" s="133">
        <v>6.1379999999999999</v>
      </c>
      <c r="J5357" s="133">
        <v>6.5110000000000001</v>
      </c>
      <c r="K5357" s="133">
        <v>542.53</v>
      </c>
      <c r="L5357" s="133">
        <v>394.44499999999999</v>
      </c>
    </row>
    <row r="5358" spans="1:12" x14ac:dyDescent="0.3">
      <c r="A5358" s="134">
        <v>43724</v>
      </c>
      <c r="B5358" s="133">
        <v>249.39699999999999</v>
      </c>
      <c r="C5358" s="133">
        <v>6219.4350000000004</v>
      </c>
      <c r="D5358" s="183">
        <v>191.22800000000001</v>
      </c>
      <c r="E5358" s="133">
        <v>14109</v>
      </c>
      <c r="F5358" s="133">
        <v>5.8995100000000003</v>
      </c>
      <c r="G5358" s="133">
        <v>6.1471499999999999</v>
      </c>
      <c r="H5358" s="133">
        <v>5.9809000000000001</v>
      </c>
      <c r="I5358" s="133">
        <v>6.1680000000000001</v>
      </c>
      <c r="J5358" s="133">
        <v>6.5629999999999997</v>
      </c>
      <c r="K5358" s="133">
        <v>537.904</v>
      </c>
      <c r="L5358" s="133">
        <v>392.077</v>
      </c>
    </row>
    <row r="5359" spans="1:12" x14ac:dyDescent="0.3">
      <c r="A5359" s="134">
        <v>43725</v>
      </c>
      <c r="B5359" s="133">
        <v>249.643</v>
      </c>
      <c r="C5359" s="133">
        <v>6236.69</v>
      </c>
      <c r="D5359" s="183">
        <v>191.24700000000001</v>
      </c>
      <c r="E5359" s="133">
        <v>14062</v>
      </c>
      <c r="F5359" s="133">
        <v>5.6560500000000005</v>
      </c>
      <c r="G5359" s="133">
        <v>5.7976999999999999</v>
      </c>
      <c r="H5359" s="133">
        <v>5.7674300000000001</v>
      </c>
      <c r="I5359" s="133">
        <v>6.1669999999999998</v>
      </c>
      <c r="J5359" s="133">
        <v>6.5179999999999998</v>
      </c>
      <c r="K5359" s="133">
        <v>538.96699999999998</v>
      </c>
      <c r="L5359" s="133">
        <v>393.08699999999999</v>
      </c>
    </row>
    <row r="5360" spans="1:12" x14ac:dyDescent="0.3">
      <c r="A5360" s="134">
        <v>43726</v>
      </c>
      <c r="B5360" s="133">
        <v>249.89599999999999</v>
      </c>
      <c r="C5360" s="133">
        <v>6276.6329999999998</v>
      </c>
      <c r="D5360" s="183">
        <v>192.06200000000001</v>
      </c>
      <c r="E5360" s="133">
        <v>14070</v>
      </c>
      <c r="F5360" s="133">
        <v>5.8781499999999998</v>
      </c>
      <c r="G5360" s="133">
        <v>6.0762299999999998</v>
      </c>
      <c r="H5360" s="133">
        <v>5.9344200000000003</v>
      </c>
      <c r="I5360" s="133">
        <v>6.1189999999999998</v>
      </c>
      <c r="J5360" s="133">
        <v>6.4989999999999997</v>
      </c>
      <c r="K5360" s="133">
        <v>542.07899999999995</v>
      </c>
      <c r="L5360" s="133">
        <v>395.51600000000002</v>
      </c>
    </row>
    <row r="5361" spans="1:12" x14ac:dyDescent="0.3">
      <c r="A5361" s="134">
        <v>43727</v>
      </c>
      <c r="B5361" s="133">
        <v>249.947</v>
      </c>
      <c r="C5361" s="133">
        <v>6244.47</v>
      </c>
      <c r="D5361" s="183">
        <v>191.08099999999999</v>
      </c>
      <c r="E5361" s="133">
        <v>14112</v>
      </c>
      <c r="F5361" s="133">
        <v>6.1023199999999997</v>
      </c>
      <c r="G5361" s="133">
        <v>6.1609699999999998</v>
      </c>
      <c r="H5361" s="133">
        <v>6.1895300000000004</v>
      </c>
      <c r="I5361" s="133">
        <v>6.15</v>
      </c>
      <c r="J5361" s="133">
        <v>6.4379999999999997</v>
      </c>
      <c r="K5361" s="133">
        <v>537.173</v>
      </c>
      <c r="L5361" s="133">
        <v>392.33199999999999</v>
      </c>
    </row>
    <row r="5362" spans="1:12" x14ac:dyDescent="0.3">
      <c r="A5362" s="134">
        <v>43728</v>
      </c>
      <c r="B5362" s="133">
        <v>250.09</v>
      </c>
      <c r="C5362" s="133">
        <v>6231.473</v>
      </c>
      <c r="D5362" s="183">
        <v>190.93899999999999</v>
      </c>
      <c r="E5362" s="133">
        <v>14114</v>
      </c>
      <c r="F5362" s="133">
        <v>5.9074400000000002</v>
      </c>
      <c r="G5362" s="133">
        <v>6.0432800000000002</v>
      </c>
      <c r="H5362" s="133">
        <v>5.9596499999999999</v>
      </c>
      <c r="I5362" s="133">
        <v>6.1189999999999998</v>
      </c>
      <c r="J5362" s="133">
        <v>6.4340000000000002</v>
      </c>
      <c r="K5362" s="133">
        <v>535.92700000000002</v>
      </c>
      <c r="L5362" s="133">
        <v>391.00799999999998</v>
      </c>
    </row>
    <row r="5363" spans="1:12" x14ac:dyDescent="0.3">
      <c r="A5363" s="134">
        <v>43729</v>
      </c>
      <c r="B5363" s="133">
        <v>250.09</v>
      </c>
      <c r="C5363" s="133">
        <v>6231.473</v>
      </c>
      <c r="D5363" s="183">
        <v>190.93899999999999</v>
      </c>
      <c r="E5363" s="133">
        <v>14114</v>
      </c>
      <c r="F5363" s="133">
        <v>5.9074400000000002</v>
      </c>
      <c r="G5363" s="133">
        <v>6.0432800000000002</v>
      </c>
      <c r="H5363" s="133">
        <v>5.9596499999999999</v>
      </c>
      <c r="I5363" s="133">
        <v>6.1189999999999998</v>
      </c>
      <c r="J5363" s="133">
        <v>6.4340000000000002</v>
      </c>
      <c r="K5363" s="133">
        <v>535.92700000000002</v>
      </c>
      <c r="L5363" s="133">
        <v>391.00799999999998</v>
      </c>
    </row>
    <row r="5364" spans="1:12" x14ac:dyDescent="0.3">
      <c r="A5364" s="134">
        <v>43730</v>
      </c>
      <c r="B5364" s="133">
        <v>250.09</v>
      </c>
      <c r="C5364" s="133">
        <v>6231.473</v>
      </c>
      <c r="D5364" s="183">
        <v>190.93899999999999</v>
      </c>
      <c r="E5364" s="133">
        <v>14114</v>
      </c>
      <c r="F5364" s="133">
        <v>5.9074400000000002</v>
      </c>
      <c r="G5364" s="133">
        <v>6.0432800000000002</v>
      </c>
      <c r="H5364" s="133">
        <v>5.9596499999999999</v>
      </c>
      <c r="I5364" s="133">
        <v>6.1189999999999998</v>
      </c>
      <c r="J5364" s="133">
        <v>6.4340000000000002</v>
      </c>
      <c r="K5364" s="133">
        <v>535.92700000000002</v>
      </c>
      <c r="L5364" s="133">
        <v>391.00799999999998</v>
      </c>
    </row>
    <row r="5365" spans="1:12" x14ac:dyDescent="0.3">
      <c r="A5365" s="134">
        <v>43731</v>
      </c>
      <c r="B5365" s="133">
        <v>250.089</v>
      </c>
      <c r="C5365" s="133">
        <v>6206.1989999999996</v>
      </c>
      <c r="D5365" s="183">
        <v>189.798</v>
      </c>
      <c r="E5365" s="133">
        <v>14073</v>
      </c>
      <c r="F5365" s="133">
        <v>5.9387999999999996</v>
      </c>
      <c r="G5365" s="133">
        <v>6.0567500000000001</v>
      </c>
      <c r="H5365" s="133">
        <v>6.0389999999999997</v>
      </c>
      <c r="I5365" s="133">
        <v>6.1260000000000003</v>
      </c>
      <c r="J5365" s="133">
        <v>6.5039999999999996</v>
      </c>
      <c r="K5365" s="133">
        <v>534.30899999999997</v>
      </c>
      <c r="L5365" s="133">
        <v>391.57499999999999</v>
      </c>
    </row>
    <row r="5366" spans="1:12" x14ac:dyDescent="0.3">
      <c r="A5366" s="134">
        <v>43732</v>
      </c>
      <c r="B5366" s="133">
        <v>249.691</v>
      </c>
      <c r="C5366" s="133">
        <v>6137.6080000000002</v>
      </c>
      <c r="D5366" s="183">
        <v>187.89699999999999</v>
      </c>
      <c r="E5366" s="133">
        <v>14125</v>
      </c>
      <c r="F5366" s="133">
        <v>5.86151</v>
      </c>
      <c r="G5366" s="133">
        <v>6.0554300000000003</v>
      </c>
      <c r="H5366" s="133">
        <v>5.9500900000000003</v>
      </c>
      <c r="I5366" s="133">
        <v>6.1159999999999997</v>
      </c>
      <c r="J5366" s="133">
        <v>6.5359999999999996</v>
      </c>
      <c r="K5366" s="133">
        <v>526.30999999999995</v>
      </c>
      <c r="L5366" s="133">
        <v>386.67099999999999</v>
      </c>
    </row>
    <row r="5367" spans="1:12" x14ac:dyDescent="0.3">
      <c r="A5367" s="134">
        <v>43733</v>
      </c>
      <c r="B5367" s="133">
        <v>249.28899999999999</v>
      </c>
      <c r="C5367" s="133">
        <v>6146.4040000000005</v>
      </c>
      <c r="D5367" s="183">
        <v>188.35900000000001</v>
      </c>
      <c r="E5367" s="133">
        <v>14147</v>
      </c>
      <c r="F5367" s="133">
        <v>5.8819400000000002</v>
      </c>
      <c r="G5367" s="133">
        <v>6.1116099999999998</v>
      </c>
      <c r="H5367" s="133">
        <v>5.9687200000000002</v>
      </c>
      <c r="I5367" s="133">
        <v>6.1260000000000003</v>
      </c>
      <c r="J5367" s="133">
        <v>6.5919999999999996</v>
      </c>
      <c r="K5367" s="133">
        <v>526.048</v>
      </c>
      <c r="L5367" s="133">
        <v>386.13499999999999</v>
      </c>
    </row>
    <row r="5368" spans="1:12" x14ac:dyDescent="0.3">
      <c r="A5368" s="134">
        <v>43734</v>
      </c>
      <c r="B5368" s="133">
        <v>249.471</v>
      </c>
      <c r="C5368" s="133">
        <v>6230.3339999999998</v>
      </c>
      <c r="D5368" s="183">
        <v>190.53700000000001</v>
      </c>
      <c r="E5368" s="133">
        <v>14178</v>
      </c>
      <c r="F5368" s="133">
        <v>5.8697499999999998</v>
      </c>
      <c r="G5368" s="133">
        <v>6.0931199999999999</v>
      </c>
      <c r="H5368" s="133">
        <v>6.0185399999999998</v>
      </c>
      <c r="I5368" s="133">
        <v>6.1370000000000005</v>
      </c>
      <c r="J5368" s="133">
        <v>6.577</v>
      </c>
      <c r="K5368" s="133">
        <v>535.89099999999996</v>
      </c>
      <c r="L5368" s="133">
        <v>393.53899999999999</v>
      </c>
    </row>
    <row r="5369" spans="1:12" x14ac:dyDescent="0.3">
      <c r="A5369" s="134">
        <v>43735</v>
      </c>
      <c r="B5369" s="133">
        <v>249.614</v>
      </c>
      <c r="C5369" s="133">
        <v>6196.8890000000001</v>
      </c>
      <c r="D5369" s="183">
        <v>189.44</v>
      </c>
      <c r="E5369" s="133">
        <v>14185</v>
      </c>
      <c r="F5369" s="133">
        <v>5.82681</v>
      </c>
      <c r="G5369" s="133">
        <v>6.1168500000000003</v>
      </c>
      <c r="H5369" s="133">
        <v>5.9324899999999996</v>
      </c>
      <c r="I5369" s="133">
        <v>6.1050000000000004</v>
      </c>
      <c r="J5369" s="133">
        <v>6.5629999999999997</v>
      </c>
      <c r="K5369" s="133">
        <v>532.35199999999998</v>
      </c>
      <c r="L5369" s="133">
        <v>391.27499999999998</v>
      </c>
    </row>
    <row r="5370" spans="1:12" x14ac:dyDescent="0.3">
      <c r="A5370" s="134">
        <v>43736</v>
      </c>
      <c r="B5370" s="133">
        <v>249.614</v>
      </c>
      <c r="C5370" s="133">
        <v>6196.8890000000001</v>
      </c>
      <c r="D5370" s="183">
        <v>189.44</v>
      </c>
      <c r="E5370" s="133">
        <v>14185</v>
      </c>
      <c r="F5370" s="133">
        <v>5.82681</v>
      </c>
      <c r="G5370" s="133">
        <v>6.1168500000000003</v>
      </c>
      <c r="H5370" s="133">
        <v>5.9324899999999996</v>
      </c>
      <c r="I5370" s="133">
        <v>6.1050000000000004</v>
      </c>
      <c r="J5370" s="133">
        <v>6.5629999999999997</v>
      </c>
      <c r="K5370" s="133">
        <v>532.35199999999998</v>
      </c>
      <c r="L5370" s="133">
        <v>391.27499999999998</v>
      </c>
    </row>
    <row r="5371" spans="1:12" x14ac:dyDescent="0.3">
      <c r="A5371" s="134">
        <v>43737</v>
      </c>
      <c r="B5371" s="133">
        <v>249.614</v>
      </c>
      <c r="C5371" s="133">
        <v>6196.8890000000001</v>
      </c>
      <c r="D5371" s="183">
        <v>189.44</v>
      </c>
      <c r="E5371" s="133">
        <v>14185</v>
      </c>
      <c r="F5371" s="133">
        <v>5.82681</v>
      </c>
      <c r="G5371" s="133">
        <v>6.1168500000000003</v>
      </c>
      <c r="H5371" s="133">
        <v>5.9324899999999996</v>
      </c>
      <c r="I5371" s="133">
        <v>6.1050000000000004</v>
      </c>
      <c r="J5371" s="133">
        <v>6.5629999999999997</v>
      </c>
      <c r="K5371" s="133">
        <v>532.35199999999998</v>
      </c>
      <c r="L5371" s="133">
        <v>391.27499999999998</v>
      </c>
    </row>
    <row r="5372" spans="1:12" x14ac:dyDescent="0.3">
      <c r="A5372" s="134">
        <v>43738</v>
      </c>
      <c r="B5372" s="133">
        <v>249.92</v>
      </c>
      <c r="C5372" s="133">
        <v>6169.1019999999999</v>
      </c>
      <c r="D5372" s="183">
        <v>188.92699999999999</v>
      </c>
      <c r="E5372" s="133">
        <v>14179</v>
      </c>
      <c r="F5372" s="133">
        <v>5.90524</v>
      </c>
      <c r="G5372" s="133">
        <v>6.0846799999999996</v>
      </c>
      <c r="H5372" s="133">
        <v>6.0189199999999996</v>
      </c>
      <c r="I5372" s="133">
        <v>6.0279999999999996</v>
      </c>
      <c r="J5372" s="133">
        <v>6.5309999999999997</v>
      </c>
      <c r="K5372" s="133">
        <v>529.38699999999994</v>
      </c>
      <c r="L5372" s="133">
        <v>389.279</v>
      </c>
    </row>
    <row r="5373" spans="1:12" x14ac:dyDescent="0.3">
      <c r="A5373" s="134">
        <v>43739</v>
      </c>
      <c r="B5373" s="133">
        <v>249.92</v>
      </c>
      <c r="C5373" s="133">
        <v>6169.1019999999999</v>
      </c>
      <c r="D5373" s="183">
        <v>188.92699999999999</v>
      </c>
      <c r="E5373" s="133">
        <v>14178</v>
      </c>
      <c r="F5373" s="133">
        <v>5.90524</v>
      </c>
      <c r="G5373" s="133">
        <v>6.0846799999999996</v>
      </c>
      <c r="H5373" s="133">
        <v>6.0189199999999996</v>
      </c>
      <c r="I5373" s="133">
        <v>6.0179999999999998</v>
      </c>
      <c r="J5373" s="133">
        <v>6.492</v>
      </c>
      <c r="K5373" s="133">
        <v>529.38699999999994</v>
      </c>
      <c r="L5373" s="133">
        <v>389.279</v>
      </c>
    </row>
  </sheetData>
  <phoneticPr fontId="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D339"/>
  <sheetViews>
    <sheetView workbookViewId="0">
      <pane xSplit="1" ySplit="2" topLeftCell="B17" activePane="bottomRight" state="frozen"/>
      <selection pane="topRight" activeCell="B1" sqref="B1"/>
      <selection pane="bottomLeft" activeCell="A3" sqref="A3"/>
      <selection pane="bottomRight" activeCell="CM338" sqref="CM338"/>
    </sheetView>
  </sheetViews>
  <sheetFormatPr defaultColWidth="9.109375" defaultRowHeight="14.4" x14ac:dyDescent="0.25"/>
  <cols>
    <col min="1" max="1" width="9.5546875" style="166" bestFit="1" customWidth="1"/>
    <col min="2" max="3" width="18.109375" style="167" bestFit="1" customWidth="1"/>
    <col min="4" max="6" width="18.109375" style="168" bestFit="1" customWidth="1"/>
    <col min="7" max="8" width="18.109375" style="167" bestFit="1" customWidth="1"/>
    <col min="9" max="9" width="17" style="168" bestFit="1" customWidth="1"/>
    <col min="10" max="10" width="16" style="168" bestFit="1" customWidth="1"/>
    <col min="11" max="11" width="17" style="168" bestFit="1" customWidth="1"/>
    <col min="12" max="14" width="18.109375" style="168" bestFit="1" customWidth="1"/>
    <col min="15" max="15" width="17" style="168" bestFit="1" customWidth="1"/>
    <col min="16" max="16" width="18.109375" style="168" bestFit="1" customWidth="1"/>
    <col min="17" max="19" width="17" style="168" bestFit="1" customWidth="1"/>
    <col min="20" max="22" width="18.109375" style="168" bestFit="1" customWidth="1"/>
    <col min="23" max="28" width="17" style="168" bestFit="1" customWidth="1"/>
    <col min="29" max="29" width="16" style="168" bestFit="1" customWidth="1"/>
    <col min="30" max="31" width="17" style="168" bestFit="1" customWidth="1"/>
    <col min="32" max="32" width="16" style="168" bestFit="1" customWidth="1"/>
    <col min="33" max="33" width="17" style="168" bestFit="1" customWidth="1"/>
    <col min="34" max="35" width="19.5546875" style="167" bestFit="1" customWidth="1"/>
    <col min="36" max="36" width="17" style="168" bestFit="1" customWidth="1"/>
    <col min="37" max="37" width="16" style="168" bestFit="1" customWidth="1"/>
    <col min="38" max="40" width="17" style="168" bestFit="1" customWidth="1"/>
    <col min="41" max="41" width="18.109375" style="168" bestFit="1" customWidth="1"/>
    <col min="42" max="43" width="18.109375" style="167" bestFit="1" customWidth="1"/>
    <col min="44" max="46" width="17" style="168" bestFit="1" customWidth="1"/>
    <col min="47" max="47" width="19.5546875" style="168" bestFit="1" customWidth="1"/>
    <col min="48" max="48" width="18.109375" style="168" bestFit="1" customWidth="1"/>
    <col min="49" max="49" width="19.5546875" style="168" bestFit="1" customWidth="1"/>
    <col min="50" max="50" width="18.109375" style="168" bestFit="1" customWidth="1"/>
    <col min="51" max="51" width="17" style="168" bestFit="1" customWidth="1"/>
    <col min="52" max="53" width="18.109375" style="168" bestFit="1" customWidth="1"/>
    <col min="54" max="54" width="17" style="168" bestFit="1" customWidth="1"/>
    <col min="55" max="55" width="18.109375" style="168" bestFit="1" customWidth="1"/>
    <col min="56" max="57" width="18.109375" style="167" bestFit="1" customWidth="1"/>
    <col min="58" max="59" width="18.109375" style="168" bestFit="1" customWidth="1"/>
    <col min="60" max="60" width="17" style="168" bestFit="1" customWidth="1"/>
    <col min="61" max="61" width="16" style="168" bestFit="1" customWidth="1"/>
    <col min="62" max="62" width="17" style="168" bestFit="1" customWidth="1"/>
    <col min="63" max="65" width="18.109375" style="168" bestFit="1" customWidth="1"/>
    <col min="66" max="68" width="17" style="168" bestFit="1" customWidth="1"/>
    <col min="69" max="69" width="10" style="166" bestFit="1" customWidth="1"/>
    <col min="70" max="70" width="17" style="168" bestFit="1" customWidth="1"/>
    <col min="71" max="71" width="16" style="168" bestFit="1" customWidth="1"/>
    <col min="72" max="72" width="17" style="168" bestFit="1" customWidth="1"/>
    <col min="73" max="76" width="18.109375" style="168" bestFit="1" customWidth="1"/>
    <col min="77" max="78" width="17" style="165" bestFit="1" customWidth="1"/>
    <col min="79" max="81" width="18.109375" style="165" bestFit="1" customWidth="1"/>
    <col min="82" max="82" width="17" style="165" bestFit="1" customWidth="1"/>
    <col min="83" max="83" width="17" style="148" bestFit="1" customWidth="1"/>
    <col min="84" max="86" width="18.109375" style="148" bestFit="1" customWidth="1"/>
    <col min="87" max="88" width="18.109375" style="165" bestFit="1" customWidth="1"/>
    <col min="89" max="90" width="18.109375" style="169" bestFit="1" customWidth="1"/>
    <col min="91" max="91" width="17" style="153" bestFit="1" customWidth="1"/>
    <col min="92" max="92" width="16" style="153" bestFit="1" customWidth="1"/>
    <col min="93" max="94" width="17" style="153" bestFit="1" customWidth="1"/>
    <col min="95" max="95" width="16" style="153" bestFit="1" customWidth="1"/>
    <col min="96" max="96" width="17" style="153" bestFit="1" customWidth="1"/>
    <col min="97" max="97" width="18.109375" style="153" bestFit="1" customWidth="1"/>
    <col min="98" max="98" width="16.33203125" style="153" bestFit="1" customWidth="1"/>
    <col min="99" max="99" width="18.109375" style="153" bestFit="1" customWidth="1"/>
    <col min="100" max="100" width="11.88671875" style="153" bestFit="1" customWidth="1"/>
    <col min="101" max="102" width="17" style="153" bestFit="1" customWidth="1"/>
    <col min="103" max="105" width="16.88671875" style="153" bestFit="1" customWidth="1"/>
    <col min="106" max="16384" width="9.109375" style="153"/>
  </cols>
  <sheetData>
    <row r="1" spans="1:102" s="151" customFormat="1" x14ac:dyDescent="0.25">
      <c r="A1" s="140"/>
      <c r="B1" s="141" t="s">
        <v>105</v>
      </c>
      <c r="C1" s="142"/>
      <c r="D1" s="143" t="s">
        <v>106</v>
      </c>
      <c r="E1" s="144"/>
      <c r="F1" s="144"/>
      <c r="G1" s="141" t="s">
        <v>107</v>
      </c>
      <c r="H1" s="142"/>
      <c r="I1" s="143" t="s">
        <v>108</v>
      </c>
      <c r="J1" s="144"/>
      <c r="K1" s="144"/>
      <c r="L1" s="143" t="s">
        <v>109</v>
      </c>
      <c r="M1" s="144"/>
      <c r="N1" s="143" t="s">
        <v>110</v>
      </c>
      <c r="O1" s="144"/>
      <c r="P1" s="144"/>
      <c r="Q1" s="143" t="s">
        <v>111</v>
      </c>
      <c r="R1" s="144"/>
      <c r="S1" s="144"/>
      <c r="T1" s="143" t="s">
        <v>112</v>
      </c>
      <c r="U1" s="144"/>
      <c r="V1" s="144"/>
      <c r="W1" s="143" t="s">
        <v>113</v>
      </c>
      <c r="X1" s="144"/>
      <c r="Y1" s="144"/>
      <c r="Z1" s="143" t="s">
        <v>114</v>
      </c>
      <c r="AA1" s="144"/>
      <c r="AB1" s="143" t="s">
        <v>115</v>
      </c>
      <c r="AC1" s="144"/>
      <c r="AD1" s="144"/>
      <c r="AE1" s="143" t="s">
        <v>116</v>
      </c>
      <c r="AF1" s="144"/>
      <c r="AG1" s="144"/>
      <c r="AH1" s="141" t="s">
        <v>117</v>
      </c>
      <c r="AI1" s="142"/>
      <c r="AJ1" s="143" t="s">
        <v>118</v>
      </c>
      <c r="AK1" s="144"/>
      <c r="AL1" s="144"/>
      <c r="AM1" s="143" t="s">
        <v>119</v>
      </c>
      <c r="AN1" s="144"/>
      <c r="AO1" s="144"/>
      <c r="AP1" s="141" t="s">
        <v>120</v>
      </c>
      <c r="AQ1" s="142"/>
      <c r="AR1" s="143" t="s">
        <v>121</v>
      </c>
      <c r="AS1" s="144"/>
      <c r="AT1" s="144"/>
      <c r="AU1" s="143" t="s">
        <v>122</v>
      </c>
      <c r="AV1" s="143"/>
      <c r="AW1" s="144"/>
      <c r="AX1" s="143" t="s">
        <v>123</v>
      </c>
      <c r="AY1" s="143"/>
      <c r="AZ1" s="145"/>
      <c r="BA1" s="143" t="s">
        <v>124</v>
      </c>
      <c r="BB1" s="143"/>
      <c r="BC1" s="144"/>
      <c r="BD1" s="141" t="s">
        <v>125</v>
      </c>
      <c r="BE1" s="142"/>
      <c r="BF1" s="143" t="s">
        <v>126</v>
      </c>
      <c r="BG1" s="144"/>
      <c r="BH1" s="143" t="s">
        <v>127</v>
      </c>
      <c r="BI1" s="143"/>
      <c r="BJ1" s="144"/>
      <c r="BK1" s="146" t="s">
        <v>94</v>
      </c>
      <c r="BL1" s="143"/>
      <c r="BM1" s="144"/>
      <c r="BN1" s="146" t="s">
        <v>95</v>
      </c>
      <c r="BO1" s="143"/>
      <c r="BP1" s="144"/>
      <c r="BQ1" s="140"/>
      <c r="BR1" s="146" t="s">
        <v>100</v>
      </c>
      <c r="BS1" s="143"/>
      <c r="BT1" s="144"/>
      <c r="BU1" s="146" t="s">
        <v>96</v>
      </c>
      <c r="BV1" s="147"/>
      <c r="BW1" s="146" t="s">
        <v>97</v>
      </c>
      <c r="BX1" s="144"/>
      <c r="BY1" s="146" t="s">
        <v>98</v>
      </c>
      <c r="BZ1" s="143"/>
      <c r="CA1" s="144"/>
      <c r="CB1" s="146" t="s">
        <v>101</v>
      </c>
      <c r="CC1" s="143"/>
      <c r="CD1" s="143" t="s">
        <v>128</v>
      </c>
      <c r="CE1" s="148"/>
      <c r="CF1" s="149" t="s">
        <v>129</v>
      </c>
      <c r="CG1" s="148"/>
      <c r="CH1" s="148"/>
      <c r="CI1" s="146" t="s">
        <v>103</v>
      </c>
      <c r="CJ1" s="143"/>
      <c r="CK1" s="150" t="s">
        <v>104</v>
      </c>
      <c r="CL1" s="141"/>
      <c r="CM1" s="146" t="s">
        <v>130</v>
      </c>
      <c r="CN1" s="143"/>
      <c r="CO1" s="144"/>
      <c r="CP1" s="146" t="s">
        <v>131</v>
      </c>
      <c r="CQ1" s="143"/>
      <c r="CR1" s="144"/>
      <c r="CS1" s="146" t="s">
        <v>134</v>
      </c>
      <c r="CT1" s="146" t="s">
        <v>135</v>
      </c>
      <c r="CU1" s="144"/>
      <c r="CV1" s="146" t="s">
        <v>136</v>
      </c>
      <c r="CW1" s="146"/>
      <c r="CX1" s="144"/>
    </row>
    <row r="2" spans="1:102" x14ac:dyDescent="0.25">
      <c r="A2" s="140" t="s">
        <v>89</v>
      </c>
      <c r="B2" s="142" t="s">
        <v>87</v>
      </c>
      <c r="C2" s="142" t="s">
        <v>26</v>
      </c>
      <c r="D2" s="144" t="s">
        <v>87</v>
      </c>
      <c r="E2" s="144" t="s">
        <v>74</v>
      </c>
      <c r="F2" s="144" t="s">
        <v>26</v>
      </c>
      <c r="G2" s="142" t="s">
        <v>87</v>
      </c>
      <c r="H2" s="142" t="s">
        <v>26</v>
      </c>
      <c r="I2" s="144" t="s">
        <v>87</v>
      </c>
      <c r="J2" s="144" t="s">
        <v>74</v>
      </c>
      <c r="K2" s="144" t="s">
        <v>26</v>
      </c>
      <c r="L2" s="144" t="s">
        <v>87</v>
      </c>
      <c r="M2" s="144" t="s">
        <v>26</v>
      </c>
      <c r="N2" s="144" t="s">
        <v>87</v>
      </c>
      <c r="O2" s="144" t="s">
        <v>74</v>
      </c>
      <c r="P2" s="144" t="s">
        <v>26</v>
      </c>
      <c r="Q2" s="144" t="s">
        <v>87</v>
      </c>
      <c r="R2" s="144" t="s">
        <v>74</v>
      </c>
      <c r="S2" s="144" t="s">
        <v>26</v>
      </c>
      <c r="T2" s="144" t="s">
        <v>87</v>
      </c>
      <c r="U2" s="144" t="s">
        <v>74</v>
      </c>
      <c r="V2" s="144" t="s">
        <v>26</v>
      </c>
      <c r="W2" s="144" t="s">
        <v>87</v>
      </c>
      <c r="X2" s="144" t="s">
        <v>74</v>
      </c>
      <c r="Y2" s="144" t="s">
        <v>26</v>
      </c>
      <c r="Z2" s="144" t="s">
        <v>74</v>
      </c>
      <c r="AA2" s="144" t="s">
        <v>26</v>
      </c>
      <c r="AB2" s="144" t="s">
        <v>87</v>
      </c>
      <c r="AC2" s="144" t="s">
        <v>74</v>
      </c>
      <c r="AD2" s="144" t="s">
        <v>26</v>
      </c>
      <c r="AE2" s="144" t="s">
        <v>87</v>
      </c>
      <c r="AF2" s="144" t="s">
        <v>74</v>
      </c>
      <c r="AG2" s="144" t="s">
        <v>26</v>
      </c>
      <c r="AH2" s="142" t="s">
        <v>87</v>
      </c>
      <c r="AI2" s="142" t="s">
        <v>26</v>
      </c>
      <c r="AJ2" s="144" t="s">
        <v>87</v>
      </c>
      <c r="AK2" s="144" t="s">
        <v>74</v>
      </c>
      <c r="AL2" s="144" t="s">
        <v>26</v>
      </c>
      <c r="AM2" s="144" t="s">
        <v>87</v>
      </c>
      <c r="AN2" s="144" t="s">
        <v>74</v>
      </c>
      <c r="AO2" s="144" t="s">
        <v>26</v>
      </c>
      <c r="AP2" s="142" t="s">
        <v>87</v>
      </c>
      <c r="AQ2" s="142" t="s">
        <v>26</v>
      </c>
      <c r="AR2" s="144" t="s">
        <v>87</v>
      </c>
      <c r="AS2" s="144" t="s">
        <v>74</v>
      </c>
      <c r="AT2" s="144" t="s">
        <v>26</v>
      </c>
      <c r="AU2" s="144" t="s">
        <v>87</v>
      </c>
      <c r="AV2" s="144" t="s">
        <v>74</v>
      </c>
      <c r="AW2" s="144" t="s">
        <v>26</v>
      </c>
      <c r="AX2" s="144" t="s">
        <v>87</v>
      </c>
      <c r="AY2" s="144" t="s">
        <v>74</v>
      </c>
      <c r="AZ2" s="144" t="s">
        <v>26</v>
      </c>
      <c r="BA2" s="144" t="s">
        <v>87</v>
      </c>
      <c r="BB2" s="144" t="s">
        <v>74</v>
      </c>
      <c r="BC2" s="144" t="s">
        <v>26</v>
      </c>
      <c r="BD2" s="142" t="s">
        <v>87</v>
      </c>
      <c r="BE2" s="142" t="s">
        <v>26</v>
      </c>
      <c r="BF2" s="144" t="s">
        <v>87</v>
      </c>
      <c r="BG2" s="144" t="s">
        <v>26</v>
      </c>
      <c r="BH2" s="144" t="s">
        <v>87</v>
      </c>
      <c r="BI2" s="144" t="s">
        <v>74</v>
      </c>
      <c r="BJ2" s="144" t="s">
        <v>26</v>
      </c>
      <c r="BK2" s="144" t="s">
        <v>87</v>
      </c>
      <c r="BL2" s="144" t="s">
        <v>74</v>
      </c>
      <c r="BM2" s="144" t="s">
        <v>26</v>
      </c>
      <c r="BN2" s="144" t="s">
        <v>87</v>
      </c>
      <c r="BO2" s="144" t="s">
        <v>74</v>
      </c>
      <c r="BP2" s="144" t="s">
        <v>26</v>
      </c>
      <c r="BQ2" s="140" t="s">
        <v>89</v>
      </c>
      <c r="BR2" s="144" t="s">
        <v>87</v>
      </c>
      <c r="BS2" s="144" t="s">
        <v>74</v>
      </c>
      <c r="BT2" s="144" t="s">
        <v>26</v>
      </c>
      <c r="BU2" s="144" t="s">
        <v>87</v>
      </c>
      <c r="BV2" s="144" t="s">
        <v>26</v>
      </c>
      <c r="BW2" s="144" t="s">
        <v>87</v>
      </c>
      <c r="BX2" s="144" t="s">
        <v>26</v>
      </c>
      <c r="BY2" s="144" t="s">
        <v>87</v>
      </c>
      <c r="BZ2" s="144" t="s">
        <v>74</v>
      </c>
      <c r="CA2" s="144" t="s">
        <v>26</v>
      </c>
      <c r="CB2" s="144" t="s">
        <v>74</v>
      </c>
      <c r="CC2" s="144" t="s">
        <v>26</v>
      </c>
      <c r="CD2" s="144" t="s">
        <v>87</v>
      </c>
      <c r="CE2" s="152" t="s">
        <v>26</v>
      </c>
      <c r="CF2" s="152" t="s">
        <v>87</v>
      </c>
      <c r="CG2" s="152" t="s">
        <v>74</v>
      </c>
      <c r="CH2" s="152" t="s">
        <v>26</v>
      </c>
      <c r="CI2" s="144" t="s">
        <v>74</v>
      </c>
      <c r="CJ2" s="144" t="s">
        <v>26</v>
      </c>
      <c r="CK2" s="142" t="s">
        <v>87</v>
      </c>
      <c r="CL2" s="142" t="s">
        <v>26</v>
      </c>
      <c r="CM2" s="144" t="s">
        <v>87</v>
      </c>
      <c r="CN2" s="144" t="s">
        <v>74</v>
      </c>
      <c r="CO2" s="144" t="s">
        <v>26</v>
      </c>
      <c r="CP2" s="144" t="s">
        <v>87</v>
      </c>
      <c r="CQ2" s="144" t="s">
        <v>74</v>
      </c>
      <c r="CR2" s="144" t="s">
        <v>26</v>
      </c>
      <c r="CS2" s="144" t="s">
        <v>87</v>
      </c>
      <c r="CT2" s="144" t="s">
        <v>74</v>
      </c>
      <c r="CU2" s="144" t="s">
        <v>26</v>
      </c>
      <c r="CV2" s="144" t="s">
        <v>87</v>
      </c>
      <c r="CW2" s="144" t="s">
        <v>74</v>
      </c>
      <c r="CX2" s="144" t="s">
        <v>26</v>
      </c>
    </row>
    <row r="3" spans="1:102" x14ac:dyDescent="0.25">
      <c r="A3" s="154">
        <v>43098</v>
      </c>
      <c r="B3" s="142">
        <v>181444000400</v>
      </c>
      <c r="C3" s="142">
        <v>222969033445.20999</v>
      </c>
      <c r="D3" s="144">
        <v>408866959029</v>
      </c>
      <c r="E3" s="144">
        <v>358696741500</v>
      </c>
      <c r="F3" s="144">
        <v>875250774540.37695</v>
      </c>
      <c r="G3" s="142">
        <v>90864833500</v>
      </c>
      <c r="H3" s="142">
        <v>113696742211.41</v>
      </c>
      <c r="I3" s="144">
        <v>1364550000.01</v>
      </c>
      <c r="J3" s="144">
        <v>5633803900</v>
      </c>
      <c r="K3" s="144">
        <v>7187226873.7399998</v>
      </c>
      <c r="L3" s="144">
        <v>639024133936</v>
      </c>
      <c r="M3" s="144">
        <v>714812347439.79199</v>
      </c>
      <c r="N3" s="144">
        <v>317017793280</v>
      </c>
      <c r="O3" s="144">
        <v>32078988800</v>
      </c>
      <c r="P3" s="144">
        <v>407299661564.46002</v>
      </c>
      <c r="Q3" s="144">
        <v>70123705621</v>
      </c>
      <c r="R3" s="144">
        <v>16186385700</v>
      </c>
      <c r="S3" s="144">
        <v>89848706874.289993</v>
      </c>
      <c r="T3" s="144">
        <v>348209530527.56</v>
      </c>
      <c r="U3" s="144">
        <v>122836399003.2</v>
      </c>
      <c r="V3" s="144">
        <v>521476813069.85999</v>
      </c>
      <c r="W3" s="144">
        <v>37962919000</v>
      </c>
      <c r="X3" s="144">
        <v>5596690056.9499998</v>
      </c>
      <c r="Y3" s="144">
        <v>48460125654.519997</v>
      </c>
      <c r="Z3" s="144">
        <v>69906931298.479996</v>
      </c>
      <c r="AA3" s="144">
        <v>69977112882.529999</v>
      </c>
      <c r="AB3" s="144">
        <v>34560988300</v>
      </c>
      <c r="AC3" s="144">
        <v>5577809500.04</v>
      </c>
      <c r="AD3" s="144">
        <v>44266965105.82</v>
      </c>
      <c r="AE3" s="144">
        <v>30176234700</v>
      </c>
      <c r="AF3" s="144">
        <v>4226994102.4699998</v>
      </c>
      <c r="AG3" s="144">
        <v>38510030450.790001</v>
      </c>
      <c r="AH3" s="142">
        <v>695356631500</v>
      </c>
      <c r="AI3" s="142">
        <v>865097446754.90796</v>
      </c>
      <c r="AJ3" s="144">
        <v>25412781266</v>
      </c>
      <c r="AK3" s="144">
        <v>4578935449.75</v>
      </c>
      <c r="AL3" s="144">
        <v>31893827355.889999</v>
      </c>
      <c r="AM3" s="144">
        <v>80637277100.089996</v>
      </c>
      <c r="AN3" s="144">
        <v>18407326699.119999</v>
      </c>
      <c r="AO3" s="144">
        <v>103299417608.91</v>
      </c>
      <c r="AP3" s="142">
        <v>127776462000</v>
      </c>
      <c r="AQ3" s="142">
        <v>242401957672.26999</v>
      </c>
      <c r="AR3" s="144">
        <v>44509722000</v>
      </c>
      <c r="AS3" s="144">
        <v>6284708697.5100002</v>
      </c>
      <c r="AT3" s="144">
        <v>57133917876.239998</v>
      </c>
      <c r="AU3" s="144">
        <v>778365214449</v>
      </c>
      <c r="AV3" s="144">
        <v>22585500000</v>
      </c>
      <c r="AW3" s="144">
        <v>899752198265.21997</v>
      </c>
      <c r="AX3" s="144">
        <v>80201456000</v>
      </c>
      <c r="AY3" s="144">
        <v>13445449701.15</v>
      </c>
      <c r="AZ3" s="144">
        <v>118613161457.8</v>
      </c>
      <c r="BA3" s="144">
        <v>128778986000</v>
      </c>
      <c r="BB3" s="144">
        <v>44010830000</v>
      </c>
      <c r="BC3" s="144">
        <v>180056318208.60999</v>
      </c>
      <c r="BD3" s="142">
        <v>453652544450</v>
      </c>
      <c r="BE3" s="142">
        <v>460434824452.84003</v>
      </c>
      <c r="BF3" s="144">
        <v>23554153500</v>
      </c>
      <c r="BG3" s="144">
        <v>23964153293.150002</v>
      </c>
      <c r="BH3" s="144">
        <v>31459797000</v>
      </c>
      <c r="BI3" s="144">
        <v>5485424000</v>
      </c>
      <c r="BJ3" s="144">
        <v>40152221782.040001</v>
      </c>
      <c r="BK3" s="144">
        <v>182573090100</v>
      </c>
      <c r="BL3" s="144">
        <v>16389999998.91</v>
      </c>
      <c r="BM3" s="144">
        <v>301204164199.67999</v>
      </c>
      <c r="BN3" s="144">
        <v>27859521000</v>
      </c>
      <c r="BO3" s="144">
        <v>7518728174.1400003</v>
      </c>
      <c r="BP3" s="144">
        <v>40977003366.169998</v>
      </c>
      <c r="BQ3" s="154">
        <v>43098</v>
      </c>
      <c r="BR3" s="144">
        <v>29205579000</v>
      </c>
      <c r="BS3" s="144">
        <v>0</v>
      </c>
      <c r="BT3" s="144">
        <v>34129529876.110001</v>
      </c>
      <c r="BU3" s="144">
        <v>128218292250</v>
      </c>
      <c r="BV3" s="144">
        <v>137337428251.78999</v>
      </c>
      <c r="BW3" s="144">
        <v>317081525500</v>
      </c>
      <c r="BX3" s="144">
        <v>352626675067.45001</v>
      </c>
      <c r="BY3" s="148">
        <v>80902849100</v>
      </c>
      <c r="BZ3" s="148">
        <v>11884407000</v>
      </c>
      <c r="CA3" s="148">
        <v>103379781842.22</v>
      </c>
      <c r="CB3" s="148"/>
      <c r="CC3" s="148"/>
      <c r="CD3" s="148"/>
      <c r="CI3" s="148"/>
      <c r="CJ3" s="148"/>
      <c r="CK3" s="155"/>
      <c r="CL3" s="155"/>
    </row>
    <row r="4" spans="1:102" x14ac:dyDescent="0.25">
      <c r="A4" s="154">
        <v>43102</v>
      </c>
      <c r="B4" s="142">
        <v>181507373500</v>
      </c>
      <c r="C4" s="142">
        <v>223149343597.01001</v>
      </c>
      <c r="D4" s="144">
        <v>408856095220</v>
      </c>
      <c r="E4" s="144">
        <v>350566947200</v>
      </c>
      <c r="F4" s="144">
        <v>867453946180.27197</v>
      </c>
      <c r="G4" s="142">
        <v>90890849500</v>
      </c>
      <c r="H4" s="142">
        <v>113854114653.45</v>
      </c>
      <c r="I4" s="144">
        <v>1366450500.01</v>
      </c>
      <c r="J4" s="144">
        <v>5646938020</v>
      </c>
      <c r="K4" s="144">
        <v>7201901840.6700001</v>
      </c>
      <c r="L4" s="144">
        <v>639357201611</v>
      </c>
      <c r="M4" s="144">
        <v>715570658039.16199</v>
      </c>
      <c r="N4" s="144">
        <v>316998421460</v>
      </c>
      <c r="O4" s="144">
        <v>31882407340</v>
      </c>
      <c r="P4" s="144">
        <v>407276948016.53998</v>
      </c>
      <c r="Q4" s="144">
        <v>0</v>
      </c>
      <c r="R4" s="144">
        <v>0</v>
      </c>
      <c r="S4" s="144">
        <v>0</v>
      </c>
      <c r="T4" s="144">
        <v>348074014641.56</v>
      </c>
      <c r="U4" s="144">
        <v>122065604203.2</v>
      </c>
      <c r="V4" s="144">
        <v>520785517435.39001</v>
      </c>
      <c r="W4" s="144">
        <v>37990967000</v>
      </c>
      <c r="X4" s="144">
        <v>5559822221.9499998</v>
      </c>
      <c r="Y4" s="144">
        <v>48472052061.830002</v>
      </c>
      <c r="Z4" s="144">
        <v>69672523398.479996</v>
      </c>
      <c r="AA4" s="144">
        <v>69720596237.460007</v>
      </c>
      <c r="AB4" s="144">
        <v>34588292000</v>
      </c>
      <c r="AC4" s="144">
        <v>5624306950.04</v>
      </c>
      <c r="AD4" s="144">
        <v>44355911681.860001</v>
      </c>
      <c r="AE4" s="144">
        <v>30208115000</v>
      </c>
      <c r="AF4" s="144">
        <v>4199283932.4699998</v>
      </c>
      <c r="AG4" s="144">
        <v>38531078126.709999</v>
      </c>
      <c r="AH4" s="142">
        <v>695216872500</v>
      </c>
      <c r="AI4" s="142">
        <v>965454470990.59802</v>
      </c>
      <c r="AJ4" s="144">
        <v>24365584782</v>
      </c>
      <c r="AK4" s="144">
        <v>4560926984.75</v>
      </c>
      <c r="AL4" s="144">
        <v>31897956675.93</v>
      </c>
      <c r="AM4" s="144">
        <v>80670474400.089996</v>
      </c>
      <c r="AN4" s="144">
        <v>18047123759.119999</v>
      </c>
      <c r="AO4" s="144">
        <v>103005832986.03999</v>
      </c>
      <c r="AP4" s="142">
        <v>127755022000</v>
      </c>
      <c r="AQ4" s="142">
        <v>247024011156.54999</v>
      </c>
      <c r="AR4" s="144">
        <v>44521945000</v>
      </c>
      <c r="AS4" s="144">
        <v>6243656857.5100002</v>
      </c>
      <c r="AT4" s="144">
        <v>57128524885.739998</v>
      </c>
      <c r="AU4" s="144">
        <v>778681304022</v>
      </c>
      <c r="AV4" s="144">
        <v>22492350000</v>
      </c>
      <c r="AW4" s="144">
        <v>900524980834.31995</v>
      </c>
      <c r="AX4" s="144">
        <v>80175749000</v>
      </c>
      <c r="AY4" s="144">
        <v>13357083261.15</v>
      </c>
      <c r="AZ4" s="144">
        <v>118577975434.39</v>
      </c>
      <c r="BA4" s="144">
        <v>128982640000</v>
      </c>
      <c r="BB4" s="144">
        <v>44070065000</v>
      </c>
      <c r="BC4" s="144">
        <v>180430687853.28</v>
      </c>
      <c r="BD4" s="142">
        <v>454063144484</v>
      </c>
      <c r="BE4" s="142">
        <v>461651492681.17999</v>
      </c>
      <c r="BF4" s="144">
        <v>23572848000</v>
      </c>
      <c r="BG4" s="144">
        <v>24000906430.490002</v>
      </c>
      <c r="BH4" s="144">
        <v>31463727000</v>
      </c>
      <c r="BI4" s="144">
        <v>5449381000</v>
      </c>
      <c r="BJ4" s="144">
        <v>40137368929.379997</v>
      </c>
      <c r="BK4" s="144">
        <v>182574011600</v>
      </c>
      <c r="BL4" s="144">
        <v>16334999998.91</v>
      </c>
      <c r="BM4" s="144">
        <v>301298103172.84998</v>
      </c>
      <c r="BN4" s="144">
        <v>28916021000</v>
      </c>
      <c r="BO4" s="144">
        <v>7503711174.1400003</v>
      </c>
      <c r="BP4" s="144">
        <v>40981477503.739998</v>
      </c>
      <c r="BQ4" s="154">
        <v>43102</v>
      </c>
      <c r="BR4" s="144">
        <v>29231803000</v>
      </c>
      <c r="BS4" s="144">
        <v>0</v>
      </c>
      <c r="BT4" s="144">
        <v>34175716814.43</v>
      </c>
      <c r="BU4" s="144">
        <v>128190487500</v>
      </c>
      <c r="BV4" s="144">
        <v>137395334372.14</v>
      </c>
      <c r="BW4" s="144">
        <v>306749057500</v>
      </c>
      <c r="BX4" s="144">
        <v>400999759837.73999</v>
      </c>
      <c r="BY4" s="148">
        <v>0</v>
      </c>
      <c r="BZ4" s="148">
        <v>0</v>
      </c>
      <c r="CA4" s="148">
        <v>0</v>
      </c>
      <c r="CB4" s="148"/>
      <c r="CC4" s="148"/>
      <c r="CD4" s="148"/>
      <c r="CI4" s="148"/>
      <c r="CJ4" s="148"/>
      <c r="CK4" s="155"/>
      <c r="CL4" s="155"/>
    </row>
    <row r="5" spans="1:102" x14ac:dyDescent="0.25">
      <c r="A5" s="154">
        <v>43103</v>
      </c>
      <c r="B5" s="142">
        <v>185147460800</v>
      </c>
      <c r="C5" s="142">
        <v>223202612381.95001</v>
      </c>
      <c r="D5" s="144">
        <v>408946407365</v>
      </c>
      <c r="E5" s="144">
        <v>344202209400</v>
      </c>
      <c r="F5" s="144">
        <v>861289841246.32202</v>
      </c>
      <c r="G5" s="142">
        <v>91145926500</v>
      </c>
      <c r="H5" s="142">
        <v>114088847762.32001</v>
      </c>
      <c r="I5" s="144">
        <v>1372302000.01</v>
      </c>
      <c r="J5" s="144">
        <v>5548565400</v>
      </c>
      <c r="K5" s="144">
        <v>7109368419.3500004</v>
      </c>
      <c r="L5" s="144">
        <v>635918474246</v>
      </c>
      <c r="M5" s="144">
        <v>716999589791.672</v>
      </c>
      <c r="N5" s="144">
        <v>317651019340</v>
      </c>
      <c r="O5" s="144">
        <v>31210009400</v>
      </c>
      <c r="P5" s="144">
        <v>407316022067.5</v>
      </c>
      <c r="Q5" s="144">
        <v>70387621962</v>
      </c>
      <c r="R5" s="144">
        <v>15871622950</v>
      </c>
      <c r="S5" s="144">
        <v>89826798147.949997</v>
      </c>
      <c r="T5" s="144">
        <v>374672896385.56</v>
      </c>
      <c r="U5" s="144">
        <v>119667686003.2</v>
      </c>
      <c r="V5" s="144">
        <v>518394813333.79999</v>
      </c>
      <c r="W5" s="144">
        <v>38129157500</v>
      </c>
      <c r="X5" s="144">
        <v>5451954781.9499998</v>
      </c>
      <c r="Y5" s="144">
        <v>48507986877.629997</v>
      </c>
      <c r="Z5" s="144">
        <v>68481350698.480003</v>
      </c>
      <c r="AA5" s="144">
        <v>68523838607.150002</v>
      </c>
      <c r="AB5" s="144">
        <v>34768668500</v>
      </c>
      <c r="AC5" s="144">
        <v>5494208250.04</v>
      </c>
      <c r="AD5" s="144">
        <v>44409836726.629997</v>
      </c>
      <c r="AE5" s="144">
        <v>30305380500</v>
      </c>
      <c r="AF5" s="144">
        <v>4117476052.4699998</v>
      </c>
      <c r="AG5" s="144">
        <v>38551015840.68</v>
      </c>
      <c r="AH5" s="142">
        <v>719496157000</v>
      </c>
      <c r="AI5" s="142">
        <v>969459412433.26794</v>
      </c>
      <c r="AJ5" s="144">
        <v>24428467298</v>
      </c>
      <c r="AK5" s="144">
        <v>4471139224.75</v>
      </c>
      <c r="AL5" s="144">
        <v>31873428114.029999</v>
      </c>
      <c r="AM5" s="144">
        <v>80957835100.089996</v>
      </c>
      <c r="AN5" s="144">
        <v>18044729099.119999</v>
      </c>
      <c r="AO5" s="144">
        <v>103299824922.05</v>
      </c>
      <c r="AP5" s="142">
        <v>127748004000</v>
      </c>
      <c r="AQ5" s="142">
        <v>247065498100.89999</v>
      </c>
      <c r="AR5" s="144">
        <v>44732425000</v>
      </c>
      <c r="AS5" s="144">
        <v>6121959097.5100002</v>
      </c>
      <c r="AT5" s="144">
        <v>57223900175.389999</v>
      </c>
      <c r="AU5" s="144">
        <v>779680263461</v>
      </c>
      <c r="AV5" s="144">
        <v>21946950000</v>
      </c>
      <c r="AW5" s="144">
        <v>901155487675.75</v>
      </c>
      <c r="AX5" s="144">
        <v>80145514000</v>
      </c>
      <c r="AY5" s="144">
        <v>13111230601.15</v>
      </c>
      <c r="AZ5" s="144">
        <v>118321125524.94</v>
      </c>
      <c r="BA5" s="144">
        <v>129417615500</v>
      </c>
      <c r="BB5" s="144">
        <v>43351250000</v>
      </c>
      <c r="BC5" s="144">
        <v>180175171471.70999</v>
      </c>
      <c r="BD5" s="142">
        <v>455600015802</v>
      </c>
      <c r="BE5" s="142">
        <v>463272483901.23999</v>
      </c>
      <c r="BF5" s="144">
        <v>23645998500</v>
      </c>
      <c r="BG5" s="144">
        <v>24079895780.16</v>
      </c>
      <c r="BH5" s="144">
        <v>31581299400</v>
      </c>
      <c r="BI5" s="144">
        <v>5345067500</v>
      </c>
      <c r="BJ5" s="144">
        <v>40155469542.760002</v>
      </c>
      <c r="BK5" s="144">
        <v>130245940200</v>
      </c>
      <c r="BL5" s="144">
        <v>16114999998.91</v>
      </c>
      <c r="BM5" s="144">
        <v>301157991211.95001</v>
      </c>
      <c r="BN5" s="144">
        <v>31412242500</v>
      </c>
      <c r="BO5" s="144">
        <v>7860845674.1400003</v>
      </c>
      <c r="BP5" s="144">
        <v>40826003025.150002</v>
      </c>
      <c r="BQ5" s="154">
        <v>43103</v>
      </c>
      <c r="BR5" s="144">
        <v>29384721000</v>
      </c>
      <c r="BS5" s="144">
        <v>0</v>
      </c>
      <c r="BT5" s="144">
        <v>34333841423.529999</v>
      </c>
      <c r="BU5" s="144">
        <v>128174868750</v>
      </c>
      <c r="BV5" s="144">
        <v>137408142454.83</v>
      </c>
      <c r="BW5" s="144">
        <v>307572990500</v>
      </c>
      <c r="BX5" s="144">
        <v>401537706055.41998</v>
      </c>
      <c r="BY5" s="148">
        <v>81117595500</v>
      </c>
      <c r="BZ5" s="148">
        <v>11592594000</v>
      </c>
      <c r="CA5" s="148">
        <v>103377457956.92</v>
      </c>
      <c r="CB5" s="148"/>
      <c r="CC5" s="148"/>
      <c r="CD5" s="148"/>
      <c r="CI5" s="148"/>
      <c r="CJ5" s="148"/>
      <c r="CK5" s="155"/>
      <c r="CL5" s="155"/>
    </row>
    <row r="6" spans="1:102" x14ac:dyDescent="0.25">
      <c r="A6" s="154">
        <v>43104</v>
      </c>
      <c r="B6" s="142">
        <v>182387845100</v>
      </c>
      <c r="C6" s="142">
        <v>223263569388.23001</v>
      </c>
      <c r="D6" s="144">
        <v>424193977115</v>
      </c>
      <c r="E6" s="144">
        <v>352335409400</v>
      </c>
      <c r="F6" s="144">
        <v>869644490749.95203</v>
      </c>
      <c r="G6" s="142">
        <v>117787319605</v>
      </c>
      <c r="H6" s="142">
        <v>124625078063.89999</v>
      </c>
      <c r="I6" s="144">
        <v>1374190500.01</v>
      </c>
      <c r="J6" s="144">
        <v>5605235200</v>
      </c>
      <c r="K6" s="144">
        <v>7186370884.8400002</v>
      </c>
      <c r="L6" s="144">
        <v>699885217576</v>
      </c>
      <c r="M6" s="144">
        <v>719685141523.41199</v>
      </c>
      <c r="N6" s="144">
        <v>318247602420</v>
      </c>
      <c r="O6" s="144">
        <v>31404004300</v>
      </c>
      <c r="P6" s="144">
        <v>408170213632.77002</v>
      </c>
      <c r="Q6" s="144">
        <v>70738319648</v>
      </c>
      <c r="R6" s="144">
        <v>15805242500</v>
      </c>
      <c r="S6" s="144">
        <v>90228505537.199997</v>
      </c>
      <c r="T6" s="144">
        <v>374589931413.56</v>
      </c>
      <c r="U6" s="144">
        <v>120827235003.2</v>
      </c>
      <c r="V6" s="144">
        <v>519855584938.62</v>
      </c>
      <c r="W6" s="144">
        <v>38320707000</v>
      </c>
      <c r="X6" s="144">
        <v>5337480056.9499998</v>
      </c>
      <c r="Y6" s="144">
        <v>48744058789.110001</v>
      </c>
      <c r="Z6" s="144">
        <v>68190026998.480003</v>
      </c>
      <c r="AA6" s="144">
        <v>69274369633.610001</v>
      </c>
      <c r="AB6" s="144">
        <v>34919783000</v>
      </c>
      <c r="AC6" s="144">
        <v>5555851500.04</v>
      </c>
      <c r="AD6" s="144">
        <v>44627858723.970001</v>
      </c>
      <c r="AE6" s="144">
        <v>30458956500</v>
      </c>
      <c r="AF6" s="144">
        <v>4146021102.4699998</v>
      </c>
      <c r="AG6" s="144">
        <v>38739186152.720001</v>
      </c>
      <c r="AH6" s="142">
        <v>719447685500</v>
      </c>
      <c r="AI6" s="142">
        <v>993314458202.09802</v>
      </c>
      <c r="AJ6" s="144">
        <v>24490453755</v>
      </c>
      <c r="AK6" s="144">
        <v>4434053449.75</v>
      </c>
      <c r="AL6" s="144">
        <v>31978828323.939999</v>
      </c>
      <c r="AM6" s="144">
        <v>81390730000.089996</v>
      </c>
      <c r="AN6" s="144">
        <v>17937363699.119999</v>
      </c>
      <c r="AO6" s="144">
        <v>103790718155.37</v>
      </c>
      <c r="AP6" s="142">
        <v>127740986000</v>
      </c>
      <c r="AQ6" s="142">
        <v>254605608953.42001</v>
      </c>
      <c r="AR6" s="144">
        <v>44888966000</v>
      </c>
      <c r="AS6" s="144">
        <v>6213778197.5100002</v>
      </c>
      <c r="AT6" s="144">
        <v>57432480082.610001</v>
      </c>
      <c r="AU6" s="144">
        <v>731875719977</v>
      </c>
      <c r="AV6" s="144">
        <v>21890250000</v>
      </c>
      <c r="AW6" s="144">
        <v>901730600014.39001</v>
      </c>
      <c r="AX6" s="144">
        <v>80131637000</v>
      </c>
      <c r="AY6" s="144">
        <v>13155646201.15</v>
      </c>
      <c r="AZ6" s="144">
        <v>118455319424.14999</v>
      </c>
      <c r="BA6" s="144">
        <v>129886158000</v>
      </c>
      <c r="BB6" s="144">
        <v>44142672500</v>
      </c>
      <c r="BC6" s="144">
        <v>181463544868.38</v>
      </c>
      <c r="BD6" s="142">
        <v>455823059639</v>
      </c>
      <c r="BE6" s="142">
        <v>465219162191.98999</v>
      </c>
      <c r="BF6" s="144">
        <v>23679117000</v>
      </c>
      <c r="BG6" s="144">
        <v>24118852832.259998</v>
      </c>
      <c r="BH6" s="144">
        <v>31749610200</v>
      </c>
      <c r="BI6" s="144">
        <v>5320570000</v>
      </c>
      <c r="BJ6" s="144">
        <v>40371310639.709999</v>
      </c>
      <c r="BK6" s="144">
        <v>130232350200</v>
      </c>
      <c r="BL6" s="144">
        <v>16664999998.91</v>
      </c>
      <c r="BM6" s="144">
        <v>301745598540.57001</v>
      </c>
      <c r="BN6" s="144">
        <v>31412881500</v>
      </c>
      <c r="BO6" s="144">
        <v>7877235699.1400003</v>
      </c>
      <c r="BP6" s="144">
        <v>40932640799.269997</v>
      </c>
      <c r="BQ6" s="154">
        <v>43104</v>
      </c>
      <c r="BR6" s="144">
        <v>29531015000</v>
      </c>
      <c r="BS6" s="144">
        <v>0</v>
      </c>
      <c r="BT6" s="144">
        <v>34485344126.900002</v>
      </c>
      <c r="BU6" s="144">
        <v>126170223000</v>
      </c>
      <c r="BV6" s="144">
        <v>137432123407.67999</v>
      </c>
      <c r="BW6" s="144">
        <v>318622341500</v>
      </c>
      <c r="BX6" s="144">
        <v>401369327588.45001</v>
      </c>
      <c r="BY6" s="148">
        <v>81338612500</v>
      </c>
      <c r="BZ6" s="148">
        <v>11507313000</v>
      </c>
      <c r="CA6" s="148">
        <v>103739399391.75</v>
      </c>
      <c r="CB6" s="148"/>
      <c r="CC6" s="148"/>
      <c r="CD6" s="148"/>
      <c r="CI6" s="148"/>
      <c r="CJ6" s="148"/>
      <c r="CK6" s="155"/>
      <c r="CL6" s="155"/>
    </row>
    <row r="7" spans="1:102" x14ac:dyDescent="0.25">
      <c r="A7" s="154">
        <v>43105</v>
      </c>
      <c r="B7" s="142">
        <v>182393636300</v>
      </c>
      <c r="C7" s="142">
        <v>223281685096.76001</v>
      </c>
      <c r="D7" s="144">
        <v>424185594495</v>
      </c>
      <c r="E7" s="144">
        <v>353799640700</v>
      </c>
      <c r="F7" s="144">
        <v>871192329182.58203</v>
      </c>
      <c r="G7" s="142">
        <v>121451755655</v>
      </c>
      <c r="H7" s="142">
        <v>127347603405.21001</v>
      </c>
      <c r="I7" s="144">
        <v>1374810000.01</v>
      </c>
      <c r="J7" s="144">
        <v>5680539140</v>
      </c>
      <c r="K7" s="144">
        <v>7262537816.6499996</v>
      </c>
      <c r="L7" s="144">
        <v>696918989737</v>
      </c>
      <c r="M7" s="144">
        <v>720330838979.91199</v>
      </c>
      <c r="N7" s="144">
        <v>318604921940</v>
      </c>
      <c r="O7" s="144">
        <v>31597795880</v>
      </c>
      <c r="P7" s="144">
        <v>408779722178.08002</v>
      </c>
      <c r="Q7" s="144">
        <v>70833734734</v>
      </c>
      <c r="R7" s="144">
        <v>15966527140</v>
      </c>
      <c r="S7" s="144">
        <v>90494348316.080002</v>
      </c>
      <c r="T7" s="144">
        <v>374618060937.56</v>
      </c>
      <c r="U7" s="144">
        <v>121698395403.2</v>
      </c>
      <c r="V7" s="144">
        <v>520823446853.33002</v>
      </c>
      <c r="W7" s="144">
        <v>38355088000</v>
      </c>
      <c r="X7" s="144">
        <v>5362911386.9499998</v>
      </c>
      <c r="Y7" s="144">
        <v>48809467627.629997</v>
      </c>
      <c r="Z7" s="144">
        <v>68969425498.479996</v>
      </c>
      <c r="AA7" s="144">
        <v>70048260415.389999</v>
      </c>
      <c r="AB7" s="144">
        <v>34948714500</v>
      </c>
      <c r="AC7" s="144">
        <v>5750066400.04</v>
      </c>
      <c r="AD7" s="144">
        <v>44854743169.839996</v>
      </c>
      <c r="AE7" s="144">
        <v>30476402500</v>
      </c>
      <c r="AF7" s="144">
        <v>4165490262.4699998</v>
      </c>
      <c r="AG7" s="144">
        <v>38780652873.779999</v>
      </c>
      <c r="AH7" s="142">
        <v>719399214000</v>
      </c>
      <c r="AI7" s="142">
        <v>984967217659.80798</v>
      </c>
      <c r="AJ7" s="144">
        <v>24506591250</v>
      </c>
      <c r="AK7" s="144">
        <v>4483004519.75</v>
      </c>
      <c r="AL7" s="144">
        <v>32047189359.27</v>
      </c>
      <c r="AM7" s="144">
        <v>81471962000.089996</v>
      </c>
      <c r="AN7" s="144">
        <v>18115610819.119999</v>
      </c>
      <c r="AO7" s="144">
        <v>104059233393.23</v>
      </c>
      <c r="AP7" s="142">
        <v>127733968000</v>
      </c>
      <c r="AQ7" s="142">
        <v>257701141906.01001</v>
      </c>
      <c r="AR7" s="144">
        <v>44893538000</v>
      </c>
      <c r="AS7" s="144">
        <v>6243113017.5100002</v>
      </c>
      <c r="AT7" s="144">
        <v>57472962914.110001</v>
      </c>
      <c r="AU7" s="144">
        <v>731925556121</v>
      </c>
      <c r="AV7" s="144">
        <v>21833550000</v>
      </c>
      <c r="AW7" s="144">
        <v>901883215414.94995</v>
      </c>
      <c r="AX7" s="144">
        <v>92533112000</v>
      </c>
      <c r="AY7" s="144">
        <v>13242713321.15</v>
      </c>
      <c r="AZ7" s="144">
        <v>118522762144.06</v>
      </c>
      <c r="BA7" s="144">
        <v>130146895500</v>
      </c>
      <c r="BB7" s="144">
        <v>44684507500</v>
      </c>
      <c r="BC7" s="144">
        <v>182294523997.78</v>
      </c>
      <c r="BD7" s="142">
        <v>456410299629</v>
      </c>
      <c r="BE7" s="142">
        <v>462894590831.65997</v>
      </c>
      <c r="BF7" s="144">
        <v>23674290000</v>
      </c>
      <c r="BG7" s="144">
        <v>24119713550.41</v>
      </c>
      <c r="BH7" s="144">
        <v>31773018400</v>
      </c>
      <c r="BI7" s="144">
        <v>5348796000</v>
      </c>
      <c r="BJ7" s="144">
        <v>40427535033.709999</v>
      </c>
      <c r="BK7" s="144">
        <v>130221850200</v>
      </c>
      <c r="BL7" s="144">
        <v>61487124498.910004</v>
      </c>
      <c r="BM7" s="144">
        <v>302418796961.78998</v>
      </c>
      <c r="BN7" s="144">
        <v>31414735500</v>
      </c>
      <c r="BO7" s="144">
        <v>8467379274.1400003</v>
      </c>
      <c r="BP7" s="144">
        <v>41009318275.629997</v>
      </c>
      <c r="BQ7" s="154">
        <v>43105</v>
      </c>
      <c r="BR7" s="144">
        <v>29544481000</v>
      </c>
      <c r="BS7" s="144">
        <v>0</v>
      </c>
      <c r="BT7" s="144">
        <v>34504016045.099998</v>
      </c>
      <c r="BU7" s="144">
        <v>126153768250</v>
      </c>
      <c r="BV7" s="144">
        <v>137444095117.44</v>
      </c>
      <c r="BW7" s="144">
        <v>318596283000</v>
      </c>
      <c r="BX7" s="144">
        <v>401337241525.14001</v>
      </c>
      <c r="BY7" s="148">
        <v>81387490000</v>
      </c>
      <c r="BZ7" s="148">
        <v>11592311500</v>
      </c>
      <c r="CA7" s="148">
        <v>103890074461.13</v>
      </c>
      <c r="CB7" s="148"/>
      <c r="CC7" s="148"/>
      <c r="CD7" s="148"/>
      <c r="CI7" s="148"/>
      <c r="CJ7" s="148"/>
      <c r="CK7" s="155"/>
      <c r="CL7" s="155"/>
    </row>
    <row r="8" spans="1:102" x14ac:dyDescent="0.25">
      <c r="A8" s="154">
        <v>43106</v>
      </c>
      <c r="B8" s="142">
        <v>182393636300</v>
      </c>
      <c r="C8" s="142">
        <v>223281685096.76001</v>
      </c>
      <c r="D8" s="144">
        <v>424185594495</v>
      </c>
      <c r="E8" s="144">
        <v>353799640700</v>
      </c>
      <c r="F8" s="144">
        <v>871192329182.58203</v>
      </c>
      <c r="G8" s="142">
        <v>121451755655</v>
      </c>
      <c r="H8" s="142">
        <v>127347603405.21001</v>
      </c>
      <c r="I8" s="144">
        <v>1374810000.01</v>
      </c>
      <c r="J8" s="144">
        <v>5680539140</v>
      </c>
      <c r="K8" s="144">
        <v>7262537816.6499996</v>
      </c>
      <c r="L8" s="144">
        <v>696918989737</v>
      </c>
      <c r="M8" s="144">
        <v>720330838979.91199</v>
      </c>
      <c r="N8" s="144">
        <v>318604921940</v>
      </c>
      <c r="O8" s="144">
        <v>31597795880</v>
      </c>
      <c r="P8" s="144">
        <v>408779722178.08002</v>
      </c>
      <c r="Q8" s="144">
        <v>70833734734</v>
      </c>
      <c r="R8" s="144">
        <v>15966527140</v>
      </c>
      <c r="S8" s="144">
        <v>90494348316.080002</v>
      </c>
      <c r="T8" s="144">
        <v>374618060937.56</v>
      </c>
      <c r="U8" s="144">
        <v>121698395403.2</v>
      </c>
      <c r="V8" s="144">
        <v>520823446853.33002</v>
      </c>
      <c r="W8" s="144">
        <v>38355088000</v>
      </c>
      <c r="X8" s="144">
        <v>5362911386.9499998</v>
      </c>
      <c r="Y8" s="144">
        <v>48809467627.629997</v>
      </c>
      <c r="Z8" s="144">
        <v>68969425498.479996</v>
      </c>
      <c r="AA8" s="144">
        <v>70048260415.389999</v>
      </c>
      <c r="AB8" s="144">
        <v>34948714500</v>
      </c>
      <c r="AC8" s="144">
        <v>5750066400.04</v>
      </c>
      <c r="AD8" s="144">
        <v>44854743169.839996</v>
      </c>
      <c r="AE8" s="144">
        <v>30476402500</v>
      </c>
      <c r="AF8" s="144">
        <v>4165490262.4699998</v>
      </c>
      <c r="AG8" s="144">
        <v>38780652873.779999</v>
      </c>
      <c r="AH8" s="142">
        <v>719399214000</v>
      </c>
      <c r="AI8" s="142">
        <v>984967217659.80798</v>
      </c>
      <c r="AJ8" s="144">
        <v>24506591250</v>
      </c>
      <c r="AK8" s="144">
        <v>4483004519.75</v>
      </c>
      <c r="AL8" s="144">
        <v>32047189359.27</v>
      </c>
      <c r="AM8" s="144">
        <v>81471962000.089996</v>
      </c>
      <c r="AN8" s="144">
        <v>18115610819.119999</v>
      </c>
      <c r="AO8" s="144">
        <v>104059233393.23</v>
      </c>
      <c r="AP8" s="142">
        <v>127733968000</v>
      </c>
      <c r="AQ8" s="142">
        <v>257701141906.01001</v>
      </c>
      <c r="AR8" s="144">
        <v>44893538000</v>
      </c>
      <c r="AS8" s="144">
        <v>6243113017.5100002</v>
      </c>
      <c r="AT8" s="144">
        <v>57472962914.110001</v>
      </c>
      <c r="AU8" s="144">
        <v>731925556121</v>
      </c>
      <c r="AV8" s="144">
        <v>21833550000</v>
      </c>
      <c r="AW8" s="144">
        <v>901883215414.94995</v>
      </c>
      <c r="AX8" s="144">
        <v>92533112000</v>
      </c>
      <c r="AY8" s="144">
        <v>13242713321.15</v>
      </c>
      <c r="AZ8" s="144">
        <v>118522762144.06</v>
      </c>
      <c r="BA8" s="144">
        <v>130146895500</v>
      </c>
      <c r="BB8" s="144">
        <v>44684507500</v>
      </c>
      <c r="BC8" s="144">
        <v>182294523997.78</v>
      </c>
      <c r="BD8" s="142">
        <v>456410299629</v>
      </c>
      <c r="BE8" s="142">
        <v>462894590831.65997</v>
      </c>
      <c r="BF8" s="144">
        <v>23674290000</v>
      </c>
      <c r="BG8" s="144">
        <v>24119713550.41</v>
      </c>
      <c r="BH8" s="144">
        <v>31773018400</v>
      </c>
      <c r="BI8" s="144">
        <v>5348796000</v>
      </c>
      <c r="BJ8" s="144">
        <v>40427535033.709999</v>
      </c>
      <c r="BK8" s="144">
        <v>130221850200</v>
      </c>
      <c r="BL8" s="144">
        <v>61487124498.910004</v>
      </c>
      <c r="BM8" s="144">
        <v>302418796961.78998</v>
      </c>
      <c r="BN8" s="144">
        <v>31414735500</v>
      </c>
      <c r="BO8" s="144">
        <v>8467379274.1400003</v>
      </c>
      <c r="BP8" s="144">
        <v>41009318275.629997</v>
      </c>
      <c r="BQ8" s="154">
        <v>43106</v>
      </c>
      <c r="BR8" s="144">
        <v>29544481000</v>
      </c>
      <c r="BS8" s="144">
        <v>0</v>
      </c>
      <c r="BT8" s="144">
        <v>34504016045.099998</v>
      </c>
      <c r="BU8" s="144">
        <v>126153768250</v>
      </c>
      <c r="BV8" s="144">
        <v>137444095117.44</v>
      </c>
      <c r="BW8" s="144">
        <v>318596283000</v>
      </c>
      <c r="BX8" s="144">
        <v>401337241525.14001</v>
      </c>
      <c r="BY8" s="148">
        <v>81387490000</v>
      </c>
      <c r="BZ8" s="148">
        <v>11592311500</v>
      </c>
      <c r="CA8" s="148">
        <v>103890074461.13</v>
      </c>
      <c r="CB8" s="148"/>
      <c r="CC8" s="148"/>
      <c r="CD8" s="148"/>
      <c r="CI8" s="148"/>
      <c r="CJ8" s="148"/>
      <c r="CK8" s="155"/>
      <c r="CL8" s="155"/>
    </row>
    <row r="9" spans="1:102" x14ac:dyDescent="0.25">
      <c r="A9" s="154">
        <v>43107</v>
      </c>
      <c r="B9" s="142">
        <v>182393636300</v>
      </c>
      <c r="C9" s="142">
        <v>223281685096.76001</v>
      </c>
      <c r="D9" s="144">
        <v>424185594495</v>
      </c>
      <c r="E9" s="144">
        <v>353799640700</v>
      </c>
      <c r="F9" s="144">
        <v>871192329182.58203</v>
      </c>
      <c r="G9" s="142">
        <v>121451755655</v>
      </c>
      <c r="H9" s="142">
        <v>127347603405.21001</v>
      </c>
      <c r="I9" s="144">
        <v>1374810000.01</v>
      </c>
      <c r="J9" s="144">
        <v>5680539140</v>
      </c>
      <c r="K9" s="144">
        <v>7262537816.6499996</v>
      </c>
      <c r="L9" s="144">
        <v>696918989737</v>
      </c>
      <c r="M9" s="144">
        <v>720330838979.91199</v>
      </c>
      <c r="N9" s="144">
        <v>318604921940</v>
      </c>
      <c r="O9" s="144">
        <v>31597795880</v>
      </c>
      <c r="P9" s="144">
        <v>408779722178.08002</v>
      </c>
      <c r="Q9" s="144">
        <v>70833734734</v>
      </c>
      <c r="R9" s="144">
        <v>15966527140</v>
      </c>
      <c r="S9" s="144">
        <v>90494348316.080002</v>
      </c>
      <c r="T9" s="144">
        <v>374618060937.56</v>
      </c>
      <c r="U9" s="144">
        <v>121698395403.2</v>
      </c>
      <c r="V9" s="144">
        <v>520823446853.33002</v>
      </c>
      <c r="W9" s="144">
        <v>38355088000</v>
      </c>
      <c r="X9" s="144">
        <v>5362911386.9499998</v>
      </c>
      <c r="Y9" s="144">
        <v>48809467627.629997</v>
      </c>
      <c r="Z9" s="144">
        <v>68969425498.479996</v>
      </c>
      <c r="AA9" s="144">
        <v>70048260415.389999</v>
      </c>
      <c r="AB9" s="144">
        <v>34948714500</v>
      </c>
      <c r="AC9" s="144">
        <v>5750066400.04</v>
      </c>
      <c r="AD9" s="144">
        <v>44854743169.839996</v>
      </c>
      <c r="AE9" s="144">
        <v>30476402500</v>
      </c>
      <c r="AF9" s="144">
        <v>4165490262.4699998</v>
      </c>
      <c r="AG9" s="144">
        <v>38780652873.779999</v>
      </c>
      <c r="AH9" s="142">
        <v>719399214000</v>
      </c>
      <c r="AI9" s="142">
        <v>984967217659.80798</v>
      </c>
      <c r="AJ9" s="144">
        <v>24506591250</v>
      </c>
      <c r="AK9" s="144">
        <v>4483004519.75</v>
      </c>
      <c r="AL9" s="144">
        <v>32047189359.27</v>
      </c>
      <c r="AM9" s="144">
        <v>81471962000.089996</v>
      </c>
      <c r="AN9" s="144">
        <v>18115610819.119999</v>
      </c>
      <c r="AO9" s="144">
        <v>104059233393.23</v>
      </c>
      <c r="AP9" s="142">
        <v>127733968000</v>
      </c>
      <c r="AQ9" s="142">
        <v>257701141906.01001</v>
      </c>
      <c r="AR9" s="144">
        <v>44893538000</v>
      </c>
      <c r="AS9" s="144">
        <v>6243113017.5100002</v>
      </c>
      <c r="AT9" s="144">
        <v>57472962914.110001</v>
      </c>
      <c r="AU9" s="144">
        <v>731925556121</v>
      </c>
      <c r="AV9" s="144">
        <v>21833550000</v>
      </c>
      <c r="AW9" s="144">
        <v>901883215414.94995</v>
      </c>
      <c r="AX9" s="144">
        <v>92533112000</v>
      </c>
      <c r="AY9" s="144">
        <v>13242713321.15</v>
      </c>
      <c r="AZ9" s="144">
        <v>118522762144.06</v>
      </c>
      <c r="BA9" s="144">
        <v>130146895500</v>
      </c>
      <c r="BB9" s="144">
        <v>44684507500</v>
      </c>
      <c r="BC9" s="144">
        <v>182294523997.78</v>
      </c>
      <c r="BD9" s="142">
        <v>456410299629</v>
      </c>
      <c r="BE9" s="142">
        <v>462894590831.65997</v>
      </c>
      <c r="BF9" s="144">
        <v>23674290000</v>
      </c>
      <c r="BG9" s="144">
        <v>24119713550.41</v>
      </c>
      <c r="BH9" s="144">
        <v>31773018400</v>
      </c>
      <c r="BI9" s="144">
        <v>5348796000</v>
      </c>
      <c r="BJ9" s="144">
        <v>40427535033.709999</v>
      </c>
      <c r="BK9" s="144">
        <v>130221850200</v>
      </c>
      <c r="BL9" s="144">
        <v>61487124498.910004</v>
      </c>
      <c r="BM9" s="144">
        <v>302418796961.78998</v>
      </c>
      <c r="BN9" s="144">
        <v>31414735500</v>
      </c>
      <c r="BO9" s="144">
        <v>8467379274.1400003</v>
      </c>
      <c r="BP9" s="144">
        <v>41009318275.629997</v>
      </c>
      <c r="BQ9" s="154">
        <v>43107</v>
      </c>
      <c r="BR9" s="144">
        <v>29544481000</v>
      </c>
      <c r="BS9" s="144">
        <v>0</v>
      </c>
      <c r="BT9" s="144">
        <v>34504016045.099998</v>
      </c>
      <c r="BU9" s="144">
        <v>126153768250</v>
      </c>
      <c r="BV9" s="144">
        <v>137444095117.44</v>
      </c>
      <c r="BW9" s="144">
        <v>318596283000</v>
      </c>
      <c r="BX9" s="144">
        <v>401337241525.14001</v>
      </c>
      <c r="BY9" s="148">
        <v>81387490000</v>
      </c>
      <c r="BZ9" s="148">
        <v>11592311500</v>
      </c>
      <c r="CA9" s="148">
        <v>103890074461.13</v>
      </c>
      <c r="CB9" s="148"/>
      <c r="CC9" s="148"/>
      <c r="CD9" s="148"/>
      <c r="CI9" s="148"/>
      <c r="CJ9" s="148"/>
      <c r="CK9" s="155"/>
      <c r="CL9" s="155"/>
    </row>
    <row r="10" spans="1:102" s="159" customFormat="1" x14ac:dyDescent="0.25">
      <c r="A10" s="156">
        <v>43108</v>
      </c>
      <c r="B10" s="142">
        <v>179853346000</v>
      </c>
      <c r="C10" s="142">
        <v>223412222054.53</v>
      </c>
      <c r="D10" s="157">
        <v>424311375913</v>
      </c>
      <c r="E10" s="157">
        <v>355173274700</v>
      </c>
      <c r="F10" s="157">
        <v>872953125673.73206</v>
      </c>
      <c r="G10" s="142">
        <v>120841401966</v>
      </c>
      <c r="H10" s="142">
        <v>127962127178.14</v>
      </c>
      <c r="I10" s="157">
        <v>1378365000.01</v>
      </c>
      <c r="J10" s="157">
        <v>5748270400</v>
      </c>
      <c r="K10" s="157">
        <v>7333644911.21</v>
      </c>
      <c r="L10" s="157">
        <v>699454703397</v>
      </c>
      <c r="M10" s="157">
        <v>723231881665.12195</v>
      </c>
      <c r="N10" s="157">
        <v>319265672600</v>
      </c>
      <c r="O10" s="157">
        <v>31686034700</v>
      </c>
      <c r="P10" s="157">
        <v>409704973553.53998</v>
      </c>
      <c r="Q10" s="157">
        <v>71206588124</v>
      </c>
      <c r="R10" s="157">
        <v>16385101000</v>
      </c>
      <c r="S10" s="157">
        <v>91312682429.710007</v>
      </c>
      <c r="T10" s="157">
        <v>378385978239.56</v>
      </c>
      <c r="U10" s="157">
        <v>122698772003.2</v>
      </c>
      <c r="V10" s="157">
        <v>522174690139.20001</v>
      </c>
      <c r="W10" s="157">
        <v>38607059000</v>
      </c>
      <c r="X10" s="157">
        <v>5386087206.9499998</v>
      </c>
      <c r="Y10" s="157">
        <v>49101384800.389999</v>
      </c>
      <c r="Z10" s="157">
        <v>69547343498.479996</v>
      </c>
      <c r="AA10" s="157">
        <v>70609472643.699997</v>
      </c>
      <c r="AB10" s="157">
        <v>35122907600</v>
      </c>
      <c r="AC10" s="157">
        <v>5830476000.04</v>
      </c>
      <c r="AD10" s="157">
        <v>45120506468.940002</v>
      </c>
      <c r="AE10" s="157">
        <v>30671434900</v>
      </c>
      <c r="AF10" s="157">
        <v>4182888902.4699998</v>
      </c>
      <c r="AG10" s="157">
        <v>39006732186.089996</v>
      </c>
      <c r="AH10" s="142">
        <v>719228829500</v>
      </c>
      <c r="AI10" s="142">
        <v>1045449477318.47</v>
      </c>
      <c r="AJ10" s="157">
        <v>24581498115</v>
      </c>
      <c r="AK10" s="157">
        <v>4518263299.75</v>
      </c>
      <c r="AL10" s="157">
        <v>32167156283.939999</v>
      </c>
      <c r="AM10" s="157">
        <v>81912301800.089996</v>
      </c>
      <c r="AN10" s="157">
        <v>18571991799.119999</v>
      </c>
      <c r="AO10" s="157">
        <v>104982990500.00999</v>
      </c>
      <c r="AP10" s="142">
        <v>127712498000</v>
      </c>
      <c r="AQ10" s="142">
        <v>261721466313.47</v>
      </c>
      <c r="AR10" s="157">
        <v>45039130000</v>
      </c>
      <c r="AS10" s="157">
        <v>6269589297.5100002</v>
      </c>
      <c r="AT10" s="157">
        <v>57664742929.639999</v>
      </c>
      <c r="AU10" s="157">
        <v>733003149715</v>
      </c>
      <c r="AV10" s="157">
        <v>21674250000</v>
      </c>
      <c r="AW10" s="157">
        <v>903524048045.56006</v>
      </c>
      <c r="AX10" s="157">
        <v>92535591000</v>
      </c>
      <c r="AY10" s="157">
        <v>13353863801.15</v>
      </c>
      <c r="AZ10" s="157">
        <v>118694312392.92</v>
      </c>
      <c r="BA10" s="157">
        <v>130832129500</v>
      </c>
      <c r="BB10" s="157">
        <v>44949810000</v>
      </c>
      <c r="BC10" s="157">
        <v>183330265195.39999</v>
      </c>
      <c r="BD10" s="142">
        <v>457355211613</v>
      </c>
      <c r="BE10" s="142">
        <v>465232012237.70001</v>
      </c>
      <c r="BF10" s="157">
        <v>23715221000</v>
      </c>
      <c r="BG10" s="157">
        <v>24178069345.799999</v>
      </c>
      <c r="BH10" s="157">
        <v>31944181400</v>
      </c>
      <c r="BI10" s="157">
        <v>5378425000</v>
      </c>
      <c r="BJ10" s="157">
        <v>40642661906.57</v>
      </c>
      <c r="BK10" s="157">
        <v>130247487500</v>
      </c>
      <c r="BL10" s="157">
        <v>67565571999.110001</v>
      </c>
      <c r="BM10" s="157">
        <v>313529196342.37</v>
      </c>
      <c r="BN10" s="157">
        <v>31424392500</v>
      </c>
      <c r="BO10" s="157">
        <v>8560518274.1400003</v>
      </c>
      <c r="BP10" s="157">
        <v>41130784367.480003</v>
      </c>
      <c r="BQ10" s="156">
        <v>43108</v>
      </c>
      <c r="BR10" s="157">
        <v>23207321000</v>
      </c>
      <c r="BS10" s="157">
        <v>0</v>
      </c>
      <c r="BT10" s="157">
        <v>34640184767.169998</v>
      </c>
      <c r="BU10" s="157">
        <v>127243953500</v>
      </c>
      <c r="BV10" s="157">
        <v>137480246330.88</v>
      </c>
      <c r="BW10" s="157">
        <v>307932743000</v>
      </c>
      <c r="BX10" s="157">
        <v>402122612475.47998</v>
      </c>
      <c r="BY10" s="158">
        <v>81626932000</v>
      </c>
      <c r="BZ10" s="158">
        <v>11709018500</v>
      </c>
      <c r="CA10" s="158">
        <v>104296221654.36</v>
      </c>
      <c r="CB10" s="158"/>
      <c r="CC10" s="158"/>
      <c r="CD10" s="158"/>
      <c r="CE10" s="158"/>
      <c r="CF10" s="158"/>
      <c r="CG10" s="158"/>
      <c r="CH10" s="158"/>
      <c r="CI10" s="158"/>
      <c r="CJ10" s="158"/>
      <c r="CK10" s="155"/>
      <c r="CL10" s="155"/>
    </row>
    <row r="11" spans="1:102" x14ac:dyDescent="0.25">
      <c r="A11" s="154">
        <v>43109</v>
      </c>
      <c r="B11" s="142">
        <v>179866298000</v>
      </c>
      <c r="C11" s="142">
        <v>217886900338.67001</v>
      </c>
      <c r="D11" s="144">
        <v>424447877730</v>
      </c>
      <c r="E11" s="144">
        <v>357344943100</v>
      </c>
      <c r="F11" s="144">
        <v>875349749777.09204</v>
      </c>
      <c r="G11" s="142">
        <v>120915152181</v>
      </c>
      <c r="H11" s="142">
        <v>127029723739.85001</v>
      </c>
      <c r="I11" s="144">
        <v>1381125000.01</v>
      </c>
      <c r="J11" s="144">
        <v>5732263260</v>
      </c>
      <c r="K11" s="144">
        <v>7320313659.1700001</v>
      </c>
      <c r="L11" s="144">
        <v>699124413388</v>
      </c>
      <c r="M11" s="144">
        <v>723029788206.052</v>
      </c>
      <c r="N11" s="144">
        <v>319825675620</v>
      </c>
      <c r="O11" s="144">
        <v>31737185620</v>
      </c>
      <c r="P11" s="144">
        <v>410374822641.66998</v>
      </c>
      <c r="Q11" s="144">
        <v>71088019149</v>
      </c>
      <c r="R11" s="144">
        <v>16744117510</v>
      </c>
      <c r="S11" s="144">
        <v>91561973168.059998</v>
      </c>
      <c r="T11" s="144">
        <v>378475264969.56</v>
      </c>
      <c r="U11" s="144">
        <v>122535768603.2</v>
      </c>
      <c r="V11" s="144">
        <v>522166588491.40997</v>
      </c>
      <c r="W11" s="144">
        <v>38569199000</v>
      </c>
      <c r="X11" s="144">
        <v>5392438251.9499998</v>
      </c>
      <c r="Y11" s="144">
        <v>49075449927.910004</v>
      </c>
      <c r="Z11" s="144">
        <v>69447845498.479996</v>
      </c>
      <c r="AA11" s="144">
        <v>70506361909.570007</v>
      </c>
      <c r="AB11" s="144">
        <v>35161322500</v>
      </c>
      <c r="AC11" s="144">
        <v>5930118850.04</v>
      </c>
      <c r="AD11" s="144">
        <v>45262263514.349998</v>
      </c>
      <c r="AE11" s="144">
        <v>30629560000</v>
      </c>
      <c r="AF11" s="144">
        <v>4188089992.4699998</v>
      </c>
      <c r="AG11" s="144">
        <v>38974231702.370003</v>
      </c>
      <c r="AH11" s="142">
        <v>719165499500</v>
      </c>
      <c r="AI11" s="142">
        <v>1037843088232.62</v>
      </c>
      <c r="AJ11" s="144">
        <v>24574451027</v>
      </c>
      <c r="AK11" s="144">
        <v>4533243854.75</v>
      </c>
      <c r="AL11" s="144">
        <v>32178347407.860001</v>
      </c>
      <c r="AM11" s="144">
        <v>81706841400.089996</v>
      </c>
      <c r="AN11" s="144">
        <v>18965849679.119999</v>
      </c>
      <c r="AO11" s="144">
        <v>105180341348.11</v>
      </c>
      <c r="AP11" s="142">
        <v>127711136000</v>
      </c>
      <c r="AQ11" s="142">
        <v>261668809712.79001</v>
      </c>
      <c r="AR11" s="144">
        <v>45057639000</v>
      </c>
      <c r="AS11" s="144">
        <v>6277166977.5100002</v>
      </c>
      <c r="AT11" s="144">
        <v>57697396467.879997</v>
      </c>
      <c r="AU11" s="144">
        <v>733007616685</v>
      </c>
      <c r="AV11" s="144">
        <v>21925350000</v>
      </c>
      <c r="AW11" s="144">
        <v>903727649750.25</v>
      </c>
      <c r="AX11" s="144">
        <v>92541947000</v>
      </c>
      <c r="AY11" s="144">
        <v>13342134681.15</v>
      </c>
      <c r="AZ11" s="144">
        <v>118708260405.53999</v>
      </c>
      <c r="BA11" s="144">
        <v>130608515000</v>
      </c>
      <c r="BB11" s="144">
        <v>44979927500</v>
      </c>
      <c r="BC11" s="144">
        <v>183165149354.38</v>
      </c>
      <c r="BD11" s="142">
        <v>456913887914</v>
      </c>
      <c r="BE11" s="142">
        <v>463019325304.67999</v>
      </c>
      <c r="BF11" s="144">
        <v>23744016500</v>
      </c>
      <c r="BG11" s="144">
        <v>24212672891.09</v>
      </c>
      <c r="BH11" s="144">
        <v>31900911400</v>
      </c>
      <c r="BI11" s="144">
        <v>5381572500</v>
      </c>
      <c r="BJ11" s="144">
        <v>40607307259.480003</v>
      </c>
      <c r="BK11" s="144">
        <v>130254875000</v>
      </c>
      <c r="BL11" s="144">
        <v>67223536699.110001</v>
      </c>
      <c r="BM11" s="144">
        <v>313237045601.73999</v>
      </c>
      <c r="BN11" s="144">
        <v>31426457500</v>
      </c>
      <c r="BO11" s="144">
        <v>8613583199.1399994</v>
      </c>
      <c r="BP11" s="144">
        <v>41191028807.349998</v>
      </c>
      <c r="BQ11" s="154">
        <v>43109</v>
      </c>
      <c r="BR11" s="144">
        <v>23228103000</v>
      </c>
      <c r="BS11" s="144">
        <v>0</v>
      </c>
      <c r="BT11" s="144">
        <v>34666103604.919998</v>
      </c>
      <c r="BU11" s="144">
        <v>127241887250</v>
      </c>
      <c r="BV11" s="144">
        <v>137505681983.70001</v>
      </c>
      <c r="BW11" s="144">
        <v>307939852000</v>
      </c>
      <c r="BX11" s="144">
        <v>404340266180.35999</v>
      </c>
      <c r="BY11" s="148">
        <v>81508175000</v>
      </c>
      <c r="BZ11" s="148">
        <v>11689305000</v>
      </c>
      <c r="CA11" s="148">
        <v>104174166164.08</v>
      </c>
      <c r="CB11" s="148"/>
      <c r="CC11" s="148"/>
      <c r="CD11" s="148"/>
      <c r="CI11" s="148"/>
      <c r="CJ11" s="148"/>
      <c r="CK11" s="155"/>
      <c r="CL11" s="155"/>
    </row>
    <row r="12" spans="1:102" x14ac:dyDescent="0.25">
      <c r="A12" s="154">
        <v>43110</v>
      </c>
      <c r="B12" s="142">
        <v>179869140000</v>
      </c>
      <c r="C12" s="142">
        <v>217930886177.03</v>
      </c>
      <c r="D12" s="144">
        <v>424414856123</v>
      </c>
      <c r="E12" s="144">
        <v>352671025100</v>
      </c>
      <c r="F12" s="144">
        <v>870731442519.08203</v>
      </c>
      <c r="G12" s="142">
        <v>120351720699</v>
      </c>
      <c r="H12" s="142">
        <v>151497659234.98999</v>
      </c>
      <c r="I12" s="144">
        <v>1381695000.01</v>
      </c>
      <c r="J12" s="144">
        <v>5736014660</v>
      </c>
      <c r="K12" s="144">
        <v>7324572899.6899996</v>
      </c>
      <c r="L12" s="144">
        <v>696251673082</v>
      </c>
      <c r="M12" s="144">
        <v>720284047332.52197</v>
      </c>
      <c r="N12" s="144">
        <v>319158028980</v>
      </c>
      <c r="O12" s="144">
        <v>31635097220</v>
      </c>
      <c r="P12" s="144">
        <v>409663729283.01001</v>
      </c>
      <c r="Q12" s="144">
        <v>70599422916</v>
      </c>
      <c r="R12" s="144">
        <v>16629824360</v>
      </c>
      <c r="S12" s="144">
        <v>90968102774.610001</v>
      </c>
      <c r="T12" s="144">
        <v>378163123925.56</v>
      </c>
      <c r="U12" s="144">
        <v>122415551603.2</v>
      </c>
      <c r="V12" s="144">
        <v>521808766767.01001</v>
      </c>
      <c r="W12" s="144">
        <v>38301565000</v>
      </c>
      <c r="X12" s="144">
        <v>5377217476.9499998</v>
      </c>
      <c r="Y12" s="144">
        <v>48797795175.360001</v>
      </c>
      <c r="Z12" s="144">
        <v>69334186498.479996</v>
      </c>
      <c r="AA12" s="144">
        <v>70387137174.759995</v>
      </c>
      <c r="AB12" s="144">
        <v>34928552100</v>
      </c>
      <c r="AC12" s="144">
        <v>5903129600.04</v>
      </c>
      <c r="AD12" s="144">
        <v>45006192009.5</v>
      </c>
      <c r="AE12" s="144">
        <v>30442350900</v>
      </c>
      <c r="AF12" s="144">
        <v>4175950942.4699998</v>
      </c>
      <c r="AG12" s="144">
        <v>38779423000.540001</v>
      </c>
      <c r="AH12" s="142">
        <v>719108153500</v>
      </c>
      <c r="AI12" s="142">
        <v>1045475059410.0699</v>
      </c>
      <c r="AJ12" s="144">
        <v>24488520325</v>
      </c>
      <c r="AK12" s="144">
        <v>4522141129.75</v>
      </c>
      <c r="AL12" s="144">
        <v>32084570757.52</v>
      </c>
      <c r="AM12" s="144">
        <v>81083595300.089996</v>
      </c>
      <c r="AN12" s="144">
        <v>18838020079.119999</v>
      </c>
      <c r="AO12" s="144">
        <v>104438212113.47</v>
      </c>
      <c r="AP12" s="142">
        <v>127704140000</v>
      </c>
      <c r="AQ12" s="142">
        <v>261805976965.03</v>
      </c>
      <c r="AR12" s="144">
        <v>44825378000</v>
      </c>
      <c r="AS12" s="144">
        <v>6259274877.5100002</v>
      </c>
      <c r="AT12" s="144">
        <v>57453803290.419998</v>
      </c>
      <c r="AU12" s="144">
        <v>732693985725</v>
      </c>
      <c r="AV12" s="144">
        <v>21762000000</v>
      </c>
      <c r="AW12" s="144">
        <v>903422449753.93005</v>
      </c>
      <c r="AX12" s="144">
        <v>92602017000</v>
      </c>
      <c r="AY12" s="144">
        <v>13326844581.15</v>
      </c>
      <c r="AZ12" s="144">
        <v>118770870604.02</v>
      </c>
      <c r="BA12" s="144">
        <v>129857412500</v>
      </c>
      <c r="BB12" s="144">
        <v>44893237500</v>
      </c>
      <c r="BC12" s="144">
        <v>182355310476.39999</v>
      </c>
      <c r="BD12" s="142">
        <v>454532107300</v>
      </c>
      <c r="BE12" s="142">
        <v>460721171207.04999</v>
      </c>
      <c r="BF12" s="144">
        <v>23715211500</v>
      </c>
      <c r="BG12" s="144">
        <v>24189675806.029999</v>
      </c>
      <c r="BH12" s="144">
        <v>31686765000</v>
      </c>
      <c r="BI12" s="144">
        <v>5369089500</v>
      </c>
      <c r="BJ12" s="144">
        <v>40385448907.470001</v>
      </c>
      <c r="BK12" s="144">
        <v>165291414000</v>
      </c>
      <c r="BL12" s="144">
        <v>66569440499.110001</v>
      </c>
      <c r="BM12" s="144">
        <v>312466499247.77002</v>
      </c>
      <c r="BN12" s="144">
        <v>31436655000</v>
      </c>
      <c r="BO12" s="144">
        <v>8648414549.1399994</v>
      </c>
      <c r="BP12" s="144">
        <v>41242111874.230003</v>
      </c>
      <c r="BQ12" s="154">
        <v>43110</v>
      </c>
      <c r="BR12" s="144">
        <v>23119858000</v>
      </c>
      <c r="BS12" s="144">
        <v>0</v>
      </c>
      <c r="BT12" s="144">
        <v>34547911090.18</v>
      </c>
      <c r="BU12" s="144">
        <v>127243290000</v>
      </c>
      <c r="BV12" s="144">
        <v>137535346645.10001</v>
      </c>
      <c r="BW12" s="144">
        <v>307303905500</v>
      </c>
      <c r="BX12" s="144">
        <v>403191052979.62</v>
      </c>
      <c r="BY12" s="148">
        <v>81196345000</v>
      </c>
      <c r="BZ12" s="148">
        <v>11684072500</v>
      </c>
      <c r="CA12" s="148">
        <v>103873814854.39</v>
      </c>
      <c r="CB12" s="148"/>
      <c r="CC12" s="148"/>
      <c r="CD12" s="148"/>
      <c r="CI12" s="148"/>
      <c r="CJ12" s="148"/>
      <c r="CK12" s="155"/>
      <c r="CL12" s="155"/>
    </row>
    <row r="13" spans="1:102" x14ac:dyDescent="0.25">
      <c r="A13" s="154">
        <v>43111</v>
      </c>
      <c r="B13" s="142">
        <v>173923459000</v>
      </c>
      <c r="C13" s="142">
        <v>217975945897.91</v>
      </c>
      <c r="D13" s="144">
        <v>439131788371</v>
      </c>
      <c r="E13" s="144">
        <v>349620426600</v>
      </c>
      <c r="F13" s="144">
        <v>867873338549.50195</v>
      </c>
      <c r="G13" s="142">
        <v>140183742892</v>
      </c>
      <c r="H13" s="142">
        <v>152421254064.64001</v>
      </c>
      <c r="I13" s="144">
        <v>1383000000.01</v>
      </c>
      <c r="J13" s="144">
        <v>5746409700</v>
      </c>
      <c r="K13" s="144">
        <v>7336210600.5100002</v>
      </c>
      <c r="L13" s="144">
        <v>696221863681</v>
      </c>
      <c r="M13" s="144">
        <v>720381317760.04199</v>
      </c>
      <c r="N13" s="144">
        <v>319321956880</v>
      </c>
      <c r="O13" s="144">
        <v>31714096800</v>
      </c>
      <c r="P13" s="144">
        <v>409965414344.52002</v>
      </c>
      <c r="Q13" s="144">
        <v>70613172063</v>
      </c>
      <c r="R13" s="144">
        <v>16685491300</v>
      </c>
      <c r="S13" s="144">
        <v>91046555399.529999</v>
      </c>
      <c r="T13" s="144">
        <v>378138701165.56</v>
      </c>
      <c r="U13" s="144">
        <v>122808340503.2</v>
      </c>
      <c r="V13" s="144">
        <v>522252006963.83002</v>
      </c>
      <c r="W13" s="144">
        <v>38280640000</v>
      </c>
      <c r="X13" s="144">
        <v>5392070806.9499998</v>
      </c>
      <c r="Y13" s="144">
        <v>48797319674.389999</v>
      </c>
      <c r="Z13" s="144">
        <v>69571144998.479996</v>
      </c>
      <c r="AA13" s="144">
        <v>70618623168.710007</v>
      </c>
      <c r="AB13" s="144">
        <v>34900401700</v>
      </c>
      <c r="AC13" s="144">
        <v>6024418500.04</v>
      </c>
      <c r="AD13" s="144">
        <v>45103038796.610001</v>
      </c>
      <c r="AE13" s="144">
        <v>30425889300</v>
      </c>
      <c r="AF13" s="144">
        <v>4187406602.4699998</v>
      </c>
      <c r="AG13" s="144">
        <v>38778966548.019997</v>
      </c>
      <c r="AH13" s="142">
        <v>744296570500</v>
      </c>
      <c r="AI13" s="142">
        <v>1032556053231.54</v>
      </c>
      <c r="AJ13" s="144">
        <v>24492710000</v>
      </c>
      <c r="AK13" s="144">
        <v>4551015699.75</v>
      </c>
      <c r="AL13" s="144">
        <v>32120899155.41</v>
      </c>
      <c r="AM13" s="144">
        <v>81102850100.089996</v>
      </c>
      <c r="AN13" s="144">
        <v>18900293699.119999</v>
      </c>
      <c r="AO13" s="144">
        <v>104528734190.11</v>
      </c>
      <c r="AP13" s="142">
        <v>132729801000</v>
      </c>
      <c r="AQ13" s="142">
        <v>261847374003.42001</v>
      </c>
      <c r="AR13" s="144">
        <v>44799551000</v>
      </c>
      <c r="AS13" s="144">
        <v>6276474697.5100002</v>
      </c>
      <c r="AT13" s="144">
        <v>57451749687.529999</v>
      </c>
      <c r="AU13" s="144">
        <v>744531021290</v>
      </c>
      <c r="AV13" s="144">
        <v>21735000000</v>
      </c>
      <c r="AW13" s="144">
        <v>903252471801.29004</v>
      </c>
      <c r="AX13" s="144">
        <v>92621587000</v>
      </c>
      <c r="AY13" s="144">
        <v>13371738201.15</v>
      </c>
      <c r="AZ13" s="144">
        <v>118854807187.32001</v>
      </c>
      <c r="BA13" s="144">
        <v>129872930000</v>
      </c>
      <c r="BB13" s="144">
        <v>45184262500</v>
      </c>
      <c r="BC13" s="144">
        <v>182690323631.63</v>
      </c>
      <c r="BD13" s="142">
        <v>439952049660</v>
      </c>
      <c r="BE13" s="142">
        <v>460813704998.21997</v>
      </c>
      <c r="BF13" s="144">
        <v>23709221500</v>
      </c>
      <c r="BG13" s="144">
        <v>24189493807.599998</v>
      </c>
      <c r="BH13" s="144">
        <v>31686150000</v>
      </c>
      <c r="BI13" s="144">
        <v>5384927500</v>
      </c>
      <c r="BJ13" s="144">
        <v>40405453720.139999</v>
      </c>
      <c r="BK13" s="144">
        <v>117268947000</v>
      </c>
      <c r="BL13" s="144">
        <v>67327952499.110001</v>
      </c>
      <c r="BM13" s="144">
        <v>313335413638.38</v>
      </c>
      <c r="BN13" s="144">
        <v>31420880000</v>
      </c>
      <c r="BO13" s="144">
        <v>9246565449.1399994</v>
      </c>
      <c r="BP13" s="144">
        <v>41326884073.75</v>
      </c>
      <c r="BQ13" s="154">
        <v>43111</v>
      </c>
      <c r="BR13" s="144">
        <v>23099064000</v>
      </c>
      <c r="BS13" s="144">
        <v>0</v>
      </c>
      <c r="BT13" s="144">
        <v>34531609253.459999</v>
      </c>
      <c r="BU13" s="144">
        <v>129759148750</v>
      </c>
      <c r="BV13" s="144">
        <v>137579490453.64999</v>
      </c>
      <c r="BW13" s="144">
        <v>312462735500</v>
      </c>
      <c r="BX13" s="144">
        <v>403362915678.53998</v>
      </c>
      <c r="BY13" s="148">
        <v>81211978000</v>
      </c>
      <c r="BZ13" s="148">
        <v>11726282500</v>
      </c>
      <c r="CA13" s="148">
        <v>103948470998.53</v>
      </c>
      <c r="CB13" s="148"/>
      <c r="CC13" s="148"/>
      <c r="CD13" s="148"/>
      <c r="CI13" s="148"/>
      <c r="CJ13" s="148"/>
      <c r="CK13" s="155"/>
      <c r="CL13" s="155"/>
    </row>
    <row r="14" spans="1:102" x14ac:dyDescent="0.25">
      <c r="A14" s="154">
        <v>43112</v>
      </c>
      <c r="B14" s="142">
        <v>173927394500</v>
      </c>
      <c r="C14" s="142">
        <v>218020113777.51001</v>
      </c>
      <c r="D14" s="144">
        <v>425763353071</v>
      </c>
      <c r="E14" s="144">
        <v>349518135900</v>
      </c>
      <c r="F14" s="144">
        <v>868002992846.97205</v>
      </c>
      <c r="G14" s="142">
        <v>140674936472</v>
      </c>
      <c r="H14" s="142">
        <v>153629452524.75</v>
      </c>
      <c r="I14" s="144">
        <v>1383559500.01</v>
      </c>
      <c r="J14" s="144">
        <v>5718956240</v>
      </c>
      <c r="K14" s="144">
        <v>7309253810.3000002</v>
      </c>
      <c r="L14" s="144">
        <v>695754735743</v>
      </c>
      <c r="M14" s="144">
        <v>722270149990.08203</v>
      </c>
      <c r="N14" s="144">
        <v>320128919820</v>
      </c>
      <c r="O14" s="144">
        <v>31615170080</v>
      </c>
      <c r="P14" s="144">
        <v>410732195252.08002</v>
      </c>
      <c r="Q14" s="144">
        <v>71804190696</v>
      </c>
      <c r="R14" s="144">
        <v>16496642440</v>
      </c>
      <c r="S14" s="144">
        <v>91205606984.320007</v>
      </c>
      <c r="T14" s="144">
        <v>377722580297.56</v>
      </c>
      <c r="U14" s="144">
        <v>122151799903.2</v>
      </c>
      <c r="V14" s="144">
        <v>521968704314.94</v>
      </c>
      <c r="W14" s="144">
        <v>38420262000</v>
      </c>
      <c r="X14" s="144">
        <v>5367564586.9499998</v>
      </c>
      <c r="Y14" s="144">
        <v>48918031650.080002</v>
      </c>
      <c r="Z14" s="144">
        <v>69416986498.479996</v>
      </c>
      <c r="AA14" s="144">
        <v>70474275225.300003</v>
      </c>
      <c r="AB14" s="144">
        <v>35465120100</v>
      </c>
      <c r="AC14" s="144">
        <v>6153524400.04</v>
      </c>
      <c r="AD14" s="144">
        <v>45374150795.989998</v>
      </c>
      <c r="AE14" s="144">
        <v>30538511300</v>
      </c>
      <c r="AF14" s="144">
        <v>4168505662.4699998</v>
      </c>
      <c r="AG14" s="144">
        <v>38877237119.029999</v>
      </c>
      <c r="AH14" s="142">
        <v>751692076500</v>
      </c>
      <c r="AI14" s="142">
        <v>1036219478467.49</v>
      </c>
      <c r="AJ14" s="144">
        <v>24546706639</v>
      </c>
      <c r="AK14" s="144">
        <v>4551115319.75</v>
      </c>
      <c r="AL14" s="144">
        <v>32177553674.799999</v>
      </c>
      <c r="AM14" s="144">
        <v>82455432300.089996</v>
      </c>
      <c r="AN14" s="144">
        <v>18691787119.119999</v>
      </c>
      <c r="AO14" s="144">
        <v>104722490484.53999</v>
      </c>
      <c r="AP14" s="142">
        <v>132722545000</v>
      </c>
      <c r="AQ14" s="142">
        <v>258957984186.17001</v>
      </c>
      <c r="AR14" s="144">
        <v>44914369000</v>
      </c>
      <c r="AS14" s="144">
        <v>6248077817.5100002</v>
      </c>
      <c r="AT14" s="144">
        <v>57544336894.440002</v>
      </c>
      <c r="AU14" s="144">
        <v>744568831359</v>
      </c>
      <c r="AV14" s="144">
        <v>21681000000</v>
      </c>
      <c r="AW14" s="144">
        <v>903407951426.22998</v>
      </c>
      <c r="AX14" s="144">
        <v>93326494500</v>
      </c>
      <c r="AY14" s="144">
        <v>13297631621.15</v>
      </c>
      <c r="AZ14" s="144">
        <v>118787296997.98</v>
      </c>
      <c r="BA14" s="144">
        <v>130207707500</v>
      </c>
      <c r="BB14" s="144">
        <v>45043310000</v>
      </c>
      <c r="BC14" s="144">
        <v>182912617419.04999</v>
      </c>
      <c r="BD14" s="142">
        <v>411877561878</v>
      </c>
      <c r="BE14" s="142">
        <v>447827963707.23999</v>
      </c>
      <c r="BF14" s="144">
        <v>23719407500</v>
      </c>
      <c r="BG14" s="144">
        <v>24205487809.860001</v>
      </c>
      <c r="BH14" s="144">
        <v>31819058800</v>
      </c>
      <c r="BI14" s="144">
        <v>5358871500</v>
      </c>
      <c r="BJ14" s="144">
        <v>40517087362.190002</v>
      </c>
      <c r="BK14" s="144">
        <v>160492334000</v>
      </c>
      <c r="BL14" s="144">
        <v>67684083199.110001</v>
      </c>
      <c r="BM14" s="144">
        <v>313983653092.40002</v>
      </c>
      <c r="BN14" s="144">
        <v>31425115000</v>
      </c>
      <c r="BO14" s="144">
        <v>9200167399.1399994</v>
      </c>
      <c r="BP14" s="144">
        <v>41290723381.419998</v>
      </c>
      <c r="BQ14" s="154">
        <v>43112</v>
      </c>
      <c r="BR14" s="144">
        <v>23161834000</v>
      </c>
      <c r="BS14" s="144">
        <v>0</v>
      </c>
      <c r="BT14" s="144">
        <v>34599496148.699997</v>
      </c>
      <c r="BU14" s="144">
        <v>129791475500</v>
      </c>
      <c r="BV14" s="144">
        <v>137640106815.29001</v>
      </c>
      <c r="BW14" s="144">
        <v>312702342000</v>
      </c>
      <c r="BX14" s="144">
        <v>402174012444</v>
      </c>
      <c r="BY14" s="148">
        <v>81434091000</v>
      </c>
      <c r="BZ14" s="148">
        <v>11656616500</v>
      </c>
      <c r="CA14" s="148">
        <v>104117741597.94</v>
      </c>
      <c r="CB14" s="148"/>
      <c r="CC14" s="148"/>
      <c r="CD14" s="148"/>
      <c r="CI14" s="148"/>
      <c r="CJ14" s="148"/>
      <c r="CK14" s="155"/>
      <c r="CL14" s="155"/>
    </row>
    <row r="15" spans="1:102" x14ac:dyDescent="0.25">
      <c r="A15" s="154">
        <v>43113</v>
      </c>
      <c r="B15" s="142">
        <v>173927394500</v>
      </c>
      <c r="C15" s="142">
        <v>218020113777.51001</v>
      </c>
      <c r="D15" s="144">
        <v>425763353071</v>
      </c>
      <c r="E15" s="144">
        <v>349518135900</v>
      </c>
      <c r="F15" s="144">
        <v>868002992846.97205</v>
      </c>
      <c r="G15" s="142">
        <v>140674936472</v>
      </c>
      <c r="H15" s="142">
        <v>153629452524.75</v>
      </c>
      <c r="I15" s="144">
        <v>1383559500.01</v>
      </c>
      <c r="J15" s="144">
        <v>5718956240</v>
      </c>
      <c r="K15" s="144">
        <v>7309253810.3000002</v>
      </c>
      <c r="L15" s="144">
        <v>695754735743</v>
      </c>
      <c r="M15" s="144">
        <v>722270149990.08203</v>
      </c>
      <c r="N15" s="144">
        <v>320128919820</v>
      </c>
      <c r="O15" s="144">
        <v>31615170080</v>
      </c>
      <c r="P15" s="144">
        <v>410732195252.08002</v>
      </c>
      <c r="Q15" s="144">
        <v>71804190696</v>
      </c>
      <c r="R15" s="144">
        <v>16496642440</v>
      </c>
      <c r="S15" s="144">
        <v>91205606984.320007</v>
      </c>
      <c r="T15" s="144">
        <v>377722580297.56</v>
      </c>
      <c r="U15" s="144">
        <v>122151799903.2</v>
      </c>
      <c r="V15" s="144">
        <v>521968704314.94</v>
      </c>
      <c r="W15" s="144">
        <v>38420262000</v>
      </c>
      <c r="X15" s="144">
        <v>5367564586.9499998</v>
      </c>
      <c r="Y15" s="144">
        <v>48918031650.080002</v>
      </c>
      <c r="Z15" s="144">
        <v>69416986498.479996</v>
      </c>
      <c r="AA15" s="144">
        <v>70474275225.300003</v>
      </c>
      <c r="AB15" s="144">
        <v>35465120100</v>
      </c>
      <c r="AC15" s="144">
        <v>6153524400.04</v>
      </c>
      <c r="AD15" s="144">
        <v>45374150795.989998</v>
      </c>
      <c r="AE15" s="144">
        <v>30538511300</v>
      </c>
      <c r="AF15" s="144">
        <v>4168505662.4699998</v>
      </c>
      <c r="AG15" s="144">
        <v>38877237119.029999</v>
      </c>
      <c r="AH15" s="142">
        <v>751692076500</v>
      </c>
      <c r="AI15" s="142">
        <v>1036219478467.49</v>
      </c>
      <c r="AJ15" s="144">
        <v>24546706639</v>
      </c>
      <c r="AK15" s="144">
        <v>4551115319.75</v>
      </c>
      <c r="AL15" s="144">
        <v>32177553674.799999</v>
      </c>
      <c r="AM15" s="144">
        <v>82455432300.089996</v>
      </c>
      <c r="AN15" s="144">
        <v>18691787119.119999</v>
      </c>
      <c r="AO15" s="144">
        <v>104722490484.53999</v>
      </c>
      <c r="AP15" s="142">
        <v>132722545000</v>
      </c>
      <c r="AQ15" s="142">
        <v>258957984186.17001</v>
      </c>
      <c r="AR15" s="144">
        <v>44914369000</v>
      </c>
      <c r="AS15" s="144">
        <v>6248077817.5100002</v>
      </c>
      <c r="AT15" s="144">
        <v>57544336894.440002</v>
      </c>
      <c r="AU15" s="144">
        <v>744568831359</v>
      </c>
      <c r="AV15" s="144">
        <v>21681000000</v>
      </c>
      <c r="AW15" s="144">
        <v>903407951426.22998</v>
      </c>
      <c r="AX15" s="144">
        <v>93326494500</v>
      </c>
      <c r="AY15" s="144">
        <v>13297631621.15</v>
      </c>
      <c r="AZ15" s="144">
        <v>118787296997.98</v>
      </c>
      <c r="BA15" s="144">
        <v>130207707500</v>
      </c>
      <c r="BB15" s="144">
        <v>45043310000</v>
      </c>
      <c r="BC15" s="144">
        <v>182912617419.04999</v>
      </c>
      <c r="BD15" s="142">
        <v>411877561878</v>
      </c>
      <c r="BE15" s="142">
        <v>447827963707.23999</v>
      </c>
      <c r="BF15" s="144">
        <v>23719407500</v>
      </c>
      <c r="BG15" s="144">
        <v>24205487809.860001</v>
      </c>
      <c r="BH15" s="144">
        <v>31819058800</v>
      </c>
      <c r="BI15" s="144">
        <v>5358871500</v>
      </c>
      <c r="BJ15" s="144">
        <v>40517087362.190002</v>
      </c>
      <c r="BK15" s="144">
        <v>160492334000</v>
      </c>
      <c r="BL15" s="144">
        <v>67684083199.110001</v>
      </c>
      <c r="BM15" s="144">
        <v>313983653092.40002</v>
      </c>
      <c r="BN15" s="144">
        <v>31425115000</v>
      </c>
      <c r="BO15" s="144">
        <v>9200167399.1399994</v>
      </c>
      <c r="BP15" s="144">
        <v>41290723381.419998</v>
      </c>
      <c r="BQ15" s="154">
        <v>43113</v>
      </c>
      <c r="BR15" s="144">
        <v>23161834000</v>
      </c>
      <c r="BS15" s="144">
        <v>0</v>
      </c>
      <c r="BT15" s="144">
        <v>34599496148.699997</v>
      </c>
      <c r="BU15" s="144">
        <v>129791475500</v>
      </c>
      <c r="BV15" s="144">
        <v>137640106815.29001</v>
      </c>
      <c r="BW15" s="144">
        <v>312702342000</v>
      </c>
      <c r="BX15" s="144">
        <v>402174012444</v>
      </c>
      <c r="BY15" s="148">
        <v>81434091000</v>
      </c>
      <c r="BZ15" s="148">
        <v>11656616500</v>
      </c>
      <c r="CA15" s="148">
        <v>104117741597.94</v>
      </c>
      <c r="CB15" s="148"/>
      <c r="CC15" s="148"/>
      <c r="CD15" s="148"/>
      <c r="CI15" s="148"/>
      <c r="CJ15" s="148"/>
      <c r="CK15" s="155"/>
      <c r="CL15" s="155"/>
    </row>
    <row r="16" spans="1:102" x14ac:dyDescent="0.25">
      <c r="A16" s="154">
        <v>43114</v>
      </c>
      <c r="B16" s="142">
        <v>173927394500</v>
      </c>
      <c r="C16" s="142">
        <v>218020113777.51001</v>
      </c>
      <c r="D16" s="144">
        <v>425763353071</v>
      </c>
      <c r="E16" s="144">
        <v>349518135900</v>
      </c>
      <c r="F16" s="144">
        <v>868002992846.97205</v>
      </c>
      <c r="G16" s="142">
        <v>140674936472</v>
      </c>
      <c r="H16" s="142">
        <v>153629452524.75</v>
      </c>
      <c r="I16" s="144">
        <v>1383559500.01</v>
      </c>
      <c r="J16" s="144">
        <v>5718956240</v>
      </c>
      <c r="K16" s="144">
        <v>7309253810.3000002</v>
      </c>
      <c r="L16" s="144">
        <v>695754735743</v>
      </c>
      <c r="M16" s="144">
        <v>722270149990.08203</v>
      </c>
      <c r="N16" s="144">
        <v>320128919820</v>
      </c>
      <c r="O16" s="144">
        <v>31615170080</v>
      </c>
      <c r="P16" s="144">
        <v>410732195252.08002</v>
      </c>
      <c r="Q16" s="144">
        <v>71804190696</v>
      </c>
      <c r="R16" s="144">
        <v>16496642440</v>
      </c>
      <c r="S16" s="144">
        <v>91205606984.320007</v>
      </c>
      <c r="T16" s="144">
        <v>377722580297.56</v>
      </c>
      <c r="U16" s="144">
        <v>122151799903.2</v>
      </c>
      <c r="V16" s="144">
        <v>521968704314.94</v>
      </c>
      <c r="W16" s="144">
        <v>38420262000</v>
      </c>
      <c r="X16" s="144">
        <v>5367564586.9499998</v>
      </c>
      <c r="Y16" s="144">
        <v>48918031650.080002</v>
      </c>
      <c r="Z16" s="144">
        <v>69416986498.479996</v>
      </c>
      <c r="AA16" s="144">
        <v>70474275225.300003</v>
      </c>
      <c r="AB16" s="144">
        <v>35465120100</v>
      </c>
      <c r="AC16" s="144">
        <v>6153524400.04</v>
      </c>
      <c r="AD16" s="144">
        <v>45374150795.989998</v>
      </c>
      <c r="AE16" s="144">
        <v>30538511300</v>
      </c>
      <c r="AF16" s="144">
        <v>4168505662.4699998</v>
      </c>
      <c r="AG16" s="144">
        <v>38877237119.029999</v>
      </c>
      <c r="AH16" s="142">
        <v>751692076500</v>
      </c>
      <c r="AI16" s="142">
        <v>1036219478467.49</v>
      </c>
      <c r="AJ16" s="144">
        <v>24546706639</v>
      </c>
      <c r="AK16" s="144">
        <v>4551115319.75</v>
      </c>
      <c r="AL16" s="144">
        <v>32177553674.799999</v>
      </c>
      <c r="AM16" s="144">
        <v>82455432300.089996</v>
      </c>
      <c r="AN16" s="144">
        <v>18691787119.119999</v>
      </c>
      <c r="AO16" s="144">
        <v>104722490484.53999</v>
      </c>
      <c r="AP16" s="142">
        <v>132722545000</v>
      </c>
      <c r="AQ16" s="142">
        <v>258957984186.17001</v>
      </c>
      <c r="AR16" s="144">
        <v>44914369000</v>
      </c>
      <c r="AS16" s="144">
        <v>6248077817.5100002</v>
      </c>
      <c r="AT16" s="144">
        <v>57544336894.440002</v>
      </c>
      <c r="AU16" s="144">
        <v>744568831359</v>
      </c>
      <c r="AV16" s="144">
        <v>21681000000</v>
      </c>
      <c r="AW16" s="144">
        <v>903407951426.22998</v>
      </c>
      <c r="AX16" s="144">
        <v>93326494500</v>
      </c>
      <c r="AY16" s="144">
        <v>13297631621.15</v>
      </c>
      <c r="AZ16" s="144">
        <v>118787296997.98</v>
      </c>
      <c r="BA16" s="144">
        <v>130207707500</v>
      </c>
      <c r="BB16" s="144">
        <v>45043310000</v>
      </c>
      <c r="BC16" s="144">
        <v>182912617419.04999</v>
      </c>
      <c r="BD16" s="142">
        <v>411877561878</v>
      </c>
      <c r="BE16" s="142">
        <v>447827963707.23999</v>
      </c>
      <c r="BF16" s="144">
        <v>23719407500</v>
      </c>
      <c r="BG16" s="144">
        <v>24205487809.860001</v>
      </c>
      <c r="BH16" s="144">
        <v>31819058800</v>
      </c>
      <c r="BI16" s="144">
        <v>5358871500</v>
      </c>
      <c r="BJ16" s="144">
        <v>40517087362.190002</v>
      </c>
      <c r="BK16" s="144">
        <v>160492334000</v>
      </c>
      <c r="BL16" s="144">
        <v>67684083199.110001</v>
      </c>
      <c r="BM16" s="144">
        <v>313983653092.40002</v>
      </c>
      <c r="BN16" s="144">
        <v>31425115000</v>
      </c>
      <c r="BO16" s="144">
        <v>9200167399.1399994</v>
      </c>
      <c r="BP16" s="144">
        <v>41290723381.419998</v>
      </c>
      <c r="BQ16" s="154">
        <v>43114</v>
      </c>
      <c r="BR16" s="144">
        <v>23161834000</v>
      </c>
      <c r="BS16" s="144">
        <v>0</v>
      </c>
      <c r="BT16" s="144">
        <v>34599496148.699997</v>
      </c>
      <c r="BU16" s="144">
        <v>129791475500</v>
      </c>
      <c r="BV16" s="144">
        <v>137640106815.29001</v>
      </c>
      <c r="BW16" s="144">
        <v>312702342000</v>
      </c>
      <c r="BX16" s="144">
        <v>402174012444</v>
      </c>
      <c r="BY16" s="148">
        <v>81434091000</v>
      </c>
      <c r="BZ16" s="148">
        <v>11656616500</v>
      </c>
      <c r="CA16" s="148">
        <v>104117741597.94</v>
      </c>
      <c r="CB16" s="148"/>
      <c r="CC16" s="148"/>
      <c r="CD16" s="148"/>
      <c r="CI16" s="148"/>
      <c r="CJ16" s="148"/>
      <c r="CK16" s="155"/>
      <c r="CL16" s="155"/>
    </row>
    <row r="17" spans="1:90" x14ac:dyDescent="0.25">
      <c r="A17" s="154">
        <v>43115</v>
      </c>
      <c r="B17" s="142">
        <v>173557873000</v>
      </c>
      <c r="C17" s="142">
        <v>218252688883.17001</v>
      </c>
      <c r="D17" s="144">
        <v>425973071235</v>
      </c>
      <c r="E17" s="144">
        <v>345551824900</v>
      </c>
      <c r="F17" s="144">
        <v>864804432630.76196</v>
      </c>
      <c r="G17" s="142">
        <v>140688216383</v>
      </c>
      <c r="H17" s="142">
        <v>153711288971.89999</v>
      </c>
      <c r="I17" s="144">
        <v>1387642500.01</v>
      </c>
      <c r="J17" s="144">
        <v>4403810500</v>
      </c>
      <c r="K17" s="144">
        <v>7311980478.3999996</v>
      </c>
      <c r="L17" s="144">
        <v>692688763146</v>
      </c>
      <c r="M17" s="144">
        <v>722600658691.76196</v>
      </c>
      <c r="N17" s="144">
        <v>320271453520</v>
      </c>
      <c r="O17" s="144">
        <v>31475879700</v>
      </c>
      <c r="P17" s="144">
        <v>411200299648.16998</v>
      </c>
      <c r="Q17" s="144">
        <v>71771078441</v>
      </c>
      <c r="R17" s="144">
        <v>16384793050</v>
      </c>
      <c r="S17" s="144">
        <v>91152251161.289993</v>
      </c>
      <c r="T17" s="144">
        <v>375308086365.56</v>
      </c>
      <c r="U17" s="144">
        <v>120918698003.2</v>
      </c>
      <c r="V17" s="144">
        <v>522816512693.44</v>
      </c>
      <c r="W17" s="144">
        <v>38422674500</v>
      </c>
      <c r="X17" s="144">
        <v>5333616581.9499998</v>
      </c>
      <c r="Y17" s="144">
        <v>48959575599.760002</v>
      </c>
      <c r="Z17" s="144">
        <v>73723665598.479996</v>
      </c>
      <c r="AA17" s="144">
        <v>70537455941.449997</v>
      </c>
      <c r="AB17" s="144">
        <v>35511778700</v>
      </c>
      <c r="AC17" s="144">
        <v>6360304750.04</v>
      </c>
      <c r="AD17" s="144">
        <v>45646302170.220001</v>
      </c>
      <c r="AE17" s="144">
        <v>30529403500</v>
      </c>
      <c r="AF17" s="144">
        <v>4133853152.4699998</v>
      </c>
      <c r="AG17" s="144">
        <v>38899114213.419998</v>
      </c>
      <c r="AH17" s="142">
        <v>751537615000</v>
      </c>
      <c r="AI17" s="142">
        <v>1060328187958.12</v>
      </c>
      <c r="AJ17" s="144">
        <v>24554548731</v>
      </c>
      <c r="AK17" s="144">
        <v>4553247924.75</v>
      </c>
      <c r="AL17" s="144">
        <v>32241871935.200001</v>
      </c>
      <c r="AM17" s="144">
        <v>82391671900.089996</v>
      </c>
      <c r="AN17" s="144">
        <v>18562332299.119999</v>
      </c>
      <c r="AO17" s="144">
        <v>104635506240.50999</v>
      </c>
      <c r="AP17" s="142">
        <v>132700133000</v>
      </c>
      <c r="AQ17" s="142">
        <v>259077875004.72</v>
      </c>
      <c r="AR17" s="144">
        <v>44961353000</v>
      </c>
      <c r="AS17" s="144">
        <v>6098245797.5100002</v>
      </c>
      <c r="AT17" s="144">
        <v>57636662812.699997</v>
      </c>
      <c r="AU17" s="144">
        <v>744620789732</v>
      </c>
      <c r="AV17" s="144">
        <v>21737700000</v>
      </c>
      <c r="AW17" s="144">
        <v>904056008673.68005</v>
      </c>
      <c r="AX17" s="144">
        <v>93320020500</v>
      </c>
      <c r="AY17" s="144">
        <v>13145755301.15</v>
      </c>
      <c r="AZ17" s="144">
        <v>118895600676.37</v>
      </c>
      <c r="BA17" s="144">
        <v>130113377500</v>
      </c>
      <c r="BB17" s="144">
        <v>44688870000</v>
      </c>
      <c r="BC17" s="144">
        <v>183219981812.22</v>
      </c>
      <c r="BD17" s="142">
        <v>411832546101</v>
      </c>
      <c r="BE17" s="142">
        <v>418736220378.84003</v>
      </c>
      <c r="BF17" s="144">
        <v>23717556000</v>
      </c>
      <c r="BG17" s="144">
        <v>24221060135.880001</v>
      </c>
      <c r="BH17" s="144">
        <v>31809825400</v>
      </c>
      <c r="BI17" s="144">
        <v>5317496500</v>
      </c>
      <c r="BJ17" s="144">
        <v>40544485539.540001</v>
      </c>
      <c r="BK17" s="144">
        <v>160476724600</v>
      </c>
      <c r="BL17" s="144">
        <v>67618087599.110001</v>
      </c>
      <c r="BM17" s="144">
        <v>307304570735.65997</v>
      </c>
      <c r="BN17" s="144">
        <v>31429238500</v>
      </c>
      <c r="BO17" s="144">
        <v>9261417274.1399994</v>
      </c>
      <c r="BP17" s="144">
        <v>41422873039.760002</v>
      </c>
      <c r="BQ17" s="154">
        <v>43115</v>
      </c>
      <c r="BR17" s="144">
        <v>23181132000</v>
      </c>
      <c r="BS17" s="144">
        <v>0</v>
      </c>
      <c r="BT17" s="144">
        <v>34634136090.400002</v>
      </c>
      <c r="BU17" s="144">
        <v>129751431000</v>
      </c>
      <c r="BV17" s="144">
        <v>137685566515.60999</v>
      </c>
      <c r="BW17" s="144">
        <v>313210279000</v>
      </c>
      <c r="BX17" s="144">
        <v>403385765081.69</v>
      </c>
      <c r="BY17" s="148">
        <v>81417454000</v>
      </c>
      <c r="BZ17" s="148">
        <v>11511589000</v>
      </c>
      <c r="CA17" s="148">
        <v>104202564928.35001</v>
      </c>
      <c r="CB17" s="148"/>
      <c r="CC17" s="148"/>
      <c r="CD17" s="148"/>
      <c r="CI17" s="148"/>
      <c r="CJ17" s="148"/>
      <c r="CK17" s="155"/>
      <c r="CL17" s="155"/>
    </row>
    <row r="18" spans="1:90" x14ac:dyDescent="0.25">
      <c r="A18" s="154">
        <v>43116</v>
      </c>
      <c r="B18" s="142">
        <v>173582650500</v>
      </c>
      <c r="C18" s="142">
        <v>216806248275.42001</v>
      </c>
      <c r="D18" s="144">
        <v>426021782464</v>
      </c>
      <c r="E18" s="144">
        <v>352240368700</v>
      </c>
      <c r="F18" s="144">
        <v>867325973168.302</v>
      </c>
      <c r="G18" s="142">
        <v>141022833595</v>
      </c>
      <c r="H18" s="142">
        <v>154069246364.07999</v>
      </c>
      <c r="I18" s="144">
        <v>1389064500.01</v>
      </c>
      <c r="J18" s="144">
        <v>4457428320</v>
      </c>
      <c r="K18" s="144">
        <v>7366958490.5100002</v>
      </c>
      <c r="L18" s="144">
        <v>694208625966</v>
      </c>
      <c r="M18" s="144">
        <v>724247449412.52197</v>
      </c>
      <c r="N18" s="144">
        <v>320406812080</v>
      </c>
      <c r="O18" s="144">
        <v>31785530340</v>
      </c>
      <c r="P18" s="144">
        <v>411704006453.75</v>
      </c>
      <c r="Q18" s="144">
        <v>72086679211</v>
      </c>
      <c r="R18" s="144">
        <v>16392798920</v>
      </c>
      <c r="S18" s="144">
        <v>91484741594.720001</v>
      </c>
      <c r="T18" s="144">
        <v>375425586333.56</v>
      </c>
      <c r="U18" s="144">
        <v>122494405203.2</v>
      </c>
      <c r="V18" s="144">
        <v>524583887257.38</v>
      </c>
      <c r="W18" s="144">
        <v>38573360000</v>
      </c>
      <c r="X18" s="144">
        <v>5386139346.9499998</v>
      </c>
      <c r="Y18" s="144">
        <v>49168365964.809998</v>
      </c>
      <c r="Z18" s="144">
        <v>64081832998.480003</v>
      </c>
      <c r="AA18" s="144">
        <v>71382812634.660004</v>
      </c>
      <c r="AB18" s="144">
        <v>35598178100</v>
      </c>
      <c r="AC18" s="144">
        <v>6411047200.04</v>
      </c>
      <c r="AD18" s="144">
        <v>45787019766.059998</v>
      </c>
      <c r="AE18" s="144">
        <v>30608165200</v>
      </c>
      <c r="AF18" s="144">
        <v>4174018682.4699998</v>
      </c>
      <c r="AG18" s="144">
        <v>39022584762.709999</v>
      </c>
      <c r="AH18" s="142">
        <v>751487282000</v>
      </c>
      <c r="AI18" s="142">
        <v>1060569831496.51</v>
      </c>
      <c r="AJ18" s="144">
        <v>24607316261</v>
      </c>
      <c r="AK18" s="144">
        <v>3943739359.75</v>
      </c>
      <c r="AL18" s="144">
        <v>32334170965.799999</v>
      </c>
      <c r="AM18" s="144">
        <v>82805195900.089996</v>
      </c>
      <c r="AN18" s="144">
        <v>18575871259.119999</v>
      </c>
      <c r="AO18" s="144">
        <v>105071287529.19</v>
      </c>
      <c r="AP18" s="142">
        <v>132692877000</v>
      </c>
      <c r="AQ18" s="142">
        <v>259118624654.48999</v>
      </c>
      <c r="AR18" s="144">
        <v>45086133000</v>
      </c>
      <c r="AS18" s="144">
        <v>6157334357.5100002</v>
      </c>
      <c r="AT18" s="144">
        <v>57827095330.339996</v>
      </c>
      <c r="AU18" s="144">
        <v>751054031633</v>
      </c>
      <c r="AV18" s="144">
        <v>21640500000</v>
      </c>
      <c r="AW18" s="144">
        <v>904402938481.19995</v>
      </c>
      <c r="AX18" s="144">
        <v>93314071500</v>
      </c>
      <c r="AY18" s="144">
        <v>13314274261.15</v>
      </c>
      <c r="AZ18" s="144">
        <v>119077602400.17</v>
      </c>
      <c r="BA18" s="144">
        <v>130536775000</v>
      </c>
      <c r="BB18" s="144">
        <v>44139580000</v>
      </c>
      <c r="BC18" s="144">
        <v>184559016746.48999</v>
      </c>
      <c r="BD18" s="142">
        <v>358461071810</v>
      </c>
      <c r="BE18" s="142">
        <v>419807007905.34003</v>
      </c>
      <c r="BF18" s="144">
        <v>23735366000</v>
      </c>
      <c r="BG18" s="144">
        <v>24244678019.220001</v>
      </c>
      <c r="BH18" s="144">
        <v>31955544600</v>
      </c>
      <c r="BI18" s="144">
        <v>5374533500</v>
      </c>
      <c r="BJ18" s="144">
        <v>40752015835.660004</v>
      </c>
      <c r="BK18" s="144">
        <v>160594778100</v>
      </c>
      <c r="BL18" s="144">
        <v>69226759399.110001</v>
      </c>
      <c r="BM18" s="144">
        <v>309070612589.23999</v>
      </c>
      <c r="BN18" s="144">
        <v>31428760000</v>
      </c>
      <c r="BO18" s="144">
        <v>9407253474.1399994</v>
      </c>
      <c r="BP18" s="144">
        <v>41574182454.209999</v>
      </c>
      <c r="BQ18" s="154">
        <v>43116</v>
      </c>
      <c r="BR18" s="144">
        <v>23229818000</v>
      </c>
      <c r="BS18" s="144">
        <v>0</v>
      </c>
      <c r="BT18" s="144">
        <v>34687937100.830002</v>
      </c>
      <c r="BU18" s="144">
        <v>129753840750</v>
      </c>
      <c r="BV18" s="144">
        <v>137716477204.89999</v>
      </c>
      <c r="BW18" s="144">
        <v>313489036000</v>
      </c>
      <c r="BX18" s="144">
        <v>404655678564.65002</v>
      </c>
      <c r="BY18" s="148">
        <v>81655739000</v>
      </c>
      <c r="BZ18" s="148">
        <v>11672794500</v>
      </c>
      <c r="CA18" s="148">
        <v>104618857430.14999</v>
      </c>
      <c r="CB18" s="148"/>
      <c r="CC18" s="148"/>
      <c r="CD18" s="148"/>
      <c r="CI18" s="148"/>
      <c r="CJ18" s="148"/>
      <c r="CK18" s="155"/>
      <c r="CL18" s="155"/>
    </row>
    <row r="19" spans="1:90" x14ac:dyDescent="0.25">
      <c r="A19" s="154">
        <v>43117</v>
      </c>
      <c r="B19" s="142">
        <v>179687111000</v>
      </c>
      <c r="C19" s="142">
        <v>216932841625.57001</v>
      </c>
      <c r="D19" s="144">
        <v>425932602501</v>
      </c>
      <c r="E19" s="144">
        <v>355359969100</v>
      </c>
      <c r="F19" s="144">
        <v>870442681155.87195</v>
      </c>
      <c r="G19" s="142">
        <v>146874582057</v>
      </c>
      <c r="H19" s="142">
        <v>154873092683.14999</v>
      </c>
      <c r="I19" s="144">
        <v>1389057000.01</v>
      </c>
      <c r="J19" s="144">
        <v>4498137400</v>
      </c>
      <c r="K19" s="144">
        <v>7407595943</v>
      </c>
      <c r="L19" s="144">
        <v>699098416255</v>
      </c>
      <c r="M19" s="144">
        <v>723506900363.66199</v>
      </c>
      <c r="N19" s="144">
        <v>320258653740</v>
      </c>
      <c r="O19" s="144">
        <v>32077373800</v>
      </c>
      <c r="P19" s="144">
        <v>411906367651.03003</v>
      </c>
      <c r="Q19" s="144">
        <v>71343606448</v>
      </c>
      <c r="R19" s="144">
        <v>16430584100</v>
      </c>
      <c r="S19" s="144">
        <v>91327730412.580002</v>
      </c>
      <c r="T19" s="144">
        <v>382799484103.56</v>
      </c>
      <c r="U19" s="144">
        <v>123373625503.2</v>
      </c>
      <c r="V19" s="144">
        <v>525577940326.53003</v>
      </c>
      <c r="W19" s="144">
        <v>38513757500</v>
      </c>
      <c r="X19" s="144">
        <v>5439092056.9499998</v>
      </c>
      <c r="Y19" s="144">
        <v>49167288974.949997</v>
      </c>
      <c r="Z19" s="144">
        <v>65109906998.480003</v>
      </c>
      <c r="AA19" s="144">
        <v>71860373319.25</v>
      </c>
      <c r="AB19" s="144">
        <v>35572785700</v>
      </c>
      <c r="AC19" s="144">
        <v>6377064500.04</v>
      </c>
      <c r="AD19" s="144">
        <v>45731288072.68</v>
      </c>
      <c r="AE19" s="144">
        <v>30574222300</v>
      </c>
      <c r="AF19" s="144">
        <v>4214961602.4699998</v>
      </c>
      <c r="AG19" s="144">
        <v>39034121739.029999</v>
      </c>
      <c r="AH19" s="142">
        <v>766584803000</v>
      </c>
      <c r="AI19" s="142">
        <v>1163393528036.3</v>
      </c>
      <c r="AJ19" s="144">
        <v>24589465275</v>
      </c>
      <c r="AK19" s="144">
        <v>3980245949.75</v>
      </c>
      <c r="AL19" s="144">
        <v>32356071089.759998</v>
      </c>
      <c r="AM19" s="144">
        <v>81912752100.089996</v>
      </c>
      <c r="AN19" s="144">
        <v>18624811699.119999</v>
      </c>
      <c r="AO19" s="144">
        <v>104885349472.97</v>
      </c>
      <c r="AP19" s="142">
        <v>132685621000</v>
      </c>
      <c r="AQ19" s="142">
        <v>260160076262.31</v>
      </c>
      <c r="AR19" s="144">
        <v>45049123000</v>
      </c>
      <c r="AS19" s="144">
        <v>6217839697.5100002</v>
      </c>
      <c r="AT19" s="144">
        <v>57857143953.309998</v>
      </c>
      <c r="AU19" s="144">
        <v>774377135397</v>
      </c>
      <c r="AV19" s="144">
        <v>21951000000</v>
      </c>
      <c r="AW19" s="144">
        <v>905123143809.96997</v>
      </c>
      <c r="AX19" s="144">
        <v>93293120500</v>
      </c>
      <c r="AY19" s="144">
        <v>13422575201.15</v>
      </c>
      <c r="AZ19" s="144">
        <v>119184466884.07001</v>
      </c>
      <c r="BA19" s="144">
        <v>130312583500</v>
      </c>
      <c r="BB19" s="144">
        <v>46231457500</v>
      </c>
      <c r="BC19" s="144">
        <v>185005891241.81</v>
      </c>
      <c r="BD19" s="142">
        <v>308526736267</v>
      </c>
      <c r="BE19" s="142">
        <v>417608483104.56</v>
      </c>
      <c r="BF19" s="144">
        <v>23749444500</v>
      </c>
      <c r="BG19" s="144">
        <v>24264564313.59</v>
      </c>
      <c r="BH19" s="144">
        <v>31890740000</v>
      </c>
      <c r="BI19" s="144">
        <v>5424680500</v>
      </c>
      <c r="BJ19" s="144">
        <v>40742122840.129997</v>
      </c>
      <c r="BK19" s="144">
        <v>178233657100</v>
      </c>
      <c r="BL19" s="144">
        <v>70502478099.110001</v>
      </c>
      <c r="BM19" s="144">
        <v>309033493760.57001</v>
      </c>
      <c r="BN19" s="144">
        <v>31425623500</v>
      </c>
      <c r="BO19" s="144">
        <v>9476192974.1399994</v>
      </c>
      <c r="BP19" s="144">
        <v>41645930967.050003</v>
      </c>
      <c r="BQ19" s="154">
        <v>43117</v>
      </c>
      <c r="BR19" s="144">
        <v>23234980000</v>
      </c>
      <c r="BS19" s="152">
        <v>420000000</v>
      </c>
      <c r="BT19" s="144">
        <v>34697363188.879997</v>
      </c>
      <c r="BU19" s="144">
        <v>129744013500</v>
      </c>
      <c r="BV19" s="144">
        <v>137735150580.84</v>
      </c>
      <c r="BW19" s="144">
        <v>313466609500</v>
      </c>
      <c r="BX19" s="144">
        <v>404657538050.98999</v>
      </c>
      <c r="BY19" s="148">
        <v>82038767500</v>
      </c>
      <c r="BZ19" s="148">
        <v>11758528000</v>
      </c>
      <c r="CA19" s="148">
        <v>104600768603.22</v>
      </c>
      <c r="CB19" s="148"/>
      <c r="CC19" s="148"/>
      <c r="CD19" s="148"/>
      <c r="CI19" s="148"/>
      <c r="CJ19" s="148"/>
      <c r="CK19" s="155"/>
      <c r="CL19" s="155"/>
    </row>
    <row r="20" spans="1:90" x14ac:dyDescent="0.25">
      <c r="A20" s="154">
        <v>43118</v>
      </c>
      <c r="B20" s="142">
        <v>179717440000</v>
      </c>
      <c r="C20" s="142">
        <v>217003661149.28</v>
      </c>
      <c r="D20" s="144">
        <v>425816053077</v>
      </c>
      <c r="E20" s="144">
        <v>356653838400</v>
      </c>
      <c r="F20" s="144">
        <v>871705949577.37195</v>
      </c>
      <c r="G20" s="142">
        <v>146884426500</v>
      </c>
      <c r="H20" s="142">
        <v>154932661056.47</v>
      </c>
      <c r="I20" s="144">
        <v>1390587000.01</v>
      </c>
      <c r="J20" s="144">
        <v>4482992300</v>
      </c>
      <c r="K20" s="144">
        <v>7393915000.2399998</v>
      </c>
      <c r="L20" s="144">
        <v>699140053647</v>
      </c>
      <c r="M20" s="144">
        <v>723674249115.22205</v>
      </c>
      <c r="N20" s="144">
        <v>320324463420</v>
      </c>
      <c r="O20" s="144">
        <v>31962393500</v>
      </c>
      <c r="P20" s="144">
        <v>411915839459.45001</v>
      </c>
      <c r="Q20" s="144">
        <v>71389099289</v>
      </c>
      <c r="R20" s="144">
        <v>16362547300</v>
      </c>
      <c r="S20" s="144">
        <v>91314178114.779999</v>
      </c>
      <c r="T20" s="144">
        <v>382775849541.56</v>
      </c>
      <c r="U20" s="144">
        <v>122880739003.2</v>
      </c>
      <c r="V20" s="144">
        <v>525134936075.09998</v>
      </c>
      <c r="W20" s="144">
        <v>38502353000</v>
      </c>
      <c r="X20" s="144">
        <v>5417404506.9499998</v>
      </c>
      <c r="Y20" s="144">
        <v>49139769785.449997</v>
      </c>
      <c r="Z20" s="144">
        <v>71345327998.479996</v>
      </c>
      <c r="AA20" s="144">
        <v>71707541979.080002</v>
      </c>
      <c r="AB20" s="144">
        <v>35579976400</v>
      </c>
      <c r="AC20" s="144">
        <v>6399680000.04</v>
      </c>
      <c r="AD20" s="144">
        <v>45764742063.019997</v>
      </c>
      <c r="AE20" s="144">
        <v>30566863100</v>
      </c>
      <c r="AF20" s="144">
        <v>4198294002.4699998</v>
      </c>
      <c r="AG20" s="144">
        <v>39014631300.809998</v>
      </c>
      <c r="AH20" s="142">
        <v>768561088000</v>
      </c>
      <c r="AI20" s="142">
        <v>1163555228694.05</v>
      </c>
      <c r="AJ20" s="144">
        <v>24581165440</v>
      </c>
      <c r="AK20" s="144">
        <v>3964211499.75</v>
      </c>
      <c r="AL20" s="144">
        <v>32334979602.099998</v>
      </c>
      <c r="AM20" s="144">
        <v>81939984200.089996</v>
      </c>
      <c r="AN20" s="144">
        <v>18547879499.119999</v>
      </c>
      <c r="AO20" s="144">
        <v>104843345499.34</v>
      </c>
      <c r="AP20" s="142">
        <v>132695645000</v>
      </c>
      <c r="AQ20" s="142">
        <v>260204199358.39999</v>
      </c>
      <c r="AR20" s="144">
        <v>45015753000</v>
      </c>
      <c r="AS20" s="144">
        <v>6193237997.5100002</v>
      </c>
      <c r="AT20" s="144">
        <v>57805693852.489998</v>
      </c>
      <c r="AU20" s="144">
        <v>774580584500</v>
      </c>
      <c r="AV20" s="144">
        <v>21867300000</v>
      </c>
      <c r="AW20" s="144">
        <v>905419273865.72998</v>
      </c>
      <c r="AX20" s="144">
        <v>93252572000</v>
      </c>
      <c r="AY20" s="144">
        <v>13367437501.15</v>
      </c>
      <c r="AZ20" s="144">
        <v>119108255043.50999</v>
      </c>
      <c r="BA20" s="144">
        <v>130354430000</v>
      </c>
      <c r="BB20" s="144">
        <v>46263787500</v>
      </c>
      <c r="BC20" s="144">
        <v>185108509295.64999</v>
      </c>
      <c r="BD20" s="142">
        <v>308625910451</v>
      </c>
      <c r="BE20" s="142">
        <v>417782746750.77002</v>
      </c>
      <c r="BF20" s="144">
        <v>23745769500</v>
      </c>
      <c r="BG20" s="144">
        <v>24266697033.049999</v>
      </c>
      <c r="BH20" s="144">
        <v>31914716000</v>
      </c>
      <c r="BI20" s="144">
        <v>5402884500</v>
      </c>
      <c r="BJ20" s="144">
        <v>40749067924.610001</v>
      </c>
      <c r="BK20" s="144">
        <v>178205278600</v>
      </c>
      <c r="BL20" s="144">
        <v>70653675299.110001</v>
      </c>
      <c r="BM20" s="144">
        <v>308923785946.64001</v>
      </c>
      <c r="BN20" s="144">
        <v>31419344500</v>
      </c>
      <c r="BO20" s="144">
        <v>9428533874.1399994</v>
      </c>
      <c r="BP20" s="144">
        <v>41597935439.18</v>
      </c>
      <c r="BQ20" s="154">
        <v>43118</v>
      </c>
      <c r="BR20" s="144">
        <v>23226907000</v>
      </c>
      <c r="BS20" s="152">
        <v>1591000000</v>
      </c>
      <c r="BT20" s="144">
        <v>34688049105.470001</v>
      </c>
      <c r="BU20" s="144">
        <v>129738828750</v>
      </c>
      <c r="BV20" s="144">
        <v>137758466267.48999</v>
      </c>
      <c r="BW20" s="144">
        <v>313488362000</v>
      </c>
      <c r="BX20" s="144">
        <v>405375138715.48999</v>
      </c>
      <c r="BY20" s="148">
        <v>82055930000</v>
      </c>
      <c r="BZ20" s="148">
        <v>11710091000</v>
      </c>
      <c r="CA20" s="148">
        <v>104585962864.27</v>
      </c>
      <c r="CB20" s="148"/>
      <c r="CC20" s="148"/>
      <c r="CD20" s="148"/>
      <c r="CI20" s="148"/>
      <c r="CJ20" s="148"/>
      <c r="CK20" s="155"/>
      <c r="CL20" s="155"/>
    </row>
    <row r="21" spans="1:90" x14ac:dyDescent="0.25">
      <c r="A21" s="154">
        <v>43119</v>
      </c>
      <c r="B21" s="142">
        <v>179778478500</v>
      </c>
      <c r="C21" s="142">
        <v>216963975592.17999</v>
      </c>
      <c r="D21" s="144">
        <v>425664982433</v>
      </c>
      <c r="E21" s="144">
        <v>361452043000</v>
      </c>
      <c r="F21" s="144">
        <v>876438786508.01196</v>
      </c>
      <c r="G21" s="142">
        <v>153852687278</v>
      </c>
      <c r="H21" s="142">
        <v>154905778757.5</v>
      </c>
      <c r="I21" s="144">
        <v>1392096000.01</v>
      </c>
      <c r="J21" s="144">
        <v>4478643660</v>
      </c>
      <c r="K21" s="144">
        <v>6128698694.3699999</v>
      </c>
      <c r="L21" s="144">
        <v>698841139886</v>
      </c>
      <c r="M21" s="144">
        <v>723502510861.44202</v>
      </c>
      <c r="N21" s="144">
        <v>320437523080</v>
      </c>
      <c r="O21" s="144">
        <v>31689235420</v>
      </c>
      <c r="P21" s="144">
        <v>411814472016.96002</v>
      </c>
      <c r="Q21" s="144">
        <v>71323711733</v>
      </c>
      <c r="R21" s="144">
        <v>16251818360</v>
      </c>
      <c r="S21" s="144">
        <v>91146933685.669998</v>
      </c>
      <c r="T21" s="144">
        <v>384786408283.56</v>
      </c>
      <c r="U21" s="144">
        <v>122561012603.2</v>
      </c>
      <c r="V21" s="144">
        <v>524857702522.97998</v>
      </c>
      <c r="W21" s="144">
        <v>38471718000</v>
      </c>
      <c r="X21" s="144">
        <v>5371976176.9499998</v>
      </c>
      <c r="Y21" s="144">
        <v>49069282787.089996</v>
      </c>
      <c r="Z21" s="144">
        <v>71132182498.479996</v>
      </c>
      <c r="AA21" s="144">
        <v>71456853365.25</v>
      </c>
      <c r="AB21" s="144">
        <v>35555982100</v>
      </c>
      <c r="AC21" s="144">
        <v>6481552600.04</v>
      </c>
      <c r="AD21" s="144">
        <v>45826260521.949997</v>
      </c>
      <c r="AE21" s="144">
        <v>30557743900</v>
      </c>
      <c r="AF21" s="144">
        <v>4162192342.4699998</v>
      </c>
      <c r="AG21" s="144">
        <v>38973947807.019997</v>
      </c>
      <c r="AH21" s="142">
        <v>768507291500</v>
      </c>
      <c r="AI21" s="142">
        <v>1158572988360.23</v>
      </c>
      <c r="AJ21" s="144">
        <v>24565569500</v>
      </c>
      <c r="AK21" s="144">
        <v>3937592929.75</v>
      </c>
      <c r="AL21" s="144">
        <v>32295979548.459999</v>
      </c>
      <c r="AM21" s="144">
        <v>81855687800.089996</v>
      </c>
      <c r="AN21" s="144">
        <v>18417537379.119999</v>
      </c>
      <c r="AO21" s="144">
        <v>104637600862.78</v>
      </c>
      <c r="AP21" s="142">
        <v>132688335000</v>
      </c>
      <c r="AQ21" s="142">
        <v>260244511064.51001</v>
      </c>
      <c r="AR21" s="144">
        <v>44964813000</v>
      </c>
      <c r="AS21" s="144">
        <v>6139768677.5100002</v>
      </c>
      <c r="AT21" s="144">
        <v>57707904612.449997</v>
      </c>
      <c r="AU21" s="144">
        <v>774811428450</v>
      </c>
      <c r="AV21" s="144">
        <v>21269250000</v>
      </c>
      <c r="AW21" s="144">
        <v>905231059765.26001</v>
      </c>
      <c r="AX21" s="144">
        <v>93201078500</v>
      </c>
      <c r="AY21" s="144">
        <v>13322551881.15</v>
      </c>
      <c r="AZ21" s="144">
        <v>119031455647.02</v>
      </c>
      <c r="BA21" s="144">
        <v>130250085500</v>
      </c>
      <c r="BB21" s="144">
        <v>45826580000</v>
      </c>
      <c r="BC21" s="144">
        <v>185225657666.59</v>
      </c>
      <c r="BD21" s="142">
        <v>311931211755</v>
      </c>
      <c r="BE21" s="142">
        <v>316184818022.16998</v>
      </c>
      <c r="BF21" s="144">
        <v>23740003500</v>
      </c>
      <c r="BG21" s="144">
        <v>24266738744.470001</v>
      </c>
      <c r="BH21" s="144">
        <v>31892823000</v>
      </c>
      <c r="BI21" s="144">
        <v>5365617500</v>
      </c>
      <c r="BJ21" s="144">
        <v>40694674074.150002</v>
      </c>
      <c r="BK21" s="144">
        <v>181396526600</v>
      </c>
      <c r="BL21" s="144">
        <v>70683194799.110001</v>
      </c>
      <c r="BM21" s="144">
        <v>308882348806.01001</v>
      </c>
      <c r="BN21" s="144">
        <v>31412428000</v>
      </c>
      <c r="BO21" s="144">
        <v>9425983099.1399994</v>
      </c>
      <c r="BP21" s="144">
        <v>41594387708.120003</v>
      </c>
      <c r="BQ21" s="154">
        <v>43119</v>
      </c>
      <c r="BR21" s="144">
        <v>20121345000</v>
      </c>
      <c r="BS21" s="152">
        <v>1590250000</v>
      </c>
      <c r="BT21" s="144">
        <v>34654346193.269997</v>
      </c>
      <c r="BU21" s="144">
        <v>129725809000</v>
      </c>
      <c r="BV21" s="144">
        <v>137773946717.79001</v>
      </c>
      <c r="BW21" s="144">
        <v>324000277000</v>
      </c>
      <c r="BX21" s="144">
        <v>408802793429.42999</v>
      </c>
      <c r="BY21" s="148">
        <v>81516247000</v>
      </c>
      <c r="BZ21" s="148">
        <v>11694300000</v>
      </c>
      <c r="CA21" s="148">
        <v>104548823657.98</v>
      </c>
      <c r="CB21" s="148"/>
      <c r="CC21" s="148"/>
      <c r="CD21" s="148"/>
      <c r="CI21" s="148"/>
      <c r="CJ21" s="148"/>
      <c r="CK21" s="155"/>
      <c r="CL21" s="155"/>
    </row>
    <row r="22" spans="1:90" x14ac:dyDescent="0.25">
      <c r="A22" s="154">
        <v>43120</v>
      </c>
      <c r="B22" s="142">
        <v>179778478500</v>
      </c>
      <c r="C22" s="142">
        <v>216963975592.17999</v>
      </c>
      <c r="D22" s="144">
        <v>425664982433</v>
      </c>
      <c r="E22" s="144">
        <v>361452043000</v>
      </c>
      <c r="F22" s="144">
        <v>876438786508.01196</v>
      </c>
      <c r="G22" s="142">
        <v>153852687278</v>
      </c>
      <c r="H22" s="142">
        <v>154905778757.5</v>
      </c>
      <c r="I22" s="144">
        <v>1392096000.01</v>
      </c>
      <c r="J22" s="144">
        <v>4478643660</v>
      </c>
      <c r="K22" s="144">
        <v>6128698694.3699999</v>
      </c>
      <c r="L22" s="144">
        <v>698841139886</v>
      </c>
      <c r="M22" s="144">
        <v>723502510861.44202</v>
      </c>
      <c r="N22" s="144">
        <v>320437523080</v>
      </c>
      <c r="O22" s="144">
        <v>31689235420</v>
      </c>
      <c r="P22" s="144">
        <v>411814472016.96002</v>
      </c>
      <c r="Q22" s="144">
        <v>71323711733</v>
      </c>
      <c r="R22" s="144">
        <v>16251818360</v>
      </c>
      <c r="S22" s="144">
        <v>91146933685.669998</v>
      </c>
      <c r="T22" s="144">
        <v>384786408283.56</v>
      </c>
      <c r="U22" s="144">
        <v>122561012603.2</v>
      </c>
      <c r="V22" s="144">
        <v>524857702522.97998</v>
      </c>
      <c r="W22" s="144">
        <v>38471718000</v>
      </c>
      <c r="X22" s="144">
        <v>5371976176.9499998</v>
      </c>
      <c r="Y22" s="144">
        <v>49069282787.089996</v>
      </c>
      <c r="Z22" s="144">
        <v>71132182498.479996</v>
      </c>
      <c r="AA22" s="144">
        <v>71456853365.25</v>
      </c>
      <c r="AB22" s="144">
        <v>35555982100</v>
      </c>
      <c r="AC22" s="144">
        <v>6481552600.04</v>
      </c>
      <c r="AD22" s="144">
        <v>45826260521.949997</v>
      </c>
      <c r="AE22" s="144">
        <v>30557743900</v>
      </c>
      <c r="AF22" s="144">
        <v>4162192342.4699998</v>
      </c>
      <c r="AG22" s="144">
        <v>38973947807.019997</v>
      </c>
      <c r="AH22" s="142">
        <v>768507291500</v>
      </c>
      <c r="AI22" s="142">
        <v>1158572988360.23</v>
      </c>
      <c r="AJ22" s="144">
        <v>24565569500</v>
      </c>
      <c r="AK22" s="144">
        <v>3937592929.75</v>
      </c>
      <c r="AL22" s="144">
        <v>32295979548.459999</v>
      </c>
      <c r="AM22" s="144">
        <v>81855687800.089996</v>
      </c>
      <c r="AN22" s="144">
        <v>18417537379.119999</v>
      </c>
      <c r="AO22" s="144">
        <v>104637600862.78</v>
      </c>
      <c r="AP22" s="142">
        <v>132688335000</v>
      </c>
      <c r="AQ22" s="142">
        <v>260244511064.51001</v>
      </c>
      <c r="AR22" s="144">
        <v>44964813000</v>
      </c>
      <c r="AS22" s="144">
        <v>6139768677.5100002</v>
      </c>
      <c r="AT22" s="144">
        <v>57707904612.449997</v>
      </c>
      <c r="AU22" s="144">
        <v>774811428450</v>
      </c>
      <c r="AV22" s="144">
        <v>21269250000</v>
      </c>
      <c r="AW22" s="144">
        <v>905231059765.26001</v>
      </c>
      <c r="AX22" s="144">
        <v>93201078500</v>
      </c>
      <c r="AY22" s="144">
        <v>13322551881.15</v>
      </c>
      <c r="AZ22" s="144">
        <v>119031455647.02</v>
      </c>
      <c r="BA22" s="144">
        <v>130250085500</v>
      </c>
      <c r="BB22" s="144">
        <v>45826580000</v>
      </c>
      <c r="BC22" s="144">
        <v>185225657666.59</v>
      </c>
      <c r="BD22" s="142">
        <v>311931211755</v>
      </c>
      <c r="BE22" s="142">
        <v>316184818022.16998</v>
      </c>
      <c r="BF22" s="144">
        <v>23740003500</v>
      </c>
      <c r="BG22" s="144">
        <v>24266738744.470001</v>
      </c>
      <c r="BH22" s="144">
        <v>31892823000</v>
      </c>
      <c r="BI22" s="144">
        <v>5365617500</v>
      </c>
      <c r="BJ22" s="144">
        <v>40694674074.150002</v>
      </c>
      <c r="BK22" s="144">
        <v>181396526600</v>
      </c>
      <c r="BL22" s="144">
        <v>70683194799.110001</v>
      </c>
      <c r="BM22" s="144">
        <v>308882348806.01001</v>
      </c>
      <c r="BN22" s="144">
        <v>31412428000</v>
      </c>
      <c r="BO22" s="144">
        <v>9425983099.1399994</v>
      </c>
      <c r="BP22" s="144">
        <v>41594387708.120003</v>
      </c>
      <c r="BQ22" s="154">
        <v>43120</v>
      </c>
      <c r="BR22" s="144">
        <v>20121345000</v>
      </c>
      <c r="BS22" s="152">
        <v>1590250000</v>
      </c>
      <c r="BT22" s="144">
        <v>34654346193.269997</v>
      </c>
      <c r="BU22" s="144">
        <v>129725809000</v>
      </c>
      <c r="BV22" s="144">
        <v>137773946717.79001</v>
      </c>
      <c r="BW22" s="144">
        <v>324000277000</v>
      </c>
      <c r="BX22" s="144">
        <v>408802793429.42999</v>
      </c>
      <c r="BY22" s="148">
        <v>81516247000</v>
      </c>
      <c r="BZ22" s="148">
        <v>11694300000</v>
      </c>
      <c r="CA22" s="148">
        <v>104548823657.98</v>
      </c>
      <c r="CB22" s="148"/>
      <c r="CC22" s="148"/>
      <c r="CD22" s="148"/>
      <c r="CI22" s="148"/>
      <c r="CJ22" s="148"/>
      <c r="CK22" s="155"/>
      <c r="CL22" s="155"/>
    </row>
    <row r="23" spans="1:90" x14ac:dyDescent="0.25">
      <c r="A23" s="154">
        <v>43121</v>
      </c>
      <c r="B23" s="142">
        <v>179778478500</v>
      </c>
      <c r="C23" s="142">
        <v>216963975592.17999</v>
      </c>
      <c r="D23" s="144">
        <v>425664982433</v>
      </c>
      <c r="E23" s="144">
        <v>361452043000</v>
      </c>
      <c r="F23" s="144">
        <v>876438786508.01196</v>
      </c>
      <c r="G23" s="142">
        <v>153852687278</v>
      </c>
      <c r="H23" s="142">
        <v>154905778757.5</v>
      </c>
      <c r="I23" s="144">
        <v>1392096000.01</v>
      </c>
      <c r="J23" s="144">
        <v>4478643660</v>
      </c>
      <c r="K23" s="144">
        <v>6128698694.3699999</v>
      </c>
      <c r="L23" s="144">
        <v>698841139886</v>
      </c>
      <c r="M23" s="144">
        <v>723502510861.44202</v>
      </c>
      <c r="N23" s="144">
        <v>320437523080</v>
      </c>
      <c r="O23" s="144">
        <v>31689235420</v>
      </c>
      <c r="P23" s="144">
        <v>411814472016.96002</v>
      </c>
      <c r="Q23" s="144">
        <v>71323711733</v>
      </c>
      <c r="R23" s="144">
        <v>16251818360</v>
      </c>
      <c r="S23" s="144">
        <v>91146933685.669998</v>
      </c>
      <c r="T23" s="144">
        <v>384786408283.56</v>
      </c>
      <c r="U23" s="144">
        <v>122561012603.2</v>
      </c>
      <c r="V23" s="144">
        <v>524857702522.97998</v>
      </c>
      <c r="W23" s="144">
        <v>38471718000</v>
      </c>
      <c r="X23" s="144">
        <v>5371976176.9499998</v>
      </c>
      <c r="Y23" s="144">
        <v>49069282787.089996</v>
      </c>
      <c r="Z23" s="144">
        <v>71132182498.479996</v>
      </c>
      <c r="AA23" s="144">
        <v>71456853365.25</v>
      </c>
      <c r="AB23" s="144">
        <v>35555982100</v>
      </c>
      <c r="AC23" s="144">
        <v>6481552600.04</v>
      </c>
      <c r="AD23" s="144">
        <v>45826260521.949997</v>
      </c>
      <c r="AE23" s="144">
        <v>30557743900</v>
      </c>
      <c r="AF23" s="144">
        <v>4162192342.4699998</v>
      </c>
      <c r="AG23" s="144">
        <v>38973947807.019997</v>
      </c>
      <c r="AH23" s="142">
        <v>768507291500</v>
      </c>
      <c r="AI23" s="142">
        <v>1158572988360.23</v>
      </c>
      <c r="AJ23" s="144">
        <v>24565569500</v>
      </c>
      <c r="AK23" s="144">
        <v>3937592929.75</v>
      </c>
      <c r="AL23" s="144">
        <v>32295979548.459999</v>
      </c>
      <c r="AM23" s="144">
        <v>81855687800.089996</v>
      </c>
      <c r="AN23" s="144">
        <v>18417537379.119999</v>
      </c>
      <c r="AO23" s="144">
        <v>104637600862.78</v>
      </c>
      <c r="AP23" s="142">
        <v>132688335000</v>
      </c>
      <c r="AQ23" s="142">
        <v>260244511064.51001</v>
      </c>
      <c r="AR23" s="144">
        <v>44964813000</v>
      </c>
      <c r="AS23" s="144">
        <v>6139768677.5100002</v>
      </c>
      <c r="AT23" s="144">
        <v>57707904612.449997</v>
      </c>
      <c r="AU23" s="144">
        <v>774811428450</v>
      </c>
      <c r="AV23" s="144">
        <v>21269250000</v>
      </c>
      <c r="AW23" s="144">
        <v>905231059765.26001</v>
      </c>
      <c r="AX23" s="144">
        <v>93201078500</v>
      </c>
      <c r="AY23" s="144">
        <v>13322551881.15</v>
      </c>
      <c r="AZ23" s="144">
        <v>119031455647.02</v>
      </c>
      <c r="BA23" s="144">
        <v>130250085500</v>
      </c>
      <c r="BB23" s="144">
        <v>45826580000</v>
      </c>
      <c r="BC23" s="144">
        <v>185225657666.59</v>
      </c>
      <c r="BD23" s="142">
        <v>311931211755</v>
      </c>
      <c r="BE23" s="142">
        <v>316184818022.16998</v>
      </c>
      <c r="BF23" s="144">
        <v>23740003500</v>
      </c>
      <c r="BG23" s="144">
        <v>24266738744.470001</v>
      </c>
      <c r="BH23" s="144">
        <v>31892823000</v>
      </c>
      <c r="BI23" s="144">
        <v>5365617500</v>
      </c>
      <c r="BJ23" s="144">
        <v>40694674074.150002</v>
      </c>
      <c r="BK23" s="144">
        <v>181396526600</v>
      </c>
      <c r="BL23" s="144">
        <v>70683194799.110001</v>
      </c>
      <c r="BM23" s="144">
        <v>308882348806.01001</v>
      </c>
      <c r="BN23" s="144">
        <v>31412428000</v>
      </c>
      <c r="BO23" s="144">
        <v>9425983099.1399994</v>
      </c>
      <c r="BP23" s="144">
        <v>41594387708.120003</v>
      </c>
      <c r="BQ23" s="154">
        <v>43121</v>
      </c>
      <c r="BR23" s="144">
        <v>20121345000</v>
      </c>
      <c r="BS23" s="152">
        <v>1590250000</v>
      </c>
      <c r="BT23" s="144">
        <v>34654346193.269997</v>
      </c>
      <c r="BU23" s="144">
        <v>129725809000</v>
      </c>
      <c r="BV23" s="144">
        <v>137773946717.79001</v>
      </c>
      <c r="BW23" s="144">
        <v>324000277000</v>
      </c>
      <c r="BX23" s="144">
        <v>408802793429.42999</v>
      </c>
      <c r="BY23" s="148">
        <v>81516247000</v>
      </c>
      <c r="BZ23" s="148">
        <v>11694300000</v>
      </c>
      <c r="CA23" s="148">
        <v>104548823657.98</v>
      </c>
      <c r="CB23" s="148"/>
      <c r="CC23" s="148"/>
      <c r="CD23" s="148"/>
      <c r="CI23" s="148"/>
      <c r="CJ23" s="148"/>
      <c r="CK23" s="155"/>
      <c r="CL23" s="155"/>
    </row>
    <row r="24" spans="1:90" x14ac:dyDescent="0.25">
      <c r="A24" s="154">
        <v>43122</v>
      </c>
      <c r="B24" s="142">
        <v>190061236500</v>
      </c>
      <c r="C24" s="142">
        <v>242161083083.04999</v>
      </c>
      <c r="D24" s="144">
        <v>425443342633</v>
      </c>
      <c r="E24" s="144">
        <v>360796420800</v>
      </c>
      <c r="F24" s="144">
        <v>875819738339.91199</v>
      </c>
      <c r="G24" s="142">
        <v>148867622304</v>
      </c>
      <c r="H24" s="142">
        <v>164973158366.09</v>
      </c>
      <c r="I24" s="144">
        <v>1396963500.01</v>
      </c>
      <c r="J24" s="144">
        <v>4478695280</v>
      </c>
      <c r="K24" s="144">
        <v>6133582165</v>
      </c>
      <c r="L24" s="144">
        <v>697704456523</v>
      </c>
      <c r="M24" s="144">
        <v>722747460958.97205</v>
      </c>
      <c r="N24" s="144">
        <v>319887918380</v>
      </c>
      <c r="O24" s="144">
        <v>31978447660</v>
      </c>
      <c r="P24" s="144">
        <v>411730301738.95001</v>
      </c>
      <c r="Q24" s="144">
        <v>71169025332</v>
      </c>
      <c r="R24" s="144">
        <v>16288980830</v>
      </c>
      <c r="S24" s="144">
        <v>91056564453.089996</v>
      </c>
      <c r="T24" s="144">
        <v>379240632759.56</v>
      </c>
      <c r="U24" s="144">
        <v>122775315803.2</v>
      </c>
      <c r="V24" s="144">
        <v>525280295093.16998</v>
      </c>
      <c r="W24" s="144">
        <v>38364177000</v>
      </c>
      <c r="X24" s="144">
        <v>5408613291.9499998</v>
      </c>
      <c r="Y24" s="144">
        <v>49015119750.43</v>
      </c>
      <c r="Z24" s="144">
        <v>71206554498.479996</v>
      </c>
      <c r="AA24" s="144">
        <v>71516771465.860001</v>
      </c>
      <c r="AB24" s="144">
        <v>35484822700</v>
      </c>
      <c r="AC24" s="144">
        <v>6780481050.04</v>
      </c>
      <c r="AD24" s="144">
        <v>46064950532.080002</v>
      </c>
      <c r="AE24" s="144">
        <v>30480789900</v>
      </c>
      <c r="AF24" s="144">
        <v>4191264572.4699998</v>
      </c>
      <c r="AG24" s="144">
        <v>38939684425.410004</v>
      </c>
      <c r="AH24" s="142">
        <v>768349105500</v>
      </c>
      <c r="AI24" s="142">
        <v>1181124990602.3101</v>
      </c>
      <c r="AJ24" s="144">
        <v>24534636171</v>
      </c>
      <c r="AK24" s="144">
        <v>3958351014.75</v>
      </c>
      <c r="AL24" s="144">
        <v>32295928246.32</v>
      </c>
      <c r="AM24" s="144">
        <v>81680512300.089996</v>
      </c>
      <c r="AN24" s="144">
        <v>18466091739.119999</v>
      </c>
      <c r="AO24" s="144">
        <v>104537895880.64999</v>
      </c>
      <c r="AP24" s="142">
        <v>132665739000</v>
      </c>
      <c r="AQ24" s="142">
        <v>260366202411.22</v>
      </c>
      <c r="AR24" s="144">
        <v>44898030000</v>
      </c>
      <c r="AS24" s="144">
        <v>6182902137.5100002</v>
      </c>
      <c r="AT24" s="144">
        <v>57704131757</v>
      </c>
      <c r="AU24" s="144">
        <v>774941955931</v>
      </c>
      <c r="AV24" s="144">
        <v>21790350000</v>
      </c>
      <c r="AW24" s="144">
        <v>906418404590</v>
      </c>
      <c r="AX24" s="144">
        <v>93172513500</v>
      </c>
      <c r="AY24" s="144">
        <v>13351145241.15</v>
      </c>
      <c r="AZ24" s="144">
        <v>119090234356.59</v>
      </c>
      <c r="BA24" s="144">
        <v>129964533500</v>
      </c>
      <c r="BB24" s="144">
        <v>45626390000</v>
      </c>
      <c r="BC24" s="144">
        <v>184825691559.25</v>
      </c>
      <c r="BD24" s="142">
        <v>311249884017</v>
      </c>
      <c r="BE24" s="142">
        <v>315670962108.62</v>
      </c>
      <c r="BF24" s="144">
        <v>21728211500</v>
      </c>
      <c r="BG24" s="144">
        <v>24272369878.27</v>
      </c>
      <c r="BH24" s="144">
        <v>31836467200</v>
      </c>
      <c r="BI24" s="144">
        <v>5394822500</v>
      </c>
      <c r="BJ24" s="144">
        <v>40681829640.480003</v>
      </c>
      <c r="BK24" s="144">
        <v>181303679900</v>
      </c>
      <c r="BL24" s="144">
        <v>70681082899.110001</v>
      </c>
      <c r="BM24" s="144">
        <v>308909677388.64001</v>
      </c>
      <c r="BN24" s="144">
        <v>31422214000</v>
      </c>
      <c r="BO24" s="144">
        <v>9505067549.1399994</v>
      </c>
      <c r="BP24" s="144">
        <v>41701322349.199997</v>
      </c>
      <c r="BQ24" s="154">
        <v>43122</v>
      </c>
      <c r="BR24" s="144">
        <v>20084911000</v>
      </c>
      <c r="BS24" s="152">
        <v>1594750000</v>
      </c>
      <c r="BT24" s="144">
        <v>34637286796.110001</v>
      </c>
      <c r="BU24" s="144">
        <v>129725786250</v>
      </c>
      <c r="BV24" s="144">
        <v>137859424097.91</v>
      </c>
      <c r="BW24" s="144">
        <v>323892544500</v>
      </c>
      <c r="BX24" s="144">
        <v>407599651332.66998</v>
      </c>
      <c r="BY24" s="148">
        <v>81433205000</v>
      </c>
      <c r="BZ24" s="148">
        <v>11697058500</v>
      </c>
      <c r="CA24" s="148">
        <v>104519536922.47</v>
      </c>
      <c r="CB24" s="148"/>
      <c r="CC24" s="148"/>
      <c r="CD24" s="148"/>
      <c r="CI24" s="148"/>
      <c r="CJ24" s="148"/>
      <c r="CK24" s="155"/>
      <c r="CL24" s="155"/>
    </row>
    <row r="25" spans="1:90" x14ac:dyDescent="0.25">
      <c r="A25" s="154">
        <v>43123</v>
      </c>
      <c r="B25" s="142">
        <v>190070370500</v>
      </c>
      <c r="C25" s="142">
        <v>242168526946.53</v>
      </c>
      <c r="D25" s="144">
        <v>425238379742</v>
      </c>
      <c r="E25" s="144">
        <v>358521818100</v>
      </c>
      <c r="F25" s="144">
        <v>873426980878.94202</v>
      </c>
      <c r="G25" s="142">
        <v>156778683380</v>
      </c>
      <c r="H25" s="142">
        <v>164929477102.54999</v>
      </c>
      <c r="I25" s="144">
        <v>1398751500.01</v>
      </c>
      <c r="J25" s="144">
        <v>4562272260</v>
      </c>
      <c r="K25" s="144">
        <v>6218935055.8400002</v>
      </c>
      <c r="L25" s="144">
        <v>696665953140</v>
      </c>
      <c r="M25" s="144">
        <v>721836172966.81201</v>
      </c>
      <c r="N25" s="144">
        <v>319877796880</v>
      </c>
      <c r="O25" s="144">
        <v>32687543920</v>
      </c>
      <c r="P25" s="144">
        <v>412488020823.66998</v>
      </c>
      <c r="Q25" s="144">
        <v>71010656864</v>
      </c>
      <c r="R25" s="144">
        <v>16471384160</v>
      </c>
      <c r="S25" s="144">
        <v>91089673208.240005</v>
      </c>
      <c r="T25" s="144">
        <v>379076757607.56</v>
      </c>
      <c r="U25" s="144">
        <v>125473431103.2</v>
      </c>
      <c r="V25" s="144">
        <v>527888259974.44</v>
      </c>
      <c r="W25" s="144">
        <v>38270957500</v>
      </c>
      <c r="X25" s="144">
        <v>5541625676.9499998</v>
      </c>
      <c r="Y25" s="144">
        <v>49060495954.309998</v>
      </c>
      <c r="Z25" s="144">
        <v>72277934498.479996</v>
      </c>
      <c r="AA25" s="144">
        <v>73163598664.889999</v>
      </c>
      <c r="AB25" s="144">
        <v>35403206400</v>
      </c>
      <c r="AC25" s="144">
        <v>6338512600.04</v>
      </c>
      <c r="AD25" s="144">
        <v>46069025482.349998</v>
      </c>
      <c r="AE25" s="144">
        <v>30407945600</v>
      </c>
      <c r="AF25" s="144">
        <v>4294358842.4699998</v>
      </c>
      <c r="AG25" s="144">
        <v>38974470624.459999</v>
      </c>
      <c r="AH25" s="142">
        <v>771314190500</v>
      </c>
      <c r="AI25" s="142">
        <v>1179345886331.78</v>
      </c>
      <c r="AJ25" s="144">
        <v>24500329500</v>
      </c>
      <c r="AK25" s="144">
        <v>4054802929.75</v>
      </c>
      <c r="AL25" s="144">
        <v>32361448141.639999</v>
      </c>
      <c r="AM25" s="144">
        <v>81478391700.089996</v>
      </c>
      <c r="AN25" s="144">
        <v>18682697379.119999</v>
      </c>
      <c r="AO25" s="144">
        <v>104561359313.42</v>
      </c>
      <c r="AP25" s="142">
        <v>132658429000</v>
      </c>
      <c r="AQ25" s="142">
        <v>260426764159.85999</v>
      </c>
      <c r="AR25" s="144">
        <v>44775052000</v>
      </c>
      <c r="AS25" s="144">
        <v>6335052177.5100002</v>
      </c>
      <c r="AT25" s="144">
        <v>57739929570</v>
      </c>
      <c r="AU25" s="144">
        <v>774748309394</v>
      </c>
      <c r="AV25" s="144">
        <v>22304700000</v>
      </c>
      <c r="AW25" s="144">
        <v>906918426390.59998</v>
      </c>
      <c r="AX25" s="144">
        <v>93107715500</v>
      </c>
      <c r="AY25" s="144">
        <v>13670202881.15</v>
      </c>
      <c r="AZ25" s="144">
        <v>119364069593.5</v>
      </c>
      <c r="BA25" s="144">
        <v>129817230000</v>
      </c>
      <c r="BB25" s="144">
        <v>46547235000</v>
      </c>
      <c r="BC25" s="144">
        <v>185627704104.26001</v>
      </c>
      <c r="BD25" s="142">
        <v>320781160175</v>
      </c>
      <c r="BE25" s="142">
        <v>315267846019.40997</v>
      </c>
      <c r="BF25" s="144">
        <v>21707342000</v>
      </c>
      <c r="BG25" s="144">
        <v>24257063068.32</v>
      </c>
      <c r="BH25" s="144">
        <v>31771237000</v>
      </c>
      <c r="BI25" s="144">
        <v>5526421000</v>
      </c>
      <c r="BJ25" s="144">
        <v>40752961873.029999</v>
      </c>
      <c r="BK25" s="144">
        <v>183103819100</v>
      </c>
      <c r="BL25" s="144">
        <v>72349095799.110001</v>
      </c>
      <c r="BM25" s="144">
        <v>310420513985.48999</v>
      </c>
      <c r="BN25" s="144">
        <v>31406393500</v>
      </c>
      <c r="BO25" s="144">
        <v>9709153674.1399994</v>
      </c>
      <c r="BP25" s="144">
        <v>41895604988.370003</v>
      </c>
      <c r="BQ25" s="154">
        <v>43123</v>
      </c>
      <c r="BR25" s="144">
        <v>20034085000</v>
      </c>
      <c r="BS25" s="152">
        <v>1616250000</v>
      </c>
      <c r="BT25" s="144">
        <v>34610312124.57</v>
      </c>
      <c r="BU25" s="144">
        <v>129693970000</v>
      </c>
      <c r="BV25" s="144">
        <v>137856107024.79999</v>
      </c>
      <c r="BW25" s="144">
        <v>323631647000</v>
      </c>
      <c r="BX25" s="144">
        <v>408056623897.10999</v>
      </c>
      <c r="BY25" s="148">
        <v>81329657000</v>
      </c>
      <c r="BZ25" s="148">
        <v>11972825000</v>
      </c>
      <c r="CA25" s="148">
        <v>104708556873.55</v>
      </c>
      <c r="CB25" s="148"/>
      <c r="CC25" s="148"/>
      <c r="CD25" s="148"/>
      <c r="CI25" s="148"/>
      <c r="CJ25" s="148"/>
      <c r="CK25" s="155"/>
      <c r="CL25" s="155"/>
    </row>
    <row r="26" spans="1:90" x14ac:dyDescent="0.25">
      <c r="A26" s="154">
        <v>43124</v>
      </c>
      <c r="B26" s="142">
        <v>199990736500</v>
      </c>
      <c r="C26" s="142">
        <v>242424111883.51001</v>
      </c>
      <c r="D26" s="144">
        <v>420995309659</v>
      </c>
      <c r="E26" s="144">
        <v>357718015800</v>
      </c>
      <c r="F26" s="144">
        <v>873518567801.00195</v>
      </c>
      <c r="G26" s="142">
        <v>156554654544</v>
      </c>
      <c r="H26" s="142">
        <v>164683704664.45999</v>
      </c>
      <c r="I26" s="144">
        <v>1400508000.01</v>
      </c>
      <c r="J26" s="144">
        <v>4580433040</v>
      </c>
      <c r="K26" s="144">
        <v>6238836645.4799995</v>
      </c>
      <c r="L26" s="144">
        <v>692394841258</v>
      </c>
      <c r="M26" s="144">
        <v>721180933218.802</v>
      </c>
      <c r="N26" s="144">
        <v>322743148440</v>
      </c>
      <c r="O26" s="144">
        <v>32716760380</v>
      </c>
      <c r="P26" s="144">
        <v>412445745783.67999</v>
      </c>
      <c r="Q26" s="144">
        <v>70838183947</v>
      </c>
      <c r="R26" s="144">
        <v>16497970140</v>
      </c>
      <c r="S26" s="144">
        <v>90952833815.570007</v>
      </c>
      <c r="T26" s="144">
        <v>379661942045.56</v>
      </c>
      <c r="U26" s="144">
        <v>125660788403.2</v>
      </c>
      <c r="V26" s="144">
        <v>528067738184.34003</v>
      </c>
      <c r="W26" s="144">
        <v>38219639500</v>
      </c>
      <c r="X26" s="144">
        <v>5556308386.9499998</v>
      </c>
      <c r="Y26" s="144">
        <v>49029441439.629997</v>
      </c>
      <c r="Z26" s="144">
        <v>73067260998.479996</v>
      </c>
      <c r="AA26" s="144">
        <v>73346424553.5</v>
      </c>
      <c r="AB26" s="144">
        <v>35367192000</v>
      </c>
      <c r="AC26" s="144">
        <v>6357569900.04</v>
      </c>
      <c r="AD26" s="144">
        <v>46055689607.099998</v>
      </c>
      <c r="AE26" s="144">
        <v>30387197700</v>
      </c>
      <c r="AF26" s="144">
        <v>4305737762.4700003</v>
      </c>
      <c r="AG26" s="144">
        <v>38969641080.309998</v>
      </c>
      <c r="AH26" s="142">
        <v>773290831500</v>
      </c>
      <c r="AI26" s="142">
        <v>1174969076171.1799</v>
      </c>
      <c r="AJ26" s="144">
        <v>27472384260</v>
      </c>
      <c r="AK26" s="144">
        <v>4065300019.75</v>
      </c>
      <c r="AL26" s="144">
        <v>32356369489.330002</v>
      </c>
      <c r="AM26" s="144">
        <v>81262633600.089996</v>
      </c>
      <c r="AN26" s="144">
        <v>18713622319.119999</v>
      </c>
      <c r="AO26" s="144">
        <v>104385473553.64999</v>
      </c>
      <c r="AP26" s="142">
        <v>132651119000</v>
      </c>
      <c r="AQ26" s="142">
        <v>260248838114.14999</v>
      </c>
      <c r="AR26" s="144">
        <v>44700590000</v>
      </c>
      <c r="AS26" s="144">
        <v>6351830517.5100002</v>
      </c>
      <c r="AT26" s="144">
        <v>57688869676.360001</v>
      </c>
      <c r="AU26" s="144">
        <v>774713950915</v>
      </c>
      <c r="AV26" s="144">
        <v>22374900000</v>
      </c>
      <c r="AW26" s="144">
        <v>907133547207.69995</v>
      </c>
      <c r="AX26" s="144">
        <v>93046384500</v>
      </c>
      <c r="AY26" s="144">
        <v>13704066321.15</v>
      </c>
      <c r="AZ26" s="144">
        <v>119355688736.28999</v>
      </c>
      <c r="BA26" s="144">
        <v>129645232500</v>
      </c>
      <c r="BB26" s="144">
        <v>46955655000</v>
      </c>
      <c r="BC26" s="144">
        <v>185892563177.78</v>
      </c>
      <c r="BD26" s="142">
        <v>326278267802</v>
      </c>
      <c r="BE26" s="142">
        <v>342834435547.64001</v>
      </c>
      <c r="BF26" s="144">
        <v>21694135000</v>
      </c>
      <c r="BG26" s="144">
        <v>24249092843.810001</v>
      </c>
      <c r="BH26" s="144">
        <v>31697548400</v>
      </c>
      <c r="BI26" s="144">
        <v>5540789000</v>
      </c>
      <c r="BJ26" s="144">
        <v>40698401754.18</v>
      </c>
      <c r="BK26" s="144">
        <v>183346848100</v>
      </c>
      <c r="BL26" s="144">
        <v>72074950299.110001</v>
      </c>
      <c r="BM26" s="144">
        <v>310261234133.89001</v>
      </c>
      <c r="BN26" s="144">
        <v>31390277500</v>
      </c>
      <c r="BO26" s="144">
        <v>9530815774.1399994</v>
      </c>
      <c r="BP26" s="144">
        <v>41957463968.300003</v>
      </c>
      <c r="BQ26" s="154">
        <v>43124</v>
      </c>
      <c r="BR26" s="144">
        <v>20023000000</v>
      </c>
      <c r="BS26" s="152">
        <v>1965750000</v>
      </c>
      <c r="BT26" s="144">
        <v>34566393962.800003</v>
      </c>
      <c r="BU26" s="144">
        <v>129660228750</v>
      </c>
      <c r="BV26" s="144">
        <v>137850864985.32001</v>
      </c>
      <c r="BW26" s="144">
        <v>323422687500</v>
      </c>
      <c r="BX26" s="144">
        <v>406792108974.52002</v>
      </c>
      <c r="BY26" s="148">
        <v>81220223000</v>
      </c>
      <c r="BZ26" s="148">
        <v>12001766500</v>
      </c>
      <c r="CA26" s="148">
        <v>104644799543.69</v>
      </c>
      <c r="CB26" s="148"/>
      <c r="CC26" s="148"/>
      <c r="CD26" s="148"/>
      <c r="CI26" s="148"/>
      <c r="CJ26" s="148"/>
      <c r="CK26" s="155"/>
      <c r="CL26" s="155"/>
    </row>
    <row r="27" spans="1:90" x14ac:dyDescent="0.25">
      <c r="A27" s="154">
        <v>43125</v>
      </c>
      <c r="B27" s="142">
        <v>204769224000</v>
      </c>
      <c r="C27" s="142">
        <v>242575018124.85001</v>
      </c>
      <c r="D27" s="144">
        <v>420850850489</v>
      </c>
      <c r="E27" s="144">
        <v>353545365900</v>
      </c>
      <c r="F27" s="144">
        <v>870710947206</v>
      </c>
      <c r="G27" s="142">
        <v>156658099698</v>
      </c>
      <c r="H27" s="142">
        <v>165706737232.20001</v>
      </c>
      <c r="I27" s="144">
        <v>1402270500</v>
      </c>
      <c r="J27" s="144">
        <v>4574353680</v>
      </c>
      <c r="K27" s="144">
        <v>6234503255</v>
      </c>
      <c r="L27" s="144">
        <v>692630974215</v>
      </c>
      <c r="M27" s="144">
        <v>721544327069</v>
      </c>
      <c r="N27" s="144">
        <v>322857108500</v>
      </c>
      <c r="O27" s="144">
        <v>32644237460</v>
      </c>
      <c r="P27" s="144">
        <v>412545861671</v>
      </c>
      <c r="Q27" s="144">
        <v>70907005636</v>
      </c>
      <c r="R27" s="144">
        <v>16490139580</v>
      </c>
      <c r="S27" s="144">
        <v>91022882628</v>
      </c>
      <c r="T27" s="144">
        <v>379687903410</v>
      </c>
      <c r="U27" s="144">
        <v>125020554303</v>
      </c>
      <c r="V27" s="144">
        <v>527524509807</v>
      </c>
      <c r="W27" s="144">
        <v>38235659500</v>
      </c>
      <c r="X27" s="144">
        <v>5535967217</v>
      </c>
      <c r="Y27" s="144">
        <v>49030702786</v>
      </c>
      <c r="Z27" s="144">
        <v>71669074498</v>
      </c>
      <c r="AA27" s="144">
        <v>73097457367</v>
      </c>
      <c r="AB27" s="144">
        <v>35374432500</v>
      </c>
      <c r="AC27" s="144">
        <v>6370355800</v>
      </c>
      <c r="AD27" s="144">
        <v>46079338281</v>
      </c>
      <c r="AE27" s="144">
        <v>30385790700</v>
      </c>
      <c r="AF27" s="144">
        <v>4290261922</v>
      </c>
      <c r="AG27" s="144">
        <v>38957297925</v>
      </c>
      <c r="AH27" s="142">
        <v>773239299500</v>
      </c>
      <c r="AI27" s="142">
        <v>1186145845875.1699</v>
      </c>
      <c r="AJ27" s="144">
        <v>27463389708</v>
      </c>
      <c r="AK27" s="144">
        <v>4048291590</v>
      </c>
      <c r="AL27" s="144">
        <v>32331957598</v>
      </c>
      <c r="AM27" s="144">
        <v>81350558300</v>
      </c>
      <c r="AN27" s="144">
        <v>18703631439</v>
      </c>
      <c r="AO27" s="144">
        <v>104472395457.8</v>
      </c>
      <c r="AP27" s="142">
        <v>132643809000</v>
      </c>
      <c r="AQ27" s="142">
        <v>260381300070.76001</v>
      </c>
      <c r="AR27" s="144">
        <v>44672466000</v>
      </c>
      <c r="AS27" s="144">
        <v>6329081838</v>
      </c>
      <c r="AT27" s="144">
        <v>57644623625</v>
      </c>
      <c r="AU27" s="144">
        <v>774713961502</v>
      </c>
      <c r="AV27" s="144">
        <v>22404600000</v>
      </c>
      <c r="AW27" s="144">
        <v>907343549499.03003</v>
      </c>
      <c r="AX27" s="144">
        <v>92997337500</v>
      </c>
      <c r="AY27" s="144">
        <v>13632460441</v>
      </c>
      <c r="AZ27" s="144">
        <v>119254578121.09</v>
      </c>
      <c r="BA27" s="144">
        <v>129779090000</v>
      </c>
      <c r="BB27" s="144">
        <v>47760402500</v>
      </c>
      <c r="BC27" s="144">
        <v>186859805436.75</v>
      </c>
      <c r="BD27" s="142">
        <v>331568348624</v>
      </c>
      <c r="BE27" s="142">
        <v>343184875254.94</v>
      </c>
      <c r="BF27" s="144">
        <v>21695862500</v>
      </c>
      <c r="BG27" s="144">
        <v>24256372081</v>
      </c>
      <c r="BH27" s="144">
        <v>31683517400</v>
      </c>
      <c r="BI27" s="144">
        <v>5517973500</v>
      </c>
      <c r="BJ27" s="144">
        <v>40666313383</v>
      </c>
      <c r="BK27" s="144">
        <v>186408889000</v>
      </c>
      <c r="BL27" s="144">
        <v>72711119199</v>
      </c>
      <c r="BM27" s="144">
        <v>310256520988.96002</v>
      </c>
      <c r="BN27" s="144">
        <v>31381011500</v>
      </c>
      <c r="BO27" s="144">
        <v>9736719349</v>
      </c>
      <c r="BP27" s="144">
        <v>42068871343</v>
      </c>
      <c r="BQ27" s="154">
        <v>43125</v>
      </c>
      <c r="BR27" s="144">
        <v>20022947000</v>
      </c>
      <c r="BS27" s="152">
        <v>1948000000</v>
      </c>
      <c r="BT27" s="144">
        <v>34553293549</v>
      </c>
      <c r="BU27" s="144">
        <v>129666124000</v>
      </c>
      <c r="BV27" s="144">
        <v>137885259498.97</v>
      </c>
      <c r="BW27" s="144">
        <v>323508346500</v>
      </c>
      <c r="BX27" s="144">
        <v>406545787895.25</v>
      </c>
      <c r="BY27" s="148">
        <v>81291532000</v>
      </c>
      <c r="BZ27" s="148">
        <v>11931638000</v>
      </c>
      <c r="CA27" s="148">
        <v>104662818567.09</v>
      </c>
      <c r="CB27" s="148"/>
      <c r="CC27" s="148"/>
      <c r="CD27" s="148"/>
      <c r="CI27" s="148"/>
      <c r="CJ27" s="148"/>
      <c r="CK27" s="155"/>
      <c r="CL27" s="155"/>
    </row>
    <row r="28" spans="1:90" x14ac:dyDescent="0.25">
      <c r="A28" s="154">
        <v>43126</v>
      </c>
      <c r="B28" s="142">
        <v>204772080500</v>
      </c>
      <c r="C28" s="142">
        <v>242607190394.35999</v>
      </c>
      <c r="D28" s="144">
        <v>420667262007</v>
      </c>
      <c r="E28" s="144">
        <v>354845461400</v>
      </c>
      <c r="F28" s="144">
        <v>872975546929.63196</v>
      </c>
      <c r="G28" s="142">
        <v>156278598788</v>
      </c>
      <c r="H28" s="142">
        <v>165388633191.44</v>
      </c>
      <c r="I28" s="144">
        <v>1404024000.01</v>
      </c>
      <c r="J28" s="144">
        <v>4607157680</v>
      </c>
      <c r="K28" s="144">
        <v>6269044408.2399998</v>
      </c>
      <c r="L28" s="144">
        <v>691738666296</v>
      </c>
      <c r="M28" s="144">
        <v>720778756555.04199</v>
      </c>
      <c r="N28" s="144">
        <v>322512949680</v>
      </c>
      <c r="O28" s="144">
        <v>32937746960</v>
      </c>
      <c r="P28" s="144">
        <v>412553234819.89001</v>
      </c>
      <c r="Q28" s="144">
        <v>70743445785</v>
      </c>
      <c r="R28" s="144">
        <v>16529989180</v>
      </c>
      <c r="S28" s="144">
        <v>90908584867.380005</v>
      </c>
      <c r="T28" s="144">
        <v>380695890563.56</v>
      </c>
      <c r="U28" s="144">
        <v>126008575303.2</v>
      </c>
      <c r="V28" s="144">
        <v>528486959438.06</v>
      </c>
      <c r="W28" s="144">
        <v>38164005500</v>
      </c>
      <c r="X28" s="144">
        <v>5573955216.9499998</v>
      </c>
      <c r="Y28" s="144">
        <v>49002619231.080002</v>
      </c>
      <c r="Z28" s="144">
        <v>72370395498.479996</v>
      </c>
      <c r="AA28" s="144">
        <v>73542860714.610001</v>
      </c>
      <c r="AB28" s="144">
        <v>35326250100</v>
      </c>
      <c r="AC28" s="144">
        <v>6370269300.04</v>
      </c>
      <c r="AD28" s="144">
        <v>46034689794.379997</v>
      </c>
      <c r="AE28" s="144">
        <v>30364951100</v>
      </c>
      <c r="AF28" s="144">
        <v>4319773422.4700003</v>
      </c>
      <c r="AG28" s="144">
        <v>38970510145.889999</v>
      </c>
      <c r="AH28" s="142">
        <v>773183433500</v>
      </c>
      <c r="AI28" s="142">
        <v>1164007766271.3899</v>
      </c>
      <c r="AJ28" s="144">
        <v>27420324764</v>
      </c>
      <c r="AK28" s="144">
        <v>4076069089.75</v>
      </c>
      <c r="AL28" s="144">
        <v>32319753219.209999</v>
      </c>
      <c r="AM28" s="144">
        <v>81151439000.089996</v>
      </c>
      <c r="AN28" s="144">
        <v>18751881939.119999</v>
      </c>
      <c r="AO28" s="144">
        <v>104330509214.66</v>
      </c>
      <c r="AP28" s="142">
        <v>132636499000</v>
      </c>
      <c r="AQ28" s="142">
        <v>260457618034.67001</v>
      </c>
      <c r="AR28" s="144">
        <v>44597645000</v>
      </c>
      <c r="AS28" s="144">
        <v>6372553337.5100002</v>
      </c>
      <c r="AT28" s="144">
        <v>57619903233.599998</v>
      </c>
      <c r="AU28" s="144">
        <v>774736833370</v>
      </c>
      <c r="AV28" s="144">
        <v>22572000000</v>
      </c>
      <c r="AW28" s="144">
        <v>907637922142.68994</v>
      </c>
      <c r="AX28" s="144">
        <v>92958833500</v>
      </c>
      <c r="AY28" s="144">
        <v>13726378941.15</v>
      </c>
      <c r="AZ28" s="144">
        <v>119329539791.83</v>
      </c>
      <c r="BA28" s="144">
        <v>129543832500</v>
      </c>
      <c r="BB28" s="144">
        <v>48103402500</v>
      </c>
      <c r="BC28" s="144">
        <v>186996179803.01999</v>
      </c>
      <c r="BD28" s="142">
        <v>350816697957</v>
      </c>
      <c r="BE28" s="142">
        <v>386296576529.28003</v>
      </c>
      <c r="BF28" s="144">
        <v>21688599000</v>
      </c>
      <c r="BG28" s="144">
        <v>24254630290.439999</v>
      </c>
      <c r="BH28" s="144">
        <v>31655525400</v>
      </c>
      <c r="BI28" s="144">
        <v>5555916000</v>
      </c>
      <c r="BJ28" s="144">
        <v>40681028679.639999</v>
      </c>
      <c r="BK28" s="144">
        <v>186097238800</v>
      </c>
      <c r="BL28" s="144">
        <v>73263192699.110001</v>
      </c>
      <c r="BM28" s="144">
        <v>310537735705.52002</v>
      </c>
      <c r="BN28" s="144">
        <v>31370031500</v>
      </c>
      <c r="BO28" s="144">
        <v>10071380824.190001</v>
      </c>
      <c r="BP28" s="144">
        <v>42095109088.120003</v>
      </c>
      <c r="BQ28" s="154">
        <v>43126</v>
      </c>
      <c r="BR28" s="144">
        <v>30301014000</v>
      </c>
      <c r="BS28" s="152">
        <v>2003750000</v>
      </c>
      <c r="BT28" s="144">
        <v>34637472280.239998</v>
      </c>
      <c r="BU28" s="144">
        <v>130746474250</v>
      </c>
      <c r="BV28" s="144">
        <v>137887875787.26001</v>
      </c>
      <c r="BW28" s="144">
        <v>323334362500</v>
      </c>
      <c r="BX28" s="144">
        <v>406482498484.90002</v>
      </c>
      <c r="BY28" s="148">
        <v>81159712000</v>
      </c>
      <c r="BZ28" s="148">
        <v>12014205500</v>
      </c>
      <c r="CA28" s="148">
        <v>104630429878.3</v>
      </c>
      <c r="CB28" s="148"/>
      <c r="CC28" s="148"/>
      <c r="CD28" s="148"/>
      <c r="CI28" s="148"/>
      <c r="CJ28" s="148"/>
      <c r="CK28" s="155"/>
      <c r="CL28" s="155"/>
    </row>
    <row r="29" spans="1:90" x14ac:dyDescent="0.25">
      <c r="A29" s="154">
        <v>43127</v>
      </c>
      <c r="B29" s="142">
        <v>204772080500</v>
      </c>
      <c r="C29" s="142">
        <v>242607190394.35999</v>
      </c>
      <c r="D29" s="144">
        <v>420667262007</v>
      </c>
      <c r="E29" s="144">
        <v>354845461400</v>
      </c>
      <c r="F29" s="144">
        <v>872975546929.63196</v>
      </c>
      <c r="G29" s="142">
        <v>156278598788</v>
      </c>
      <c r="H29" s="142">
        <v>165388633191.44</v>
      </c>
      <c r="I29" s="144">
        <v>1404024000.01</v>
      </c>
      <c r="J29" s="144">
        <v>4607157680</v>
      </c>
      <c r="K29" s="144">
        <v>6269044408.2399998</v>
      </c>
      <c r="L29" s="144">
        <v>691738666296</v>
      </c>
      <c r="M29" s="144">
        <v>720778756555.04199</v>
      </c>
      <c r="N29" s="144">
        <v>322512949680</v>
      </c>
      <c r="O29" s="144">
        <v>32937746960</v>
      </c>
      <c r="P29" s="144">
        <v>412553234819.89001</v>
      </c>
      <c r="Q29" s="144">
        <v>70743445785</v>
      </c>
      <c r="R29" s="144">
        <v>16529989180</v>
      </c>
      <c r="S29" s="144">
        <v>90908584867.380005</v>
      </c>
      <c r="T29" s="144">
        <v>380695890563.56</v>
      </c>
      <c r="U29" s="144">
        <v>126008575303.2</v>
      </c>
      <c r="V29" s="144">
        <v>528486959438.06</v>
      </c>
      <c r="W29" s="144">
        <v>38164005500</v>
      </c>
      <c r="X29" s="144">
        <v>5573955216.9499998</v>
      </c>
      <c r="Y29" s="144">
        <v>49002619231.080002</v>
      </c>
      <c r="Z29" s="144">
        <v>72370395498.479996</v>
      </c>
      <c r="AA29" s="144">
        <v>73542860714.610001</v>
      </c>
      <c r="AB29" s="144">
        <v>35326250100</v>
      </c>
      <c r="AC29" s="144">
        <v>6370269300.04</v>
      </c>
      <c r="AD29" s="144">
        <v>46034689794.379997</v>
      </c>
      <c r="AE29" s="144">
        <v>30364951100</v>
      </c>
      <c r="AF29" s="144">
        <v>4319773422.4700003</v>
      </c>
      <c r="AG29" s="144">
        <v>38970510145.889999</v>
      </c>
      <c r="AH29" s="142">
        <v>773183433500</v>
      </c>
      <c r="AI29" s="142">
        <v>1164007766271.3899</v>
      </c>
      <c r="AJ29" s="144">
        <v>27420324764</v>
      </c>
      <c r="AK29" s="144">
        <v>4076069089.75</v>
      </c>
      <c r="AL29" s="144">
        <v>32319753219.209999</v>
      </c>
      <c r="AM29" s="144">
        <v>81151439000.089996</v>
      </c>
      <c r="AN29" s="144">
        <v>18751881939.119999</v>
      </c>
      <c r="AO29" s="144">
        <v>104330509214.66</v>
      </c>
      <c r="AP29" s="142">
        <v>132636499000</v>
      </c>
      <c r="AQ29" s="142">
        <v>260457618034.67001</v>
      </c>
      <c r="AR29" s="144">
        <v>44597645000</v>
      </c>
      <c r="AS29" s="144">
        <v>6372553337.5100002</v>
      </c>
      <c r="AT29" s="144">
        <v>57619903233.599998</v>
      </c>
      <c r="AU29" s="144">
        <v>774736833370</v>
      </c>
      <c r="AV29" s="144">
        <v>22572000000</v>
      </c>
      <c r="AW29" s="144">
        <v>907637922142.68994</v>
      </c>
      <c r="AX29" s="144">
        <v>92958833500</v>
      </c>
      <c r="AY29" s="144">
        <v>13726378941.15</v>
      </c>
      <c r="AZ29" s="144">
        <v>119329539791.83</v>
      </c>
      <c r="BA29" s="144">
        <v>129543832500</v>
      </c>
      <c r="BB29" s="144">
        <v>48103402500</v>
      </c>
      <c r="BC29" s="144">
        <v>186996179803.01999</v>
      </c>
      <c r="BD29" s="142">
        <v>350816697957</v>
      </c>
      <c r="BE29" s="142">
        <v>386296576529.28003</v>
      </c>
      <c r="BF29" s="144">
        <v>21688599000</v>
      </c>
      <c r="BG29" s="144">
        <v>24254630290.439999</v>
      </c>
      <c r="BH29" s="144">
        <v>31655525400</v>
      </c>
      <c r="BI29" s="144">
        <v>5555916000</v>
      </c>
      <c r="BJ29" s="144">
        <v>40681028679.639999</v>
      </c>
      <c r="BK29" s="144">
        <v>186097238800</v>
      </c>
      <c r="BL29" s="144">
        <v>73263192699.110001</v>
      </c>
      <c r="BM29" s="144">
        <v>310537735705.52002</v>
      </c>
      <c r="BN29" s="144">
        <v>31370031500</v>
      </c>
      <c r="BO29" s="144">
        <v>10071380824.190001</v>
      </c>
      <c r="BP29" s="144">
        <v>42095109088.120003</v>
      </c>
      <c r="BQ29" s="154">
        <v>43127</v>
      </c>
      <c r="BR29" s="144">
        <v>30301014000</v>
      </c>
      <c r="BS29" s="152">
        <v>2003750000</v>
      </c>
      <c r="BT29" s="144">
        <v>34637472280.239998</v>
      </c>
      <c r="BU29" s="144">
        <v>130746474250</v>
      </c>
      <c r="BV29" s="144">
        <v>137887875787.26001</v>
      </c>
      <c r="BW29" s="144">
        <v>323334362500</v>
      </c>
      <c r="BX29" s="144">
        <v>406482498484.90002</v>
      </c>
      <c r="BY29" s="148">
        <v>81159712000</v>
      </c>
      <c r="BZ29" s="148">
        <v>12014205500</v>
      </c>
      <c r="CA29" s="148">
        <v>104630429878.3</v>
      </c>
      <c r="CB29" s="148"/>
      <c r="CC29" s="148"/>
      <c r="CD29" s="148"/>
      <c r="CI29" s="148"/>
      <c r="CJ29" s="148"/>
      <c r="CK29" s="155"/>
      <c r="CL29" s="155"/>
    </row>
    <row r="30" spans="1:90" x14ac:dyDescent="0.25">
      <c r="A30" s="154">
        <v>43128</v>
      </c>
      <c r="B30" s="142">
        <v>204772080500</v>
      </c>
      <c r="C30" s="142">
        <v>242607190394.35999</v>
      </c>
      <c r="D30" s="144">
        <v>420667262007</v>
      </c>
      <c r="E30" s="144">
        <v>354845461400</v>
      </c>
      <c r="F30" s="144">
        <v>872975546929.63196</v>
      </c>
      <c r="G30" s="142">
        <v>156278598788</v>
      </c>
      <c r="H30" s="142">
        <v>165388633191.44</v>
      </c>
      <c r="I30" s="144">
        <v>1404024000.01</v>
      </c>
      <c r="J30" s="144">
        <v>4607157680</v>
      </c>
      <c r="K30" s="144">
        <v>6269044408.2399998</v>
      </c>
      <c r="L30" s="144">
        <v>691738666296</v>
      </c>
      <c r="M30" s="144">
        <v>720778756555.04199</v>
      </c>
      <c r="N30" s="144">
        <v>322512949680</v>
      </c>
      <c r="O30" s="144">
        <v>32937746960</v>
      </c>
      <c r="P30" s="144">
        <v>412553234819.89001</v>
      </c>
      <c r="Q30" s="144">
        <v>70743445785</v>
      </c>
      <c r="R30" s="144">
        <v>16529989180</v>
      </c>
      <c r="S30" s="144">
        <v>90908584867.380005</v>
      </c>
      <c r="T30" s="144">
        <v>380695890563.56</v>
      </c>
      <c r="U30" s="144">
        <v>126008575303.2</v>
      </c>
      <c r="V30" s="144">
        <v>528486959438.06</v>
      </c>
      <c r="W30" s="144">
        <v>38164005500</v>
      </c>
      <c r="X30" s="144">
        <v>5573955216.9499998</v>
      </c>
      <c r="Y30" s="144">
        <v>49002619231.080002</v>
      </c>
      <c r="Z30" s="144">
        <v>72370395498.479996</v>
      </c>
      <c r="AA30" s="144">
        <v>73542860714.610001</v>
      </c>
      <c r="AB30" s="144">
        <v>35326250100</v>
      </c>
      <c r="AC30" s="144">
        <v>6370269300.04</v>
      </c>
      <c r="AD30" s="144">
        <v>46034689794.379997</v>
      </c>
      <c r="AE30" s="144">
        <v>30364951100</v>
      </c>
      <c r="AF30" s="144">
        <v>4319773422.4700003</v>
      </c>
      <c r="AG30" s="144">
        <v>38970510145.889999</v>
      </c>
      <c r="AH30" s="142">
        <v>773183433500</v>
      </c>
      <c r="AI30" s="142">
        <v>1164007766271.3899</v>
      </c>
      <c r="AJ30" s="144">
        <v>27420324764</v>
      </c>
      <c r="AK30" s="144">
        <v>4076069089.75</v>
      </c>
      <c r="AL30" s="144">
        <v>32319753219.209999</v>
      </c>
      <c r="AM30" s="144">
        <v>81151439000.089996</v>
      </c>
      <c r="AN30" s="144">
        <v>18751881939.119999</v>
      </c>
      <c r="AO30" s="144">
        <v>104330509214.66</v>
      </c>
      <c r="AP30" s="142">
        <v>132636499000</v>
      </c>
      <c r="AQ30" s="142">
        <v>260457618034.67001</v>
      </c>
      <c r="AR30" s="144">
        <v>44597645000</v>
      </c>
      <c r="AS30" s="144">
        <v>6372553337.5100002</v>
      </c>
      <c r="AT30" s="144">
        <v>57619903233.599998</v>
      </c>
      <c r="AU30" s="144">
        <v>774736833370</v>
      </c>
      <c r="AV30" s="144">
        <v>22572000000</v>
      </c>
      <c r="AW30" s="144">
        <v>907637922142.68994</v>
      </c>
      <c r="AX30" s="144">
        <v>92958833500</v>
      </c>
      <c r="AY30" s="144">
        <v>13726378941.15</v>
      </c>
      <c r="AZ30" s="144">
        <v>119329539791.83</v>
      </c>
      <c r="BA30" s="144">
        <v>129543832500</v>
      </c>
      <c r="BB30" s="144">
        <v>48103402500</v>
      </c>
      <c r="BC30" s="144">
        <v>186996179803.01999</v>
      </c>
      <c r="BD30" s="142">
        <v>350816697957</v>
      </c>
      <c r="BE30" s="142">
        <v>386296576529.28003</v>
      </c>
      <c r="BF30" s="144">
        <v>21688599000</v>
      </c>
      <c r="BG30" s="144">
        <v>24254630290.439999</v>
      </c>
      <c r="BH30" s="144">
        <v>31655525400</v>
      </c>
      <c r="BI30" s="144">
        <v>5555916000</v>
      </c>
      <c r="BJ30" s="144">
        <v>40681028679.639999</v>
      </c>
      <c r="BK30" s="144">
        <v>186097238800</v>
      </c>
      <c r="BL30" s="144">
        <v>73263192699.110001</v>
      </c>
      <c r="BM30" s="144">
        <v>310537735705.52002</v>
      </c>
      <c r="BN30" s="144">
        <v>31370031500</v>
      </c>
      <c r="BO30" s="144">
        <v>10071380824.190001</v>
      </c>
      <c r="BP30" s="144">
        <v>42095109088.120003</v>
      </c>
      <c r="BQ30" s="154">
        <v>43128</v>
      </c>
      <c r="BR30" s="144">
        <v>30301014000</v>
      </c>
      <c r="BS30" s="152">
        <v>2003750000</v>
      </c>
      <c r="BT30" s="144">
        <v>34637472280.239998</v>
      </c>
      <c r="BU30" s="144">
        <v>130746474250</v>
      </c>
      <c r="BV30" s="144">
        <v>137887875787.26001</v>
      </c>
      <c r="BW30" s="144">
        <v>323334362500</v>
      </c>
      <c r="BX30" s="144">
        <v>406482498484.90002</v>
      </c>
      <c r="BY30" s="148">
        <v>81159712000</v>
      </c>
      <c r="BZ30" s="148">
        <v>12014205500</v>
      </c>
      <c r="CA30" s="148">
        <v>104630429878.3</v>
      </c>
      <c r="CB30" s="148"/>
      <c r="CC30" s="148"/>
      <c r="CD30" s="148"/>
      <c r="CI30" s="148"/>
      <c r="CJ30" s="148"/>
      <c r="CK30" s="155"/>
      <c r="CL30" s="155"/>
    </row>
    <row r="31" spans="1:90" x14ac:dyDescent="0.25">
      <c r="A31" s="154">
        <v>43129</v>
      </c>
      <c r="B31" s="142">
        <v>205215949000</v>
      </c>
      <c r="C31" s="142">
        <v>242682685815.09</v>
      </c>
      <c r="D31" s="144">
        <v>420200528794</v>
      </c>
      <c r="E31" s="144">
        <v>355253976100</v>
      </c>
      <c r="F31" s="144">
        <v>873176188378.28198</v>
      </c>
      <c r="G31" s="142">
        <v>155440756847</v>
      </c>
      <c r="H31" s="142">
        <v>164801296881.39001</v>
      </c>
      <c r="I31" s="144">
        <v>938000000.00999999</v>
      </c>
      <c r="J31" s="144">
        <v>4631675060</v>
      </c>
      <c r="K31" s="144">
        <v>6293779374.6700001</v>
      </c>
      <c r="L31" s="144">
        <v>688621070348</v>
      </c>
      <c r="M31" s="144">
        <v>718042626930.10205</v>
      </c>
      <c r="N31" s="144">
        <v>321907598460</v>
      </c>
      <c r="O31" s="144">
        <v>32921471820</v>
      </c>
      <c r="P31" s="144">
        <v>412107801451.72998</v>
      </c>
      <c r="Q31" s="144">
        <v>70148592680</v>
      </c>
      <c r="R31" s="144">
        <v>16569106160</v>
      </c>
      <c r="S31" s="144">
        <v>90379762920.929993</v>
      </c>
      <c r="T31" s="144">
        <v>379296525871.56</v>
      </c>
      <c r="U31" s="144">
        <v>125597268103.2</v>
      </c>
      <c r="V31" s="144">
        <v>527904822643.91998</v>
      </c>
      <c r="W31" s="144">
        <v>37900271000</v>
      </c>
      <c r="X31" s="144">
        <v>5563398326.9499998</v>
      </c>
      <c r="Y31" s="144">
        <v>48744974556.940002</v>
      </c>
      <c r="Z31" s="144">
        <v>71420452498.800003</v>
      </c>
      <c r="AA31" s="144">
        <v>73271883912.309998</v>
      </c>
      <c r="AB31" s="144">
        <v>35128278300</v>
      </c>
      <c r="AC31" s="144">
        <v>6504192600.04</v>
      </c>
      <c r="AD31" s="144">
        <v>45981708207.889999</v>
      </c>
      <c r="AE31" s="144">
        <v>30185899200</v>
      </c>
      <c r="AF31" s="144">
        <v>4311814142.4700003</v>
      </c>
      <c r="AG31" s="144">
        <v>38797117885.75</v>
      </c>
      <c r="AH31" s="142">
        <v>773029589500</v>
      </c>
      <c r="AI31" s="142">
        <v>1152862878260.8999</v>
      </c>
      <c r="AJ31" s="144">
        <v>27295552673</v>
      </c>
      <c r="AK31" s="144">
        <v>4066815779.75</v>
      </c>
      <c r="AL31" s="144">
        <v>32186267327.389999</v>
      </c>
      <c r="AM31" s="144">
        <v>80420695600.089996</v>
      </c>
      <c r="AN31" s="144">
        <v>18793723479.119999</v>
      </c>
      <c r="AO31" s="144">
        <v>103668582092.49001</v>
      </c>
      <c r="AP31" s="142">
        <v>132613858000</v>
      </c>
      <c r="AQ31" s="142">
        <v>253045755920.79999</v>
      </c>
      <c r="AR31" s="144">
        <v>44364332000</v>
      </c>
      <c r="AS31" s="144">
        <v>6360913277.5100002</v>
      </c>
      <c r="AT31" s="144">
        <v>57394841656.839996</v>
      </c>
      <c r="AU31" s="144">
        <v>774192224518</v>
      </c>
      <c r="AV31" s="144">
        <v>22689450000</v>
      </c>
      <c r="AW31" s="144">
        <v>907751674762.46997</v>
      </c>
      <c r="AX31" s="144">
        <v>92869396500</v>
      </c>
      <c r="AY31" s="144">
        <v>13684351481.15</v>
      </c>
      <c r="AZ31" s="144">
        <v>119256705932.50999</v>
      </c>
      <c r="BA31" s="144">
        <v>128876807500</v>
      </c>
      <c r="BB31" s="144">
        <v>48394657500</v>
      </c>
      <c r="BC31" s="144">
        <v>186706303120.81</v>
      </c>
      <c r="BD31" s="142">
        <v>358652759510</v>
      </c>
      <c r="BE31" s="142">
        <v>410882865155.09998</v>
      </c>
      <c r="BF31" s="144">
        <v>21653680500</v>
      </c>
      <c r="BG31" s="144">
        <v>22235528815.650002</v>
      </c>
      <c r="BH31" s="144">
        <v>31391009000</v>
      </c>
      <c r="BI31" s="144">
        <v>5543442500</v>
      </c>
      <c r="BJ31" s="144">
        <v>40418331028.57</v>
      </c>
      <c r="BK31" s="144">
        <v>186515010000</v>
      </c>
      <c r="BL31" s="144">
        <v>73374760399.110001</v>
      </c>
      <c r="BM31" s="144">
        <v>310179343206.08002</v>
      </c>
      <c r="BN31" s="144">
        <v>31342426000</v>
      </c>
      <c r="BO31" s="144">
        <v>10089451524.190001</v>
      </c>
      <c r="BP31" s="144">
        <v>42103576911.050003</v>
      </c>
      <c r="BQ31" s="154">
        <v>43129</v>
      </c>
      <c r="BR31" s="144">
        <v>30107152000</v>
      </c>
      <c r="BS31" s="152">
        <v>1977750000</v>
      </c>
      <c r="BT31" s="144">
        <v>34422739448.5</v>
      </c>
      <c r="BU31" s="144">
        <v>130656108000</v>
      </c>
      <c r="BV31" s="144">
        <v>137882211476.12</v>
      </c>
      <c r="BW31" s="144">
        <v>333199910500</v>
      </c>
      <c r="BX31" s="144">
        <v>406661799543.84003</v>
      </c>
      <c r="BY31" s="148">
        <v>80796094500</v>
      </c>
      <c r="BZ31" s="148">
        <v>11971997000</v>
      </c>
      <c r="CA31" s="148">
        <v>104275168353.11</v>
      </c>
      <c r="CB31" s="148"/>
      <c r="CC31" s="148"/>
      <c r="CD31" s="148"/>
      <c r="CI31" s="148"/>
      <c r="CJ31" s="148"/>
      <c r="CK31" s="155"/>
      <c r="CL31" s="155"/>
    </row>
    <row r="32" spans="1:90" x14ac:dyDescent="0.25">
      <c r="A32" s="154">
        <v>43130</v>
      </c>
      <c r="B32" s="142">
        <v>205140568500</v>
      </c>
      <c r="C32" s="142">
        <v>242640767075.23999</v>
      </c>
      <c r="D32" s="144">
        <v>419744370301</v>
      </c>
      <c r="E32" s="144">
        <v>351446982900</v>
      </c>
      <c r="F32" s="144">
        <v>867993890711.41199</v>
      </c>
      <c r="G32" s="142">
        <v>155301394526</v>
      </c>
      <c r="H32" s="142">
        <v>164682792716.12</v>
      </c>
      <c r="I32" s="144">
        <v>939046000.00999999</v>
      </c>
      <c r="J32" s="144">
        <v>4531522900</v>
      </c>
      <c r="K32" s="144">
        <v>6194143375.29</v>
      </c>
      <c r="L32" s="144">
        <v>687625177329</v>
      </c>
      <c r="M32" s="144">
        <v>717173979307.08203</v>
      </c>
      <c r="N32" s="144">
        <v>321731936960</v>
      </c>
      <c r="O32" s="144">
        <v>32334964300</v>
      </c>
      <c r="P32" s="144">
        <v>411404377467.09003</v>
      </c>
      <c r="Q32" s="144">
        <v>70043419259</v>
      </c>
      <c r="R32" s="144">
        <v>16377021400</v>
      </c>
      <c r="S32" s="144">
        <v>90091583515.830002</v>
      </c>
      <c r="T32" s="144">
        <v>379000416999.56</v>
      </c>
      <c r="U32" s="144">
        <v>122984352003.2</v>
      </c>
      <c r="V32" s="144">
        <v>525070995518.76001</v>
      </c>
      <c r="W32" s="144">
        <v>37793724000</v>
      </c>
      <c r="X32" s="144">
        <v>5457217056.9499998</v>
      </c>
      <c r="Y32" s="144">
        <v>48537787824.970001</v>
      </c>
      <c r="Z32" s="144">
        <v>69922147498.800003</v>
      </c>
      <c r="AA32" s="144">
        <v>71767856746.470001</v>
      </c>
      <c r="AB32" s="144">
        <v>34985673100</v>
      </c>
      <c r="AC32" s="144">
        <v>6435849500.04</v>
      </c>
      <c r="AD32" s="144">
        <v>45774423617.239998</v>
      </c>
      <c r="AE32" s="144">
        <v>30132722300</v>
      </c>
      <c r="AF32" s="144">
        <v>4229860102.4699998</v>
      </c>
      <c r="AG32" s="144">
        <v>38666535521.339996</v>
      </c>
      <c r="AH32" s="142">
        <v>772973047500</v>
      </c>
      <c r="AI32" s="142">
        <v>1153035265597.1299</v>
      </c>
      <c r="AJ32" s="144">
        <v>27246475392</v>
      </c>
      <c r="AK32" s="144">
        <v>3986436949.75</v>
      </c>
      <c r="AL32" s="144">
        <v>32060146847.209999</v>
      </c>
      <c r="AM32" s="144">
        <v>80332815800.089996</v>
      </c>
      <c r="AN32" s="144">
        <v>18572033699.119999</v>
      </c>
      <c r="AO32" s="144">
        <v>103368046183.08</v>
      </c>
      <c r="AP32" s="142">
        <v>132606548000</v>
      </c>
      <c r="AQ32" s="142">
        <v>253087198498.51001</v>
      </c>
      <c r="AR32" s="144">
        <v>44190976000</v>
      </c>
      <c r="AS32" s="144">
        <v>6240130197.5100002</v>
      </c>
      <c r="AT32" s="144">
        <v>57107345687.040001</v>
      </c>
      <c r="AU32" s="144">
        <v>750792475383</v>
      </c>
      <c r="AV32" s="144">
        <v>22397850000</v>
      </c>
      <c r="AW32" s="144">
        <v>907308927394.48999</v>
      </c>
      <c r="AX32" s="144">
        <v>92783901500</v>
      </c>
      <c r="AY32" s="144">
        <v>13394987201.15</v>
      </c>
      <c r="AZ32" s="144">
        <v>118901388801.24001</v>
      </c>
      <c r="BA32" s="144">
        <v>128588243000</v>
      </c>
      <c r="BB32" s="144">
        <v>47538190000</v>
      </c>
      <c r="BC32" s="144">
        <v>185589903842.91</v>
      </c>
      <c r="BD32" s="142">
        <v>395748005730</v>
      </c>
      <c r="BE32" s="142">
        <v>409565986220.65997</v>
      </c>
      <c r="BF32" s="144">
        <v>21617364000</v>
      </c>
      <c r="BG32" s="144">
        <v>22204486706.509998</v>
      </c>
      <c r="BH32" s="144">
        <v>31353680300</v>
      </c>
      <c r="BI32" s="144">
        <v>5434262500</v>
      </c>
      <c r="BJ32" s="144">
        <v>40276599157.82</v>
      </c>
      <c r="BK32" s="144">
        <v>186296527200</v>
      </c>
      <c r="BL32" s="144">
        <v>72187070199.110001</v>
      </c>
      <c r="BM32" s="144">
        <v>274809977818.51999</v>
      </c>
      <c r="BN32" s="144">
        <v>31320685500</v>
      </c>
      <c r="BO32" s="144">
        <v>9907279774.1900005</v>
      </c>
      <c r="BP32" s="144">
        <v>41905278545.800003</v>
      </c>
      <c r="BQ32" s="154">
        <v>43130</v>
      </c>
      <c r="BR32" s="144">
        <v>29992310000</v>
      </c>
      <c r="BS32" s="152">
        <v>1928000000</v>
      </c>
      <c r="BT32" s="144">
        <v>34261727702.150002</v>
      </c>
      <c r="BU32" s="144">
        <v>130587898450</v>
      </c>
      <c r="BV32" s="144">
        <v>137842663018.14001</v>
      </c>
      <c r="BW32" s="144">
        <v>332447461500</v>
      </c>
      <c r="BX32" s="144">
        <v>405214685701.39001</v>
      </c>
      <c r="BY32" s="148">
        <v>80746871000</v>
      </c>
      <c r="BZ32" s="148">
        <v>11708944500</v>
      </c>
      <c r="CA32" s="148">
        <v>103979732582.53</v>
      </c>
      <c r="CB32" s="148"/>
      <c r="CC32" s="148"/>
      <c r="CD32" s="148">
        <v>0</v>
      </c>
      <c r="CE32" s="148">
        <v>29500000000</v>
      </c>
      <c r="CF32" s="148">
        <v>0</v>
      </c>
      <c r="CH32" s="148">
        <v>10250000000</v>
      </c>
      <c r="CI32" s="148"/>
      <c r="CJ32" s="148"/>
      <c r="CK32" s="155"/>
      <c r="CL32" s="155"/>
    </row>
    <row r="33" spans="1:90" x14ac:dyDescent="0.25">
      <c r="A33" s="154">
        <v>43131</v>
      </c>
      <c r="B33" s="142">
        <v>205213170500</v>
      </c>
      <c r="C33" s="142">
        <v>242648777470.44</v>
      </c>
      <c r="D33" s="144">
        <v>419710940359</v>
      </c>
      <c r="E33" s="144">
        <v>346701997200</v>
      </c>
      <c r="F33" s="144">
        <v>866084874588.13196</v>
      </c>
      <c r="G33" s="142">
        <v>155921581854</v>
      </c>
      <c r="H33" s="142">
        <v>165324126766.95001</v>
      </c>
      <c r="I33" s="144">
        <v>939246000.00999999</v>
      </c>
      <c r="J33" s="144">
        <v>4554744040</v>
      </c>
      <c r="K33" s="144">
        <v>6217248926.4499998</v>
      </c>
      <c r="L33" s="144">
        <v>689905197326</v>
      </c>
      <c r="M33" s="144">
        <v>719503282011.87195</v>
      </c>
      <c r="N33" s="144">
        <v>322065565360</v>
      </c>
      <c r="O33" s="144">
        <v>32515353380</v>
      </c>
      <c r="P33" s="144">
        <v>411934818310.54999</v>
      </c>
      <c r="Q33" s="144">
        <v>70509110577</v>
      </c>
      <c r="R33" s="144">
        <v>16414028540</v>
      </c>
      <c r="S33" s="144">
        <v>90601646974.059998</v>
      </c>
      <c r="T33" s="144">
        <v>379187456909.56</v>
      </c>
      <c r="U33" s="144">
        <v>123954817403.2</v>
      </c>
      <c r="V33" s="144">
        <v>526223197285.22998</v>
      </c>
      <c r="W33" s="144">
        <v>37990377500</v>
      </c>
      <c r="X33" s="144">
        <v>5493608386.9499998</v>
      </c>
      <c r="Y33" s="144">
        <v>48774899452.650002</v>
      </c>
      <c r="Z33" s="144">
        <v>70499538498.800003</v>
      </c>
      <c r="AA33" s="144">
        <v>72339933452.259995</v>
      </c>
      <c r="AB33" s="144">
        <v>35105685400</v>
      </c>
      <c r="AC33" s="144">
        <v>6442317900.04</v>
      </c>
      <c r="AD33" s="144">
        <v>45904584331.080002</v>
      </c>
      <c r="AE33" s="144">
        <v>30266485700</v>
      </c>
      <c r="AF33" s="144">
        <v>4257694262.4699998</v>
      </c>
      <c r="AG33" s="144">
        <v>38831243594.730003</v>
      </c>
      <c r="AH33" s="142">
        <v>773185415500</v>
      </c>
      <c r="AI33" s="142">
        <v>1113670757664.8</v>
      </c>
      <c r="AJ33" s="144">
        <v>27320870877</v>
      </c>
      <c r="AK33" s="144">
        <v>4014979519.75</v>
      </c>
      <c r="AL33" s="144">
        <v>32162925646.060001</v>
      </c>
      <c r="AM33" s="144">
        <v>80911323800.089996</v>
      </c>
      <c r="AN33" s="144">
        <v>18615688319.119999</v>
      </c>
      <c r="AO33" s="144">
        <v>103997064709.46001</v>
      </c>
      <c r="AP33" s="142">
        <v>132638181000</v>
      </c>
      <c r="AQ33" s="142">
        <v>253124793763.19</v>
      </c>
      <c r="AR33" s="144">
        <v>44293988000</v>
      </c>
      <c r="AS33" s="144">
        <v>6281095517.5100002</v>
      </c>
      <c r="AT33" s="144">
        <v>57255190288.32</v>
      </c>
      <c r="AU33" s="144">
        <v>751270525652</v>
      </c>
      <c r="AV33" s="144">
        <v>22418100000</v>
      </c>
      <c r="AW33" s="144">
        <v>907821429588.92004</v>
      </c>
      <c r="AX33" s="144">
        <v>92731922500</v>
      </c>
      <c r="AY33" s="144">
        <v>13504725321.15</v>
      </c>
      <c r="AZ33" s="144">
        <v>118955156400.47</v>
      </c>
      <c r="BA33" s="144">
        <v>129131230000</v>
      </c>
      <c r="BB33" s="144">
        <v>45579202500</v>
      </c>
      <c r="BC33" s="144">
        <v>186596074008.06</v>
      </c>
      <c r="BD33" s="142">
        <v>408037573800</v>
      </c>
      <c r="BE33" s="142">
        <v>414113899233.34003</v>
      </c>
      <c r="BF33" s="144">
        <v>21626322000</v>
      </c>
      <c r="BG33" s="144">
        <v>22214029644.869999</v>
      </c>
      <c r="BH33" s="144">
        <v>31509328700</v>
      </c>
      <c r="BI33" s="144">
        <v>5472938000</v>
      </c>
      <c r="BJ33" s="144">
        <v>40473729576.449997</v>
      </c>
      <c r="BK33" s="144">
        <v>176045279700</v>
      </c>
      <c r="BL33" s="144">
        <v>65103654399.110001</v>
      </c>
      <c r="BM33" s="144">
        <v>274952005632.42999</v>
      </c>
      <c r="BN33" s="144">
        <v>31317461000</v>
      </c>
      <c r="BO33" s="144">
        <v>9937317174.1900005</v>
      </c>
      <c r="BP33" s="144">
        <v>41930525521.150002</v>
      </c>
      <c r="BQ33" s="154">
        <v>43131</v>
      </c>
      <c r="BR33" s="144">
        <v>30123191000</v>
      </c>
      <c r="BS33" s="152">
        <v>1925500000</v>
      </c>
      <c r="BT33" s="144">
        <v>34394604043.5</v>
      </c>
      <c r="BU33" s="144">
        <v>130615006650</v>
      </c>
      <c r="BV33" s="144">
        <v>137870202141.60999</v>
      </c>
      <c r="BW33" s="144">
        <v>332868524000</v>
      </c>
      <c r="BX33" s="144">
        <v>405530913306.77002</v>
      </c>
      <c r="BY33" s="148">
        <v>81068819500</v>
      </c>
      <c r="BZ33" s="148">
        <v>11811558000</v>
      </c>
      <c r="CA33" s="148">
        <v>104381392380.64</v>
      </c>
      <c r="CB33" s="148"/>
      <c r="CC33" s="148"/>
      <c r="CD33" s="148">
        <v>28115060000</v>
      </c>
      <c r="CE33" s="148">
        <v>29220273910.650002</v>
      </c>
      <c r="CF33" s="148">
        <v>0</v>
      </c>
      <c r="CH33" s="148">
        <v>10250653227.65</v>
      </c>
      <c r="CI33" s="148"/>
      <c r="CJ33" s="148"/>
      <c r="CK33" s="155"/>
      <c r="CL33" s="155"/>
    </row>
    <row r="34" spans="1:90" x14ac:dyDescent="0.25">
      <c r="A34" s="154">
        <v>43132</v>
      </c>
      <c r="B34" s="142">
        <v>205236685500</v>
      </c>
      <c r="C34" s="142">
        <v>243006202346.26999</v>
      </c>
      <c r="D34" s="144">
        <v>419663429463</v>
      </c>
      <c r="E34" s="144">
        <v>348282310300</v>
      </c>
      <c r="F34" s="144">
        <v>868289462199.68201</v>
      </c>
      <c r="G34" s="142">
        <v>156212769066</v>
      </c>
      <c r="H34" s="142">
        <v>165642043719.54001</v>
      </c>
      <c r="I34" s="144">
        <v>940376000.00999999</v>
      </c>
      <c r="J34" s="144">
        <v>4869486520</v>
      </c>
      <c r="K34" s="144">
        <v>6209262572.75</v>
      </c>
      <c r="L34" s="144">
        <v>690927781035</v>
      </c>
      <c r="M34" s="144">
        <v>720652979145.72205</v>
      </c>
      <c r="N34" s="144">
        <v>312059471680</v>
      </c>
      <c r="O34" s="144">
        <v>31991605440</v>
      </c>
      <c r="P34" s="144">
        <v>412031990625.89001</v>
      </c>
      <c r="Q34" s="144">
        <v>70717323510</v>
      </c>
      <c r="R34" s="144">
        <v>16129818320</v>
      </c>
      <c r="S34" s="144">
        <v>90817431507.860001</v>
      </c>
      <c r="T34" s="144">
        <v>379328956745.56</v>
      </c>
      <c r="U34" s="144">
        <v>121641052203.2</v>
      </c>
      <c r="V34" s="144">
        <v>526376360907.73999</v>
      </c>
      <c r="W34" s="144">
        <v>38097890000</v>
      </c>
      <c r="X34" s="144">
        <v>5361520946.9300003</v>
      </c>
      <c r="Y34" s="144">
        <v>48886729739.660004</v>
      </c>
      <c r="Z34" s="144">
        <v>72247266999.119995</v>
      </c>
      <c r="AA34" s="144">
        <v>72254602024.330002</v>
      </c>
      <c r="AB34" s="144">
        <v>35206805300</v>
      </c>
      <c r="AC34" s="144">
        <v>6353468200.3000002</v>
      </c>
      <c r="AD34" s="144">
        <v>45929829912.059998</v>
      </c>
      <c r="AE34" s="144">
        <v>30304841900</v>
      </c>
      <c r="AF34" s="144">
        <v>4166955382.4699998</v>
      </c>
      <c r="AG34" s="144">
        <v>38873204611.629997</v>
      </c>
      <c r="AH34" s="142">
        <v>775154000000</v>
      </c>
      <c r="AI34" s="142">
        <v>1051160977154.75</v>
      </c>
      <c r="AJ34" s="144">
        <v>27369392371</v>
      </c>
      <c r="AK34" s="144">
        <v>3912876259.5700002</v>
      </c>
      <c r="AL34" s="144">
        <v>32214179347.700001</v>
      </c>
      <c r="AM34" s="144">
        <v>81173204900.089996</v>
      </c>
      <c r="AN34" s="144">
        <v>18312789658.970001</v>
      </c>
      <c r="AO34" s="144">
        <v>104265944930</v>
      </c>
      <c r="AP34" s="142">
        <v>132630404000</v>
      </c>
      <c r="AQ34" s="142">
        <v>253164653517.67999</v>
      </c>
      <c r="AR34" s="144">
        <v>44397206000</v>
      </c>
      <c r="AS34" s="144">
        <v>6060794757.5099926</v>
      </c>
      <c r="AT34" s="144">
        <v>57364011671.601974</v>
      </c>
      <c r="AU34" s="144">
        <v>751243586155</v>
      </c>
      <c r="AV34" s="144">
        <v>22424850000</v>
      </c>
      <c r="AW34" s="144">
        <v>907962884597.62</v>
      </c>
      <c r="AX34" s="144">
        <v>92698101500</v>
      </c>
      <c r="AY34" s="144">
        <v>13105166661.15</v>
      </c>
      <c r="AZ34" s="144">
        <v>118936138541.57001</v>
      </c>
      <c r="BA34" s="144">
        <v>129555028500</v>
      </c>
      <c r="BB34" s="144">
        <v>44254870000</v>
      </c>
      <c r="BC34" s="144">
        <v>186954279687.26999</v>
      </c>
      <c r="BD34" s="142">
        <v>409041317756</v>
      </c>
      <c r="BE34" s="142">
        <v>415458765049.10999</v>
      </c>
      <c r="BF34" s="144">
        <v>21628459000</v>
      </c>
      <c r="BG34" s="144">
        <v>22221435116.720001</v>
      </c>
      <c r="BH34" s="144">
        <v>31610465900</v>
      </c>
      <c r="BI34" s="144">
        <v>5339550500</v>
      </c>
      <c r="BJ34" s="144">
        <v>40578006920.860001</v>
      </c>
      <c r="BK34" s="144">
        <v>176148611400</v>
      </c>
      <c r="BL34" s="144">
        <v>51039961999.110001</v>
      </c>
      <c r="BM34" s="144">
        <v>275172415079.84998</v>
      </c>
      <c r="BN34" s="144">
        <v>31323600500</v>
      </c>
      <c r="BO34" s="144">
        <v>9780802524.1900005</v>
      </c>
      <c r="BP34" s="144">
        <v>41845347658.989998</v>
      </c>
      <c r="BQ34" s="154">
        <v>43132</v>
      </c>
      <c r="BR34" s="144">
        <v>30217394000</v>
      </c>
      <c r="BS34" s="152">
        <v>1921000000</v>
      </c>
      <c r="BT34" s="144">
        <v>34489459398.449997</v>
      </c>
      <c r="BU34" s="144">
        <v>130612761500</v>
      </c>
      <c r="BV34" s="144">
        <v>137897152662.35999</v>
      </c>
      <c r="BW34" s="144">
        <v>333285799500</v>
      </c>
      <c r="BX34" s="144">
        <v>406953068476.60999</v>
      </c>
      <c r="BY34" s="148">
        <v>81170144000</v>
      </c>
      <c r="BZ34" s="148">
        <v>11510614500</v>
      </c>
      <c r="CA34" s="148">
        <v>104496159586.39999</v>
      </c>
      <c r="CB34" s="148">
        <v>33684230600</v>
      </c>
      <c r="CC34" s="148">
        <v>34181715217.490002</v>
      </c>
      <c r="CD34" s="148">
        <v>28153960000</v>
      </c>
      <c r="CE34" s="148">
        <v>29264884037.619999</v>
      </c>
      <c r="CF34" s="148">
        <v>10090500000</v>
      </c>
      <c r="CH34" s="148">
        <v>10280781451.16</v>
      </c>
      <c r="CI34" s="148"/>
      <c r="CJ34" s="148"/>
      <c r="CK34" s="155"/>
      <c r="CL34" s="155"/>
    </row>
    <row r="35" spans="1:90" x14ac:dyDescent="0.25">
      <c r="A35" s="154">
        <v>43133</v>
      </c>
      <c r="B35" s="142">
        <v>205329435500</v>
      </c>
      <c r="C35" s="142">
        <v>243425116512.38</v>
      </c>
      <c r="D35" s="144">
        <v>451598435024</v>
      </c>
      <c r="E35" s="144">
        <v>347114844400</v>
      </c>
      <c r="F35" s="144">
        <v>867181366204.97205</v>
      </c>
      <c r="G35" s="142">
        <v>156187193031</v>
      </c>
      <c r="H35" s="142">
        <v>165702937953.14001</v>
      </c>
      <c r="I35" s="144">
        <v>941506000.00999999</v>
      </c>
      <c r="J35" s="144">
        <v>4885653260</v>
      </c>
      <c r="K35" s="144">
        <v>6226437715.9499998</v>
      </c>
      <c r="L35" s="144">
        <v>690874151167</v>
      </c>
      <c r="M35" s="144">
        <v>720726508859.46204</v>
      </c>
      <c r="N35" s="144">
        <v>312113435520</v>
      </c>
      <c r="O35" s="144">
        <v>32086396720</v>
      </c>
      <c r="P35" s="144">
        <v>412239483762.64001</v>
      </c>
      <c r="Q35" s="144">
        <v>62236109200</v>
      </c>
      <c r="R35" s="144">
        <v>16197390360</v>
      </c>
      <c r="S35" s="144">
        <v>90778868590.240005</v>
      </c>
      <c r="T35" s="144">
        <v>379365598209.56</v>
      </c>
      <c r="U35" s="144">
        <v>122321196603.2</v>
      </c>
      <c r="V35" s="144">
        <v>527168230482.57001</v>
      </c>
      <c r="W35" s="144">
        <v>38119507500</v>
      </c>
      <c r="X35" s="144">
        <v>5383004726.9300003</v>
      </c>
      <c r="Y35" s="144">
        <v>48935364617.370003</v>
      </c>
      <c r="Z35" s="144">
        <v>71574261999.119995</v>
      </c>
      <c r="AA35" s="144">
        <v>72612510388.380005</v>
      </c>
      <c r="AB35" s="144">
        <v>31557743800</v>
      </c>
      <c r="AC35" s="144">
        <v>6301223600.3000002</v>
      </c>
      <c r="AD35" s="144">
        <v>45907791602.019997</v>
      </c>
      <c r="AE35" s="144">
        <v>30315518100</v>
      </c>
      <c r="AF35" s="144">
        <v>4183405442.4699998</v>
      </c>
      <c r="AG35" s="144">
        <v>38904875526.150002</v>
      </c>
      <c r="AH35" s="142">
        <v>775093185500</v>
      </c>
      <c r="AI35" s="142">
        <v>1055520279760.95</v>
      </c>
      <c r="AJ35" s="144">
        <v>27370358191</v>
      </c>
      <c r="AK35" s="144">
        <v>3930778379.5700002</v>
      </c>
      <c r="AL35" s="144">
        <v>32236380723.029999</v>
      </c>
      <c r="AM35" s="144">
        <v>71313473900.089996</v>
      </c>
      <c r="AN35" s="144">
        <v>18388216078.970001</v>
      </c>
      <c r="AO35" s="144">
        <v>104251986034.86</v>
      </c>
      <c r="AP35" s="142">
        <v>132622627000</v>
      </c>
      <c r="AQ35" s="142">
        <v>251999106920.92001</v>
      </c>
      <c r="AR35" s="144">
        <v>44423018000</v>
      </c>
      <c r="AS35" s="144">
        <v>6084445377.5100002</v>
      </c>
      <c r="AT35" s="144">
        <v>57420119129.970001</v>
      </c>
      <c r="AU35" s="144">
        <v>751286544200</v>
      </c>
      <c r="AV35" s="144">
        <v>22354650000</v>
      </c>
      <c r="AW35" s="144">
        <v>908113359289.96997</v>
      </c>
      <c r="AX35" s="144">
        <v>93635050500</v>
      </c>
      <c r="AY35" s="144">
        <v>13180077081.15</v>
      </c>
      <c r="AZ35" s="144">
        <v>118976960671.14999</v>
      </c>
      <c r="BA35" s="144">
        <v>129543924000</v>
      </c>
      <c r="BB35" s="144">
        <v>40575420000</v>
      </c>
      <c r="BC35" s="144">
        <v>186965055285.64999</v>
      </c>
      <c r="BD35" s="142">
        <v>407936130310</v>
      </c>
      <c r="BE35" s="142">
        <v>415422322258.28998</v>
      </c>
      <c r="BF35" s="144">
        <v>21636228000</v>
      </c>
      <c r="BG35" s="144">
        <v>22234478560.669998</v>
      </c>
      <c r="BH35" s="144">
        <v>31604260800</v>
      </c>
      <c r="BI35" s="144">
        <v>5363639000</v>
      </c>
      <c r="BJ35" s="144">
        <v>40600659406.349998</v>
      </c>
      <c r="BK35" s="144">
        <v>176040956900</v>
      </c>
      <c r="BL35" s="144">
        <v>51243485999.110001</v>
      </c>
      <c r="BM35" s="144">
        <v>276750530724.20001</v>
      </c>
      <c r="BN35" s="144">
        <v>31315701500</v>
      </c>
      <c r="BO35" s="144">
        <v>6974439199.1899996</v>
      </c>
      <c r="BP35" s="144">
        <v>41858475879.290001</v>
      </c>
      <c r="BQ35" s="154">
        <v>43133</v>
      </c>
      <c r="BR35" s="144">
        <v>27233798000</v>
      </c>
      <c r="BS35" s="152">
        <v>1936750000</v>
      </c>
      <c r="BT35" s="144">
        <v>34526571636.620003</v>
      </c>
      <c r="BU35" s="144">
        <v>130581669250</v>
      </c>
      <c r="BV35" s="144">
        <v>137894721352.92001</v>
      </c>
      <c r="BW35" s="144">
        <v>333302601000</v>
      </c>
      <c r="BX35" s="144">
        <v>405310994043.65997</v>
      </c>
      <c r="BY35" s="148">
        <v>81128804500</v>
      </c>
      <c r="BZ35" s="148">
        <v>11584555000</v>
      </c>
      <c r="CA35" s="148">
        <v>104545606936.62</v>
      </c>
      <c r="CB35" s="148">
        <v>33890477400</v>
      </c>
      <c r="CC35" s="148">
        <v>34388277370.239998</v>
      </c>
      <c r="CD35" s="148">
        <v>28143870000</v>
      </c>
      <c r="CE35" s="148">
        <v>29259238111.290001</v>
      </c>
      <c r="CF35" s="148">
        <v>0</v>
      </c>
      <c r="CH35" s="148">
        <v>10310934484.01</v>
      </c>
      <c r="CI35" s="148"/>
      <c r="CJ35" s="148"/>
      <c r="CK35" s="155"/>
      <c r="CL35" s="155"/>
    </row>
    <row r="36" spans="1:90" x14ac:dyDescent="0.25">
      <c r="A36" s="154">
        <v>43134</v>
      </c>
      <c r="B36" s="142">
        <v>205329435500</v>
      </c>
      <c r="C36" s="142">
        <v>243425116512.38</v>
      </c>
      <c r="D36" s="144">
        <v>451598435024</v>
      </c>
      <c r="E36" s="144">
        <v>347114844400</v>
      </c>
      <c r="F36" s="144">
        <v>867181366204.97205</v>
      </c>
      <c r="G36" s="142">
        <v>156187193031</v>
      </c>
      <c r="H36" s="142">
        <v>165702937953.14001</v>
      </c>
      <c r="I36" s="144">
        <v>941506000.00999999</v>
      </c>
      <c r="J36" s="144">
        <v>4885653260</v>
      </c>
      <c r="K36" s="144">
        <v>6226437715.9499998</v>
      </c>
      <c r="L36" s="144">
        <v>690874151167</v>
      </c>
      <c r="M36" s="144">
        <v>720726508859.46204</v>
      </c>
      <c r="N36" s="144">
        <v>312113435520</v>
      </c>
      <c r="O36" s="144">
        <v>32086396720</v>
      </c>
      <c r="P36" s="144">
        <v>412239483762.64001</v>
      </c>
      <c r="Q36" s="144">
        <v>62236109200</v>
      </c>
      <c r="R36" s="144">
        <v>16197390360</v>
      </c>
      <c r="S36" s="144">
        <v>90778868590.240005</v>
      </c>
      <c r="T36" s="144">
        <v>379365598209.56</v>
      </c>
      <c r="U36" s="144">
        <v>122321196603.2</v>
      </c>
      <c r="V36" s="144">
        <v>527168230482.57001</v>
      </c>
      <c r="W36" s="144">
        <v>38119507500</v>
      </c>
      <c r="X36" s="144">
        <v>5383004726.9300003</v>
      </c>
      <c r="Y36" s="144">
        <v>48935364617.370003</v>
      </c>
      <c r="Z36" s="144">
        <v>71574261999.119995</v>
      </c>
      <c r="AA36" s="144">
        <v>72612510388.380005</v>
      </c>
      <c r="AB36" s="144">
        <v>31557743800</v>
      </c>
      <c r="AC36" s="144">
        <v>6301223600.3000002</v>
      </c>
      <c r="AD36" s="144">
        <v>45907791602.019997</v>
      </c>
      <c r="AE36" s="144">
        <v>30315518100</v>
      </c>
      <c r="AF36" s="144">
        <v>4183405442.4699998</v>
      </c>
      <c r="AG36" s="144">
        <v>38904875526.150002</v>
      </c>
      <c r="AH36" s="142">
        <v>775093185500</v>
      </c>
      <c r="AI36" s="142">
        <v>1055520279760.95</v>
      </c>
      <c r="AJ36" s="144">
        <v>27370358191</v>
      </c>
      <c r="AK36" s="144">
        <v>3930778379.5700002</v>
      </c>
      <c r="AL36" s="144">
        <v>32236380723.029999</v>
      </c>
      <c r="AM36" s="144">
        <v>71313473900.089996</v>
      </c>
      <c r="AN36" s="144">
        <v>18388216078.970001</v>
      </c>
      <c r="AO36" s="144">
        <v>104251986034.86</v>
      </c>
      <c r="AP36" s="142">
        <v>132622627000</v>
      </c>
      <c r="AQ36" s="142">
        <v>251999106920.92001</v>
      </c>
      <c r="AR36" s="144">
        <v>44423018000</v>
      </c>
      <c r="AS36" s="144">
        <v>6084445377.5100002</v>
      </c>
      <c r="AT36" s="144">
        <v>57420119129.970001</v>
      </c>
      <c r="AU36" s="144">
        <v>751286544200</v>
      </c>
      <c r="AV36" s="144">
        <v>22354650000</v>
      </c>
      <c r="AW36" s="144">
        <v>908113359289.96997</v>
      </c>
      <c r="AX36" s="144">
        <v>93635050500</v>
      </c>
      <c r="AY36" s="144">
        <v>13180077081.15</v>
      </c>
      <c r="AZ36" s="144">
        <v>118976960671.14999</v>
      </c>
      <c r="BA36" s="144">
        <v>129543924000</v>
      </c>
      <c r="BB36" s="144">
        <v>40575420000</v>
      </c>
      <c r="BC36" s="144">
        <v>186965055285.64999</v>
      </c>
      <c r="BD36" s="142">
        <v>407936130310</v>
      </c>
      <c r="BE36" s="142">
        <v>415422322258.28998</v>
      </c>
      <c r="BF36" s="144">
        <v>21636228000</v>
      </c>
      <c r="BG36" s="144">
        <v>22234478560.669998</v>
      </c>
      <c r="BH36" s="144">
        <v>31604260800</v>
      </c>
      <c r="BI36" s="144">
        <v>5363639000</v>
      </c>
      <c r="BJ36" s="144">
        <v>40600659406.349998</v>
      </c>
      <c r="BK36" s="144">
        <v>176040956900</v>
      </c>
      <c r="BL36" s="144">
        <v>51243485999.110001</v>
      </c>
      <c r="BM36" s="144">
        <v>276750530724.20001</v>
      </c>
      <c r="BN36" s="144">
        <v>31315701500</v>
      </c>
      <c r="BO36" s="144">
        <v>6974439199.1899996</v>
      </c>
      <c r="BP36" s="144">
        <v>41858475879.290001</v>
      </c>
      <c r="BQ36" s="154">
        <v>43134</v>
      </c>
      <c r="BR36" s="144">
        <v>27233798000</v>
      </c>
      <c r="BS36" s="152">
        <v>1936750000</v>
      </c>
      <c r="BT36" s="144">
        <v>34526571636.620003</v>
      </c>
      <c r="BU36" s="144">
        <v>130581669250</v>
      </c>
      <c r="BV36" s="144">
        <v>137894721352.92001</v>
      </c>
      <c r="BW36" s="144">
        <v>333302601000</v>
      </c>
      <c r="BX36" s="144">
        <v>405310994043.65997</v>
      </c>
      <c r="BY36" s="148">
        <v>81128804500</v>
      </c>
      <c r="BZ36" s="148">
        <v>11584555000</v>
      </c>
      <c r="CA36" s="148">
        <v>104545606936.62</v>
      </c>
      <c r="CB36" s="148">
        <v>33890477400</v>
      </c>
      <c r="CC36" s="148">
        <v>34388277370.239998</v>
      </c>
      <c r="CD36" s="148">
        <v>28143870000</v>
      </c>
      <c r="CE36" s="148">
        <v>29259238111.290001</v>
      </c>
      <c r="CF36" s="148">
        <v>0</v>
      </c>
      <c r="CH36" s="148">
        <v>10310934484.01</v>
      </c>
      <c r="CI36" s="148"/>
      <c r="CJ36" s="148"/>
      <c r="CK36" s="155"/>
      <c r="CL36" s="155"/>
    </row>
    <row r="37" spans="1:90" x14ac:dyDescent="0.25">
      <c r="A37" s="154">
        <v>43135</v>
      </c>
      <c r="B37" s="142">
        <v>205329435500</v>
      </c>
      <c r="C37" s="142">
        <v>243425116512.38</v>
      </c>
      <c r="D37" s="144">
        <v>451598435024</v>
      </c>
      <c r="E37" s="144">
        <v>347114844400</v>
      </c>
      <c r="F37" s="144">
        <v>867181366204.97205</v>
      </c>
      <c r="G37" s="142">
        <v>156187193031</v>
      </c>
      <c r="H37" s="142">
        <v>165702937953.14001</v>
      </c>
      <c r="I37" s="144">
        <v>941506000.00999999</v>
      </c>
      <c r="J37" s="144">
        <v>4885653260</v>
      </c>
      <c r="K37" s="144">
        <v>6226437715.9499998</v>
      </c>
      <c r="L37" s="144">
        <v>690874151167</v>
      </c>
      <c r="M37" s="144">
        <v>720726508859.46204</v>
      </c>
      <c r="N37" s="144">
        <v>312113435520</v>
      </c>
      <c r="O37" s="144">
        <v>32086396720</v>
      </c>
      <c r="P37" s="144">
        <v>412239483762.64001</v>
      </c>
      <c r="Q37" s="144">
        <v>62236109200</v>
      </c>
      <c r="R37" s="144">
        <v>16197390360</v>
      </c>
      <c r="S37" s="144">
        <v>90778868590.240005</v>
      </c>
      <c r="T37" s="144">
        <v>379365598209.56</v>
      </c>
      <c r="U37" s="144">
        <v>122321196603.2</v>
      </c>
      <c r="V37" s="144">
        <v>527168230482.57001</v>
      </c>
      <c r="W37" s="144">
        <v>38119507500</v>
      </c>
      <c r="X37" s="144">
        <v>5383004726.9300003</v>
      </c>
      <c r="Y37" s="144">
        <v>48935364617.370003</v>
      </c>
      <c r="Z37" s="144">
        <v>71574261999.119995</v>
      </c>
      <c r="AA37" s="144">
        <v>72612510388.380005</v>
      </c>
      <c r="AB37" s="144">
        <v>31557743800</v>
      </c>
      <c r="AC37" s="144">
        <v>6301223600.3000002</v>
      </c>
      <c r="AD37" s="144">
        <v>45907791602.019997</v>
      </c>
      <c r="AE37" s="144">
        <v>30315518100</v>
      </c>
      <c r="AF37" s="144">
        <v>4183405442.4699998</v>
      </c>
      <c r="AG37" s="144">
        <v>38904875526.150002</v>
      </c>
      <c r="AH37" s="142">
        <v>775093185500</v>
      </c>
      <c r="AI37" s="142">
        <v>1055520279760.95</v>
      </c>
      <c r="AJ37" s="144">
        <v>27370358191</v>
      </c>
      <c r="AK37" s="144">
        <v>3930778379.5700002</v>
      </c>
      <c r="AL37" s="144">
        <v>32236380723.029999</v>
      </c>
      <c r="AM37" s="144">
        <v>71313473900.089996</v>
      </c>
      <c r="AN37" s="144">
        <v>18388216078.970001</v>
      </c>
      <c r="AO37" s="144">
        <v>104251986034.86</v>
      </c>
      <c r="AP37" s="142">
        <v>132622627000</v>
      </c>
      <c r="AQ37" s="142">
        <v>251999106920.92001</v>
      </c>
      <c r="AR37" s="144">
        <v>44423018000</v>
      </c>
      <c r="AS37" s="144">
        <v>6084445377.5100002</v>
      </c>
      <c r="AT37" s="144">
        <v>57420119129.970001</v>
      </c>
      <c r="AU37" s="144">
        <v>751286544200</v>
      </c>
      <c r="AV37" s="144">
        <v>22354650000</v>
      </c>
      <c r="AW37" s="144">
        <v>908113359289.96997</v>
      </c>
      <c r="AX37" s="144">
        <v>93635050500</v>
      </c>
      <c r="AY37" s="144">
        <v>13180077081.15</v>
      </c>
      <c r="AZ37" s="144">
        <v>118976960671.14999</v>
      </c>
      <c r="BA37" s="144">
        <v>129543924000</v>
      </c>
      <c r="BB37" s="144">
        <v>40575420000</v>
      </c>
      <c r="BC37" s="144">
        <v>186965055285.64999</v>
      </c>
      <c r="BD37" s="142">
        <v>407936130310</v>
      </c>
      <c r="BE37" s="142">
        <v>415422322258.28998</v>
      </c>
      <c r="BF37" s="144">
        <v>21636228000</v>
      </c>
      <c r="BG37" s="144">
        <v>22234478560.669998</v>
      </c>
      <c r="BH37" s="144">
        <v>31604260800</v>
      </c>
      <c r="BI37" s="144">
        <v>5363639000</v>
      </c>
      <c r="BJ37" s="144">
        <v>40600659406.349998</v>
      </c>
      <c r="BK37" s="144">
        <v>176040956900</v>
      </c>
      <c r="BL37" s="144">
        <v>51243485999.110001</v>
      </c>
      <c r="BM37" s="144">
        <v>276750530724.20001</v>
      </c>
      <c r="BN37" s="144">
        <v>31315701500</v>
      </c>
      <c r="BO37" s="144">
        <v>6974439199.1899996</v>
      </c>
      <c r="BP37" s="144">
        <v>41858475879.290001</v>
      </c>
      <c r="BQ37" s="154">
        <v>43135</v>
      </c>
      <c r="BR37" s="144">
        <v>27233798000</v>
      </c>
      <c r="BS37" s="152">
        <v>1936750000</v>
      </c>
      <c r="BT37" s="144">
        <v>34526571636.620003</v>
      </c>
      <c r="BU37" s="144">
        <v>130581669250</v>
      </c>
      <c r="BV37" s="144">
        <v>137894721352.92001</v>
      </c>
      <c r="BW37" s="144">
        <v>333302601000</v>
      </c>
      <c r="BX37" s="144">
        <v>405310994043.65997</v>
      </c>
      <c r="BY37" s="148">
        <v>81128804500</v>
      </c>
      <c r="BZ37" s="148">
        <v>11584555000</v>
      </c>
      <c r="CA37" s="148">
        <v>104545606936.62</v>
      </c>
      <c r="CB37" s="148">
        <v>33890477400</v>
      </c>
      <c r="CC37" s="148">
        <v>34388277370.239998</v>
      </c>
      <c r="CD37" s="148">
        <v>28143870000</v>
      </c>
      <c r="CE37" s="148">
        <v>29259238111.290001</v>
      </c>
      <c r="CF37" s="148">
        <v>0</v>
      </c>
      <c r="CH37" s="148">
        <v>10310934484.01</v>
      </c>
      <c r="CI37" s="148"/>
      <c r="CJ37" s="148"/>
      <c r="CK37" s="155"/>
      <c r="CL37" s="155"/>
    </row>
    <row r="38" spans="1:90" x14ac:dyDescent="0.25">
      <c r="A38" s="154">
        <v>43136</v>
      </c>
      <c r="B38" s="142">
        <v>205452872500</v>
      </c>
      <c r="C38" s="142">
        <v>243653702722.59</v>
      </c>
      <c r="D38" s="144">
        <v>419581838703</v>
      </c>
      <c r="E38" s="144">
        <v>342359178700</v>
      </c>
      <c r="F38" s="144">
        <v>861859920214.23206</v>
      </c>
      <c r="G38" s="142">
        <v>154445061152</v>
      </c>
      <c r="H38" s="142">
        <v>165198027578.35001</v>
      </c>
      <c r="I38" s="144">
        <v>945213000.00999999</v>
      </c>
      <c r="J38" s="144">
        <v>4823723360</v>
      </c>
      <c r="K38" s="144">
        <v>6168865851.0699997</v>
      </c>
      <c r="L38" s="144">
        <v>677153751183</v>
      </c>
      <c r="M38" s="144">
        <v>718619132063.89197</v>
      </c>
      <c r="N38" s="144">
        <v>311697732640</v>
      </c>
      <c r="O38" s="144">
        <v>31935760920</v>
      </c>
      <c r="P38" s="144">
        <v>411843642046.90002</v>
      </c>
      <c r="Q38" s="144">
        <v>70849573000</v>
      </c>
      <c r="R38" s="144">
        <v>16030669360</v>
      </c>
      <c r="S38" s="144">
        <v>90237424417.639999</v>
      </c>
      <c r="T38" s="144">
        <v>379067541935.56</v>
      </c>
      <c r="U38" s="144">
        <v>121573258103.2</v>
      </c>
      <c r="V38" s="144">
        <v>526347408088.02002</v>
      </c>
      <c r="W38" s="144">
        <v>37881160000</v>
      </c>
      <c r="X38" s="144">
        <v>5354677676.9300003</v>
      </c>
      <c r="Y38" s="144">
        <v>48685282681.860001</v>
      </c>
      <c r="Z38" s="144">
        <v>71996449999.119995</v>
      </c>
      <c r="AA38" s="144">
        <v>72074441663.949997</v>
      </c>
      <c r="AB38" s="144">
        <v>35902597000</v>
      </c>
      <c r="AC38" s="144">
        <v>6296018600.3000002</v>
      </c>
      <c r="AD38" s="144">
        <v>45763398372.360001</v>
      </c>
      <c r="AE38" s="144">
        <v>30187021300</v>
      </c>
      <c r="AF38" s="144">
        <v>4161547842.4699998</v>
      </c>
      <c r="AG38" s="144">
        <v>38768120194.529999</v>
      </c>
      <c r="AH38" s="142">
        <v>774922115000</v>
      </c>
      <c r="AI38" s="142">
        <v>1058240046620.89</v>
      </c>
      <c r="AJ38" s="144">
        <v>27272326037</v>
      </c>
      <c r="AK38" s="144">
        <v>3908550429.5700002</v>
      </c>
      <c r="AL38" s="144">
        <v>32126115686.09</v>
      </c>
      <c r="AM38" s="144">
        <v>80855067800.089996</v>
      </c>
      <c r="AN38" s="144">
        <v>18203374378.970001</v>
      </c>
      <c r="AO38" s="144">
        <v>103630503568.75999</v>
      </c>
      <c r="AP38" s="142">
        <v>132579844000</v>
      </c>
      <c r="AQ38" s="142">
        <v>196622580926.95001</v>
      </c>
      <c r="AR38" s="144">
        <v>44250594000</v>
      </c>
      <c r="AS38" s="144">
        <v>6052884177.5100002</v>
      </c>
      <c r="AT38" s="144">
        <v>57236059009.779999</v>
      </c>
      <c r="AU38" s="144">
        <v>760784297211</v>
      </c>
      <c r="AV38" s="144">
        <v>22314150000</v>
      </c>
      <c r="AW38" s="144">
        <v>908197754080.26001</v>
      </c>
      <c r="AX38" s="144">
        <v>93566622500</v>
      </c>
      <c r="AY38" s="144">
        <v>13094778881.15</v>
      </c>
      <c r="AZ38" s="144">
        <v>118881916651.59</v>
      </c>
      <c r="BA38" s="144">
        <v>128954658500</v>
      </c>
      <c r="BB38" s="144">
        <v>39720255000</v>
      </c>
      <c r="BC38" s="144">
        <v>185606483640.04999</v>
      </c>
      <c r="BD38" s="142">
        <v>405703998191</v>
      </c>
      <c r="BE38" s="142">
        <v>413409687999.17999</v>
      </c>
      <c r="BF38" s="144">
        <v>21607027000</v>
      </c>
      <c r="BG38" s="144">
        <v>22221357353.290001</v>
      </c>
      <c r="BH38" s="144">
        <v>31462552600</v>
      </c>
      <c r="BI38" s="144">
        <v>5333530000</v>
      </c>
      <c r="BJ38" s="144">
        <v>40443136863.110001</v>
      </c>
      <c r="BK38" s="144">
        <v>175660262200</v>
      </c>
      <c r="BL38" s="144">
        <v>50966218999.110001</v>
      </c>
      <c r="BM38" s="144">
        <v>276185128519.81</v>
      </c>
      <c r="BN38" s="144">
        <v>31292469000</v>
      </c>
      <c r="BO38" s="144">
        <v>6921674649.1899996</v>
      </c>
      <c r="BP38" s="144">
        <v>41800280411.389999</v>
      </c>
      <c r="BQ38" s="154">
        <v>43136</v>
      </c>
      <c r="BR38" s="144">
        <v>27109826000</v>
      </c>
      <c r="BS38" s="152">
        <v>1948000000</v>
      </c>
      <c r="BT38" s="144">
        <v>34428722304.360001</v>
      </c>
      <c r="BU38" s="144">
        <v>130457218500</v>
      </c>
      <c r="BV38" s="144">
        <v>137856253498.53</v>
      </c>
      <c r="BW38" s="144">
        <v>332588094500</v>
      </c>
      <c r="BX38" s="144">
        <v>403830602430.14001</v>
      </c>
      <c r="BY38" s="148">
        <v>80812385000</v>
      </c>
      <c r="BZ38" s="148">
        <v>11503732000</v>
      </c>
      <c r="CA38" s="148">
        <v>104198907386.7</v>
      </c>
      <c r="CB38" s="148">
        <v>34680719000</v>
      </c>
      <c r="CC38" s="148">
        <v>34835218622.970001</v>
      </c>
      <c r="CD38" s="148">
        <v>28082885000</v>
      </c>
      <c r="CE38" s="148">
        <v>29211585898.889999</v>
      </c>
      <c r="CF38" s="148">
        <v>0</v>
      </c>
      <c r="CH38" s="148">
        <v>10315013126.700001</v>
      </c>
      <c r="CI38" s="148"/>
      <c r="CJ38" s="148"/>
      <c r="CK38" s="155"/>
      <c r="CL38" s="155"/>
    </row>
    <row r="39" spans="1:90" x14ac:dyDescent="0.25">
      <c r="A39" s="154">
        <v>43137</v>
      </c>
      <c r="B39" s="142">
        <v>205464077000</v>
      </c>
      <c r="C39" s="142">
        <v>243698597065.12</v>
      </c>
      <c r="D39" s="144">
        <v>419390406069</v>
      </c>
      <c r="E39" s="144">
        <v>334831345800</v>
      </c>
      <c r="F39" s="144">
        <v>854225695873.302</v>
      </c>
      <c r="G39" s="142">
        <v>159760427895</v>
      </c>
      <c r="H39" s="142">
        <v>195185850772.69</v>
      </c>
      <c r="I39" s="144">
        <v>946188000.00999999</v>
      </c>
      <c r="J39" s="144">
        <v>4733648080</v>
      </c>
      <c r="K39" s="144">
        <v>6079628001.5200005</v>
      </c>
      <c r="L39" s="144">
        <v>676529596192</v>
      </c>
      <c r="M39" s="144">
        <v>718121251613.73206</v>
      </c>
      <c r="N39" s="144">
        <v>311500760220</v>
      </c>
      <c r="O39" s="144">
        <v>31330627260</v>
      </c>
      <c r="P39" s="144">
        <v>411098362066.92999</v>
      </c>
      <c r="Q39" s="144">
        <v>70769484000</v>
      </c>
      <c r="R39" s="144">
        <v>15717097280</v>
      </c>
      <c r="S39" s="144">
        <v>89859980868.119995</v>
      </c>
      <c r="T39" s="144">
        <v>378665910077.56</v>
      </c>
      <c r="U39" s="144">
        <v>119643802803.2</v>
      </c>
      <c r="V39" s="144">
        <v>524091309156.21002</v>
      </c>
      <c r="W39" s="144">
        <v>37721888000</v>
      </c>
      <c r="X39" s="144">
        <v>5260869516.9300003</v>
      </c>
      <c r="Y39" s="144">
        <v>48437744674.080002</v>
      </c>
      <c r="Z39" s="144">
        <v>70760133499.119995</v>
      </c>
      <c r="AA39" s="144">
        <v>70832528087.860001</v>
      </c>
      <c r="AB39" s="144">
        <v>35883769200</v>
      </c>
      <c r="AC39" s="144">
        <v>6084321800.3000002</v>
      </c>
      <c r="AD39" s="144">
        <v>45532256673.970001</v>
      </c>
      <c r="AE39" s="144">
        <v>30116682800</v>
      </c>
      <c r="AF39" s="144">
        <v>4088428522.4699998</v>
      </c>
      <c r="AG39" s="144">
        <v>38629100251.540001</v>
      </c>
      <c r="AH39" s="142">
        <v>774864534500</v>
      </c>
      <c r="AI39" s="142">
        <v>1065986918963.35</v>
      </c>
      <c r="AJ39" s="144">
        <v>27258607562</v>
      </c>
      <c r="AK39" s="144">
        <v>3841872289.5700002</v>
      </c>
      <c r="AL39" s="144">
        <v>32049059433.290001</v>
      </c>
      <c r="AM39" s="144">
        <v>80754526700.089996</v>
      </c>
      <c r="AN39" s="144">
        <v>17847758138.970001</v>
      </c>
      <c r="AO39" s="144">
        <v>103144473012.75999</v>
      </c>
      <c r="AP39" s="142">
        <v>132565108000</v>
      </c>
      <c r="AQ39" s="142">
        <v>201648079861.07999</v>
      </c>
      <c r="AR39" s="144">
        <v>44248490000</v>
      </c>
      <c r="AS39" s="144">
        <v>5946327037.5100002</v>
      </c>
      <c r="AT39" s="144">
        <v>57133807025.769997</v>
      </c>
      <c r="AU39" s="144">
        <v>760483805118</v>
      </c>
      <c r="AV39" s="144">
        <v>21816000000</v>
      </c>
      <c r="AW39" s="144">
        <v>907576786466.56995</v>
      </c>
      <c r="AX39" s="144">
        <v>93515147500</v>
      </c>
      <c r="AY39" s="144">
        <v>12883638641.15</v>
      </c>
      <c r="AZ39" s="144">
        <v>118638717412.03999</v>
      </c>
      <c r="BA39" s="144">
        <v>128910811000</v>
      </c>
      <c r="BB39" s="144">
        <v>38930545000</v>
      </c>
      <c r="BC39" s="144">
        <v>184801696745.67001</v>
      </c>
      <c r="BD39" s="142">
        <v>405285221413</v>
      </c>
      <c r="BE39" s="142">
        <v>413064815256.15002</v>
      </c>
      <c r="BF39" s="144">
        <v>21596460500</v>
      </c>
      <c r="BG39" s="144">
        <v>22216065297.529999</v>
      </c>
      <c r="BH39" s="144">
        <v>31338917000</v>
      </c>
      <c r="BI39" s="144">
        <v>5242275000</v>
      </c>
      <c r="BJ39" s="144">
        <v>40233020619.75</v>
      </c>
      <c r="BK39" s="144">
        <v>175555506200</v>
      </c>
      <c r="BL39" s="144">
        <v>50474086499.110001</v>
      </c>
      <c r="BM39" s="144">
        <v>241621903217.88</v>
      </c>
      <c r="BN39" s="144">
        <v>31273655000</v>
      </c>
      <c r="BO39" s="144">
        <v>6765148124.1899996</v>
      </c>
      <c r="BP39" s="144">
        <v>41631107855.489998</v>
      </c>
      <c r="BQ39" s="154">
        <v>43137</v>
      </c>
      <c r="BR39" s="144">
        <v>27059483000</v>
      </c>
      <c r="BS39" s="152">
        <v>2154300000</v>
      </c>
      <c r="BT39" s="144">
        <v>34335838659.09</v>
      </c>
      <c r="BU39" s="144">
        <v>130354115250</v>
      </c>
      <c r="BV39" s="144">
        <v>137781811603.67999</v>
      </c>
      <c r="BW39" s="144">
        <v>332112513500</v>
      </c>
      <c r="BX39" s="144">
        <v>403198867838.10999</v>
      </c>
      <c r="BY39" s="148">
        <v>80767635200</v>
      </c>
      <c r="BZ39" s="148">
        <v>11324923500</v>
      </c>
      <c r="CA39" s="148">
        <v>103991660796.71001</v>
      </c>
      <c r="CB39" s="148">
        <v>67682319500</v>
      </c>
      <c r="CC39" s="148">
        <v>68286325851.779999</v>
      </c>
      <c r="CD39" s="148">
        <v>27997360000</v>
      </c>
      <c r="CE39" s="148">
        <v>29130506755.490002</v>
      </c>
      <c r="CI39" s="148"/>
      <c r="CJ39" s="148"/>
      <c r="CK39" s="155"/>
      <c r="CL39" s="155"/>
    </row>
    <row r="40" spans="1:90" x14ac:dyDescent="0.25">
      <c r="A40" s="154">
        <v>43138</v>
      </c>
      <c r="B40" s="142">
        <v>205467078000</v>
      </c>
      <c r="C40" s="142">
        <v>243786955672.20001</v>
      </c>
      <c r="D40" s="144">
        <v>423811707808</v>
      </c>
      <c r="E40" s="144">
        <v>334068524100</v>
      </c>
      <c r="F40" s="144">
        <v>853421043287.22205</v>
      </c>
      <c r="G40" s="142">
        <v>159751507947</v>
      </c>
      <c r="H40" s="142">
        <v>195044182351.79001</v>
      </c>
      <c r="I40" s="144">
        <v>947500000.00999999</v>
      </c>
      <c r="J40" s="144">
        <v>4787059840</v>
      </c>
      <c r="K40" s="144">
        <v>6134241634.0600004</v>
      </c>
      <c r="L40" s="144">
        <v>676521493342</v>
      </c>
      <c r="M40" s="144">
        <v>718239819692.77197</v>
      </c>
      <c r="N40" s="144">
        <v>311351639080</v>
      </c>
      <c r="O40" s="144">
        <v>31652819980</v>
      </c>
      <c r="P40" s="144">
        <v>411329330391.96997</v>
      </c>
      <c r="Q40" s="144">
        <v>70717425900</v>
      </c>
      <c r="R40" s="144">
        <v>15851264040</v>
      </c>
      <c r="S40" s="144">
        <v>89950061827.679993</v>
      </c>
      <c r="T40" s="144">
        <v>397644790825.56</v>
      </c>
      <c r="U40" s="144">
        <v>121147250903.2</v>
      </c>
      <c r="V40" s="144">
        <v>525668914577.19</v>
      </c>
      <c r="W40" s="144">
        <v>37711294000</v>
      </c>
      <c r="X40" s="144">
        <v>5319353736.9300003</v>
      </c>
      <c r="Y40" s="144">
        <v>48491195407.809998</v>
      </c>
      <c r="Z40" s="144">
        <v>71714189499.119995</v>
      </c>
      <c r="AA40" s="144">
        <v>71781123808.729996</v>
      </c>
      <c r="AB40" s="144">
        <v>35850374600</v>
      </c>
      <c r="AC40" s="144">
        <v>6098184900.3000002</v>
      </c>
      <c r="AD40" s="144">
        <v>45515822962.370003</v>
      </c>
      <c r="AE40" s="144">
        <v>30094150200</v>
      </c>
      <c r="AF40" s="144">
        <v>4133674462.4699998</v>
      </c>
      <c r="AG40" s="144">
        <v>38656380688.809998</v>
      </c>
      <c r="AH40" s="142">
        <v>792367617500</v>
      </c>
      <c r="AI40" s="142">
        <v>1066147510780.28</v>
      </c>
      <c r="AJ40" s="144">
        <v>27254631859</v>
      </c>
      <c r="AK40" s="144">
        <v>3886794669.5700002</v>
      </c>
      <c r="AL40" s="144">
        <v>32093352533.540001</v>
      </c>
      <c r="AM40" s="144">
        <v>80690403100.089996</v>
      </c>
      <c r="AN40" s="144">
        <v>18000731718.970001</v>
      </c>
      <c r="AO40" s="144">
        <v>103241233294.35001</v>
      </c>
      <c r="AP40" s="142">
        <v>116006136000</v>
      </c>
      <c r="AQ40" s="142">
        <v>199662819806.25</v>
      </c>
      <c r="AR40" s="144">
        <v>44220816000</v>
      </c>
      <c r="AS40" s="144">
        <v>6011777417.5100002</v>
      </c>
      <c r="AT40" s="144">
        <v>57178240016.470001</v>
      </c>
      <c r="AU40" s="144">
        <v>760692698015</v>
      </c>
      <c r="AV40" s="144">
        <v>21926700000</v>
      </c>
      <c r="AW40" s="144">
        <v>908074035071.32996</v>
      </c>
      <c r="AX40" s="144">
        <v>93508457500</v>
      </c>
      <c r="AY40" s="144">
        <v>13049680221.15</v>
      </c>
      <c r="AZ40" s="144">
        <v>118817679580.83</v>
      </c>
      <c r="BA40" s="144">
        <v>128854468500</v>
      </c>
      <c r="BB40" s="144">
        <v>39449842500</v>
      </c>
      <c r="BC40" s="144">
        <v>185293510551.51999</v>
      </c>
      <c r="BD40" s="142">
        <v>405252851044</v>
      </c>
      <c r="BE40" s="142">
        <v>413105177944.46997</v>
      </c>
      <c r="BF40" s="144">
        <v>21584791000</v>
      </c>
      <c r="BG40" s="144">
        <v>22209670261.720001</v>
      </c>
      <c r="BH40" s="144">
        <v>31317960600</v>
      </c>
      <c r="BI40" s="144">
        <v>5303288500</v>
      </c>
      <c r="BJ40" s="144">
        <v>40277865169.32</v>
      </c>
      <c r="BK40" s="144">
        <v>150966033300</v>
      </c>
      <c r="BL40" s="144">
        <v>51008352999.110001</v>
      </c>
      <c r="BM40" s="144">
        <v>242136381644.81</v>
      </c>
      <c r="BN40" s="144">
        <v>31288287000</v>
      </c>
      <c r="BO40" s="144">
        <v>6862750174.1899996</v>
      </c>
      <c r="BP40" s="144">
        <v>41749285085.160004</v>
      </c>
      <c r="BQ40" s="154">
        <v>43138</v>
      </c>
      <c r="BR40" s="144">
        <v>27041386000</v>
      </c>
      <c r="BS40" s="152">
        <v>2182000000</v>
      </c>
      <c r="BT40" s="144">
        <v>34350579387.02</v>
      </c>
      <c r="BU40" s="144">
        <v>130360637000</v>
      </c>
      <c r="BV40" s="144">
        <v>137813595463.44</v>
      </c>
      <c r="BW40" s="144">
        <v>311083316500</v>
      </c>
      <c r="BX40" s="144">
        <v>403522862261.47998</v>
      </c>
      <c r="BY40" s="148">
        <v>80729681000</v>
      </c>
      <c r="BZ40" s="148">
        <v>11479197500</v>
      </c>
      <c r="CA40" s="148">
        <v>104124866462.5</v>
      </c>
      <c r="CB40" s="148">
        <v>68437118900</v>
      </c>
      <c r="CC40" s="148">
        <v>69040316133.660004</v>
      </c>
      <c r="CD40" s="148">
        <v>27985865000</v>
      </c>
      <c r="CE40" s="148">
        <v>29123416324.349998</v>
      </c>
      <c r="CI40" s="148"/>
      <c r="CJ40" s="148"/>
      <c r="CK40" s="155"/>
      <c r="CL40" s="155"/>
    </row>
    <row r="41" spans="1:90" x14ac:dyDescent="0.25">
      <c r="A41" s="154">
        <v>43139</v>
      </c>
      <c r="B41" s="142">
        <v>205513289000</v>
      </c>
      <c r="C41" s="142">
        <v>240365319550.69</v>
      </c>
      <c r="D41" s="144">
        <v>423710159132</v>
      </c>
      <c r="E41" s="144">
        <v>329557126300</v>
      </c>
      <c r="F41" s="144">
        <v>848890989273.93201</v>
      </c>
      <c r="G41" s="142">
        <v>159730310500</v>
      </c>
      <c r="H41" s="142">
        <v>195317282497.59</v>
      </c>
      <c r="I41" s="144">
        <v>948456000.00999999</v>
      </c>
      <c r="J41" s="144">
        <v>4800340640</v>
      </c>
      <c r="K41" s="144">
        <v>6148366002.3599997</v>
      </c>
      <c r="L41" s="144">
        <v>676258993820</v>
      </c>
      <c r="M41" s="144">
        <v>718102296440.40198</v>
      </c>
      <c r="N41" s="144">
        <v>311370633780</v>
      </c>
      <c r="O41" s="144">
        <v>31706541080</v>
      </c>
      <c r="P41" s="144">
        <v>411459933065.48999</v>
      </c>
      <c r="Q41" s="144">
        <v>70666012300</v>
      </c>
      <c r="R41" s="144">
        <v>15787070640</v>
      </c>
      <c r="S41" s="144">
        <v>89843873495.320007</v>
      </c>
      <c r="T41" s="144">
        <v>397630750227.56</v>
      </c>
      <c r="U41" s="144">
        <v>121607520903.2</v>
      </c>
      <c r="V41" s="144">
        <v>526183099579.94</v>
      </c>
      <c r="W41" s="144">
        <v>37699571500</v>
      </c>
      <c r="X41" s="144">
        <v>5331933336.9300003</v>
      </c>
      <c r="Y41" s="144">
        <v>48497610007.82</v>
      </c>
      <c r="Z41" s="144">
        <v>72082929999.119995</v>
      </c>
      <c r="AA41" s="144">
        <v>72155228304.300003</v>
      </c>
      <c r="AB41" s="144">
        <v>35831771900</v>
      </c>
      <c r="AC41" s="144">
        <v>6044282400.3000002</v>
      </c>
      <c r="AD41" s="144">
        <v>45447262373.660004</v>
      </c>
      <c r="AE41" s="144">
        <v>30081194200</v>
      </c>
      <c r="AF41" s="144">
        <v>4143269162.4699998</v>
      </c>
      <c r="AG41" s="144">
        <v>38657585080.199997</v>
      </c>
      <c r="AH41" s="142">
        <v>792311825500</v>
      </c>
      <c r="AI41" s="142">
        <v>1061326416199.8</v>
      </c>
      <c r="AJ41" s="144">
        <v>27247055035</v>
      </c>
      <c r="AK41" s="144">
        <v>3897707069.5700002</v>
      </c>
      <c r="AL41" s="144">
        <v>32100031048.810001</v>
      </c>
      <c r="AM41" s="144">
        <v>80627871000.089996</v>
      </c>
      <c r="AN41" s="144">
        <v>17931494618.970001</v>
      </c>
      <c r="AO41" s="144">
        <v>103118933864.81</v>
      </c>
      <c r="AP41" s="142">
        <v>115991796500</v>
      </c>
      <c r="AQ41" s="142">
        <v>200987147039.17001</v>
      </c>
      <c r="AR41" s="144">
        <v>44197831000</v>
      </c>
      <c r="AS41" s="144">
        <v>6025485817.5100002</v>
      </c>
      <c r="AT41" s="144">
        <v>57175617536.489998</v>
      </c>
      <c r="AU41" s="144">
        <v>760671736538</v>
      </c>
      <c r="AV41" s="144">
        <v>21924000000</v>
      </c>
      <c r="AW41" s="144">
        <v>908229198943.87</v>
      </c>
      <c r="AX41" s="144">
        <v>93486795500</v>
      </c>
      <c r="AY41" s="144">
        <v>13097843621.15</v>
      </c>
      <c r="AZ41" s="144">
        <v>118863877644.14</v>
      </c>
      <c r="BA41" s="144">
        <v>128781530000</v>
      </c>
      <c r="BB41" s="144">
        <v>39594105000</v>
      </c>
      <c r="BC41" s="144">
        <v>185393916315.82001</v>
      </c>
      <c r="BD41" s="142">
        <v>405105554170</v>
      </c>
      <c r="BE41" s="142">
        <v>413029480378.67999</v>
      </c>
      <c r="BF41" s="144">
        <v>21579504000</v>
      </c>
      <c r="BG41" s="144">
        <v>22209657749.990002</v>
      </c>
      <c r="BH41" s="144">
        <v>31285059200</v>
      </c>
      <c r="BI41" s="144">
        <v>5317941000</v>
      </c>
      <c r="BJ41" s="144">
        <v>40264401543.010002</v>
      </c>
      <c r="BK41" s="144">
        <v>150934496100</v>
      </c>
      <c r="BL41" s="144">
        <v>51087022999.110001</v>
      </c>
      <c r="BM41" s="144">
        <v>242215220206.75</v>
      </c>
      <c r="BN41" s="144">
        <v>31284080500</v>
      </c>
      <c r="BO41" s="144">
        <v>6886335549.1899996</v>
      </c>
      <c r="BP41" s="144">
        <v>41774799284.559998</v>
      </c>
      <c r="BQ41" s="154">
        <v>43139</v>
      </c>
      <c r="BR41" s="144">
        <v>27022249000</v>
      </c>
      <c r="BS41" s="152">
        <v>2189950000</v>
      </c>
      <c r="BT41" s="144">
        <v>34344736739.939999</v>
      </c>
      <c r="BU41" s="144">
        <v>130336340250</v>
      </c>
      <c r="BV41" s="144">
        <v>137817858001.01999</v>
      </c>
      <c r="BW41" s="144">
        <v>311048376000</v>
      </c>
      <c r="BX41" s="144">
        <v>403525504049.84998</v>
      </c>
      <c r="BY41" s="148">
        <v>80692139000</v>
      </c>
      <c r="BZ41" s="148">
        <v>11527702000</v>
      </c>
      <c r="CA41" s="148">
        <v>104152711789.35001</v>
      </c>
      <c r="CB41" s="148">
        <v>68935684400</v>
      </c>
      <c r="CC41" s="148">
        <v>69137000199.619995</v>
      </c>
      <c r="CD41" s="148">
        <v>28029565000</v>
      </c>
      <c r="CE41" s="148">
        <v>29171565130.400002</v>
      </c>
      <c r="CI41" s="148"/>
      <c r="CJ41" s="148"/>
      <c r="CK41" s="155"/>
      <c r="CL41" s="155"/>
    </row>
    <row r="42" spans="1:90" x14ac:dyDescent="0.25">
      <c r="A42" s="154">
        <v>43140</v>
      </c>
      <c r="B42" s="142">
        <v>205560082000</v>
      </c>
      <c r="C42" s="142">
        <v>240446396613.09</v>
      </c>
      <c r="D42" s="144">
        <v>423609630337</v>
      </c>
      <c r="E42" s="144">
        <v>322991925300</v>
      </c>
      <c r="F42" s="144">
        <v>842312151458.18201</v>
      </c>
      <c r="G42" s="142">
        <v>180005902989</v>
      </c>
      <c r="H42" s="142">
        <v>195300021249.95999</v>
      </c>
      <c r="I42" s="144">
        <v>949428000.00999999</v>
      </c>
      <c r="J42" s="144">
        <v>4769371740</v>
      </c>
      <c r="K42" s="144">
        <v>6118256074.29</v>
      </c>
      <c r="L42" s="144">
        <v>669345896248</v>
      </c>
      <c r="M42" s="144">
        <v>718047331842.11206</v>
      </c>
      <c r="N42" s="144">
        <v>311255635740</v>
      </c>
      <c r="O42" s="144">
        <v>31600595280</v>
      </c>
      <c r="P42" s="144">
        <v>411296870517.07001</v>
      </c>
      <c r="Q42" s="144">
        <v>70640453800</v>
      </c>
      <c r="R42" s="144">
        <v>15619435240</v>
      </c>
      <c r="S42" s="144">
        <v>89660144368.289993</v>
      </c>
      <c r="T42" s="144">
        <v>384132044613.56</v>
      </c>
      <c r="U42" s="144">
        <v>120879311403.2</v>
      </c>
      <c r="V42" s="144">
        <v>525610518914.89001</v>
      </c>
      <c r="W42" s="144">
        <v>37667054500</v>
      </c>
      <c r="X42" s="144">
        <v>5319249286.9300003</v>
      </c>
      <c r="Y42" s="144">
        <v>48457966098.25</v>
      </c>
      <c r="Z42" s="144">
        <v>71456916999.119995</v>
      </c>
      <c r="AA42" s="144">
        <v>71520921558.910004</v>
      </c>
      <c r="AB42" s="144">
        <v>35817785900</v>
      </c>
      <c r="AC42" s="144">
        <v>5945378400.3000002</v>
      </c>
      <c r="AD42" s="144">
        <v>45338322377.75</v>
      </c>
      <c r="AE42" s="144">
        <v>30073420200</v>
      </c>
      <c r="AF42" s="144">
        <v>4133796062.4699998</v>
      </c>
      <c r="AG42" s="144">
        <v>38644903609.529999</v>
      </c>
      <c r="AH42" s="142">
        <v>792253177500</v>
      </c>
      <c r="AI42" s="142">
        <v>1061446847042.86</v>
      </c>
      <c r="AJ42" s="144">
        <v>27236961015</v>
      </c>
      <c r="AK42" s="144">
        <v>3884657119.5700002</v>
      </c>
      <c r="AL42" s="144">
        <v>32079417455.759998</v>
      </c>
      <c r="AM42" s="144">
        <v>80597838500.089996</v>
      </c>
      <c r="AN42" s="144">
        <v>17748927418.970001</v>
      </c>
      <c r="AO42" s="144">
        <v>102915811719.36</v>
      </c>
      <c r="AP42" s="142">
        <v>115984906000</v>
      </c>
      <c r="AQ42" s="142">
        <v>201029733061.45001</v>
      </c>
      <c r="AR42" s="144">
        <v>44186179000</v>
      </c>
      <c r="AS42" s="144">
        <v>6012239117.5100002</v>
      </c>
      <c r="AT42" s="144">
        <v>57157373103.510002</v>
      </c>
      <c r="AU42" s="144">
        <v>760683876716</v>
      </c>
      <c r="AV42" s="144">
        <v>22073850000</v>
      </c>
      <c r="AW42" s="144">
        <v>908570011665.70996</v>
      </c>
      <c r="AX42" s="144">
        <v>93473774500</v>
      </c>
      <c r="AY42" s="144">
        <v>13028794921.15</v>
      </c>
      <c r="AZ42" s="144">
        <v>118801496638.08</v>
      </c>
      <c r="BA42" s="144">
        <v>128686431500</v>
      </c>
      <c r="BB42" s="144">
        <v>38788032500</v>
      </c>
      <c r="BC42" s="144">
        <v>184522515254.67001</v>
      </c>
      <c r="BD42" s="142">
        <v>404899453693</v>
      </c>
      <c r="BE42" s="142">
        <v>412895677342.78998</v>
      </c>
      <c r="BF42" s="144">
        <v>21579322000</v>
      </c>
      <c r="BG42" s="144">
        <v>22214750238.310001</v>
      </c>
      <c r="BH42" s="144">
        <v>31261622200</v>
      </c>
      <c r="BI42" s="144">
        <v>5300670500</v>
      </c>
      <c r="BJ42" s="144">
        <v>40228479969.970001</v>
      </c>
      <c r="BK42" s="144">
        <v>150931589100</v>
      </c>
      <c r="BL42" s="144">
        <v>50772505999.110001</v>
      </c>
      <c r="BM42" s="144">
        <v>241909570188.76999</v>
      </c>
      <c r="BN42" s="144">
        <v>31291725500</v>
      </c>
      <c r="BO42" s="144">
        <v>6771733799.1899996</v>
      </c>
      <c r="BP42" s="144">
        <v>41674240098.830002</v>
      </c>
      <c r="BQ42" s="154">
        <v>43140</v>
      </c>
      <c r="BR42" s="144">
        <v>27011864000</v>
      </c>
      <c r="BS42" s="152">
        <v>2163100000</v>
      </c>
      <c r="BT42" s="144">
        <v>34312846200.27</v>
      </c>
      <c r="BU42" s="144">
        <v>130350693250</v>
      </c>
      <c r="BV42" s="144">
        <v>137860725092.60001</v>
      </c>
      <c r="BW42" s="144">
        <v>310976584500</v>
      </c>
      <c r="BX42" s="144">
        <v>402598878170.40997</v>
      </c>
      <c r="BY42" s="148">
        <v>80678722500</v>
      </c>
      <c r="BZ42" s="148">
        <v>11453487000</v>
      </c>
      <c r="CA42" s="148">
        <v>104081990395.91</v>
      </c>
      <c r="CB42" s="148">
        <v>102140483400</v>
      </c>
      <c r="CC42" s="148">
        <v>68601097777.139999</v>
      </c>
      <c r="CD42" s="148">
        <v>28003065000</v>
      </c>
      <c r="CE42" s="148">
        <v>29149512325.779999</v>
      </c>
      <c r="CI42" s="148"/>
      <c r="CJ42" s="148"/>
      <c r="CK42" s="155"/>
      <c r="CL42" s="155"/>
    </row>
    <row r="43" spans="1:90" x14ac:dyDescent="0.25">
      <c r="A43" s="154">
        <v>43141</v>
      </c>
      <c r="B43" s="142">
        <v>205560082000</v>
      </c>
      <c r="C43" s="142">
        <v>240446396613.09</v>
      </c>
      <c r="D43" s="144">
        <v>423609630337</v>
      </c>
      <c r="E43" s="144">
        <v>322991925300</v>
      </c>
      <c r="F43" s="144">
        <v>842312151458.18201</v>
      </c>
      <c r="G43" s="142">
        <v>180005902989</v>
      </c>
      <c r="H43" s="142">
        <v>195300021249.95999</v>
      </c>
      <c r="I43" s="144">
        <v>949428000.00999999</v>
      </c>
      <c r="J43" s="144">
        <v>4769371740</v>
      </c>
      <c r="K43" s="144">
        <v>6118256074.29</v>
      </c>
      <c r="L43" s="144">
        <v>669345896248</v>
      </c>
      <c r="M43" s="144">
        <v>718047331842.11206</v>
      </c>
      <c r="N43" s="144">
        <v>311255635740</v>
      </c>
      <c r="O43" s="144">
        <v>31600595280</v>
      </c>
      <c r="P43" s="144">
        <v>411296870517.07001</v>
      </c>
      <c r="Q43" s="144">
        <v>70640453800</v>
      </c>
      <c r="R43" s="144">
        <v>15619435240</v>
      </c>
      <c r="S43" s="144">
        <v>89660144368.289993</v>
      </c>
      <c r="T43" s="144">
        <v>384132044613.56</v>
      </c>
      <c r="U43" s="144">
        <v>120879311403.2</v>
      </c>
      <c r="V43" s="144">
        <v>525610518914.89001</v>
      </c>
      <c r="W43" s="144">
        <v>37667054500</v>
      </c>
      <c r="X43" s="144">
        <v>5319249286.9300003</v>
      </c>
      <c r="Y43" s="144">
        <v>48457966098.25</v>
      </c>
      <c r="Z43" s="144">
        <v>71456916999.119995</v>
      </c>
      <c r="AA43" s="144">
        <v>71520921558.910004</v>
      </c>
      <c r="AB43" s="144">
        <v>35817785900</v>
      </c>
      <c r="AC43" s="144">
        <v>5945378400.3000002</v>
      </c>
      <c r="AD43" s="144">
        <v>45338322377.75</v>
      </c>
      <c r="AE43" s="144">
        <v>30073420200</v>
      </c>
      <c r="AF43" s="144">
        <v>4133796062.4699998</v>
      </c>
      <c r="AG43" s="144">
        <v>38644903609.529999</v>
      </c>
      <c r="AH43" s="142">
        <v>792253177500</v>
      </c>
      <c r="AI43" s="142">
        <v>1061446847042.86</v>
      </c>
      <c r="AJ43" s="144">
        <v>27236961015</v>
      </c>
      <c r="AK43" s="144">
        <v>3884657119.5700002</v>
      </c>
      <c r="AL43" s="144">
        <v>32079417455.759998</v>
      </c>
      <c r="AM43" s="144">
        <v>80597838500.089996</v>
      </c>
      <c r="AN43" s="144">
        <v>17748927418.970001</v>
      </c>
      <c r="AO43" s="144">
        <v>102915811719.36</v>
      </c>
      <c r="AP43" s="142">
        <v>115984906000</v>
      </c>
      <c r="AQ43" s="142">
        <v>201029733061.45001</v>
      </c>
      <c r="AR43" s="144">
        <v>44186179000</v>
      </c>
      <c r="AS43" s="144">
        <v>6012239117.5100002</v>
      </c>
      <c r="AT43" s="144">
        <v>57157373103.510002</v>
      </c>
      <c r="AU43" s="144">
        <v>760683876716</v>
      </c>
      <c r="AV43" s="144">
        <v>22073850000</v>
      </c>
      <c r="AW43" s="144">
        <v>908570011665.70996</v>
      </c>
      <c r="AX43" s="144">
        <v>93473774500</v>
      </c>
      <c r="AY43" s="144">
        <v>13028794921.15</v>
      </c>
      <c r="AZ43" s="144">
        <v>118801496638.08</v>
      </c>
      <c r="BA43" s="144">
        <v>128686431500</v>
      </c>
      <c r="BB43" s="144">
        <v>38788032500</v>
      </c>
      <c r="BC43" s="144">
        <v>184522515254.67001</v>
      </c>
      <c r="BD43" s="142">
        <v>404899453693</v>
      </c>
      <c r="BE43" s="142">
        <v>412895677342.78998</v>
      </c>
      <c r="BF43" s="144">
        <v>21579322000</v>
      </c>
      <c r="BG43" s="144">
        <v>22214750238.310001</v>
      </c>
      <c r="BH43" s="144">
        <v>31261622200</v>
      </c>
      <c r="BI43" s="144">
        <v>5300670500</v>
      </c>
      <c r="BJ43" s="144">
        <v>40228479969.970001</v>
      </c>
      <c r="BK43" s="144">
        <v>150931589100</v>
      </c>
      <c r="BL43" s="144">
        <v>50772505999.110001</v>
      </c>
      <c r="BM43" s="144">
        <v>241909570188.76999</v>
      </c>
      <c r="BN43" s="144">
        <v>31291725500</v>
      </c>
      <c r="BO43" s="144">
        <v>6771733799.1899996</v>
      </c>
      <c r="BP43" s="144">
        <v>41674240098.830002</v>
      </c>
      <c r="BQ43" s="154">
        <v>43141</v>
      </c>
      <c r="BR43" s="144">
        <v>27011864000</v>
      </c>
      <c r="BS43" s="152">
        <v>2163100000</v>
      </c>
      <c r="BT43" s="144">
        <v>34312846200.27</v>
      </c>
      <c r="BU43" s="144">
        <v>130350693250</v>
      </c>
      <c r="BV43" s="144">
        <v>137860725092.60001</v>
      </c>
      <c r="BW43" s="144">
        <v>310976584500</v>
      </c>
      <c r="BX43" s="144">
        <v>402598878170.40997</v>
      </c>
      <c r="BY43" s="148">
        <v>80678722500</v>
      </c>
      <c r="BZ43" s="148">
        <v>11453487000</v>
      </c>
      <c r="CA43" s="148">
        <v>104081990395.91</v>
      </c>
      <c r="CB43" s="148">
        <v>102140483400</v>
      </c>
      <c r="CC43" s="148">
        <v>68601097777.139999</v>
      </c>
      <c r="CD43" s="148">
        <v>28003065000</v>
      </c>
      <c r="CE43" s="148">
        <v>29149512325.779999</v>
      </c>
      <c r="CI43" s="148"/>
      <c r="CJ43" s="148"/>
      <c r="CK43" s="155"/>
      <c r="CL43" s="155"/>
    </row>
    <row r="44" spans="1:90" x14ac:dyDescent="0.25">
      <c r="A44" s="154">
        <v>43142</v>
      </c>
      <c r="B44" s="142">
        <v>205560082000</v>
      </c>
      <c r="C44" s="142">
        <v>240446396613.09</v>
      </c>
      <c r="D44" s="144">
        <v>423609630337</v>
      </c>
      <c r="E44" s="144">
        <v>322991925300</v>
      </c>
      <c r="F44" s="144">
        <v>842312151458.18201</v>
      </c>
      <c r="G44" s="142">
        <v>180005902989</v>
      </c>
      <c r="H44" s="142">
        <v>195300021249.95999</v>
      </c>
      <c r="I44" s="144">
        <v>949428000.00999999</v>
      </c>
      <c r="J44" s="144">
        <v>4769371740</v>
      </c>
      <c r="K44" s="144">
        <v>6118256074.29</v>
      </c>
      <c r="L44" s="144">
        <v>669345896248</v>
      </c>
      <c r="M44" s="144">
        <v>718047331842.11206</v>
      </c>
      <c r="N44" s="144">
        <v>311255635740</v>
      </c>
      <c r="O44" s="144">
        <v>31600595280</v>
      </c>
      <c r="P44" s="144">
        <v>411296870517.07001</v>
      </c>
      <c r="Q44" s="144">
        <v>70640453800</v>
      </c>
      <c r="R44" s="144">
        <v>15619435240</v>
      </c>
      <c r="S44" s="144">
        <v>89660144368.289993</v>
      </c>
      <c r="T44" s="144">
        <v>384132044613.56</v>
      </c>
      <c r="U44" s="144">
        <v>120879311403.2</v>
      </c>
      <c r="V44" s="144">
        <v>525610518914.89001</v>
      </c>
      <c r="W44" s="144">
        <v>37667054500</v>
      </c>
      <c r="X44" s="144">
        <v>5319249286.9300003</v>
      </c>
      <c r="Y44" s="144">
        <v>48457966098.25</v>
      </c>
      <c r="Z44" s="144">
        <v>71456916999.119995</v>
      </c>
      <c r="AA44" s="144">
        <v>71520921558.910004</v>
      </c>
      <c r="AB44" s="144">
        <v>35817785900</v>
      </c>
      <c r="AC44" s="144">
        <v>5945378400.3000002</v>
      </c>
      <c r="AD44" s="144">
        <v>45338322377.75</v>
      </c>
      <c r="AE44" s="144">
        <v>30073420200</v>
      </c>
      <c r="AF44" s="144">
        <v>4133796062.4699998</v>
      </c>
      <c r="AG44" s="144">
        <v>38644903609.529999</v>
      </c>
      <c r="AH44" s="142">
        <v>792253177500</v>
      </c>
      <c r="AI44" s="142">
        <v>1061446847042.86</v>
      </c>
      <c r="AJ44" s="144">
        <v>27236961015</v>
      </c>
      <c r="AK44" s="144">
        <v>3884657119.5700002</v>
      </c>
      <c r="AL44" s="144">
        <v>32079417455.759998</v>
      </c>
      <c r="AM44" s="144">
        <v>80597838500.089996</v>
      </c>
      <c r="AN44" s="144">
        <v>17748927418.970001</v>
      </c>
      <c r="AO44" s="144">
        <v>102915811719.36</v>
      </c>
      <c r="AP44" s="142">
        <v>115984906000</v>
      </c>
      <c r="AQ44" s="142">
        <v>201029733061.45001</v>
      </c>
      <c r="AR44" s="144">
        <v>44186179000</v>
      </c>
      <c r="AS44" s="144">
        <v>6012239117.5100002</v>
      </c>
      <c r="AT44" s="144">
        <v>57157373103.510002</v>
      </c>
      <c r="AU44" s="144">
        <v>760683876716</v>
      </c>
      <c r="AV44" s="144">
        <v>22073850000</v>
      </c>
      <c r="AW44" s="144">
        <v>908570011665.70996</v>
      </c>
      <c r="AX44" s="144">
        <v>93473774500</v>
      </c>
      <c r="AY44" s="144">
        <v>13028794921.15</v>
      </c>
      <c r="AZ44" s="144">
        <v>118801496638.08</v>
      </c>
      <c r="BA44" s="144">
        <v>128686431500</v>
      </c>
      <c r="BB44" s="144">
        <v>38788032500</v>
      </c>
      <c r="BC44" s="144">
        <v>184522515254.67001</v>
      </c>
      <c r="BD44" s="142">
        <v>404899453693</v>
      </c>
      <c r="BE44" s="142">
        <v>412895677342.78998</v>
      </c>
      <c r="BF44" s="144">
        <v>21579322000</v>
      </c>
      <c r="BG44" s="144">
        <v>22214750238.310001</v>
      </c>
      <c r="BH44" s="144">
        <v>31261622200</v>
      </c>
      <c r="BI44" s="144">
        <v>5300670500</v>
      </c>
      <c r="BJ44" s="144">
        <v>40228479969.970001</v>
      </c>
      <c r="BK44" s="144">
        <v>150931589100</v>
      </c>
      <c r="BL44" s="144">
        <v>50772505999.110001</v>
      </c>
      <c r="BM44" s="144">
        <v>241909570188.76999</v>
      </c>
      <c r="BN44" s="144">
        <v>31291725500</v>
      </c>
      <c r="BO44" s="144">
        <v>6771733799.1899996</v>
      </c>
      <c r="BP44" s="144">
        <v>41674240098.830002</v>
      </c>
      <c r="BQ44" s="154">
        <v>43142</v>
      </c>
      <c r="BR44" s="144">
        <v>27011864000</v>
      </c>
      <c r="BS44" s="152">
        <v>2163100000</v>
      </c>
      <c r="BT44" s="144">
        <v>34312846200.27</v>
      </c>
      <c r="BU44" s="144">
        <v>130350693250</v>
      </c>
      <c r="BV44" s="144">
        <v>137860725092.60001</v>
      </c>
      <c r="BW44" s="144">
        <v>310976584500</v>
      </c>
      <c r="BX44" s="144">
        <v>402598878170.40997</v>
      </c>
      <c r="BY44" s="148">
        <v>80678722500</v>
      </c>
      <c r="BZ44" s="148">
        <v>11453487000</v>
      </c>
      <c r="CA44" s="148">
        <v>104081990395.91</v>
      </c>
      <c r="CB44" s="148">
        <v>102140483400</v>
      </c>
      <c r="CC44" s="148">
        <v>68601097777.139999</v>
      </c>
      <c r="CD44" s="148">
        <v>28003065000</v>
      </c>
      <c r="CE44" s="148">
        <v>29149512325.779999</v>
      </c>
      <c r="CI44" s="148"/>
      <c r="CJ44" s="148"/>
      <c r="CK44" s="155"/>
      <c r="CL44" s="155"/>
    </row>
    <row r="45" spans="1:90" x14ac:dyDescent="0.25">
      <c r="A45" s="154">
        <v>43143</v>
      </c>
      <c r="B45" s="142">
        <v>205586528000</v>
      </c>
      <c r="C45" s="142">
        <v>240652526641.45001</v>
      </c>
      <c r="D45" s="144">
        <v>423424814149</v>
      </c>
      <c r="E45" s="144">
        <v>328824881300</v>
      </c>
      <c r="F45" s="144">
        <v>848223913225.73206</v>
      </c>
      <c r="G45" s="142">
        <v>179911465332</v>
      </c>
      <c r="H45" s="142">
        <v>195414579594.41</v>
      </c>
      <c r="I45" s="144">
        <v>952822000.00999999</v>
      </c>
      <c r="J45" s="144">
        <v>4748851740</v>
      </c>
      <c r="K45" s="144">
        <v>6100794802.5500002</v>
      </c>
      <c r="L45" s="144">
        <v>668765807747</v>
      </c>
      <c r="M45" s="144">
        <v>717847666059.40198</v>
      </c>
      <c r="N45" s="144">
        <v>311097545480</v>
      </c>
      <c r="O45" s="144">
        <v>31582523780</v>
      </c>
      <c r="P45" s="144">
        <v>411294363539.40002</v>
      </c>
      <c r="Q45" s="144">
        <v>70495679100</v>
      </c>
      <c r="R45" s="144">
        <v>15555630440</v>
      </c>
      <c r="S45" s="144">
        <v>89479911160.529999</v>
      </c>
      <c r="T45" s="144">
        <v>384001169753.56</v>
      </c>
      <c r="U45" s="144">
        <v>121002972903.2</v>
      </c>
      <c r="V45" s="144">
        <v>525835487068.81</v>
      </c>
      <c r="W45" s="144">
        <v>37630864000</v>
      </c>
      <c r="X45" s="144">
        <v>5315969786.9300003</v>
      </c>
      <c r="Y45" s="144">
        <v>48435174186.260002</v>
      </c>
      <c r="Z45" s="144">
        <v>71622581499.119995</v>
      </c>
      <c r="AA45" s="144">
        <v>71669532779.529999</v>
      </c>
      <c r="AB45" s="144">
        <v>35781938500</v>
      </c>
      <c r="AC45" s="144">
        <v>5991445400.3000002</v>
      </c>
      <c r="AD45" s="144">
        <v>45360417696.889999</v>
      </c>
      <c r="AE45" s="144">
        <v>30052948200</v>
      </c>
      <c r="AF45" s="144">
        <v>4131003062.4699998</v>
      </c>
      <c r="AG45" s="144">
        <v>38634642403.089996</v>
      </c>
      <c r="AH45" s="142">
        <v>767078690500</v>
      </c>
      <c r="AI45" s="142">
        <v>1074879202667.66</v>
      </c>
      <c r="AJ45" s="144">
        <v>27219889368</v>
      </c>
      <c r="AK45" s="144">
        <v>3884114119.5700002</v>
      </c>
      <c r="AL45" s="144">
        <v>32071834914.860001</v>
      </c>
      <c r="AM45" s="144">
        <v>80424058900.089996</v>
      </c>
      <c r="AN45" s="144">
        <v>17677824418.970001</v>
      </c>
      <c r="AO45" s="144">
        <v>102699400532.05</v>
      </c>
      <c r="AP45" s="142">
        <v>115949977500</v>
      </c>
      <c r="AQ45" s="142">
        <v>199109109710.22</v>
      </c>
      <c r="AR45" s="144">
        <v>44137567000</v>
      </c>
      <c r="AS45" s="144">
        <v>6007969617.5100002</v>
      </c>
      <c r="AT45" s="144">
        <v>57124457472.639999</v>
      </c>
      <c r="AU45" s="144">
        <v>760587068945</v>
      </c>
      <c r="AV45" s="144">
        <v>22061700000</v>
      </c>
      <c r="AW45" s="144">
        <v>909067350511.21997</v>
      </c>
      <c r="AX45" s="144">
        <v>93457401500</v>
      </c>
      <c r="AY45" s="144">
        <v>13039290421.15</v>
      </c>
      <c r="AZ45" s="144">
        <v>118854694300.17</v>
      </c>
      <c r="BA45" s="144">
        <v>128623654500</v>
      </c>
      <c r="BB45" s="144">
        <v>39191830000</v>
      </c>
      <c r="BC45" s="144">
        <v>184952875384.64999</v>
      </c>
      <c r="BD45" s="142">
        <v>404589574420</v>
      </c>
      <c r="BE45" s="142">
        <v>412730548140.38</v>
      </c>
      <c r="BF45" s="144">
        <v>21570009500</v>
      </c>
      <c r="BG45" s="144">
        <v>22221261145.720001</v>
      </c>
      <c r="BH45" s="144">
        <v>31185500400</v>
      </c>
      <c r="BI45" s="144">
        <v>5299631500</v>
      </c>
      <c r="BJ45" s="144">
        <v>40165677179.599998</v>
      </c>
      <c r="BK45" s="144">
        <v>150824057000</v>
      </c>
      <c r="BL45" s="144">
        <v>51036314999.110001</v>
      </c>
      <c r="BM45" s="144">
        <v>208148423134.51001</v>
      </c>
      <c r="BN45" s="144">
        <v>31283883000</v>
      </c>
      <c r="BO45" s="144">
        <v>6828103199.1899996</v>
      </c>
      <c r="BP45" s="144">
        <v>41741070726.279999</v>
      </c>
      <c r="BQ45" s="154">
        <v>43143</v>
      </c>
      <c r="BR45" s="144">
        <v>26985906000</v>
      </c>
      <c r="BS45" s="152">
        <v>2179400000</v>
      </c>
      <c r="BT45" s="144">
        <v>34319008784.049999</v>
      </c>
      <c r="BU45" s="144">
        <v>130291409000</v>
      </c>
      <c r="BV45" s="144">
        <v>137886602232.73999</v>
      </c>
      <c r="BW45" s="144">
        <v>310929603500</v>
      </c>
      <c r="BX45" s="144">
        <v>403793301322.15997</v>
      </c>
      <c r="BY45" s="148">
        <v>80607476000</v>
      </c>
      <c r="BZ45" s="148">
        <v>11469277500</v>
      </c>
      <c r="CA45" s="148">
        <v>104077036371.60001</v>
      </c>
      <c r="CB45" s="148">
        <v>102144806600</v>
      </c>
      <c r="CC45" s="148">
        <v>102698520969.78</v>
      </c>
      <c r="CD45" s="148">
        <v>27986435000</v>
      </c>
      <c r="CE45" s="148">
        <v>29146226125.040001</v>
      </c>
      <c r="CI45" s="148"/>
      <c r="CJ45" s="148"/>
      <c r="CK45" s="155"/>
      <c r="CL45" s="155"/>
    </row>
    <row r="46" spans="1:90" x14ac:dyDescent="0.25">
      <c r="A46" s="154">
        <v>43144</v>
      </c>
      <c r="B46" s="142">
        <v>205613236000</v>
      </c>
      <c r="C46" s="142">
        <v>238726020754.79001</v>
      </c>
      <c r="D46" s="144">
        <v>410247804366</v>
      </c>
      <c r="E46" s="144">
        <v>330266517400</v>
      </c>
      <c r="F46" s="144">
        <v>849570724787.49194</v>
      </c>
      <c r="G46" s="142">
        <v>179809287629</v>
      </c>
      <c r="H46" s="142">
        <v>195341906849.60999</v>
      </c>
      <c r="I46" s="144">
        <v>953661000.00999999</v>
      </c>
      <c r="J46" s="144">
        <v>4792740720</v>
      </c>
      <c r="K46" s="144">
        <v>6145406762.0200005</v>
      </c>
      <c r="L46" s="144">
        <v>668416681886</v>
      </c>
      <c r="M46" s="144">
        <v>717625352295.58203</v>
      </c>
      <c r="N46" s="144">
        <v>321545308840</v>
      </c>
      <c r="O46" s="144">
        <v>31829140840</v>
      </c>
      <c r="P46" s="144">
        <v>411504577126.14001</v>
      </c>
      <c r="Q46" s="144">
        <v>70432511300</v>
      </c>
      <c r="R46" s="144">
        <v>15697970920</v>
      </c>
      <c r="S46" s="144">
        <v>89568525886.899994</v>
      </c>
      <c r="T46" s="144">
        <v>383881603297.56</v>
      </c>
      <c r="U46" s="144">
        <v>122058827703.2</v>
      </c>
      <c r="V46" s="144">
        <v>526845208832.10999</v>
      </c>
      <c r="W46" s="144">
        <v>37591628500</v>
      </c>
      <c r="X46" s="144">
        <v>5346796846.9300003</v>
      </c>
      <c r="Y46" s="144">
        <v>48431544137.519997</v>
      </c>
      <c r="Z46" s="144">
        <v>72240738499.119995</v>
      </c>
      <c r="AA46" s="144">
        <v>72281988663.690002</v>
      </c>
      <c r="AB46" s="144">
        <v>35760808300</v>
      </c>
      <c r="AC46" s="144">
        <v>6232603200.3000002</v>
      </c>
      <c r="AD46" s="144">
        <v>45583862115.639999</v>
      </c>
      <c r="AE46" s="144">
        <v>30037350800</v>
      </c>
      <c r="AF46" s="144">
        <v>4154652682.4699998</v>
      </c>
      <c r="AG46" s="144">
        <v>38647256434.75</v>
      </c>
      <c r="AH46" s="142">
        <v>775129036000</v>
      </c>
      <c r="AI46" s="142">
        <v>1087340218532.62</v>
      </c>
      <c r="AJ46" s="144">
        <v>27199626731</v>
      </c>
      <c r="AK46" s="144">
        <v>3909376359.5700002</v>
      </c>
      <c r="AL46" s="144">
        <v>32080174149.650002</v>
      </c>
      <c r="AM46" s="144">
        <v>80334215000.089996</v>
      </c>
      <c r="AN46" s="144">
        <v>17835739258.970001</v>
      </c>
      <c r="AO46" s="144">
        <v>102776970704.33</v>
      </c>
      <c r="AP46" s="142">
        <v>115943357000</v>
      </c>
      <c r="AQ46" s="142">
        <v>199139010167.41</v>
      </c>
      <c r="AR46" s="144">
        <v>44109740000</v>
      </c>
      <c r="AS46" s="144">
        <v>6042016357.5100002</v>
      </c>
      <c r="AT46" s="144">
        <v>57136331095.699997</v>
      </c>
      <c r="AU46" s="144">
        <v>760482632745</v>
      </c>
      <c r="AV46" s="144">
        <v>22018500000</v>
      </c>
      <c r="AW46" s="144">
        <v>909097580728.77002</v>
      </c>
      <c r="AX46" s="144">
        <v>93426529500</v>
      </c>
      <c r="AY46" s="144">
        <v>13142412261.15</v>
      </c>
      <c r="AZ46" s="144">
        <v>118946633279.69</v>
      </c>
      <c r="BA46" s="144">
        <v>128503526000</v>
      </c>
      <c r="BB46" s="144">
        <v>39708830000</v>
      </c>
      <c r="BC46" s="144">
        <v>185379519361.91</v>
      </c>
      <c r="BD46" s="142">
        <v>404233285019</v>
      </c>
      <c r="BE46" s="142">
        <v>412696920638.42999</v>
      </c>
      <c r="BF46" s="144">
        <v>21562701500</v>
      </c>
      <c r="BG46" s="144">
        <v>22219227590.330002</v>
      </c>
      <c r="BH46" s="144">
        <v>31151230200</v>
      </c>
      <c r="BI46" s="144">
        <v>5333695500</v>
      </c>
      <c r="BJ46" s="144">
        <v>40170261509.739998</v>
      </c>
      <c r="BK46" s="144">
        <v>153797386400</v>
      </c>
      <c r="BL46" s="144">
        <v>51368154999.110001</v>
      </c>
      <c r="BM46" s="144">
        <v>208467358443.04999</v>
      </c>
      <c r="BN46" s="144">
        <v>31276545500</v>
      </c>
      <c r="BO46" s="144">
        <v>6897827599.1899996</v>
      </c>
      <c r="BP46" s="144">
        <v>41809851572.959999</v>
      </c>
      <c r="BQ46" s="154">
        <v>43144</v>
      </c>
      <c r="BR46" s="144">
        <v>26973843000</v>
      </c>
      <c r="BS46" s="152">
        <v>2211500000</v>
      </c>
      <c r="BT46" s="144">
        <v>34344385717.349998</v>
      </c>
      <c r="BU46" s="144">
        <v>124713978400</v>
      </c>
      <c r="BV46" s="144">
        <v>137883444694.13</v>
      </c>
      <c r="BW46" s="144">
        <v>310763103000</v>
      </c>
      <c r="BX46" s="144">
        <v>402826205743.28003</v>
      </c>
      <c r="BY46" s="148">
        <v>80556944000</v>
      </c>
      <c r="BZ46" s="148">
        <v>11569769500</v>
      </c>
      <c r="CA46" s="148">
        <v>104143767900.08</v>
      </c>
      <c r="CB46" s="148">
        <v>103471617900</v>
      </c>
      <c r="CC46" s="148">
        <v>103768498418.94</v>
      </c>
      <c r="CD46" s="148">
        <v>27961350000</v>
      </c>
      <c r="CE46" s="148">
        <v>29125589168.060001</v>
      </c>
      <c r="CI46" s="148"/>
      <c r="CJ46" s="148"/>
      <c r="CK46" s="155"/>
      <c r="CL46" s="155"/>
    </row>
    <row r="47" spans="1:90" x14ac:dyDescent="0.25">
      <c r="A47" s="154">
        <v>43145</v>
      </c>
      <c r="B47" s="142">
        <v>205657472500</v>
      </c>
      <c r="C47" s="142">
        <v>238806891515.73999</v>
      </c>
      <c r="D47" s="144">
        <v>407935410402</v>
      </c>
      <c r="E47" s="144">
        <v>328939877400</v>
      </c>
      <c r="F47" s="144">
        <v>848516134980.422</v>
      </c>
      <c r="G47" s="142">
        <v>184911575827</v>
      </c>
      <c r="H47" s="142">
        <v>195113635654.97</v>
      </c>
      <c r="I47" s="144">
        <v>954450000.00999999</v>
      </c>
      <c r="J47" s="144">
        <v>4792940400</v>
      </c>
      <c r="K47" s="144">
        <v>6167816264.0900002</v>
      </c>
      <c r="L47" s="144">
        <v>667515453258</v>
      </c>
      <c r="M47" s="144">
        <v>716849119199.422</v>
      </c>
      <c r="N47" s="144">
        <v>320797853720</v>
      </c>
      <c r="O47" s="144">
        <v>31702955300</v>
      </c>
      <c r="P47" s="144">
        <v>410836020201.60999</v>
      </c>
      <c r="Q47" s="144">
        <v>70348215800</v>
      </c>
      <c r="R47" s="144">
        <v>15455274550</v>
      </c>
      <c r="S47" s="144">
        <v>89389565588.25</v>
      </c>
      <c r="T47" s="144">
        <v>383686639955.56</v>
      </c>
      <c r="U47" s="144">
        <v>121654487003.61</v>
      </c>
      <c r="V47" s="144">
        <v>526889541551.62</v>
      </c>
      <c r="W47" s="144">
        <v>37501175500</v>
      </c>
      <c r="X47" s="144">
        <v>5287634681.9300003</v>
      </c>
      <c r="Y47" s="144">
        <v>48353158089.709999</v>
      </c>
      <c r="Z47" s="144">
        <v>72326098999.119995</v>
      </c>
      <c r="AA47" s="144">
        <v>72487677765.770004</v>
      </c>
      <c r="AB47" s="144">
        <v>35672987000</v>
      </c>
      <c r="AC47" s="144">
        <v>6168823750.3000002</v>
      </c>
      <c r="AD47" s="144">
        <v>45448102736.010002</v>
      </c>
      <c r="AE47" s="144">
        <v>29983935100</v>
      </c>
      <c r="AF47" s="144">
        <v>4121794352.4699998</v>
      </c>
      <c r="AG47" s="144">
        <v>38603489989.349998</v>
      </c>
      <c r="AH47" s="142">
        <v>777103170000</v>
      </c>
      <c r="AI47" s="142">
        <v>1167350856687.98</v>
      </c>
      <c r="AJ47" s="144">
        <v>27166376728</v>
      </c>
      <c r="AK47" s="144">
        <v>3886800824.5700002</v>
      </c>
      <c r="AL47" s="144">
        <v>32055459112.16</v>
      </c>
      <c r="AM47" s="144">
        <v>80233704800.089996</v>
      </c>
      <c r="AN47" s="144">
        <v>17554103698.970001</v>
      </c>
      <c r="AO47" s="144">
        <v>102572251681.55</v>
      </c>
      <c r="AP47" s="142">
        <v>115931486500</v>
      </c>
      <c r="AQ47" s="142">
        <v>199165922110.82999</v>
      </c>
      <c r="AR47" s="144">
        <v>44050821000</v>
      </c>
      <c r="AS47" s="144">
        <v>6232469197.9499998</v>
      </c>
      <c r="AT47" s="144">
        <v>57091776607.199997</v>
      </c>
      <c r="AU47" s="144">
        <v>760678966905</v>
      </c>
      <c r="AV47" s="144">
        <v>22018500000</v>
      </c>
      <c r="AW47" s="144">
        <v>915973345002.98999</v>
      </c>
      <c r="AX47" s="144">
        <v>93411521500</v>
      </c>
      <c r="AY47" s="144">
        <v>13106864701.59</v>
      </c>
      <c r="AZ47" s="144">
        <v>118971469609.72</v>
      </c>
      <c r="BA47" s="144">
        <v>179234689708</v>
      </c>
      <c r="BB47" s="144">
        <v>40028405000</v>
      </c>
      <c r="BC47" s="144">
        <v>185733119356.91</v>
      </c>
      <c r="BD47" s="142">
        <v>403577879373</v>
      </c>
      <c r="BE47" s="142">
        <v>413128325092.78998</v>
      </c>
      <c r="BF47" s="144">
        <v>21550493000</v>
      </c>
      <c r="BG47" s="144">
        <v>22212293542.610001</v>
      </c>
      <c r="BH47" s="144">
        <v>31089551200</v>
      </c>
      <c r="BI47" s="144">
        <v>5278805500</v>
      </c>
      <c r="BJ47" s="144">
        <v>40119997521.900002</v>
      </c>
      <c r="BK47" s="144">
        <v>153781005000</v>
      </c>
      <c r="BL47" s="144">
        <v>42495295999.110001</v>
      </c>
      <c r="BM47" s="144">
        <v>208469307049.19</v>
      </c>
      <c r="BN47" s="144">
        <v>31291149500</v>
      </c>
      <c r="BO47" s="144">
        <v>6897216599.3000002</v>
      </c>
      <c r="BP47" s="144">
        <v>41869021524.669998</v>
      </c>
      <c r="BQ47" s="154">
        <v>43145</v>
      </c>
      <c r="BR47" s="144">
        <v>26857044000</v>
      </c>
      <c r="BS47" s="152">
        <v>2211250000</v>
      </c>
      <c r="BT47" s="144">
        <v>34232681184.130001</v>
      </c>
      <c r="BU47" s="144">
        <v>124806719150</v>
      </c>
      <c r="BV47" s="144">
        <v>138004813537.53</v>
      </c>
      <c r="BW47" s="144">
        <v>310520796500</v>
      </c>
      <c r="BX47" s="144">
        <v>403749542622.04999</v>
      </c>
      <c r="BY47" s="148">
        <v>80492083200</v>
      </c>
      <c r="BZ47" s="148">
        <v>11479364000</v>
      </c>
      <c r="CA47" s="148">
        <v>104114445205.16</v>
      </c>
      <c r="CB47" s="148">
        <v>103675282900</v>
      </c>
      <c r="CC47" s="148">
        <v>103970180813.62</v>
      </c>
      <c r="CD47" s="148">
        <v>27859435000</v>
      </c>
      <c r="CE47" s="148">
        <v>29028122901.43</v>
      </c>
      <c r="CI47" s="148"/>
      <c r="CJ47" s="148"/>
      <c r="CK47" s="155"/>
      <c r="CL47" s="155"/>
    </row>
    <row r="48" spans="1:90" x14ac:dyDescent="0.25">
      <c r="A48" s="154">
        <v>43146</v>
      </c>
      <c r="B48" s="142">
        <v>205683625000</v>
      </c>
      <c r="C48" s="142">
        <v>238901753204.26999</v>
      </c>
      <c r="D48" s="144">
        <v>407885104476</v>
      </c>
      <c r="E48" s="144">
        <v>327681532900</v>
      </c>
      <c r="F48" s="144">
        <v>847017142643.03198</v>
      </c>
      <c r="G48" s="142">
        <v>184542158918</v>
      </c>
      <c r="H48" s="142">
        <v>194772613560.42001</v>
      </c>
      <c r="I48" s="144">
        <v>955226000.00999999</v>
      </c>
      <c r="J48" s="144">
        <v>4803294040</v>
      </c>
      <c r="K48" s="144">
        <v>6177619641.8199997</v>
      </c>
      <c r="L48" s="144">
        <v>666435718646</v>
      </c>
      <c r="M48" s="144">
        <v>715890597173.81201</v>
      </c>
      <c r="N48" s="144">
        <v>320152925020</v>
      </c>
      <c r="O48" s="144">
        <v>31605627380</v>
      </c>
      <c r="P48" s="144">
        <v>410150195163.41998</v>
      </c>
      <c r="Q48" s="144">
        <v>70238764700</v>
      </c>
      <c r="R48" s="144">
        <v>15451832990</v>
      </c>
      <c r="S48" s="144">
        <v>89286132442.139999</v>
      </c>
      <c r="T48" s="144">
        <v>383573272907.56</v>
      </c>
      <c r="U48" s="144">
        <v>121244083403.61</v>
      </c>
      <c r="V48" s="144">
        <v>526441740490.94</v>
      </c>
      <c r="W48" s="144">
        <v>37153753500</v>
      </c>
      <c r="X48" s="144">
        <v>5269674011.9300003</v>
      </c>
      <c r="Y48" s="144">
        <v>48262140110.050003</v>
      </c>
      <c r="Z48" s="144">
        <v>72166180999.119995</v>
      </c>
      <c r="AA48" s="144">
        <v>72324499296.649994</v>
      </c>
      <c r="AB48" s="144">
        <v>35611051300</v>
      </c>
      <c r="AC48" s="144">
        <v>6175648150.3000002</v>
      </c>
      <c r="AD48" s="144">
        <v>45396941374</v>
      </c>
      <c r="AE48" s="144">
        <v>29913766600</v>
      </c>
      <c r="AF48" s="144">
        <v>4107773512.4699998</v>
      </c>
      <c r="AG48" s="144">
        <v>38523869066.43</v>
      </c>
      <c r="AH48" s="142">
        <v>777050601500</v>
      </c>
      <c r="AI48" s="142">
        <v>1162681779910.3301</v>
      </c>
      <c r="AJ48" s="144">
        <v>27131538651</v>
      </c>
      <c r="AK48" s="144">
        <v>3873581894.5700002</v>
      </c>
      <c r="AL48" s="144">
        <v>32010748025.029999</v>
      </c>
      <c r="AM48" s="144">
        <v>80118406000</v>
      </c>
      <c r="AN48" s="144">
        <v>17548141818.970001</v>
      </c>
      <c r="AO48" s="144">
        <v>102460502559.02</v>
      </c>
      <c r="AP48" s="142">
        <v>115919664000</v>
      </c>
      <c r="AQ48" s="142">
        <v>199192681496.67001</v>
      </c>
      <c r="AR48" s="144">
        <v>44010903000</v>
      </c>
      <c r="AS48" s="144">
        <v>6211317017.9499998</v>
      </c>
      <c r="AT48" s="144">
        <v>57037338277.790001</v>
      </c>
      <c r="AU48" s="144">
        <v>760547063858</v>
      </c>
      <c r="AV48" s="144">
        <v>21948300000</v>
      </c>
      <c r="AW48" s="144">
        <v>918451260070.06995</v>
      </c>
      <c r="AX48" s="144">
        <v>93382194000</v>
      </c>
      <c r="AY48" s="144">
        <v>13062502321.59</v>
      </c>
      <c r="AZ48" s="144">
        <v>118916350036.24001</v>
      </c>
      <c r="BA48" s="144">
        <v>178825791442</v>
      </c>
      <c r="BB48" s="144">
        <v>40354587500</v>
      </c>
      <c r="BC48" s="144">
        <v>222328351464.04999</v>
      </c>
      <c r="BD48" s="142">
        <v>402864562460</v>
      </c>
      <c r="BE48" s="142">
        <v>414988894453.54999</v>
      </c>
      <c r="BF48" s="144">
        <v>21546065500</v>
      </c>
      <c r="BG48" s="144">
        <v>22213140521</v>
      </c>
      <c r="BH48" s="144">
        <v>31033892800</v>
      </c>
      <c r="BI48" s="144">
        <v>5260899000</v>
      </c>
      <c r="BJ48" s="144">
        <v>40051186859.18</v>
      </c>
      <c r="BK48" s="144">
        <v>153741911900</v>
      </c>
      <c r="BL48" s="144">
        <v>42362680499.110001</v>
      </c>
      <c r="BM48" s="144">
        <v>208924910798.07999</v>
      </c>
      <c r="BN48" s="144">
        <v>31294855000</v>
      </c>
      <c r="BO48" s="144">
        <v>6888453599.3000002</v>
      </c>
      <c r="BP48" s="144">
        <v>41870357727.120003</v>
      </c>
      <c r="BQ48" s="154">
        <v>43146</v>
      </c>
      <c r="BR48" s="144">
        <v>26826229000</v>
      </c>
      <c r="BS48" s="152">
        <v>2201875000</v>
      </c>
      <c r="BT48" s="144">
        <v>34197837704.439999</v>
      </c>
      <c r="BU48" s="144">
        <v>124778247450</v>
      </c>
      <c r="BV48" s="144">
        <v>138004009496.45999</v>
      </c>
      <c r="BW48" s="144">
        <v>320708611500</v>
      </c>
      <c r="BX48" s="144">
        <v>403008991370.59998</v>
      </c>
      <c r="BY48" s="148">
        <v>80403118100</v>
      </c>
      <c r="BZ48" s="148">
        <v>11440551500</v>
      </c>
      <c r="CA48" s="148">
        <v>104003528233.92</v>
      </c>
      <c r="CB48" s="148">
        <v>103288488300</v>
      </c>
      <c r="CC48" s="148">
        <v>103579917991.88</v>
      </c>
      <c r="CD48" s="148">
        <v>27814875000</v>
      </c>
      <c r="CE48" s="148">
        <v>28988014895.240002</v>
      </c>
      <c r="CI48" s="148"/>
      <c r="CJ48" s="148"/>
      <c r="CK48" s="155"/>
      <c r="CL48" s="155"/>
    </row>
    <row r="49" spans="1:90" x14ac:dyDescent="0.25">
      <c r="A49" s="154">
        <v>43147</v>
      </c>
      <c r="B49" s="142">
        <v>205683625000</v>
      </c>
      <c r="C49" s="142">
        <v>238901753204.26999</v>
      </c>
      <c r="D49" s="144">
        <v>407885104476</v>
      </c>
      <c r="E49" s="144">
        <v>327681532900</v>
      </c>
      <c r="F49" s="144">
        <v>847017142643.03198</v>
      </c>
      <c r="G49" s="142">
        <v>184542158918</v>
      </c>
      <c r="H49" s="142">
        <v>194772613560.42001</v>
      </c>
      <c r="I49" s="144">
        <v>955226000.00999999</v>
      </c>
      <c r="J49" s="144">
        <v>4803294040</v>
      </c>
      <c r="K49" s="144">
        <v>6177619641.8199997</v>
      </c>
      <c r="L49" s="144">
        <v>666435718646</v>
      </c>
      <c r="M49" s="144">
        <v>715890597173.81201</v>
      </c>
      <c r="N49" s="144">
        <v>320152925020</v>
      </c>
      <c r="O49" s="144">
        <v>31605627380</v>
      </c>
      <c r="P49" s="144">
        <v>410150195163.41998</v>
      </c>
      <c r="Q49" s="144">
        <v>70238764700</v>
      </c>
      <c r="R49" s="144">
        <v>15451832990</v>
      </c>
      <c r="S49" s="144">
        <v>89286132442.139999</v>
      </c>
      <c r="T49" s="144">
        <v>383573272907.56</v>
      </c>
      <c r="U49" s="144">
        <v>121244083403.61</v>
      </c>
      <c r="V49" s="144">
        <v>526441740490.94</v>
      </c>
      <c r="W49" s="144">
        <v>37153753500</v>
      </c>
      <c r="X49" s="144">
        <v>5269674011.9300003</v>
      </c>
      <c r="Y49" s="144">
        <v>48262140110.050003</v>
      </c>
      <c r="Z49" s="144">
        <v>72166180999.119995</v>
      </c>
      <c r="AA49" s="144">
        <v>72324499296.649994</v>
      </c>
      <c r="AB49" s="144">
        <v>35611051300</v>
      </c>
      <c r="AC49" s="144">
        <v>6175648150.3000002</v>
      </c>
      <c r="AD49" s="144">
        <v>45396941374</v>
      </c>
      <c r="AE49" s="144">
        <v>29913766600</v>
      </c>
      <c r="AF49" s="144">
        <v>4107773512.4699998</v>
      </c>
      <c r="AG49" s="144">
        <v>38523869066.43</v>
      </c>
      <c r="AH49" s="142">
        <v>777050601500</v>
      </c>
      <c r="AI49" s="142">
        <v>1162681779910.3301</v>
      </c>
      <c r="AJ49" s="144">
        <v>27131538651</v>
      </c>
      <c r="AK49" s="144">
        <v>3873581894.5700002</v>
      </c>
      <c r="AL49" s="144">
        <v>32010748025.029999</v>
      </c>
      <c r="AM49" s="144">
        <v>80118406000</v>
      </c>
      <c r="AN49" s="144">
        <v>17548141818.970001</v>
      </c>
      <c r="AO49" s="144">
        <v>102460502559.02</v>
      </c>
      <c r="AP49" s="142">
        <v>115919664000</v>
      </c>
      <c r="AQ49" s="142">
        <v>199192681496.67001</v>
      </c>
      <c r="AR49" s="144">
        <v>44010903000</v>
      </c>
      <c r="AS49" s="144">
        <v>6211317017.9499998</v>
      </c>
      <c r="AT49" s="144">
        <v>57037338277.790001</v>
      </c>
      <c r="AU49" s="144">
        <v>760547063858</v>
      </c>
      <c r="AV49" s="144">
        <v>21948300000</v>
      </c>
      <c r="AW49" s="144">
        <v>918451260070.06995</v>
      </c>
      <c r="AX49" s="144">
        <v>93382194000</v>
      </c>
      <c r="AY49" s="144">
        <v>13062502321.59</v>
      </c>
      <c r="AZ49" s="144">
        <v>118916350036.24001</v>
      </c>
      <c r="BA49" s="144">
        <v>178825791442</v>
      </c>
      <c r="BB49" s="144">
        <v>40354587500</v>
      </c>
      <c r="BC49" s="144">
        <v>222328351464.04999</v>
      </c>
      <c r="BD49" s="142">
        <v>402864562460</v>
      </c>
      <c r="BE49" s="142">
        <v>414988894453.54999</v>
      </c>
      <c r="BF49" s="144">
        <v>21546065500</v>
      </c>
      <c r="BG49" s="144">
        <v>22213140521</v>
      </c>
      <c r="BH49" s="144">
        <v>31033892800</v>
      </c>
      <c r="BI49" s="144">
        <v>5260899000</v>
      </c>
      <c r="BJ49" s="144">
        <v>40051186859.18</v>
      </c>
      <c r="BK49" s="144">
        <v>153741911900</v>
      </c>
      <c r="BL49" s="144">
        <v>42362680499.110001</v>
      </c>
      <c r="BM49" s="144">
        <v>208924910798.07999</v>
      </c>
      <c r="BN49" s="144">
        <v>31294855000</v>
      </c>
      <c r="BO49" s="144">
        <v>6888453599.3000002</v>
      </c>
      <c r="BP49" s="144">
        <v>41870357727.120003</v>
      </c>
      <c r="BQ49" s="154">
        <v>43147</v>
      </c>
      <c r="BR49" s="144">
        <v>26826229000</v>
      </c>
      <c r="BS49" s="152">
        <v>2201875000</v>
      </c>
      <c r="BT49" s="144">
        <v>34197837704.439999</v>
      </c>
      <c r="BU49" s="144">
        <v>124778247450</v>
      </c>
      <c r="BV49" s="144">
        <v>138004009496.45999</v>
      </c>
      <c r="BW49" s="144">
        <v>320708611500</v>
      </c>
      <c r="BX49" s="144">
        <v>403008991370.59998</v>
      </c>
      <c r="BY49" s="148">
        <v>80403118100</v>
      </c>
      <c r="BZ49" s="148">
        <v>11440551500</v>
      </c>
      <c r="CA49" s="148">
        <v>104003528233.92</v>
      </c>
      <c r="CB49" s="148">
        <v>103288488300</v>
      </c>
      <c r="CC49" s="148">
        <v>103579917991.88</v>
      </c>
      <c r="CD49" s="148">
        <v>27814875000</v>
      </c>
      <c r="CE49" s="148">
        <v>28988014895.240002</v>
      </c>
      <c r="CI49" s="148"/>
      <c r="CJ49" s="148"/>
      <c r="CK49" s="155"/>
      <c r="CL49" s="155"/>
    </row>
    <row r="50" spans="1:90" x14ac:dyDescent="0.25">
      <c r="A50" s="154">
        <v>43148</v>
      </c>
      <c r="B50" s="142">
        <v>205683625000</v>
      </c>
      <c r="C50" s="142">
        <v>238901753204.26999</v>
      </c>
      <c r="D50" s="144">
        <v>407885104476</v>
      </c>
      <c r="E50" s="144">
        <v>327681532900</v>
      </c>
      <c r="F50" s="144">
        <v>847017142643.03198</v>
      </c>
      <c r="G50" s="142">
        <v>184542158918</v>
      </c>
      <c r="H50" s="142">
        <v>194772613560.42001</v>
      </c>
      <c r="I50" s="144">
        <v>955226000.00999999</v>
      </c>
      <c r="J50" s="144">
        <v>4803294040</v>
      </c>
      <c r="K50" s="144">
        <v>6177619641.8199997</v>
      </c>
      <c r="L50" s="144">
        <v>666435718646</v>
      </c>
      <c r="M50" s="144">
        <v>715890597173.81201</v>
      </c>
      <c r="N50" s="144">
        <v>320152925020</v>
      </c>
      <c r="O50" s="144">
        <v>31605627380</v>
      </c>
      <c r="P50" s="144">
        <v>410150195163.41998</v>
      </c>
      <c r="Q50" s="144">
        <v>70238764700</v>
      </c>
      <c r="R50" s="144">
        <v>15451832990</v>
      </c>
      <c r="S50" s="144">
        <v>89286132442.139999</v>
      </c>
      <c r="T50" s="144">
        <v>383573272907.56</v>
      </c>
      <c r="U50" s="144">
        <v>121244083403.61</v>
      </c>
      <c r="V50" s="144">
        <v>526441740490.94</v>
      </c>
      <c r="W50" s="144">
        <v>37153753500</v>
      </c>
      <c r="X50" s="144">
        <v>5269674011.9300003</v>
      </c>
      <c r="Y50" s="144">
        <v>48262140110.050003</v>
      </c>
      <c r="Z50" s="144">
        <v>72166180999.119995</v>
      </c>
      <c r="AA50" s="144">
        <v>72324499296.649994</v>
      </c>
      <c r="AB50" s="144">
        <v>35611051300</v>
      </c>
      <c r="AC50" s="144">
        <v>6175648150.3000002</v>
      </c>
      <c r="AD50" s="144">
        <v>45396941374</v>
      </c>
      <c r="AE50" s="144">
        <v>29913766600</v>
      </c>
      <c r="AF50" s="144">
        <v>4107773512.4699998</v>
      </c>
      <c r="AG50" s="144">
        <v>38523869066.43</v>
      </c>
      <c r="AH50" s="142">
        <v>777050601500</v>
      </c>
      <c r="AI50" s="142">
        <v>1162681779910.3301</v>
      </c>
      <c r="AJ50" s="144">
        <v>27131538651</v>
      </c>
      <c r="AK50" s="144">
        <v>3873581894.5700002</v>
      </c>
      <c r="AL50" s="144">
        <v>32010748025.029999</v>
      </c>
      <c r="AM50" s="144">
        <v>80118406000</v>
      </c>
      <c r="AN50" s="144">
        <v>17548141818.970001</v>
      </c>
      <c r="AO50" s="144">
        <v>102460502559.02</v>
      </c>
      <c r="AP50" s="142">
        <v>115919664000</v>
      </c>
      <c r="AQ50" s="142">
        <v>199192681496.67001</v>
      </c>
      <c r="AR50" s="144">
        <v>44010903000</v>
      </c>
      <c r="AS50" s="144">
        <v>6211317017.9499998</v>
      </c>
      <c r="AT50" s="144">
        <v>57037338277.790001</v>
      </c>
      <c r="AU50" s="144">
        <v>760547063858</v>
      </c>
      <c r="AV50" s="144">
        <v>21948300000</v>
      </c>
      <c r="AW50" s="144">
        <v>918451260070.06995</v>
      </c>
      <c r="AX50" s="144">
        <v>93382194000</v>
      </c>
      <c r="AY50" s="144">
        <v>13062502321.59</v>
      </c>
      <c r="AZ50" s="144">
        <v>118916350036.24001</v>
      </c>
      <c r="BA50" s="144">
        <v>178825791442</v>
      </c>
      <c r="BB50" s="144">
        <v>40354587500</v>
      </c>
      <c r="BC50" s="144">
        <v>222328351464.04999</v>
      </c>
      <c r="BD50" s="142">
        <v>402864562460</v>
      </c>
      <c r="BE50" s="142">
        <v>414988894453.54999</v>
      </c>
      <c r="BF50" s="144">
        <v>21546065500</v>
      </c>
      <c r="BG50" s="144">
        <v>22213140521</v>
      </c>
      <c r="BH50" s="144">
        <v>31033892800</v>
      </c>
      <c r="BI50" s="144">
        <v>5260899000</v>
      </c>
      <c r="BJ50" s="144">
        <v>40051186859.18</v>
      </c>
      <c r="BK50" s="144">
        <v>153741911900</v>
      </c>
      <c r="BL50" s="144">
        <v>42362680499.110001</v>
      </c>
      <c r="BM50" s="144">
        <v>208924910798.07999</v>
      </c>
      <c r="BN50" s="144">
        <v>31294855000</v>
      </c>
      <c r="BO50" s="144">
        <v>6888453599.3000002</v>
      </c>
      <c r="BP50" s="144">
        <v>41870357727.120003</v>
      </c>
      <c r="BQ50" s="154">
        <v>43148</v>
      </c>
      <c r="BR50" s="144">
        <v>26826229000</v>
      </c>
      <c r="BS50" s="152">
        <v>2201875000</v>
      </c>
      <c r="BT50" s="144">
        <v>34197837704.439999</v>
      </c>
      <c r="BU50" s="144">
        <v>124778247450</v>
      </c>
      <c r="BV50" s="144">
        <v>138004009496.45999</v>
      </c>
      <c r="BW50" s="144">
        <v>320708611500</v>
      </c>
      <c r="BX50" s="144">
        <v>403008991370.59998</v>
      </c>
      <c r="BY50" s="148">
        <v>80403118100</v>
      </c>
      <c r="BZ50" s="148">
        <v>11440551500</v>
      </c>
      <c r="CA50" s="148">
        <v>104003528233.92</v>
      </c>
      <c r="CB50" s="148">
        <v>103288488300</v>
      </c>
      <c r="CC50" s="148">
        <v>103579917991.88</v>
      </c>
      <c r="CD50" s="148">
        <v>27814875000</v>
      </c>
      <c r="CE50" s="148">
        <v>28988014895.240002</v>
      </c>
      <c r="CI50" s="148"/>
      <c r="CJ50" s="148"/>
      <c r="CK50" s="155"/>
      <c r="CL50" s="155"/>
    </row>
    <row r="51" spans="1:90" x14ac:dyDescent="0.25">
      <c r="A51" s="154">
        <v>43149</v>
      </c>
      <c r="B51" s="142">
        <v>205683625000</v>
      </c>
      <c r="C51" s="142">
        <v>238901753204.26999</v>
      </c>
      <c r="D51" s="144">
        <v>407885104476</v>
      </c>
      <c r="E51" s="144">
        <v>327681532900</v>
      </c>
      <c r="F51" s="144">
        <v>847017142643.03198</v>
      </c>
      <c r="G51" s="142">
        <v>184542158918</v>
      </c>
      <c r="H51" s="142">
        <v>194772613560.42001</v>
      </c>
      <c r="I51" s="144">
        <v>955226000.00999999</v>
      </c>
      <c r="J51" s="144">
        <v>4803294040</v>
      </c>
      <c r="K51" s="144">
        <v>6177619641.8199997</v>
      </c>
      <c r="L51" s="144">
        <v>666435718646</v>
      </c>
      <c r="M51" s="144">
        <v>715890597173.81201</v>
      </c>
      <c r="N51" s="144">
        <v>320152925020</v>
      </c>
      <c r="O51" s="144">
        <v>31605627380</v>
      </c>
      <c r="P51" s="144">
        <v>410150195163.41998</v>
      </c>
      <c r="Q51" s="144">
        <v>70238764700</v>
      </c>
      <c r="R51" s="144">
        <v>15451832990</v>
      </c>
      <c r="S51" s="144">
        <v>89286132442.139999</v>
      </c>
      <c r="T51" s="144">
        <v>383573272907.56</v>
      </c>
      <c r="U51" s="144">
        <v>121244083403.61</v>
      </c>
      <c r="V51" s="144">
        <v>526441740490.94</v>
      </c>
      <c r="W51" s="144">
        <v>37153753500</v>
      </c>
      <c r="X51" s="144">
        <v>5269674011.9300003</v>
      </c>
      <c r="Y51" s="144">
        <v>48262140110.050003</v>
      </c>
      <c r="Z51" s="144">
        <v>72166180999.119995</v>
      </c>
      <c r="AA51" s="144">
        <v>72324499296.649994</v>
      </c>
      <c r="AB51" s="144">
        <v>35611051300</v>
      </c>
      <c r="AC51" s="144">
        <v>6175648150.3000002</v>
      </c>
      <c r="AD51" s="144">
        <v>45396941374</v>
      </c>
      <c r="AE51" s="144">
        <v>29913766600</v>
      </c>
      <c r="AF51" s="144">
        <v>4107773512.4699998</v>
      </c>
      <c r="AG51" s="144">
        <v>38523869066.43</v>
      </c>
      <c r="AH51" s="142">
        <v>777050601500</v>
      </c>
      <c r="AI51" s="142">
        <v>1162681779910.3301</v>
      </c>
      <c r="AJ51" s="144">
        <v>27131538651</v>
      </c>
      <c r="AK51" s="144">
        <v>3873581894.5700002</v>
      </c>
      <c r="AL51" s="144">
        <v>32010748025.029999</v>
      </c>
      <c r="AM51" s="144">
        <v>80118406000</v>
      </c>
      <c r="AN51" s="144">
        <v>17548141818.970001</v>
      </c>
      <c r="AO51" s="144">
        <v>102460502559.02</v>
      </c>
      <c r="AP51" s="142">
        <v>115919664000</v>
      </c>
      <c r="AQ51" s="142">
        <v>199192681496.67001</v>
      </c>
      <c r="AR51" s="144">
        <v>44010903000</v>
      </c>
      <c r="AS51" s="144">
        <v>6211317017.9499998</v>
      </c>
      <c r="AT51" s="144">
        <v>57037338277.790001</v>
      </c>
      <c r="AU51" s="144">
        <v>760547063858</v>
      </c>
      <c r="AV51" s="144">
        <v>21948300000</v>
      </c>
      <c r="AW51" s="144">
        <v>918451260070.06995</v>
      </c>
      <c r="AX51" s="144">
        <v>93382194000</v>
      </c>
      <c r="AY51" s="144">
        <v>13062502321.59</v>
      </c>
      <c r="AZ51" s="144">
        <v>118916350036.24001</v>
      </c>
      <c r="BA51" s="144">
        <v>178825791442</v>
      </c>
      <c r="BB51" s="144">
        <v>40354587500</v>
      </c>
      <c r="BC51" s="144">
        <v>222328351464.04999</v>
      </c>
      <c r="BD51" s="142">
        <v>402864562460</v>
      </c>
      <c r="BE51" s="142">
        <v>414988894453.54999</v>
      </c>
      <c r="BF51" s="144">
        <v>21546065500</v>
      </c>
      <c r="BG51" s="144">
        <v>22213140521</v>
      </c>
      <c r="BH51" s="144">
        <v>31033892800</v>
      </c>
      <c r="BI51" s="144">
        <v>5260899000</v>
      </c>
      <c r="BJ51" s="144">
        <v>40051186859.18</v>
      </c>
      <c r="BK51" s="144">
        <v>153741911900</v>
      </c>
      <c r="BL51" s="144">
        <v>42362680499.110001</v>
      </c>
      <c r="BM51" s="144">
        <v>208924910798.07999</v>
      </c>
      <c r="BN51" s="144">
        <v>31294855000</v>
      </c>
      <c r="BO51" s="144">
        <v>6888453599.3000002</v>
      </c>
      <c r="BP51" s="144">
        <v>41870357727.120003</v>
      </c>
      <c r="BQ51" s="154">
        <v>43149</v>
      </c>
      <c r="BR51" s="144">
        <v>26826229000</v>
      </c>
      <c r="BS51" s="152">
        <v>2201875000</v>
      </c>
      <c r="BT51" s="144">
        <v>34197837704.439999</v>
      </c>
      <c r="BU51" s="144">
        <v>124778247450</v>
      </c>
      <c r="BV51" s="144">
        <v>138004009496.45999</v>
      </c>
      <c r="BW51" s="144">
        <v>320708611500</v>
      </c>
      <c r="BX51" s="144">
        <v>403008991370.59998</v>
      </c>
      <c r="BY51" s="148">
        <v>80403118100</v>
      </c>
      <c r="BZ51" s="148">
        <v>11440551500</v>
      </c>
      <c r="CA51" s="148">
        <v>104003528233.92</v>
      </c>
      <c r="CB51" s="148">
        <v>103288488300</v>
      </c>
      <c r="CC51" s="148">
        <v>103579917991.88</v>
      </c>
      <c r="CD51" s="148">
        <v>27814875000</v>
      </c>
      <c r="CE51" s="148">
        <v>28988014895.240002</v>
      </c>
      <c r="CI51" s="148"/>
      <c r="CJ51" s="148"/>
      <c r="CK51" s="155"/>
      <c r="CL51" s="155"/>
    </row>
    <row r="52" spans="1:90" x14ac:dyDescent="0.25">
      <c r="A52" s="154">
        <v>43150</v>
      </c>
      <c r="B52" s="142">
        <v>205724510500</v>
      </c>
      <c r="C52" s="142">
        <v>239078451961.67001</v>
      </c>
      <c r="D52" s="144">
        <v>412925306837</v>
      </c>
      <c r="E52" s="144">
        <v>332239866900</v>
      </c>
      <c r="F52" s="144">
        <v>851628350794.41199</v>
      </c>
      <c r="G52" s="142">
        <v>181990582680</v>
      </c>
      <c r="H52" s="142">
        <v>195059403016.85001</v>
      </c>
      <c r="I52" s="144">
        <v>959757000.00999999</v>
      </c>
      <c r="J52" s="144">
        <v>4881057380</v>
      </c>
      <c r="K52" s="144">
        <v>6259456934.21</v>
      </c>
      <c r="L52" s="144">
        <v>665133820503</v>
      </c>
      <c r="M52" s="144">
        <v>715093655161.83203</v>
      </c>
      <c r="N52" s="144">
        <v>319740660860</v>
      </c>
      <c r="O52" s="144">
        <v>31996033860</v>
      </c>
      <c r="P52" s="144">
        <v>410362339101.46002</v>
      </c>
      <c r="Q52" s="144">
        <v>70033392300</v>
      </c>
      <c r="R52" s="144">
        <v>15550601080</v>
      </c>
      <c r="S52" s="144">
        <v>89217546416.410004</v>
      </c>
      <c r="T52" s="144">
        <v>383354454511.56</v>
      </c>
      <c r="U52" s="144">
        <v>123331137803.61</v>
      </c>
      <c r="V52" s="144">
        <v>528614123186.82001</v>
      </c>
      <c r="W52" s="144">
        <v>37054607500</v>
      </c>
      <c r="X52" s="144">
        <v>5340979616.9300003</v>
      </c>
      <c r="Y52" s="144">
        <v>48230237322.639999</v>
      </c>
      <c r="Z52" s="144">
        <v>73556545999.119995</v>
      </c>
      <c r="AA52" s="144">
        <v>73691974761.050003</v>
      </c>
      <c r="AB52" s="144">
        <v>35525706300</v>
      </c>
      <c r="AC52" s="144">
        <v>6291577800.3000002</v>
      </c>
      <c r="AD52" s="144">
        <v>45443336872.889999</v>
      </c>
      <c r="AE52" s="144">
        <v>29837842300</v>
      </c>
      <c r="AF52" s="144">
        <v>4162830222.4699998</v>
      </c>
      <c r="AG52" s="144">
        <v>38521291557.540001</v>
      </c>
      <c r="AH52" s="142">
        <v>776848227500</v>
      </c>
      <c r="AI52" s="142">
        <v>1168146902869.1201</v>
      </c>
      <c r="AJ52" s="144">
        <v>23983943550</v>
      </c>
      <c r="AK52" s="144">
        <v>3931120189.5700002</v>
      </c>
      <c r="AL52" s="144">
        <v>32050505101.189999</v>
      </c>
      <c r="AM52" s="144">
        <v>79884561900.089996</v>
      </c>
      <c r="AN52" s="144">
        <v>17662664538.970001</v>
      </c>
      <c r="AO52" s="144">
        <v>102379576774.52</v>
      </c>
      <c r="AP52" s="142">
        <v>115872602000</v>
      </c>
      <c r="AQ52" s="142">
        <v>199289493139.56</v>
      </c>
      <c r="AR52" s="144">
        <v>43930111000</v>
      </c>
      <c r="AS52" s="144">
        <v>6295360437.9499998</v>
      </c>
      <c r="AT52" s="144">
        <v>57067147199.989998</v>
      </c>
      <c r="AU52" s="144">
        <v>760223237714</v>
      </c>
      <c r="AV52" s="144">
        <v>21844350000</v>
      </c>
      <c r="AW52" s="144">
        <v>918744473048.28003</v>
      </c>
      <c r="AX52" s="144">
        <v>93350693000</v>
      </c>
      <c r="AY52" s="144">
        <v>13290348541.59</v>
      </c>
      <c r="AZ52" s="144">
        <v>119191425282.63</v>
      </c>
      <c r="BA52" s="144">
        <v>178277552013</v>
      </c>
      <c r="BB52" s="144">
        <v>41198150000</v>
      </c>
      <c r="BC52" s="144">
        <v>222771150061.01999</v>
      </c>
      <c r="BD52" s="142">
        <v>401785534958</v>
      </c>
      <c r="BE52" s="142">
        <v>414203339790.44</v>
      </c>
      <c r="BF52" s="144">
        <v>21521737000</v>
      </c>
      <c r="BG52" s="144">
        <v>22209173671.610001</v>
      </c>
      <c r="BH52" s="144">
        <v>30944888200</v>
      </c>
      <c r="BI52" s="144">
        <v>5338121500</v>
      </c>
      <c r="BJ52" s="144">
        <v>40058775164.160004</v>
      </c>
      <c r="BK52" s="144">
        <v>153569568100</v>
      </c>
      <c r="BL52" s="144">
        <v>42688166999.110001</v>
      </c>
      <c r="BM52" s="144">
        <v>209187554744.63</v>
      </c>
      <c r="BN52" s="144">
        <v>31282367000</v>
      </c>
      <c r="BO52" s="144">
        <v>6996919749.3000002</v>
      </c>
      <c r="BP52" s="144">
        <v>41991910467.839996</v>
      </c>
      <c r="BQ52" s="154">
        <v>43150</v>
      </c>
      <c r="BR52" s="144">
        <v>26774651000</v>
      </c>
      <c r="BS52" s="152">
        <v>2220275000</v>
      </c>
      <c r="BT52" s="144">
        <v>34186048347.869999</v>
      </c>
      <c r="BU52" s="144">
        <v>124697117600</v>
      </c>
      <c r="BV52" s="144">
        <v>138035699184.31</v>
      </c>
      <c r="BW52" s="144">
        <v>339793751000</v>
      </c>
      <c r="BX52" s="144">
        <v>403585549533.53998</v>
      </c>
      <c r="BY52" s="148">
        <v>80239476200</v>
      </c>
      <c r="BZ52" s="148">
        <v>11658175500</v>
      </c>
      <c r="CA52" s="148">
        <v>104124999888.87</v>
      </c>
      <c r="CB52" s="148">
        <v>105108184300</v>
      </c>
      <c r="CC52" s="148">
        <v>105385792812.05</v>
      </c>
      <c r="CD52" s="148">
        <v>27769075000</v>
      </c>
      <c r="CE52" s="148">
        <v>28960028237.27</v>
      </c>
      <c r="CI52" s="148"/>
      <c r="CJ52" s="148"/>
      <c r="CK52" s="155"/>
      <c r="CL52" s="155"/>
    </row>
    <row r="53" spans="1:90" x14ac:dyDescent="0.25">
      <c r="A53" s="154">
        <v>43151</v>
      </c>
      <c r="B53" s="142">
        <v>202938728000</v>
      </c>
      <c r="C53" s="142">
        <v>240278522675.66</v>
      </c>
      <c r="D53" s="144">
        <v>412780794050</v>
      </c>
      <c r="E53" s="144">
        <v>329164638400</v>
      </c>
      <c r="F53" s="144">
        <v>848496921300.70203</v>
      </c>
      <c r="G53" s="142">
        <v>182018512090</v>
      </c>
      <c r="H53" s="142">
        <v>195120871953.60001</v>
      </c>
      <c r="I53" s="144">
        <v>959834000.00999999</v>
      </c>
      <c r="J53" s="144">
        <v>4821951360</v>
      </c>
      <c r="K53" s="144">
        <v>6200294886.7399998</v>
      </c>
      <c r="L53" s="144">
        <v>685340457960</v>
      </c>
      <c r="M53" s="144">
        <v>715258547830.91199</v>
      </c>
      <c r="N53" s="144">
        <v>319667732240</v>
      </c>
      <c r="O53" s="144">
        <v>31906702920</v>
      </c>
      <c r="P53" s="144">
        <v>410258566083.63</v>
      </c>
      <c r="Q53" s="144">
        <v>70093387000</v>
      </c>
      <c r="R53" s="144">
        <v>15374301360</v>
      </c>
      <c r="S53" s="144">
        <v>89110605896.440002</v>
      </c>
      <c r="T53" s="144">
        <v>365948239285.56</v>
      </c>
      <c r="U53" s="144">
        <v>122974720103.61</v>
      </c>
      <c r="V53" s="144">
        <v>528234706167.83002</v>
      </c>
      <c r="W53" s="144">
        <v>37050835000</v>
      </c>
      <c r="X53" s="144">
        <v>5323285176.9300003</v>
      </c>
      <c r="Y53" s="144">
        <v>48213709288.410004</v>
      </c>
      <c r="Z53" s="144">
        <v>73066085499.119995</v>
      </c>
      <c r="AA53" s="144">
        <v>73398747964.899994</v>
      </c>
      <c r="AB53" s="144">
        <v>35523291800</v>
      </c>
      <c r="AC53" s="144">
        <v>6298387100.3000002</v>
      </c>
      <c r="AD53" s="144">
        <v>45451681985.75</v>
      </c>
      <c r="AE53" s="144">
        <v>29820060200</v>
      </c>
      <c r="AF53" s="144">
        <v>4149017842.4699998</v>
      </c>
      <c r="AG53" s="144">
        <v>38494269730.650002</v>
      </c>
      <c r="AH53" s="142">
        <v>776836778500</v>
      </c>
      <c r="AI53" s="142">
        <v>1130856886851.8701</v>
      </c>
      <c r="AJ53" s="144">
        <v>23981516040</v>
      </c>
      <c r="AK53" s="144">
        <v>3918132429.5700002</v>
      </c>
      <c r="AL53" s="144">
        <v>32037825174.540001</v>
      </c>
      <c r="AM53" s="144">
        <v>79959028800.089996</v>
      </c>
      <c r="AN53" s="144">
        <v>17467867378.970001</v>
      </c>
      <c r="AO53" s="144">
        <v>102268778272.78</v>
      </c>
      <c r="AP53" s="142">
        <v>115876070500</v>
      </c>
      <c r="AQ53" s="142">
        <v>332002867205.40002</v>
      </c>
      <c r="AR53" s="144">
        <v>43940967000</v>
      </c>
      <c r="AS53" s="144">
        <v>6274434677.9499998</v>
      </c>
      <c r="AT53" s="144">
        <v>57063715226.040001</v>
      </c>
      <c r="AU53" s="144">
        <v>759987605249</v>
      </c>
      <c r="AV53" s="144">
        <v>21882150000</v>
      </c>
      <c r="AW53" s="144">
        <v>924727552589.29004</v>
      </c>
      <c r="AX53" s="144">
        <v>93319930000</v>
      </c>
      <c r="AY53" s="144">
        <v>13246568381.59</v>
      </c>
      <c r="AZ53" s="144">
        <v>119136553342.03999</v>
      </c>
      <c r="BA53" s="144">
        <v>178282233765</v>
      </c>
      <c r="BB53" s="144">
        <v>40696547500</v>
      </c>
      <c r="BC53" s="144">
        <v>222311095725.76001</v>
      </c>
      <c r="BD53" s="142">
        <v>401818947013</v>
      </c>
      <c r="BE53" s="142">
        <v>414307032447.40002</v>
      </c>
      <c r="BF53" s="144">
        <v>21519087000</v>
      </c>
      <c r="BG53" s="144">
        <v>22211790245.09</v>
      </c>
      <c r="BH53" s="144">
        <v>30967679000</v>
      </c>
      <c r="BI53" s="144">
        <v>5320487000</v>
      </c>
      <c r="BJ53" s="144">
        <v>40068840812.860001</v>
      </c>
      <c r="BK53" s="144">
        <v>153628627600</v>
      </c>
      <c r="BL53" s="144">
        <v>42446679999.110001</v>
      </c>
      <c r="BM53" s="144">
        <v>209032489812.64001</v>
      </c>
      <c r="BN53" s="144">
        <v>31274466500</v>
      </c>
      <c r="BO53" s="144">
        <v>6948137149.3000002</v>
      </c>
      <c r="BP53" s="144">
        <v>41941616033.519997</v>
      </c>
      <c r="BQ53" s="154">
        <v>43151</v>
      </c>
      <c r="BR53" s="144">
        <v>26765108000</v>
      </c>
      <c r="BS53" s="152">
        <v>2204500000</v>
      </c>
      <c r="BT53" s="144">
        <v>34166077725.459999</v>
      </c>
      <c r="BU53" s="144">
        <v>124675852400</v>
      </c>
      <c r="BV53" s="144">
        <v>138042638547.53</v>
      </c>
      <c r="BW53" s="144">
        <v>339772392000</v>
      </c>
      <c r="BX53" s="144">
        <v>404658339275.37</v>
      </c>
      <c r="BY53" s="148">
        <v>80260733400</v>
      </c>
      <c r="BZ53" s="148">
        <v>11619940000</v>
      </c>
      <c r="CA53" s="148">
        <v>104124542420.41</v>
      </c>
      <c r="CB53" s="148">
        <v>104670936600</v>
      </c>
      <c r="CC53" s="148">
        <v>104945018856.99001</v>
      </c>
      <c r="CD53" s="148">
        <v>27781430000</v>
      </c>
      <c r="CE53" s="148">
        <v>28976837508.990002</v>
      </c>
      <c r="CI53" s="148"/>
      <c r="CJ53" s="148"/>
      <c r="CK53" s="155"/>
      <c r="CL53" s="155"/>
    </row>
    <row r="54" spans="1:90" x14ac:dyDescent="0.25">
      <c r="A54" s="154">
        <v>43152</v>
      </c>
      <c r="B54" s="142">
        <v>202956504000</v>
      </c>
      <c r="C54" s="142">
        <v>240076667921.19</v>
      </c>
      <c r="D54" s="144">
        <v>419961341835</v>
      </c>
      <c r="E54" s="144">
        <v>330007458100</v>
      </c>
      <c r="F54" s="144">
        <v>848793497785.08203</v>
      </c>
      <c r="G54" s="142">
        <v>182119667005</v>
      </c>
      <c r="H54" s="142">
        <v>195231980838.76001</v>
      </c>
      <c r="I54" s="144">
        <v>959617000.00999999</v>
      </c>
      <c r="J54" s="144">
        <v>4809352340</v>
      </c>
      <c r="K54" s="144">
        <v>6187363648.1400003</v>
      </c>
      <c r="L54" s="144">
        <v>685692117589</v>
      </c>
      <c r="M54" s="144">
        <v>715708171485.47205</v>
      </c>
      <c r="N54" s="144">
        <v>319637474080</v>
      </c>
      <c r="O54" s="144">
        <v>31914091480</v>
      </c>
      <c r="P54" s="144">
        <v>410294199121.84998</v>
      </c>
      <c r="Q54" s="144">
        <v>70161342000</v>
      </c>
      <c r="R54" s="144">
        <v>15367102140</v>
      </c>
      <c r="S54" s="144">
        <v>89181022136.619995</v>
      </c>
      <c r="T54" s="144">
        <v>365815404557.56</v>
      </c>
      <c r="U54" s="144">
        <v>122677276403.61</v>
      </c>
      <c r="V54" s="144">
        <v>527873996277.22998</v>
      </c>
      <c r="W54" s="144">
        <v>37058764000</v>
      </c>
      <c r="X54" s="144">
        <v>5319269236.9300003</v>
      </c>
      <c r="Y54" s="144">
        <v>48223008564.139999</v>
      </c>
      <c r="Z54" s="144">
        <v>72830941499.119995</v>
      </c>
      <c r="AA54" s="144">
        <v>73157771833.25</v>
      </c>
      <c r="AB54" s="144">
        <v>35503441500</v>
      </c>
      <c r="AC54" s="144">
        <v>6370285900.3000002</v>
      </c>
      <c r="AD54" s="144">
        <v>45507680142.209999</v>
      </c>
      <c r="AE54" s="144">
        <v>29858086000</v>
      </c>
      <c r="AF54" s="144">
        <v>4146108962.4699998</v>
      </c>
      <c r="AG54" s="144">
        <v>38528240148.370003</v>
      </c>
      <c r="AH54" s="142">
        <v>777779671500</v>
      </c>
      <c r="AI54" s="142">
        <v>960215626601.81799</v>
      </c>
      <c r="AJ54" s="144">
        <v>23986477983</v>
      </c>
      <c r="AK54" s="144">
        <v>3912819669.5700002</v>
      </c>
      <c r="AL54" s="144">
        <v>32040497006.419998</v>
      </c>
      <c r="AM54" s="144">
        <v>80031264200.089996</v>
      </c>
      <c r="AN54" s="144">
        <v>17460714718.970001</v>
      </c>
      <c r="AO54" s="144">
        <v>102343421799.28</v>
      </c>
      <c r="AP54" s="142">
        <v>115879569000</v>
      </c>
      <c r="AQ54" s="142">
        <v>332060395533.41998</v>
      </c>
      <c r="AR54" s="144">
        <v>43929496000</v>
      </c>
      <c r="AS54" s="144">
        <v>6269592417.9499998</v>
      </c>
      <c r="AT54" s="144">
        <v>57054028693.190002</v>
      </c>
      <c r="AU54" s="144">
        <v>760112630730</v>
      </c>
      <c r="AV54" s="144">
        <v>22117050000</v>
      </c>
      <c r="AW54" s="144">
        <v>925268281888.56995</v>
      </c>
      <c r="AX54" s="144">
        <v>93307560000</v>
      </c>
      <c r="AY54" s="144">
        <v>13213339721.59</v>
      </c>
      <c r="AZ54" s="144">
        <v>119110630471.95</v>
      </c>
      <c r="BA54" s="144">
        <v>178392083810</v>
      </c>
      <c r="BB54" s="144">
        <v>40496422500</v>
      </c>
      <c r="BC54" s="144">
        <v>222257689748.45999</v>
      </c>
      <c r="BD54" s="142">
        <v>402006241497</v>
      </c>
      <c r="BE54" s="142">
        <v>409428346591.65997</v>
      </c>
      <c r="BF54" s="144">
        <v>21512739500</v>
      </c>
      <c r="BG54" s="144">
        <v>22210709308.709999</v>
      </c>
      <c r="BH54" s="144">
        <v>30998214000</v>
      </c>
      <c r="BI54" s="144">
        <v>5313727500</v>
      </c>
      <c r="BJ54" s="144">
        <v>40097526528.300003</v>
      </c>
      <c r="BK54" s="144">
        <v>153653072500</v>
      </c>
      <c r="BL54" s="144">
        <v>42207121499.110001</v>
      </c>
      <c r="BM54" s="144">
        <v>208845341863.26001</v>
      </c>
      <c r="BN54" s="144">
        <v>31269507500</v>
      </c>
      <c r="BO54" s="144">
        <v>6921139099.3000002</v>
      </c>
      <c r="BP54" s="144">
        <v>41916049710.589996</v>
      </c>
      <c r="BQ54" s="154">
        <v>43152</v>
      </c>
      <c r="BR54" s="144">
        <v>26745946000</v>
      </c>
      <c r="BS54" s="152">
        <v>2195550000</v>
      </c>
      <c r="BT54" s="144">
        <v>34143313470.18</v>
      </c>
      <c r="BU54" s="144">
        <v>130059555650</v>
      </c>
      <c r="BV54" s="144">
        <v>138030633208.73999</v>
      </c>
      <c r="BW54" s="144">
        <v>339702723500</v>
      </c>
      <c r="BX54" s="144">
        <v>402875979406.03003</v>
      </c>
      <c r="BY54" s="148">
        <v>80297941200</v>
      </c>
      <c r="BZ54" s="148">
        <v>11582715500</v>
      </c>
      <c r="CA54" s="148">
        <v>104141386135.50999</v>
      </c>
      <c r="CB54" s="148">
        <v>104278204700</v>
      </c>
      <c r="CC54" s="148">
        <v>104548775301.82001</v>
      </c>
      <c r="CD54" s="148">
        <v>27761875000</v>
      </c>
      <c r="CE54" s="148">
        <v>28961736218.41</v>
      </c>
      <c r="CI54" s="148"/>
      <c r="CJ54" s="148"/>
      <c r="CK54" s="155"/>
      <c r="CL54" s="155"/>
    </row>
    <row r="55" spans="1:90" x14ac:dyDescent="0.25">
      <c r="A55" s="154">
        <v>43153</v>
      </c>
      <c r="B55" s="142">
        <v>237002473000</v>
      </c>
      <c r="C55" s="142">
        <v>240507348348.53</v>
      </c>
      <c r="D55" s="144">
        <v>429679361140</v>
      </c>
      <c r="E55" s="144">
        <v>326326046300</v>
      </c>
      <c r="F55" s="144">
        <v>844957394899.32202</v>
      </c>
      <c r="G55" s="142">
        <v>185145174615</v>
      </c>
      <c r="H55" s="142">
        <v>194205386797.88</v>
      </c>
      <c r="I55" s="144">
        <v>957295000.00999999</v>
      </c>
      <c r="J55" s="144">
        <v>4765716220</v>
      </c>
      <c r="K55" s="144">
        <v>6141290855.1199999</v>
      </c>
      <c r="L55" s="144">
        <v>682631053601</v>
      </c>
      <c r="M55" s="144">
        <v>712769704661.07202</v>
      </c>
      <c r="N55" s="144">
        <v>318930584620</v>
      </c>
      <c r="O55" s="144">
        <v>31702564840</v>
      </c>
      <c r="P55" s="144">
        <v>409434306566.40997</v>
      </c>
      <c r="Q55" s="144">
        <v>69623141400</v>
      </c>
      <c r="R55" s="144">
        <v>15270825420</v>
      </c>
      <c r="S55" s="144">
        <v>88556221140.279999</v>
      </c>
      <c r="T55" s="144">
        <v>373597279489.56</v>
      </c>
      <c r="U55" s="144">
        <v>121398245203.61</v>
      </c>
      <c r="V55" s="144">
        <v>526572091906.75</v>
      </c>
      <c r="W55" s="144">
        <v>36816040000</v>
      </c>
      <c r="X55" s="144">
        <v>5281770846.9300003</v>
      </c>
      <c r="Y55" s="144">
        <v>47948171871.019997</v>
      </c>
      <c r="Z55" s="144">
        <v>72043267999.119995</v>
      </c>
      <c r="AA55" s="144">
        <v>72364225306.190002</v>
      </c>
      <c r="AB55" s="144">
        <v>35345238900</v>
      </c>
      <c r="AC55" s="144">
        <v>6343225200.3000002</v>
      </c>
      <c r="AD55" s="144">
        <v>45326362093.989998</v>
      </c>
      <c r="AE55" s="144">
        <v>29635081900</v>
      </c>
      <c r="AF55" s="144">
        <v>4117239682.4699998</v>
      </c>
      <c r="AG55" s="144">
        <v>38280687411.099998</v>
      </c>
      <c r="AH55" s="142">
        <v>887508457492.43994</v>
      </c>
      <c r="AI55" s="142">
        <v>1066804049029.42</v>
      </c>
      <c r="AJ55" s="144">
        <v>23904726424</v>
      </c>
      <c r="AK55" s="144">
        <v>3881015359.5700002</v>
      </c>
      <c r="AL55" s="144">
        <v>31929923276.139999</v>
      </c>
      <c r="AM55" s="144">
        <v>79424324000.089996</v>
      </c>
      <c r="AN55" s="144">
        <v>17353089758.970001</v>
      </c>
      <c r="AO55" s="144">
        <v>101638422680.11</v>
      </c>
      <c r="AP55" s="142">
        <v>165183945500</v>
      </c>
      <c r="AQ55" s="142">
        <v>331864961730.87</v>
      </c>
      <c r="AR55" s="144">
        <v>43756127000</v>
      </c>
      <c r="AS55" s="144">
        <v>6225360857.9499998</v>
      </c>
      <c r="AT55" s="144">
        <v>56843060403.139999</v>
      </c>
      <c r="AU55" s="144">
        <v>759321288213</v>
      </c>
      <c r="AV55" s="144">
        <v>22223700000</v>
      </c>
      <c r="AW55" s="144">
        <v>924764334713.81995</v>
      </c>
      <c r="AX55" s="144">
        <v>93297413000</v>
      </c>
      <c r="AY55" s="144">
        <v>13078077261.59</v>
      </c>
      <c r="AZ55" s="144">
        <v>118984877459.64999</v>
      </c>
      <c r="BA55" s="144">
        <v>176840520204</v>
      </c>
      <c r="BB55" s="144">
        <v>39972520000</v>
      </c>
      <c r="BC55" s="144">
        <v>220219087767.91</v>
      </c>
      <c r="BD55" s="142">
        <v>398994727651</v>
      </c>
      <c r="BE55" s="142">
        <v>406489917793.5</v>
      </c>
      <c r="BF55" s="144">
        <v>21464739500</v>
      </c>
      <c r="BG55" s="144">
        <v>22167975876.400002</v>
      </c>
      <c r="BH55" s="144">
        <v>30855377600</v>
      </c>
      <c r="BI55" s="144">
        <v>5271207500</v>
      </c>
      <c r="BJ55" s="144">
        <v>39917078951.889999</v>
      </c>
      <c r="BK55" s="144">
        <v>158577261800</v>
      </c>
      <c r="BL55" s="144">
        <v>41775329499.110001</v>
      </c>
      <c r="BM55" s="144">
        <v>208085093908.26001</v>
      </c>
      <c r="BN55" s="144">
        <v>31254937000</v>
      </c>
      <c r="BO55" s="144">
        <v>6867199449.3000002</v>
      </c>
      <c r="BP55" s="144">
        <v>41853931335.519997</v>
      </c>
      <c r="BQ55" s="154">
        <v>43153</v>
      </c>
      <c r="BR55" s="144">
        <v>26616781000</v>
      </c>
      <c r="BS55" s="152">
        <v>2179950000</v>
      </c>
      <c r="BT55" s="144">
        <v>34003896633.380001</v>
      </c>
      <c r="BU55" s="144">
        <v>129557130600</v>
      </c>
      <c r="BV55" s="144">
        <v>138015962075.37</v>
      </c>
      <c r="BW55" s="144">
        <v>338536309000</v>
      </c>
      <c r="BX55" s="144">
        <v>401337738256.03998</v>
      </c>
      <c r="BY55" s="148">
        <v>79830620400</v>
      </c>
      <c r="BZ55" s="148">
        <v>11449380000</v>
      </c>
      <c r="CA55" s="148">
        <v>103557611585.88</v>
      </c>
      <c r="CB55" s="148">
        <v>103037998100</v>
      </c>
      <c r="CC55" s="148">
        <v>103305070171.53</v>
      </c>
      <c r="CD55" s="148">
        <v>27674495000</v>
      </c>
      <c r="CE55" s="148">
        <v>28878810432.990002</v>
      </c>
      <c r="CI55" s="148"/>
      <c r="CJ55" s="148"/>
      <c r="CK55" s="155"/>
      <c r="CL55" s="155"/>
    </row>
    <row r="56" spans="1:90" x14ac:dyDescent="0.25">
      <c r="A56" s="154">
        <v>43154</v>
      </c>
      <c r="B56" s="142">
        <v>248180585000</v>
      </c>
      <c r="C56" s="142">
        <v>276053343972.45001</v>
      </c>
      <c r="D56" s="144">
        <v>439565950071</v>
      </c>
      <c r="E56" s="144">
        <v>326006241200</v>
      </c>
      <c r="F56" s="144">
        <v>846822916507.82202</v>
      </c>
      <c r="G56" s="142">
        <v>190332008587</v>
      </c>
      <c r="H56" s="142">
        <v>194923862933.98001</v>
      </c>
      <c r="I56" s="144">
        <v>954931000.00999999</v>
      </c>
      <c r="J56" s="144">
        <v>4775994080</v>
      </c>
      <c r="K56" s="144">
        <v>6149091985.9899998</v>
      </c>
      <c r="L56" s="144">
        <v>700132884998</v>
      </c>
      <c r="M56" s="144">
        <v>713397401283.51196</v>
      </c>
      <c r="N56" s="144">
        <v>319770526800</v>
      </c>
      <c r="O56" s="144">
        <v>31766863260</v>
      </c>
      <c r="P56" s="144">
        <v>409397013854.16998</v>
      </c>
      <c r="Q56" s="144">
        <v>69785138200</v>
      </c>
      <c r="R56" s="144">
        <v>16153711380</v>
      </c>
      <c r="S56" s="144">
        <v>89633364102.759995</v>
      </c>
      <c r="T56" s="144">
        <v>388411101485.56</v>
      </c>
      <c r="U56" s="144">
        <v>121649011303.61</v>
      </c>
      <c r="V56" s="144">
        <v>526608711005.28003</v>
      </c>
      <c r="W56" s="144">
        <v>36834173500</v>
      </c>
      <c r="X56" s="144">
        <v>5289784016.9300003</v>
      </c>
      <c r="Y56" s="144">
        <v>47979689646.220001</v>
      </c>
      <c r="Z56" s="144">
        <v>71359252999.119995</v>
      </c>
      <c r="AA56" s="144">
        <v>72376607161.929993</v>
      </c>
      <c r="AB56" s="144">
        <v>35295762000</v>
      </c>
      <c r="AC56" s="144">
        <v>6397774800.3000002</v>
      </c>
      <c r="AD56" s="144">
        <v>45335394307.809998</v>
      </c>
      <c r="AE56" s="144">
        <v>32628065400</v>
      </c>
      <c r="AF56" s="144">
        <v>4123443022.4699998</v>
      </c>
      <c r="AG56" s="144">
        <v>38284015467.949997</v>
      </c>
      <c r="AH56" s="142">
        <v>887453900492.43994</v>
      </c>
      <c r="AI56" s="142">
        <v>1029428357260.78</v>
      </c>
      <c r="AJ56" s="144">
        <v>24901119957</v>
      </c>
      <c r="AK56" s="144">
        <v>3887367289.5700002</v>
      </c>
      <c r="AL56" s="144">
        <v>31935630986.43</v>
      </c>
      <c r="AM56" s="144">
        <v>79603530600.089996</v>
      </c>
      <c r="AN56" s="144">
        <v>18316907138.970001</v>
      </c>
      <c r="AO56" s="144">
        <v>102791052383.57001</v>
      </c>
      <c r="AP56" s="142">
        <v>165178805000</v>
      </c>
      <c r="AQ56" s="142">
        <v>334481648879.27002</v>
      </c>
      <c r="AR56" s="144">
        <v>43744195000</v>
      </c>
      <c r="AS56" s="144">
        <v>6234835037.9499998</v>
      </c>
      <c r="AT56" s="144">
        <v>56847241528.870003</v>
      </c>
      <c r="AU56" s="144">
        <v>805072130611</v>
      </c>
      <c r="AV56" s="144">
        <v>22183200000</v>
      </c>
      <c r="AW56" s="144">
        <v>924650450464.06995</v>
      </c>
      <c r="AX56" s="144">
        <v>93246947000</v>
      </c>
      <c r="AY56" s="144">
        <v>13102616141.59</v>
      </c>
      <c r="AZ56" s="144">
        <v>118966815728.25</v>
      </c>
      <c r="BA56" s="144">
        <v>177242298677</v>
      </c>
      <c r="BB56" s="144">
        <v>39988152500</v>
      </c>
      <c r="BC56" s="144">
        <v>220673379382.10001</v>
      </c>
      <c r="BD56" s="142">
        <v>385303358390</v>
      </c>
      <c r="BE56" s="142">
        <v>407182895372.03998</v>
      </c>
      <c r="BF56" s="144">
        <v>21446433500</v>
      </c>
      <c r="BG56" s="144">
        <v>22154936605.080002</v>
      </c>
      <c r="BH56" s="144">
        <v>30827801800</v>
      </c>
      <c r="BI56" s="144">
        <v>5279842500</v>
      </c>
      <c r="BJ56" s="144">
        <v>39903050251.43</v>
      </c>
      <c r="BK56" s="144">
        <v>159739801200</v>
      </c>
      <c r="BL56" s="144">
        <v>41766434999.110001</v>
      </c>
      <c r="BM56" s="144">
        <v>208638173013.17999</v>
      </c>
      <c r="BN56" s="144">
        <v>31230365000</v>
      </c>
      <c r="BO56" s="144">
        <v>6882816399.3000002</v>
      </c>
      <c r="BP56" s="144">
        <v>41851370606.459999</v>
      </c>
      <c r="BQ56" s="154">
        <v>43154</v>
      </c>
      <c r="BR56" s="144">
        <v>26540462000</v>
      </c>
      <c r="BS56" s="152">
        <v>2189450000</v>
      </c>
      <c r="BT56" s="144">
        <v>33942428359.57</v>
      </c>
      <c r="BU56" s="144">
        <v>129488342350</v>
      </c>
      <c r="BV56" s="144">
        <v>137976652401.84</v>
      </c>
      <c r="BW56" s="144">
        <v>338368653500</v>
      </c>
      <c r="BX56" s="144">
        <v>402380939348.72998</v>
      </c>
      <c r="BY56" s="148">
        <v>79993315100</v>
      </c>
      <c r="BZ56" s="148">
        <v>11472399000</v>
      </c>
      <c r="CA56" s="148">
        <v>103760196844.03999</v>
      </c>
      <c r="CB56" s="148">
        <v>103486399500</v>
      </c>
      <c r="CC56" s="148">
        <v>103650014236.85001</v>
      </c>
      <c r="CD56" s="148">
        <v>27596105000</v>
      </c>
      <c r="CE56" s="148">
        <v>28804877421.610001</v>
      </c>
      <c r="CI56" s="148"/>
      <c r="CJ56" s="148"/>
      <c r="CK56" s="155"/>
      <c r="CL56" s="155"/>
    </row>
    <row r="57" spans="1:90" x14ac:dyDescent="0.25">
      <c r="A57" s="154">
        <v>43155</v>
      </c>
      <c r="B57" s="142">
        <v>248180585000</v>
      </c>
      <c r="C57" s="142">
        <v>276053343972.45001</v>
      </c>
      <c r="D57" s="144">
        <v>439565950071</v>
      </c>
      <c r="E57" s="144">
        <v>326006241200</v>
      </c>
      <c r="F57" s="144">
        <v>846822916507.82202</v>
      </c>
      <c r="G57" s="142">
        <v>190332008587</v>
      </c>
      <c r="H57" s="142">
        <v>194923862933.98001</v>
      </c>
      <c r="I57" s="144">
        <v>954931000.00999999</v>
      </c>
      <c r="J57" s="144">
        <v>4775994080</v>
      </c>
      <c r="K57" s="144">
        <v>6149091985.9899998</v>
      </c>
      <c r="L57" s="144">
        <v>700132884998</v>
      </c>
      <c r="M57" s="144">
        <v>713397401283.51196</v>
      </c>
      <c r="N57" s="144">
        <v>319770526800</v>
      </c>
      <c r="O57" s="144">
        <v>31766863260</v>
      </c>
      <c r="P57" s="144">
        <v>409397013854.16998</v>
      </c>
      <c r="Q57" s="144">
        <v>69785138200</v>
      </c>
      <c r="R57" s="144">
        <v>16153711380</v>
      </c>
      <c r="S57" s="144">
        <v>89633364102.759995</v>
      </c>
      <c r="T57" s="144">
        <v>388411101485.56</v>
      </c>
      <c r="U57" s="144">
        <v>121649011303.61</v>
      </c>
      <c r="V57" s="144">
        <v>526608711005.28003</v>
      </c>
      <c r="W57" s="144">
        <v>36834173500</v>
      </c>
      <c r="X57" s="144">
        <v>5289784016.9300003</v>
      </c>
      <c r="Y57" s="144">
        <v>47979689646.220001</v>
      </c>
      <c r="Z57" s="144">
        <v>71359252999.119995</v>
      </c>
      <c r="AA57" s="144">
        <v>72376607161.929993</v>
      </c>
      <c r="AB57" s="144">
        <v>35295762000</v>
      </c>
      <c r="AC57" s="144">
        <v>6397774800.3000002</v>
      </c>
      <c r="AD57" s="144">
        <v>45335394307.809998</v>
      </c>
      <c r="AE57" s="144">
        <v>32628065400</v>
      </c>
      <c r="AF57" s="144">
        <v>4123443022.4699998</v>
      </c>
      <c r="AG57" s="144">
        <v>38284015467.949997</v>
      </c>
      <c r="AH57" s="142">
        <v>887453900492.43994</v>
      </c>
      <c r="AI57" s="142">
        <v>1029428357260.78</v>
      </c>
      <c r="AJ57" s="144">
        <v>24901119957</v>
      </c>
      <c r="AK57" s="144">
        <v>3887367289.5700002</v>
      </c>
      <c r="AL57" s="144">
        <v>31935630986.43</v>
      </c>
      <c r="AM57" s="144">
        <v>79603530600.089996</v>
      </c>
      <c r="AN57" s="144">
        <v>18316907138.970001</v>
      </c>
      <c r="AO57" s="144">
        <v>102791052383.57001</v>
      </c>
      <c r="AP57" s="142">
        <v>165178805000</v>
      </c>
      <c r="AQ57" s="142">
        <v>334481648879.27002</v>
      </c>
      <c r="AR57" s="144">
        <v>43744195000</v>
      </c>
      <c r="AS57" s="144">
        <v>6234835037.9499998</v>
      </c>
      <c r="AT57" s="144">
        <v>56847241528.870003</v>
      </c>
      <c r="AU57" s="144">
        <v>805072130611</v>
      </c>
      <c r="AV57" s="144">
        <v>22183200000</v>
      </c>
      <c r="AW57" s="144">
        <v>924650450464.06995</v>
      </c>
      <c r="AX57" s="144">
        <v>93246947000</v>
      </c>
      <c r="AY57" s="144">
        <v>13102616141.59</v>
      </c>
      <c r="AZ57" s="144">
        <v>118966815728.25</v>
      </c>
      <c r="BA57" s="144">
        <v>177242298677</v>
      </c>
      <c r="BB57" s="144">
        <v>39988152500</v>
      </c>
      <c r="BC57" s="144">
        <v>220673379382.10001</v>
      </c>
      <c r="BD57" s="142">
        <v>385303358390</v>
      </c>
      <c r="BE57" s="142">
        <v>407182895372.03998</v>
      </c>
      <c r="BF57" s="144">
        <v>21446433500</v>
      </c>
      <c r="BG57" s="144">
        <v>22154936605.080002</v>
      </c>
      <c r="BH57" s="144">
        <v>30827801800</v>
      </c>
      <c r="BI57" s="144">
        <v>5279842500</v>
      </c>
      <c r="BJ57" s="144">
        <v>39903050251.43</v>
      </c>
      <c r="BK57" s="144">
        <v>159739801200</v>
      </c>
      <c r="BL57" s="144">
        <v>41766434999.110001</v>
      </c>
      <c r="BM57" s="144">
        <v>208638173013.17999</v>
      </c>
      <c r="BN57" s="144">
        <v>31230365000</v>
      </c>
      <c r="BO57" s="144">
        <v>6882816399.3000002</v>
      </c>
      <c r="BP57" s="144">
        <v>41851370606.459999</v>
      </c>
      <c r="BQ57" s="154">
        <v>43155</v>
      </c>
      <c r="BR57" s="144">
        <v>26540462000</v>
      </c>
      <c r="BS57" s="152">
        <v>2189450000</v>
      </c>
      <c r="BT57" s="144">
        <v>33942428359.57</v>
      </c>
      <c r="BU57" s="144">
        <v>129488342350</v>
      </c>
      <c r="BV57" s="144">
        <v>137976652401.84</v>
      </c>
      <c r="BW57" s="144">
        <v>338368653500</v>
      </c>
      <c r="BX57" s="144">
        <v>402380939348.72998</v>
      </c>
      <c r="BY57" s="148">
        <v>79993315100</v>
      </c>
      <c r="BZ57" s="148">
        <v>11472399000</v>
      </c>
      <c r="CA57" s="148">
        <v>103760196844.03999</v>
      </c>
      <c r="CB57" s="148">
        <v>103486399500</v>
      </c>
      <c r="CC57" s="148">
        <v>103650014236.85001</v>
      </c>
      <c r="CD57" s="148">
        <v>27596105000</v>
      </c>
      <c r="CE57" s="148">
        <v>28804877421.610001</v>
      </c>
      <c r="CI57" s="148"/>
      <c r="CJ57" s="148"/>
      <c r="CK57" s="155"/>
      <c r="CL57" s="155"/>
    </row>
    <row r="58" spans="1:90" x14ac:dyDescent="0.25">
      <c r="A58" s="154">
        <v>43156</v>
      </c>
      <c r="B58" s="142">
        <v>248180585000</v>
      </c>
      <c r="C58" s="142">
        <v>276053343972.45001</v>
      </c>
      <c r="D58" s="144">
        <v>439565950071</v>
      </c>
      <c r="E58" s="144">
        <v>326006241200</v>
      </c>
      <c r="F58" s="144">
        <v>846822916507.82202</v>
      </c>
      <c r="G58" s="142">
        <v>190332008587</v>
      </c>
      <c r="H58" s="142">
        <v>194923862933.98001</v>
      </c>
      <c r="I58" s="144">
        <v>954931000.00999999</v>
      </c>
      <c r="J58" s="144">
        <v>4775994080</v>
      </c>
      <c r="K58" s="144">
        <v>6149091985.9899998</v>
      </c>
      <c r="L58" s="144">
        <v>700132884998</v>
      </c>
      <c r="M58" s="144">
        <v>713397401283.51196</v>
      </c>
      <c r="N58" s="144">
        <v>319770526800</v>
      </c>
      <c r="O58" s="144">
        <v>31766863260</v>
      </c>
      <c r="P58" s="144">
        <v>409397013854.16998</v>
      </c>
      <c r="Q58" s="144">
        <v>69785138200</v>
      </c>
      <c r="R58" s="144">
        <v>16153711380</v>
      </c>
      <c r="S58" s="144">
        <v>89633364102.759995</v>
      </c>
      <c r="T58" s="144">
        <v>388411101485.56</v>
      </c>
      <c r="U58" s="144">
        <v>121649011303.61</v>
      </c>
      <c r="V58" s="144">
        <v>526608711005.28003</v>
      </c>
      <c r="W58" s="144">
        <v>36834173500</v>
      </c>
      <c r="X58" s="144">
        <v>5289784016.9300003</v>
      </c>
      <c r="Y58" s="144">
        <v>47979689646.220001</v>
      </c>
      <c r="Z58" s="144">
        <v>71359252999.119995</v>
      </c>
      <c r="AA58" s="144">
        <v>72376607161.929993</v>
      </c>
      <c r="AB58" s="144">
        <v>35295762000</v>
      </c>
      <c r="AC58" s="144">
        <v>6397774800.3000002</v>
      </c>
      <c r="AD58" s="144">
        <v>45335394307.809998</v>
      </c>
      <c r="AE58" s="144">
        <v>32628065400</v>
      </c>
      <c r="AF58" s="144">
        <v>4123443022.4699998</v>
      </c>
      <c r="AG58" s="144">
        <v>38284015467.949997</v>
      </c>
      <c r="AH58" s="142">
        <v>887453900492.43994</v>
      </c>
      <c r="AI58" s="142">
        <v>1029428357260.78</v>
      </c>
      <c r="AJ58" s="144">
        <v>24901119957</v>
      </c>
      <c r="AK58" s="144">
        <v>3887367289.5700002</v>
      </c>
      <c r="AL58" s="144">
        <v>31935630986.43</v>
      </c>
      <c r="AM58" s="144">
        <v>79603530600.089996</v>
      </c>
      <c r="AN58" s="144">
        <v>18316907138.970001</v>
      </c>
      <c r="AO58" s="144">
        <v>102791052383.57001</v>
      </c>
      <c r="AP58" s="142">
        <v>165178805000</v>
      </c>
      <c r="AQ58" s="142">
        <v>334481648879.27002</v>
      </c>
      <c r="AR58" s="144">
        <v>43744195000</v>
      </c>
      <c r="AS58" s="144">
        <v>6234835037.9499998</v>
      </c>
      <c r="AT58" s="144">
        <v>56847241528.870003</v>
      </c>
      <c r="AU58" s="144">
        <v>805072130611</v>
      </c>
      <c r="AV58" s="144">
        <v>22183200000</v>
      </c>
      <c r="AW58" s="144">
        <v>924650450464.06995</v>
      </c>
      <c r="AX58" s="144">
        <v>93246947000</v>
      </c>
      <c r="AY58" s="144">
        <v>13102616141.59</v>
      </c>
      <c r="AZ58" s="144">
        <v>118966815728.25</v>
      </c>
      <c r="BA58" s="144">
        <v>177242298677</v>
      </c>
      <c r="BB58" s="144">
        <v>39988152500</v>
      </c>
      <c r="BC58" s="144">
        <v>220673379382.10001</v>
      </c>
      <c r="BD58" s="142">
        <v>385303358390</v>
      </c>
      <c r="BE58" s="142">
        <v>407182895372.03998</v>
      </c>
      <c r="BF58" s="144">
        <v>21446433500</v>
      </c>
      <c r="BG58" s="144">
        <v>22154936605.080002</v>
      </c>
      <c r="BH58" s="144">
        <v>30827801800</v>
      </c>
      <c r="BI58" s="144">
        <v>5279842500</v>
      </c>
      <c r="BJ58" s="144">
        <v>39903050251.43</v>
      </c>
      <c r="BK58" s="144">
        <v>159739801200</v>
      </c>
      <c r="BL58" s="144">
        <v>41766434999.110001</v>
      </c>
      <c r="BM58" s="144">
        <v>208638173013.17999</v>
      </c>
      <c r="BN58" s="144">
        <v>31230365000</v>
      </c>
      <c r="BO58" s="144">
        <v>6882816399.3000002</v>
      </c>
      <c r="BP58" s="144">
        <v>41851370606.459999</v>
      </c>
      <c r="BQ58" s="154">
        <v>43156</v>
      </c>
      <c r="BR58" s="144">
        <v>26540462000</v>
      </c>
      <c r="BS58" s="152">
        <v>2189450000</v>
      </c>
      <c r="BT58" s="144">
        <v>33942428359.57</v>
      </c>
      <c r="BU58" s="144">
        <v>129488342350</v>
      </c>
      <c r="BV58" s="144">
        <v>137976652401.84</v>
      </c>
      <c r="BW58" s="144">
        <v>338368653500</v>
      </c>
      <c r="BX58" s="144">
        <v>402380939348.72998</v>
      </c>
      <c r="BY58" s="148">
        <v>79993315100</v>
      </c>
      <c r="BZ58" s="148">
        <v>11472399000</v>
      </c>
      <c r="CA58" s="148">
        <v>103760196844.03999</v>
      </c>
      <c r="CB58" s="148">
        <v>103486399500</v>
      </c>
      <c r="CC58" s="148">
        <v>103650014236.85001</v>
      </c>
      <c r="CD58" s="148">
        <v>27596105000</v>
      </c>
      <c r="CE58" s="148">
        <v>28804877421.610001</v>
      </c>
      <c r="CI58" s="148"/>
      <c r="CJ58" s="148"/>
      <c r="CK58" s="155"/>
      <c r="CL58" s="155"/>
    </row>
    <row r="59" spans="1:90" x14ac:dyDescent="0.25">
      <c r="A59" s="154">
        <v>43157</v>
      </c>
      <c r="B59" s="142">
        <v>248225796000</v>
      </c>
      <c r="C59" s="142">
        <v>276444350503.95001</v>
      </c>
      <c r="D59" s="144">
        <v>432681577209</v>
      </c>
      <c r="E59" s="144">
        <v>322923147800</v>
      </c>
      <c r="F59" s="144">
        <v>843816026547.32202</v>
      </c>
      <c r="G59" s="142">
        <v>187369948500</v>
      </c>
      <c r="H59" s="142">
        <v>195348461406.82999</v>
      </c>
      <c r="I59" s="144">
        <v>955068000.00999999</v>
      </c>
      <c r="J59" s="144">
        <v>4743771200</v>
      </c>
      <c r="K59" s="144">
        <v>6116666931.1800003</v>
      </c>
      <c r="L59" s="144">
        <v>691745866680</v>
      </c>
      <c r="M59" s="144">
        <v>714398765701.96204</v>
      </c>
      <c r="N59" s="144">
        <v>319949143420</v>
      </c>
      <c r="O59" s="144">
        <v>31458260900</v>
      </c>
      <c r="P59" s="144">
        <v>409444469438.46997</v>
      </c>
      <c r="Q59" s="144">
        <v>69922600400</v>
      </c>
      <c r="R59" s="144">
        <v>15623385200</v>
      </c>
      <c r="S59" s="144">
        <v>89269915400.220001</v>
      </c>
      <c r="T59" s="144">
        <v>378369400299.56</v>
      </c>
      <c r="U59" s="144">
        <v>120156502003.61</v>
      </c>
      <c r="V59" s="144">
        <v>525289551236.33002</v>
      </c>
      <c r="W59" s="144">
        <v>36877871500</v>
      </c>
      <c r="X59" s="144">
        <v>5236116906.9300003</v>
      </c>
      <c r="Y59" s="144">
        <v>47986279226.139999</v>
      </c>
      <c r="Z59" s="144">
        <v>70743787999.119995</v>
      </c>
      <c r="AA59" s="144">
        <v>71457365284.199997</v>
      </c>
      <c r="AB59" s="144">
        <v>35348779500</v>
      </c>
      <c r="AC59" s="144">
        <v>6175809500.3000002</v>
      </c>
      <c r="AD59" s="144">
        <v>45178322917.889999</v>
      </c>
      <c r="AE59" s="144">
        <v>32667922200</v>
      </c>
      <c r="AF59" s="144">
        <v>4081963302.4699998</v>
      </c>
      <c r="AG59" s="144">
        <v>38296656308.959999</v>
      </c>
      <c r="AH59" s="142">
        <v>957284839492.43994</v>
      </c>
      <c r="AI59" s="142">
        <v>1029820158228.21</v>
      </c>
      <c r="AJ59" s="144">
        <v>24921206126</v>
      </c>
      <c r="AK59" s="144">
        <v>3844908099.5700002</v>
      </c>
      <c r="AL59" s="144">
        <v>31922726896.77</v>
      </c>
      <c r="AM59" s="144">
        <v>79775540400.089996</v>
      </c>
      <c r="AN59" s="144">
        <v>17732906098.970001</v>
      </c>
      <c r="AO59" s="144">
        <v>102408010335.16</v>
      </c>
      <c r="AP59" s="142">
        <v>165157136500</v>
      </c>
      <c r="AQ59" s="142">
        <v>334635335514.34003</v>
      </c>
      <c r="AR59" s="144">
        <v>43773733000</v>
      </c>
      <c r="AS59" s="144">
        <v>6171676597.9499998</v>
      </c>
      <c r="AT59" s="144">
        <v>56833552672.43</v>
      </c>
      <c r="AU59" s="144">
        <v>804852959649</v>
      </c>
      <c r="AV59" s="144">
        <v>22237200000</v>
      </c>
      <c r="AW59" s="144">
        <v>925033993307.68994</v>
      </c>
      <c r="AX59" s="144">
        <v>93171730000</v>
      </c>
      <c r="AY59" s="144">
        <v>12939187101.59</v>
      </c>
      <c r="AZ59" s="144">
        <v>118787058954.42999</v>
      </c>
      <c r="BA59" s="144">
        <v>177537754446</v>
      </c>
      <c r="BB59" s="144">
        <v>39775652500</v>
      </c>
      <c r="BC59" s="144">
        <v>220866969476.14999</v>
      </c>
      <c r="BD59" s="142">
        <v>375710175867</v>
      </c>
      <c r="BE59" s="142">
        <v>407056737371.03998</v>
      </c>
      <c r="BF59" s="144">
        <v>21451538000</v>
      </c>
      <c r="BG59" s="144">
        <v>22175811438.470001</v>
      </c>
      <c r="BH59" s="144">
        <v>30937430900</v>
      </c>
      <c r="BI59" s="144">
        <v>5222658500</v>
      </c>
      <c r="BJ59" s="144">
        <v>39970233692.129997</v>
      </c>
      <c r="BK59" s="144">
        <v>159756199400</v>
      </c>
      <c r="BL59" s="144">
        <v>42372370999.110001</v>
      </c>
      <c r="BM59" s="144">
        <v>208289247070.10999</v>
      </c>
      <c r="BN59" s="144">
        <v>31214272500</v>
      </c>
      <c r="BO59" s="144">
        <v>6809362799.3000002</v>
      </c>
      <c r="BP59" s="144">
        <v>41781007784.139999</v>
      </c>
      <c r="BQ59" s="154">
        <v>43157</v>
      </c>
      <c r="BR59" s="144">
        <v>26574276000</v>
      </c>
      <c r="BS59" s="152">
        <v>2168725000</v>
      </c>
      <c r="BT59" s="144">
        <v>33971572928.139999</v>
      </c>
      <c r="BU59" s="144">
        <v>129465897300</v>
      </c>
      <c r="BV59" s="144">
        <v>138037634255.84</v>
      </c>
      <c r="BW59" s="144">
        <v>338704016500</v>
      </c>
      <c r="BX59" s="144">
        <v>404214452077.06</v>
      </c>
      <c r="BY59" s="148">
        <v>80043234100</v>
      </c>
      <c r="BZ59" s="148">
        <v>11318506500</v>
      </c>
      <c r="CA59" s="148">
        <v>103705333109.61</v>
      </c>
      <c r="CB59" s="148">
        <v>101764455400</v>
      </c>
      <c r="CC59" s="148">
        <v>101917650705.07001</v>
      </c>
      <c r="CD59" s="148">
        <v>27642525000</v>
      </c>
      <c r="CE59" s="148">
        <v>28864675807.110001</v>
      </c>
      <c r="CI59" s="148"/>
      <c r="CJ59" s="148"/>
      <c r="CK59" s="155"/>
      <c r="CL59" s="155"/>
    </row>
    <row r="60" spans="1:90" x14ac:dyDescent="0.25">
      <c r="A60" s="154">
        <v>43158</v>
      </c>
      <c r="B60" s="160">
        <v>214285661000</v>
      </c>
      <c r="C60" s="160">
        <v>276555925371.89001</v>
      </c>
      <c r="D60" s="152">
        <v>426006887420</v>
      </c>
      <c r="E60" s="152">
        <v>324710080100</v>
      </c>
      <c r="F60" s="152">
        <v>845481696858.41199</v>
      </c>
      <c r="G60" s="160">
        <v>183063482712</v>
      </c>
      <c r="H60" s="160">
        <v>195137931485.47</v>
      </c>
      <c r="I60" s="152">
        <v>955114000.00999999</v>
      </c>
      <c r="J60" s="152">
        <v>4790129280</v>
      </c>
      <c r="K60" s="152">
        <v>6162959320.9799995</v>
      </c>
      <c r="L60" s="152">
        <v>691207563963</v>
      </c>
      <c r="M60" s="152">
        <v>713989898308.88196</v>
      </c>
      <c r="N60" s="152">
        <v>319746781020</v>
      </c>
      <c r="O60" s="152">
        <v>31468028660</v>
      </c>
      <c r="P60" s="152">
        <v>409310743977.15002</v>
      </c>
      <c r="Q60" s="152">
        <v>69808755100</v>
      </c>
      <c r="R60" s="152">
        <v>15676186230</v>
      </c>
      <c r="S60" s="152">
        <v>89218525843.570007</v>
      </c>
      <c r="T60" s="152">
        <v>374283044155.56</v>
      </c>
      <c r="U60" s="152">
        <v>120766026303.61</v>
      </c>
      <c r="V60" s="152">
        <v>525860951529.07001</v>
      </c>
      <c r="W60" s="152">
        <v>36826050000</v>
      </c>
      <c r="X60" s="152">
        <v>5249469791.9300003</v>
      </c>
      <c r="Y60" s="152">
        <v>47953304805.089996</v>
      </c>
      <c r="Z60" s="152">
        <v>71634517299.119995</v>
      </c>
      <c r="AA60" s="152">
        <v>71932793862.660004</v>
      </c>
      <c r="AB60" s="152">
        <v>35314854500</v>
      </c>
      <c r="AC60" s="152">
        <v>5996356050.3000002</v>
      </c>
      <c r="AD60" s="152">
        <v>44968915626.099998</v>
      </c>
      <c r="AE60" s="152">
        <v>32657487600</v>
      </c>
      <c r="AF60" s="152">
        <v>4092039572.4699998</v>
      </c>
      <c r="AG60" s="152">
        <v>38301051914.519997</v>
      </c>
      <c r="AH60" s="160">
        <v>857053689500</v>
      </c>
      <c r="AI60" s="160">
        <v>1004098640033.86</v>
      </c>
      <c r="AJ60" s="152">
        <v>24896028326</v>
      </c>
      <c r="AK60" s="152">
        <v>3858659014.5700002</v>
      </c>
      <c r="AL60" s="152">
        <v>31914658011.75</v>
      </c>
      <c r="AM60" s="152">
        <v>79631363700.089996</v>
      </c>
      <c r="AN60" s="152">
        <v>17790283238.970001</v>
      </c>
      <c r="AO60" s="152">
        <v>102330884862.97</v>
      </c>
      <c r="AP60" s="160">
        <v>115856330000</v>
      </c>
      <c r="AQ60" s="160">
        <v>339687169380.20001</v>
      </c>
      <c r="AR60" s="152">
        <v>43731155000</v>
      </c>
      <c r="AS60" s="152">
        <v>6187507137.9499998</v>
      </c>
      <c r="AT60" s="152">
        <v>56813453379.040001</v>
      </c>
      <c r="AU60" s="152">
        <v>804738735985</v>
      </c>
      <c r="AV60" s="152">
        <v>22053600000</v>
      </c>
      <c r="AW60" s="152">
        <v>924921193448.58997</v>
      </c>
      <c r="AX60" s="152">
        <v>90171699500</v>
      </c>
      <c r="AY60" s="152">
        <v>18313397242.349998</v>
      </c>
      <c r="AZ60" s="152">
        <v>118856858644.34</v>
      </c>
      <c r="BA60" s="152">
        <v>177237238743</v>
      </c>
      <c r="BB60" s="152">
        <v>40473620000</v>
      </c>
      <c r="BC60" s="152">
        <v>221301298302.17001</v>
      </c>
      <c r="BD60" s="160">
        <v>375154249368</v>
      </c>
      <c r="BE60" s="160">
        <v>406570681648.78003</v>
      </c>
      <c r="BF60" s="152">
        <v>21446161000</v>
      </c>
      <c r="BG60" s="152">
        <v>22175701137.619999</v>
      </c>
      <c r="BH60" s="152">
        <v>30863198700</v>
      </c>
      <c r="BI60" s="152">
        <v>6241159000</v>
      </c>
      <c r="BJ60" s="152">
        <v>39918954839.599998</v>
      </c>
      <c r="BK60" s="152">
        <v>156651669900</v>
      </c>
      <c r="BL60" s="152">
        <v>42047452499.110001</v>
      </c>
      <c r="BM60" s="152">
        <v>208422051563.26999</v>
      </c>
      <c r="BN60" s="152">
        <v>31206629500</v>
      </c>
      <c r="BO60" s="152">
        <v>6857123149.3000002</v>
      </c>
      <c r="BP60" s="152">
        <v>41827512143.940002</v>
      </c>
      <c r="BQ60" s="152">
        <v>43158</v>
      </c>
      <c r="BR60" s="152">
        <v>26567960000</v>
      </c>
      <c r="BS60" s="152">
        <v>2176000000</v>
      </c>
      <c r="BT60" s="152">
        <v>33977878098.549999</v>
      </c>
      <c r="BU60" s="152">
        <v>129443444900</v>
      </c>
      <c r="BV60" s="152">
        <v>138043978288.23999</v>
      </c>
      <c r="BW60" s="152">
        <v>338576770000</v>
      </c>
      <c r="BX60" s="152">
        <v>404838587664.32001</v>
      </c>
      <c r="BY60" s="148">
        <v>79987327000</v>
      </c>
      <c r="BZ60" s="148">
        <v>11395384000</v>
      </c>
      <c r="CA60" s="148">
        <v>103743021552.19</v>
      </c>
      <c r="CB60" s="148">
        <v>102849969400</v>
      </c>
      <c r="CC60" s="148">
        <v>102999748942.71001</v>
      </c>
      <c r="CD60" s="148">
        <v>27639600000</v>
      </c>
      <c r="CE60" s="148">
        <v>28866208268.57</v>
      </c>
      <c r="CI60" s="148"/>
      <c r="CJ60" s="148"/>
      <c r="CK60" s="155"/>
      <c r="CL60" s="155"/>
    </row>
    <row r="61" spans="1:90" x14ac:dyDescent="0.25">
      <c r="A61" s="154">
        <v>43159</v>
      </c>
      <c r="B61" s="160">
        <v>214304033000</v>
      </c>
      <c r="C61" s="160">
        <v>281535312155.82001</v>
      </c>
      <c r="D61" s="152">
        <v>427604646008</v>
      </c>
      <c r="E61" s="152">
        <v>328370614700</v>
      </c>
      <c r="F61" s="152">
        <v>848751900131.922</v>
      </c>
      <c r="G61" s="160">
        <v>182130783522</v>
      </c>
      <c r="H61" s="160">
        <v>194240467107.88</v>
      </c>
      <c r="I61" s="152">
        <v>952646000.00999999</v>
      </c>
      <c r="J61" s="152">
        <v>4781051400</v>
      </c>
      <c r="K61" s="152">
        <v>6151299797.6300001</v>
      </c>
      <c r="L61" s="152">
        <v>688485684608</v>
      </c>
      <c r="M61" s="152">
        <v>711397467720.00195</v>
      </c>
      <c r="N61" s="152">
        <v>318803576260</v>
      </c>
      <c r="O61" s="152">
        <v>31449890300</v>
      </c>
      <c r="P61" s="152">
        <v>408408512132.83002</v>
      </c>
      <c r="Q61" s="152">
        <v>69321216300</v>
      </c>
      <c r="R61" s="152">
        <v>15371459550</v>
      </c>
      <c r="S61" s="152">
        <v>88435827123.710007</v>
      </c>
      <c r="T61" s="152">
        <v>373943668129.56</v>
      </c>
      <c r="U61" s="152">
        <v>120437504503.61</v>
      </c>
      <c r="V61" s="152">
        <v>525268794755.94</v>
      </c>
      <c r="W61" s="152">
        <v>36642848500</v>
      </c>
      <c r="X61" s="152">
        <v>5240847681.9300003</v>
      </c>
      <c r="Y61" s="152">
        <v>47766721893.239998</v>
      </c>
      <c r="Z61" s="152">
        <v>71545115599.119995</v>
      </c>
      <c r="AA61" s="152">
        <v>71837675339.339996</v>
      </c>
      <c r="AB61" s="152">
        <v>35174607200</v>
      </c>
      <c r="AC61" s="152">
        <v>6077504250.3000002</v>
      </c>
      <c r="AD61" s="152">
        <v>44913799155.769997</v>
      </c>
      <c r="AE61" s="152">
        <v>32495492300</v>
      </c>
      <c r="AF61" s="152">
        <v>4085593352.4699998</v>
      </c>
      <c r="AG61" s="152">
        <v>38137364103.57</v>
      </c>
      <c r="AH61" s="160">
        <v>823826378500</v>
      </c>
      <c r="AI61" s="160">
        <v>982198895158.42798</v>
      </c>
      <c r="AJ61" s="152">
        <v>24821946046</v>
      </c>
      <c r="AK61" s="152">
        <v>3850896824.5700002</v>
      </c>
      <c r="AL61" s="152">
        <v>31836172176.41</v>
      </c>
      <c r="AM61" s="152">
        <v>79077587300.089996</v>
      </c>
      <c r="AN61" s="152">
        <v>17457467198.970001</v>
      </c>
      <c r="AO61" s="152">
        <v>101453971415.11</v>
      </c>
      <c r="AP61" s="160">
        <v>135401789000</v>
      </c>
      <c r="AQ61" s="160">
        <v>339122761804.07001</v>
      </c>
      <c r="AR61" s="152">
        <v>43562350000</v>
      </c>
      <c r="AS61" s="152">
        <v>6177495197.9499998</v>
      </c>
      <c r="AT61" s="152">
        <v>56641285732.309998</v>
      </c>
      <c r="AU61" s="152">
        <v>804179616187</v>
      </c>
      <c r="AV61" s="152">
        <v>22231800000</v>
      </c>
      <c r="AW61" s="152">
        <v>925073024564.59998</v>
      </c>
      <c r="AX61" s="152">
        <v>90133589500</v>
      </c>
      <c r="AY61" s="152">
        <v>18260998202.349998</v>
      </c>
      <c r="AZ61" s="152">
        <v>118785960951.24001</v>
      </c>
      <c r="BA61" s="152">
        <v>176230631275</v>
      </c>
      <c r="BB61" s="152">
        <v>40562037500</v>
      </c>
      <c r="BC61" s="152">
        <v>220419982941.66</v>
      </c>
      <c r="BD61" s="160">
        <v>396985332001</v>
      </c>
      <c r="BE61" s="160">
        <v>404442018307.98999</v>
      </c>
      <c r="BF61" s="152">
        <v>21416178000</v>
      </c>
      <c r="BG61" s="152">
        <v>22160348142.75</v>
      </c>
      <c r="BH61" s="152">
        <v>30687966500</v>
      </c>
      <c r="BI61" s="152">
        <v>6227926500</v>
      </c>
      <c r="BJ61" s="152">
        <v>39735402148.129997</v>
      </c>
      <c r="BK61" s="152">
        <v>156211809900</v>
      </c>
      <c r="BL61" s="152">
        <v>42045999999.110001</v>
      </c>
      <c r="BM61" s="152">
        <v>207581275051.42999</v>
      </c>
      <c r="BN61" s="152">
        <v>31192661000</v>
      </c>
      <c r="BO61" s="152">
        <v>6863126699.3000002</v>
      </c>
      <c r="BP61" s="152">
        <v>41825942597.709999</v>
      </c>
      <c r="BQ61" s="152">
        <v>43159</v>
      </c>
      <c r="BR61" s="152">
        <v>26437941000</v>
      </c>
      <c r="BS61" s="152">
        <v>2174000000</v>
      </c>
      <c r="BT61" s="152">
        <v>33851205302.779999</v>
      </c>
      <c r="BU61" s="152">
        <v>123346717800</v>
      </c>
      <c r="BV61" s="152">
        <v>131976042555.06</v>
      </c>
      <c r="BW61" s="152">
        <v>337442989500</v>
      </c>
      <c r="BX61" s="152">
        <v>405932623627.98999</v>
      </c>
      <c r="BY61" s="148">
        <v>79618868000</v>
      </c>
      <c r="BZ61" s="148">
        <v>11358153000</v>
      </c>
      <c r="CA61" s="148">
        <v>103354106340.86</v>
      </c>
      <c r="CB61" s="148">
        <v>102495923800</v>
      </c>
      <c r="CC61" s="148">
        <v>102642251737.71001</v>
      </c>
      <c r="CD61" s="148">
        <v>27415050000</v>
      </c>
      <c r="CE61" s="148">
        <v>28646115678.759998</v>
      </c>
      <c r="CI61" s="148"/>
      <c r="CJ61" s="148"/>
      <c r="CK61" s="155"/>
      <c r="CL61" s="155"/>
    </row>
    <row r="62" spans="1:90" x14ac:dyDescent="0.25">
      <c r="A62" s="154">
        <v>43160</v>
      </c>
      <c r="B62" s="142">
        <v>214314358000</v>
      </c>
      <c r="C62" s="142">
        <v>282417092623.44</v>
      </c>
      <c r="D62" s="144">
        <v>427253075316</v>
      </c>
      <c r="E62" s="144">
        <v>326494418200</v>
      </c>
      <c r="F62" s="144">
        <v>846654308900.09204</v>
      </c>
      <c r="G62" s="142">
        <v>181833094451</v>
      </c>
      <c r="H62" s="142">
        <v>194362811792.14999</v>
      </c>
      <c r="I62" s="144">
        <v>944524000.00999999</v>
      </c>
      <c r="J62" s="144">
        <v>4815842080</v>
      </c>
      <c r="K62" s="144">
        <v>10146106132.469999</v>
      </c>
      <c r="L62" s="144">
        <v>674750675315</v>
      </c>
      <c r="M62" s="144">
        <v>711480099584.65198</v>
      </c>
      <c r="N62" s="144">
        <v>318803287560</v>
      </c>
      <c r="O62" s="144">
        <v>31532797260</v>
      </c>
      <c r="P62" s="144">
        <v>408608109785.95001</v>
      </c>
      <c r="Q62" s="144">
        <v>66703953800</v>
      </c>
      <c r="R62" s="144">
        <v>15490903380</v>
      </c>
      <c r="S62" s="144">
        <v>88674385790.649994</v>
      </c>
      <c r="T62" s="144">
        <v>373287534315.56</v>
      </c>
      <c r="U62" s="144">
        <v>121259320803.21001</v>
      </c>
      <c r="V62" s="144">
        <v>525144922919.59003</v>
      </c>
      <c r="W62" s="144">
        <v>36671114500</v>
      </c>
      <c r="X62" s="144">
        <v>5241251516.9300003</v>
      </c>
      <c r="Y62" s="144">
        <v>47812329503.379997</v>
      </c>
      <c r="Z62" s="144">
        <v>67081948899.120003</v>
      </c>
      <c r="AA62" s="144">
        <v>71963594954.160004</v>
      </c>
      <c r="AB62" s="144">
        <v>32983202800</v>
      </c>
      <c r="AC62" s="144">
        <v>6074772800.3000002</v>
      </c>
      <c r="AD62" s="144">
        <v>44902276490.629997</v>
      </c>
      <c r="AE62" s="144">
        <v>27063468200</v>
      </c>
      <c r="AF62" s="144">
        <v>4079141522.77</v>
      </c>
      <c r="AG62" s="144">
        <v>38151184952.419998</v>
      </c>
      <c r="AH62" s="142">
        <v>823668177000</v>
      </c>
      <c r="AI62" s="142">
        <v>1102793600837.76</v>
      </c>
      <c r="AJ62" s="144">
        <v>24808242449</v>
      </c>
      <c r="AK62" s="144">
        <v>3863955789.5700002</v>
      </c>
      <c r="AL62" s="144">
        <v>31840730213.049999</v>
      </c>
      <c r="AM62" s="144">
        <v>79198028500.089996</v>
      </c>
      <c r="AN62" s="144">
        <v>17582285138.970001</v>
      </c>
      <c r="AO62" s="144">
        <v>101738175408.49001</v>
      </c>
      <c r="AP62" s="142">
        <v>135379504000</v>
      </c>
      <c r="AQ62" s="142">
        <v>339236052588.25</v>
      </c>
      <c r="AR62" s="144">
        <v>43551716000</v>
      </c>
      <c r="AS62" s="144">
        <v>6188080538.25</v>
      </c>
      <c r="AT62" s="144">
        <v>56653548461.599998</v>
      </c>
      <c r="AU62" s="144">
        <v>803450890590</v>
      </c>
      <c r="AV62" s="144">
        <v>22393800000</v>
      </c>
      <c r="AW62" s="144">
        <v>924691260308.91003</v>
      </c>
      <c r="AX62" s="144">
        <v>89944179500</v>
      </c>
      <c r="AY62" s="144">
        <v>18290882642.25</v>
      </c>
      <c r="AZ62" s="144">
        <v>118703347359.3</v>
      </c>
      <c r="BA62" s="144">
        <v>176491935145</v>
      </c>
      <c r="BB62" s="144">
        <v>40498000000</v>
      </c>
      <c r="BC62" s="144">
        <v>220684018056.94</v>
      </c>
      <c r="BD62" s="142">
        <v>388770217027</v>
      </c>
      <c r="BE62" s="142">
        <v>405031012350.56</v>
      </c>
      <c r="BF62" s="144">
        <v>21426766500</v>
      </c>
      <c r="BG62" s="144">
        <v>22176196064.470001</v>
      </c>
      <c r="BH62" s="144">
        <v>30692776500</v>
      </c>
      <c r="BI62" s="144">
        <v>6238865000</v>
      </c>
      <c r="BJ62" s="144">
        <v>39760489991.300003</v>
      </c>
      <c r="BK62" s="144">
        <v>160090707300</v>
      </c>
      <c r="BL62" s="144">
        <v>41518378498.809998</v>
      </c>
      <c r="BM62" s="144">
        <v>207843654510.28</v>
      </c>
      <c r="BN62" s="144">
        <v>31139333000</v>
      </c>
      <c r="BO62" s="144">
        <v>6871693798.8999996</v>
      </c>
      <c r="BP62" s="144">
        <v>41764143921.550003</v>
      </c>
      <c r="BQ62" s="154">
        <v>43160</v>
      </c>
      <c r="BR62" s="144">
        <v>26419807000</v>
      </c>
      <c r="BS62" s="152">
        <v>2198225000</v>
      </c>
      <c r="BT62" s="144">
        <v>33863581962.299999</v>
      </c>
      <c r="BU62" s="144">
        <v>122079116500</v>
      </c>
      <c r="BV62" s="144">
        <v>131879842040.12</v>
      </c>
      <c r="BW62" s="144">
        <v>337070632500</v>
      </c>
      <c r="BX62" s="144">
        <v>403180653085.29999</v>
      </c>
      <c r="BY62" s="148">
        <v>79656388000</v>
      </c>
      <c r="BZ62" s="148">
        <v>11404010500</v>
      </c>
      <c r="CA62" s="148">
        <v>103454129153.56</v>
      </c>
      <c r="CB62" s="148">
        <v>102825068300</v>
      </c>
      <c r="CC62" s="148">
        <v>102966435052.28999</v>
      </c>
      <c r="CD62" s="148"/>
      <c r="CI62" s="148"/>
      <c r="CJ62" s="148"/>
      <c r="CK62" s="155"/>
      <c r="CL62" s="155"/>
    </row>
    <row r="63" spans="1:90" x14ac:dyDescent="0.25">
      <c r="A63" s="154">
        <v>43161</v>
      </c>
      <c r="B63" s="142">
        <v>214329479000</v>
      </c>
      <c r="C63" s="142">
        <v>280739149194.32001</v>
      </c>
      <c r="D63" s="144">
        <v>428080332629</v>
      </c>
      <c r="E63" s="144">
        <v>327386274500</v>
      </c>
      <c r="F63" s="144">
        <v>845973285340.66199</v>
      </c>
      <c r="G63" s="142">
        <v>181771480170</v>
      </c>
      <c r="H63" s="142">
        <v>194317051346.60999</v>
      </c>
      <c r="I63" s="144">
        <v>939885000.00999999</v>
      </c>
      <c r="J63" s="144">
        <v>4786862700</v>
      </c>
      <c r="K63" s="144">
        <v>10111782921.41</v>
      </c>
      <c r="L63" s="144">
        <v>669082916364</v>
      </c>
      <c r="M63" s="144">
        <v>711368733613.81201</v>
      </c>
      <c r="N63" s="144">
        <v>318813326540</v>
      </c>
      <c r="O63" s="144">
        <v>31507306400</v>
      </c>
      <c r="P63" s="144">
        <v>408651776620.71997</v>
      </c>
      <c r="Q63" s="144">
        <v>66674876900</v>
      </c>
      <c r="R63" s="144">
        <v>15200649700</v>
      </c>
      <c r="S63" s="144">
        <v>88364749457.479996</v>
      </c>
      <c r="T63" s="144">
        <v>373107369551.56</v>
      </c>
      <c r="U63" s="144">
        <v>121022517503.21001</v>
      </c>
      <c r="V63" s="144">
        <v>524803687992.72998</v>
      </c>
      <c r="W63" s="144">
        <v>36644425500</v>
      </c>
      <c r="X63" s="144">
        <v>5240833406.9300003</v>
      </c>
      <c r="Y63" s="144">
        <v>47790430086.970001</v>
      </c>
      <c r="Z63" s="144">
        <v>71591559499.119995</v>
      </c>
      <c r="AA63" s="144">
        <v>71959363855.869995</v>
      </c>
      <c r="AB63" s="144">
        <v>32939984700</v>
      </c>
      <c r="AC63" s="144">
        <v>5948407000.3000002</v>
      </c>
      <c r="AD63" s="144">
        <v>44736682755.529999</v>
      </c>
      <c r="AE63" s="144">
        <v>27027781000</v>
      </c>
      <c r="AF63" s="144">
        <v>4079038302.77</v>
      </c>
      <c r="AG63" s="144">
        <v>38120153665.220001</v>
      </c>
      <c r="AH63" s="142">
        <v>823617179000</v>
      </c>
      <c r="AI63" s="142">
        <v>1108273761962.4299</v>
      </c>
      <c r="AJ63" s="144">
        <v>24789518746</v>
      </c>
      <c r="AK63" s="144">
        <v>3861527099.5700002</v>
      </c>
      <c r="AL63" s="144">
        <v>31822940350.52</v>
      </c>
      <c r="AM63" s="144">
        <v>79164814600.089996</v>
      </c>
      <c r="AN63" s="144">
        <v>17266787598.970001</v>
      </c>
      <c r="AO63" s="144">
        <v>101399174518.28999</v>
      </c>
      <c r="AP63" s="142">
        <v>135372562000</v>
      </c>
      <c r="AQ63" s="142">
        <v>343473001243.34003</v>
      </c>
      <c r="AR63" s="144">
        <v>43516387000</v>
      </c>
      <c r="AS63" s="144">
        <v>6187567098.25</v>
      </c>
      <c r="AT63" s="144">
        <v>56624360863.57</v>
      </c>
      <c r="AU63" s="144">
        <v>803010524827</v>
      </c>
      <c r="AV63" s="144">
        <v>24028355000</v>
      </c>
      <c r="AW63" s="144">
        <v>924567698767.69995</v>
      </c>
      <c r="AX63" s="144">
        <v>89881662000</v>
      </c>
      <c r="AY63" s="144">
        <v>18256039602.25</v>
      </c>
      <c r="AZ63" s="144">
        <v>118625202653.07001</v>
      </c>
      <c r="BA63" s="144">
        <v>176476070266</v>
      </c>
      <c r="BB63" s="144">
        <v>40218110000</v>
      </c>
      <c r="BC63" s="144">
        <v>220425127988.45001</v>
      </c>
      <c r="BD63" s="142">
        <v>397390760033</v>
      </c>
      <c r="BE63" s="142">
        <v>404859333128.51001</v>
      </c>
      <c r="BF63" s="144">
        <v>21434356000</v>
      </c>
      <c r="BG63" s="144">
        <v>22189050925.529999</v>
      </c>
      <c r="BH63" s="144">
        <v>30715953900</v>
      </c>
      <c r="BI63" s="144">
        <v>6233529000</v>
      </c>
      <c r="BJ63" s="144">
        <v>39783156333.199997</v>
      </c>
      <c r="BK63" s="144">
        <v>160043204400</v>
      </c>
      <c r="BL63" s="144">
        <v>41794294998.809998</v>
      </c>
      <c r="BM63" s="144">
        <v>208100708978</v>
      </c>
      <c r="BN63" s="144">
        <v>31115099000</v>
      </c>
      <c r="BO63" s="144">
        <v>6796126548.8999996</v>
      </c>
      <c r="BP63" s="144">
        <v>41670738155.25</v>
      </c>
      <c r="BQ63" s="154">
        <v>43161</v>
      </c>
      <c r="BR63" s="144">
        <v>26393491000</v>
      </c>
      <c r="BS63" s="152">
        <v>2197000000</v>
      </c>
      <c r="BT63" s="144">
        <v>33841392226.869999</v>
      </c>
      <c r="BU63" s="144">
        <v>122012009500</v>
      </c>
      <c r="BV63" s="144">
        <v>131841585945.06</v>
      </c>
      <c r="BW63" s="144">
        <v>337102881500</v>
      </c>
      <c r="BX63" s="144">
        <v>402355736903.17999</v>
      </c>
      <c r="BY63" s="148">
        <v>74145748300</v>
      </c>
      <c r="BZ63" s="148">
        <v>11377090000</v>
      </c>
      <c r="CA63" s="148">
        <v>103377553380.58</v>
      </c>
      <c r="CB63" s="148">
        <v>102575074500</v>
      </c>
      <c r="CC63" s="148">
        <v>102712982055.63</v>
      </c>
      <c r="CD63" s="148"/>
      <c r="CI63" s="148"/>
      <c r="CJ63" s="148"/>
      <c r="CK63" s="155"/>
      <c r="CL63" s="155"/>
    </row>
    <row r="64" spans="1:90" x14ac:dyDescent="0.25">
      <c r="A64" s="154">
        <v>43162</v>
      </c>
      <c r="B64" s="142">
        <v>214329479000</v>
      </c>
      <c r="C64" s="142">
        <v>280739149194.32001</v>
      </c>
      <c r="D64" s="144">
        <v>428080332629</v>
      </c>
      <c r="E64" s="144">
        <v>327386274500</v>
      </c>
      <c r="F64" s="144">
        <v>845973285340.66199</v>
      </c>
      <c r="G64" s="142">
        <v>181771480170</v>
      </c>
      <c r="H64" s="142">
        <v>194317051346.60999</v>
      </c>
      <c r="I64" s="144">
        <v>939885000.00999999</v>
      </c>
      <c r="J64" s="144">
        <v>4786862700</v>
      </c>
      <c r="K64" s="144">
        <v>10111782921.41</v>
      </c>
      <c r="L64" s="144">
        <v>669082916364</v>
      </c>
      <c r="M64" s="144">
        <v>711368733613.81201</v>
      </c>
      <c r="N64" s="144">
        <v>318813326540</v>
      </c>
      <c r="O64" s="144">
        <v>31507306400</v>
      </c>
      <c r="P64" s="144">
        <v>408651776620.71997</v>
      </c>
      <c r="Q64" s="144">
        <v>66674876900</v>
      </c>
      <c r="R64" s="144">
        <v>15200649700</v>
      </c>
      <c r="S64" s="144">
        <v>88364749457.479996</v>
      </c>
      <c r="T64" s="144">
        <v>373107369551.56</v>
      </c>
      <c r="U64" s="144">
        <v>121022517503.21001</v>
      </c>
      <c r="V64" s="144">
        <v>524803687992.72998</v>
      </c>
      <c r="W64" s="144">
        <v>36644425500</v>
      </c>
      <c r="X64" s="144">
        <v>5240833406.9300003</v>
      </c>
      <c r="Y64" s="144">
        <v>47790430086.970001</v>
      </c>
      <c r="Z64" s="144">
        <v>71591559499.119995</v>
      </c>
      <c r="AA64" s="144">
        <v>71959363855.869995</v>
      </c>
      <c r="AB64" s="144">
        <v>32939984700</v>
      </c>
      <c r="AC64" s="144">
        <v>5948407000.3000002</v>
      </c>
      <c r="AD64" s="144">
        <v>44736682755.529999</v>
      </c>
      <c r="AE64" s="144">
        <v>27027781000</v>
      </c>
      <c r="AF64" s="144">
        <v>4079038302.77</v>
      </c>
      <c r="AG64" s="144">
        <v>38120153665.220001</v>
      </c>
      <c r="AH64" s="142">
        <v>823617179000</v>
      </c>
      <c r="AI64" s="142">
        <v>1108273761962.4299</v>
      </c>
      <c r="AJ64" s="144">
        <v>24789518746</v>
      </c>
      <c r="AK64" s="144">
        <v>3861527099.5700002</v>
      </c>
      <c r="AL64" s="144">
        <v>31822940350.52</v>
      </c>
      <c r="AM64" s="144">
        <v>79164814600.089996</v>
      </c>
      <c r="AN64" s="144">
        <v>17266787598.970001</v>
      </c>
      <c r="AO64" s="144">
        <v>101399174518.28999</v>
      </c>
      <c r="AP64" s="142">
        <v>135372562000</v>
      </c>
      <c r="AQ64" s="142">
        <v>343473001243.34003</v>
      </c>
      <c r="AR64" s="144">
        <v>43516387000</v>
      </c>
      <c r="AS64" s="144">
        <v>6187567098.25</v>
      </c>
      <c r="AT64" s="144">
        <v>56624360863.57</v>
      </c>
      <c r="AU64" s="144">
        <v>803010524827</v>
      </c>
      <c r="AV64" s="144">
        <v>24028355000</v>
      </c>
      <c r="AW64" s="144">
        <v>924567698767.69995</v>
      </c>
      <c r="AX64" s="144">
        <v>89881662000</v>
      </c>
      <c r="AY64" s="144">
        <v>18256039602.25</v>
      </c>
      <c r="AZ64" s="144">
        <v>118625202653.07001</v>
      </c>
      <c r="BA64" s="144">
        <v>176476070266</v>
      </c>
      <c r="BB64" s="144">
        <v>40218110000</v>
      </c>
      <c r="BC64" s="144">
        <v>220425127988.45001</v>
      </c>
      <c r="BD64" s="142">
        <v>397390760033</v>
      </c>
      <c r="BE64" s="142">
        <v>404859333128.51001</v>
      </c>
      <c r="BF64" s="144">
        <v>21434356000</v>
      </c>
      <c r="BG64" s="144">
        <v>22189050925.529999</v>
      </c>
      <c r="BH64" s="144">
        <v>30715953900</v>
      </c>
      <c r="BI64" s="144">
        <v>6233529000</v>
      </c>
      <c r="BJ64" s="144">
        <v>39783156333.199997</v>
      </c>
      <c r="BK64" s="144">
        <v>160043204400</v>
      </c>
      <c r="BL64" s="144">
        <v>41794294998.809998</v>
      </c>
      <c r="BM64" s="144">
        <v>208100708978</v>
      </c>
      <c r="BN64" s="144">
        <v>31115099000</v>
      </c>
      <c r="BO64" s="144">
        <v>6796126548.8999996</v>
      </c>
      <c r="BP64" s="144">
        <v>41670738155.25</v>
      </c>
      <c r="BQ64" s="154">
        <v>43162</v>
      </c>
      <c r="BR64" s="144">
        <v>26393491000</v>
      </c>
      <c r="BS64" s="152">
        <v>2197000000</v>
      </c>
      <c r="BT64" s="144">
        <v>33841392226.869999</v>
      </c>
      <c r="BU64" s="144">
        <v>122012009500</v>
      </c>
      <c r="BV64" s="144">
        <v>131841585945.06</v>
      </c>
      <c r="BW64" s="144">
        <v>337102881500</v>
      </c>
      <c r="BX64" s="144">
        <v>402355736903.17999</v>
      </c>
      <c r="BY64" s="148">
        <v>74145748300</v>
      </c>
      <c r="BZ64" s="148">
        <v>11377090000</v>
      </c>
      <c r="CA64" s="148">
        <v>103377553380.58</v>
      </c>
      <c r="CB64" s="148">
        <v>102575074500</v>
      </c>
      <c r="CC64" s="148">
        <v>102712982055.63</v>
      </c>
      <c r="CD64" s="148"/>
      <c r="CI64" s="148"/>
      <c r="CJ64" s="148"/>
      <c r="CK64" s="155"/>
      <c r="CL64" s="155"/>
    </row>
    <row r="65" spans="1:90" x14ac:dyDescent="0.25">
      <c r="A65" s="154">
        <v>43163</v>
      </c>
      <c r="B65" s="142">
        <v>214329479000</v>
      </c>
      <c r="C65" s="142">
        <v>280739149194.32001</v>
      </c>
      <c r="D65" s="144">
        <v>428080332629</v>
      </c>
      <c r="E65" s="144">
        <v>327386274500</v>
      </c>
      <c r="F65" s="144">
        <v>845973285340.66199</v>
      </c>
      <c r="G65" s="142">
        <v>181771480170</v>
      </c>
      <c r="H65" s="142">
        <v>194317051346.60999</v>
      </c>
      <c r="I65" s="144">
        <v>939885000.00999999</v>
      </c>
      <c r="J65" s="144">
        <v>4786862700</v>
      </c>
      <c r="K65" s="144">
        <v>10111782921.41</v>
      </c>
      <c r="L65" s="144">
        <v>669082916364</v>
      </c>
      <c r="M65" s="144">
        <v>711368733613.81201</v>
      </c>
      <c r="N65" s="144">
        <v>318813326540</v>
      </c>
      <c r="O65" s="144">
        <v>31507306400</v>
      </c>
      <c r="P65" s="144">
        <v>408651776620.71997</v>
      </c>
      <c r="Q65" s="144">
        <v>66674876900</v>
      </c>
      <c r="R65" s="144">
        <v>15200649700</v>
      </c>
      <c r="S65" s="144">
        <v>88364749457.479996</v>
      </c>
      <c r="T65" s="144">
        <v>373107369551.56</v>
      </c>
      <c r="U65" s="144">
        <v>121022517503.21001</v>
      </c>
      <c r="V65" s="144">
        <v>524803687992.72998</v>
      </c>
      <c r="W65" s="144">
        <v>36644425500</v>
      </c>
      <c r="X65" s="144">
        <v>5240833406.9300003</v>
      </c>
      <c r="Y65" s="144">
        <v>47790430086.970001</v>
      </c>
      <c r="Z65" s="144">
        <v>71591559499.119995</v>
      </c>
      <c r="AA65" s="144">
        <v>71959363855.869995</v>
      </c>
      <c r="AB65" s="144">
        <v>32939984700</v>
      </c>
      <c r="AC65" s="144">
        <v>5948407000.3000002</v>
      </c>
      <c r="AD65" s="144">
        <v>44736682755.529999</v>
      </c>
      <c r="AE65" s="144">
        <v>27027781000</v>
      </c>
      <c r="AF65" s="144">
        <v>4079038302.77</v>
      </c>
      <c r="AG65" s="144">
        <v>38120153665.220001</v>
      </c>
      <c r="AH65" s="142">
        <v>823617179000</v>
      </c>
      <c r="AI65" s="142">
        <v>1108273761962.4299</v>
      </c>
      <c r="AJ65" s="144">
        <v>24789518746</v>
      </c>
      <c r="AK65" s="144">
        <v>3861527099.5700002</v>
      </c>
      <c r="AL65" s="144">
        <v>31822940350.52</v>
      </c>
      <c r="AM65" s="144">
        <v>79164814600.089996</v>
      </c>
      <c r="AN65" s="144">
        <v>17266787598.970001</v>
      </c>
      <c r="AO65" s="144">
        <v>101399174518.28999</v>
      </c>
      <c r="AP65" s="142">
        <v>135372562000</v>
      </c>
      <c r="AQ65" s="142">
        <v>343473001243.34003</v>
      </c>
      <c r="AR65" s="144">
        <v>43516387000</v>
      </c>
      <c r="AS65" s="144">
        <v>6187567098.25</v>
      </c>
      <c r="AT65" s="144">
        <v>56624360863.57</v>
      </c>
      <c r="AU65" s="144">
        <v>803010524827</v>
      </c>
      <c r="AV65" s="144">
        <v>24028355000</v>
      </c>
      <c r="AW65" s="144">
        <v>924567698767.69995</v>
      </c>
      <c r="AX65" s="144">
        <v>89881662000</v>
      </c>
      <c r="AY65" s="144">
        <v>18256039602.25</v>
      </c>
      <c r="AZ65" s="144">
        <v>118625202653.07001</v>
      </c>
      <c r="BA65" s="144">
        <v>176476070266</v>
      </c>
      <c r="BB65" s="144">
        <v>40218110000</v>
      </c>
      <c r="BC65" s="144">
        <v>220425127988.45001</v>
      </c>
      <c r="BD65" s="142">
        <v>397390760033</v>
      </c>
      <c r="BE65" s="142">
        <v>404859333128.51001</v>
      </c>
      <c r="BF65" s="144">
        <v>21434356000</v>
      </c>
      <c r="BG65" s="144">
        <v>22189050925.529999</v>
      </c>
      <c r="BH65" s="144">
        <v>30715953900</v>
      </c>
      <c r="BI65" s="144">
        <v>6233529000</v>
      </c>
      <c r="BJ65" s="144">
        <v>39783156333.199997</v>
      </c>
      <c r="BK65" s="144">
        <v>160043204400</v>
      </c>
      <c r="BL65" s="144">
        <v>41794294998.809998</v>
      </c>
      <c r="BM65" s="144">
        <v>208100708978</v>
      </c>
      <c r="BN65" s="144">
        <v>31115099000</v>
      </c>
      <c r="BO65" s="144">
        <v>6796126548.8999996</v>
      </c>
      <c r="BP65" s="144">
        <v>41670738155.25</v>
      </c>
      <c r="BQ65" s="154">
        <v>43163</v>
      </c>
      <c r="BR65" s="144">
        <v>26393491000</v>
      </c>
      <c r="BS65" s="152">
        <v>2197000000</v>
      </c>
      <c r="BT65" s="144">
        <v>33841392226.869999</v>
      </c>
      <c r="BU65" s="144">
        <v>122012009500</v>
      </c>
      <c r="BV65" s="144">
        <v>131841585945.06</v>
      </c>
      <c r="BW65" s="144">
        <v>337102881500</v>
      </c>
      <c r="BX65" s="144">
        <v>402355736903.17999</v>
      </c>
      <c r="BY65" s="148">
        <v>74145748300</v>
      </c>
      <c r="BZ65" s="148">
        <v>11377090000</v>
      </c>
      <c r="CA65" s="148">
        <v>103377553380.58</v>
      </c>
      <c r="CB65" s="148">
        <v>102575074500</v>
      </c>
      <c r="CC65" s="148">
        <v>102712982055.63</v>
      </c>
      <c r="CD65" s="148"/>
      <c r="CI65" s="148"/>
      <c r="CJ65" s="148"/>
      <c r="CK65" s="155"/>
      <c r="CL65" s="155"/>
    </row>
    <row r="66" spans="1:90" x14ac:dyDescent="0.25">
      <c r="A66" s="154">
        <v>43164</v>
      </c>
      <c r="B66" s="142">
        <v>214357897000</v>
      </c>
      <c r="C66" s="142">
        <v>282914609073.59003</v>
      </c>
      <c r="D66" s="144">
        <v>427930112993</v>
      </c>
      <c r="E66" s="144">
        <v>328069691900</v>
      </c>
      <c r="F66" s="144">
        <v>846767815515.13196</v>
      </c>
      <c r="G66" s="142">
        <v>181897310685</v>
      </c>
      <c r="H66" s="142">
        <v>194544972976.73001</v>
      </c>
      <c r="I66" s="144">
        <v>936267000.00999999</v>
      </c>
      <c r="J66" s="144">
        <v>4750780500</v>
      </c>
      <c r="K66" s="144">
        <v>10071390139.209999</v>
      </c>
      <c r="L66" s="144">
        <v>669559757597</v>
      </c>
      <c r="M66" s="144">
        <v>712234041441.93201</v>
      </c>
      <c r="N66" s="144">
        <v>318936044080</v>
      </c>
      <c r="O66" s="144">
        <v>31322809000</v>
      </c>
      <c r="P66" s="144">
        <v>408767482664.92999</v>
      </c>
      <c r="Q66" s="144">
        <v>66704384500</v>
      </c>
      <c r="R66" s="144">
        <v>15172034150</v>
      </c>
      <c r="S66" s="144">
        <v>88397860805.149994</v>
      </c>
      <c r="T66" s="144">
        <v>372962223597.56</v>
      </c>
      <c r="U66" s="144">
        <v>120105521003.21001</v>
      </c>
      <c r="V66" s="144">
        <v>523968985615.03003</v>
      </c>
      <c r="W66" s="144">
        <v>36712281500</v>
      </c>
      <c r="X66" s="144">
        <v>5208802131.9300003</v>
      </c>
      <c r="Y66" s="144">
        <v>47842838406.699997</v>
      </c>
      <c r="Z66" s="144">
        <v>70969002299.119995</v>
      </c>
      <c r="AA66" s="144">
        <v>71319633651.339996</v>
      </c>
      <c r="AB66" s="144">
        <v>32944671200</v>
      </c>
      <c r="AC66" s="144">
        <v>5969107250.3000002</v>
      </c>
      <c r="AD66" s="144">
        <v>44763479105.769997</v>
      </c>
      <c r="AE66" s="144">
        <v>27050983200</v>
      </c>
      <c r="AF66" s="144">
        <v>4054248752.77</v>
      </c>
      <c r="AG66" s="144">
        <v>38095170643.75</v>
      </c>
      <c r="AH66" s="142">
        <v>823468117000</v>
      </c>
      <c r="AI66" s="142">
        <v>1133942720687.1201</v>
      </c>
      <c r="AJ66" s="144">
        <v>24791442869</v>
      </c>
      <c r="AK66" s="144">
        <v>3836049874.5700002</v>
      </c>
      <c r="AL66" s="144">
        <v>31809479041.080002</v>
      </c>
      <c r="AM66" s="144">
        <v>79211573500.089996</v>
      </c>
      <c r="AN66" s="144">
        <v>17232417498.970001</v>
      </c>
      <c r="AO66" s="144">
        <v>101440759699.23</v>
      </c>
      <c r="AP66" s="142">
        <v>135350211000</v>
      </c>
      <c r="AQ66" s="142">
        <v>344974269289.19</v>
      </c>
      <c r="AR66" s="144">
        <v>43529318000</v>
      </c>
      <c r="AS66" s="144">
        <v>6149684998.25</v>
      </c>
      <c r="AT66" s="144">
        <v>56619379203.089996</v>
      </c>
      <c r="AU66" s="144">
        <v>802952029588</v>
      </c>
      <c r="AV66" s="144">
        <v>24011260000</v>
      </c>
      <c r="AW66" s="144">
        <v>925047138780.21997</v>
      </c>
      <c r="AX66" s="144">
        <v>89842062000</v>
      </c>
      <c r="AY66" s="144">
        <v>18115100502.25</v>
      </c>
      <c r="AZ66" s="144">
        <v>118501217580.96001</v>
      </c>
      <c r="BA66" s="144">
        <v>176956911142</v>
      </c>
      <c r="BB66" s="144">
        <v>39899460000</v>
      </c>
      <c r="BC66" s="144">
        <v>220697917652.39001</v>
      </c>
      <c r="BD66" s="142">
        <v>397648925113</v>
      </c>
      <c r="BE66" s="142">
        <v>405339733380.03998</v>
      </c>
      <c r="BF66" s="144">
        <v>21447575500</v>
      </c>
      <c r="BG66" s="144">
        <v>22218066361.110001</v>
      </c>
      <c r="BH66" s="144">
        <v>30741602300</v>
      </c>
      <c r="BI66" s="144">
        <v>6191157000</v>
      </c>
      <c r="BJ66" s="144">
        <v>39780712442.419998</v>
      </c>
      <c r="BK66" s="144">
        <v>159950549800</v>
      </c>
      <c r="BL66" s="144">
        <v>41718899498.809998</v>
      </c>
      <c r="BM66" s="144">
        <v>208020982229.89001</v>
      </c>
      <c r="BN66" s="144">
        <v>31105614000</v>
      </c>
      <c r="BO66" s="144">
        <v>6754800598.8999996</v>
      </c>
      <c r="BP66" s="144">
        <v>41639125158.309998</v>
      </c>
      <c r="BQ66" s="154">
        <v>43164</v>
      </c>
      <c r="BR66" s="144">
        <v>26425440000</v>
      </c>
      <c r="BS66" s="152">
        <v>2175600000</v>
      </c>
      <c r="BT66" s="144">
        <v>33867996248.389999</v>
      </c>
      <c r="BU66" s="144">
        <v>121969893000</v>
      </c>
      <c r="BV66" s="144">
        <v>131886650030.17999</v>
      </c>
      <c r="BW66" s="144">
        <v>337356331000</v>
      </c>
      <c r="BX66" s="144">
        <v>402451037339.90997</v>
      </c>
      <c r="BY66" s="148">
        <v>74157413800</v>
      </c>
      <c r="BZ66" s="148">
        <v>11284659000</v>
      </c>
      <c r="CA66" s="148">
        <v>103347189692.92999</v>
      </c>
      <c r="CB66" s="148">
        <v>101785703300</v>
      </c>
      <c r="CC66" s="148">
        <v>101913272449.57001</v>
      </c>
      <c r="CD66" s="148"/>
      <c r="CI66" s="148"/>
      <c r="CJ66" s="148"/>
      <c r="CK66" s="155"/>
      <c r="CL66" s="155"/>
    </row>
    <row r="67" spans="1:90" x14ac:dyDescent="0.25">
      <c r="A67" s="154">
        <v>43165</v>
      </c>
      <c r="B67" s="142">
        <v>214389489000</v>
      </c>
      <c r="C67" s="142">
        <v>281602009958.90002</v>
      </c>
      <c r="D67" s="144">
        <v>427421643651</v>
      </c>
      <c r="E67" s="144">
        <v>326608898700</v>
      </c>
      <c r="F67" s="144">
        <v>844885634665.86206</v>
      </c>
      <c r="G67" s="142">
        <v>181179372310</v>
      </c>
      <c r="H67" s="142">
        <v>193858586049.37</v>
      </c>
      <c r="I67" s="144">
        <v>935237000.00999999</v>
      </c>
      <c r="J67" s="144">
        <v>4697625620</v>
      </c>
      <c r="K67" s="144">
        <v>6048388566.1599998</v>
      </c>
      <c r="L67" s="144">
        <v>667906300563</v>
      </c>
      <c r="M67" s="144">
        <v>710696334502.41199</v>
      </c>
      <c r="N67" s="144">
        <v>318143383860</v>
      </c>
      <c r="O67" s="144">
        <v>31085253640</v>
      </c>
      <c r="P67" s="144">
        <v>407796357614.37</v>
      </c>
      <c r="Q67" s="144">
        <v>69285242800</v>
      </c>
      <c r="R67" s="144">
        <v>15261787870</v>
      </c>
      <c r="S67" s="144">
        <v>88175622742.699997</v>
      </c>
      <c r="T67" s="144">
        <v>372624166907.56</v>
      </c>
      <c r="U67" s="144">
        <v>118724706703.21001</v>
      </c>
      <c r="V67" s="144">
        <v>522325955705.07001</v>
      </c>
      <c r="W67" s="144">
        <v>36528698500</v>
      </c>
      <c r="X67" s="144">
        <v>5161984021.9300003</v>
      </c>
      <c r="Y67" s="144">
        <v>47617962220.709999</v>
      </c>
      <c r="Z67" s="144">
        <v>70072207099.119995</v>
      </c>
      <c r="AA67" s="144">
        <v>70417164484.289993</v>
      </c>
      <c r="AB67" s="144">
        <v>35226439600</v>
      </c>
      <c r="AC67" s="144">
        <v>5910681950.3000002</v>
      </c>
      <c r="AD67" s="144">
        <v>44669460716.190002</v>
      </c>
      <c r="AE67" s="144">
        <v>29839866400</v>
      </c>
      <c r="AF67" s="144">
        <v>4018191032.77</v>
      </c>
      <c r="AG67" s="144">
        <v>37951300255.559998</v>
      </c>
      <c r="AH67" s="142">
        <v>823420150500</v>
      </c>
      <c r="AI67" s="142">
        <v>1134055647608.54</v>
      </c>
      <c r="AJ67" s="144">
        <v>24754520263</v>
      </c>
      <c r="AK67" s="144">
        <v>3797820184.5700002</v>
      </c>
      <c r="AL67" s="144">
        <v>31737691735.57</v>
      </c>
      <c r="AM67" s="144">
        <v>78842311900.089996</v>
      </c>
      <c r="AN67" s="144">
        <v>17326278458.970001</v>
      </c>
      <c r="AO67" s="144">
        <v>101175088539.34</v>
      </c>
      <c r="AP67" s="142">
        <v>135343387000</v>
      </c>
      <c r="AQ67" s="142">
        <v>345027122808.95001</v>
      </c>
      <c r="AR67" s="144">
        <v>43534445000</v>
      </c>
      <c r="AS67" s="144">
        <v>6094472058.25</v>
      </c>
      <c r="AT67" s="144">
        <v>56575950022.480003</v>
      </c>
      <c r="AU67" s="144">
        <v>802235561035</v>
      </c>
      <c r="AV67" s="144">
        <v>24020270000</v>
      </c>
      <c r="AW67" s="144">
        <v>924524653404.79004</v>
      </c>
      <c r="AX67" s="144">
        <v>89805160000</v>
      </c>
      <c r="AY67" s="144">
        <v>17893830962.25</v>
      </c>
      <c r="AZ67" s="144">
        <v>118261903406.89</v>
      </c>
      <c r="BA67" s="144">
        <v>176052097995</v>
      </c>
      <c r="BB67" s="144">
        <v>39581412500</v>
      </c>
      <c r="BC67" s="144">
        <v>219511933515.85999</v>
      </c>
      <c r="BD67" s="142">
        <v>395847774803</v>
      </c>
      <c r="BE67" s="142">
        <v>403613115645.06</v>
      </c>
      <c r="BF67" s="144">
        <v>21450056500</v>
      </c>
      <c r="BG67" s="144">
        <v>22225812561.919998</v>
      </c>
      <c r="BH67" s="144">
        <v>30604711500</v>
      </c>
      <c r="BI67" s="144">
        <v>6127051000</v>
      </c>
      <c r="BJ67" s="144">
        <v>39584469252.839996</v>
      </c>
      <c r="BK67" s="144">
        <v>159715256500</v>
      </c>
      <c r="BL67" s="144">
        <v>41368225498.809998</v>
      </c>
      <c r="BM67" s="144">
        <v>207424440924.54999</v>
      </c>
      <c r="BN67" s="144">
        <v>31085247500</v>
      </c>
      <c r="BO67" s="144">
        <v>6699499598.8999996</v>
      </c>
      <c r="BP67" s="144">
        <v>41570084658.610001</v>
      </c>
      <c r="BQ67" s="154">
        <v>43165</v>
      </c>
      <c r="BR67" s="144">
        <v>26402927000</v>
      </c>
      <c r="BS67" s="152">
        <v>2161750000</v>
      </c>
      <c r="BT67" s="144">
        <v>33837857596.549999</v>
      </c>
      <c r="BU67" s="144">
        <v>121938013500</v>
      </c>
      <c r="BV67" s="144">
        <v>131883914939.73</v>
      </c>
      <c r="BW67" s="144">
        <v>336554191500</v>
      </c>
      <c r="BX67" s="144">
        <v>401542850997.34003</v>
      </c>
      <c r="BY67" s="148">
        <v>80305106800</v>
      </c>
      <c r="BZ67" s="148">
        <v>11137144500</v>
      </c>
      <c r="CA67" s="148">
        <v>103032963500.23</v>
      </c>
      <c r="CB67" s="148">
        <v>100640596800</v>
      </c>
      <c r="CC67" s="148">
        <v>100764746339.38</v>
      </c>
      <c r="CD67" s="148"/>
      <c r="CI67" s="148"/>
      <c r="CJ67" s="148"/>
      <c r="CK67" s="155"/>
      <c r="CL67" s="155"/>
    </row>
    <row r="68" spans="1:90" x14ac:dyDescent="0.25">
      <c r="A68" s="154">
        <v>43166</v>
      </c>
      <c r="B68" s="142">
        <v>214398870000</v>
      </c>
      <c r="C68" s="142">
        <v>282662718638.54999</v>
      </c>
      <c r="D68" s="144">
        <v>413083441840</v>
      </c>
      <c r="E68" s="144">
        <v>320753265300</v>
      </c>
      <c r="F68" s="144">
        <v>838876321397.51196</v>
      </c>
      <c r="G68" s="142">
        <v>181036402000</v>
      </c>
      <c r="H68" s="142">
        <v>193748411479.17999</v>
      </c>
      <c r="I68" s="144">
        <v>933411000.00999999</v>
      </c>
      <c r="J68" s="144">
        <v>4581009480</v>
      </c>
      <c r="K68" s="144">
        <v>5930037252.1999998</v>
      </c>
      <c r="L68" s="144">
        <v>667380342555</v>
      </c>
      <c r="M68" s="144">
        <v>710297164110.45203</v>
      </c>
      <c r="N68" s="144">
        <v>317959010440</v>
      </c>
      <c r="O68" s="144">
        <v>30660422160</v>
      </c>
      <c r="P68" s="144">
        <v>407246257455.95001</v>
      </c>
      <c r="Q68" s="144">
        <v>69202918700</v>
      </c>
      <c r="R68" s="144">
        <v>15039409180</v>
      </c>
      <c r="S68" s="144">
        <v>87880057510.479996</v>
      </c>
      <c r="T68" s="144">
        <v>372307175937.56</v>
      </c>
      <c r="U68" s="144">
        <v>116621221803.21001</v>
      </c>
      <c r="V68" s="144">
        <v>519981306592.81</v>
      </c>
      <c r="W68" s="144">
        <v>36467907500</v>
      </c>
      <c r="X68" s="144">
        <v>5086547416.9300003</v>
      </c>
      <c r="Y68" s="144">
        <v>47487264861.720001</v>
      </c>
      <c r="Z68" s="144">
        <v>68934059999.119995</v>
      </c>
      <c r="AA68" s="144">
        <v>69274225471.240005</v>
      </c>
      <c r="AB68" s="144">
        <v>35178881900</v>
      </c>
      <c r="AC68" s="144">
        <v>5737783800.3000002</v>
      </c>
      <c r="AD68" s="144">
        <v>44452636412.239998</v>
      </c>
      <c r="AE68" s="144">
        <v>29855247400</v>
      </c>
      <c r="AF68" s="144">
        <v>3959919822.77</v>
      </c>
      <c r="AG68" s="144">
        <v>37912479453.790001</v>
      </c>
      <c r="AH68" s="142">
        <v>837478904000</v>
      </c>
      <c r="AI68" s="142">
        <v>1164992314841.05</v>
      </c>
      <c r="AJ68" s="144">
        <v>24731587298</v>
      </c>
      <c r="AK68" s="144">
        <v>3737858889.5700002</v>
      </c>
      <c r="AL68" s="144">
        <v>31658168117.009998</v>
      </c>
      <c r="AM68" s="144">
        <v>78731993900.089996</v>
      </c>
      <c r="AN68" s="144">
        <v>17076341738.969999</v>
      </c>
      <c r="AO68" s="144">
        <v>100824422394.78999</v>
      </c>
      <c r="AP68" s="142">
        <v>135336563000</v>
      </c>
      <c r="AQ68" s="142">
        <v>345081281145.19</v>
      </c>
      <c r="AR68" s="144">
        <v>43462064000</v>
      </c>
      <c r="AS68" s="144">
        <v>6005414638.25</v>
      </c>
      <c r="AT68" s="144">
        <v>56421066946.010002</v>
      </c>
      <c r="AU68" s="144">
        <v>802051842966</v>
      </c>
      <c r="AV68" s="144">
        <v>23946900000</v>
      </c>
      <c r="AW68" s="144">
        <v>924452628790.90002</v>
      </c>
      <c r="AX68" s="144">
        <v>89745134000</v>
      </c>
      <c r="AY68" s="144">
        <v>17562639242.25</v>
      </c>
      <c r="AZ68" s="144">
        <v>117889556885.42999</v>
      </c>
      <c r="BA68" s="144">
        <v>175782332464</v>
      </c>
      <c r="BB68" s="144">
        <v>38703492500</v>
      </c>
      <c r="BC68" s="144">
        <v>218401131179.07999</v>
      </c>
      <c r="BD68" s="142">
        <v>395401092263</v>
      </c>
      <c r="BE68" s="142">
        <v>403238831529.45001</v>
      </c>
      <c r="BF68" s="144">
        <v>21423698500</v>
      </c>
      <c r="BG68" s="144">
        <v>22204719733.080002</v>
      </c>
      <c r="BH68" s="144">
        <v>30539369100</v>
      </c>
      <c r="BI68" s="144">
        <v>6027472500</v>
      </c>
      <c r="BJ68" s="144">
        <v>39424311529.290001</v>
      </c>
      <c r="BK68" s="144">
        <v>159659730000</v>
      </c>
      <c r="BL68" s="144">
        <v>40877171998.809998</v>
      </c>
      <c r="BM68" s="144">
        <v>206907370263.48999</v>
      </c>
      <c r="BN68" s="144">
        <v>31061279000</v>
      </c>
      <c r="BO68" s="144">
        <v>6499322948.8999996</v>
      </c>
      <c r="BP68" s="144">
        <v>41352342957.769997</v>
      </c>
      <c r="BQ68" s="154">
        <v>43166</v>
      </c>
      <c r="BR68" s="144">
        <v>26383096000</v>
      </c>
      <c r="BS68" s="152">
        <v>2127650000</v>
      </c>
      <c r="BT68" s="144">
        <v>33789273335.560001</v>
      </c>
      <c r="BU68" s="144">
        <v>121832972400</v>
      </c>
      <c r="BV68" s="144">
        <v>131807567752.05</v>
      </c>
      <c r="BW68" s="144">
        <v>335994770500</v>
      </c>
      <c r="BX68" s="144">
        <v>400724500357.71002</v>
      </c>
      <c r="BY68" s="148">
        <v>80245727200</v>
      </c>
      <c r="BZ68" s="148">
        <v>10919676500</v>
      </c>
      <c r="CA68" s="148">
        <v>102772199867.63</v>
      </c>
      <c r="CB68" s="148">
        <v>98370616100</v>
      </c>
      <c r="CC68" s="148">
        <v>98491380700.320007</v>
      </c>
      <c r="CD68" s="148"/>
      <c r="CI68" s="148"/>
      <c r="CJ68" s="148"/>
      <c r="CK68" s="155"/>
      <c r="CL68" s="155"/>
    </row>
    <row r="69" spans="1:90" x14ac:dyDescent="0.25">
      <c r="A69" s="154">
        <v>43167</v>
      </c>
      <c r="B69" s="142">
        <v>214408721000</v>
      </c>
      <c r="C69" s="142">
        <v>280250516009.28003</v>
      </c>
      <c r="D69" s="144">
        <v>424082019398</v>
      </c>
      <c r="E69" s="144">
        <v>317450507400</v>
      </c>
      <c r="F69" s="144">
        <v>836827177936.89197</v>
      </c>
      <c r="G69" s="142">
        <v>180786057127</v>
      </c>
      <c r="H69" s="142">
        <v>193506644691.29999</v>
      </c>
      <c r="I69" s="144">
        <v>932224000.00999999</v>
      </c>
      <c r="J69" s="144">
        <v>4610440920</v>
      </c>
      <c r="K69" s="144">
        <v>5958377518.8100004</v>
      </c>
      <c r="L69" s="144">
        <v>666599766327</v>
      </c>
      <c r="M69" s="144">
        <v>709645082755.38196</v>
      </c>
      <c r="N69" s="144">
        <v>317722081260</v>
      </c>
      <c r="O69" s="144">
        <v>30797146840</v>
      </c>
      <c r="P69" s="144">
        <v>407205181241.82001</v>
      </c>
      <c r="Q69" s="144">
        <v>69067504300</v>
      </c>
      <c r="R69" s="144">
        <v>15016177070</v>
      </c>
      <c r="S69" s="144">
        <v>87730948819.399994</v>
      </c>
      <c r="T69" s="144">
        <v>372053699161.56</v>
      </c>
      <c r="U69" s="144">
        <v>118385753703.21001</v>
      </c>
      <c r="V69" s="144">
        <v>521568266342.59998</v>
      </c>
      <c r="W69" s="144">
        <v>36446923500</v>
      </c>
      <c r="X69" s="144">
        <v>5122118471.9300003</v>
      </c>
      <c r="Y69" s="144">
        <v>47507394624.010002</v>
      </c>
      <c r="Z69" s="144">
        <v>70217237499.119995</v>
      </c>
      <c r="AA69" s="144">
        <v>70345789769.070007</v>
      </c>
      <c r="AB69" s="144">
        <v>35108644300</v>
      </c>
      <c r="AC69" s="144">
        <v>5549697450.3000002</v>
      </c>
      <c r="AD69" s="144">
        <v>44198195441.790001</v>
      </c>
      <c r="AE69" s="144">
        <v>29786105600</v>
      </c>
      <c r="AF69" s="144">
        <v>3986730432.77</v>
      </c>
      <c r="AG69" s="144">
        <v>37874488336.269997</v>
      </c>
      <c r="AH69" s="142">
        <v>837434459500</v>
      </c>
      <c r="AI69" s="142">
        <v>1134851589384.75</v>
      </c>
      <c r="AJ69" s="144">
        <v>24704708193</v>
      </c>
      <c r="AK69" s="144">
        <v>3773489234.5700002</v>
      </c>
      <c r="AL69" s="144">
        <v>31670296258.369999</v>
      </c>
      <c r="AM69" s="144">
        <v>78582211800.089996</v>
      </c>
      <c r="AN69" s="144">
        <v>17050788258.969999</v>
      </c>
      <c r="AO69" s="144">
        <v>100658844809.3</v>
      </c>
      <c r="AP69" s="142">
        <v>135329739000</v>
      </c>
      <c r="AQ69" s="142">
        <v>345131662365.94</v>
      </c>
      <c r="AR69" s="144">
        <v>43419029000</v>
      </c>
      <c r="AS69" s="144">
        <v>6047513358.25</v>
      </c>
      <c r="AT69" s="144">
        <v>56426790236.209999</v>
      </c>
      <c r="AU69" s="144">
        <v>801507928489</v>
      </c>
      <c r="AV69" s="144">
        <v>23536500000</v>
      </c>
      <c r="AW69" s="144">
        <v>923683244394.57996</v>
      </c>
      <c r="AX69" s="144">
        <v>89676754500</v>
      </c>
      <c r="AY69" s="144">
        <v>17833947262.25</v>
      </c>
      <c r="AZ69" s="144">
        <v>118111365291.97</v>
      </c>
      <c r="BA69" s="144">
        <v>175732755750</v>
      </c>
      <c r="BB69" s="144">
        <v>38950270000</v>
      </c>
      <c r="BC69" s="144">
        <v>218635220887.45001</v>
      </c>
      <c r="BD69" s="142">
        <v>394765088581</v>
      </c>
      <c r="BE69" s="142">
        <v>402675236325.88</v>
      </c>
      <c r="BF69" s="144">
        <v>21419305500</v>
      </c>
      <c r="BG69" s="144">
        <v>22205591984.970001</v>
      </c>
      <c r="BH69" s="144">
        <v>30484201500</v>
      </c>
      <c r="BI69" s="144">
        <v>6091220500</v>
      </c>
      <c r="BJ69" s="144">
        <v>39437662886.32</v>
      </c>
      <c r="BK69" s="144">
        <v>159448509000</v>
      </c>
      <c r="BL69" s="144">
        <v>41373220498.809998</v>
      </c>
      <c r="BM69" s="144">
        <v>207170912301.85999</v>
      </c>
      <c r="BN69" s="144">
        <v>31030255500</v>
      </c>
      <c r="BO69" s="144">
        <v>6516434498.8999996</v>
      </c>
      <c r="BP69" s="144">
        <v>41344843394.489998</v>
      </c>
      <c r="BQ69" s="154">
        <v>43167</v>
      </c>
      <c r="BR69" s="144">
        <v>26372859000</v>
      </c>
      <c r="BS69" s="152">
        <v>2188100000</v>
      </c>
      <c r="BT69" s="144">
        <v>33844811573.41</v>
      </c>
      <c r="BU69" s="144">
        <v>121731946400</v>
      </c>
      <c r="BV69" s="144">
        <v>131735369217.23</v>
      </c>
      <c r="BW69" s="144">
        <v>335760421500</v>
      </c>
      <c r="BX69" s="144">
        <v>400164562632.28998</v>
      </c>
      <c r="BY69" s="148">
        <v>80137789000</v>
      </c>
      <c r="BZ69" s="148">
        <v>11112032500</v>
      </c>
      <c r="CA69" s="148">
        <v>102872521280.50999</v>
      </c>
      <c r="CB69" s="148">
        <v>99931469300</v>
      </c>
      <c r="CC69" s="148">
        <v>100048910873.41</v>
      </c>
      <c r="CD69" s="148"/>
      <c r="CI69" s="148"/>
      <c r="CJ69" s="148"/>
      <c r="CK69" s="155"/>
      <c r="CL69" s="155"/>
    </row>
    <row r="70" spans="1:90" x14ac:dyDescent="0.25">
      <c r="A70" s="154">
        <v>43168</v>
      </c>
      <c r="B70" s="142">
        <v>214417675000</v>
      </c>
      <c r="C70" s="142">
        <v>282821014880.40997</v>
      </c>
      <c r="D70" s="144">
        <v>423551538791</v>
      </c>
      <c r="E70" s="144">
        <v>320612462000</v>
      </c>
      <c r="F70" s="144">
        <v>839543442394.85205</v>
      </c>
      <c r="G70" s="142">
        <v>180427765351</v>
      </c>
      <c r="H70" s="142">
        <v>193628407307.97</v>
      </c>
      <c r="I70" s="144">
        <v>928989000.00999999</v>
      </c>
      <c r="J70" s="144">
        <v>4630881420</v>
      </c>
      <c r="K70" s="144">
        <v>5975677647.8299999</v>
      </c>
      <c r="L70" s="144">
        <v>665224375991</v>
      </c>
      <c r="M70" s="144">
        <v>708398227427.78198</v>
      </c>
      <c r="N70" s="144">
        <v>317269985520</v>
      </c>
      <c r="O70" s="144">
        <v>30850617340</v>
      </c>
      <c r="P70" s="144">
        <v>406865686045.75</v>
      </c>
      <c r="Q70" s="144">
        <v>68858319800</v>
      </c>
      <c r="R70" s="144">
        <v>15104559270</v>
      </c>
      <c r="S70" s="144">
        <v>87619660061.899994</v>
      </c>
      <c r="T70" s="144">
        <v>371454340137.56</v>
      </c>
      <c r="U70" s="144">
        <v>118246166203.21001</v>
      </c>
      <c r="V70" s="144">
        <v>520905166735.67999</v>
      </c>
      <c r="W70" s="144">
        <v>36346285500</v>
      </c>
      <c r="X70" s="144">
        <v>5122798971.9300003</v>
      </c>
      <c r="Y70" s="144">
        <v>47412978701.709999</v>
      </c>
      <c r="Z70" s="144">
        <v>70098584899.119995</v>
      </c>
      <c r="AA70" s="144">
        <v>70221789875.559998</v>
      </c>
      <c r="AB70" s="144">
        <v>35026316500</v>
      </c>
      <c r="AC70" s="144">
        <v>5675483950.3000002</v>
      </c>
      <c r="AD70" s="144">
        <v>44245557150.370003</v>
      </c>
      <c r="AE70" s="144">
        <v>29722821700</v>
      </c>
      <c r="AF70" s="144">
        <v>3987532432.77</v>
      </c>
      <c r="AG70" s="144">
        <v>37816355357.760002</v>
      </c>
      <c r="AH70" s="142">
        <v>837393264000</v>
      </c>
      <c r="AI70" s="142">
        <v>1200379439902.3701</v>
      </c>
      <c r="AJ70" s="144">
        <v>24664590106</v>
      </c>
      <c r="AK70" s="144">
        <v>3771966734.5700002</v>
      </c>
      <c r="AL70" s="144">
        <v>31632031618.029999</v>
      </c>
      <c r="AM70" s="144">
        <v>78332775300.089996</v>
      </c>
      <c r="AN70" s="144">
        <v>17148143258.969999</v>
      </c>
      <c r="AO70" s="144">
        <v>100516531842.71001</v>
      </c>
      <c r="AP70" s="142">
        <v>135322915000</v>
      </c>
      <c r="AQ70" s="142">
        <v>345186595740.27002</v>
      </c>
      <c r="AR70" s="144">
        <v>43295292000</v>
      </c>
      <c r="AS70" s="144">
        <v>6048336858.25</v>
      </c>
      <c r="AT70" s="144">
        <v>56310535985.239998</v>
      </c>
      <c r="AU70" s="144">
        <v>800414736708</v>
      </c>
      <c r="AV70" s="144">
        <v>23622900000</v>
      </c>
      <c r="AW70" s="144">
        <v>922861395883.45996</v>
      </c>
      <c r="AX70" s="144">
        <v>89546044500</v>
      </c>
      <c r="AY70" s="144">
        <v>17804225262.25</v>
      </c>
      <c r="AZ70" s="144">
        <v>117969802402.88</v>
      </c>
      <c r="BA70" s="144">
        <v>175282525680</v>
      </c>
      <c r="BB70" s="144">
        <v>38661830000</v>
      </c>
      <c r="BC70" s="144">
        <v>217933438420.57001</v>
      </c>
      <c r="BD70" s="142">
        <v>393771759495</v>
      </c>
      <c r="BE70" s="142">
        <v>401750386513.95001</v>
      </c>
      <c r="BF70" s="144">
        <v>21397469000</v>
      </c>
      <c r="BG70" s="144">
        <v>22189020733.52</v>
      </c>
      <c r="BH70" s="144">
        <v>30452319500</v>
      </c>
      <c r="BI70" s="144">
        <v>6087356000</v>
      </c>
      <c r="BJ70" s="144">
        <v>39406686694.75</v>
      </c>
      <c r="BK70" s="144">
        <v>159116766400</v>
      </c>
      <c r="BL70" s="144">
        <v>41435625998.809998</v>
      </c>
      <c r="BM70" s="144">
        <v>206931106684.76001</v>
      </c>
      <c r="BN70" s="144">
        <v>30962767500</v>
      </c>
      <c r="BO70" s="144">
        <v>6573418848.8999996</v>
      </c>
      <c r="BP70" s="144">
        <v>41340730999.57</v>
      </c>
      <c r="BQ70" s="154">
        <v>43168</v>
      </c>
      <c r="BR70" s="144">
        <v>26279050000</v>
      </c>
      <c r="BS70" s="152">
        <v>2175400000</v>
      </c>
      <c r="BT70" s="144">
        <v>33743626786.93</v>
      </c>
      <c r="BU70" s="144">
        <v>121500391700</v>
      </c>
      <c r="BV70" s="144">
        <v>131532642718.63</v>
      </c>
      <c r="BW70" s="144">
        <v>334902854000</v>
      </c>
      <c r="BX70" s="144">
        <v>399377416151.14001</v>
      </c>
      <c r="BY70" s="148">
        <v>79880549500</v>
      </c>
      <c r="BZ70" s="148">
        <v>11088495500</v>
      </c>
      <c r="CA70" s="148">
        <v>102607970376.62</v>
      </c>
      <c r="CB70" s="148">
        <v>99412020300</v>
      </c>
      <c r="CC70" s="148">
        <v>99526100590.009995</v>
      </c>
      <c r="CD70" s="148"/>
      <c r="CI70" s="148"/>
      <c r="CJ70" s="148"/>
      <c r="CK70" s="155"/>
      <c r="CL70" s="155"/>
    </row>
    <row r="71" spans="1:90" x14ac:dyDescent="0.25">
      <c r="A71" s="154">
        <v>43169</v>
      </c>
      <c r="B71" s="142">
        <v>214417675000</v>
      </c>
      <c r="C71" s="142">
        <v>282821014880.40997</v>
      </c>
      <c r="D71" s="144">
        <v>423551538791</v>
      </c>
      <c r="E71" s="144">
        <v>320612462000</v>
      </c>
      <c r="F71" s="144">
        <v>839543442394.85205</v>
      </c>
      <c r="G71" s="142">
        <v>180427765351</v>
      </c>
      <c r="H71" s="142">
        <v>193628407307.97</v>
      </c>
      <c r="I71" s="144">
        <v>928989000.00999999</v>
      </c>
      <c r="J71" s="144">
        <v>4630881420</v>
      </c>
      <c r="K71" s="144">
        <v>5975677647.8299999</v>
      </c>
      <c r="L71" s="144">
        <v>665224375991</v>
      </c>
      <c r="M71" s="144">
        <v>708398227427.78198</v>
      </c>
      <c r="N71" s="144">
        <v>317269985520</v>
      </c>
      <c r="O71" s="144">
        <v>30850617340</v>
      </c>
      <c r="P71" s="144">
        <v>406865686045.75</v>
      </c>
      <c r="Q71" s="144">
        <v>68858319800</v>
      </c>
      <c r="R71" s="144">
        <v>15104559270</v>
      </c>
      <c r="S71" s="144">
        <v>87619660061.899994</v>
      </c>
      <c r="T71" s="144">
        <v>371454340137.56</v>
      </c>
      <c r="U71" s="144">
        <v>118246166203.21001</v>
      </c>
      <c r="V71" s="144">
        <v>520905166735.67999</v>
      </c>
      <c r="W71" s="144">
        <v>36346285500</v>
      </c>
      <c r="X71" s="144">
        <v>5122798971.9300003</v>
      </c>
      <c r="Y71" s="144">
        <v>47412978701.709999</v>
      </c>
      <c r="Z71" s="144">
        <v>70098584899.119995</v>
      </c>
      <c r="AA71" s="144">
        <v>70221789875.559998</v>
      </c>
      <c r="AB71" s="144">
        <v>35026316500</v>
      </c>
      <c r="AC71" s="144">
        <v>5675483950.3000002</v>
      </c>
      <c r="AD71" s="144">
        <v>44245557150.370003</v>
      </c>
      <c r="AE71" s="144">
        <v>29722821700</v>
      </c>
      <c r="AF71" s="144">
        <v>3987532432.77</v>
      </c>
      <c r="AG71" s="144">
        <v>37816355357.760002</v>
      </c>
      <c r="AH71" s="142">
        <v>837393264000</v>
      </c>
      <c r="AI71" s="142">
        <v>1200379439902.3701</v>
      </c>
      <c r="AJ71" s="144">
        <v>24664590106</v>
      </c>
      <c r="AK71" s="144">
        <v>3771966734.5700002</v>
      </c>
      <c r="AL71" s="144">
        <v>31632031618.029999</v>
      </c>
      <c r="AM71" s="144">
        <v>78332775300.089996</v>
      </c>
      <c r="AN71" s="144">
        <v>17148143258.969999</v>
      </c>
      <c r="AO71" s="144">
        <v>100516531842.71001</v>
      </c>
      <c r="AP71" s="142">
        <v>135322915000</v>
      </c>
      <c r="AQ71" s="142">
        <v>345186595740.27002</v>
      </c>
      <c r="AR71" s="144">
        <v>43295292000</v>
      </c>
      <c r="AS71" s="144">
        <v>6048336858.25</v>
      </c>
      <c r="AT71" s="144">
        <v>56310535985.239998</v>
      </c>
      <c r="AU71" s="144">
        <v>800414736708</v>
      </c>
      <c r="AV71" s="144">
        <v>23622900000</v>
      </c>
      <c r="AW71" s="144">
        <v>922861395883.45996</v>
      </c>
      <c r="AX71" s="144">
        <v>89546044500</v>
      </c>
      <c r="AY71" s="144">
        <v>17804225262.25</v>
      </c>
      <c r="AZ71" s="144">
        <v>117969802402.88</v>
      </c>
      <c r="BA71" s="144">
        <v>175282525680</v>
      </c>
      <c r="BB71" s="144">
        <v>38661830000</v>
      </c>
      <c r="BC71" s="144">
        <v>217933438420.57001</v>
      </c>
      <c r="BD71" s="142">
        <v>393771759495</v>
      </c>
      <c r="BE71" s="142">
        <v>401750386513.95001</v>
      </c>
      <c r="BF71" s="144">
        <v>21397469000</v>
      </c>
      <c r="BG71" s="144">
        <v>22189020733.52</v>
      </c>
      <c r="BH71" s="144">
        <v>30452319500</v>
      </c>
      <c r="BI71" s="144">
        <v>6087356000</v>
      </c>
      <c r="BJ71" s="144">
        <v>39406686694.75</v>
      </c>
      <c r="BK71" s="144">
        <v>159116766400</v>
      </c>
      <c r="BL71" s="144">
        <v>41435625998.809998</v>
      </c>
      <c r="BM71" s="144">
        <v>206931106684.76001</v>
      </c>
      <c r="BN71" s="144">
        <v>30962767500</v>
      </c>
      <c r="BO71" s="144">
        <v>6573418848.8999996</v>
      </c>
      <c r="BP71" s="144">
        <v>41340730999.57</v>
      </c>
      <c r="BQ71" s="154">
        <v>43169</v>
      </c>
      <c r="BR71" s="144">
        <v>26279050000</v>
      </c>
      <c r="BS71" s="152">
        <v>2175400000</v>
      </c>
      <c r="BT71" s="144">
        <v>33743626786.93</v>
      </c>
      <c r="BU71" s="144">
        <v>121500391700</v>
      </c>
      <c r="BV71" s="144">
        <v>131532642718.63</v>
      </c>
      <c r="BW71" s="144">
        <v>334902854000</v>
      </c>
      <c r="BX71" s="144">
        <v>399377416151.14001</v>
      </c>
      <c r="BY71" s="148">
        <v>79880549500</v>
      </c>
      <c r="BZ71" s="148">
        <v>11088495500</v>
      </c>
      <c r="CA71" s="148">
        <v>102607970376.62</v>
      </c>
      <c r="CB71" s="148">
        <v>99412020300</v>
      </c>
      <c r="CC71" s="148">
        <v>99526100590.009995</v>
      </c>
      <c r="CD71" s="148"/>
      <c r="CI71" s="148"/>
      <c r="CJ71" s="148"/>
      <c r="CK71" s="155"/>
      <c r="CL71" s="155"/>
    </row>
    <row r="72" spans="1:90" x14ac:dyDescent="0.25">
      <c r="A72" s="154">
        <v>43170</v>
      </c>
      <c r="B72" s="142">
        <v>214417675000</v>
      </c>
      <c r="C72" s="142">
        <v>282821014880.40997</v>
      </c>
      <c r="D72" s="144">
        <v>423551538791</v>
      </c>
      <c r="E72" s="144">
        <v>320612462000</v>
      </c>
      <c r="F72" s="144">
        <v>839543442394.85205</v>
      </c>
      <c r="G72" s="142">
        <v>180427765351</v>
      </c>
      <c r="H72" s="142">
        <v>193628407307.97</v>
      </c>
      <c r="I72" s="144">
        <v>928989000.00999999</v>
      </c>
      <c r="J72" s="144">
        <v>4630881420</v>
      </c>
      <c r="K72" s="144">
        <v>5975677647.8299999</v>
      </c>
      <c r="L72" s="144">
        <v>665224375991</v>
      </c>
      <c r="M72" s="144">
        <v>708398227427.78198</v>
      </c>
      <c r="N72" s="144">
        <v>317269985520</v>
      </c>
      <c r="O72" s="144">
        <v>30850617340</v>
      </c>
      <c r="P72" s="144">
        <v>406865686045.75</v>
      </c>
      <c r="Q72" s="144">
        <v>68858319800</v>
      </c>
      <c r="R72" s="144">
        <v>15104559270</v>
      </c>
      <c r="S72" s="144">
        <v>87619660061.899994</v>
      </c>
      <c r="T72" s="144">
        <v>371454340137.56</v>
      </c>
      <c r="U72" s="144">
        <v>118246166203.21001</v>
      </c>
      <c r="V72" s="144">
        <v>520905166735.67999</v>
      </c>
      <c r="W72" s="144">
        <v>36346285500</v>
      </c>
      <c r="X72" s="144">
        <v>5122798971.9300003</v>
      </c>
      <c r="Y72" s="144">
        <v>47412978701.709999</v>
      </c>
      <c r="Z72" s="144">
        <v>70098584899.119995</v>
      </c>
      <c r="AA72" s="144">
        <v>70221789875.559998</v>
      </c>
      <c r="AB72" s="144">
        <v>35026316500</v>
      </c>
      <c r="AC72" s="144">
        <v>5675483950.3000002</v>
      </c>
      <c r="AD72" s="144">
        <v>44245557150.370003</v>
      </c>
      <c r="AE72" s="144">
        <v>29722821700</v>
      </c>
      <c r="AF72" s="144">
        <v>3987532432.77</v>
      </c>
      <c r="AG72" s="144">
        <v>37816355357.760002</v>
      </c>
      <c r="AH72" s="142">
        <v>837393264000</v>
      </c>
      <c r="AI72" s="142">
        <v>1200379439902.3701</v>
      </c>
      <c r="AJ72" s="144">
        <v>24664590106</v>
      </c>
      <c r="AK72" s="144">
        <v>3771966734.5700002</v>
      </c>
      <c r="AL72" s="144">
        <v>31632031618.029999</v>
      </c>
      <c r="AM72" s="144">
        <v>78332775300.089996</v>
      </c>
      <c r="AN72" s="144">
        <v>17148143258.969999</v>
      </c>
      <c r="AO72" s="144">
        <v>100516531842.71001</v>
      </c>
      <c r="AP72" s="142">
        <v>135322915000</v>
      </c>
      <c r="AQ72" s="142">
        <v>345186595740.27002</v>
      </c>
      <c r="AR72" s="144">
        <v>43295292000</v>
      </c>
      <c r="AS72" s="144">
        <v>6048336858.25</v>
      </c>
      <c r="AT72" s="144">
        <v>56310535985.239998</v>
      </c>
      <c r="AU72" s="144">
        <v>800414736708</v>
      </c>
      <c r="AV72" s="144">
        <v>23622900000</v>
      </c>
      <c r="AW72" s="144">
        <v>922861395883.45996</v>
      </c>
      <c r="AX72" s="144">
        <v>89546044500</v>
      </c>
      <c r="AY72" s="144">
        <v>17804225262.25</v>
      </c>
      <c r="AZ72" s="144">
        <v>117969802402.88</v>
      </c>
      <c r="BA72" s="144">
        <v>175282525680</v>
      </c>
      <c r="BB72" s="144">
        <v>38661830000</v>
      </c>
      <c r="BC72" s="144">
        <v>217933438420.57001</v>
      </c>
      <c r="BD72" s="142">
        <v>393771759495</v>
      </c>
      <c r="BE72" s="142">
        <v>401750386513.95001</v>
      </c>
      <c r="BF72" s="144">
        <v>21397469000</v>
      </c>
      <c r="BG72" s="144">
        <v>22189020733.52</v>
      </c>
      <c r="BH72" s="144">
        <v>30452319500</v>
      </c>
      <c r="BI72" s="144">
        <v>6087356000</v>
      </c>
      <c r="BJ72" s="144">
        <v>39406686694.75</v>
      </c>
      <c r="BK72" s="144">
        <v>159116766400</v>
      </c>
      <c r="BL72" s="144">
        <v>41435625998.809998</v>
      </c>
      <c r="BM72" s="144">
        <v>206931106684.76001</v>
      </c>
      <c r="BN72" s="144">
        <v>30962767500</v>
      </c>
      <c r="BO72" s="144">
        <v>6573418848.8999996</v>
      </c>
      <c r="BP72" s="144">
        <v>41340730999.57</v>
      </c>
      <c r="BQ72" s="154">
        <v>43170</v>
      </c>
      <c r="BR72" s="144">
        <v>26279050000</v>
      </c>
      <c r="BS72" s="152">
        <v>2175400000</v>
      </c>
      <c r="BT72" s="144">
        <v>33743626786.93</v>
      </c>
      <c r="BU72" s="144">
        <v>121500391700</v>
      </c>
      <c r="BV72" s="144">
        <v>131532642718.63</v>
      </c>
      <c r="BW72" s="144">
        <v>334902854000</v>
      </c>
      <c r="BX72" s="144">
        <v>399377416151.14001</v>
      </c>
      <c r="BY72" s="148">
        <v>79880549500</v>
      </c>
      <c r="BZ72" s="148">
        <v>11088495500</v>
      </c>
      <c r="CA72" s="148">
        <v>102607970376.62</v>
      </c>
      <c r="CB72" s="148">
        <v>99412020300</v>
      </c>
      <c r="CC72" s="148">
        <v>99526100590.009995</v>
      </c>
      <c r="CD72" s="148"/>
      <c r="CI72" s="148"/>
      <c r="CJ72" s="148"/>
      <c r="CK72" s="155"/>
      <c r="CL72" s="155"/>
    </row>
    <row r="73" spans="1:90" x14ac:dyDescent="0.25">
      <c r="A73" s="154">
        <v>43171</v>
      </c>
      <c r="B73" s="142">
        <v>214445205000</v>
      </c>
      <c r="C73" s="142">
        <v>282994870302.78003</v>
      </c>
      <c r="D73" s="144">
        <v>421906517712</v>
      </c>
      <c r="E73" s="144">
        <v>320928607900</v>
      </c>
      <c r="F73" s="144">
        <v>838468126594.02197</v>
      </c>
      <c r="G73" s="142">
        <v>180283628992</v>
      </c>
      <c r="H73" s="142">
        <v>193590625672.20999</v>
      </c>
      <c r="I73" s="144">
        <v>927814000.00999999</v>
      </c>
      <c r="J73" s="144">
        <v>4688455160</v>
      </c>
      <c r="K73" s="144">
        <v>6031758082.4700003</v>
      </c>
      <c r="L73" s="144">
        <v>664635376792</v>
      </c>
      <c r="M73" s="144">
        <v>708209085459.302</v>
      </c>
      <c r="N73" s="144">
        <v>316127453160</v>
      </c>
      <c r="O73" s="144">
        <v>31150265020</v>
      </c>
      <c r="P73" s="144">
        <v>406200230088.53003</v>
      </c>
      <c r="Q73" s="144">
        <v>68732294700</v>
      </c>
      <c r="R73" s="144">
        <v>15183052860</v>
      </c>
      <c r="S73" s="144">
        <v>87600708466.330002</v>
      </c>
      <c r="T73" s="144">
        <v>370389777701.56</v>
      </c>
      <c r="U73" s="144">
        <v>119417323603.21001</v>
      </c>
      <c r="V73" s="144">
        <v>522039002096.73999</v>
      </c>
      <c r="W73" s="144">
        <v>36315666500</v>
      </c>
      <c r="X73" s="144">
        <v>5166472026.9300003</v>
      </c>
      <c r="Y73" s="144">
        <v>47442673384.290001</v>
      </c>
      <c r="Z73" s="144">
        <v>70722930099.119995</v>
      </c>
      <c r="AA73" s="144">
        <v>70834372483.619995</v>
      </c>
      <c r="AB73" s="144">
        <v>34979396800</v>
      </c>
      <c r="AC73" s="144">
        <v>5832467100.3000002</v>
      </c>
      <c r="AD73" s="144">
        <v>44366595369.489998</v>
      </c>
      <c r="AE73" s="144">
        <v>29683794900</v>
      </c>
      <c r="AF73" s="144">
        <v>4021428042.77</v>
      </c>
      <c r="AG73" s="144">
        <v>37824249929.279999</v>
      </c>
      <c r="AH73" s="142">
        <v>839277667000</v>
      </c>
      <c r="AI73" s="142">
        <v>1200763253490.45</v>
      </c>
      <c r="AJ73" s="144">
        <v>24435431888</v>
      </c>
      <c r="AK73" s="144">
        <v>3805692579.5700002</v>
      </c>
      <c r="AL73" s="144">
        <v>31446736121.34</v>
      </c>
      <c r="AM73" s="144">
        <v>78173800000.089996</v>
      </c>
      <c r="AN73" s="144">
        <v>17238610778.970001</v>
      </c>
      <c r="AO73" s="144">
        <v>100477356837.28999</v>
      </c>
      <c r="AP73" s="142">
        <v>135298942000</v>
      </c>
      <c r="AQ73" s="142">
        <v>345337373941.29999</v>
      </c>
      <c r="AR73" s="144">
        <v>43241018000</v>
      </c>
      <c r="AS73" s="144">
        <v>6099958578.25</v>
      </c>
      <c r="AT73" s="144">
        <v>56327881023.199997</v>
      </c>
      <c r="AU73" s="144">
        <v>799746224054</v>
      </c>
      <c r="AV73" s="144">
        <v>23682755000</v>
      </c>
      <c r="AW73" s="144">
        <v>922807582671.21997</v>
      </c>
      <c r="AX73" s="144">
        <v>88987377500</v>
      </c>
      <c r="AY73" s="144">
        <v>17979872282.25</v>
      </c>
      <c r="AZ73" s="144">
        <v>117643410387.32001</v>
      </c>
      <c r="BA73" s="144">
        <v>175027745129</v>
      </c>
      <c r="BB73" s="144">
        <v>39484650000</v>
      </c>
      <c r="BC73" s="144">
        <v>218612152543.88</v>
      </c>
      <c r="BD73" s="142">
        <v>393426565580</v>
      </c>
      <c r="BE73" s="142">
        <v>401662465281.67999</v>
      </c>
      <c r="BF73" s="144">
        <v>21395534500</v>
      </c>
      <c r="BG73" s="144">
        <v>22202882169.450001</v>
      </c>
      <c r="BH73" s="144">
        <v>30367122100</v>
      </c>
      <c r="BI73" s="144">
        <v>6142737500</v>
      </c>
      <c r="BJ73" s="144">
        <v>39391186234.529999</v>
      </c>
      <c r="BK73" s="144">
        <v>158996648000</v>
      </c>
      <c r="BL73" s="144">
        <v>41497749498.809998</v>
      </c>
      <c r="BM73" s="144">
        <v>206961741190.39999</v>
      </c>
      <c r="BN73" s="144">
        <v>30925574000</v>
      </c>
      <c r="BO73" s="144">
        <v>6634174448.8999996</v>
      </c>
      <c r="BP73" s="144">
        <v>41383482374.559998</v>
      </c>
      <c r="BQ73" s="154">
        <v>43171</v>
      </c>
      <c r="BR73" s="144">
        <v>26330226000</v>
      </c>
      <c r="BS73" s="152">
        <v>2200875000</v>
      </c>
      <c r="BT73" s="144">
        <v>33836256026.18</v>
      </c>
      <c r="BU73" s="144">
        <v>121390106200</v>
      </c>
      <c r="BV73" s="144">
        <v>131508848024.61</v>
      </c>
      <c r="BW73" s="144">
        <v>334722662000</v>
      </c>
      <c r="BX73" s="144">
        <v>399180963415.98999</v>
      </c>
      <c r="BY73" s="148">
        <v>79809092400</v>
      </c>
      <c r="BZ73" s="148">
        <v>11201719500</v>
      </c>
      <c r="CA73" s="148">
        <v>102699810436.87</v>
      </c>
      <c r="CB73" s="148">
        <v>100398571100</v>
      </c>
      <c r="CC73" s="148">
        <v>100502578661.14999</v>
      </c>
      <c r="CD73" s="148"/>
      <c r="CI73" s="148"/>
      <c r="CJ73" s="148"/>
      <c r="CK73" s="155"/>
      <c r="CL73" s="155"/>
    </row>
    <row r="74" spans="1:90" x14ac:dyDescent="0.25">
      <c r="A74" s="154">
        <v>43172</v>
      </c>
      <c r="B74" s="142">
        <v>214453366000</v>
      </c>
      <c r="C74" s="142">
        <v>284041372717.33002</v>
      </c>
      <c r="D74" s="144">
        <v>422186750338</v>
      </c>
      <c r="E74" s="144">
        <v>317716185800</v>
      </c>
      <c r="F74" s="144">
        <v>835622726053.172</v>
      </c>
      <c r="G74" s="142">
        <v>180875629357</v>
      </c>
      <c r="H74" s="142">
        <v>194463827399.28</v>
      </c>
      <c r="I74" s="144">
        <v>927977000.00999999</v>
      </c>
      <c r="J74" s="144">
        <v>4605467900</v>
      </c>
      <c r="K74" s="144">
        <v>5948825351.1700001</v>
      </c>
      <c r="L74" s="144">
        <v>666717414097</v>
      </c>
      <c r="M74" s="144">
        <v>710419731046.48206</v>
      </c>
      <c r="N74" s="144">
        <v>316600273880</v>
      </c>
      <c r="O74" s="144">
        <v>30882688300</v>
      </c>
      <c r="P74" s="144">
        <v>406464644451.60999</v>
      </c>
      <c r="Q74" s="144">
        <v>69159439700</v>
      </c>
      <c r="R74" s="144">
        <v>15137611400</v>
      </c>
      <c r="S74" s="144">
        <v>87991964008.009995</v>
      </c>
      <c r="T74" s="144">
        <v>370660451801.56</v>
      </c>
      <c r="U74" s="144">
        <v>117858704003.21001</v>
      </c>
      <c r="V74" s="144">
        <v>520823804226.51001</v>
      </c>
      <c r="W74" s="144">
        <v>36562457500</v>
      </c>
      <c r="X74" s="144">
        <v>5125072806.9300003</v>
      </c>
      <c r="Y74" s="144">
        <v>47652838993.010002</v>
      </c>
      <c r="Z74" s="144">
        <v>69736744299.119995</v>
      </c>
      <c r="AA74" s="144">
        <v>69846336144.589996</v>
      </c>
      <c r="AB74" s="144">
        <v>35148978300</v>
      </c>
      <c r="AC74" s="144">
        <v>5741604000.3000002</v>
      </c>
      <c r="AD74" s="144">
        <v>44449203521.790001</v>
      </c>
      <c r="AE74" s="144">
        <v>29795553400</v>
      </c>
      <c r="AF74" s="144">
        <v>3989676102.77</v>
      </c>
      <c r="AG74" s="144">
        <v>37908699427.459999</v>
      </c>
      <c r="AH74" s="142">
        <v>839230372500</v>
      </c>
      <c r="AI74" s="142">
        <v>1175359314842.95</v>
      </c>
      <c r="AJ74" s="144">
        <v>24500342324</v>
      </c>
      <c r="AK74" s="144">
        <v>3769623699.5700002</v>
      </c>
      <c r="AL74" s="144">
        <v>31478102392.169998</v>
      </c>
      <c r="AM74" s="144">
        <v>78679267200.089996</v>
      </c>
      <c r="AN74" s="144">
        <v>17186655698.970001</v>
      </c>
      <c r="AO74" s="144">
        <v>100939841892.28</v>
      </c>
      <c r="AP74" s="142">
        <v>135293497000</v>
      </c>
      <c r="AQ74" s="142">
        <v>345388876695.59998</v>
      </c>
      <c r="AR74" s="144">
        <v>43431778000</v>
      </c>
      <c r="AS74" s="144">
        <v>6051033698.25</v>
      </c>
      <c r="AT74" s="144">
        <v>56475521092.699997</v>
      </c>
      <c r="AU74" s="144">
        <v>799889047782</v>
      </c>
      <c r="AV74" s="144">
        <v>23775010000</v>
      </c>
      <c r="AW74" s="144">
        <v>923226799437.84998</v>
      </c>
      <c r="AX74" s="144">
        <v>88974163500</v>
      </c>
      <c r="AY74" s="144">
        <v>17748676702.25</v>
      </c>
      <c r="AZ74" s="144">
        <v>117416293696.86</v>
      </c>
      <c r="BA74" s="144">
        <v>175794137774</v>
      </c>
      <c r="BB74" s="144">
        <v>38789172500</v>
      </c>
      <c r="BC74" s="144">
        <v>218719506292.01001</v>
      </c>
      <c r="BD74" s="142">
        <v>395063710205</v>
      </c>
      <c r="BE74" s="142">
        <v>403332051879.15002</v>
      </c>
      <c r="BF74" s="144">
        <v>21424614500</v>
      </c>
      <c r="BG74" s="144">
        <v>22237227428.369999</v>
      </c>
      <c r="BH74" s="144">
        <v>30598237100</v>
      </c>
      <c r="BI74" s="144">
        <v>6080909500</v>
      </c>
      <c r="BJ74" s="144">
        <v>39565247004.580002</v>
      </c>
      <c r="BK74" s="144">
        <v>159199528800</v>
      </c>
      <c r="BL74" s="144">
        <v>41181201498.809998</v>
      </c>
      <c r="BM74" s="144">
        <v>206875528191.89999</v>
      </c>
      <c r="BN74" s="144">
        <v>30924535000</v>
      </c>
      <c r="BO74" s="144">
        <v>6525462298.8999996</v>
      </c>
      <c r="BP74" s="144">
        <v>41280125894.75</v>
      </c>
      <c r="BQ74" s="154">
        <v>43172</v>
      </c>
      <c r="BR74" s="144">
        <v>26410130000</v>
      </c>
      <c r="BS74" s="152">
        <v>2166700000</v>
      </c>
      <c r="BT74" s="144">
        <v>33887309397.490002</v>
      </c>
      <c r="BU74" s="144">
        <v>121426551700</v>
      </c>
      <c r="BV74" s="144">
        <v>131574124035.91</v>
      </c>
      <c r="BW74" s="144">
        <v>335770833500</v>
      </c>
      <c r="BX74" s="144">
        <v>407277341351.21002</v>
      </c>
      <c r="BY74" s="148">
        <v>80058240900</v>
      </c>
      <c r="BZ74" s="148">
        <v>11043810500</v>
      </c>
      <c r="CA74" s="148">
        <v>102807765120.39</v>
      </c>
      <c r="CB74" s="148">
        <v>98702679900</v>
      </c>
      <c r="CC74" s="148">
        <v>98803311130.270004</v>
      </c>
      <c r="CD74" s="148"/>
      <c r="CI74" s="148"/>
      <c r="CJ74" s="148"/>
      <c r="CK74" s="155"/>
      <c r="CL74" s="155"/>
    </row>
    <row r="75" spans="1:90" x14ac:dyDescent="0.25">
      <c r="A75" s="154">
        <v>43173</v>
      </c>
      <c r="B75" s="142">
        <v>214462510000</v>
      </c>
      <c r="C75" s="142">
        <v>284195491162.42999</v>
      </c>
      <c r="D75" s="144">
        <v>422402001866</v>
      </c>
      <c r="E75" s="144">
        <v>313673826800</v>
      </c>
      <c r="F75" s="144">
        <v>831882501712.37195</v>
      </c>
      <c r="G75" s="142">
        <v>181338330970</v>
      </c>
      <c r="H75" s="142">
        <v>194855398079.78</v>
      </c>
      <c r="I75" s="144">
        <v>928259000.00999999</v>
      </c>
      <c r="J75" s="144">
        <v>4535696480</v>
      </c>
      <c r="K75" s="144">
        <v>5876611533.7600002</v>
      </c>
      <c r="L75" s="144">
        <v>668475410482</v>
      </c>
      <c r="M75" s="144">
        <v>712306281342.52197</v>
      </c>
      <c r="N75" s="144">
        <v>317011312160</v>
      </c>
      <c r="O75" s="144">
        <v>30627833760</v>
      </c>
      <c r="P75" s="144">
        <v>406679987237.75</v>
      </c>
      <c r="Q75" s="144">
        <v>69479793800</v>
      </c>
      <c r="R75" s="144">
        <v>15034532230</v>
      </c>
      <c r="S75" s="144">
        <v>88218739210.520004</v>
      </c>
      <c r="T75" s="144">
        <v>370817152603.56</v>
      </c>
      <c r="U75" s="144">
        <v>116784353303.21001</v>
      </c>
      <c r="V75" s="144">
        <v>519981910516.15997</v>
      </c>
      <c r="W75" s="144">
        <v>36652959500</v>
      </c>
      <c r="X75" s="144">
        <v>5083929641.9300003</v>
      </c>
      <c r="Y75" s="144">
        <v>47707731440.040001</v>
      </c>
      <c r="Z75" s="144">
        <v>69044686699.119995</v>
      </c>
      <c r="AA75" s="144">
        <v>69148771400.490005</v>
      </c>
      <c r="AB75" s="144">
        <v>35283981500</v>
      </c>
      <c r="AC75" s="144">
        <v>5624842050.3000002</v>
      </c>
      <c r="AD75" s="144">
        <v>44471328021.559998</v>
      </c>
      <c r="AE75" s="144">
        <v>29887793500</v>
      </c>
      <c r="AF75" s="144">
        <v>3957768772.77</v>
      </c>
      <c r="AG75" s="144">
        <v>37972697668.400002</v>
      </c>
      <c r="AH75" s="142">
        <v>839205518000</v>
      </c>
      <c r="AI75" s="142">
        <v>1097556635915.8101</v>
      </c>
      <c r="AJ75" s="144">
        <v>24539755543</v>
      </c>
      <c r="AK75" s="144">
        <v>3737938664.5700002</v>
      </c>
      <c r="AL75" s="144">
        <v>31489221651.91</v>
      </c>
      <c r="AM75" s="144">
        <v>79055792300.089996</v>
      </c>
      <c r="AN75" s="144">
        <v>17069779638.969999</v>
      </c>
      <c r="AO75" s="144">
        <v>101209236225.31</v>
      </c>
      <c r="AP75" s="142">
        <v>135288052000</v>
      </c>
      <c r="AQ75" s="142">
        <v>345441205562.97998</v>
      </c>
      <c r="AR75" s="144">
        <v>43590794000</v>
      </c>
      <c r="AS75" s="144">
        <v>6002415038.25</v>
      </c>
      <c r="AT75" s="144">
        <v>56592377357.760002</v>
      </c>
      <c r="AU75" s="144">
        <v>800076137314</v>
      </c>
      <c r="AV75" s="144">
        <v>23644060000</v>
      </c>
      <c r="AW75" s="144">
        <v>923465915393.47998</v>
      </c>
      <c r="AX75" s="144">
        <v>88960963500</v>
      </c>
      <c r="AY75" s="144">
        <v>17584096142.25</v>
      </c>
      <c r="AZ75" s="144">
        <v>117257415582.13</v>
      </c>
      <c r="BA75" s="144">
        <v>176584018240</v>
      </c>
      <c r="BB75" s="144">
        <v>37018250000</v>
      </c>
      <c r="BC75" s="144">
        <v>219184152471.73999</v>
      </c>
      <c r="BD75" s="142">
        <v>396289731470</v>
      </c>
      <c r="BE75" s="142">
        <v>404629251074.58002</v>
      </c>
      <c r="BF75" s="144">
        <v>21446955500</v>
      </c>
      <c r="BG75" s="144">
        <v>21948229572.849998</v>
      </c>
      <c r="BH75" s="144">
        <v>30702619500</v>
      </c>
      <c r="BI75" s="144">
        <v>6028951500</v>
      </c>
      <c r="BJ75" s="144">
        <v>39622436718.629997</v>
      </c>
      <c r="BK75" s="144">
        <v>159471281000</v>
      </c>
      <c r="BL75" s="144">
        <v>40968796998.809998</v>
      </c>
      <c r="BM75" s="144">
        <v>205964423170.69</v>
      </c>
      <c r="BN75" s="144">
        <v>30923110000</v>
      </c>
      <c r="BO75" s="144">
        <v>5123040848.8999996</v>
      </c>
      <c r="BP75" s="144">
        <v>41151708604.379997</v>
      </c>
      <c r="BQ75" s="154">
        <v>43173</v>
      </c>
      <c r="BR75" s="144">
        <v>26602089000</v>
      </c>
      <c r="BS75" s="152">
        <v>2145750000</v>
      </c>
      <c r="BT75" s="144">
        <v>34063547160.18</v>
      </c>
      <c r="BU75" s="144">
        <v>121443822200</v>
      </c>
      <c r="BV75" s="144">
        <v>131619460996.57001</v>
      </c>
      <c r="BW75" s="144">
        <v>336626331000</v>
      </c>
      <c r="BX75" s="144">
        <v>408653492886.10999</v>
      </c>
      <c r="BY75" s="148">
        <v>80308021800</v>
      </c>
      <c r="BZ75" s="148">
        <v>10937822000</v>
      </c>
      <c r="CA75" s="148">
        <v>102968244780.49001</v>
      </c>
      <c r="CB75" s="148">
        <v>98257754500</v>
      </c>
      <c r="CC75" s="148">
        <v>98355052226.830002</v>
      </c>
      <c r="CD75" s="148"/>
      <c r="CI75" s="148"/>
      <c r="CJ75" s="148"/>
      <c r="CK75" s="155"/>
      <c r="CL75" s="155"/>
    </row>
    <row r="76" spans="1:90" x14ac:dyDescent="0.25">
      <c r="A76" s="154">
        <v>43174</v>
      </c>
      <c r="B76" s="142">
        <v>214473325000</v>
      </c>
      <c r="C76" s="142">
        <v>284842411081.31</v>
      </c>
      <c r="D76" s="144">
        <v>419330776320</v>
      </c>
      <c r="E76" s="144">
        <v>313278332700</v>
      </c>
      <c r="F76" s="144">
        <v>829063555138.93201</v>
      </c>
      <c r="G76" s="142">
        <v>181375318530</v>
      </c>
      <c r="H76" s="142">
        <v>194925374135.03</v>
      </c>
      <c r="I76" s="144">
        <v>928563000.00999999</v>
      </c>
      <c r="J76" s="144">
        <v>4489310460</v>
      </c>
      <c r="K76" s="144">
        <v>5829323042.7200003</v>
      </c>
      <c r="L76" s="144">
        <v>659563749730</v>
      </c>
      <c r="M76" s="144">
        <v>712742890496.66199</v>
      </c>
      <c r="N76" s="144">
        <v>316980593380</v>
      </c>
      <c r="O76" s="144">
        <v>30290059280</v>
      </c>
      <c r="P76" s="144">
        <v>406371297158.15002</v>
      </c>
      <c r="Q76" s="144">
        <v>69475600800</v>
      </c>
      <c r="R76" s="144">
        <v>14858943310</v>
      </c>
      <c r="S76" s="144">
        <v>88048445982.729996</v>
      </c>
      <c r="T76" s="144">
        <v>370887207015.56</v>
      </c>
      <c r="U76" s="144">
        <v>115287899103.21001</v>
      </c>
      <c r="V76" s="144">
        <v>518631225987.03003</v>
      </c>
      <c r="W76" s="144">
        <v>36674433500</v>
      </c>
      <c r="X76" s="144">
        <v>5034377201.9300003</v>
      </c>
      <c r="Y76" s="144">
        <v>47685183531.769997</v>
      </c>
      <c r="Z76" s="144">
        <v>68164646199.120003</v>
      </c>
      <c r="AA76" s="144">
        <v>68263227851.68</v>
      </c>
      <c r="AB76" s="144">
        <v>35354347800</v>
      </c>
      <c r="AC76" s="144">
        <v>5536254850.3000002</v>
      </c>
      <c r="AD76" s="144">
        <v>44456988629.75</v>
      </c>
      <c r="AE76" s="144">
        <v>29954651700</v>
      </c>
      <c r="AF76" s="144">
        <v>3919467892.77</v>
      </c>
      <c r="AG76" s="144">
        <v>38005573156.379997</v>
      </c>
      <c r="AH76" s="142">
        <v>782168413500</v>
      </c>
      <c r="AI76" s="142">
        <v>1209680710093.49</v>
      </c>
      <c r="AJ76" s="144">
        <v>24550042998</v>
      </c>
      <c r="AK76" s="144">
        <v>3698525904.5700002</v>
      </c>
      <c r="AL76" s="144">
        <v>31463486547.360001</v>
      </c>
      <c r="AM76" s="144">
        <v>79043222300.089996</v>
      </c>
      <c r="AN76" s="144">
        <v>16873056978.969999</v>
      </c>
      <c r="AO76" s="144">
        <v>101009676711.61</v>
      </c>
      <c r="AP76" s="142">
        <v>113282607000</v>
      </c>
      <c r="AQ76" s="142">
        <v>345490800384.21997</v>
      </c>
      <c r="AR76" s="144">
        <v>43622005000</v>
      </c>
      <c r="AS76" s="144">
        <v>5943822778.25</v>
      </c>
      <c r="AT76" s="144">
        <v>56571477739.360001</v>
      </c>
      <c r="AU76" s="144">
        <v>800379423466</v>
      </c>
      <c r="AV76" s="144">
        <v>23626965000</v>
      </c>
      <c r="AW76" s="144">
        <v>923935462188.78003</v>
      </c>
      <c r="AX76" s="144">
        <v>88956404000</v>
      </c>
      <c r="AY76" s="144">
        <v>17366184982.25</v>
      </c>
      <c r="AZ76" s="144">
        <v>117053855085.82001</v>
      </c>
      <c r="BA76" s="144">
        <v>176615676270</v>
      </c>
      <c r="BB76" s="144">
        <v>36400132500</v>
      </c>
      <c r="BC76" s="144">
        <v>218634576720.89999</v>
      </c>
      <c r="BD76" s="142">
        <v>386128328934</v>
      </c>
      <c r="BE76" s="142">
        <v>404794427758.54999</v>
      </c>
      <c r="BF76" s="144">
        <v>21454406000</v>
      </c>
      <c r="BG76" s="144">
        <v>21960946306.419998</v>
      </c>
      <c r="BH76" s="144">
        <v>28660555500</v>
      </c>
      <c r="BI76" s="144">
        <v>6032566424.46</v>
      </c>
      <c r="BJ76" s="144">
        <v>39569524254.379997</v>
      </c>
      <c r="BK76" s="144">
        <v>159448186500</v>
      </c>
      <c r="BL76" s="144">
        <v>40682112998.809998</v>
      </c>
      <c r="BM76" s="144">
        <v>205684167325.17999</v>
      </c>
      <c r="BN76" s="144">
        <v>30914019000</v>
      </c>
      <c r="BO76" s="144">
        <v>5060333348.8999996</v>
      </c>
      <c r="BP76" s="144">
        <v>41086314288.099998</v>
      </c>
      <c r="BQ76" s="154">
        <v>43174</v>
      </c>
      <c r="BR76" s="144">
        <v>24651765000</v>
      </c>
      <c r="BS76" s="152">
        <v>2096550000</v>
      </c>
      <c r="BT76" s="144">
        <v>34068876256.029999</v>
      </c>
      <c r="BU76" s="144">
        <v>121443175000</v>
      </c>
      <c r="BV76" s="144">
        <v>131647643179.92</v>
      </c>
      <c r="BW76" s="144">
        <v>336772505500</v>
      </c>
      <c r="BX76" s="144">
        <v>405180648860.89001</v>
      </c>
      <c r="BY76" s="148">
        <v>80285344500</v>
      </c>
      <c r="BZ76" s="148">
        <v>10795000000</v>
      </c>
      <c r="CA76" s="148">
        <v>102819396084.31</v>
      </c>
      <c r="CB76" s="148">
        <v>97045903800</v>
      </c>
      <c r="CC76" s="148">
        <v>97139882952.869995</v>
      </c>
      <c r="CD76" s="148"/>
      <c r="CI76" s="148"/>
      <c r="CJ76" s="148"/>
      <c r="CK76" s="155"/>
      <c r="CL76" s="155"/>
    </row>
    <row r="77" spans="1:90" x14ac:dyDescent="0.25">
      <c r="A77" s="154">
        <v>43175</v>
      </c>
      <c r="B77" s="142">
        <v>214483273000</v>
      </c>
      <c r="C77" s="142">
        <v>292275134661.67999</v>
      </c>
      <c r="D77" s="144">
        <v>422029440431</v>
      </c>
      <c r="E77" s="144">
        <v>305051734300</v>
      </c>
      <c r="F77" s="144">
        <v>820736715503.48206</v>
      </c>
      <c r="G77" s="142">
        <v>181169998674</v>
      </c>
      <c r="H77" s="142">
        <v>194758173472.78</v>
      </c>
      <c r="I77" s="144">
        <v>928911000.00999999</v>
      </c>
      <c r="J77" s="144">
        <v>4446671280</v>
      </c>
      <c r="K77" s="144">
        <v>5786931944.7200003</v>
      </c>
      <c r="L77" s="144">
        <v>658991219264</v>
      </c>
      <c r="M77" s="144">
        <v>712298666201.69202</v>
      </c>
      <c r="N77" s="144">
        <v>316758605360</v>
      </c>
      <c r="O77" s="144">
        <v>30048020060</v>
      </c>
      <c r="P77" s="144">
        <v>405966355522.78998</v>
      </c>
      <c r="Q77" s="144">
        <v>69330183600</v>
      </c>
      <c r="R77" s="144">
        <v>14797586680</v>
      </c>
      <c r="S77" s="144">
        <v>87851164370.220001</v>
      </c>
      <c r="T77" s="144">
        <v>370741147521.56</v>
      </c>
      <c r="U77" s="144">
        <v>114452001303.21001</v>
      </c>
      <c r="V77" s="144">
        <v>517725030513.25</v>
      </c>
      <c r="W77" s="144">
        <v>36635702500</v>
      </c>
      <c r="X77" s="144">
        <v>5000171316.9300003</v>
      </c>
      <c r="Y77" s="144">
        <v>47617778443.790001</v>
      </c>
      <c r="Z77" s="144">
        <v>67654862699.120003</v>
      </c>
      <c r="AA77" s="144">
        <v>67752951174.260002</v>
      </c>
      <c r="AB77" s="144">
        <v>35289978000</v>
      </c>
      <c r="AC77" s="144">
        <v>5550187300.3000002</v>
      </c>
      <c r="AD77" s="144">
        <v>44410406349.370003</v>
      </c>
      <c r="AE77" s="144">
        <v>29898307900</v>
      </c>
      <c r="AF77" s="144">
        <v>3892821622.77</v>
      </c>
      <c r="AG77" s="144">
        <v>37927000490.830002</v>
      </c>
      <c r="AH77" s="142">
        <v>787207569000</v>
      </c>
      <c r="AI77" s="142">
        <v>1229772554324.6201</v>
      </c>
      <c r="AJ77" s="144">
        <v>24521142718</v>
      </c>
      <c r="AK77" s="144">
        <v>3673430489.5700002</v>
      </c>
      <c r="AL77" s="144">
        <v>31412877928.630001</v>
      </c>
      <c r="AM77" s="144">
        <v>78877589500.089996</v>
      </c>
      <c r="AN77" s="144">
        <v>16801498338.969999</v>
      </c>
      <c r="AO77" s="144">
        <v>100782226120.03999</v>
      </c>
      <c r="AP77" s="142">
        <v>113277162000</v>
      </c>
      <c r="AQ77" s="142">
        <v>345539405873.71997</v>
      </c>
      <c r="AR77" s="144">
        <v>43578229000</v>
      </c>
      <c r="AS77" s="144">
        <v>5903431738.25</v>
      </c>
      <c r="AT77" s="144">
        <v>56493814356.019997</v>
      </c>
      <c r="AU77" s="144">
        <v>800171101068</v>
      </c>
      <c r="AV77" s="144">
        <v>23276875000</v>
      </c>
      <c r="AW77" s="144">
        <v>923560791534.78003</v>
      </c>
      <c r="AX77" s="144">
        <v>88943204000</v>
      </c>
      <c r="AY77" s="144">
        <v>17248458342.25</v>
      </c>
      <c r="AZ77" s="144">
        <v>116941833048.64</v>
      </c>
      <c r="BA77" s="144">
        <v>176459728633</v>
      </c>
      <c r="BB77" s="144">
        <v>36009625000</v>
      </c>
      <c r="BC77" s="144">
        <v>218125003250.25</v>
      </c>
      <c r="BD77" s="142">
        <v>385574510603</v>
      </c>
      <c r="BE77" s="142">
        <v>403165861706.56</v>
      </c>
      <c r="BF77" s="144">
        <v>21454294500</v>
      </c>
      <c r="BG77" s="144">
        <v>21966100991.330002</v>
      </c>
      <c r="BH77" s="144">
        <v>30504849700</v>
      </c>
      <c r="BI77" s="144">
        <v>5922943500</v>
      </c>
      <c r="BJ77" s="144">
        <v>39454113774.809998</v>
      </c>
      <c r="BK77" s="144">
        <v>159344307500</v>
      </c>
      <c r="BL77" s="144">
        <v>40370411498.809998</v>
      </c>
      <c r="BM77" s="144">
        <v>205298123094.73001</v>
      </c>
      <c r="BN77" s="144">
        <v>30902261000</v>
      </c>
      <c r="BO77" s="144">
        <v>5021950848.8999996</v>
      </c>
      <c r="BP77" s="144">
        <v>41042575506.029999</v>
      </c>
      <c r="BQ77" s="154">
        <v>43175</v>
      </c>
      <c r="BR77" s="144">
        <v>24613207000</v>
      </c>
      <c r="BS77" s="152">
        <v>2083100000</v>
      </c>
      <c r="BT77" s="144">
        <v>34021683852.41</v>
      </c>
      <c r="BU77" s="144">
        <v>121406073000</v>
      </c>
      <c r="BV77" s="144">
        <v>131639365125.89</v>
      </c>
      <c r="BW77" s="144">
        <v>336592483000</v>
      </c>
      <c r="BX77" s="144">
        <v>407201160874.69</v>
      </c>
      <c r="BY77" s="148">
        <v>80207081700</v>
      </c>
      <c r="BZ77" s="148">
        <v>10721902500</v>
      </c>
      <c r="CA77" s="148">
        <v>102684705783.37</v>
      </c>
      <c r="CB77" s="148">
        <v>96916131500</v>
      </c>
      <c r="CC77" s="148">
        <v>97006832550.710007</v>
      </c>
      <c r="CD77" s="148"/>
      <c r="CI77" s="148"/>
      <c r="CJ77" s="148"/>
      <c r="CK77" s="155"/>
      <c r="CL77" s="155"/>
    </row>
    <row r="78" spans="1:90" x14ac:dyDescent="0.25">
      <c r="A78" s="154">
        <v>43176</v>
      </c>
      <c r="B78" s="142">
        <v>214483273000</v>
      </c>
      <c r="C78" s="142">
        <v>292275134661.67999</v>
      </c>
      <c r="D78" s="144">
        <v>422029440431</v>
      </c>
      <c r="E78" s="144">
        <v>305051734300</v>
      </c>
      <c r="F78" s="144">
        <v>820736715503.48206</v>
      </c>
      <c r="G78" s="142">
        <v>181169998674</v>
      </c>
      <c r="H78" s="142">
        <v>194758173472.78</v>
      </c>
      <c r="I78" s="144">
        <v>928911000.00999999</v>
      </c>
      <c r="J78" s="144">
        <v>4446671280</v>
      </c>
      <c r="K78" s="144">
        <v>5786931944.7200003</v>
      </c>
      <c r="L78" s="144">
        <v>658991219264</v>
      </c>
      <c r="M78" s="144">
        <v>712298666201.69202</v>
      </c>
      <c r="N78" s="144">
        <v>316758605360</v>
      </c>
      <c r="O78" s="144">
        <v>30048020060</v>
      </c>
      <c r="P78" s="144">
        <v>405966355522.78998</v>
      </c>
      <c r="Q78" s="144">
        <v>69330183600</v>
      </c>
      <c r="R78" s="144">
        <v>14797586680</v>
      </c>
      <c r="S78" s="144">
        <v>87851164370.220001</v>
      </c>
      <c r="T78" s="144">
        <v>370741147521.56</v>
      </c>
      <c r="U78" s="144">
        <v>114452001303.21001</v>
      </c>
      <c r="V78" s="144">
        <v>517725030513.25</v>
      </c>
      <c r="W78" s="144">
        <v>36635702500</v>
      </c>
      <c r="X78" s="144">
        <v>5000171316.9300003</v>
      </c>
      <c r="Y78" s="144">
        <v>47617778443.790001</v>
      </c>
      <c r="Z78" s="144">
        <v>67654862699.120003</v>
      </c>
      <c r="AA78" s="144">
        <v>67752951174.260002</v>
      </c>
      <c r="AB78" s="144">
        <v>35289978000</v>
      </c>
      <c r="AC78" s="144">
        <v>5550187300.3000002</v>
      </c>
      <c r="AD78" s="144">
        <v>44410406349.370003</v>
      </c>
      <c r="AE78" s="144">
        <v>29898307900</v>
      </c>
      <c r="AF78" s="144">
        <v>3892821622.77</v>
      </c>
      <c r="AG78" s="144">
        <v>37927000490.830002</v>
      </c>
      <c r="AH78" s="142">
        <v>787207569000</v>
      </c>
      <c r="AI78" s="142">
        <v>1229772554324.6201</v>
      </c>
      <c r="AJ78" s="144">
        <v>24521142718</v>
      </c>
      <c r="AK78" s="144">
        <v>3673430489.5700002</v>
      </c>
      <c r="AL78" s="144">
        <v>31412877928.630001</v>
      </c>
      <c r="AM78" s="144">
        <v>78877589500.089996</v>
      </c>
      <c r="AN78" s="144">
        <v>16801498338.969999</v>
      </c>
      <c r="AO78" s="144">
        <v>100782226120.03999</v>
      </c>
      <c r="AP78" s="142">
        <v>113277162000</v>
      </c>
      <c r="AQ78" s="142">
        <v>345539405873.71997</v>
      </c>
      <c r="AR78" s="144">
        <v>43578229000</v>
      </c>
      <c r="AS78" s="144">
        <v>5903431738.25</v>
      </c>
      <c r="AT78" s="144">
        <v>56493814356.019997</v>
      </c>
      <c r="AU78" s="144">
        <v>800171101068</v>
      </c>
      <c r="AV78" s="144">
        <v>23276875000</v>
      </c>
      <c r="AW78" s="144">
        <v>923560791534.78003</v>
      </c>
      <c r="AX78" s="144">
        <v>88943204000</v>
      </c>
      <c r="AY78" s="144">
        <v>17248458342.25</v>
      </c>
      <c r="AZ78" s="144">
        <v>116941833048.64</v>
      </c>
      <c r="BA78" s="144">
        <v>176459728633</v>
      </c>
      <c r="BB78" s="144">
        <v>36009625000</v>
      </c>
      <c r="BC78" s="144">
        <v>218125003250.25</v>
      </c>
      <c r="BD78" s="142">
        <v>385574510603</v>
      </c>
      <c r="BE78" s="142">
        <v>403165861706.56</v>
      </c>
      <c r="BF78" s="144">
        <v>21454294500</v>
      </c>
      <c r="BG78" s="144">
        <v>21966100991.330002</v>
      </c>
      <c r="BH78" s="144">
        <v>30504849700</v>
      </c>
      <c r="BI78" s="144">
        <v>5922943500</v>
      </c>
      <c r="BJ78" s="144">
        <v>39454113774.809998</v>
      </c>
      <c r="BK78" s="144">
        <v>159344307500</v>
      </c>
      <c r="BL78" s="144">
        <v>40370411498.809998</v>
      </c>
      <c r="BM78" s="144">
        <v>205298123094.73001</v>
      </c>
      <c r="BN78" s="144">
        <v>30902261000</v>
      </c>
      <c r="BO78" s="144">
        <v>5021950848.8999996</v>
      </c>
      <c r="BP78" s="144">
        <v>41042575506.029999</v>
      </c>
      <c r="BQ78" s="154">
        <v>43176</v>
      </c>
      <c r="BR78" s="144">
        <v>24613207000</v>
      </c>
      <c r="BS78" s="152">
        <v>2083100000</v>
      </c>
      <c r="BT78" s="144">
        <v>34021683852.41</v>
      </c>
      <c r="BU78" s="144">
        <v>121406073000</v>
      </c>
      <c r="BV78" s="144">
        <v>131639365125.89</v>
      </c>
      <c r="BW78" s="144">
        <v>336592483000</v>
      </c>
      <c r="BX78" s="144">
        <v>407201160874.69</v>
      </c>
      <c r="BY78" s="148">
        <v>80207081700</v>
      </c>
      <c r="BZ78" s="148">
        <v>10721902500</v>
      </c>
      <c r="CA78" s="148">
        <v>102684705783.37</v>
      </c>
      <c r="CB78" s="148">
        <v>96916131500</v>
      </c>
      <c r="CC78" s="148">
        <v>97006832550.710007</v>
      </c>
      <c r="CD78" s="148"/>
      <c r="CI78" s="148"/>
      <c r="CJ78" s="148"/>
      <c r="CK78" s="155"/>
      <c r="CL78" s="155"/>
    </row>
    <row r="79" spans="1:90" x14ac:dyDescent="0.25">
      <c r="A79" s="154">
        <v>43177</v>
      </c>
      <c r="B79" s="142">
        <v>214483273000</v>
      </c>
      <c r="C79" s="142">
        <v>292275134661.67999</v>
      </c>
      <c r="D79" s="144">
        <v>422029440431</v>
      </c>
      <c r="E79" s="144">
        <v>305051734300</v>
      </c>
      <c r="F79" s="144">
        <v>820736715503.48206</v>
      </c>
      <c r="G79" s="142">
        <v>181169998674</v>
      </c>
      <c r="H79" s="142">
        <v>194758173472.78</v>
      </c>
      <c r="I79" s="144">
        <v>928911000.00999999</v>
      </c>
      <c r="J79" s="144">
        <v>4446671280</v>
      </c>
      <c r="K79" s="144">
        <v>5786931944.7200003</v>
      </c>
      <c r="L79" s="144">
        <v>658991219264</v>
      </c>
      <c r="M79" s="144">
        <v>712298666201.69202</v>
      </c>
      <c r="N79" s="144">
        <v>316758605360</v>
      </c>
      <c r="O79" s="144">
        <v>30048020060</v>
      </c>
      <c r="P79" s="144">
        <v>405966355522.78998</v>
      </c>
      <c r="Q79" s="144">
        <v>69330183600</v>
      </c>
      <c r="R79" s="144">
        <v>14797586680</v>
      </c>
      <c r="S79" s="144">
        <v>87851164370.220001</v>
      </c>
      <c r="T79" s="144">
        <v>370741147521.56</v>
      </c>
      <c r="U79" s="144">
        <v>114452001303.21001</v>
      </c>
      <c r="V79" s="144">
        <v>517725030513.25</v>
      </c>
      <c r="W79" s="144">
        <v>36635702500</v>
      </c>
      <c r="X79" s="144">
        <v>5000171316.9300003</v>
      </c>
      <c r="Y79" s="144">
        <v>47617778443.790001</v>
      </c>
      <c r="Z79" s="144">
        <v>67654862699.120003</v>
      </c>
      <c r="AA79" s="144">
        <v>67752951174.260002</v>
      </c>
      <c r="AB79" s="144">
        <v>35289978000</v>
      </c>
      <c r="AC79" s="144">
        <v>5550187300.3000002</v>
      </c>
      <c r="AD79" s="144">
        <v>44410406349.370003</v>
      </c>
      <c r="AE79" s="144">
        <v>29898307900</v>
      </c>
      <c r="AF79" s="144">
        <v>3892821622.77</v>
      </c>
      <c r="AG79" s="144">
        <v>37927000490.830002</v>
      </c>
      <c r="AH79" s="142">
        <v>787207569000</v>
      </c>
      <c r="AI79" s="142">
        <v>1229772554324.6201</v>
      </c>
      <c r="AJ79" s="144">
        <v>24521142718</v>
      </c>
      <c r="AK79" s="144">
        <v>3673430489.5700002</v>
      </c>
      <c r="AL79" s="144">
        <v>31412877928.630001</v>
      </c>
      <c r="AM79" s="144">
        <v>78877589500.089996</v>
      </c>
      <c r="AN79" s="144">
        <v>16801498338.969999</v>
      </c>
      <c r="AO79" s="144">
        <v>100782226120.03999</v>
      </c>
      <c r="AP79" s="142">
        <v>113277162000</v>
      </c>
      <c r="AQ79" s="142">
        <v>345539405873.71997</v>
      </c>
      <c r="AR79" s="144">
        <v>43578229000</v>
      </c>
      <c r="AS79" s="144">
        <v>5903431738.25</v>
      </c>
      <c r="AT79" s="144">
        <v>56493814356.019997</v>
      </c>
      <c r="AU79" s="144">
        <v>800171101068</v>
      </c>
      <c r="AV79" s="144">
        <v>23276875000</v>
      </c>
      <c r="AW79" s="144">
        <v>923560791534.78003</v>
      </c>
      <c r="AX79" s="144">
        <v>88943204000</v>
      </c>
      <c r="AY79" s="144">
        <v>17248458342.25</v>
      </c>
      <c r="AZ79" s="144">
        <v>116941833048.64</v>
      </c>
      <c r="BA79" s="144">
        <v>176459728633</v>
      </c>
      <c r="BB79" s="144">
        <v>36009625000</v>
      </c>
      <c r="BC79" s="144">
        <v>218125003250.25</v>
      </c>
      <c r="BD79" s="142">
        <v>385574510603</v>
      </c>
      <c r="BE79" s="142">
        <v>403165861706.56</v>
      </c>
      <c r="BF79" s="144">
        <v>21454294500</v>
      </c>
      <c r="BG79" s="144">
        <v>21966100991.330002</v>
      </c>
      <c r="BH79" s="144">
        <v>30504849700</v>
      </c>
      <c r="BI79" s="144">
        <v>5922943500</v>
      </c>
      <c r="BJ79" s="144">
        <v>39454113774.809998</v>
      </c>
      <c r="BK79" s="144">
        <v>159344307500</v>
      </c>
      <c r="BL79" s="144">
        <v>40370411498.809998</v>
      </c>
      <c r="BM79" s="144">
        <v>205298123094.73001</v>
      </c>
      <c r="BN79" s="144">
        <v>30902261000</v>
      </c>
      <c r="BO79" s="144">
        <v>5021950848.8999996</v>
      </c>
      <c r="BP79" s="144">
        <v>41042575506.029999</v>
      </c>
      <c r="BQ79" s="154">
        <v>43177</v>
      </c>
      <c r="BR79" s="144">
        <v>24613207000</v>
      </c>
      <c r="BS79" s="152">
        <v>2083100000</v>
      </c>
      <c r="BT79" s="144">
        <v>34021683852.41</v>
      </c>
      <c r="BU79" s="144">
        <v>121406073000</v>
      </c>
      <c r="BV79" s="144">
        <v>131639365125.89</v>
      </c>
      <c r="BW79" s="144">
        <v>336592483000</v>
      </c>
      <c r="BX79" s="144">
        <v>407201160874.69</v>
      </c>
      <c r="BY79" s="148">
        <v>80207081700</v>
      </c>
      <c r="BZ79" s="148">
        <v>10721902500</v>
      </c>
      <c r="CA79" s="148">
        <v>102684705783.37</v>
      </c>
      <c r="CB79" s="148">
        <v>96916131500</v>
      </c>
      <c r="CC79" s="148">
        <v>97006832550.710007</v>
      </c>
      <c r="CD79" s="148"/>
      <c r="CI79" s="148"/>
      <c r="CJ79" s="148"/>
      <c r="CK79" s="155"/>
      <c r="CL79" s="155"/>
    </row>
    <row r="80" spans="1:90" x14ac:dyDescent="0.25">
      <c r="A80" s="154">
        <v>43178</v>
      </c>
      <c r="B80" s="142">
        <v>214534090000</v>
      </c>
      <c r="C80" s="142">
        <v>301349185778.38</v>
      </c>
      <c r="D80" s="144">
        <v>421695902091</v>
      </c>
      <c r="E80" s="144">
        <v>304387128200</v>
      </c>
      <c r="F80" s="144">
        <v>819556518840.29199</v>
      </c>
      <c r="G80" s="142">
        <v>185074491600</v>
      </c>
      <c r="H80" s="142">
        <v>194849360292.14001</v>
      </c>
      <c r="I80" s="144">
        <v>930751000.00999999</v>
      </c>
      <c r="J80" s="144">
        <v>4505579380</v>
      </c>
      <c r="K80" s="144">
        <v>5784340149.4799995</v>
      </c>
      <c r="L80" s="144">
        <v>657858943115</v>
      </c>
      <c r="M80" s="144">
        <v>712570976915.01196</v>
      </c>
      <c r="N80" s="144">
        <v>316584477560</v>
      </c>
      <c r="O80" s="144">
        <v>31038579060</v>
      </c>
      <c r="P80" s="144">
        <v>405964971605.37</v>
      </c>
      <c r="Q80" s="144">
        <v>69359176000</v>
      </c>
      <c r="R80" s="144">
        <v>15145629680</v>
      </c>
      <c r="S80" s="144">
        <v>87910279892.470001</v>
      </c>
      <c r="T80" s="144">
        <v>366703288713.56</v>
      </c>
      <c r="U80" s="144">
        <v>117278888803.19</v>
      </c>
      <c r="V80" s="144">
        <v>517970027241.42999</v>
      </c>
      <c r="W80" s="144">
        <v>36606929500</v>
      </c>
      <c r="X80" s="144">
        <v>5214887316.9300003</v>
      </c>
      <c r="Y80" s="144">
        <v>47606466802.339996</v>
      </c>
      <c r="Z80" s="144">
        <v>67898890899.120003</v>
      </c>
      <c r="AA80" s="144">
        <v>67808150113.339996</v>
      </c>
      <c r="AB80" s="144">
        <v>35271272200</v>
      </c>
      <c r="AC80" s="144">
        <v>5617916300.3000002</v>
      </c>
      <c r="AD80" s="144">
        <v>44440112622.5</v>
      </c>
      <c r="AE80" s="144">
        <v>29904442700</v>
      </c>
      <c r="AF80" s="144">
        <v>4054032123.73</v>
      </c>
      <c r="AG80" s="144">
        <v>37946980368.919998</v>
      </c>
      <c r="AH80" s="142">
        <v>787068793500</v>
      </c>
      <c r="AI80" s="142">
        <v>1239114391624.03</v>
      </c>
      <c r="AJ80" s="144">
        <v>24511257429</v>
      </c>
      <c r="AK80" s="144">
        <v>3814436489.5700002</v>
      </c>
      <c r="AL80" s="144">
        <v>31415009834.029999</v>
      </c>
      <c r="AM80" s="144">
        <v>78918107400.089996</v>
      </c>
      <c r="AN80" s="144">
        <v>17218078838.970001</v>
      </c>
      <c r="AO80" s="144">
        <v>100853225987.42999</v>
      </c>
      <c r="AP80" s="142">
        <v>113259772000</v>
      </c>
      <c r="AQ80" s="142">
        <v>346181192488.38</v>
      </c>
      <c r="AR80" s="144">
        <v>43559653000</v>
      </c>
      <c r="AS80" s="144">
        <v>6163195738.7600002</v>
      </c>
      <c r="AT80" s="144">
        <v>56495726295.360001</v>
      </c>
      <c r="AU80" s="144">
        <v>799959549548</v>
      </c>
      <c r="AV80" s="144">
        <v>23220175000</v>
      </c>
      <c r="AW80" s="144">
        <v>923844934442.70996</v>
      </c>
      <c r="AX80" s="144">
        <v>88906604000</v>
      </c>
      <c r="AY80" s="144">
        <v>18011739343.459999</v>
      </c>
      <c r="AZ80" s="144">
        <v>116982863891.57001</v>
      </c>
      <c r="BA80" s="144">
        <v>176449769172</v>
      </c>
      <c r="BB80" s="144">
        <v>35515872500</v>
      </c>
      <c r="BC80" s="144">
        <v>217731960352.97</v>
      </c>
      <c r="BD80" s="142">
        <v>385540389507</v>
      </c>
      <c r="BE80" s="142">
        <v>403524800510.57001</v>
      </c>
      <c r="BF80" s="144">
        <v>21458352500</v>
      </c>
      <c r="BG80" s="144">
        <v>21985957486.869999</v>
      </c>
      <c r="BH80" s="144">
        <v>30480566300</v>
      </c>
      <c r="BI80" s="144">
        <v>6194560000</v>
      </c>
      <c r="BJ80" s="144">
        <v>39446503886.150002</v>
      </c>
      <c r="BK80" s="144">
        <v>159402092800</v>
      </c>
      <c r="BL80" s="144">
        <v>39996095997.870003</v>
      </c>
      <c r="BM80" s="144">
        <v>205478472786.47</v>
      </c>
      <c r="BN80" s="144">
        <v>30887573000</v>
      </c>
      <c r="BO80" s="144">
        <v>5193434948.5100002</v>
      </c>
      <c r="BP80" s="144">
        <v>41049609776.410004</v>
      </c>
      <c r="BQ80" s="154">
        <v>43178</v>
      </c>
      <c r="BR80" s="144">
        <v>25611669000</v>
      </c>
      <c r="BS80" s="152">
        <v>2087000000</v>
      </c>
      <c r="BT80" s="144">
        <v>34015010702.759998</v>
      </c>
      <c r="BU80" s="144">
        <v>121371861000</v>
      </c>
      <c r="BV80" s="144">
        <v>131691640667.03999</v>
      </c>
      <c r="BW80" s="144">
        <v>336743758000</v>
      </c>
      <c r="BX80" s="144">
        <v>407205712002.19</v>
      </c>
      <c r="BY80" s="148">
        <v>80273642500</v>
      </c>
      <c r="BZ80" s="148">
        <v>11309815500</v>
      </c>
      <c r="CA80" s="148">
        <v>102816721316.16</v>
      </c>
      <c r="CB80" s="148">
        <v>96732869500</v>
      </c>
      <c r="CC80" s="148">
        <v>96813749538.139999</v>
      </c>
      <c r="CD80" s="148"/>
      <c r="CI80" s="148"/>
      <c r="CJ80" s="148"/>
      <c r="CK80" s="155"/>
      <c r="CL80" s="155"/>
    </row>
    <row r="81" spans="1:90" x14ac:dyDescent="0.25">
      <c r="A81" s="154">
        <v>43179</v>
      </c>
      <c r="B81" s="142">
        <v>214553493000</v>
      </c>
      <c r="C81" s="142">
        <v>301413261118.65002</v>
      </c>
      <c r="D81" s="144">
        <v>421572063993</v>
      </c>
      <c r="E81" s="144">
        <v>308243754700</v>
      </c>
      <c r="F81" s="144">
        <v>823376626510.36206</v>
      </c>
      <c r="G81" s="142">
        <v>184975323509</v>
      </c>
      <c r="H81" s="142">
        <v>194775210389.20999</v>
      </c>
      <c r="I81" s="144">
        <v>931169000.00999999</v>
      </c>
      <c r="J81" s="144">
        <v>4445147400</v>
      </c>
      <c r="K81" s="144">
        <v>5723636520.0900002</v>
      </c>
      <c r="L81" s="144">
        <v>657494751065</v>
      </c>
      <c r="M81" s="144">
        <v>712333714034.11206</v>
      </c>
      <c r="N81" s="144">
        <v>316336895220</v>
      </c>
      <c r="O81" s="144">
        <v>30755300200</v>
      </c>
      <c r="P81" s="144">
        <v>405493215217.73999</v>
      </c>
      <c r="Q81" s="144">
        <v>69251876600</v>
      </c>
      <c r="R81" s="144">
        <v>15302742200</v>
      </c>
      <c r="S81" s="144">
        <v>87969589256.490005</v>
      </c>
      <c r="T81" s="144">
        <v>366677214293.56</v>
      </c>
      <c r="U81" s="144">
        <v>116126680503.19</v>
      </c>
      <c r="V81" s="144">
        <v>516867705394.21997</v>
      </c>
      <c r="W81" s="144">
        <v>36584073500</v>
      </c>
      <c r="X81" s="144">
        <v>5173128206.9300003</v>
      </c>
      <c r="Y81" s="144">
        <v>47547382756.550003</v>
      </c>
      <c r="Z81" s="144">
        <v>67332003099.120003</v>
      </c>
      <c r="AA81" s="144">
        <v>67241064816.5</v>
      </c>
      <c r="AB81" s="144">
        <v>35258429500</v>
      </c>
      <c r="AC81" s="144">
        <v>5646985500.3000002</v>
      </c>
      <c r="AD81" s="144">
        <v>44460200170.57</v>
      </c>
      <c r="AE81" s="144">
        <v>29898936400</v>
      </c>
      <c r="AF81" s="144">
        <v>4021711403.73</v>
      </c>
      <c r="AG81" s="144">
        <v>37913661638.769997</v>
      </c>
      <c r="AH81" s="142">
        <v>790085643500</v>
      </c>
      <c r="AI81" s="142">
        <v>1138757277292.53</v>
      </c>
      <c r="AJ81" s="144">
        <v>24506199073</v>
      </c>
      <c r="AK81" s="144">
        <v>3782535299.5700002</v>
      </c>
      <c r="AL81" s="144">
        <v>31381446330.279999</v>
      </c>
      <c r="AM81" s="144">
        <v>78803644600.089996</v>
      </c>
      <c r="AN81" s="144">
        <v>17384427298.970001</v>
      </c>
      <c r="AO81" s="144">
        <v>100914853238.41</v>
      </c>
      <c r="AP81" s="142">
        <v>113254387000</v>
      </c>
      <c r="AQ81" s="142">
        <v>346222427185.02002</v>
      </c>
      <c r="AR81" s="144">
        <v>43533382000</v>
      </c>
      <c r="AS81" s="144">
        <v>6113903298.7600002</v>
      </c>
      <c r="AT81" s="144">
        <v>56426685927.949997</v>
      </c>
      <c r="AU81" s="144">
        <v>826173644812</v>
      </c>
      <c r="AV81" s="144">
        <v>23156725000</v>
      </c>
      <c r="AW81" s="144">
        <v>910188941989.21997</v>
      </c>
      <c r="AX81" s="144">
        <v>88893404000</v>
      </c>
      <c r="AY81" s="144">
        <v>17846397803.459999</v>
      </c>
      <c r="AZ81" s="144">
        <v>116823243867.13</v>
      </c>
      <c r="BA81" s="144">
        <v>176276751238</v>
      </c>
      <c r="BB81" s="144">
        <v>35161847500</v>
      </c>
      <c r="BC81" s="144">
        <v>217241919439.04001</v>
      </c>
      <c r="BD81" s="142">
        <v>385286009459</v>
      </c>
      <c r="BE81" s="142">
        <v>403344366853.53003</v>
      </c>
      <c r="BF81" s="144">
        <v>21456952000</v>
      </c>
      <c r="BG81" s="144">
        <v>21989823076.049999</v>
      </c>
      <c r="BH81" s="144">
        <v>30471066700</v>
      </c>
      <c r="BI81" s="144">
        <v>6141931000</v>
      </c>
      <c r="BJ81" s="144">
        <v>39389066947.449997</v>
      </c>
      <c r="BK81" s="144">
        <v>159254971500</v>
      </c>
      <c r="BL81" s="144">
        <v>39795752497.870003</v>
      </c>
      <c r="BM81" s="144">
        <v>205060490344.91</v>
      </c>
      <c r="BN81" s="144">
        <v>30882800000</v>
      </c>
      <c r="BO81" s="144">
        <v>5150905148.5100002</v>
      </c>
      <c r="BP81" s="144">
        <v>41008715350.93</v>
      </c>
      <c r="BQ81" s="154">
        <v>43179</v>
      </c>
      <c r="BR81" s="144">
        <v>25610455000</v>
      </c>
      <c r="BS81" s="152">
        <v>2053425000</v>
      </c>
      <c r="BT81" s="144">
        <v>33985243220.400002</v>
      </c>
      <c r="BU81" s="144">
        <v>121358012500</v>
      </c>
      <c r="BV81" s="144">
        <v>131706620814.36</v>
      </c>
      <c r="BW81" s="144">
        <v>336627340000</v>
      </c>
      <c r="BX81" s="144">
        <v>406513509287.71002</v>
      </c>
      <c r="BY81" s="148">
        <v>80184026700</v>
      </c>
      <c r="BZ81" s="148">
        <v>11202778500</v>
      </c>
      <c r="CA81" s="148">
        <v>102636726460.35001</v>
      </c>
      <c r="CB81" s="148">
        <v>95902285000</v>
      </c>
      <c r="CC81" s="148">
        <v>95979897798.009995</v>
      </c>
      <c r="CD81" s="148"/>
      <c r="CI81" s="148"/>
      <c r="CJ81" s="148"/>
      <c r="CK81" s="155"/>
      <c r="CL81" s="155"/>
    </row>
    <row r="82" spans="1:90" x14ac:dyDescent="0.25">
      <c r="A82" s="154">
        <v>43180</v>
      </c>
      <c r="B82" s="142">
        <v>214563930000</v>
      </c>
      <c r="C82" s="142">
        <v>300292844304.31</v>
      </c>
      <c r="D82" s="144">
        <v>421378881031</v>
      </c>
      <c r="E82" s="144">
        <v>307900968600</v>
      </c>
      <c r="F82" s="144">
        <v>822927704954.19202</v>
      </c>
      <c r="G82" s="142">
        <v>184855527809</v>
      </c>
      <c r="H82" s="142">
        <v>194694448090.37</v>
      </c>
      <c r="I82" s="144">
        <v>931627000.00999999</v>
      </c>
      <c r="J82" s="144">
        <v>4509102700</v>
      </c>
      <c r="K82" s="144">
        <v>5788204367.5699997</v>
      </c>
      <c r="L82" s="144">
        <v>656969140583</v>
      </c>
      <c r="M82" s="144">
        <v>711935033423.77197</v>
      </c>
      <c r="N82" s="144">
        <v>316111908700</v>
      </c>
      <c r="O82" s="144">
        <v>31103113500</v>
      </c>
      <c r="P82" s="144">
        <v>405675138614.96002</v>
      </c>
      <c r="Q82" s="144">
        <v>69171130600</v>
      </c>
      <c r="R82" s="144">
        <v>15732196000</v>
      </c>
      <c r="S82" s="144">
        <v>88327809943.020004</v>
      </c>
      <c r="T82" s="144">
        <v>366628759759.56</v>
      </c>
      <c r="U82" s="144">
        <v>117820280503.19</v>
      </c>
      <c r="V82" s="144">
        <v>518588853346.37</v>
      </c>
      <c r="W82" s="144">
        <v>36528978500</v>
      </c>
      <c r="X82" s="144">
        <v>5235270756.9300003</v>
      </c>
      <c r="Y82" s="144">
        <v>47559934836.440002</v>
      </c>
      <c r="Z82" s="144">
        <v>68306984999.120003</v>
      </c>
      <c r="AA82" s="144">
        <v>68211693866.910004</v>
      </c>
      <c r="AB82" s="144">
        <v>35220358500</v>
      </c>
      <c r="AC82" s="144">
        <v>5671462000.3000002</v>
      </c>
      <c r="AD82" s="144">
        <v>44450470137.379997</v>
      </c>
      <c r="AE82" s="144">
        <v>29855650900</v>
      </c>
      <c r="AF82" s="144">
        <v>4069653503.73</v>
      </c>
      <c r="AG82" s="144">
        <v>37922858247.68</v>
      </c>
      <c r="AH82" s="142">
        <v>791575206500</v>
      </c>
      <c r="AI82" s="142">
        <v>1101658380339.8501</v>
      </c>
      <c r="AJ82" s="144">
        <v>24491136210</v>
      </c>
      <c r="AK82" s="144">
        <v>3831444749.5700002</v>
      </c>
      <c r="AL82" s="144">
        <v>31418691601.580002</v>
      </c>
      <c r="AM82" s="144">
        <v>78722456300.089996</v>
      </c>
      <c r="AN82" s="144">
        <v>17859253998.970001</v>
      </c>
      <c r="AO82" s="144">
        <v>101317675552.56</v>
      </c>
      <c r="AP82" s="142">
        <v>113249002000</v>
      </c>
      <c r="AQ82" s="142">
        <v>346272166694.71002</v>
      </c>
      <c r="AR82" s="144">
        <v>43495877000</v>
      </c>
      <c r="AS82" s="144">
        <v>6187468498.7600002</v>
      </c>
      <c r="AT82" s="144">
        <v>56469318224.510002</v>
      </c>
      <c r="AU82" s="144">
        <v>826006220291</v>
      </c>
      <c r="AV82" s="144">
        <v>23375880000</v>
      </c>
      <c r="AW82" s="144">
        <v>910420662567.68994</v>
      </c>
      <c r="AX82" s="144">
        <v>88881454000</v>
      </c>
      <c r="AY82" s="144">
        <v>18116187503.459999</v>
      </c>
      <c r="AZ82" s="144">
        <v>117099324823.92</v>
      </c>
      <c r="BA82" s="144">
        <v>176019491993</v>
      </c>
      <c r="BB82" s="144">
        <v>35699580000</v>
      </c>
      <c r="BC82" s="144">
        <v>217559397480.28</v>
      </c>
      <c r="BD82" s="142">
        <v>384858729938</v>
      </c>
      <c r="BE82" s="142">
        <v>402994128243.65002</v>
      </c>
      <c r="BF82" s="144">
        <v>177631986000</v>
      </c>
      <c r="BG82" s="144">
        <v>21721923150.43</v>
      </c>
      <c r="BH82" s="144">
        <v>30432997700</v>
      </c>
      <c r="BI82" s="144">
        <v>6223866000</v>
      </c>
      <c r="BJ82" s="144">
        <v>39437612725.959999</v>
      </c>
      <c r="BK82" s="144">
        <v>159203707600</v>
      </c>
      <c r="BL82" s="144">
        <v>40129197997.870003</v>
      </c>
      <c r="BM82" s="144">
        <v>205372238136.32999</v>
      </c>
      <c r="BN82" s="144">
        <v>30877565000</v>
      </c>
      <c r="BO82" s="144">
        <v>5228045598.5100002</v>
      </c>
      <c r="BP82" s="144">
        <v>41087030854.029999</v>
      </c>
      <c r="BQ82" s="154">
        <v>43180</v>
      </c>
      <c r="BR82" s="144">
        <v>25570596000</v>
      </c>
      <c r="BS82" s="152">
        <v>2092600000</v>
      </c>
      <c r="BT82" s="144">
        <v>33989709221.380001</v>
      </c>
      <c r="BU82" s="144">
        <v>119841212500</v>
      </c>
      <c r="BV82" s="144">
        <v>131732899308.91</v>
      </c>
      <c r="BW82" s="144">
        <v>336458169500</v>
      </c>
      <c r="BX82" s="144">
        <v>407991200159.37</v>
      </c>
      <c r="BY82" s="148">
        <v>80139943200</v>
      </c>
      <c r="BZ82" s="148">
        <v>11381249000</v>
      </c>
      <c r="CA82" s="148">
        <v>102786603748.03</v>
      </c>
      <c r="CB82" s="148">
        <v>96830020200</v>
      </c>
      <c r="CC82" s="148">
        <v>96904393529.710007</v>
      </c>
      <c r="CD82" s="148"/>
      <c r="CI82" s="148"/>
      <c r="CJ82" s="148"/>
      <c r="CK82" s="155"/>
      <c r="CL82" s="155"/>
    </row>
    <row r="83" spans="1:90" x14ac:dyDescent="0.25">
      <c r="A83" s="154">
        <v>43181</v>
      </c>
      <c r="B83" s="142">
        <v>214577292000</v>
      </c>
      <c r="C83" s="142">
        <v>300555362956.46997</v>
      </c>
      <c r="D83" s="144">
        <v>426313438157</v>
      </c>
      <c r="E83" s="144">
        <v>307341090200</v>
      </c>
      <c r="F83" s="144">
        <v>822280853817.422</v>
      </c>
      <c r="G83" s="142">
        <v>179769690030</v>
      </c>
      <c r="H83" s="142">
        <v>194847326299.72</v>
      </c>
      <c r="I83" s="144">
        <v>931958000.00999999</v>
      </c>
      <c r="J83" s="144">
        <v>4473811360</v>
      </c>
      <c r="K83" s="144">
        <v>5753231847.9099998</v>
      </c>
      <c r="L83" s="144">
        <v>655608871858</v>
      </c>
      <c r="M83" s="144">
        <v>711708651180.02197</v>
      </c>
      <c r="N83" s="144">
        <v>315925826680</v>
      </c>
      <c r="O83" s="144">
        <v>30785872020</v>
      </c>
      <c r="P83" s="144">
        <v>405230932327.16998</v>
      </c>
      <c r="Q83" s="144">
        <v>69131218700</v>
      </c>
      <c r="R83" s="144">
        <v>15824960310</v>
      </c>
      <c r="S83" s="144">
        <v>88389804575.080002</v>
      </c>
      <c r="T83" s="144">
        <v>362500213717.56</v>
      </c>
      <c r="U83" s="144">
        <v>116290509103.19</v>
      </c>
      <c r="V83" s="144">
        <v>517086495007.32001</v>
      </c>
      <c r="W83" s="144">
        <v>36475564500</v>
      </c>
      <c r="X83" s="144">
        <v>5173880651.9300003</v>
      </c>
      <c r="Y83" s="144">
        <v>47450525728.260002</v>
      </c>
      <c r="Z83" s="144">
        <v>0</v>
      </c>
      <c r="AA83" s="144">
        <v>67205356596.910004</v>
      </c>
      <c r="AB83" s="144">
        <v>35171319600</v>
      </c>
      <c r="AC83" s="144">
        <v>5670463850.3000002</v>
      </c>
      <c r="AD83" s="144">
        <v>44404298320.129997</v>
      </c>
      <c r="AE83" s="144">
        <v>29834344200</v>
      </c>
      <c r="AF83" s="144">
        <v>4022150793.73</v>
      </c>
      <c r="AG83" s="144">
        <v>37858588372.099998</v>
      </c>
      <c r="AH83" s="142">
        <v>817096802500</v>
      </c>
      <c r="AI83" s="142">
        <v>1101686836823.04</v>
      </c>
      <c r="AJ83" s="144">
        <v>24484596175</v>
      </c>
      <c r="AK83" s="144">
        <v>3784084454.5700002</v>
      </c>
      <c r="AL83" s="144">
        <v>31368187024</v>
      </c>
      <c r="AM83" s="144">
        <v>78663542000.089996</v>
      </c>
      <c r="AN83" s="144">
        <v>17953726778.970001</v>
      </c>
      <c r="AO83" s="144">
        <v>101362788611.7</v>
      </c>
      <c r="AP83" s="142">
        <v>113243617000</v>
      </c>
      <c r="AQ83" s="142">
        <v>345786708524.20001</v>
      </c>
      <c r="AR83" s="144">
        <v>43439401000</v>
      </c>
      <c r="AS83" s="144">
        <v>6114852078.7600002</v>
      </c>
      <c r="AT83" s="144">
        <v>56346795508.760002</v>
      </c>
      <c r="AU83" s="144">
        <v>825864692750</v>
      </c>
      <c r="AV83" s="144">
        <v>23291740000</v>
      </c>
      <c r="AW83" s="144">
        <v>910377121240.19995</v>
      </c>
      <c r="AX83" s="144">
        <v>88877254000</v>
      </c>
      <c r="AY83" s="144">
        <v>17865442283.459999</v>
      </c>
      <c r="AZ83" s="144">
        <v>116863242606.75999</v>
      </c>
      <c r="BA83" s="144">
        <v>175905334849</v>
      </c>
      <c r="BB83" s="144">
        <v>35379705000</v>
      </c>
      <c r="BC83" s="144">
        <v>217162368337.82001</v>
      </c>
      <c r="BD83" s="142">
        <v>384787872366</v>
      </c>
      <c r="BE83" s="142">
        <v>402992869866.72998</v>
      </c>
      <c r="BF83" s="144">
        <v>177761064500</v>
      </c>
      <c r="BG83" s="144">
        <v>180456268750.17999</v>
      </c>
      <c r="BH83" s="144">
        <v>30389032100</v>
      </c>
      <c r="BI83" s="144">
        <v>6145303500</v>
      </c>
      <c r="BJ83" s="144">
        <v>39319776719.199997</v>
      </c>
      <c r="BK83" s="144">
        <v>156294534600</v>
      </c>
      <c r="BL83" s="144">
        <v>39823613497.870003</v>
      </c>
      <c r="BM83" s="144">
        <v>205197536388.48999</v>
      </c>
      <c r="BN83" s="144">
        <v>30873373000</v>
      </c>
      <c r="BO83" s="144">
        <v>5159302348.5100002</v>
      </c>
      <c r="BP83" s="144">
        <v>41020619553.660004</v>
      </c>
      <c r="BQ83" s="154">
        <v>43181</v>
      </c>
      <c r="BR83" s="144">
        <v>25520159000</v>
      </c>
      <c r="BS83" s="152">
        <v>2050050000</v>
      </c>
      <c r="BT83" s="144">
        <v>33901872139.990002</v>
      </c>
      <c r="BU83" s="144">
        <v>119871910000</v>
      </c>
      <c r="BV83" s="144">
        <v>131792852535.5</v>
      </c>
      <c r="BW83" s="144">
        <v>336302909000</v>
      </c>
      <c r="BX83" s="144">
        <v>406856592109.39001</v>
      </c>
      <c r="BY83" s="148">
        <v>80147119500</v>
      </c>
      <c r="BZ83" s="148">
        <v>11217607000</v>
      </c>
      <c r="CA83" s="148">
        <v>102645731076.17</v>
      </c>
      <c r="CB83" s="148">
        <v>95744679000</v>
      </c>
      <c r="CC83" s="148">
        <v>95815782070.630005</v>
      </c>
      <c r="CD83" s="148"/>
      <c r="CI83" s="148"/>
      <c r="CJ83" s="148"/>
      <c r="CK83" s="155"/>
      <c r="CL83" s="155"/>
    </row>
    <row r="84" spans="1:90" x14ac:dyDescent="0.25">
      <c r="A84" s="154">
        <v>43182</v>
      </c>
      <c r="B84" s="142">
        <v>244244161000</v>
      </c>
      <c r="C84" s="142">
        <v>300931678966.52002</v>
      </c>
      <c r="D84" s="144">
        <v>400215719319</v>
      </c>
      <c r="E84" s="144">
        <v>305879825200</v>
      </c>
      <c r="F84" s="144">
        <v>820046409872.36206</v>
      </c>
      <c r="G84" s="142">
        <v>179117252032</v>
      </c>
      <c r="H84" s="142">
        <v>194229695893.17999</v>
      </c>
      <c r="I84" s="144">
        <v>932018000.00999999</v>
      </c>
      <c r="J84" s="144">
        <v>4431369480</v>
      </c>
      <c r="K84" s="144">
        <v>5710753264.9200001</v>
      </c>
      <c r="L84" s="144">
        <v>654113680287</v>
      </c>
      <c r="M84" s="144">
        <v>710340372617.47095</v>
      </c>
      <c r="N84" s="144">
        <v>315424020040</v>
      </c>
      <c r="O84" s="144">
        <v>30613240560</v>
      </c>
      <c r="P84" s="144">
        <v>404615537686.75</v>
      </c>
      <c r="Q84" s="144">
        <v>68827802000</v>
      </c>
      <c r="R84" s="144">
        <v>15863286280</v>
      </c>
      <c r="S84" s="144">
        <v>88134201725.649994</v>
      </c>
      <c r="T84" s="144">
        <v>358104521889.56</v>
      </c>
      <c r="U84" s="144">
        <v>115630148803.19</v>
      </c>
      <c r="V84" s="144">
        <v>516208358632.59998</v>
      </c>
      <c r="W84" s="144">
        <v>36348631500</v>
      </c>
      <c r="X84" s="144">
        <v>5146685316.9300003</v>
      </c>
      <c r="Y84" s="144">
        <v>47301804969.949997</v>
      </c>
      <c r="Z84" s="144">
        <v>66808026699.120003</v>
      </c>
      <c r="AA84" s="144">
        <v>66801956258.739998</v>
      </c>
      <c r="AB84" s="144">
        <v>35077051200</v>
      </c>
      <c r="AC84" s="144">
        <v>5662403300.3000002</v>
      </c>
      <c r="AD84" s="144">
        <v>44305838237.410004</v>
      </c>
      <c r="AE84" s="144">
        <v>29731072100</v>
      </c>
      <c r="AF84" s="144">
        <v>4001094123.73</v>
      </c>
      <c r="AG84" s="144">
        <v>37738802452.489998</v>
      </c>
      <c r="AH84" s="142">
        <v>817058625000</v>
      </c>
      <c r="AI84" s="142">
        <v>1203329587661.8899</v>
      </c>
      <c r="AJ84" s="144">
        <v>24430320145</v>
      </c>
      <c r="AK84" s="144">
        <v>3763657489.5700002</v>
      </c>
      <c r="AL84" s="144">
        <v>31296883757.040001</v>
      </c>
      <c r="AM84" s="144">
        <v>78335945800.089996</v>
      </c>
      <c r="AN84" s="144">
        <v>17992100838.970001</v>
      </c>
      <c r="AO84" s="144">
        <v>101083125100.44</v>
      </c>
      <c r="AP84" s="142">
        <v>113238232000</v>
      </c>
      <c r="AQ84" s="142">
        <v>346372320476.64001</v>
      </c>
      <c r="AR84" s="144">
        <v>43347357000</v>
      </c>
      <c r="AS84" s="144">
        <v>6082735238.7600002</v>
      </c>
      <c r="AT84" s="144">
        <v>56229197689.129997</v>
      </c>
      <c r="AU84" s="144">
        <v>804473961087</v>
      </c>
      <c r="AV84" s="144">
        <v>23190945000</v>
      </c>
      <c r="AW84" s="144">
        <v>909072240410.71997</v>
      </c>
      <c r="AX84" s="144">
        <v>88870917400</v>
      </c>
      <c r="AY84" s="144">
        <v>17763519343.459999</v>
      </c>
      <c r="AZ84" s="144">
        <v>116773843690.25999</v>
      </c>
      <c r="BA84" s="144">
        <v>175112755272</v>
      </c>
      <c r="BB84" s="144">
        <v>34797700000</v>
      </c>
      <c r="BC84" s="144">
        <v>215824789004.35001</v>
      </c>
      <c r="BD84" s="142">
        <v>387981277654</v>
      </c>
      <c r="BE84" s="142">
        <v>401333378924.76001</v>
      </c>
      <c r="BF84" s="144">
        <v>177399052000</v>
      </c>
      <c r="BG84" s="144">
        <v>180130407523.23001</v>
      </c>
      <c r="BH84" s="144">
        <v>30310454300</v>
      </c>
      <c r="BI84" s="144">
        <v>6111909000</v>
      </c>
      <c r="BJ84" s="144">
        <v>39212492160.349998</v>
      </c>
      <c r="BK84" s="144">
        <v>155999848600</v>
      </c>
      <c r="BL84" s="144">
        <v>39756735997.870003</v>
      </c>
      <c r="BM84" s="144">
        <v>204865562624.39999</v>
      </c>
      <c r="BN84" s="144">
        <v>30859600000</v>
      </c>
      <c r="BO84" s="144">
        <v>5139074248.5100002</v>
      </c>
      <c r="BP84" s="144">
        <v>40993131351.470001</v>
      </c>
      <c r="BQ84" s="154">
        <v>43182</v>
      </c>
      <c r="BR84" s="144">
        <v>25455899000</v>
      </c>
      <c r="BS84" s="152">
        <v>2022500000</v>
      </c>
      <c r="BT84" s="144">
        <v>33815213678.66</v>
      </c>
      <c r="BU84" s="144">
        <v>119827751000</v>
      </c>
      <c r="BV84" s="144">
        <v>131777334192.39999</v>
      </c>
      <c r="BW84" s="144">
        <v>335717880500</v>
      </c>
      <c r="BX84" s="144">
        <v>404222859310.17999</v>
      </c>
      <c r="BY84" s="148">
        <v>79851068100</v>
      </c>
      <c r="BZ84" s="148">
        <v>11152315000</v>
      </c>
      <c r="CA84" s="148">
        <v>102300693461.00999</v>
      </c>
      <c r="CB84" s="148">
        <v>94879774200</v>
      </c>
      <c r="CC84" s="148">
        <v>94947643268.279999</v>
      </c>
      <c r="CD84" s="148"/>
      <c r="CI84" s="148"/>
      <c r="CJ84" s="148"/>
      <c r="CK84" s="155"/>
      <c r="CL84" s="155"/>
    </row>
    <row r="85" spans="1:90" x14ac:dyDescent="0.25">
      <c r="A85" s="154">
        <v>43183</v>
      </c>
      <c r="B85" s="142">
        <v>244244161000</v>
      </c>
      <c r="C85" s="142">
        <v>300931678966.52002</v>
      </c>
      <c r="D85" s="144">
        <v>400215719319</v>
      </c>
      <c r="E85" s="144">
        <v>305879825200</v>
      </c>
      <c r="F85" s="144">
        <v>820046409872.36206</v>
      </c>
      <c r="G85" s="142">
        <v>179117252032</v>
      </c>
      <c r="H85" s="142">
        <v>194229695893.17999</v>
      </c>
      <c r="I85" s="144">
        <v>932018000.00999999</v>
      </c>
      <c r="J85" s="144">
        <v>4431369480</v>
      </c>
      <c r="K85" s="144">
        <v>5710753264.9200001</v>
      </c>
      <c r="L85" s="144">
        <v>654113680287</v>
      </c>
      <c r="M85" s="144">
        <v>710340372617.47095</v>
      </c>
      <c r="N85" s="144">
        <v>315424020040</v>
      </c>
      <c r="O85" s="144">
        <v>30613240560</v>
      </c>
      <c r="P85" s="144">
        <v>404615537686.75</v>
      </c>
      <c r="Q85" s="144">
        <v>68827802000</v>
      </c>
      <c r="R85" s="144">
        <v>15863286280</v>
      </c>
      <c r="S85" s="144">
        <v>88134201725.649994</v>
      </c>
      <c r="T85" s="144">
        <v>358104521889.56</v>
      </c>
      <c r="U85" s="144">
        <v>115630148803.19</v>
      </c>
      <c r="V85" s="144">
        <v>516208358632.59998</v>
      </c>
      <c r="W85" s="144">
        <v>36348631500</v>
      </c>
      <c r="X85" s="144">
        <v>5146685316.9300003</v>
      </c>
      <c r="Y85" s="144">
        <v>47301804969.949997</v>
      </c>
      <c r="Z85" s="144">
        <v>66808026699.120003</v>
      </c>
      <c r="AA85" s="144">
        <v>66801956258.739998</v>
      </c>
      <c r="AB85" s="144">
        <v>35077051200</v>
      </c>
      <c r="AC85" s="144">
        <v>5662403300.3000002</v>
      </c>
      <c r="AD85" s="144">
        <v>44305838237.410004</v>
      </c>
      <c r="AE85" s="144">
        <v>29731072100</v>
      </c>
      <c r="AF85" s="144">
        <v>4001094123.73</v>
      </c>
      <c r="AG85" s="144">
        <v>37738802452.489998</v>
      </c>
      <c r="AH85" s="142">
        <v>817058625000</v>
      </c>
      <c r="AI85" s="142">
        <v>1203329587661.8899</v>
      </c>
      <c r="AJ85" s="144">
        <v>24430320145</v>
      </c>
      <c r="AK85" s="144">
        <v>3763657489.5700002</v>
      </c>
      <c r="AL85" s="144">
        <v>31296883757.040001</v>
      </c>
      <c r="AM85" s="144">
        <v>78335945800.089996</v>
      </c>
      <c r="AN85" s="144">
        <v>17992100838.970001</v>
      </c>
      <c r="AO85" s="144">
        <v>101083125100.44</v>
      </c>
      <c r="AP85" s="142">
        <v>113238232000</v>
      </c>
      <c r="AQ85" s="142">
        <v>346372320476.64001</v>
      </c>
      <c r="AR85" s="144">
        <v>43347357000</v>
      </c>
      <c r="AS85" s="144">
        <v>6082735238.7600002</v>
      </c>
      <c r="AT85" s="144">
        <v>56229197689.129997</v>
      </c>
      <c r="AU85" s="144">
        <v>804473961087</v>
      </c>
      <c r="AV85" s="144">
        <v>23190945000</v>
      </c>
      <c r="AW85" s="144">
        <v>909072240410.71997</v>
      </c>
      <c r="AX85" s="144">
        <v>88870917400</v>
      </c>
      <c r="AY85" s="144">
        <v>17763519343.459999</v>
      </c>
      <c r="AZ85" s="144">
        <v>116773843690.25999</v>
      </c>
      <c r="BA85" s="144">
        <v>175112755272</v>
      </c>
      <c r="BB85" s="144">
        <v>34797700000</v>
      </c>
      <c r="BC85" s="144">
        <v>215824789004.35001</v>
      </c>
      <c r="BD85" s="142">
        <v>387981277654</v>
      </c>
      <c r="BE85" s="142">
        <v>401333378924.76001</v>
      </c>
      <c r="BF85" s="144">
        <v>177399052000</v>
      </c>
      <c r="BG85" s="144">
        <v>180130407523.23001</v>
      </c>
      <c r="BH85" s="144">
        <v>30310454300</v>
      </c>
      <c r="BI85" s="144">
        <v>6111909000</v>
      </c>
      <c r="BJ85" s="144">
        <v>39212492160.349998</v>
      </c>
      <c r="BK85" s="144">
        <v>155999848600</v>
      </c>
      <c r="BL85" s="144">
        <v>39756735997.870003</v>
      </c>
      <c r="BM85" s="144">
        <v>204865562624.39999</v>
      </c>
      <c r="BN85" s="144">
        <v>30859600000</v>
      </c>
      <c r="BO85" s="144">
        <v>5139074248.5100002</v>
      </c>
      <c r="BP85" s="144">
        <v>40993131351.470001</v>
      </c>
      <c r="BQ85" s="154">
        <v>43183</v>
      </c>
      <c r="BR85" s="144">
        <v>25455899000</v>
      </c>
      <c r="BS85" s="152">
        <v>2022500000</v>
      </c>
      <c r="BT85" s="144">
        <v>33815213678.66</v>
      </c>
      <c r="BU85" s="144">
        <v>119827751000</v>
      </c>
      <c r="BV85" s="144">
        <v>131777334192.39999</v>
      </c>
      <c r="BW85" s="144">
        <v>335717880500</v>
      </c>
      <c r="BX85" s="144">
        <v>404222859310.17999</v>
      </c>
      <c r="BY85" s="148">
        <v>79851068100</v>
      </c>
      <c r="BZ85" s="148">
        <v>11152315000</v>
      </c>
      <c r="CA85" s="148">
        <v>102300693461.00999</v>
      </c>
      <c r="CB85" s="148">
        <v>94879774200</v>
      </c>
      <c r="CC85" s="148">
        <v>94947643268.279999</v>
      </c>
      <c r="CD85" s="148"/>
      <c r="CI85" s="148"/>
      <c r="CJ85" s="148"/>
      <c r="CK85" s="155"/>
      <c r="CL85" s="155"/>
    </row>
    <row r="86" spans="1:90" x14ac:dyDescent="0.25">
      <c r="A86" s="154">
        <v>43184</v>
      </c>
      <c r="B86" s="142">
        <v>244244161000</v>
      </c>
      <c r="C86" s="142">
        <v>300931678966.52002</v>
      </c>
      <c r="D86" s="144">
        <v>400215719319</v>
      </c>
      <c r="E86" s="144">
        <v>305879825200</v>
      </c>
      <c r="F86" s="144">
        <v>820046409872.36206</v>
      </c>
      <c r="G86" s="142">
        <v>179117252032</v>
      </c>
      <c r="H86" s="142">
        <v>194229695893.17999</v>
      </c>
      <c r="I86" s="144">
        <v>932018000.00999999</v>
      </c>
      <c r="J86" s="144">
        <v>4431369480</v>
      </c>
      <c r="K86" s="144">
        <v>5710753264.9200001</v>
      </c>
      <c r="L86" s="144">
        <v>654113680287</v>
      </c>
      <c r="M86" s="144">
        <v>710340372617.47095</v>
      </c>
      <c r="N86" s="144">
        <v>315424020040</v>
      </c>
      <c r="O86" s="144">
        <v>30613240560</v>
      </c>
      <c r="P86" s="144">
        <v>404615537686.75</v>
      </c>
      <c r="Q86" s="144">
        <v>68827802000</v>
      </c>
      <c r="R86" s="144">
        <v>15863286280</v>
      </c>
      <c r="S86" s="144">
        <v>88134201725.649994</v>
      </c>
      <c r="T86" s="144">
        <v>358104521889.56</v>
      </c>
      <c r="U86" s="144">
        <v>115630148803.19</v>
      </c>
      <c r="V86" s="144">
        <v>516208358632.59998</v>
      </c>
      <c r="W86" s="144">
        <v>36348631500</v>
      </c>
      <c r="X86" s="144">
        <v>5146685316.9300003</v>
      </c>
      <c r="Y86" s="144">
        <v>47301804969.949997</v>
      </c>
      <c r="Z86" s="144">
        <v>66808026699.120003</v>
      </c>
      <c r="AA86" s="144">
        <v>66801956258.739998</v>
      </c>
      <c r="AB86" s="144">
        <v>35077051200</v>
      </c>
      <c r="AC86" s="144">
        <v>5662403300.3000002</v>
      </c>
      <c r="AD86" s="144">
        <v>44305838237.410004</v>
      </c>
      <c r="AE86" s="144">
        <v>29731072100</v>
      </c>
      <c r="AF86" s="144">
        <v>4001094123.73</v>
      </c>
      <c r="AG86" s="144">
        <v>37738802452.489998</v>
      </c>
      <c r="AH86" s="142">
        <v>817058625000</v>
      </c>
      <c r="AI86" s="142">
        <v>1203329587661.8899</v>
      </c>
      <c r="AJ86" s="144">
        <v>24430320145</v>
      </c>
      <c r="AK86" s="144">
        <v>3763657489.5700002</v>
      </c>
      <c r="AL86" s="144">
        <v>31296883757.040001</v>
      </c>
      <c r="AM86" s="144">
        <v>78335945800.089996</v>
      </c>
      <c r="AN86" s="144">
        <v>17992100838.970001</v>
      </c>
      <c r="AO86" s="144">
        <v>101083125100.44</v>
      </c>
      <c r="AP86" s="142">
        <v>113238232000</v>
      </c>
      <c r="AQ86" s="142">
        <v>346372320476.64001</v>
      </c>
      <c r="AR86" s="144">
        <v>43347357000</v>
      </c>
      <c r="AS86" s="144">
        <v>6082735238.7600002</v>
      </c>
      <c r="AT86" s="144">
        <v>56229197689.129997</v>
      </c>
      <c r="AU86" s="144">
        <v>804473961087</v>
      </c>
      <c r="AV86" s="144">
        <v>23190945000</v>
      </c>
      <c r="AW86" s="144">
        <v>909072240410.71997</v>
      </c>
      <c r="AX86" s="144">
        <v>88870917400</v>
      </c>
      <c r="AY86" s="144">
        <v>17763519343.459999</v>
      </c>
      <c r="AZ86" s="144">
        <v>116773843690.25999</v>
      </c>
      <c r="BA86" s="144">
        <v>175112755272</v>
      </c>
      <c r="BB86" s="144">
        <v>34797700000</v>
      </c>
      <c r="BC86" s="144">
        <v>215824789004.35001</v>
      </c>
      <c r="BD86" s="142">
        <v>387981277654</v>
      </c>
      <c r="BE86" s="142">
        <v>401333378924.76001</v>
      </c>
      <c r="BF86" s="144">
        <v>177399052000</v>
      </c>
      <c r="BG86" s="144">
        <v>180130407523.23001</v>
      </c>
      <c r="BH86" s="144">
        <v>30310454300</v>
      </c>
      <c r="BI86" s="144">
        <v>6111909000</v>
      </c>
      <c r="BJ86" s="144">
        <v>39212492160.349998</v>
      </c>
      <c r="BK86" s="144">
        <v>155999848600</v>
      </c>
      <c r="BL86" s="144">
        <v>39756735997.870003</v>
      </c>
      <c r="BM86" s="144">
        <v>204865562624.39999</v>
      </c>
      <c r="BN86" s="144">
        <v>30859600000</v>
      </c>
      <c r="BO86" s="144">
        <v>5139074248.5100002</v>
      </c>
      <c r="BP86" s="144">
        <v>40993131351.470001</v>
      </c>
      <c r="BQ86" s="154">
        <v>43184</v>
      </c>
      <c r="BR86" s="144">
        <v>25455899000</v>
      </c>
      <c r="BS86" s="152">
        <v>2022500000</v>
      </c>
      <c r="BT86" s="144">
        <v>33815213678.66</v>
      </c>
      <c r="BU86" s="144">
        <v>119827751000</v>
      </c>
      <c r="BV86" s="144">
        <v>131777334192.39999</v>
      </c>
      <c r="BW86" s="144">
        <v>335717880500</v>
      </c>
      <c r="BX86" s="144">
        <v>404222859310.17999</v>
      </c>
      <c r="BY86" s="148">
        <v>79851068100</v>
      </c>
      <c r="BZ86" s="148">
        <v>11152315000</v>
      </c>
      <c r="CA86" s="148">
        <v>102300693461.00999</v>
      </c>
      <c r="CB86" s="148">
        <v>94879774200</v>
      </c>
      <c r="CC86" s="148">
        <v>94947643268.279999</v>
      </c>
      <c r="CD86" s="148"/>
      <c r="CI86" s="148"/>
      <c r="CJ86" s="148"/>
      <c r="CK86" s="155"/>
      <c r="CL86" s="155"/>
    </row>
    <row r="87" spans="1:90" x14ac:dyDescent="0.25">
      <c r="A87" s="154">
        <v>43185</v>
      </c>
      <c r="B87" s="142">
        <v>244307998000</v>
      </c>
      <c r="C87" s="142">
        <v>301144911304.89001</v>
      </c>
      <c r="D87" s="144">
        <v>405740930657</v>
      </c>
      <c r="E87" s="144">
        <v>307260696200</v>
      </c>
      <c r="F87" s="144">
        <v>821386814852.802</v>
      </c>
      <c r="G87" s="142">
        <v>179154117166</v>
      </c>
      <c r="H87" s="142">
        <v>194364296700.48001</v>
      </c>
      <c r="I87" s="144">
        <v>930833000.00999999</v>
      </c>
      <c r="J87" s="144">
        <v>4420090540</v>
      </c>
      <c r="K87" s="144">
        <v>5698004600.3500004</v>
      </c>
      <c r="L87" s="144">
        <v>654055404486</v>
      </c>
      <c r="M87" s="144">
        <v>710662424822.151</v>
      </c>
      <c r="N87" s="144">
        <v>315192941040</v>
      </c>
      <c r="O87" s="144">
        <v>30575191880</v>
      </c>
      <c r="P87" s="144">
        <v>404523671926.21002</v>
      </c>
      <c r="Q87" s="144">
        <v>68868197200</v>
      </c>
      <c r="R87" s="144">
        <v>15736915590</v>
      </c>
      <c r="S87" s="144">
        <v>88077387961.910004</v>
      </c>
      <c r="T87" s="144">
        <v>357982573745.56</v>
      </c>
      <c r="U87" s="144">
        <v>115219275903.19</v>
      </c>
      <c r="V87" s="144">
        <v>515898496739.65997</v>
      </c>
      <c r="W87" s="144">
        <v>36331112500</v>
      </c>
      <c r="X87" s="144">
        <v>5140592761.9300003</v>
      </c>
      <c r="Y87" s="144">
        <v>47294441191.330002</v>
      </c>
      <c r="Z87" s="144">
        <v>66974523399.120003</v>
      </c>
      <c r="AA87" s="144">
        <v>66952613126.82</v>
      </c>
      <c r="AB87" s="144">
        <v>35030872900</v>
      </c>
      <c r="AC87" s="144">
        <v>5720679650.3000002</v>
      </c>
      <c r="AD87" s="144">
        <v>44329566140.959999</v>
      </c>
      <c r="AE87" s="144">
        <v>29751186600</v>
      </c>
      <c r="AF87" s="144">
        <v>3996608513.73</v>
      </c>
      <c r="AG87" s="144">
        <v>37768078433.889999</v>
      </c>
      <c r="AH87" s="142">
        <v>816899551000</v>
      </c>
      <c r="AI87" s="142">
        <v>1193741146861.5701</v>
      </c>
      <c r="AJ87" s="144">
        <v>24436768274</v>
      </c>
      <c r="AK87" s="144">
        <v>3756910144.5700002</v>
      </c>
      <c r="AL87" s="144">
        <v>31306795563.110001</v>
      </c>
      <c r="AM87" s="144">
        <v>78387887700.088593</v>
      </c>
      <c r="AN87" s="144">
        <v>17764268718.970001</v>
      </c>
      <c r="AO87" s="144">
        <v>101026270324.79601</v>
      </c>
      <c r="AP87" s="142">
        <v>113220422000</v>
      </c>
      <c r="AQ87" s="142">
        <v>346525691608.91998</v>
      </c>
      <c r="AR87" s="144">
        <v>43303582000</v>
      </c>
      <c r="AS87" s="144">
        <v>6075428018.7600002</v>
      </c>
      <c r="AT87" s="144">
        <v>56197824327.290001</v>
      </c>
      <c r="AU87" s="144">
        <v>804478083985</v>
      </c>
      <c r="AV87" s="144">
        <v>23414105000</v>
      </c>
      <c r="AW87" s="144">
        <v>909850099685.37</v>
      </c>
      <c r="AX87" s="144">
        <v>88834022500</v>
      </c>
      <c r="AY87" s="144">
        <v>17705168323.459999</v>
      </c>
      <c r="AZ87" s="144">
        <v>116735227770.36</v>
      </c>
      <c r="BA87" s="144">
        <v>175118868999</v>
      </c>
      <c r="BB87" s="144">
        <v>33725685000</v>
      </c>
      <c r="BC87" s="144">
        <v>215844945085.45999</v>
      </c>
      <c r="BD87" s="142">
        <v>387921007938</v>
      </c>
      <c r="BE87" s="142">
        <v>401483419554.63</v>
      </c>
      <c r="BF87" s="144">
        <v>177006969000</v>
      </c>
      <c r="BG87" s="144">
        <v>179846742083.98999</v>
      </c>
      <c r="BH87" s="144">
        <v>30362630100</v>
      </c>
      <c r="BI87" s="144">
        <v>6099153000</v>
      </c>
      <c r="BJ87" s="144">
        <v>39266001164.769997</v>
      </c>
      <c r="BK87" s="144">
        <v>150109639300</v>
      </c>
      <c r="BL87" s="144">
        <v>39621492997.870003</v>
      </c>
      <c r="BM87" s="144">
        <v>204753639945.39999</v>
      </c>
      <c r="BN87" s="144">
        <v>30845158000</v>
      </c>
      <c r="BO87" s="144">
        <v>5121996648.5100002</v>
      </c>
      <c r="BP87" s="144">
        <v>40981153829.370003</v>
      </c>
      <c r="BQ87" s="154">
        <v>43185</v>
      </c>
      <c r="BR87" s="144">
        <v>25434314000</v>
      </c>
      <c r="BS87" s="152">
        <v>2008900000</v>
      </c>
      <c r="BT87" s="144">
        <v>33795488090.48</v>
      </c>
      <c r="BU87" s="144">
        <v>119779880000</v>
      </c>
      <c r="BV87" s="144">
        <v>131815371302.71001</v>
      </c>
      <c r="BW87" s="144">
        <v>335377786000</v>
      </c>
      <c r="BX87" s="144">
        <v>405707350396.65997</v>
      </c>
      <c r="BY87" s="148">
        <v>79856036300</v>
      </c>
      <c r="BZ87" s="148">
        <v>11109322000</v>
      </c>
      <c r="CA87" s="148">
        <v>102311644537.92999</v>
      </c>
      <c r="CB87" s="148">
        <v>94468348700</v>
      </c>
      <c r="CC87" s="148">
        <v>94526602502.570007</v>
      </c>
      <c r="CD87" s="148"/>
      <c r="CI87" s="148"/>
      <c r="CJ87" s="148"/>
      <c r="CK87" s="155"/>
      <c r="CL87" s="155"/>
    </row>
    <row r="88" spans="1:90" x14ac:dyDescent="0.25">
      <c r="A88" s="154">
        <v>43186</v>
      </c>
      <c r="B88" s="142">
        <v>244358857000</v>
      </c>
      <c r="C88" s="142">
        <v>301354068689.45001</v>
      </c>
      <c r="D88" s="144">
        <v>402172585769</v>
      </c>
      <c r="E88" s="144">
        <v>318259239800</v>
      </c>
      <c r="F88" s="144">
        <v>832287310054.59204</v>
      </c>
      <c r="G88" s="142">
        <v>173072906249</v>
      </c>
      <c r="H88" s="142">
        <v>194419875969.10001</v>
      </c>
      <c r="I88" s="144">
        <v>931624000.00999999</v>
      </c>
      <c r="J88" s="144">
        <v>4415977560</v>
      </c>
      <c r="K88" s="144">
        <v>5694788250.8299999</v>
      </c>
      <c r="L88" s="144">
        <v>654514777318</v>
      </c>
      <c r="M88" s="144">
        <v>711248603622.33105</v>
      </c>
      <c r="N88" s="144">
        <v>315240506280</v>
      </c>
      <c r="O88" s="144">
        <v>30630042020</v>
      </c>
      <c r="P88" s="144">
        <v>404686511539.33002</v>
      </c>
      <c r="Q88" s="144">
        <v>68937641900</v>
      </c>
      <c r="R88" s="144">
        <v>15094003010</v>
      </c>
      <c r="S88" s="144">
        <v>87716951963.110001</v>
      </c>
      <c r="T88" s="144">
        <v>358343513241.56</v>
      </c>
      <c r="U88" s="144">
        <v>115062556103.19</v>
      </c>
      <c r="V88" s="144">
        <v>516296992775.63</v>
      </c>
      <c r="W88" s="144">
        <v>36320182000</v>
      </c>
      <c r="X88" s="144">
        <v>5150434151.9300003</v>
      </c>
      <c r="Y88" s="144">
        <v>47298738429.919998</v>
      </c>
      <c r="Z88" s="144">
        <v>66724264799.269997</v>
      </c>
      <c r="AA88" s="144">
        <v>67192016418.010002</v>
      </c>
      <c r="AB88" s="144">
        <v>35039324600</v>
      </c>
      <c r="AC88" s="144">
        <v>5755336350.3000002</v>
      </c>
      <c r="AD88" s="144">
        <v>44376549291</v>
      </c>
      <c r="AE88" s="144">
        <v>29747383000</v>
      </c>
      <c r="AF88" s="144">
        <v>4004407793.73</v>
      </c>
      <c r="AG88" s="144">
        <v>37776621634.099998</v>
      </c>
      <c r="AH88" s="142">
        <v>811851648500</v>
      </c>
      <c r="AI88" s="142">
        <v>1208022067756.8401</v>
      </c>
      <c r="AJ88" s="144">
        <v>24431942611</v>
      </c>
      <c r="AK88" s="144">
        <v>3762631454.5700002</v>
      </c>
      <c r="AL88" s="144">
        <v>31311082072.110001</v>
      </c>
      <c r="AM88" s="144">
        <v>78452253900.089996</v>
      </c>
      <c r="AN88" s="144">
        <v>17286794278.970001</v>
      </c>
      <c r="AO88" s="144">
        <v>100622634696.71001</v>
      </c>
      <c r="AP88" s="142">
        <v>113215217000</v>
      </c>
      <c r="AQ88" s="142">
        <v>158919342882.01999</v>
      </c>
      <c r="AR88" s="144">
        <v>43325279000</v>
      </c>
      <c r="AS88" s="144">
        <v>6087015578.7600002</v>
      </c>
      <c r="AT88" s="144">
        <v>56237680267.199997</v>
      </c>
      <c r="AU88" s="144">
        <v>804778139234</v>
      </c>
      <c r="AV88" s="144">
        <v>23609825000</v>
      </c>
      <c r="AW88" s="144">
        <v>935531821794.26001</v>
      </c>
      <c r="AX88" s="144">
        <v>88850419500</v>
      </c>
      <c r="AY88" s="144">
        <v>17715609783.459999</v>
      </c>
      <c r="AZ88" s="144">
        <v>116780944773.05</v>
      </c>
      <c r="BA88" s="144">
        <v>174969570139</v>
      </c>
      <c r="BB88" s="144">
        <v>33655647500</v>
      </c>
      <c r="BC88" s="144">
        <v>215662600698.01999</v>
      </c>
      <c r="BD88" s="142">
        <v>393374120865</v>
      </c>
      <c r="BE88" s="142">
        <v>401998465575.47998</v>
      </c>
      <c r="BF88" s="144">
        <v>177156660500</v>
      </c>
      <c r="BG88" s="144">
        <v>180032587189.94</v>
      </c>
      <c r="BH88" s="144">
        <v>30386369600</v>
      </c>
      <c r="BI88" s="144">
        <v>6107361000</v>
      </c>
      <c r="BJ88" s="144">
        <v>39302642466.720001</v>
      </c>
      <c r="BK88" s="144">
        <v>150268257900</v>
      </c>
      <c r="BL88" s="144">
        <v>40011507497.870003</v>
      </c>
      <c r="BM88" s="144">
        <v>220329885653.56</v>
      </c>
      <c r="BN88" s="144">
        <v>30848027000</v>
      </c>
      <c r="BO88" s="144">
        <v>5125418048.5100002</v>
      </c>
      <c r="BP88" s="144">
        <v>40993928746.279999</v>
      </c>
      <c r="BQ88" s="154">
        <v>43186</v>
      </c>
      <c r="BR88" s="144">
        <v>25431145000</v>
      </c>
      <c r="BS88" s="152">
        <v>2001600000</v>
      </c>
      <c r="BT88" s="144">
        <v>33790172591.279999</v>
      </c>
      <c r="BU88" s="144">
        <v>119878327500</v>
      </c>
      <c r="BV88" s="144">
        <v>131942325342.05</v>
      </c>
      <c r="BW88" s="144">
        <v>335671712500</v>
      </c>
      <c r="BX88" s="144">
        <v>406720676730.95001</v>
      </c>
      <c r="BY88" s="148">
        <v>80146823700</v>
      </c>
      <c r="BZ88" s="148">
        <v>11112018000</v>
      </c>
      <c r="CA88" s="148">
        <v>102421551145.36</v>
      </c>
      <c r="CB88" s="148">
        <v>94596905300</v>
      </c>
      <c r="CC88" s="148">
        <v>94651968036.970001</v>
      </c>
      <c r="CD88" s="148"/>
      <c r="CI88" s="148"/>
      <c r="CJ88" s="148"/>
      <c r="CK88" s="155"/>
      <c r="CL88" s="155"/>
    </row>
    <row r="89" spans="1:90" x14ac:dyDescent="0.25">
      <c r="A89" s="154">
        <v>43187</v>
      </c>
      <c r="B89" s="142">
        <f>226429550000+17941401000</f>
        <v>244370951000</v>
      </c>
      <c r="C89" s="142">
        <v>301171161258.42999</v>
      </c>
      <c r="D89" s="144">
        <v>402078474942</v>
      </c>
      <c r="E89" s="144">
        <v>316847881100</v>
      </c>
      <c r="F89" s="144">
        <v>830884203933.89197</v>
      </c>
      <c r="G89" s="142">
        <v>173509103689</v>
      </c>
      <c r="H89" s="142">
        <v>188327400125.85999</v>
      </c>
      <c r="I89" s="144">
        <v>936170000.00999999</v>
      </c>
      <c r="J89" s="144">
        <v>4370285660</v>
      </c>
      <c r="K89" s="144">
        <v>5653548117.3999996</v>
      </c>
      <c r="L89" s="144">
        <v>655440913140</v>
      </c>
      <c r="M89" s="144">
        <v>712299442248.06104</v>
      </c>
      <c r="N89" s="144">
        <v>315302592760</v>
      </c>
      <c r="O89" s="144">
        <v>30310544520</v>
      </c>
      <c r="P89" s="144">
        <v>404515680667.97998</v>
      </c>
      <c r="Q89" s="144">
        <v>69124636900</v>
      </c>
      <c r="R89" s="144">
        <v>14903637910</v>
      </c>
      <c r="S89" s="144">
        <v>87733672687.110001</v>
      </c>
      <c r="T89" s="144">
        <v>358663812589.56</v>
      </c>
      <c r="U89" s="144">
        <v>113686071603.19</v>
      </c>
      <c r="V89" s="144">
        <v>515425974420.40002</v>
      </c>
      <c r="W89" s="144">
        <v>36403286000</v>
      </c>
      <c r="X89" s="144">
        <v>5091044151.9300003</v>
      </c>
      <c r="Y89" s="144">
        <v>47332174913.720001</v>
      </c>
      <c r="Z89" s="144">
        <v>65857624099.269997</v>
      </c>
      <c r="AA89" s="144">
        <v>66291336742.559998</v>
      </c>
      <c r="AB89" s="144">
        <v>35162335300</v>
      </c>
      <c r="AC89" s="144">
        <v>5685220350.3000002</v>
      </c>
      <c r="AD89" s="144">
        <v>44434081709.099998</v>
      </c>
      <c r="AE89" s="144">
        <v>29845366800</v>
      </c>
      <c r="AF89" s="144">
        <v>3958359793.73</v>
      </c>
      <c r="AG89" s="144">
        <v>37836382012.660004</v>
      </c>
      <c r="AH89" s="142">
        <v>811851000500</v>
      </c>
      <c r="AI89" s="142">
        <v>1188313075449.72</v>
      </c>
      <c r="AJ89" s="144">
        <v>24446887300</v>
      </c>
      <c r="AK89" s="144">
        <v>3717861954.5700002</v>
      </c>
      <c r="AL89" s="144">
        <v>31288001951.48</v>
      </c>
      <c r="AM89" s="144">
        <v>78657728100.089996</v>
      </c>
      <c r="AN89" s="144">
        <v>17070170578.969999</v>
      </c>
      <c r="AO89" s="144">
        <v>100629747182.19</v>
      </c>
      <c r="AP89" s="142">
        <v>113210012000</v>
      </c>
      <c r="AQ89" s="142">
        <v>343872120265.95001</v>
      </c>
      <c r="AR89" s="144">
        <v>43420607000</v>
      </c>
      <c r="AS89" s="144">
        <v>6016884578.7600002</v>
      </c>
      <c r="AT89" s="144">
        <v>56274429742.599998</v>
      </c>
      <c r="AU89" s="144">
        <v>804819929267</v>
      </c>
      <c r="AV89" s="144">
        <v>23438830000</v>
      </c>
      <c r="AW89" s="144">
        <v>935588106997.77002</v>
      </c>
      <c r="AX89" s="144">
        <v>88885419500</v>
      </c>
      <c r="AY89" s="144">
        <v>17489677783.459999</v>
      </c>
      <c r="AZ89" s="144">
        <v>116627423256.53999</v>
      </c>
      <c r="BA89" s="144">
        <v>175434737669</v>
      </c>
      <c r="BB89" s="144">
        <v>33179947500</v>
      </c>
      <c r="BC89" s="144">
        <v>215689188774.97</v>
      </c>
      <c r="BD89" s="142">
        <v>392085767800</v>
      </c>
      <c r="BE89" s="142">
        <v>403174045508.42999</v>
      </c>
      <c r="BF89" s="144">
        <v>177099453000</v>
      </c>
      <c r="BG89" s="144">
        <v>180011532584.59</v>
      </c>
      <c r="BH89" s="144">
        <v>30443379600</v>
      </c>
      <c r="BI89" s="144">
        <v>6033832500</v>
      </c>
      <c r="BJ89" s="144">
        <v>39296393487.120003</v>
      </c>
      <c r="BK89" s="144">
        <v>147964336600</v>
      </c>
      <c r="BL89" s="144">
        <v>39960472497.870003</v>
      </c>
      <c r="BM89" s="144">
        <v>220562734888.76999</v>
      </c>
      <c r="BN89" s="144">
        <v>30855217000</v>
      </c>
      <c r="BO89" s="144">
        <v>5057584498.5100002</v>
      </c>
      <c r="BP89" s="144">
        <v>40944775580.519997</v>
      </c>
      <c r="BQ89" s="154">
        <v>43187</v>
      </c>
      <c r="BR89" s="144">
        <v>25490521000</v>
      </c>
      <c r="BS89" s="152">
        <v>1992950000</v>
      </c>
      <c r="BT89" s="144">
        <v>33845990190.110001</v>
      </c>
      <c r="BU89" s="144">
        <v>117523837000</v>
      </c>
      <c r="BV89" s="144">
        <v>132009128641.39999</v>
      </c>
      <c r="BW89" s="144">
        <v>336327739500</v>
      </c>
      <c r="BX89" s="144">
        <v>406408754265.28998</v>
      </c>
      <c r="BY89" s="148">
        <v>77781965200</v>
      </c>
      <c r="BZ89" s="148">
        <v>10967020000</v>
      </c>
      <c r="CA89" s="148">
        <v>102478181640.8</v>
      </c>
      <c r="CB89" s="148">
        <v>0</v>
      </c>
      <c r="CC89" s="148">
        <v>0</v>
      </c>
      <c r="CD89" s="148"/>
      <c r="CI89" s="148"/>
      <c r="CJ89" s="148"/>
      <c r="CK89" s="155"/>
      <c r="CL89" s="155"/>
    </row>
    <row r="90" spans="1:90" x14ac:dyDescent="0.25">
      <c r="A90" s="154">
        <v>43188</v>
      </c>
      <c r="B90" s="142">
        <v>199668902000</v>
      </c>
      <c r="C90" s="142">
        <v>304240159316.15002</v>
      </c>
      <c r="D90" s="144">
        <v>406973545974</v>
      </c>
      <c r="E90" s="144">
        <v>327653701500</v>
      </c>
      <c r="F90" s="144">
        <v>841809736599.94202</v>
      </c>
      <c r="G90" s="142">
        <v>153588197803</v>
      </c>
      <c r="H90" s="142">
        <v>189097837133.06</v>
      </c>
      <c r="I90" s="144">
        <v>0</v>
      </c>
      <c r="J90" s="144">
        <v>4411725940</v>
      </c>
      <c r="K90" s="144">
        <v>5752117877.9099998</v>
      </c>
      <c r="L90" s="144">
        <v>663167017578</v>
      </c>
      <c r="M90" s="144">
        <v>714038376986.45105</v>
      </c>
      <c r="N90" s="144">
        <v>314628057660</v>
      </c>
      <c r="O90" s="144">
        <v>30402767480</v>
      </c>
      <c r="P90" s="144">
        <v>405050765528.54999</v>
      </c>
      <c r="Q90" s="144">
        <v>68459729500</v>
      </c>
      <c r="R90" s="144">
        <v>14992326540</v>
      </c>
      <c r="S90" s="144">
        <v>88199470589.509995</v>
      </c>
      <c r="T90" s="144">
        <v>358520949307.56</v>
      </c>
      <c r="U90" s="144">
        <v>114503235403.19</v>
      </c>
      <c r="V90" s="144">
        <v>516346709474.78003</v>
      </c>
      <c r="W90" s="144">
        <v>36628276500</v>
      </c>
      <c r="X90" s="144">
        <v>5109567986.9300003</v>
      </c>
      <c r="Y90" s="144">
        <v>47587727284.800003</v>
      </c>
      <c r="Z90" s="144">
        <v>66525321499.269997</v>
      </c>
      <c r="AA90" s="144">
        <v>67091808705.699997</v>
      </c>
      <c r="AB90" s="144">
        <v>35326179200</v>
      </c>
      <c r="AC90" s="144">
        <v>5718815900.3000002</v>
      </c>
      <c r="AD90" s="144">
        <v>44636566908.080002</v>
      </c>
      <c r="AE90" s="144">
        <v>29994775900</v>
      </c>
      <c r="AF90" s="144">
        <v>3972349963.73</v>
      </c>
      <c r="AG90" s="144">
        <v>38009370575.610001</v>
      </c>
      <c r="AH90" s="142">
        <v>811810630500</v>
      </c>
      <c r="AI90" s="142">
        <v>1243161830123.3899</v>
      </c>
      <c r="AJ90" s="144">
        <v>24493544500</v>
      </c>
      <c r="AK90" s="144">
        <v>3735520919.5700002</v>
      </c>
      <c r="AL90" s="144">
        <v>31360860243.110001</v>
      </c>
      <c r="AM90" s="144">
        <v>78060335300.089996</v>
      </c>
      <c r="AN90" s="144">
        <v>17168681818.969999</v>
      </c>
      <c r="AO90" s="144">
        <v>99171303899.710007</v>
      </c>
      <c r="AP90" s="142">
        <v>113204807000</v>
      </c>
      <c r="AQ90" s="142">
        <v>343921293721.45001</v>
      </c>
      <c r="AR90" s="144">
        <v>43585809000</v>
      </c>
      <c r="AS90" s="144">
        <v>6038834918.7600002</v>
      </c>
      <c r="AT90" s="144">
        <v>56475881305.089996</v>
      </c>
      <c r="AU90" s="144">
        <v>820370171500</v>
      </c>
      <c r="AV90" s="144">
        <v>23249800000</v>
      </c>
      <c r="AW90" s="144">
        <v>936134932975.13</v>
      </c>
      <c r="AX90" s="144">
        <v>88863360500</v>
      </c>
      <c r="AY90" s="144">
        <v>17618513223.459999</v>
      </c>
      <c r="AZ90" s="144">
        <v>116781519247.07001</v>
      </c>
      <c r="BA90" s="144">
        <v>176706768500</v>
      </c>
      <c r="BB90" s="144">
        <v>33593077500</v>
      </c>
      <c r="BC90" s="144">
        <v>217441326514.56</v>
      </c>
      <c r="BD90" s="142">
        <v>396306633056</v>
      </c>
      <c r="BE90" s="142">
        <v>404800805148.64001</v>
      </c>
      <c r="BF90" s="144">
        <v>177040667500</v>
      </c>
      <c r="BG90" s="144">
        <v>179988904405.76999</v>
      </c>
      <c r="BH90" s="144">
        <v>29584063000</v>
      </c>
      <c r="BI90" s="144">
        <v>6065284000</v>
      </c>
      <c r="BJ90" s="144">
        <v>39499401710.239998</v>
      </c>
      <c r="BK90" s="144">
        <v>157354374600</v>
      </c>
      <c r="BL90" s="144">
        <v>51288397997.870003</v>
      </c>
      <c r="BM90" s="144">
        <v>220976953388.42999</v>
      </c>
      <c r="BN90" s="144">
        <v>30850505500</v>
      </c>
      <c r="BO90" s="144">
        <v>5081378498.5100002</v>
      </c>
      <c r="BP90" s="144">
        <v>40977533361.709999</v>
      </c>
      <c r="BQ90" s="154">
        <v>43188</v>
      </c>
      <c r="BR90" s="144">
        <v>25638173000</v>
      </c>
      <c r="BS90" s="152">
        <v>2017425000</v>
      </c>
      <c r="BT90" s="144">
        <v>33023239750.880001</v>
      </c>
      <c r="BU90" s="144">
        <v>117550607000</v>
      </c>
      <c r="BV90" s="144">
        <v>132064691759.55</v>
      </c>
      <c r="BW90" s="144">
        <v>337316632000</v>
      </c>
      <c r="BX90" s="144">
        <v>407715068135.71002</v>
      </c>
      <c r="BY90" s="148">
        <v>80428432800</v>
      </c>
      <c r="BZ90" s="148">
        <v>11058564500</v>
      </c>
      <c r="CA90" s="148">
        <v>102839941292.27</v>
      </c>
      <c r="CB90" s="148">
        <v>93635907200</v>
      </c>
      <c r="CC90" s="148">
        <v>94005519631.899994</v>
      </c>
      <c r="CD90" s="148"/>
      <c r="CI90" s="148"/>
      <c r="CJ90" s="148"/>
      <c r="CK90" s="155"/>
      <c r="CL90" s="155"/>
    </row>
    <row r="91" spans="1:90" x14ac:dyDescent="0.25">
      <c r="A91" s="154">
        <v>43189</v>
      </c>
      <c r="B91" s="142">
        <v>199668902000</v>
      </c>
      <c r="C91" s="142">
        <v>304240159316.15002</v>
      </c>
      <c r="D91" s="144">
        <v>406973545974</v>
      </c>
      <c r="E91" s="144">
        <v>327653701500</v>
      </c>
      <c r="F91" s="144">
        <v>841809736599.94202</v>
      </c>
      <c r="G91" s="142">
        <v>153588197803</v>
      </c>
      <c r="H91" s="142">
        <v>189097837133.06</v>
      </c>
      <c r="I91" s="144">
        <v>0</v>
      </c>
      <c r="J91" s="144">
        <v>4411725940</v>
      </c>
      <c r="K91" s="144">
        <v>5752117877.9099998</v>
      </c>
      <c r="L91" s="144">
        <v>663167017578</v>
      </c>
      <c r="M91" s="144">
        <v>714038376986.45105</v>
      </c>
      <c r="N91" s="144">
        <v>314628057660</v>
      </c>
      <c r="O91" s="144">
        <v>30402767480</v>
      </c>
      <c r="P91" s="144">
        <v>405050765528.54999</v>
      </c>
      <c r="Q91" s="144">
        <v>68459729500</v>
      </c>
      <c r="R91" s="144">
        <v>14992326540</v>
      </c>
      <c r="S91" s="144">
        <v>88199470589.509995</v>
      </c>
      <c r="T91" s="144">
        <v>358520949307.56</v>
      </c>
      <c r="U91" s="144">
        <v>114503235403.19</v>
      </c>
      <c r="V91" s="144">
        <v>516346709474.78003</v>
      </c>
      <c r="W91" s="144">
        <v>36628276500</v>
      </c>
      <c r="X91" s="144">
        <v>5109567986.9300003</v>
      </c>
      <c r="Y91" s="144">
        <v>47587727284.800003</v>
      </c>
      <c r="Z91" s="144">
        <v>66525321499.269997</v>
      </c>
      <c r="AA91" s="144">
        <v>67091808705.699997</v>
      </c>
      <c r="AB91" s="144">
        <v>35326179200</v>
      </c>
      <c r="AC91" s="144">
        <v>5718815900.3000002</v>
      </c>
      <c r="AD91" s="144">
        <v>44636566908.080002</v>
      </c>
      <c r="AE91" s="144">
        <v>29994775900</v>
      </c>
      <c r="AF91" s="144">
        <v>3972349963.73</v>
      </c>
      <c r="AG91" s="144">
        <v>38009370575.610001</v>
      </c>
      <c r="AH91" s="142">
        <v>811810630500</v>
      </c>
      <c r="AI91" s="142">
        <v>1243161830123.3899</v>
      </c>
      <c r="AJ91" s="144">
        <v>24493544500</v>
      </c>
      <c r="AK91" s="144">
        <v>3735520919.5700002</v>
      </c>
      <c r="AL91" s="144">
        <v>31360860243.110001</v>
      </c>
      <c r="AM91" s="144">
        <v>78060335300.089996</v>
      </c>
      <c r="AN91" s="144">
        <v>17168681818.969999</v>
      </c>
      <c r="AO91" s="144">
        <v>99171303899.710007</v>
      </c>
      <c r="AP91" s="142">
        <v>113204807000</v>
      </c>
      <c r="AQ91" s="142">
        <v>343921293721.45001</v>
      </c>
      <c r="AR91" s="144">
        <v>43585809000</v>
      </c>
      <c r="AS91" s="144">
        <v>6038834918.7600002</v>
      </c>
      <c r="AT91" s="144">
        <v>56475881305.089996</v>
      </c>
      <c r="AU91" s="144">
        <v>820370171500</v>
      </c>
      <c r="AV91" s="144">
        <v>23249800000</v>
      </c>
      <c r="AW91" s="144">
        <v>936134932975.13</v>
      </c>
      <c r="AX91" s="144">
        <v>88863360500</v>
      </c>
      <c r="AY91" s="144">
        <v>17618513223.459999</v>
      </c>
      <c r="AZ91" s="144">
        <v>116781519247.07001</v>
      </c>
      <c r="BA91" s="144">
        <v>176706768500</v>
      </c>
      <c r="BB91" s="144">
        <v>33593077500</v>
      </c>
      <c r="BC91" s="144">
        <v>217441326514.56</v>
      </c>
      <c r="BD91" s="142">
        <v>396306633056</v>
      </c>
      <c r="BE91" s="142">
        <v>404800805148.64001</v>
      </c>
      <c r="BF91" s="144">
        <v>177040667500</v>
      </c>
      <c r="BG91" s="144">
        <v>179988904405.76999</v>
      </c>
      <c r="BH91" s="144">
        <v>29584063000</v>
      </c>
      <c r="BI91" s="144">
        <v>6065284000</v>
      </c>
      <c r="BJ91" s="144">
        <v>39499401710.239998</v>
      </c>
      <c r="BK91" s="144">
        <v>157354374600</v>
      </c>
      <c r="BL91" s="144">
        <v>51288397997.870003</v>
      </c>
      <c r="BM91" s="144">
        <v>220976953388.42999</v>
      </c>
      <c r="BN91" s="144">
        <v>30850505500</v>
      </c>
      <c r="BO91" s="144">
        <v>5081378498.5100002</v>
      </c>
      <c r="BP91" s="144">
        <v>40977533361.709999</v>
      </c>
      <c r="BQ91" s="154">
        <v>43189</v>
      </c>
      <c r="BR91" s="144">
        <v>25638173000</v>
      </c>
      <c r="BS91" s="152">
        <v>2017425000</v>
      </c>
      <c r="BT91" s="144">
        <v>33023239750.880001</v>
      </c>
      <c r="BU91" s="144">
        <v>117550607000</v>
      </c>
      <c r="BV91" s="144">
        <v>132064691759.55</v>
      </c>
      <c r="BW91" s="144">
        <v>337316632000</v>
      </c>
      <c r="BX91" s="144">
        <v>407715068135.71002</v>
      </c>
      <c r="BY91" s="148">
        <v>80428432800</v>
      </c>
      <c r="BZ91" s="148">
        <v>11058564500</v>
      </c>
      <c r="CA91" s="148">
        <v>102839941292.27</v>
      </c>
      <c r="CB91" s="148">
        <v>93635907200</v>
      </c>
      <c r="CC91" s="148">
        <v>94005519631.899994</v>
      </c>
      <c r="CD91" s="148"/>
      <c r="CI91" s="148"/>
      <c r="CJ91" s="148"/>
      <c r="CK91" s="155"/>
      <c r="CL91" s="155"/>
    </row>
    <row r="92" spans="1:90" x14ac:dyDescent="0.25">
      <c r="A92" s="154">
        <v>43190</v>
      </c>
      <c r="B92" s="142">
        <v>199668902000</v>
      </c>
      <c r="C92" s="142">
        <v>304240159316.15002</v>
      </c>
      <c r="D92" s="144">
        <v>406973545974</v>
      </c>
      <c r="E92" s="144">
        <v>327653701500</v>
      </c>
      <c r="F92" s="144">
        <v>841809736599.94202</v>
      </c>
      <c r="G92" s="142">
        <v>153588197803</v>
      </c>
      <c r="H92" s="142">
        <v>189097837133.06</v>
      </c>
      <c r="I92" s="144">
        <v>0</v>
      </c>
      <c r="J92" s="144">
        <v>4411725940</v>
      </c>
      <c r="K92" s="144">
        <v>5752117877.9099998</v>
      </c>
      <c r="L92" s="144">
        <v>663167017578</v>
      </c>
      <c r="M92" s="144">
        <v>714038376986.45105</v>
      </c>
      <c r="N92" s="144">
        <v>314628057660</v>
      </c>
      <c r="O92" s="144">
        <v>30402767480</v>
      </c>
      <c r="P92" s="144">
        <v>405050765528.54999</v>
      </c>
      <c r="Q92" s="144">
        <v>68459729500</v>
      </c>
      <c r="R92" s="144">
        <v>14992326540</v>
      </c>
      <c r="S92" s="144">
        <v>88199470589.509995</v>
      </c>
      <c r="T92" s="144">
        <v>358520949307.56</v>
      </c>
      <c r="U92" s="144">
        <v>114503235403.19</v>
      </c>
      <c r="V92" s="144">
        <v>516346709474.78003</v>
      </c>
      <c r="W92" s="144">
        <v>36628276500</v>
      </c>
      <c r="X92" s="144">
        <v>5109567986.9300003</v>
      </c>
      <c r="Y92" s="144">
        <v>47587727284.800003</v>
      </c>
      <c r="Z92" s="144">
        <v>66525321499.269997</v>
      </c>
      <c r="AA92" s="144">
        <v>67091808705.699997</v>
      </c>
      <c r="AB92" s="144">
        <v>35326179200</v>
      </c>
      <c r="AC92" s="144">
        <v>5718815900.3000002</v>
      </c>
      <c r="AD92" s="144">
        <v>44636566908.080002</v>
      </c>
      <c r="AE92" s="144">
        <v>29994775900</v>
      </c>
      <c r="AF92" s="144">
        <v>3972349963.73</v>
      </c>
      <c r="AG92" s="144">
        <v>38009370575.610001</v>
      </c>
      <c r="AH92" s="142">
        <v>811810630500</v>
      </c>
      <c r="AI92" s="142">
        <v>1243161830123.3899</v>
      </c>
      <c r="AJ92" s="144">
        <v>24493544500</v>
      </c>
      <c r="AK92" s="144">
        <v>3735520919.5700002</v>
      </c>
      <c r="AL92" s="144">
        <v>31360860243.110001</v>
      </c>
      <c r="AM92" s="144">
        <v>78060335300.089996</v>
      </c>
      <c r="AN92" s="144">
        <v>17168681818.969999</v>
      </c>
      <c r="AO92" s="144">
        <v>99171303899.710007</v>
      </c>
      <c r="AP92" s="142">
        <v>113204807000</v>
      </c>
      <c r="AQ92" s="142">
        <v>343921293721.45001</v>
      </c>
      <c r="AR92" s="144">
        <v>43585809000</v>
      </c>
      <c r="AS92" s="144">
        <v>6038834918.7600002</v>
      </c>
      <c r="AT92" s="144">
        <v>56475881305.089996</v>
      </c>
      <c r="AU92" s="144">
        <v>820370171500</v>
      </c>
      <c r="AV92" s="144">
        <v>23249800000</v>
      </c>
      <c r="AW92" s="144">
        <v>936134932975.13</v>
      </c>
      <c r="AX92" s="144">
        <v>88863360500</v>
      </c>
      <c r="AY92" s="144">
        <v>17618513223.459999</v>
      </c>
      <c r="AZ92" s="144">
        <v>116781519247.07001</v>
      </c>
      <c r="BA92" s="144">
        <v>176706768500</v>
      </c>
      <c r="BB92" s="144">
        <v>33593077500</v>
      </c>
      <c r="BC92" s="144">
        <v>217441326514.56</v>
      </c>
      <c r="BD92" s="142">
        <v>396306633056</v>
      </c>
      <c r="BE92" s="142">
        <v>404800805148.64001</v>
      </c>
      <c r="BF92" s="144">
        <v>177040667500</v>
      </c>
      <c r="BG92" s="144">
        <v>179988904405.76999</v>
      </c>
      <c r="BH92" s="144">
        <v>29584063000</v>
      </c>
      <c r="BI92" s="144">
        <v>6065284000</v>
      </c>
      <c r="BJ92" s="144">
        <v>39499401710.239998</v>
      </c>
      <c r="BK92" s="144">
        <v>157354374600</v>
      </c>
      <c r="BL92" s="144">
        <v>51288397997.870003</v>
      </c>
      <c r="BM92" s="144">
        <v>220976953388.42999</v>
      </c>
      <c r="BN92" s="144">
        <v>30850505500</v>
      </c>
      <c r="BO92" s="144">
        <v>5081378498.5100002</v>
      </c>
      <c r="BP92" s="144">
        <v>40977533361.709999</v>
      </c>
      <c r="BQ92" s="154">
        <v>43190</v>
      </c>
      <c r="BR92" s="144">
        <v>25638173000</v>
      </c>
      <c r="BS92" s="152">
        <v>2017425000</v>
      </c>
      <c r="BT92" s="144">
        <v>33023239750.880001</v>
      </c>
      <c r="BU92" s="144">
        <v>117550607000</v>
      </c>
      <c r="BV92" s="144">
        <v>132064691759.55</v>
      </c>
      <c r="BW92" s="144">
        <v>337316632000</v>
      </c>
      <c r="BX92" s="144">
        <v>407715068135.71002</v>
      </c>
      <c r="BY92" s="148">
        <v>80428432800</v>
      </c>
      <c r="BZ92" s="148">
        <v>11058564500</v>
      </c>
      <c r="CA92" s="148">
        <v>102839941292.27</v>
      </c>
      <c r="CB92" s="148">
        <v>93635907200</v>
      </c>
      <c r="CC92" s="148">
        <v>94005519631.899994</v>
      </c>
      <c r="CD92" s="148"/>
      <c r="CI92" s="148"/>
      <c r="CJ92" s="148"/>
      <c r="CK92" s="155"/>
      <c r="CL92" s="155"/>
    </row>
    <row r="93" spans="1:90" x14ac:dyDescent="0.25">
      <c r="A93" s="154">
        <v>43191</v>
      </c>
      <c r="B93" s="142">
        <v>199668902000</v>
      </c>
      <c r="C93" s="142">
        <v>304240159316.15002</v>
      </c>
      <c r="D93" s="144">
        <v>406973545974</v>
      </c>
      <c r="E93" s="144">
        <v>327653701500</v>
      </c>
      <c r="F93" s="144">
        <v>841809736599.94202</v>
      </c>
      <c r="G93" s="142">
        <v>153588197803</v>
      </c>
      <c r="H93" s="142">
        <v>189097837133.06</v>
      </c>
      <c r="I93" s="144">
        <v>0</v>
      </c>
      <c r="J93" s="144">
        <v>4411725940</v>
      </c>
      <c r="K93" s="144">
        <v>5752117877.9099998</v>
      </c>
      <c r="L93" s="144">
        <v>663167017578</v>
      </c>
      <c r="M93" s="144">
        <v>714038376986.45105</v>
      </c>
      <c r="N93" s="144">
        <v>314628057660</v>
      </c>
      <c r="O93" s="144">
        <v>30402767480</v>
      </c>
      <c r="P93" s="144">
        <v>405050765528.54999</v>
      </c>
      <c r="Q93" s="144">
        <v>68459729500</v>
      </c>
      <c r="R93" s="144">
        <v>14992326540</v>
      </c>
      <c r="S93" s="144">
        <v>88199470589.509995</v>
      </c>
      <c r="T93" s="144">
        <v>358520949307.56</v>
      </c>
      <c r="U93" s="144">
        <v>114503235403.19</v>
      </c>
      <c r="V93" s="144">
        <v>516346709474.78003</v>
      </c>
      <c r="W93" s="144">
        <v>36628276500</v>
      </c>
      <c r="X93" s="144">
        <v>5109567986.9300003</v>
      </c>
      <c r="Y93" s="144">
        <v>47587727284.800003</v>
      </c>
      <c r="Z93" s="144">
        <v>66525321499.269997</v>
      </c>
      <c r="AA93" s="144">
        <v>67091808705.699997</v>
      </c>
      <c r="AB93" s="144">
        <v>35326179200</v>
      </c>
      <c r="AC93" s="144">
        <v>5718815900.3000002</v>
      </c>
      <c r="AD93" s="144">
        <v>44636566908.080002</v>
      </c>
      <c r="AE93" s="144">
        <v>29994775900</v>
      </c>
      <c r="AF93" s="144">
        <v>3972349963.73</v>
      </c>
      <c r="AG93" s="144">
        <v>38009370575.610001</v>
      </c>
      <c r="AH93" s="142">
        <v>811810630500</v>
      </c>
      <c r="AI93" s="142">
        <v>1243161830123.3899</v>
      </c>
      <c r="AJ93" s="144">
        <v>24493544500</v>
      </c>
      <c r="AK93" s="144">
        <v>3735520919.5700002</v>
      </c>
      <c r="AL93" s="144">
        <v>31360860243.110001</v>
      </c>
      <c r="AM93" s="144">
        <v>78060335300.089996</v>
      </c>
      <c r="AN93" s="144">
        <v>17168681818.969999</v>
      </c>
      <c r="AO93" s="144">
        <v>99171303899.710007</v>
      </c>
      <c r="AP93" s="142">
        <v>113204807000</v>
      </c>
      <c r="AQ93" s="142">
        <v>343921293721.45001</v>
      </c>
      <c r="AR93" s="144">
        <v>43585809000</v>
      </c>
      <c r="AS93" s="144">
        <v>6038834918.7600002</v>
      </c>
      <c r="AT93" s="144">
        <v>56475881305.089996</v>
      </c>
      <c r="AU93" s="144">
        <v>820370171500</v>
      </c>
      <c r="AV93" s="144">
        <v>23249800000</v>
      </c>
      <c r="AW93" s="144">
        <v>936134932975.13</v>
      </c>
      <c r="AX93" s="144">
        <v>88863360500</v>
      </c>
      <c r="AY93" s="144">
        <v>17618513223.459999</v>
      </c>
      <c r="AZ93" s="144">
        <v>116781519247.07001</v>
      </c>
      <c r="BA93" s="144">
        <v>176706768500</v>
      </c>
      <c r="BB93" s="144">
        <v>33593077500</v>
      </c>
      <c r="BC93" s="144">
        <v>217441326514.56</v>
      </c>
      <c r="BD93" s="142">
        <v>396306633056</v>
      </c>
      <c r="BE93" s="142">
        <v>404800805148.64001</v>
      </c>
      <c r="BF93" s="144">
        <v>177040667500</v>
      </c>
      <c r="BG93" s="144">
        <v>179988904405.76999</v>
      </c>
      <c r="BH93" s="144">
        <v>29584063000</v>
      </c>
      <c r="BI93" s="144">
        <v>6065284000</v>
      </c>
      <c r="BJ93" s="144">
        <v>39499401710.239998</v>
      </c>
      <c r="BK93" s="144">
        <v>157354374600</v>
      </c>
      <c r="BL93" s="144">
        <v>51288397997.870003</v>
      </c>
      <c r="BM93" s="144">
        <v>220976953388.42999</v>
      </c>
      <c r="BN93" s="144">
        <v>30850505500</v>
      </c>
      <c r="BO93" s="144">
        <v>5081378498.5100002</v>
      </c>
      <c r="BP93" s="144">
        <v>40977533361.709999</v>
      </c>
      <c r="BQ93" s="154">
        <v>43191</v>
      </c>
      <c r="BR93" s="144">
        <v>25638173000</v>
      </c>
      <c r="BS93" s="152">
        <v>2017425000</v>
      </c>
      <c r="BT93" s="144">
        <v>33023239750.880001</v>
      </c>
      <c r="BU93" s="144">
        <v>117550607000</v>
      </c>
      <c r="BV93" s="144">
        <v>132064691759.55</v>
      </c>
      <c r="BW93" s="144">
        <v>337316632000</v>
      </c>
      <c r="BX93" s="144">
        <v>407715068135.71002</v>
      </c>
      <c r="BY93" s="148">
        <v>80428432800</v>
      </c>
      <c r="BZ93" s="148">
        <v>11058564500</v>
      </c>
      <c r="CA93" s="148">
        <v>102839941292.27</v>
      </c>
      <c r="CB93" s="148">
        <v>93635907200</v>
      </c>
      <c r="CC93" s="148">
        <v>94005519631.899994</v>
      </c>
      <c r="CD93" s="148"/>
      <c r="CI93" s="148"/>
      <c r="CJ93" s="148"/>
      <c r="CK93" s="155"/>
      <c r="CL93" s="155"/>
    </row>
    <row r="94" spans="1:90" x14ac:dyDescent="0.25">
      <c r="A94" s="154">
        <v>43192</v>
      </c>
      <c r="B94" s="142">
        <v>214731686000</v>
      </c>
      <c r="C94" s="142">
        <v>280510641259.16998</v>
      </c>
      <c r="D94" s="144">
        <v>405788177999</v>
      </c>
      <c r="E94" s="144">
        <v>325814446300</v>
      </c>
      <c r="F94" s="144">
        <v>834071510808.21204</v>
      </c>
      <c r="G94" s="142">
        <v>151728533000</v>
      </c>
      <c r="H94" s="142">
        <v>165903629155.23999</v>
      </c>
      <c r="I94" s="144">
        <v>0</v>
      </c>
      <c r="J94" s="144">
        <v>4470546480</v>
      </c>
      <c r="K94" s="144">
        <v>5810027270.7299995</v>
      </c>
      <c r="L94" s="144">
        <v>656475022712</v>
      </c>
      <c r="M94" s="144">
        <v>714900234337.28101</v>
      </c>
      <c r="N94" s="144">
        <v>313146021800</v>
      </c>
      <c r="O94" s="144">
        <v>30834335560</v>
      </c>
      <c r="P94" s="144">
        <v>405268562847.14001</v>
      </c>
      <c r="Q94" s="144">
        <v>67605599000</v>
      </c>
      <c r="R94" s="144">
        <v>15168934980</v>
      </c>
      <c r="S94" s="144">
        <v>88574469698.660004</v>
      </c>
      <c r="T94" s="144">
        <v>358389456347.56</v>
      </c>
      <c r="U94" s="144">
        <v>116096999303.19</v>
      </c>
      <c r="V94" s="144">
        <v>518254673064.19</v>
      </c>
      <c r="W94" s="144">
        <v>36607654000</v>
      </c>
      <c r="X94" s="144">
        <v>5177048316.9300003</v>
      </c>
      <c r="Y94" s="144">
        <v>47663459842.07</v>
      </c>
      <c r="Z94" s="144">
        <v>67494182798.989998</v>
      </c>
      <c r="AA94" s="144">
        <v>68169392858.029999</v>
      </c>
      <c r="AB94" s="144">
        <v>35341866200</v>
      </c>
      <c r="AC94" s="144">
        <v>5899650300.3000002</v>
      </c>
      <c r="AD94" s="144">
        <v>44849542921.510002</v>
      </c>
      <c r="AE94" s="144">
        <v>30069528800</v>
      </c>
      <c r="AF94" s="144">
        <v>4024739123.73</v>
      </c>
      <c r="AG94" s="144">
        <v>38160856695.980003</v>
      </c>
      <c r="AH94" s="142">
        <v>882687224000</v>
      </c>
      <c r="AI94" s="142">
        <v>1322773345041.3</v>
      </c>
      <c r="AJ94" s="144">
        <v>24420810500</v>
      </c>
      <c r="AK94" s="144">
        <v>3785614489.5700002</v>
      </c>
      <c r="AL94" s="144">
        <v>31361298204.509998</v>
      </c>
      <c r="AM94" s="144">
        <v>77220168900.089996</v>
      </c>
      <c r="AN94" s="144">
        <v>17371252738.970001</v>
      </c>
      <c r="AO94" s="144">
        <v>99604026703.970001</v>
      </c>
      <c r="AP94" s="142">
        <v>109188397000</v>
      </c>
      <c r="AQ94" s="142">
        <v>344072286398.94</v>
      </c>
      <c r="AR94" s="144">
        <v>43593453000</v>
      </c>
      <c r="AS94" s="144">
        <v>6118606238.7599897</v>
      </c>
      <c r="AT94" s="144">
        <v>56596911439.0103</v>
      </c>
      <c r="AU94" s="144">
        <v>820435584356</v>
      </c>
      <c r="AV94" s="144">
        <v>23585495000</v>
      </c>
      <c r="AW94" s="144">
        <v>937108777857.94995</v>
      </c>
      <c r="AX94" s="144">
        <v>88816296500</v>
      </c>
      <c r="AY94" s="144">
        <v>17863082843.459999</v>
      </c>
      <c r="AZ94" s="144">
        <v>117092971341.75999</v>
      </c>
      <c r="BA94" s="144">
        <v>176647608500</v>
      </c>
      <c r="BB94" s="144">
        <v>34277005000</v>
      </c>
      <c r="BC94" s="144">
        <v>218212881288.48999</v>
      </c>
      <c r="BD94" s="142">
        <v>391649783931</v>
      </c>
      <c r="BE94" s="142">
        <v>405499036953.72998</v>
      </c>
      <c r="BF94" s="144">
        <v>177125143000</v>
      </c>
      <c r="BG94" s="144">
        <v>180213300154.41</v>
      </c>
      <c r="BH94" s="144">
        <v>28578076000</v>
      </c>
      <c r="BI94" s="144">
        <v>6147136000</v>
      </c>
      <c r="BJ94" s="144">
        <v>39622336083.760002</v>
      </c>
      <c r="BK94" s="144">
        <v>152442971100</v>
      </c>
      <c r="BL94" s="144">
        <v>51648010497.870003</v>
      </c>
      <c r="BM94" s="144">
        <v>221068528865.51001</v>
      </c>
      <c r="BN94" s="144">
        <v>30839435000</v>
      </c>
      <c r="BO94" s="144">
        <v>5146207498.5100002</v>
      </c>
      <c r="BP94" s="144">
        <v>41059780985.599998</v>
      </c>
      <c r="BQ94" s="154">
        <v>43192</v>
      </c>
      <c r="BR94" s="144">
        <v>25629673000</v>
      </c>
      <c r="BS94" s="152">
        <v>2041700000</v>
      </c>
      <c r="BT94" s="144">
        <v>33075916498.919998</v>
      </c>
      <c r="BU94" s="144">
        <v>117525770000</v>
      </c>
      <c r="BV94" s="144">
        <v>132145712197.86</v>
      </c>
      <c r="BW94" s="144">
        <v>337395647500</v>
      </c>
      <c r="BX94" s="144">
        <v>407315786838.01001</v>
      </c>
      <c r="BY94" s="148">
        <v>73374005400</v>
      </c>
      <c r="BZ94" s="148">
        <v>11214065500</v>
      </c>
      <c r="CA94" s="148">
        <v>103156988437.03</v>
      </c>
      <c r="CB94" s="148">
        <v>94964291800</v>
      </c>
      <c r="CC94" s="148">
        <v>95624230261.199997</v>
      </c>
      <c r="CD94" s="148"/>
      <c r="CI94" s="148"/>
      <c r="CJ94" s="148"/>
      <c r="CK94" s="155"/>
      <c r="CL94" s="155"/>
    </row>
    <row r="95" spans="1:90" x14ac:dyDescent="0.25">
      <c r="A95" s="154">
        <v>43193</v>
      </c>
      <c r="B95" s="142">
        <v>199742797000</v>
      </c>
      <c r="C95" s="142">
        <v>278945505217.90997</v>
      </c>
      <c r="D95" s="144">
        <v>405583556196</v>
      </c>
      <c r="E95" s="144">
        <v>325849858200</v>
      </c>
      <c r="F95" s="144">
        <v>833986186702.21204</v>
      </c>
      <c r="G95" s="142">
        <v>151860432812</v>
      </c>
      <c r="H95" s="142">
        <v>166067403352.19</v>
      </c>
      <c r="I95" s="144">
        <v>1011000000</v>
      </c>
      <c r="J95" s="144">
        <v>4458319820</v>
      </c>
      <c r="K95" s="144">
        <v>5811572283.2600002</v>
      </c>
      <c r="L95" s="144">
        <v>656390839756</v>
      </c>
      <c r="M95" s="144">
        <v>715451537016.53101</v>
      </c>
      <c r="N95" s="144">
        <v>312932437440</v>
      </c>
      <c r="O95" s="144">
        <v>30937580840</v>
      </c>
      <c r="P95" s="144">
        <v>405114537566.71997</v>
      </c>
      <c r="Q95" s="144">
        <v>67613088200</v>
      </c>
      <c r="R95" s="144">
        <v>15315353320</v>
      </c>
      <c r="S95" s="144">
        <v>88643398459.460007</v>
      </c>
      <c r="T95" s="144">
        <v>358543559103.56</v>
      </c>
      <c r="U95" s="144">
        <v>116137486703.19</v>
      </c>
      <c r="V95" s="144">
        <v>518364489798.28998</v>
      </c>
      <c r="W95" s="144">
        <v>36691147000</v>
      </c>
      <c r="X95" s="144">
        <v>5206922596.9300003</v>
      </c>
      <c r="Y95" s="144">
        <v>47752778545.459999</v>
      </c>
      <c r="Z95" s="144">
        <v>67369342298.989998</v>
      </c>
      <c r="AA95" s="144">
        <v>68046183144.510002</v>
      </c>
      <c r="AB95" s="144">
        <v>35411366500</v>
      </c>
      <c r="AC95" s="144">
        <v>5960442200.3000002</v>
      </c>
      <c r="AD95" s="144">
        <v>44965902888.120003</v>
      </c>
      <c r="AE95" s="144">
        <v>30096605800</v>
      </c>
      <c r="AF95" s="144">
        <v>4068022683.73</v>
      </c>
      <c r="AG95" s="144">
        <v>38192934901.190002</v>
      </c>
      <c r="AH95" s="142">
        <v>882645385000</v>
      </c>
      <c r="AI95" s="142">
        <v>1384943581313.02</v>
      </c>
      <c r="AJ95" s="144">
        <v>24422665052</v>
      </c>
      <c r="AK95" s="144">
        <v>3798060109.5700002</v>
      </c>
      <c r="AL95" s="144">
        <v>31365808461.68</v>
      </c>
      <c r="AM95" s="144">
        <v>77231536200.089996</v>
      </c>
      <c r="AN95" s="144">
        <v>17358146058.970001</v>
      </c>
      <c r="AO95" s="144">
        <v>99658530559.360001</v>
      </c>
      <c r="AP95" s="142">
        <v>124185851000</v>
      </c>
      <c r="AQ95" s="142">
        <v>344122236116.90997</v>
      </c>
      <c r="AR95" s="144">
        <v>43666392000</v>
      </c>
      <c r="AS95" s="144">
        <v>6160348358.7600002</v>
      </c>
      <c r="AT95" s="144">
        <v>56676899299.949997</v>
      </c>
      <c r="AU95" s="144">
        <v>820570051016</v>
      </c>
      <c r="AV95" s="144">
        <v>23581005000</v>
      </c>
      <c r="AW95" s="144">
        <v>937426349728.02002</v>
      </c>
      <c r="AX95" s="144">
        <v>88809978500</v>
      </c>
      <c r="AY95" s="144">
        <v>17983137763.459999</v>
      </c>
      <c r="AZ95" s="144">
        <v>117091135486.92999</v>
      </c>
      <c r="BA95" s="144">
        <v>176978311152</v>
      </c>
      <c r="BB95" s="144">
        <v>34621450000</v>
      </c>
      <c r="BC95" s="144">
        <v>218925194474.87</v>
      </c>
      <c r="BD95" s="142">
        <v>392007369504</v>
      </c>
      <c r="BE95" s="142">
        <v>405929361252.06</v>
      </c>
      <c r="BF95" s="144">
        <v>177110450000</v>
      </c>
      <c r="BG95" s="144">
        <v>180234759357.39999</v>
      </c>
      <c r="BH95" s="144">
        <v>28625719800</v>
      </c>
      <c r="BI95" s="144">
        <v>6208321500</v>
      </c>
      <c r="BJ95" s="144">
        <v>39672516968.029999</v>
      </c>
      <c r="BK95" s="144">
        <v>151966298700</v>
      </c>
      <c r="BL95" s="144">
        <v>51456112997.870003</v>
      </c>
      <c r="BM95" s="144">
        <v>219768291033.59</v>
      </c>
      <c r="BN95" s="144">
        <v>30841381000</v>
      </c>
      <c r="BO95" s="144">
        <v>5175993498.5100002</v>
      </c>
      <c r="BP95" s="144">
        <v>41072262621.699997</v>
      </c>
      <c r="BQ95" s="154">
        <v>43193</v>
      </c>
      <c r="BR95" s="144">
        <v>25706384000</v>
      </c>
      <c r="BS95" s="152">
        <v>2024300000</v>
      </c>
      <c r="BT95" s="144">
        <v>33140255163.299999</v>
      </c>
      <c r="BU95" s="144">
        <v>117549270000</v>
      </c>
      <c r="BV95" s="144">
        <v>132197572075.84</v>
      </c>
      <c r="BW95" s="144">
        <v>337824578500</v>
      </c>
      <c r="BX95" s="144">
        <v>407486123519.87</v>
      </c>
      <c r="BY95" s="148">
        <v>73391938000</v>
      </c>
      <c r="BZ95" s="148">
        <v>11342612000</v>
      </c>
      <c r="CA95" s="148">
        <v>103219030149.92999</v>
      </c>
      <c r="CB95" s="148">
        <v>94761578300</v>
      </c>
      <c r="CC95" s="148">
        <v>95436987265.160004</v>
      </c>
      <c r="CD95" s="148"/>
      <c r="CI95" s="148"/>
      <c r="CJ95" s="148"/>
      <c r="CK95" s="155"/>
      <c r="CL95" s="155"/>
    </row>
    <row r="96" spans="1:90" x14ac:dyDescent="0.25">
      <c r="A96" s="154">
        <v>43194</v>
      </c>
      <c r="B96" s="142">
        <v>199740896000</v>
      </c>
      <c r="C96" s="142">
        <v>279299305314.44</v>
      </c>
      <c r="D96" s="144">
        <v>392361833317</v>
      </c>
      <c r="E96" s="144">
        <v>323010309000</v>
      </c>
      <c r="F96" s="144">
        <v>831190697986.15198</v>
      </c>
      <c r="G96" s="142">
        <v>151901750697</v>
      </c>
      <c r="H96" s="142">
        <v>167675518281.14001</v>
      </c>
      <c r="I96" s="144">
        <v>1012000000</v>
      </c>
      <c r="J96" s="144">
        <v>4428178520</v>
      </c>
      <c r="K96" s="144">
        <v>5782128997.8100004</v>
      </c>
      <c r="L96" s="144">
        <v>636477702207</v>
      </c>
      <c r="M96" s="144">
        <v>715628469063.85095</v>
      </c>
      <c r="N96" s="144">
        <v>308703449260</v>
      </c>
      <c r="O96" s="144">
        <v>30635559840</v>
      </c>
      <c r="P96" s="144">
        <v>405069732520.07001</v>
      </c>
      <c r="Q96" s="144">
        <v>67742801100</v>
      </c>
      <c r="R96" s="144">
        <v>15161857920</v>
      </c>
      <c r="S96" s="144">
        <v>88628901566.229996</v>
      </c>
      <c r="T96" s="144">
        <v>356407817407.56</v>
      </c>
      <c r="U96" s="144">
        <v>114677002703.19</v>
      </c>
      <c r="V96" s="144">
        <v>516960149264.64001</v>
      </c>
      <c r="W96" s="144">
        <v>36748531500</v>
      </c>
      <c r="X96" s="144">
        <v>5152822096.9300003</v>
      </c>
      <c r="Y96" s="144">
        <v>47761525425.730003</v>
      </c>
      <c r="Z96" s="144">
        <v>66526879099.07</v>
      </c>
      <c r="AA96" s="144">
        <v>66926688106.720001</v>
      </c>
      <c r="AB96" s="144">
        <v>35286113100</v>
      </c>
      <c r="AC96" s="144">
        <v>5897482200.3000002</v>
      </c>
      <c r="AD96" s="144">
        <v>44781514147.120003</v>
      </c>
      <c r="AE96" s="144">
        <v>30109512500</v>
      </c>
      <c r="AF96" s="144">
        <v>4025992183.73</v>
      </c>
      <c r="AG96" s="144">
        <v>38168336701.139999</v>
      </c>
      <c r="AH96" s="142">
        <v>923391688500</v>
      </c>
      <c r="AI96" s="142">
        <v>1401139155693.1001</v>
      </c>
      <c r="AJ96" s="144">
        <v>24385329967</v>
      </c>
      <c r="AK96" s="144">
        <v>3755599609.5700002</v>
      </c>
      <c r="AL96" s="144">
        <v>31289397938.810001</v>
      </c>
      <c r="AM96" s="144">
        <v>77387090100.089996</v>
      </c>
      <c r="AN96" s="144">
        <v>17186209258.970001</v>
      </c>
      <c r="AO96" s="144">
        <v>99651540238.059998</v>
      </c>
      <c r="AP96" s="142">
        <v>124184187000</v>
      </c>
      <c r="AQ96" s="142">
        <v>344170679396.04999</v>
      </c>
      <c r="AR96" s="144">
        <v>43509582000</v>
      </c>
      <c r="AS96" s="144">
        <v>6096283358.7600002</v>
      </c>
      <c r="AT96" s="144">
        <v>56462365081.339996</v>
      </c>
      <c r="AU96" s="144">
        <v>820552557350</v>
      </c>
      <c r="AV96" s="144">
        <v>23518935000</v>
      </c>
      <c r="AW96" s="144">
        <v>937534375510.56006</v>
      </c>
      <c r="AX96" s="144">
        <v>88819536500</v>
      </c>
      <c r="AY96" s="144">
        <v>17748126263.459999</v>
      </c>
      <c r="AZ96" s="144">
        <v>116884560751.03</v>
      </c>
      <c r="BA96" s="144">
        <v>177252104031</v>
      </c>
      <c r="BB96" s="144">
        <v>34052805000</v>
      </c>
      <c r="BC96" s="144">
        <v>218667602094.32999</v>
      </c>
      <c r="BD96" s="142">
        <v>392144616988</v>
      </c>
      <c r="BE96" s="142">
        <v>406130886858.37</v>
      </c>
      <c r="BF96" s="144">
        <v>175185280000</v>
      </c>
      <c r="BG96" s="144">
        <v>178345741478.25</v>
      </c>
      <c r="BH96" s="144">
        <v>28610327900</v>
      </c>
      <c r="BI96" s="144">
        <v>6136704000</v>
      </c>
      <c r="BJ96" s="144">
        <v>39589902472.82</v>
      </c>
      <c r="BK96" s="144">
        <v>152145838200</v>
      </c>
      <c r="BL96" s="144">
        <v>50584931497.870003</v>
      </c>
      <c r="BM96" s="144">
        <v>221409018080.70001</v>
      </c>
      <c r="BN96" s="144">
        <v>30851811000</v>
      </c>
      <c r="BO96" s="144">
        <v>5117308498.5100002</v>
      </c>
      <c r="BP96" s="144">
        <v>41030557532.150002</v>
      </c>
      <c r="BQ96" s="154">
        <v>43194</v>
      </c>
      <c r="BR96" s="144">
        <v>25617157000</v>
      </c>
      <c r="BS96" s="152">
        <v>1994000000</v>
      </c>
      <c r="BT96" s="144">
        <v>33025754641.040001</v>
      </c>
      <c r="BU96" s="144">
        <v>117514731500</v>
      </c>
      <c r="BV96" s="144">
        <v>132191866760.62</v>
      </c>
      <c r="BW96" s="144">
        <v>338146329500</v>
      </c>
      <c r="BX96" s="144">
        <v>405979057038.31</v>
      </c>
      <c r="BY96" s="148">
        <v>63905756000</v>
      </c>
      <c r="BZ96" s="148">
        <v>11186430500</v>
      </c>
      <c r="CA96" s="148">
        <v>103183698831.50999</v>
      </c>
      <c r="CB96" s="148">
        <v>93390541700</v>
      </c>
      <c r="CC96" s="148">
        <v>94063179528.070007</v>
      </c>
      <c r="CD96" s="148"/>
      <c r="CI96" s="148"/>
      <c r="CJ96" s="148"/>
      <c r="CK96" s="155"/>
      <c r="CL96" s="155"/>
    </row>
    <row r="97" spans="1:90" x14ac:dyDescent="0.25">
      <c r="A97" s="154">
        <v>43195</v>
      </c>
      <c r="B97" s="142">
        <v>233771736000</v>
      </c>
      <c r="C97" s="142">
        <v>283654871267.06</v>
      </c>
      <c r="D97" s="144">
        <v>398686242332</v>
      </c>
      <c r="E97" s="144">
        <v>322894856600</v>
      </c>
      <c r="F97" s="144">
        <v>831605411242.44202</v>
      </c>
      <c r="G97" s="142">
        <v>156113226750</v>
      </c>
      <c r="H97" s="142">
        <v>167854774467.5</v>
      </c>
      <c r="I97" s="144">
        <v>1012000000</v>
      </c>
      <c r="J97" s="144">
        <v>4477176540</v>
      </c>
      <c r="K97" s="144">
        <v>5831089714.3999996</v>
      </c>
      <c r="L97" s="144">
        <v>637085744343</v>
      </c>
      <c r="M97" s="144">
        <v>716362010259.70105</v>
      </c>
      <c r="N97" s="144">
        <v>308687035960</v>
      </c>
      <c r="O97" s="144">
        <v>30793872280</v>
      </c>
      <c r="P97" s="144">
        <v>405272520806.17999</v>
      </c>
      <c r="Q97" s="144">
        <v>67839667600</v>
      </c>
      <c r="R97" s="144">
        <v>15129492740</v>
      </c>
      <c r="S97" s="144">
        <v>88702683770.970001</v>
      </c>
      <c r="T97" s="144">
        <v>360477168781.56</v>
      </c>
      <c r="U97" s="144">
        <v>115252035403.19</v>
      </c>
      <c r="V97" s="144">
        <v>517703856473.82001</v>
      </c>
      <c r="W97" s="144">
        <v>36807747000</v>
      </c>
      <c r="X97" s="144">
        <v>5165998536.9300003</v>
      </c>
      <c r="Y97" s="144">
        <v>47839374755.169998</v>
      </c>
      <c r="Z97" s="144">
        <v>66858599499.07</v>
      </c>
      <c r="AA97" s="144">
        <v>67251535362.910004</v>
      </c>
      <c r="AB97" s="144">
        <v>35344424800</v>
      </c>
      <c r="AC97" s="144">
        <v>6135415900.3000002</v>
      </c>
      <c r="AD97" s="144">
        <v>45081598720.809998</v>
      </c>
      <c r="AE97" s="144">
        <v>30142382900</v>
      </c>
      <c r="AF97" s="144">
        <v>4036114563.73</v>
      </c>
      <c r="AG97" s="144">
        <v>38215856350.209999</v>
      </c>
      <c r="AH97" s="142">
        <v>1026608653247.35</v>
      </c>
      <c r="AI97" s="142">
        <v>1411333546603.1599</v>
      </c>
      <c r="AJ97" s="144">
        <v>24386821484</v>
      </c>
      <c r="AK97" s="144">
        <v>3766921869.5700002</v>
      </c>
      <c r="AL97" s="144">
        <v>31305602792.799999</v>
      </c>
      <c r="AM97" s="144">
        <v>77508643500.089996</v>
      </c>
      <c r="AN97" s="144">
        <v>17149911618.969999</v>
      </c>
      <c r="AO97" s="144">
        <v>99746053516.529999</v>
      </c>
      <c r="AP97" s="142">
        <v>173488677000</v>
      </c>
      <c r="AQ97" s="142">
        <v>344274109961.09998</v>
      </c>
      <c r="AR97" s="144">
        <v>43563029000</v>
      </c>
      <c r="AS97" s="144">
        <v>6111917618.7600002</v>
      </c>
      <c r="AT97" s="144">
        <v>56538004498.190002</v>
      </c>
      <c r="AU97" s="144">
        <v>820831374351</v>
      </c>
      <c r="AV97" s="144">
        <v>23428485000</v>
      </c>
      <c r="AW97" s="144">
        <v>937910330000.25</v>
      </c>
      <c r="AX97" s="144">
        <v>91789049500</v>
      </c>
      <c r="AY97" s="144">
        <v>17821376423.459999</v>
      </c>
      <c r="AZ97" s="144">
        <v>116965394785.28999</v>
      </c>
      <c r="BA97" s="144">
        <v>177521433106</v>
      </c>
      <c r="BB97" s="144">
        <v>34685860000</v>
      </c>
      <c r="BC97" s="144">
        <v>219607247361.48999</v>
      </c>
      <c r="BD97" s="142">
        <v>392525809040</v>
      </c>
      <c r="BE97" s="142">
        <v>406582631955.90002</v>
      </c>
      <c r="BF97" s="144">
        <v>175746353000</v>
      </c>
      <c r="BG97" s="144">
        <v>178942973829.13</v>
      </c>
      <c r="BH97" s="144">
        <v>28681045400</v>
      </c>
      <c r="BI97" s="144">
        <v>6156463000</v>
      </c>
      <c r="BJ97" s="144">
        <v>39684785691.959999</v>
      </c>
      <c r="BK97" s="144">
        <v>155229188300</v>
      </c>
      <c r="BL97" s="144">
        <v>43653379497.870003</v>
      </c>
      <c r="BM97" s="144">
        <v>221446809894.57999</v>
      </c>
      <c r="BN97" s="144">
        <v>30856287000</v>
      </c>
      <c r="BO97" s="144">
        <v>5136015998.5100002</v>
      </c>
      <c r="BP97" s="144">
        <v>41060292654.459999</v>
      </c>
      <c r="BQ97" s="154">
        <v>43195</v>
      </c>
      <c r="BR97" s="144">
        <v>25680002000</v>
      </c>
      <c r="BS97" s="152">
        <v>2005700000</v>
      </c>
      <c r="BT97" s="144">
        <v>33105328230.599998</v>
      </c>
      <c r="BU97" s="144">
        <v>117535824000</v>
      </c>
      <c r="BV97" s="144">
        <v>132241792503.57001</v>
      </c>
      <c r="BW97" s="144">
        <v>324187021500</v>
      </c>
      <c r="BX97" s="144">
        <v>404280627014.89001</v>
      </c>
      <c r="BY97" s="148">
        <v>73350079000</v>
      </c>
      <c r="BZ97" s="148">
        <v>11237263000</v>
      </c>
      <c r="CA97" s="148">
        <v>103303231221.27</v>
      </c>
      <c r="CB97" s="148">
        <v>93774461700</v>
      </c>
      <c r="CC97" s="148">
        <v>94449024369.860001</v>
      </c>
      <c r="CD97" s="148"/>
      <c r="CI97" s="148"/>
      <c r="CJ97" s="148"/>
      <c r="CK97" s="155"/>
      <c r="CL97" s="155"/>
    </row>
    <row r="98" spans="1:90" x14ac:dyDescent="0.25">
      <c r="A98" s="154">
        <v>43196</v>
      </c>
      <c r="B98" s="142">
        <v>229749816000</v>
      </c>
      <c r="C98" s="142">
        <v>284961491676.15002</v>
      </c>
      <c r="D98" s="144">
        <v>403112814542</v>
      </c>
      <c r="E98" s="144">
        <v>323079734100</v>
      </c>
      <c r="F98" s="144">
        <v>831305842069.94202</v>
      </c>
      <c r="G98" s="142">
        <v>155906294040</v>
      </c>
      <c r="H98" s="142">
        <v>167820388333.01999</v>
      </c>
      <c r="I98" s="144">
        <v>1012200000</v>
      </c>
      <c r="J98" s="144">
        <v>4471124840</v>
      </c>
      <c r="K98" s="144">
        <v>5825186288.3100004</v>
      </c>
      <c r="L98" s="144">
        <v>636235451602</v>
      </c>
      <c r="M98" s="144">
        <v>715635549311.86096</v>
      </c>
      <c r="N98" s="144">
        <v>308170125520</v>
      </c>
      <c r="O98" s="144">
        <v>30698595180</v>
      </c>
      <c r="P98" s="144">
        <v>404719105302.69</v>
      </c>
      <c r="Q98" s="144">
        <v>67651425500</v>
      </c>
      <c r="R98" s="144">
        <v>15020318590</v>
      </c>
      <c r="S98" s="144">
        <v>88414004710.220001</v>
      </c>
      <c r="T98" s="144">
        <v>365338262177.56</v>
      </c>
      <c r="U98" s="144">
        <v>113842326403.19</v>
      </c>
      <c r="V98" s="144">
        <v>516627213751.21997</v>
      </c>
      <c r="W98" s="144">
        <v>36735458000</v>
      </c>
      <c r="X98" s="144">
        <v>5152031811.9300003</v>
      </c>
      <c r="Y98" s="144">
        <v>47758574560.260002</v>
      </c>
      <c r="Z98" s="144">
        <v>66542491199.029999</v>
      </c>
      <c r="AA98" s="144">
        <v>67045106511.309998</v>
      </c>
      <c r="AB98" s="144">
        <v>35293101700</v>
      </c>
      <c r="AC98" s="144">
        <v>6066596150.3000002</v>
      </c>
      <c r="AD98" s="144">
        <v>44965271422.489998</v>
      </c>
      <c r="AE98" s="144">
        <v>30109553500</v>
      </c>
      <c r="AF98" s="144">
        <v>4025312113.73</v>
      </c>
      <c r="AG98" s="144">
        <v>38176743916.940002</v>
      </c>
      <c r="AH98" s="142">
        <v>1029551853247.35</v>
      </c>
      <c r="AI98" s="142">
        <v>1411373308079.1899</v>
      </c>
      <c r="AJ98" s="144">
        <v>24344321897</v>
      </c>
      <c r="AK98" s="144">
        <v>3755932594.5700002</v>
      </c>
      <c r="AL98" s="144">
        <v>31255503732.189999</v>
      </c>
      <c r="AM98" s="144">
        <v>77293456000.089996</v>
      </c>
      <c r="AN98" s="144">
        <v>17028412518.969999</v>
      </c>
      <c r="AO98" s="144">
        <v>99418605450.050003</v>
      </c>
      <c r="AP98" s="142">
        <v>173484467000</v>
      </c>
      <c r="AQ98" s="142">
        <v>343997732806.26001</v>
      </c>
      <c r="AR98" s="144">
        <v>43506935000</v>
      </c>
      <c r="AS98" s="144">
        <v>6095387218.7600002</v>
      </c>
      <c r="AT98" s="144">
        <v>56471931054.349998</v>
      </c>
      <c r="AU98" s="144">
        <v>820750199000</v>
      </c>
      <c r="AV98" s="144">
        <v>23364580000</v>
      </c>
      <c r="AW98" s="144">
        <v>937952798218.54004</v>
      </c>
      <c r="AX98" s="144">
        <v>91779257500</v>
      </c>
      <c r="AY98" s="144">
        <v>17760775023.459999</v>
      </c>
      <c r="AZ98" s="144">
        <v>116913882005.86</v>
      </c>
      <c r="BA98" s="144">
        <v>177088979011</v>
      </c>
      <c r="BB98" s="144">
        <v>34506537500</v>
      </c>
      <c r="BC98" s="144">
        <v>219032726663.16</v>
      </c>
      <c r="BD98" s="142">
        <v>394981795190</v>
      </c>
      <c r="BE98" s="142">
        <v>405987071580.02002</v>
      </c>
      <c r="BF98" s="144">
        <v>175241917500</v>
      </c>
      <c r="BG98" s="144">
        <v>178474695394.16</v>
      </c>
      <c r="BH98" s="144">
        <v>28612262400</v>
      </c>
      <c r="BI98" s="144">
        <v>6138052500</v>
      </c>
      <c r="BJ98" s="144">
        <v>39601994302.32</v>
      </c>
      <c r="BK98" s="144">
        <v>159187283200</v>
      </c>
      <c r="BL98" s="144">
        <v>43245570997.870003</v>
      </c>
      <c r="BM98" s="144">
        <v>221141248418.85999</v>
      </c>
      <c r="BN98" s="144">
        <v>30849095000</v>
      </c>
      <c r="BO98" s="144">
        <v>5122448498.5100002</v>
      </c>
      <c r="BP98" s="144">
        <v>41046083556.239998</v>
      </c>
      <c r="BQ98" s="154">
        <v>43198</v>
      </c>
      <c r="BR98" s="144">
        <v>25638174000</v>
      </c>
      <c r="BS98" s="152">
        <v>2002700000</v>
      </c>
      <c r="BT98" s="144">
        <v>33065527352.529999</v>
      </c>
      <c r="BU98" s="144">
        <v>117522500000</v>
      </c>
      <c r="BV98" s="144">
        <v>132257301237.42</v>
      </c>
      <c r="BW98" s="144">
        <v>323815085000</v>
      </c>
      <c r="BX98" s="144">
        <v>404402580568.28003</v>
      </c>
      <c r="BY98" s="148">
        <v>73256492000</v>
      </c>
      <c r="BZ98" s="148">
        <v>11197006500</v>
      </c>
      <c r="CA98" s="148">
        <v>103189142499.94</v>
      </c>
      <c r="CB98" s="148">
        <v>93654020300</v>
      </c>
      <c r="CC98" s="148">
        <v>94325394960.910004</v>
      </c>
      <c r="CD98" s="148"/>
      <c r="CI98" s="148"/>
      <c r="CJ98" s="148"/>
      <c r="CK98" s="155"/>
      <c r="CL98" s="155"/>
    </row>
    <row r="99" spans="1:90" x14ac:dyDescent="0.25">
      <c r="A99" s="154">
        <v>43199</v>
      </c>
      <c r="B99" s="142">
        <v>231830522000</v>
      </c>
      <c r="C99" s="142">
        <v>284637859751.57001</v>
      </c>
      <c r="D99" s="144">
        <v>402015293181</v>
      </c>
      <c r="E99" s="144">
        <v>323053715400</v>
      </c>
      <c r="F99" s="144">
        <v>831154592713.52197</v>
      </c>
      <c r="G99" s="142">
        <v>155835192284</v>
      </c>
      <c r="H99" s="142">
        <v>167837496885.26999</v>
      </c>
      <c r="I99" s="144">
        <v>1013000000</v>
      </c>
      <c r="J99" s="144">
        <v>4553592220</v>
      </c>
      <c r="K99" s="144">
        <v>5909210766.5100002</v>
      </c>
      <c r="L99" s="144">
        <v>635831571984</v>
      </c>
      <c r="M99" s="144">
        <v>715596167319.46106</v>
      </c>
      <c r="N99" s="144">
        <v>307356112820</v>
      </c>
      <c r="O99" s="144">
        <v>31033204640</v>
      </c>
      <c r="P99" s="144">
        <v>404414408180.67999</v>
      </c>
      <c r="Q99" s="144">
        <v>67553555000</v>
      </c>
      <c r="R99" s="144">
        <v>15057376420</v>
      </c>
      <c r="S99" s="144">
        <v>88380981724.119995</v>
      </c>
      <c r="T99" s="144">
        <v>365251134145.56</v>
      </c>
      <c r="U99" s="144">
        <v>115324479703.19</v>
      </c>
      <c r="V99" s="144">
        <v>518241504929.40997</v>
      </c>
      <c r="W99" s="144">
        <v>36717886500</v>
      </c>
      <c r="X99" s="144">
        <v>5203625146.9300003</v>
      </c>
      <c r="Y99" s="144">
        <v>47808974539.889999</v>
      </c>
      <c r="Z99" s="144">
        <v>67415593499.029999</v>
      </c>
      <c r="AA99" s="144">
        <v>67902196547.639999</v>
      </c>
      <c r="AB99" s="144">
        <v>35274522700</v>
      </c>
      <c r="AC99" s="144">
        <v>6115953200.3000002</v>
      </c>
      <c r="AD99" s="144">
        <v>45007518598.639999</v>
      </c>
      <c r="AE99" s="144">
        <v>30094388200</v>
      </c>
      <c r="AF99" s="144">
        <v>4065510283.73</v>
      </c>
      <c r="AG99" s="144">
        <v>38215356092.870003</v>
      </c>
      <c r="AH99" s="142">
        <v>1002707531247.35</v>
      </c>
      <c r="AI99" s="142">
        <v>1441972004559.1599</v>
      </c>
      <c r="AJ99" s="144">
        <v>24277876513</v>
      </c>
      <c r="AK99" s="144">
        <v>3796433559.5700002</v>
      </c>
      <c r="AL99" s="144">
        <v>31239740548.419998</v>
      </c>
      <c r="AM99" s="144">
        <v>77184395600.089996</v>
      </c>
      <c r="AN99" s="144">
        <v>17071029158.969999</v>
      </c>
      <c r="AO99" s="144">
        <v>99380262055.559998</v>
      </c>
      <c r="AP99" s="142">
        <v>173471007000</v>
      </c>
      <c r="AQ99" s="142">
        <v>344149141060.35999</v>
      </c>
      <c r="AR99" s="144">
        <v>43485440000</v>
      </c>
      <c r="AS99" s="144">
        <v>6156614058.7600002</v>
      </c>
      <c r="AT99" s="144">
        <v>56531333246.169998</v>
      </c>
      <c r="AU99" s="144">
        <v>820629658764</v>
      </c>
      <c r="AV99" s="144">
        <v>23469425000</v>
      </c>
      <c r="AW99" s="144">
        <v>938499908131.18005</v>
      </c>
      <c r="AX99" s="144">
        <v>91776893500</v>
      </c>
      <c r="AY99" s="144">
        <v>17985228963.459999</v>
      </c>
      <c r="AZ99" s="144">
        <v>117192573704.14</v>
      </c>
      <c r="BA99" s="144">
        <v>172050711243</v>
      </c>
      <c r="BB99" s="144">
        <v>35303987500</v>
      </c>
      <c r="BC99" s="144">
        <v>219900649803.10001</v>
      </c>
      <c r="BD99" s="142">
        <v>389744479326</v>
      </c>
      <c r="BE99" s="142">
        <v>405961124716.97998</v>
      </c>
      <c r="BF99" s="144">
        <v>175003020000</v>
      </c>
      <c r="BG99" s="144">
        <v>178344274466.13</v>
      </c>
      <c r="BH99" s="144">
        <v>28563024200</v>
      </c>
      <c r="BI99" s="144">
        <v>6206552500</v>
      </c>
      <c r="BJ99" s="144">
        <v>39634471322.150002</v>
      </c>
      <c r="BK99" s="144">
        <v>159111384500</v>
      </c>
      <c r="BL99" s="144">
        <v>43896665997.870003</v>
      </c>
      <c r="BM99" s="144">
        <v>221799974411.78</v>
      </c>
      <c r="BN99" s="144">
        <v>30845423500</v>
      </c>
      <c r="BO99" s="144">
        <v>5180010998.5100002</v>
      </c>
      <c r="BP99" s="144">
        <v>41119622511.870003</v>
      </c>
      <c r="BQ99" s="154">
        <v>43199</v>
      </c>
      <c r="BR99" s="144">
        <v>25628369000</v>
      </c>
      <c r="BS99" s="152">
        <v>2041350000</v>
      </c>
      <c r="BT99" s="144">
        <v>33109450920.639999</v>
      </c>
      <c r="BU99" s="144">
        <v>117507816000</v>
      </c>
      <c r="BV99" s="144">
        <v>132329109963.31</v>
      </c>
      <c r="BW99" s="144">
        <v>323703800500</v>
      </c>
      <c r="BX99" s="144">
        <v>404512585310.16998</v>
      </c>
      <c r="BY99" s="148">
        <v>73208555700</v>
      </c>
      <c r="BZ99" s="148">
        <v>11346194500</v>
      </c>
      <c r="CA99" s="148">
        <v>103335280920.73</v>
      </c>
      <c r="CB99" s="148">
        <v>95722528722.929993</v>
      </c>
      <c r="CC99" s="148">
        <v>95722528722.929993</v>
      </c>
      <c r="CD99" s="148"/>
      <c r="CI99" s="148"/>
      <c r="CJ99" s="148"/>
      <c r="CK99" s="155"/>
      <c r="CL99" s="155"/>
    </row>
    <row r="100" spans="1:90" x14ac:dyDescent="0.25">
      <c r="A100" s="154">
        <v>43200</v>
      </c>
      <c r="B100" s="142">
        <v>231844439000</v>
      </c>
      <c r="C100" s="142">
        <v>284739133877.52002</v>
      </c>
      <c r="D100" s="144">
        <v>401817863670</v>
      </c>
      <c r="E100" s="144">
        <v>323214957800</v>
      </c>
      <c r="F100" s="144">
        <v>831224394450.26196</v>
      </c>
      <c r="G100" s="142">
        <v>164253399172</v>
      </c>
      <c r="H100" s="142">
        <v>168082953479.47</v>
      </c>
      <c r="I100" s="144">
        <v>1013000000</v>
      </c>
      <c r="J100" s="144">
        <v>4601989000</v>
      </c>
      <c r="K100" s="144">
        <v>5957361499.6400003</v>
      </c>
      <c r="L100" s="144">
        <v>636475556424</v>
      </c>
      <c r="M100" s="144">
        <v>716361660688.98096</v>
      </c>
      <c r="N100" s="144">
        <v>307356256200</v>
      </c>
      <c r="O100" s="144">
        <v>31407269000</v>
      </c>
      <c r="P100" s="144">
        <v>404846837312.19</v>
      </c>
      <c r="Q100" s="144">
        <v>67728813700</v>
      </c>
      <c r="R100" s="144">
        <v>15222818000</v>
      </c>
      <c r="S100" s="144">
        <v>88731069690.949997</v>
      </c>
      <c r="T100" s="144">
        <v>365317237809.56</v>
      </c>
      <c r="U100" s="144">
        <v>117033465503.19</v>
      </c>
      <c r="V100" s="144">
        <v>520090646556.87</v>
      </c>
      <c r="W100" s="144">
        <v>36754136500</v>
      </c>
      <c r="X100" s="144">
        <v>5264310756.9300003</v>
      </c>
      <c r="Y100" s="144">
        <v>47911366703.239998</v>
      </c>
      <c r="Z100" s="144">
        <v>68335885399.029999</v>
      </c>
      <c r="AA100" s="144">
        <v>68817243545.25</v>
      </c>
      <c r="AB100" s="144">
        <v>35317850500</v>
      </c>
      <c r="AC100" s="144">
        <v>6246452000.3000002</v>
      </c>
      <c r="AD100" s="144">
        <v>45185166581.75</v>
      </c>
      <c r="AE100" s="144">
        <v>30128014500</v>
      </c>
      <c r="AF100" s="144">
        <v>4112689503.73</v>
      </c>
      <c r="AG100" s="144">
        <v>38300686056</v>
      </c>
      <c r="AH100" s="142">
        <v>973089356747.34998</v>
      </c>
      <c r="AI100" s="142">
        <v>1455218620776.6201</v>
      </c>
      <c r="AJ100" s="144">
        <v>24283631972</v>
      </c>
      <c r="AK100" s="144">
        <v>3844070249.5700002</v>
      </c>
      <c r="AL100" s="144">
        <v>31296527683.34</v>
      </c>
      <c r="AM100" s="144">
        <v>77388715300.089996</v>
      </c>
      <c r="AN100" s="144">
        <v>17256266498.970001</v>
      </c>
      <c r="AO100" s="144">
        <v>99779188324.589996</v>
      </c>
      <c r="AP100" s="142">
        <v>173466797000</v>
      </c>
      <c r="AQ100" s="142">
        <v>343093421090.37</v>
      </c>
      <c r="AR100" s="144">
        <v>43540930000</v>
      </c>
      <c r="AS100" s="144">
        <v>6228523998.7600002</v>
      </c>
      <c r="AT100" s="144">
        <v>56665286636.75</v>
      </c>
      <c r="AU100" s="144">
        <v>820847532351</v>
      </c>
      <c r="AV100" s="144">
        <v>23462675000</v>
      </c>
      <c r="AW100" s="144">
        <v>938885935376.87</v>
      </c>
      <c r="AX100" s="144">
        <v>91788496500</v>
      </c>
      <c r="AY100" s="144">
        <v>18248990003.459999</v>
      </c>
      <c r="AZ100" s="144">
        <v>117486835236.57001</v>
      </c>
      <c r="BA100" s="144">
        <v>172231377963</v>
      </c>
      <c r="BB100" s="144">
        <v>35596202500</v>
      </c>
      <c r="BC100" s="144">
        <v>220409571343.56</v>
      </c>
      <c r="BD100" s="142">
        <v>390236133377</v>
      </c>
      <c r="BE100" s="142">
        <v>406521026082.77002</v>
      </c>
      <c r="BF100" s="144">
        <v>175166641000</v>
      </c>
      <c r="BG100" s="144">
        <v>178544054822.62</v>
      </c>
      <c r="BH100" s="144">
        <v>28666428700</v>
      </c>
      <c r="BI100" s="144">
        <v>6286953000</v>
      </c>
      <c r="BJ100" s="144">
        <v>39822675602.900002</v>
      </c>
      <c r="BK100" s="144">
        <v>159313798700</v>
      </c>
      <c r="BL100" s="144">
        <v>40241271997.870003</v>
      </c>
      <c r="BM100" s="144">
        <v>222731179972.57999</v>
      </c>
      <c r="BN100" s="144">
        <v>30858370000</v>
      </c>
      <c r="BO100" s="144">
        <v>5252251498.5100002</v>
      </c>
      <c r="BP100" s="144">
        <v>41211357478.370003</v>
      </c>
      <c r="BQ100" s="154">
        <v>43200</v>
      </c>
      <c r="BR100" s="144">
        <v>25654050000</v>
      </c>
      <c r="BS100" s="152">
        <v>2083000000</v>
      </c>
      <c r="BT100" s="144">
        <v>33181808966.529999</v>
      </c>
      <c r="BU100" s="144">
        <v>120611672500</v>
      </c>
      <c r="BV100" s="144">
        <v>132385298306.75999</v>
      </c>
      <c r="BW100" s="144">
        <v>323971587500</v>
      </c>
      <c r="BX100" s="144">
        <v>404939214231.17999</v>
      </c>
      <c r="BY100" s="148">
        <v>73266689100</v>
      </c>
      <c r="BZ100" s="148">
        <v>11521440500</v>
      </c>
      <c r="CA100" s="148">
        <v>103584220540.27</v>
      </c>
      <c r="CB100" s="148">
        <v>96746421300</v>
      </c>
      <c r="CC100" s="148">
        <v>97409998311.389999</v>
      </c>
      <c r="CD100" s="148"/>
      <c r="CI100" s="148"/>
      <c r="CJ100" s="148"/>
      <c r="CK100" s="155"/>
      <c r="CL100" s="155"/>
    </row>
    <row r="101" spans="1:90" x14ac:dyDescent="0.25">
      <c r="A101" s="154">
        <v>43201</v>
      </c>
      <c r="B101" s="142">
        <v>231857978000</v>
      </c>
      <c r="C101" s="142">
        <v>284857571789.46002</v>
      </c>
      <c r="D101" s="144">
        <v>400564705427</v>
      </c>
      <c r="E101" s="144">
        <v>322432690200</v>
      </c>
      <c r="F101" s="144">
        <v>831654753213.16199</v>
      </c>
      <c r="G101" s="142">
        <v>164409124721</v>
      </c>
      <c r="H101" s="142">
        <v>168267156279.35999</v>
      </c>
      <c r="I101" s="144">
        <v>1013000000</v>
      </c>
      <c r="J101" s="144">
        <v>4636884800</v>
      </c>
      <c r="K101" s="144">
        <v>5992212592.3000002</v>
      </c>
      <c r="L101" s="144">
        <v>631498159354</v>
      </c>
      <c r="M101" s="144">
        <v>716967315571.03101</v>
      </c>
      <c r="N101" s="144">
        <v>305157537700</v>
      </c>
      <c r="O101" s="144">
        <v>31546561100</v>
      </c>
      <c r="P101" s="144">
        <v>405040638165.65997</v>
      </c>
      <c r="Q101" s="144">
        <v>67836295200</v>
      </c>
      <c r="R101" s="144">
        <v>15226020850</v>
      </c>
      <c r="S101" s="144">
        <v>88851093842.190002</v>
      </c>
      <c r="T101" s="144">
        <v>365297893631.56</v>
      </c>
      <c r="U101" s="144">
        <v>117537221003.19</v>
      </c>
      <c r="V101" s="144">
        <v>520645302999.40002</v>
      </c>
      <c r="W101" s="144">
        <v>35693000500</v>
      </c>
      <c r="X101" s="144">
        <v>5281547981.9300003</v>
      </c>
      <c r="Y101" s="144">
        <v>47970418735.760002</v>
      </c>
      <c r="Z101" s="144">
        <v>68675471599.029999</v>
      </c>
      <c r="AA101" s="144">
        <v>69241456673.580002</v>
      </c>
      <c r="AB101" s="144">
        <v>35353637900</v>
      </c>
      <c r="AC101" s="144">
        <v>6408739250.3000002</v>
      </c>
      <c r="AD101" s="144">
        <v>45386362887.800003</v>
      </c>
      <c r="AE101" s="144">
        <v>29071952700</v>
      </c>
      <c r="AF101" s="144">
        <v>4126124453.73</v>
      </c>
      <c r="AG101" s="144">
        <v>38360079246.57</v>
      </c>
      <c r="AH101" s="142">
        <v>983339894247.34998</v>
      </c>
      <c r="AI101" s="142">
        <v>1474375574854.79</v>
      </c>
      <c r="AJ101" s="144">
        <v>24283668615</v>
      </c>
      <c r="AK101" s="144">
        <v>3857631524.5700002</v>
      </c>
      <c r="AL101" s="144">
        <v>31313516117.099998</v>
      </c>
      <c r="AM101" s="144">
        <v>77510598300.089996</v>
      </c>
      <c r="AN101" s="144">
        <v>17260119998.970001</v>
      </c>
      <c r="AO101" s="144">
        <v>99914238036.080002</v>
      </c>
      <c r="AP101" s="142">
        <v>173462587000</v>
      </c>
      <c r="AQ101" s="142">
        <v>343142464607.42999</v>
      </c>
      <c r="AR101" s="144">
        <v>43583661000</v>
      </c>
      <c r="AS101" s="144">
        <v>6248963398.7600002</v>
      </c>
      <c r="AT101" s="144">
        <v>56734997876.480003</v>
      </c>
      <c r="AU101" s="144">
        <v>846044083750</v>
      </c>
      <c r="AV101" s="144">
        <v>23483805000</v>
      </c>
      <c r="AW101" s="144">
        <v>959279352927.95996</v>
      </c>
      <c r="AX101" s="144">
        <v>91779248500</v>
      </c>
      <c r="AY101" s="144">
        <v>18323968903.459999</v>
      </c>
      <c r="AZ101" s="144">
        <v>117571215889.07001</v>
      </c>
      <c r="BA101" s="144">
        <v>172380376852</v>
      </c>
      <c r="BB101" s="144">
        <v>35853940000</v>
      </c>
      <c r="BC101" s="144">
        <v>220852340848.95001</v>
      </c>
      <c r="BD101" s="142">
        <v>394874522073</v>
      </c>
      <c r="BE101" s="142">
        <v>407053518453.04999</v>
      </c>
      <c r="BF101" s="144">
        <v>175397101500</v>
      </c>
      <c r="BG101" s="144">
        <v>178810673914.47</v>
      </c>
      <c r="BH101" s="144">
        <v>28696873300</v>
      </c>
      <c r="BI101" s="144">
        <v>6309842500</v>
      </c>
      <c r="BJ101" s="144">
        <v>39880399841.269997</v>
      </c>
      <c r="BK101" s="144">
        <v>159395293600</v>
      </c>
      <c r="BL101" s="144">
        <v>40336316497.870003</v>
      </c>
      <c r="BM101" s="144">
        <v>222936720867.20999</v>
      </c>
      <c r="BN101" s="144">
        <v>30859395000</v>
      </c>
      <c r="BO101" s="144">
        <v>5262969498.5100002</v>
      </c>
      <c r="BP101" s="144">
        <v>41229644679.449997</v>
      </c>
      <c r="BQ101" s="154">
        <v>43201</v>
      </c>
      <c r="BR101" s="144">
        <v>25693236000</v>
      </c>
      <c r="BS101" s="152">
        <v>2097750000</v>
      </c>
      <c r="BT101" s="144">
        <v>33240770677.849998</v>
      </c>
      <c r="BU101" s="144">
        <v>120611709000</v>
      </c>
      <c r="BV101" s="144">
        <v>132411553735.39999</v>
      </c>
      <c r="BW101" s="144">
        <v>324113057000</v>
      </c>
      <c r="BX101" s="144">
        <v>405072860483.27002</v>
      </c>
      <c r="BY101" s="148">
        <v>77521860702</v>
      </c>
      <c r="BZ101" s="148">
        <v>11571420500</v>
      </c>
      <c r="CA101" s="148">
        <v>103727721668.7</v>
      </c>
      <c r="CB101" s="148">
        <v>97378744300</v>
      </c>
      <c r="CC101" s="148">
        <v>98039030797.869995</v>
      </c>
      <c r="CD101" s="148"/>
      <c r="CI101" s="148">
        <v>207125878500</v>
      </c>
      <c r="CJ101" s="148">
        <v>208071202685.45999</v>
      </c>
      <c r="CK101" s="155"/>
      <c r="CL101" s="155"/>
    </row>
    <row r="102" spans="1:90" x14ac:dyDescent="0.25">
      <c r="A102" s="154">
        <v>43202</v>
      </c>
      <c r="B102" s="142">
        <v>231871663000</v>
      </c>
      <c r="C102" s="142">
        <v>283063698968.33002</v>
      </c>
      <c r="D102" s="144">
        <v>405928972597</v>
      </c>
      <c r="E102" s="144">
        <v>320490564200</v>
      </c>
      <c r="F102" s="144">
        <v>829384408065.922</v>
      </c>
      <c r="G102" s="142">
        <v>164253570486</v>
      </c>
      <c r="H102" s="142">
        <v>168175822617.53</v>
      </c>
      <c r="I102" s="144">
        <v>1013500000</v>
      </c>
      <c r="J102" s="144">
        <v>4575103400</v>
      </c>
      <c r="K102" s="144">
        <v>5930885012.4300003</v>
      </c>
      <c r="L102" s="144">
        <v>631001643579</v>
      </c>
      <c r="M102" s="144">
        <v>716592195260.99097</v>
      </c>
      <c r="N102" s="144">
        <v>304886613780</v>
      </c>
      <c r="O102" s="144">
        <v>31281765200</v>
      </c>
      <c r="P102" s="144">
        <v>404465075690.15002</v>
      </c>
      <c r="Q102" s="144">
        <v>69668394700</v>
      </c>
      <c r="R102" s="144">
        <v>15094367500</v>
      </c>
      <c r="S102" s="144">
        <v>88618908083.869995</v>
      </c>
      <c r="T102" s="144">
        <v>365201224701.56</v>
      </c>
      <c r="U102" s="144">
        <v>116418436003.19</v>
      </c>
      <c r="V102" s="144">
        <v>519503472563.28998</v>
      </c>
      <c r="W102" s="144">
        <v>35645673000</v>
      </c>
      <c r="X102" s="144">
        <v>5239635706.9300003</v>
      </c>
      <c r="Y102" s="144">
        <v>47886626454.580002</v>
      </c>
      <c r="Z102" s="144">
        <v>68181289099.029999</v>
      </c>
      <c r="AA102" s="144">
        <v>68741763827.380005</v>
      </c>
      <c r="AB102" s="144">
        <v>35308039900</v>
      </c>
      <c r="AC102" s="144">
        <v>6397882500.3000002</v>
      </c>
      <c r="AD102" s="144">
        <v>45333699699.110001</v>
      </c>
      <c r="AE102" s="144">
        <v>30022625700</v>
      </c>
      <c r="AF102" s="144">
        <v>4093450403.73</v>
      </c>
      <c r="AG102" s="144">
        <v>38311570172.400002</v>
      </c>
      <c r="AH102" s="142">
        <v>983263891747.34998</v>
      </c>
      <c r="AI102" s="142">
        <v>1440714570434.73</v>
      </c>
      <c r="AJ102" s="144">
        <v>24241721820</v>
      </c>
      <c r="AK102" s="144">
        <v>3825712799.5700002</v>
      </c>
      <c r="AL102" s="144">
        <v>31243039775.560001</v>
      </c>
      <c r="AM102" s="144">
        <v>78368210300.089996</v>
      </c>
      <c r="AN102" s="144">
        <v>17112156098.969999</v>
      </c>
      <c r="AO102" s="144">
        <v>99662220754.940002</v>
      </c>
      <c r="AP102" s="142">
        <v>173458377000</v>
      </c>
      <c r="AQ102" s="142">
        <v>343193220462.23999</v>
      </c>
      <c r="AR102" s="144">
        <v>43539659000</v>
      </c>
      <c r="AS102" s="144">
        <v>6199306298.7600002</v>
      </c>
      <c r="AT102" s="144">
        <v>56647880703.75</v>
      </c>
      <c r="AU102" s="144">
        <v>846146222355</v>
      </c>
      <c r="AV102" s="144">
        <v>23403700000</v>
      </c>
      <c r="AW102" s="144">
        <v>959491901552.92004</v>
      </c>
      <c r="AX102" s="144">
        <v>91734773500</v>
      </c>
      <c r="AY102" s="144">
        <v>18157999803.459999</v>
      </c>
      <c r="AZ102" s="144">
        <v>117379627732.87</v>
      </c>
      <c r="BA102" s="144">
        <v>172127781952</v>
      </c>
      <c r="BB102" s="144">
        <v>35348745000</v>
      </c>
      <c r="BC102" s="144">
        <v>220130662658.92001</v>
      </c>
      <c r="BD102" s="142">
        <v>394251878472</v>
      </c>
      <c r="BE102" s="142">
        <v>406501291505.57001</v>
      </c>
      <c r="BF102" s="144">
        <v>175443052500</v>
      </c>
      <c r="BG102" s="144">
        <v>178892727789.73999</v>
      </c>
      <c r="BH102" s="144">
        <v>28656141300</v>
      </c>
      <c r="BI102" s="144">
        <v>6256666000</v>
      </c>
      <c r="BJ102" s="144">
        <v>39767083298.080002</v>
      </c>
      <c r="BK102" s="144">
        <v>159314147600</v>
      </c>
      <c r="BL102" s="144">
        <v>40246285497.870003</v>
      </c>
      <c r="BM102" s="144">
        <v>222794605591.75</v>
      </c>
      <c r="BN102" s="144">
        <v>30853782500</v>
      </c>
      <c r="BO102" s="144">
        <v>5218711998.5100002</v>
      </c>
      <c r="BP102" s="144">
        <v>41186318129.919998</v>
      </c>
      <c r="BQ102" s="154">
        <v>43202</v>
      </c>
      <c r="BR102" s="144">
        <v>25664110000</v>
      </c>
      <c r="BS102" s="152">
        <v>2054200000</v>
      </c>
      <c r="BT102" s="144">
        <v>33173119301.700001</v>
      </c>
      <c r="BU102" s="144">
        <v>120587161900</v>
      </c>
      <c r="BV102" s="144">
        <v>132415252919.73</v>
      </c>
      <c r="BW102" s="144">
        <v>323858340500</v>
      </c>
      <c r="BX102" s="144">
        <v>404710323116.70001</v>
      </c>
      <c r="BY102" s="148">
        <v>77433909265</v>
      </c>
      <c r="BZ102" s="148">
        <v>11463096500</v>
      </c>
      <c r="CA102" s="148">
        <v>103546685931.66</v>
      </c>
      <c r="CB102" s="148">
        <v>96143348900</v>
      </c>
      <c r="CC102" s="148">
        <v>96800323934.119995</v>
      </c>
      <c r="CD102" s="148"/>
      <c r="CI102" s="148">
        <v>204911926500</v>
      </c>
      <c r="CJ102" s="148">
        <v>205849011452.37</v>
      </c>
      <c r="CK102" s="155"/>
      <c r="CL102" s="155"/>
    </row>
    <row r="103" spans="1:90" x14ac:dyDescent="0.25">
      <c r="A103" s="154">
        <v>43203</v>
      </c>
      <c r="B103" s="142">
        <v>231885508500</v>
      </c>
      <c r="C103" s="142">
        <v>287242783325.84998</v>
      </c>
      <c r="D103" s="144">
        <v>420918157580</v>
      </c>
      <c r="E103" s="144">
        <v>319361108400</v>
      </c>
      <c r="F103" s="144">
        <v>828486522993.37195</v>
      </c>
      <c r="G103" s="142">
        <v>163422973849</v>
      </c>
      <c r="H103" s="142">
        <v>168636862505.5</v>
      </c>
      <c r="I103" s="144">
        <v>1013500000</v>
      </c>
      <c r="J103" s="144">
        <v>4517092800</v>
      </c>
      <c r="K103" s="144">
        <v>5876845109.3299999</v>
      </c>
      <c r="L103" s="144">
        <v>648953469684</v>
      </c>
      <c r="M103" s="144">
        <v>717269274605.93103</v>
      </c>
      <c r="N103" s="144">
        <v>304431439380</v>
      </c>
      <c r="O103" s="144">
        <v>31017277200</v>
      </c>
      <c r="P103" s="144">
        <v>404337241902.07001</v>
      </c>
      <c r="Q103" s="144">
        <v>69338462100</v>
      </c>
      <c r="R103" s="144">
        <v>15009013500</v>
      </c>
      <c r="S103" s="144">
        <v>88733474961.520004</v>
      </c>
      <c r="T103" s="144">
        <v>375162543233.56</v>
      </c>
      <c r="U103" s="144">
        <v>114964205503.19</v>
      </c>
      <c r="V103" s="144">
        <v>518305394916.63</v>
      </c>
      <c r="W103" s="144">
        <v>35685995000</v>
      </c>
      <c r="X103" s="144">
        <v>5192310706.9300003</v>
      </c>
      <c r="Y103" s="144">
        <v>47881347924.410004</v>
      </c>
      <c r="Z103" s="144">
        <v>67884198199.029999</v>
      </c>
      <c r="AA103" s="144">
        <v>68269262277.449997</v>
      </c>
      <c r="AB103" s="144">
        <v>35358625600</v>
      </c>
      <c r="AC103" s="144">
        <v>6402446500.3000002</v>
      </c>
      <c r="AD103" s="144">
        <v>45393183230.959999</v>
      </c>
      <c r="AE103" s="144">
        <v>30093968400</v>
      </c>
      <c r="AF103" s="144">
        <v>4056664403.73</v>
      </c>
      <c r="AG103" s="144">
        <v>38343933747.639999</v>
      </c>
      <c r="AH103" s="142">
        <v>983208063222.18005</v>
      </c>
      <c r="AI103" s="142">
        <v>1465922368554.5</v>
      </c>
      <c r="AJ103" s="144">
        <v>24256928965</v>
      </c>
      <c r="AK103" s="144">
        <v>3788604299.5700002</v>
      </c>
      <c r="AL103" s="144">
        <v>31226126026.77</v>
      </c>
      <c r="AM103" s="144">
        <v>78074855300.089996</v>
      </c>
      <c r="AN103" s="144">
        <v>17016202098.969999</v>
      </c>
      <c r="AO103" s="144">
        <v>99802343013.539993</v>
      </c>
      <c r="AP103" s="142">
        <v>173453285000</v>
      </c>
      <c r="AQ103" s="142">
        <v>347737138992.83002</v>
      </c>
      <c r="AR103" s="144">
        <v>43589493000</v>
      </c>
      <c r="AS103" s="144">
        <v>6143218798.7600002</v>
      </c>
      <c r="AT103" s="144">
        <v>56651639412.269997</v>
      </c>
      <c r="AU103" s="144">
        <v>886396884310</v>
      </c>
      <c r="AV103" s="144">
        <v>23502675000</v>
      </c>
      <c r="AW103" s="144">
        <v>960027845558.28003</v>
      </c>
      <c r="AX103" s="144">
        <v>91668671500</v>
      </c>
      <c r="AY103" s="144">
        <v>17952477303.459999</v>
      </c>
      <c r="AZ103" s="144">
        <v>117138448018.66</v>
      </c>
      <c r="BA103" s="144">
        <v>172387953801</v>
      </c>
      <c r="BB103" s="144">
        <v>34997735000</v>
      </c>
      <c r="BC103" s="144">
        <v>220145961703.48001</v>
      </c>
      <c r="BD103" s="142">
        <v>392172455522</v>
      </c>
      <c r="BE103" s="142">
        <v>407067682295.45001</v>
      </c>
      <c r="BF103" s="144">
        <v>175647435000</v>
      </c>
      <c r="BG103" s="144">
        <v>179133267547.07999</v>
      </c>
      <c r="BH103" s="144">
        <v>28180287400</v>
      </c>
      <c r="BI103" s="144">
        <v>6193980500</v>
      </c>
      <c r="BJ103" s="144">
        <v>39751774113.660004</v>
      </c>
      <c r="BK103" s="144">
        <v>161453546100</v>
      </c>
      <c r="BL103" s="144">
        <v>40042211497.870003</v>
      </c>
      <c r="BM103" s="144">
        <v>222772337238.91</v>
      </c>
      <c r="BN103" s="144">
        <v>30852999500</v>
      </c>
      <c r="BO103" s="144">
        <v>5162577998.5100002</v>
      </c>
      <c r="BP103" s="144">
        <v>41138299417.779999</v>
      </c>
      <c r="BQ103" s="154">
        <v>43203</v>
      </c>
      <c r="BR103" s="144">
        <v>25665462000</v>
      </c>
      <c r="BS103" s="152">
        <v>2023750000</v>
      </c>
      <c r="BT103" s="144">
        <v>33148950398.290001</v>
      </c>
      <c r="BU103" s="144">
        <v>124561528500</v>
      </c>
      <c r="BV103" s="144">
        <v>132417421669.46001</v>
      </c>
      <c r="BW103" s="144">
        <v>323818910500</v>
      </c>
      <c r="BX103" s="144">
        <v>404009263442</v>
      </c>
      <c r="BY103" s="148">
        <v>76464846113</v>
      </c>
      <c r="BZ103" s="148">
        <v>11326454500</v>
      </c>
      <c r="CA103" s="148">
        <v>103496118994.59</v>
      </c>
      <c r="CB103" s="148">
        <v>95060339800</v>
      </c>
      <c r="CC103" s="148">
        <v>95812762126.089996</v>
      </c>
      <c r="CD103" s="148"/>
      <c r="CI103" s="148">
        <v>202662117600</v>
      </c>
      <c r="CJ103" s="148">
        <v>203498421327.47</v>
      </c>
      <c r="CK103" s="155"/>
      <c r="CL103" s="155"/>
    </row>
    <row r="104" spans="1:90" x14ac:dyDescent="0.25">
      <c r="A104" s="154">
        <v>43204</v>
      </c>
      <c r="B104" s="142">
        <v>231885508500</v>
      </c>
      <c r="C104" s="142">
        <v>287242783325.84998</v>
      </c>
      <c r="D104" s="144">
        <v>420918157580</v>
      </c>
      <c r="E104" s="144">
        <v>319361108400</v>
      </c>
      <c r="F104" s="144">
        <v>828486522993.37195</v>
      </c>
      <c r="G104" s="142">
        <v>163422973849</v>
      </c>
      <c r="H104" s="142">
        <v>168636862505.5</v>
      </c>
      <c r="I104" s="144">
        <v>1013500000</v>
      </c>
      <c r="J104" s="144">
        <v>4517092800</v>
      </c>
      <c r="K104" s="144">
        <v>5876845109.3299999</v>
      </c>
      <c r="L104" s="144">
        <v>648953469684</v>
      </c>
      <c r="M104" s="144">
        <v>717269274605.93103</v>
      </c>
      <c r="N104" s="144">
        <v>304431439380</v>
      </c>
      <c r="O104" s="144">
        <v>31017277200</v>
      </c>
      <c r="P104" s="144">
        <v>404337241902.07001</v>
      </c>
      <c r="Q104" s="144">
        <v>69338462100</v>
      </c>
      <c r="R104" s="144">
        <v>15009013500</v>
      </c>
      <c r="S104" s="144">
        <v>88733474961.520004</v>
      </c>
      <c r="T104" s="144">
        <v>375162543233.56</v>
      </c>
      <c r="U104" s="144">
        <v>114964205503.19</v>
      </c>
      <c r="V104" s="144">
        <v>518305394916.63</v>
      </c>
      <c r="W104" s="144">
        <v>35685995000</v>
      </c>
      <c r="X104" s="144">
        <v>5192310706.9300003</v>
      </c>
      <c r="Y104" s="144">
        <v>47881347924.410004</v>
      </c>
      <c r="Z104" s="144">
        <v>67884198199.029999</v>
      </c>
      <c r="AA104" s="144">
        <v>68269262277.449997</v>
      </c>
      <c r="AB104" s="144">
        <v>35358625600</v>
      </c>
      <c r="AC104" s="144">
        <v>6402446500.3000002</v>
      </c>
      <c r="AD104" s="144">
        <v>45393183230.959999</v>
      </c>
      <c r="AE104" s="144">
        <v>30093968400</v>
      </c>
      <c r="AF104" s="144">
        <v>4056664403.73</v>
      </c>
      <c r="AG104" s="144">
        <v>38343933747.639999</v>
      </c>
      <c r="AH104" s="142">
        <v>983208063222.18005</v>
      </c>
      <c r="AI104" s="142">
        <v>1465922368554.5</v>
      </c>
      <c r="AJ104" s="144">
        <v>24256928965</v>
      </c>
      <c r="AK104" s="144">
        <v>3788604299.5700002</v>
      </c>
      <c r="AL104" s="144">
        <v>31226126026.77</v>
      </c>
      <c r="AM104" s="144">
        <v>78074855300.089996</v>
      </c>
      <c r="AN104" s="144">
        <v>17016202098.969999</v>
      </c>
      <c r="AO104" s="144">
        <v>99802343013.539993</v>
      </c>
      <c r="AP104" s="142">
        <v>173453285000</v>
      </c>
      <c r="AQ104" s="142">
        <v>347737138992.83002</v>
      </c>
      <c r="AR104" s="144">
        <v>43589493000</v>
      </c>
      <c r="AS104" s="144">
        <v>6143218798.7600002</v>
      </c>
      <c r="AT104" s="144">
        <v>56651639412.269997</v>
      </c>
      <c r="AU104" s="144">
        <v>886396884310</v>
      </c>
      <c r="AV104" s="144">
        <v>23502675000</v>
      </c>
      <c r="AW104" s="144">
        <v>960027845558.28003</v>
      </c>
      <c r="AX104" s="144">
        <v>91668671500</v>
      </c>
      <c r="AY104" s="144">
        <v>17952477303.459999</v>
      </c>
      <c r="AZ104" s="144">
        <v>117138448018.66</v>
      </c>
      <c r="BA104" s="144">
        <v>172387953801</v>
      </c>
      <c r="BB104" s="144">
        <v>34997735000</v>
      </c>
      <c r="BC104" s="144">
        <v>220145961703.48001</v>
      </c>
      <c r="BD104" s="142">
        <v>392172455522</v>
      </c>
      <c r="BE104" s="142">
        <v>407067682295.45001</v>
      </c>
      <c r="BF104" s="144">
        <v>175647435000</v>
      </c>
      <c r="BG104" s="144">
        <v>179133267547.07999</v>
      </c>
      <c r="BH104" s="144">
        <v>28180287400</v>
      </c>
      <c r="BI104" s="144">
        <v>6193980500</v>
      </c>
      <c r="BJ104" s="144">
        <v>39751774113.660004</v>
      </c>
      <c r="BK104" s="144">
        <v>161453546100</v>
      </c>
      <c r="BL104" s="144">
        <v>40042211497.870003</v>
      </c>
      <c r="BM104" s="144">
        <v>222772337238.91</v>
      </c>
      <c r="BN104" s="144">
        <v>30852999500</v>
      </c>
      <c r="BO104" s="144">
        <v>5162577998.5100002</v>
      </c>
      <c r="BP104" s="144">
        <v>41138299417.779999</v>
      </c>
      <c r="BQ104" s="154">
        <v>43204</v>
      </c>
      <c r="BR104" s="144">
        <v>25665462000</v>
      </c>
      <c r="BS104" s="152">
        <v>2023750000</v>
      </c>
      <c r="BT104" s="144">
        <v>33148950398.290001</v>
      </c>
      <c r="BU104" s="144">
        <v>124561528500</v>
      </c>
      <c r="BV104" s="144">
        <v>132417421669.46001</v>
      </c>
      <c r="BW104" s="144">
        <v>323818910500</v>
      </c>
      <c r="BX104" s="144">
        <v>404009263442</v>
      </c>
      <c r="BY104" s="148">
        <v>76464846113</v>
      </c>
      <c r="BZ104" s="148">
        <v>11326454500</v>
      </c>
      <c r="CA104" s="148">
        <v>103496118994.59</v>
      </c>
      <c r="CB104" s="148">
        <v>95060339800</v>
      </c>
      <c r="CC104" s="148">
        <v>95812762126.089996</v>
      </c>
      <c r="CD104" s="148"/>
      <c r="CI104" s="148">
        <v>202662117600</v>
      </c>
      <c r="CJ104" s="148">
        <v>203498421327.47</v>
      </c>
      <c r="CK104" s="155"/>
      <c r="CL104" s="155"/>
    </row>
    <row r="105" spans="1:90" x14ac:dyDescent="0.25">
      <c r="A105" s="154">
        <v>43205</v>
      </c>
      <c r="B105" s="142">
        <v>231885508500</v>
      </c>
      <c r="C105" s="142">
        <v>287242783325.84998</v>
      </c>
      <c r="D105" s="144">
        <v>420918157580</v>
      </c>
      <c r="E105" s="144">
        <v>319361108400</v>
      </c>
      <c r="F105" s="144">
        <v>828486522993.37195</v>
      </c>
      <c r="G105" s="142">
        <v>163422973849</v>
      </c>
      <c r="H105" s="142">
        <v>168636862505.5</v>
      </c>
      <c r="I105" s="144">
        <v>1013500000</v>
      </c>
      <c r="J105" s="144">
        <v>4517092800</v>
      </c>
      <c r="K105" s="144">
        <v>5876845109.3299999</v>
      </c>
      <c r="L105" s="144">
        <v>648953469684</v>
      </c>
      <c r="M105" s="144">
        <v>717269274605.93103</v>
      </c>
      <c r="N105" s="144">
        <v>304431439380</v>
      </c>
      <c r="O105" s="144">
        <v>31017277200</v>
      </c>
      <c r="P105" s="144">
        <v>404337241902.07001</v>
      </c>
      <c r="Q105" s="144">
        <v>69338462100</v>
      </c>
      <c r="R105" s="144">
        <v>15009013500</v>
      </c>
      <c r="S105" s="144">
        <v>88733474961.520004</v>
      </c>
      <c r="T105" s="144">
        <v>375162543233.56</v>
      </c>
      <c r="U105" s="144">
        <v>114964205503.19</v>
      </c>
      <c r="V105" s="144">
        <v>518305394916.63</v>
      </c>
      <c r="W105" s="144">
        <v>35685995000</v>
      </c>
      <c r="X105" s="144">
        <v>5192310706.9300003</v>
      </c>
      <c r="Y105" s="144">
        <v>47881347924.410004</v>
      </c>
      <c r="Z105" s="144">
        <v>67884198199.029999</v>
      </c>
      <c r="AA105" s="144">
        <v>68269262277.449997</v>
      </c>
      <c r="AB105" s="144">
        <v>35358625600</v>
      </c>
      <c r="AC105" s="144">
        <v>6402446500.3000002</v>
      </c>
      <c r="AD105" s="144">
        <v>45393183230.959999</v>
      </c>
      <c r="AE105" s="144">
        <v>30093968400</v>
      </c>
      <c r="AF105" s="144">
        <v>4056664403.73</v>
      </c>
      <c r="AG105" s="144">
        <v>38343933747.639999</v>
      </c>
      <c r="AH105" s="142">
        <v>983208063222.18005</v>
      </c>
      <c r="AI105" s="142">
        <v>1465922368554.5</v>
      </c>
      <c r="AJ105" s="144">
        <v>24256928965</v>
      </c>
      <c r="AK105" s="144">
        <v>3788604299.5700002</v>
      </c>
      <c r="AL105" s="144">
        <v>31226126026.77</v>
      </c>
      <c r="AM105" s="144">
        <v>78074855300.089996</v>
      </c>
      <c r="AN105" s="144">
        <v>17016202098.969999</v>
      </c>
      <c r="AO105" s="144">
        <v>99802343013.539993</v>
      </c>
      <c r="AP105" s="142">
        <v>173453285000</v>
      </c>
      <c r="AQ105" s="142">
        <v>347737138992.83002</v>
      </c>
      <c r="AR105" s="144">
        <v>43589493000</v>
      </c>
      <c r="AS105" s="144">
        <v>6143218798.7600002</v>
      </c>
      <c r="AT105" s="144">
        <v>56651639412.269997</v>
      </c>
      <c r="AU105" s="144">
        <v>886396884310</v>
      </c>
      <c r="AV105" s="144">
        <v>23502675000</v>
      </c>
      <c r="AW105" s="144">
        <v>960027845558.28003</v>
      </c>
      <c r="AX105" s="144">
        <v>91668671500</v>
      </c>
      <c r="AY105" s="144">
        <v>17952477303.459999</v>
      </c>
      <c r="AZ105" s="144">
        <v>117138448018.66</v>
      </c>
      <c r="BA105" s="144">
        <v>172387953801</v>
      </c>
      <c r="BB105" s="144">
        <v>34997735000</v>
      </c>
      <c r="BC105" s="144">
        <v>220145961703.48001</v>
      </c>
      <c r="BD105" s="142">
        <v>392172455522</v>
      </c>
      <c r="BE105" s="142">
        <v>407067682295.45001</v>
      </c>
      <c r="BF105" s="144">
        <v>175647435000</v>
      </c>
      <c r="BG105" s="144">
        <v>179133267547.07999</v>
      </c>
      <c r="BH105" s="144">
        <v>28180287400</v>
      </c>
      <c r="BI105" s="144">
        <v>6193980500</v>
      </c>
      <c r="BJ105" s="144">
        <v>39751774113.660004</v>
      </c>
      <c r="BK105" s="144">
        <v>161453546100</v>
      </c>
      <c r="BL105" s="144">
        <v>40042211497.870003</v>
      </c>
      <c r="BM105" s="144">
        <v>222772337238.91</v>
      </c>
      <c r="BN105" s="144">
        <v>30852999500</v>
      </c>
      <c r="BO105" s="144">
        <v>5162577998.5100002</v>
      </c>
      <c r="BP105" s="144">
        <v>41138299417.779999</v>
      </c>
      <c r="BQ105" s="154">
        <v>43205</v>
      </c>
      <c r="BR105" s="144">
        <v>25665462000</v>
      </c>
      <c r="BS105" s="152">
        <v>2023750000</v>
      </c>
      <c r="BT105" s="144">
        <v>33148950398.290001</v>
      </c>
      <c r="BU105" s="144">
        <v>124561528500</v>
      </c>
      <c r="BV105" s="144">
        <v>132417421669.46001</v>
      </c>
      <c r="BW105" s="144">
        <v>323818910500</v>
      </c>
      <c r="BX105" s="144">
        <v>404009263442</v>
      </c>
      <c r="BY105" s="148">
        <v>76464846113</v>
      </c>
      <c r="BZ105" s="148">
        <v>11326454500</v>
      </c>
      <c r="CA105" s="148">
        <v>103496118994.59</v>
      </c>
      <c r="CB105" s="148">
        <v>95060339800</v>
      </c>
      <c r="CC105" s="148">
        <v>95812762126.089996</v>
      </c>
      <c r="CD105" s="148"/>
      <c r="CI105" s="148">
        <v>202662117600</v>
      </c>
      <c r="CJ105" s="148">
        <v>203498421327.47</v>
      </c>
      <c r="CK105" s="155"/>
      <c r="CL105" s="155"/>
    </row>
    <row r="106" spans="1:90" x14ac:dyDescent="0.25">
      <c r="A106" s="154">
        <v>43206</v>
      </c>
      <c r="B106" s="142">
        <v>242137021000</v>
      </c>
      <c r="C106" s="142">
        <v>287591497748.28998</v>
      </c>
      <c r="D106" s="144">
        <v>420599494259</v>
      </c>
      <c r="E106" s="144">
        <v>317257188700</v>
      </c>
      <c r="F106" s="144">
        <v>826320307171.03198</v>
      </c>
      <c r="G106" s="142">
        <v>163171463412</v>
      </c>
      <c r="H106" s="142">
        <v>168475053812.54001</v>
      </c>
      <c r="I106" s="144">
        <v>1013500000</v>
      </c>
      <c r="J106" s="144">
        <v>4530291660</v>
      </c>
      <c r="K106" s="144">
        <v>5890408861.3900003</v>
      </c>
      <c r="L106" s="144">
        <v>647867685096</v>
      </c>
      <c r="M106" s="144">
        <v>716555631601.62097</v>
      </c>
      <c r="N106" s="144">
        <v>304095026480</v>
      </c>
      <c r="O106" s="144">
        <v>31107311520</v>
      </c>
      <c r="P106" s="144">
        <v>404310483888.71002</v>
      </c>
      <c r="Q106" s="144">
        <v>69091090000</v>
      </c>
      <c r="R106" s="144">
        <v>15067130610</v>
      </c>
      <c r="S106" s="144">
        <v>88575214756.380005</v>
      </c>
      <c r="T106" s="144">
        <v>375166523223.56</v>
      </c>
      <c r="U106" s="144">
        <v>115331134103.19</v>
      </c>
      <c r="V106" s="144">
        <v>518937091402.71997</v>
      </c>
      <c r="W106" s="144">
        <v>35583373000</v>
      </c>
      <c r="X106" s="144">
        <v>5208992651.9300003</v>
      </c>
      <c r="Y106" s="144">
        <v>47812871714.330002</v>
      </c>
      <c r="Z106" s="144">
        <v>68177786399.029999</v>
      </c>
      <c r="AA106" s="144">
        <v>68719266520.980003</v>
      </c>
      <c r="AB106" s="144">
        <v>35275272000</v>
      </c>
      <c r="AC106" s="144">
        <v>6355659350.3000002</v>
      </c>
      <c r="AD106" s="144">
        <v>45274699771.970001</v>
      </c>
      <c r="AE106" s="144">
        <v>30029823400</v>
      </c>
      <c r="AF106" s="144">
        <v>4069751793.73</v>
      </c>
      <c r="AG106" s="144">
        <v>38307013065.949997</v>
      </c>
      <c r="AH106" s="142">
        <v>970070782646.68994</v>
      </c>
      <c r="AI106" s="142">
        <v>1456222254769.8999</v>
      </c>
      <c r="AJ106" s="144">
        <v>24236882128</v>
      </c>
      <c r="AK106" s="144">
        <v>3800629454.5700002</v>
      </c>
      <c r="AL106" s="144">
        <v>31229537014.029999</v>
      </c>
      <c r="AM106" s="144">
        <v>77784672500.089996</v>
      </c>
      <c r="AN106" s="144">
        <v>17081790978.969999</v>
      </c>
      <c r="AO106" s="144">
        <v>99608042481.220001</v>
      </c>
      <c r="AP106" s="142">
        <v>173930318000</v>
      </c>
      <c r="AQ106" s="142">
        <v>347903972656.04999</v>
      </c>
      <c r="AR106" s="144">
        <v>43498780000</v>
      </c>
      <c r="AS106" s="144">
        <v>6162997078.7600002</v>
      </c>
      <c r="AT106" s="144">
        <v>56602223878.57</v>
      </c>
      <c r="AU106" s="144">
        <v>886613555211</v>
      </c>
      <c r="AV106" s="144">
        <v>23662385000</v>
      </c>
      <c r="AW106" s="144">
        <v>960988377854.17004</v>
      </c>
      <c r="AX106" s="144">
        <v>91676943500</v>
      </c>
      <c r="AY106" s="144">
        <v>18008669283.459999</v>
      </c>
      <c r="AZ106" s="144">
        <v>117266416608.00999</v>
      </c>
      <c r="BA106" s="144">
        <v>171780372500</v>
      </c>
      <c r="BB106" s="144">
        <v>34929537500</v>
      </c>
      <c r="BC106" s="144">
        <v>219579213143.04999</v>
      </c>
      <c r="BD106" s="142">
        <v>391239116743</v>
      </c>
      <c r="BE106" s="142">
        <v>406347734724.84003</v>
      </c>
      <c r="BF106" s="144">
        <v>175291793000</v>
      </c>
      <c r="BG106" s="144">
        <v>178886059557.19</v>
      </c>
      <c r="BH106" s="144">
        <v>28106974500</v>
      </c>
      <c r="BI106" s="144">
        <v>6213727000</v>
      </c>
      <c r="BJ106" s="144">
        <v>39713489478.239998</v>
      </c>
      <c r="BK106" s="144">
        <v>161339142000</v>
      </c>
      <c r="BL106" s="144">
        <v>40220206997.870003</v>
      </c>
      <c r="BM106" s="144">
        <v>222932241139.42999</v>
      </c>
      <c r="BN106" s="144">
        <v>30855762500</v>
      </c>
      <c r="BO106" s="144">
        <v>5176204998.5100002</v>
      </c>
      <c r="BP106" s="144">
        <v>41176050493.870003</v>
      </c>
      <c r="BQ106" s="154">
        <v>43206</v>
      </c>
      <c r="BR106" s="144">
        <v>25634593000</v>
      </c>
      <c r="BS106" s="152">
        <v>2028000000</v>
      </c>
      <c r="BT106" s="144">
        <v>33137406389.560001</v>
      </c>
      <c r="BU106" s="144">
        <v>124585031500</v>
      </c>
      <c r="BV106" s="144">
        <v>132526404521.99001</v>
      </c>
      <c r="BW106" s="144">
        <v>333721874000</v>
      </c>
      <c r="BX106" s="144">
        <v>404469492660.98999</v>
      </c>
      <c r="BY106" s="148">
        <v>76331085605</v>
      </c>
      <c r="BZ106" s="148">
        <v>11361800500</v>
      </c>
      <c r="CA106" s="148">
        <v>103452284247.17999</v>
      </c>
      <c r="CB106" s="148">
        <v>95457757700</v>
      </c>
      <c r="CC106" s="148">
        <v>96218146722.610001</v>
      </c>
      <c r="CD106" s="148"/>
      <c r="CI106" s="148">
        <v>203598761400</v>
      </c>
      <c r="CJ106" s="148">
        <v>204447429686.60001</v>
      </c>
      <c r="CK106" s="155">
        <v>33292695000</v>
      </c>
      <c r="CL106" s="155">
        <v>50006026164.580002</v>
      </c>
    </row>
    <row r="107" spans="1:90" x14ac:dyDescent="0.25">
      <c r="A107" s="154">
        <v>43207</v>
      </c>
      <c r="B107" s="142">
        <v>277223965000</v>
      </c>
      <c r="C107" s="142">
        <v>285251707058.59998</v>
      </c>
      <c r="D107" s="144">
        <v>431384465307</v>
      </c>
      <c r="E107" s="144">
        <v>323026747900</v>
      </c>
      <c r="F107" s="144">
        <v>826575367430.21204</v>
      </c>
      <c r="G107" s="142">
        <v>166060978305</v>
      </c>
      <c r="H107" s="142">
        <v>168392105576.32999</v>
      </c>
      <c r="I107" s="144">
        <v>1013500000</v>
      </c>
      <c r="J107" s="144">
        <v>4537205480</v>
      </c>
      <c r="K107" s="144">
        <v>5903611669.3000002</v>
      </c>
      <c r="L107" s="144">
        <v>662733817723</v>
      </c>
      <c r="M107" s="144">
        <v>716295402922.14099</v>
      </c>
      <c r="N107" s="144">
        <v>296752822520</v>
      </c>
      <c r="O107" s="144">
        <v>31082431160</v>
      </c>
      <c r="P107" s="144">
        <v>404149107698.09998</v>
      </c>
      <c r="Q107" s="144">
        <v>69430998500</v>
      </c>
      <c r="R107" s="144">
        <v>15029470230</v>
      </c>
      <c r="S107" s="144">
        <v>88420118063.509995</v>
      </c>
      <c r="T107" s="144">
        <v>313591257893.56</v>
      </c>
      <c r="U107" s="144">
        <v>105182530303.19</v>
      </c>
      <c r="V107" s="144">
        <v>518096598349.13</v>
      </c>
      <c r="W107" s="144">
        <v>36729166000</v>
      </c>
      <c r="X107" s="144">
        <v>5220798540.9200001</v>
      </c>
      <c r="Y107" s="144">
        <v>47805595669.25</v>
      </c>
      <c r="Z107" s="144">
        <v>68343107898.860001</v>
      </c>
      <c r="AA107" s="144">
        <v>68876522258.5</v>
      </c>
      <c r="AB107" s="144">
        <v>35529057400</v>
      </c>
      <c r="AC107" s="144">
        <v>6477523550.3599997</v>
      </c>
      <c r="AD107" s="144">
        <v>45363058210.239998</v>
      </c>
      <c r="AE107" s="144">
        <v>30001686100</v>
      </c>
      <c r="AF107" s="144">
        <v>4078080073.73</v>
      </c>
      <c r="AG107" s="144">
        <v>38284903808.879997</v>
      </c>
      <c r="AH107" s="142">
        <v>971028605492.43994</v>
      </c>
      <c r="AI107" s="142">
        <v>1381086327958.5601</v>
      </c>
      <c r="AJ107" s="144">
        <v>24220563250</v>
      </c>
      <c r="AK107" s="144">
        <v>3786358264.4200001</v>
      </c>
      <c r="AL107" s="144">
        <v>31218437112.439999</v>
      </c>
      <c r="AM107" s="144">
        <v>78107502500.089996</v>
      </c>
      <c r="AN107" s="144">
        <v>17040238538.959999</v>
      </c>
      <c r="AO107" s="144">
        <v>99432188695.360001</v>
      </c>
      <c r="AP107" s="142">
        <v>173915452000</v>
      </c>
      <c r="AQ107" s="142">
        <v>347143537731.96002</v>
      </c>
      <c r="AR107" s="144">
        <v>43451193000</v>
      </c>
      <c r="AS107" s="144">
        <v>6157462638.7600002</v>
      </c>
      <c r="AT107" s="144">
        <v>56563762285.349998</v>
      </c>
      <c r="AU107" s="144">
        <v>886490995123</v>
      </c>
      <c r="AV107" s="144">
        <v>23683515000</v>
      </c>
      <c r="AW107" s="144">
        <v>961081665983.85999</v>
      </c>
      <c r="AX107" s="144">
        <v>91669933700</v>
      </c>
      <c r="AY107" s="144">
        <v>18034517243.459999</v>
      </c>
      <c r="AZ107" s="144">
        <v>117288292996.22</v>
      </c>
      <c r="BA107" s="144">
        <v>171558478000</v>
      </c>
      <c r="BB107" s="144">
        <v>34902042500</v>
      </c>
      <c r="BC107" s="144">
        <v>219366363754</v>
      </c>
      <c r="BD107" s="142">
        <v>390808584217</v>
      </c>
      <c r="BE107" s="142">
        <v>405987315732.70001</v>
      </c>
      <c r="BF107" s="144">
        <v>175142303500</v>
      </c>
      <c r="BG107" s="144">
        <v>178772727340.06</v>
      </c>
      <c r="BH107" s="144">
        <v>31114137000</v>
      </c>
      <c r="BI107" s="144">
        <v>6220750050</v>
      </c>
      <c r="BJ107" s="144">
        <v>39731940352.059998</v>
      </c>
      <c r="BK107" s="144">
        <v>174769432900</v>
      </c>
      <c r="BL107" s="144">
        <v>40241431497.839996</v>
      </c>
      <c r="BM107" s="144">
        <v>222983679903.04001</v>
      </c>
      <c r="BN107" s="144">
        <v>30851581500</v>
      </c>
      <c r="BO107" s="144">
        <v>5195609998.5100002</v>
      </c>
      <c r="BP107" s="144">
        <v>41184138314.669998</v>
      </c>
      <c r="BQ107" s="154">
        <v>43207</v>
      </c>
      <c r="BR107" s="144">
        <v>25603546000</v>
      </c>
      <c r="BS107" s="152">
        <v>2035550000</v>
      </c>
      <c r="BT107" s="144">
        <v>33118935919.84</v>
      </c>
      <c r="BU107" s="144">
        <v>126115300500</v>
      </c>
      <c r="BV107" s="144">
        <v>132591664885.16</v>
      </c>
      <c r="BW107" s="144">
        <v>333529758500</v>
      </c>
      <c r="BX107" s="144">
        <v>404107359437.53998</v>
      </c>
      <c r="BY107" s="148">
        <v>79178376443</v>
      </c>
      <c r="BZ107" s="148">
        <v>11387893000</v>
      </c>
      <c r="CA107" s="148">
        <v>103433713630.14</v>
      </c>
      <c r="CB107" s="148">
        <v>95458421900</v>
      </c>
      <c r="CC107" s="148">
        <v>96215560097.759995</v>
      </c>
      <c r="CD107" s="148"/>
      <c r="CI107" s="148"/>
      <c r="CJ107" s="148"/>
      <c r="CK107" s="155">
        <v>33299230500</v>
      </c>
      <c r="CL107" s="155">
        <v>50014338265.07</v>
      </c>
    </row>
    <row r="108" spans="1:90" x14ac:dyDescent="0.25">
      <c r="A108" s="154">
        <v>43208</v>
      </c>
      <c r="B108" s="142">
        <v>277258193000</v>
      </c>
      <c r="C108" s="142">
        <v>285295299684.40002</v>
      </c>
      <c r="D108" s="144">
        <v>431086030458</v>
      </c>
      <c r="E108" s="144">
        <v>323471030800</v>
      </c>
      <c r="F108" s="144">
        <v>826810929145.98206</v>
      </c>
      <c r="G108" s="142">
        <v>166001466500</v>
      </c>
      <c r="H108" s="142">
        <v>169613987898.73999</v>
      </c>
      <c r="I108" s="144">
        <v>1014500000</v>
      </c>
      <c r="J108" s="144">
        <v>4543545820</v>
      </c>
      <c r="K108" s="144">
        <v>5910909573</v>
      </c>
      <c r="L108" s="144">
        <v>672900039784</v>
      </c>
      <c r="M108" s="144">
        <v>715540281772.53101</v>
      </c>
      <c r="N108" s="144">
        <v>307584564320</v>
      </c>
      <c r="O108" s="144">
        <v>31196035340</v>
      </c>
      <c r="P108" s="144">
        <v>404115763531.52002</v>
      </c>
      <c r="Q108" s="144">
        <v>69406386500</v>
      </c>
      <c r="R108" s="144">
        <v>15030479120</v>
      </c>
      <c r="S108" s="144">
        <v>88408981550.729996</v>
      </c>
      <c r="T108" s="144">
        <v>313316880335.56</v>
      </c>
      <c r="U108" s="144">
        <v>98679014703.190002</v>
      </c>
      <c r="V108" s="144">
        <v>518404294397.14001</v>
      </c>
      <c r="W108" s="144">
        <v>36683470000</v>
      </c>
      <c r="X108" s="144">
        <v>5237011595.9200001</v>
      </c>
      <c r="Y108" s="144">
        <v>47782510707.940002</v>
      </c>
      <c r="Z108" s="144">
        <v>68610467598.860001</v>
      </c>
      <c r="AA108" s="144">
        <v>69160573065.139999</v>
      </c>
      <c r="AB108" s="144">
        <v>35321592400</v>
      </c>
      <c r="AC108" s="144">
        <v>6477339200.3599997</v>
      </c>
      <c r="AD108" s="144">
        <v>45159440081.739998</v>
      </c>
      <c r="AE108" s="144">
        <v>29932867100</v>
      </c>
      <c r="AF108" s="144">
        <v>4090595183.73</v>
      </c>
      <c r="AG108" s="144">
        <v>38234082674.160004</v>
      </c>
      <c r="AH108" s="142">
        <v>970973466032.05005</v>
      </c>
      <c r="AI108" s="142">
        <v>1456027499737.3999</v>
      </c>
      <c r="AJ108" s="144">
        <v>24170565759</v>
      </c>
      <c r="AK108" s="144">
        <v>3799988109.4200001</v>
      </c>
      <c r="AL108" s="144">
        <v>31186489275.779999</v>
      </c>
      <c r="AM108" s="144">
        <v>78078076900.089996</v>
      </c>
      <c r="AN108" s="144">
        <v>17041021658.959999</v>
      </c>
      <c r="AO108" s="144">
        <v>99415488870.669998</v>
      </c>
      <c r="AP108" s="142">
        <v>173899598000</v>
      </c>
      <c r="AQ108" s="142">
        <v>344154578911.29999</v>
      </c>
      <c r="AR108" s="144">
        <v>43229607000</v>
      </c>
      <c r="AS108" s="144">
        <v>6176566358.7600002</v>
      </c>
      <c r="AT108" s="144">
        <v>56369377959.650002</v>
      </c>
      <c r="AU108" s="144">
        <v>886075790088</v>
      </c>
      <c r="AV108" s="144">
        <v>23552125000</v>
      </c>
      <c r="AW108" s="144">
        <v>960795035809.68005</v>
      </c>
      <c r="AX108" s="144">
        <v>91662900200</v>
      </c>
      <c r="AY108" s="144">
        <v>18121018263.459999</v>
      </c>
      <c r="AZ108" s="144">
        <v>117392372871.75999</v>
      </c>
      <c r="BA108" s="144">
        <v>171392522000</v>
      </c>
      <c r="BB108" s="144">
        <v>35036802500</v>
      </c>
      <c r="BC108" s="144">
        <v>219371709064.48999</v>
      </c>
      <c r="BD108" s="142">
        <v>390312857751</v>
      </c>
      <c r="BE108" s="142">
        <v>405562068409.59998</v>
      </c>
      <c r="BF108" s="144">
        <v>174656878500</v>
      </c>
      <c r="BG108" s="144">
        <v>178323460056.69</v>
      </c>
      <c r="BH108" s="144">
        <v>31109427500</v>
      </c>
      <c r="BI108" s="144">
        <v>6244197000</v>
      </c>
      <c r="BJ108" s="144">
        <v>39756755565.989998</v>
      </c>
      <c r="BK108" s="144">
        <v>174780958100</v>
      </c>
      <c r="BL108" s="144">
        <v>40404770497.839996</v>
      </c>
      <c r="BM108" s="144">
        <v>225695180681.47</v>
      </c>
      <c r="BN108" s="144">
        <v>30850005000</v>
      </c>
      <c r="BO108" s="144">
        <v>5223803498.5100002</v>
      </c>
      <c r="BP108" s="144">
        <v>41218714848.779999</v>
      </c>
      <c r="BQ108" s="154">
        <v>43208</v>
      </c>
      <c r="BR108" s="144">
        <v>29856750000</v>
      </c>
      <c r="BS108" s="152">
        <v>2069125000</v>
      </c>
      <c r="BT108" s="144">
        <v>32996241593.209999</v>
      </c>
      <c r="BU108" s="144">
        <v>126026377000</v>
      </c>
      <c r="BV108" s="144">
        <v>132532135416.19</v>
      </c>
      <c r="BW108" s="144">
        <v>333215028000</v>
      </c>
      <c r="BX108" s="144">
        <v>403455800848.62</v>
      </c>
      <c r="BY108" s="148">
        <v>79128136600</v>
      </c>
      <c r="BZ108" s="148">
        <v>11446752500</v>
      </c>
      <c r="CA108" s="148">
        <v>103461974031.71001</v>
      </c>
      <c r="CB108" s="148">
        <v>96187875300</v>
      </c>
      <c r="CC108" s="148">
        <v>96951960877.059998</v>
      </c>
      <c r="CD108" s="148"/>
      <c r="CI108" s="148">
        <v>205040566100</v>
      </c>
      <c r="CJ108" s="148">
        <v>205922925566.41</v>
      </c>
      <c r="CK108" s="155">
        <v>33297856500</v>
      </c>
      <c r="CL108" s="155">
        <v>50020239732.669998</v>
      </c>
    </row>
    <row r="109" spans="1:90" x14ac:dyDescent="0.25">
      <c r="A109" s="154">
        <v>43209</v>
      </c>
      <c r="B109" s="142">
        <v>273221362000</v>
      </c>
      <c r="C109" s="142">
        <v>285365034160.15002</v>
      </c>
      <c r="D109" s="144">
        <v>431910294917</v>
      </c>
      <c r="E109" s="144">
        <v>329957195200</v>
      </c>
      <c r="F109" s="144">
        <v>833361913096.39197</v>
      </c>
      <c r="G109" s="142">
        <v>164286105000</v>
      </c>
      <c r="H109" s="142">
        <v>169511769553.62</v>
      </c>
      <c r="I109" s="144">
        <v>1014700000</v>
      </c>
      <c r="J109" s="144">
        <v>4591363720</v>
      </c>
      <c r="K109" s="144">
        <v>5964641995.4200001</v>
      </c>
      <c r="L109" s="144">
        <v>672172690820</v>
      </c>
      <c r="M109" s="144">
        <v>714929192678.49097</v>
      </c>
      <c r="N109" s="144">
        <v>311445478080</v>
      </c>
      <c r="O109" s="144">
        <v>31251040840</v>
      </c>
      <c r="P109" s="144">
        <v>404133388433.62</v>
      </c>
      <c r="Q109" s="144">
        <v>69188485400</v>
      </c>
      <c r="R109" s="144">
        <v>15064175620</v>
      </c>
      <c r="S109" s="144">
        <v>88234052351.880005</v>
      </c>
      <c r="T109" s="144">
        <v>310571567121.56</v>
      </c>
      <c r="U109" s="144">
        <v>99040667203.190002</v>
      </c>
      <c r="V109" s="144">
        <v>518809823371.66998</v>
      </c>
      <c r="W109" s="144">
        <v>36605236500</v>
      </c>
      <c r="X109" s="144">
        <v>5255785595.9200001</v>
      </c>
      <c r="Y109" s="144">
        <v>47728356630.059998</v>
      </c>
      <c r="Z109" s="144">
        <v>69457522198.860001</v>
      </c>
      <c r="AA109" s="144">
        <v>70076481069.699997</v>
      </c>
      <c r="AB109" s="144">
        <v>35269072100</v>
      </c>
      <c r="AC109" s="144">
        <v>6215569200.3599997</v>
      </c>
      <c r="AD109" s="144">
        <v>45165749047.360001</v>
      </c>
      <c r="AE109" s="144">
        <v>29890469200</v>
      </c>
      <c r="AF109" s="144">
        <v>4105179183.73</v>
      </c>
      <c r="AG109" s="144">
        <v>38210726003.889999</v>
      </c>
      <c r="AH109" s="142">
        <v>970934650737.54004</v>
      </c>
      <c r="AI109" s="142">
        <v>1375540831973.51</v>
      </c>
      <c r="AJ109" s="144">
        <v>24141780500</v>
      </c>
      <c r="AK109" s="144">
        <v>3814632609.4200001</v>
      </c>
      <c r="AL109" s="144">
        <v>31175747694.52</v>
      </c>
      <c r="AM109" s="144">
        <v>77833078700.089996</v>
      </c>
      <c r="AN109" s="144">
        <v>17078965158.959999</v>
      </c>
      <c r="AO109" s="144">
        <v>99217740447.270004</v>
      </c>
      <c r="AP109" s="142">
        <v>173883616000</v>
      </c>
      <c r="AQ109" s="142">
        <v>344198079092.94</v>
      </c>
      <c r="AR109" s="144">
        <v>43172207000</v>
      </c>
      <c r="AS109" s="144">
        <v>6198672358.7600002</v>
      </c>
      <c r="AT109" s="144">
        <v>56340646812.389999</v>
      </c>
      <c r="AU109" s="144">
        <v>886054091773</v>
      </c>
      <c r="AV109" s="144">
        <v>23677145000</v>
      </c>
      <c r="AW109" s="144">
        <v>961093122555.68005</v>
      </c>
      <c r="AX109" s="144">
        <v>91650924700</v>
      </c>
      <c r="AY109" s="144">
        <v>18202353263.459999</v>
      </c>
      <c r="AZ109" s="144">
        <v>117480647355.96001</v>
      </c>
      <c r="BA109" s="144">
        <v>170887359079</v>
      </c>
      <c r="BB109" s="144">
        <v>35887375000</v>
      </c>
      <c r="BC109" s="144">
        <v>219753599917.35001</v>
      </c>
      <c r="BD109" s="142">
        <v>389468878967</v>
      </c>
      <c r="BE109" s="142">
        <v>404787480680.62</v>
      </c>
      <c r="BF109" s="144">
        <v>174850884500</v>
      </c>
      <c r="BG109" s="144">
        <v>178553625492.85001</v>
      </c>
      <c r="BH109" s="144">
        <v>31023009100</v>
      </c>
      <c r="BI109" s="144">
        <v>6269153000</v>
      </c>
      <c r="BJ109" s="144">
        <v>39700053968</v>
      </c>
      <c r="BK109" s="144">
        <v>177650117900</v>
      </c>
      <c r="BL109" s="144">
        <v>40505221497.839996</v>
      </c>
      <c r="BM109" s="144">
        <v>226312353292.67999</v>
      </c>
      <c r="BN109" s="144">
        <v>31070924500</v>
      </c>
      <c r="BO109" s="144">
        <v>5247543498.5100002</v>
      </c>
      <c r="BP109" s="144">
        <v>41269118247.870003</v>
      </c>
      <c r="BQ109" s="154">
        <v>43209</v>
      </c>
      <c r="BR109" s="144">
        <v>29828714000</v>
      </c>
      <c r="BS109" s="152">
        <v>2070425000</v>
      </c>
      <c r="BT109" s="144">
        <v>32973956644.919998</v>
      </c>
      <c r="BU109" s="144">
        <v>126035523500</v>
      </c>
      <c r="BV109" s="144">
        <v>132570432457.03</v>
      </c>
      <c r="BW109" s="144">
        <v>332884281000</v>
      </c>
      <c r="BX109" s="144">
        <v>404057439016.67999</v>
      </c>
      <c r="BY109" s="148">
        <v>79012399496</v>
      </c>
      <c r="BZ109" s="148">
        <v>11501119000</v>
      </c>
      <c r="CA109" s="148">
        <v>103416019078.08</v>
      </c>
      <c r="CB109" s="148">
        <v>96767204800</v>
      </c>
      <c r="CC109" s="148">
        <v>97528015112.179993</v>
      </c>
      <c r="CD109" s="148"/>
      <c r="CI109" s="148">
        <v>205808521300</v>
      </c>
      <c r="CJ109" s="148">
        <v>206682719013.42001</v>
      </c>
      <c r="CK109" s="155">
        <v>33296329500</v>
      </c>
      <c r="CL109" s="155">
        <v>50027518848.459999</v>
      </c>
    </row>
    <row r="110" spans="1:90" x14ac:dyDescent="0.25">
      <c r="A110" s="154">
        <v>43210</v>
      </c>
      <c r="B110" s="142">
        <v>239269024000</v>
      </c>
      <c r="C110" s="142">
        <v>287963633833</v>
      </c>
      <c r="D110" s="144">
        <v>425198049624</v>
      </c>
      <c r="E110" s="144">
        <v>329281116700</v>
      </c>
      <c r="F110" s="144">
        <v>832525369754.45203</v>
      </c>
      <c r="G110" s="142">
        <v>159892633943</v>
      </c>
      <c r="H110" s="142">
        <v>166669976840.25</v>
      </c>
      <c r="I110" s="144">
        <v>1015000000</v>
      </c>
      <c r="J110" s="144">
        <v>4574509420</v>
      </c>
      <c r="K110" s="144">
        <v>5944499723.7299995</v>
      </c>
      <c r="L110" s="144">
        <v>671166605876</v>
      </c>
      <c r="M110" s="144">
        <v>714048250187.53101</v>
      </c>
      <c r="N110" s="144">
        <v>311226408980</v>
      </c>
      <c r="O110" s="144">
        <v>31245582340</v>
      </c>
      <c r="P110" s="144">
        <v>403965391987.87</v>
      </c>
      <c r="Q110" s="144">
        <v>68884190900</v>
      </c>
      <c r="R110" s="144">
        <v>15003891720</v>
      </c>
      <c r="S110" s="144">
        <v>87878698461.779999</v>
      </c>
      <c r="T110" s="144">
        <v>306448670193.56</v>
      </c>
      <c r="U110" s="144">
        <v>98898156203.190002</v>
      </c>
      <c r="V110" s="144">
        <v>518577185956.56</v>
      </c>
      <c r="W110" s="144">
        <v>36519675500</v>
      </c>
      <c r="X110" s="144">
        <v>5253575095.9200001</v>
      </c>
      <c r="Y110" s="144">
        <v>47646095101.190002</v>
      </c>
      <c r="Z110" s="144">
        <v>69502208898.860001</v>
      </c>
      <c r="AA110" s="144">
        <v>70204359529.630005</v>
      </c>
      <c r="AB110" s="144">
        <v>35145549900</v>
      </c>
      <c r="AC110" s="144">
        <v>6324393200.3599997</v>
      </c>
      <c r="AD110" s="144">
        <v>45154885164.459999</v>
      </c>
      <c r="AE110" s="144">
        <v>29774743700</v>
      </c>
      <c r="AF110" s="144">
        <v>4103510183.73</v>
      </c>
      <c r="AG110" s="144">
        <v>38093305589.889999</v>
      </c>
      <c r="AH110" s="142">
        <v>870777612000</v>
      </c>
      <c r="AI110" s="142">
        <v>1385701402618.52</v>
      </c>
      <c r="AJ110" s="144">
        <v>24099361801</v>
      </c>
      <c r="AK110" s="144">
        <v>3811915609.4200001</v>
      </c>
      <c r="AL110" s="144">
        <v>31134006868.82</v>
      </c>
      <c r="AM110" s="144">
        <v>77496689700.089996</v>
      </c>
      <c r="AN110" s="144">
        <v>17012960358.959999</v>
      </c>
      <c r="AO110" s="144">
        <v>98824689628.029999</v>
      </c>
      <c r="AP110" s="142">
        <v>124579694000</v>
      </c>
      <c r="AQ110" s="142">
        <v>341633410731.15997</v>
      </c>
      <c r="AR110" s="144">
        <v>43074478000</v>
      </c>
      <c r="AS110" s="144">
        <v>6196134858.7600002</v>
      </c>
      <c r="AT110" s="144">
        <v>56246929305</v>
      </c>
      <c r="AU110" s="144">
        <v>885978292075</v>
      </c>
      <c r="AV110" s="144">
        <v>23775665000</v>
      </c>
      <c r="AW110" s="144">
        <v>961310597510.65002</v>
      </c>
      <c r="AX110" s="144">
        <v>88668105700</v>
      </c>
      <c r="AY110" s="144">
        <v>18176768763.459999</v>
      </c>
      <c r="AZ110" s="144">
        <v>117470165593.91</v>
      </c>
      <c r="BA110" s="144">
        <v>170423042069</v>
      </c>
      <c r="BB110" s="144">
        <v>35455780000</v>
      </c>
      <c r="BC110" s="144">
        <v>218908395483.5</v>
      </c>
      <c r="BD110" s="142">
        <v>388128992420</v>
      </c>
      <c r="BE110" s="142">
        <v>403518070409.09003</v>
      </c>
      <c r="BF110" s="144">
        <v>175308304000</v>
      </c>
      <c r="BG110" s="144">
        <v>179047198548.07999</v>
      </c>
      <c r="BH110" s="144">
        <v>30929973400</v>
      </c>
      <c r="BI110" s="144">
        <v>6263924500</v>
      </c>
      <c r="BJ110" s="144">
        <v>39606649658.349998</v>
      </c>
      <c r="BK110" s="144">
        <v>174373731700</v>
      </c>
      <c r="BL110" s="144">
        <v>40580690497.839996</v>
      </c>
      <c r="BM110" s="144">
        <v>226313438463.45001</v>
      </c>
      <c r="BN110" s="144">
        <v>32591077500</v>
      </c>
      <c r="BO110" s="144">
        <v>5240784498.5100002</v>
      </c>
      <c r="BP110" s="144">
        <v>41261944619.940002</v>
      </c>
      <c r="BQ110" s="154">
        <v>43210</v>
      </c>
      <c r="BR110" s="144">
        <v>29785808500</v>
      </c>
      <c r="BS110" s="152">
        <v>2062400000</v>
      </c>
      <c r="BT110" s="144">
        <v>32927467457.639999</v>
      </c>
      <c r="BU110" s="144">
        <v>124489587500</v>
      </c>
      <c r="BV110" s="144">
        <v>132578916457.34</v>
      </c>
      <c r="BW110" s="144">
        <v>332237656500</v>
      </c>
      <c r="BX110" s="144">
        <v>403614275895.53998</v>
      </c>
      <c r="BY110" s="148">
        <v>78776596255</v>
      </c>
      <c r="BZ110" s="148">
        <v>11482217500</v>
      </c>
      <c r="CA110" s="148">
        <v>103177001840.92999</v>
      </c>
      <c r="CB110" s="148">
        <v>96233892300</v>
      </c>
      <c r="CC110" s="148">
        <v>96960537472.339996</v>
      </c>
      <c r="CD110" s="148"/>
      <c r="CI110" s="148">
        <v>205354679800</v>
      </c>
      <c r="CJ110" s="148">
        <v>206220685875.57999</v>
      </c>
      <c r="CK110" s="155">
        <v>33294838500</v>
      </c>
      <c r="CL110" s="155">
        <v>50033970916.690002</v>
      </c>
    </row>
    <row r="111" spans="1:90" x14ac:dyDescent="0.25">
      <c r="A111" s="154">
        <v>43211</v>
      </c>
      <c r="B111" s="142">
        <v>239269024000</v>
      </c>
      <c r="C111" s="142">
        <v>287963633833</v>
      </c>
      <c r="D111" s="144">
        <v>425198049624</v>
      </c>
      <c r="E111" s="144">
        <v>329281116700</v>
      </c>
      <c r="F111" s="144">
        <v>832525369754.45203</v>
      </c>
      <c r="G111" s="142">
        <v>159892633943</v>
      </c>
      <c r="H111" s="142">
        <v>166669976840.25</v>
      </c>
      <c r="I111" s="144">
        <v>1015000000</v>
      </c>
      <c r="J111" s="144">
        <v>4574509420</v>
      </c>
      <c r="K111" s="144">
        <v>5944499723.7299995</v>
      </c>
      <c r="L111" s="144">
        <v>671166605876</v>
      </c>
      <c r="M111" s="144">
        <v>714048250187.53101</v>
      </c>
      <c r="N111" s="144">
        <v>311226408980</v>
      </c>
      <c r="O111" s="144">
        <v>31245582340</v>
      </c>
      <c r="P111" s="144">
        <v>403965391987.87</v>
      </c>
      <c r="Q111" s="144">
        <v>68884190900</v>
      </c>
      <c r="R111" s="144">
        <v>15003891720</v>
      </c>
      <c r="S111" s="144">
        <v>87878698461.779999</v>
      </c>
      <c r="T111" s="144">
        <v>306448670193.56</v>
      </c>
      <c r="U111" s="144">
        <v>98898156203.190002</v>
      </c>
      <c r="V111" s="144">
        <v>518577185956.56</v>
      </c>
      <c r="W111" s="144">
        <v>36519675500</v>
      </c>
      <c r="X111" s="144">
        <v>5253575095.9200001</v>
      </c>
      <c r="Y111" s="144">
        <v>47646095101.190002</v>
      </c>
      <c r="Z111" s="144">
        <v>69502208898.860001</v>
      </c>
      <c r="AA111" s="144">
        <v>70204359529.630005</v>
      </c>
      <c r="AB111" s="144">
        <v>35145549900</v>
      </c>
      <c r="AC111" s="144">
        <v>6324393200.3599997</v>
      </c>
      <c r="AD111" s="144">
        <v>45154885164.459999</v>
      </c>
      <c r="AE111" s="144">
        <v>29774743700</v>
      </c>
      <c r="AF111" s="144">
        <v>4103510183.73</v>
      </c>
      <c r="AG111" s="144">
        <v>38093305589.889999</v>
      </c>
      <c r="AH111" s="142">
        <v>870777612000</v>
      </c>
      <c r="AI111" s="142">
        <v>1385701402618.52</v>
      </c>
      <c r="AJ111" s="144">
        <v>24099361801</v>
      </c>
      <c r="AK111" s="144">
        <v>3811915609.4200001</v>
      </c>
      <c r="AL111" s="144">
        <v>31134006868.82</v>
      </c>
      <c r="AM111" s="144">
        <v>77496689700.089996</v>
      </c>
      <c r="AN111" s="144">
        <v>17012960358.959999</v>
      </c>
      <c r="AO111" s="144">
        <v>98824689628.029999</v>
      </c>
      <c r="AP111" s="142">
        <v>124579694000</v>
      </c>
      <c r="AQ111" s="142">
        <v>341633410731.15997</v>
      </c>
      <c r="AR111" s="144">
        <v>43074478000</v>
      </c>
      <c r="AS111" s="144">
        <v>6196134858.7600002</v>
      </c>
      <c r="AT111" s="144">
        <v>56246929305</v>
      </c>
      <c r="AU111" s="144">
        <v>885978292075</v>
      </c>
      <c r="AV111" s="144">
        <v>23775665000</v>
      </c>
      <c r="AW111" s="144">
        <v>961310597510.65002</v>
      </c>
      <c r="AX111" s="144">
        <v>88668105700</v>
      </c>
      <c r="AY111" s="144">
        <v>18176768763.459999</v>
      </c>
      <c r="AZ111" s="144">
        <v>117470165593.91</v>
      </c>
      <c r="BA111" s="144">
        <v>170423042069</v>
      </c>
      <c r="BB111" s="144">
        <v>35455780000</v>
      </c>
      <c r="BC111" s="144">
        <v>218908395483.5</v>
      </c>
      <c r="BD111" s="142">
        <v>388128992420</v>
      </c>
      <c r="BE111" s="142">
        <v>403518070409.09003</v>
      </c>
      <c r="BF111" s="144">
        <v>175308304000</v>
      </c>
      <c r="BG111" s="144">
        <v>179047198548.07999</v>
      </c>
      <c r="BH111" s="144">
        <v>30929973400</v>
      </c>
      <c r="BI111" s="144">
        <v>6263924500</v>
      </c>
      <c r="BJ111" s="144">
        <v>39606649658.349998</v>
      </c>
      <c r="BK111" s="144">
        <v>174373731700</v>
      </c>
      <c r="BL111" s="144">
        <v>40580690497.839996</v>
      </c>
      <c r="BM111" s="144">
        <v>226313438463.45001</v>
      </c>
      <c r="BN111" s="144">
        <v>32591077500</v>
      </c>
      <c r="BO111" s="144">
        <v>5240784498.5100002</v>
      </c>
      <c r="BP111" s="144">
        <v>41261944619.940002</v>
      </c>
      <c r="BQ111" s="154">
        <v>43211</v>
      </c>
      <c r="BR111" s="144">
        <v>29785808500</v>
      </c>
      <c r="BS111" s="152">
        <v>2062400000</v>
      </c>
      <c r="BT111" s="144">
        <v>32927467457.639999</v>
      </c>
      <c r="BU111" s="144">
        <v>124489587500</v>
      </c>
      <c r="BV111" s="144">
        <v>132578916457.34</v>
      </c>
      <c r="BW111" s="144">
        <v>332237656500</v>
      </c>
      <c r="BX111" s="144">
        <v>403614275895.53998</v>
      </c>
      <c r="BY111" s="148">
        <v>78776596255</v>
      </c>
      <c r="BZ111" s="148">
        <v>11482217500</v>
      </c>
      <c r="CA111" s="148">
        <v>103177001840.92999</v>
      </c>
      <c r="CB111" s="148">
        <v>96233892300</v>
      </c>
      <c r="CC111" s="148">
        <v>96960537472.339996</v>
      </c>
      <c r="CD111" s="148"/>
      <c r="CI111" s="148">
        <v>205354679800</v>
      </c>
      <c r="CJ111" s="148">
        <v>206220685875.57999</v>
      </c>
      <c r="CK111" s="155">
        <v>33294838500</v>
      </c>
      <c r="CL111" s="155">
        <v>50033970916.690002</v>
      </c>
    </row>
    <row r="112" spans="1:90" x14ac:dyDescent="0.25">
      <c r="A112" s="154">
        <v>43212</v>
      </c>
      <c r="B112" s="142">
        <v>239269024000</v>
      </c>
      <c r="C112" s="142">
        <v>287963633833</v>
      </c>
      <c r="D112" s="144">
        <v>425198049624</v>
      </c>
      <c r="E112" s="144">
        <v>329281116700</v>
      </c>
      <c r="F112" s="144">
        <v>832525369754.45203</v>
      </c>
      <c r="G112" s="142">
        <v>159892633943</v>
      </c>
      <c r="H112" s="142">
        <v>166669976840.25</v>
      </c>
      <c r="I112" s="144">
        <v>1015000000</v>
      </c>
      <c r="J112" s="144">
        <v>4574509420</v>
      </c>
      <c r="K112" s="144">
        <v>5944499723.7299995</v>
      </c>
      <c r="L112" s="144">
        <v>671166605876</v>
      </c>
      <c r="M112" s="144">
        <v>714048250187.53101</v>
      </c>
      <c r="N112" s="144">
        <v>311226408980</v>
      </c>
      <c r="O112" s="144">
        <v>31245582340</v>
      </c>
      <c r="P112" s="144">
        <v>403965391987.87</v>
      </c>
      <c r="Q112" s="144">
        <v>68884190900</v>
      </c>
      <c r="R112" s="144">
        <v>15003891720</v>
      </c>
      <c r="S112" s="144">
        <v>87878698461.779999</v>
      </c>
      <c r="T112" s="144">
        <v>306448670193.56</v>
      </c>
      <c r="U112" s="144">
        <v>98898156203.190002</v>
      </c>
      <c r="V112" s="144">
        <v>518577185956.56</v>
      </c>
      <c r="W112" s="144">
        <v>36519675500</v>
      </c>
      <c r="X112" s="144">
        <v>5253575095.9200001</v>
      </c>
      <c r="Y112" s="144">
        <v>47646095101.190002</v>
      </c>
      <c r="Z112" s="144">
        <v>69502208898.860001</v>
      </c>
      <c r="AA112" s="144">
        <v>70204359529.630005</v>
      </c>
      <c r="AB112" s="144">
        <v>35145549900</v>
      </c>
      <c r="AC112" s="144">
        <v>6324393200.3599997</v>
      </c>
      <c r="AD112" s="144">
        <v>45154885164.459999</v>
      </c>
      <c r="AE112" s="144">
        <v>29774743700</v>
      </c>
      <c r="AF112" s="144">
        <v>4103510183.73</v>
      </c>
      <c r="AG112" s="144">
        <v>38093305589.889999</v>
      </c>
      <c r="AH112" s="142">
        <v>870777612000</v>
      </c>
      <c r="AI112" s="142">
        <v>1385701402618.52</v>
      </c>
      <c r="AJ112" s="144">
        <v>24099361801</v>
      </c>
      <c r="AK112" s="144">
        <v>3811915609.4200001</v>
      </c>
      <c r="AL112" s="144">
        <v>31134006868.82</v>
      </c>
      <c r="AM112" s="144">
        <v>77496689700.089996</v>
      </c>
      <c r="AN112" s="144">
        <v>17012960358.959999</v>
      </c>
      <c r="AO112" s="144">
        <v>98824689628.029999</v>
      </c>
      <c r="AP112" s="142">
        <v>124579694000</v>
      </c>
      <c r="AQ112" s="142">
        <v>341633410731.15997</v>
      </c>
      <c r="AR112" s="144">
        <v>43074478000</v>
      </c>
      <c r="AS112" s="144">
        <v>6196134858.7600002</v>
      </c>
      <c r="AT112" s="144">
        <v>56246929305</v>
      </c>
      <c r="AU112" s="144">
        <v>885978292075</v>
      </c>
      <c r="AV112" s="144">
        <v>23775665000</v>
      </c>
      <c r="AW112" s="144">
        <v>961310597510.65002</v>
      </c>
      <c r="AX112" s="144">
        <v>88668105700</v>
      </c>
      <c r="AY112" s="144">
        <v>18176768763.459999</v>
      </c>
      <c r="AZ112" s="144">
        <v>117470165593.91</v>
      </c>
      <c r="BA112" s="144">
        <v>170423042069</v>
      </c>
      <c r="BB112" s="144">
        <v>35455780000</v>
      </c>
      <c r="BC112" s="144">
        <v>218908395483.5</v>
      </c>
      <c r="BD112" s="142">
        <v>388128992420</v>
      </c>
      <c r="BE112" s="142">
        <v>403518070409.09003</v>
      </c>
      <c r="BF112" s="144">
        <v>175308304000</v>
      </c>
      <c r="BG112" s="144">
        <v>179047198548.07999</v>
      </c>
      <c r="BH112" s="144">
        <v>30929973400</v>
      </c>
      <c r="BI112" s="144">
        <v>6263924500</v>
      </c>
      <c r="BJ112" s="144">
        <v>39606649658.349998</v>
      </c>
      <c r="BK112" s="144">
        <v>174373731700</v>
      </c>
      <c r="BL112" s="144">
        <v>40580690497.839996</v>
      </c>
      <c r="BM112" s="144">
        <v>226313438463.45001</v>
      </c>
      <c r="BN112" s="144">
        <v>32591077500</v>
      </c>
      <c r="BO112" s="144">
        <v>5240784498.5100002</v>
      </c>
      <c r="BP112" s="144">
        <v>41261944619.940002</v>
      </c>
      <c r="BQ112" s="154">
        <v>43212</v>
      </c>
      <c r="BR112" s="144">
        <v>29785808500</v>
      </c>
      <c r="BS112" s="152">
        <v>2062400000</v>
      </c>
      <c r="BT112" s="144">
        <v>32927467457.639999</v>
      </c>
      <c r="BU112" s="144">
        <v>124489587500</v>
      </c>
      <c r="BV112" s="144">
        <v>132578916457.34</v>
      </c>
      <c r="BW112" s="144">
        <v>332237656500</v>
      </c>
      <c r="BX112" s="144">
        <v>403614275895.53998</v>
      </c>
      <c r="BY112" s="148">
        <v>78776596255</v>
      </c>
      <c r="BZ112" s="148">
        <v>11482217500</v>
      </c>
      <c r="CA112" s="148">
        <v>103177001840.92999</v>
      </c>
      <c r="CB112" s="148">
        <v>96233892300</v>
      </c>
      <c r="CC112" s="148">
        <v>96960537472.339996</v>
      </c>
      <c r="CD112" s="148"/>
      <c r="CI112" s="148">
        <v>205354679800</v>
      </c>
      <c r="CJ112" s="148">
        <v>206220685875.57999</v>
      </c>
      <c r="CK112" s="155">
        <v>33294838500</v>
      </c>
      <c r="CL112" s="155">
        <v>50033970916.690002</v>
      </c>
    </row>
    <row r="113" spans="1:90" x14ac:dyDescent="0.25">
      <c r="A113" s="154">
        <v>43213</v>
      </c>
      <c r="B113" s="142">
        <v>239295631000</v>
      </c>
      <c r="C113" s="142">
        <v>288205074372.46002</v>
      </c>
      <c r="D113" s="144">
        <v>424626339951</v>
      </c>
      <c r="E113" s="144">
        <v>326803866100</v>
      </c>
      <c r="F113" s="144">
        <v>829739366979.25195</v>
      </c>
      <c r="G113" s="142">
        <v>159558721814</v>
      </c>
      <c r="H113" s="142">
        <v>166426181126.09</v>
      </c>
      <c r="I113" s="144">
        <v>1015300000</v>
      </c>
      <c r="J113" s="144">
        <v>4549298620</v>
      </c>
      <c r="K113" s="144">
        <v>5920044820.6000004</v>
      </c>
      <c r="L113" s="144">
        <v>669658670658</v>
      </c>
      <c r="M113" s="144">
        <v>712915816447.37097</v>
      </c>
      <c r="N113" s="144">
        <v>306473881140</v>
      </c>
      <c r="O113" s="144">
        <v>31108041840</v>
      </c>
      <c r="P113" s="144">
        <v>403657105669.92999</v>
      </c>
      <c r="Q113" s="144">
        <v>68582015300</v>
      </c>
      <c r="R113" s="144">
        <v>15205220020</v>
      </c>
      <c r="S113" s="144">
        <v>87808055645.529999</v>
      </c>
      <c r="T113" s="144">
        <v>306064571431.56</v>
      </c>
      <c r="U113" s="144">
        <v>98212802703.190002</v>
      </c>
      <c r="V113" s="144">
        <v>517715377955.75</v>
      </c>
      <c r="W113" s="144">
        <v>36382968000</v>
      </c>
      <c r="X113" s="144">
        <v>5225318095.9200001</v>
      </c>
      <c r="Y113" s="144">
        <v>47498524386.480003</v>
      </c>
      <c r="Z113" s="144">
        <v>68970583298.860001</v>
      </c>
      <c r="AA113" s="144">
        <v>69673623999.240005</v>
      </c>
      <c r="AB113" s="144">
        <v>35022819200</v>
      </c>
      <c r="AC113" s="144">
        <v>6309083200.3599997</v>
      </c>
      <c r="AD113" s="144">
        <v>45028556571.239998</v>
      </c>
      <c r="AE113" s="144">
        <v>29694487300</v>
      </c>
      <c r="AF113" s="144">
        <v>4081633183.73</v>
      </c>
      <c r="AG113" s="144">
        <v>38005205971.209999</v>
      </c>
      <c r="AH113" s="142">
        <v>933117167000</v>
      </c>
      <c r="AI113" s="142">
        <v>1385773999498.1499</v>
      </c>
      <c r="AJ113" s="144">
        <v>24038194679</v>
      </c>
      <c r="AK113" s="144">
        <v>3788902609.4200001</v>
      </c>
      <c r="AL113" s="144">
        <v>31060668486.07</v>
      </c>
      <c r="AM113" s="144">
        <v>77156610700.089996</v>
      </c>
      <c r="AN113" s="144">
        <v>17236848458.959999</v>
      </c>
      <c r="AO113" s="144">
        <v>98738510413.940002</v>
      </c>
      <c r="AP113" s="142">
        <v>124541065000</v>
      </c>
      <c r="AQ113" s="142">
        <v>336750306169.47998</v>
      </c>
      <c r="AR113" s="144">
        <v>42919041000</v>
      </c>
      <c r="AS113" s="144">
        <v>6162814858.7600002</v>
      </c>
      <c r="AT113" s="144">
        <v>56078817578.260002</v>
      </c>
      <c r="AU113" s="144">
        <v>885492768218</v>
      </c>
      <c r="AV113" s="144">
        <v>23744175000</v>
      </c>
      <c r="AW113" s="144">
        <v>961373689101.12</v>
      </c>
      <c r="AX113" s="144">
        <v>88615751700</v>
      </c>
      <c r="AY113" s="144">
        <v>18038167263.459999</v>
      </c>
      <c r="AZ113" s="144">
        <v>117339561440.33</v>
      </c>
      <c r="BA113" s="144">
        <v>169889226778</v>
      </c>
      <c r="BB113" s="144">
        <v>35203597500</v>
      </c>
      <c r="BC113" s="144">
        <v>218247230538.19</v>
      </c>
      <c r="BD113" s="142">
        <v>386713202455</v>
      </c>
      <c r="BE113" s="142">
        <v>403319961058.77002</v>
      </c>
      <c r="BF113" s="144">
        <v>175642554000</v>
      </c>
      <c r="BG113" s="144">
        <v>179489918546.45001</v>
      </c>
      <c r="BH113" s="144">
        <v>30809839600</v>
      </c>
      <c r="BI113" s="144">
        <v>6224076000</v>
      </c>
      <c r="BJ113" s="144">
        <v>39462330175.800003</v>
      </c>
      <c r="BK113" s="144">
        <v>174118196100</v>
      </c>
      <c r="BL113" s="144">
        <v>40405913497.839996</v>
      </c>
      <c r="BM113" s="144">
        <v>225987153035.28</v>
      </c>
      <c r="BN113" s="144">
        <v>32570698000</v>
      </c>
      <c r="BO113" s="144">
        <v>5200709498.5100002</v>
      </c>
      <c r="BP113" s="144">
        <v>41224430518.610001</v>
      </c>
      <c r="BQ113" s="154">
        <v>43213</v>
      </c>
      <c r="BR113" s="144">
        <v>29671900000</v>
      </c>
      <c r="BS113" s="152">
        <v>2038225000</v>
      </c>
      <c r="BT113" s="144">
        <v>32802740918.139999</v>
      </c>
      <c r="BU113" s="144">
        <v>124393115500</v>
      </c>
      <c r="BV113" s="144">
        <v>132570899648.75</v>
      </c>
      <c r="BW113" s="144">
        <v>331332252000</v>
      </c>
      <c r="BX113" s="144">
        <v>403389556738.97998</v>
      </c>
      <c r="BY113" s="148">
        <v>78560493889</v>
      </c>
      <c r="BZ113" s="148">
        <v>11387679000</v>
      </c>
      <c r="CA113" s="148">
        <v>102917276310.89999</v>
      </c>
      <c r="CB113" s="148">
        <v>95577685600</v>
      </c>
      <c r="CC113" s="148">
        <v>96297110328.660004</v>
      </c>
      <c r="CD113" s="148"/>
      <c r="CI113" s="148">
        <v>203814995800</v>
      </c>
      <c r="CJ113" s="148">
        <v>204661334058.97</v>
      </c>
      <c r="CK113" s="155">
        <v>38288820000</v>
      </c>
      <c r="CL113" s="155">
        <v>50088562598.050003</v>
      </c>
    </row>
    <row r="114" spans="1:90" x14ac:dyDescent="0.25">
      <c r="A114" s="154">
        <v>43214</v>
      </c>
      <c r="B114" s="142">
        <v>241335187000</v>
      </c>
      <c r="C114" s="142">
        <v>288752696054.09998</v>
      </c>
      <c r="D114" s="144">
        <v>423974762701</v>
      </c>
      <c r="E114" s="144">
        <v>324553178800</v>
      </c>
      <c r="F114" s="144">
        <v>826933871393.33203</v>
      </c>
      <c r="G114" s="142">
        <v>159203589676</v>
      </c>
      <c r="H114" s="142">
        <v>166100759045.79999</v>
      </c>
      <c r="I114" s="144">
        <v>1015300000</v>
      </c>
      <c r="J114" s="144">
        <v>4489571640</v>
      </c>
      <c r="K114" s="144">
        <v>5862932559.96</v>
      </c>
      <c r="L114" s="144">
        <v>667776487127</v>
      </c>
      <c r="M114" s="144">
        <v>711158840322.20105</v>
      </c>
      <c r="N114" s="144">
        <v>306101876360</v>
      </c>
      <c r="O114" s="144">
        <v>30797140980</v>
      </c>
      <c r="P114" s="144">
        <v>403043136945.66998</v>
      </c>
      <c r="Q114" s="144">
        <v>68320440100</v>
      </c>
      <c r="R114" s="144">
        <v>15085503840</v>
      </c>
      <c r="S114" s="144">
        <v>87441004414.229996</v>
      </c>
      <c r="T114" s="144">
        <v>308625741875.56</v>
      </c>
      <c r="U114" s="144">
        <v>96836536903.190002</v>
      </c>
      <c r="V114" s="144">
        <v>515876769270.46002</v>
      </c>
      <c r="W114" s="144">
        <v>36203826000</v>
      </c>
      <c r="X114" s="144">
        <v>5158794485.9200001</v>
      </c>
      <c r="Y114" s="144">
        <v>47260412783.790001</v>
      </c>
      <c r="Z114" s="144">
        <v>67718166198.860001</v>
      </c>
      <c r="AA114" s="144">
        <v>68549969312.269997</v>
      </c>
      <c r="AB114" s="144">
        <v>34869722700</v>
      </c>
      <c r="AC114" s="144">
        <v>6270288400.3599997</v>
      </c>
      <c r="AD114" s="144">
        <v>44840896637.839996</v>
      </c>
      <c r="AE114" s="144">
        <v>29580959500</v>
      </c>
      <c r="AF114" s="144">
        <v>4029937963.73</v>
      </c>
      <c r="AG114" s="144">
        <v>37846015040.919998</v>
      </c>
      <c r="AH114" s="142">
        <v>901054812500</v>
      </c>
      <c r="AI114" s="142">
        <v>1298087919091.6399</v>
      </c>
      <c r="AJ114" s="144">
        <v>23973450627</v>
      </c>
      <c r="AK114" s="144">
        <v>3737146919.4200001</v>
      </c>
      <c r="AL114" s="144">
        <v>30949135876.150002</v>
      </c>
      <c r="AM114" s="144">
        <v>76841423500.089996</v>
      </c>
      <c r="AN114" s="144">
        <v>17102580918.959999</v>
      </c>
      <c r="AO114" s="144">
        <v>98302599961.850006</v>
      </c>
      <c r="AP114" s="142">
        <v>130551441000</v>
      </c>
      <c r="AQ114" s="142">
        <v>336832301070.77002</v>
      </c>
      <c r="AR114" s="144">
        <v>42744124000</v>
      </c>
      <c r="AS114" s="144">
        <v>6084488918.7600002</v>
      </c>
      <c r="AT114" s="144">
        <v>55834503735.639999</v>
      </c>
      <c r="AU114" s="144">
        <v>884743198914</v>
      </c>
      <c r="AV114" s="144">
        <v>23651950000</v>
      </c>
      <c r="AW114" s="144">
        <v>960726858221.29004</v>
      </c>
      <c r="AX114" s="144">
        <v>88561930700</v>
      </c>
      <c r="AY114" s="144">
        <v>17749833223.459999</v>
      </c>
      <c r="AZ114" s="144">
        <v>117025237939.19</v>
      </c>
      <c r="BA114" s="144">
        <v>169212215983</v>
      </c>
      <c r="BB114" s="144">
        <v>34637645000</v>
      </c>
      <c r="BC114" s="144">
        <v>217040815841.39999</v>
      </c>
      <c r="BD114" s="142">
        <v>382137166967</v>
      </c>
      <c r="BE114" s="142">
        <v>401950068889.88</v>
      </c>
      <c r="BF114" s="144">
        <v>175962426000</v>
      </c>
      <c r="BG114" s="144">
        <v>179845945518.10001</v>
      </c>
      <c r="BH114" s="144">
        <v>30678414300</v>
      </c>
      <c r="BI114" s="144">
        <v>6136874000</v>
      </c>
      <c r="BJ114" s="144">
        <v>39251234050.730003</v>
      </c>
      <c r="BK114" s="144">
        <v>173844224500</v>
      </c>
      <c r="BL114" s="144">
        <v>39560224997.839996</v>
      </c>
      <c r="BM114" s="144">
        <v>224911560498.20999</v>
      </c>
      <c r="BN114" s="144">
        <v>32551137500</v>
      </c>
      <c r="BO114" s="144">
        <v>5129126998.5100002</v>
      </c>
      <c r="BP114" s="144">
        <v>41142078066.919998</v>
      </c>
      <c r="BQ114" s="154">
        <v>43214</v>
      </c>
      <c r="BR114" s="144">
        <v>29551182500</v>
      </c>
      <c r="BS114" s="152">
        <v>2026500000</v>
      </c>
      <c r="BT114" s="144">
        <v>32674753038.740002</v>
      </c>
      <c r="BU114" s="144">
        <v>124181958200</v>
      </c>
      <c r="BV114" s="144">
        <v>132389115827.63</v>
      </c>
      <c r="BW114" s="144">
        <v>330306797500</v>
      </c>
      <c r="BX114" s="144">
        <v>401347570709.63</v>
      </c>
      <c r="BY114" s="148">
        <v>78243763619</v>
      </c>
      <c r="BZ114" s="148">
        <v>11197670000</v>
      </c>
      <c r="CA114" s="148">
        <v>102434238342.74001</v>
      </c>
      <c r="CB114" s="148">
        <v>93962564100</v>
      </c>
      <c r="CC114" s="148">
        <v>94729562053.5</v>
      </c>
      <c r="CD114" s="148"/>
      <c r="CI114" s="148">
        <v>200116919400</v>
      </c>
      <c r="CJ114" s="148">
        <v>201070699211.37</v>
      </c>
      <c r="CK114" s="155">
        <v>38285926000</v>
      </c>
      <c r="CL114" s="155">
        <v>50095071028.269997</v>
      </c>
    </row>
    <row r="115" spans="1:90" x14ac:dyDescent="0.25">
      <c r="A115" s="154">
        <v>43215</v>
      </c>
      <c r="B115" s="142">
        <v>239315569000</v>
      </c>
      <c r="C115" s="142">
        <v>304566821915.65997</v>
      </c>
      <c r="D115" s="144">
        <v>421954497790</v>
      </c>
      <c r="E115" s="144">
        <v>317440246200</v>
      </c>
      <c r="F115" s="144">
        <v>819246806164.79199</v>
      </c>
      <c r="G115" s="142">
        <v>158436558802</v>
      </c>
      <c r="H115" s="142">
        <v>165099653802.73001</v>
      </c>
      <c r="I115" s="144">
        <v>1015300000</v>
      </c>
      <c r="J115" s="144">
        <v>4401954720</v>
      </c>
      <c r="K115" s="144">
        <v>5775274922.4300003</v>
      </c>
      <c r="L115" s="144">
        <v>665497499666</v>
      </c>
      <c r="M115" s="144">
        <v>709005098491.56104</v>
      </c>
      <c r="N115" s="144">
        <v>285247262260</v>
      </c>
      <c r="O115" s="144">
        <v>30113437040</v>
      </c>
      <c r="P115" s="144">
        <v>401253053491.17999</v>
      </c>
      <c r="Q115" s="144">
        <v>68067998900</v>
      </c>
      <c r="R115" s="144">
        <v>14994347120</v>
      </c>
      <c r="S115" s="144">
        <v>87106863762.039993</v>
      </c>
      <c r="T115" s="144">
        <v>331822805469.56</v>
      </c>
      <c r="U115" s="144">
        <v>94025830703.190002</v>
      </c>
      <c r="V115" s="144">
        <v>512561524575.20001</v>
      </c>
      <c r="W115" s="144">
        <v>36167753500</v>
      </c>
      <c r="X115" s="144">
        <v>5029807545.9200001</v>
      </c>
      <c r="Y115" s="144">
        <v>47100904412.75</v>
      </c>
      <c r="Z115" s="144">
        <v>65777389298.860001</v>
      </c>
      <c r="AA115" s="144">
        <v>66704569112.870003</v>
      </c>
      <c r="AB115" s="144">
        <v>34683781100</v>
      </c>
      <c r="AC115" s="144">
        <v>6163864700.3599997</v>
      </c>
      <c r="AD115" s="144">
        <v>44552410876.599998</v>
      </c>
      <c r="AE115" s="144">
        <v>29392619900</v>
      </c>
      <c r="AF115" s="144">
        <v>3929691083.73</v>
      </c>
      <c r="AG115" s="144">
        <v>37561910814</v>
      </c>
      <c r="AH115" s="142">
        <v>901469482000</v>
      </c>
      <c r="AI115" s="142">
        <v>1316971393101.5701</v>
      </c>
      <c r="AJ115" s="144">
        <v>23891470380</v>
      </c>
      <c r="AK115" s="144">
        <v>3637674659.4200001</v>
      </c>
      <c r="AL115" s="144">
        <v>30771101230.82</v>
      </c>
      <c r="AM115" s="144">
        <v>76624497900.089996</v>
      </c>
      <c r="AN115" s="144">
        <v>16997151758.959999</v>
      </c>
      <c r="AO115" s="144">
        <v>97990364561.350006</v>
      </c>
      <c r="AP115" s="142">
        <v>130525370000</v>
      </c>
      <c r="AQ115" s="142">
        <v>327366169373.60999</v>
      </c>
      <c r="AR115" s="144">
        <v>42608829000</v>
      </c>
      <c r="AS115" s="144">
        <v>5932418158.7600002</v>
      </c>
      <c r="AT115" s="144">
        <v>55553725884.07</v>
      </c>
      <c r="AU115" s="144">
        <v>890602544868</v>
      </c>
      <c r="AV115" s="144">
        <v>23530905000</v>
      </c>
      <c r="AW115" s="144">
        <v>958651788222.91003</v>
      </c>
      <c r="AX115" s="144">
        <v>88488128700</v>
      </c>
      <c r="AY115" s="144">
        <v>17206414563.459999</v>
      </c>
      <c r="AZ115" s="144">
        <v>116427035688.00999</v>
      </c>
      <c r="BA115" s="144">
        <v>168827423569</v>
      </c>
      <c r="BB115" s="144">
        <v>33846110000</v>
      </c>
      <c r="BC115" s="144">
        <v>215901050292.10001</v>
      </c>
      <c r="BD115" s="142">
        <v>384740342193</v>
      </c>
      <c r="BE115" s="142">
        <v>399796266531.72998</v>
      </c>
      <c r="BF115" s="144">
        <v>175808108500</v>
      </c>
      <c r="BG115" s="144">
        <v>179727781627.10999</v>
      </c>
      <c r="BH115" s="144">
        <v>30600121300</v>
      </c>
      <c r="BI115" s="144">
        <v>5969297000</v>
      </c>
      <c r="BJ115" s="144">
        <v>39008592630.699997</v>
      </c>
      <c r="BK115" s="144">
        <v>173447567900</v>
      </c>
      <c r="BL115" s="144">
        <v>38900651997.839996</v>
      </c>
      <c r="BM115" s="144">
        <v>223888884312.62</v>
      </c>
      <c r="BN115" s="144">
        <v>32523978000</v>
      </c>
      <c r="BO115" s="144">
        <v>4981137498.5100002</v>
      </c>
      <c r="BP115" s="144">
        <v>40973787333.150002</v>
      </c>
      <c r="BQ115" s="154">
        <v>43215</v>
      </c>
      <c r="BR115" s="144">
        <v>29435509500</v>
      </c>
      <c r="BS115" s="152">
        <v>1974150000</v>
      </c>
      <c r="BT115" s="144">
        <v>32511187019.93</v>
      </c>
      <c r="BU115" s="144">
        <v>123960558700</v>
      </c>
      <c r="BV115" s="144">
        <v>132197171751.53999</v>
      </c>
      <c r="BW115" s="144">
        <v>338750775500</v>
      </c>
      <c r="BX115" s="144">
        <v>398844301172.23999</v>
      </c>
      <c r="BY115" s="148">
        <v>80788878222</v>
      </c>
      <c r="BZ115" s="148">
        <v>10839606500</v>
      </c>
      <c r="CA115" s="148">
        <v>101742245103.28</v>
      </c>
      <c r="CB115" s="148">
        <v>90730111400</v>
      </c>
      <c r="CC115" s="148">
        <v>91469615510.820007</v>
      </c>
      <c r="CD115" s="148"/>
      <c r="CI115" s="148">
        <v>192755335200</v>
      </c>
      <c r="CJ115" s="148">
        <v>193701144776.42999</v>
      </c>
      <c r="CK115" s="155">
        <v>37803345000</v>
      </c>
      <c r="CL115" s="155">
        <v>50101361794.510002</v>
      </c>
    </row>
    <row r="116" spans="1:90" x14ac:dyDescent="0.25">
      <c r="A116" s="154">
        <v>43216</v>
      </c>
      <c r="B116" s="142">
        <v>248717911500</v>
      </c>
      <c r="C116" s="142">
        <v>307694519204.97998</v>
      </c>
      <c r="D116" s="144">
        <v>430823099363</v>
      </c>
      <c r="E116" s="144">
        <v>308391084900</v>
      </c>
      <c r="F116" s="144">
        <v>809147241306.19202</v>
      </c>
      <c r="G116" s="142">
        <v>157931933574</v>
      </c>
      <c r="H116" s="142">
        <v>165606074862.78</v>
      </c>
      <c r="I116" s="144">
        <v>1013333000</v>
      </c>
      <c r="J116" s="144">
        <v>4266420680</v>
      </c>
      <c r="K116" s="144">
        <v>5637736868.6099997</v>
      </c>
      <c r="L116" s="144">
        <v>667087621729</v>
      </c>
      <c r="M116" s="144">
        <v>705745099977.88098</v>
      </c>
      <c r="N116" s="144">
        <v>284025432380</v>
      </c>
      <c r="O116" s="144">
        <v>29016804160</v>
      </c>
      <c r="P116" s="144">
        <v>398993430116.19</v>
      </c>
      <c r="Q116" s="144">
        <v>67685748300</v>
      </c>
      <c r="R116" s="144">
        <v>14343210780</v>
      </c>
      <c r="S116" s="144">
        <v>86084449666.490005</v>
      </c>
      <c r="T116" s="144">
        <v>334973274179.56</v>
      </c>
      <c r="U116" s="144">
        <v>90917936803.190002</v>
      </c>
      <c r="V116" s="144">
        <v>508232816641.54999</v>
      </c>
      <c r="W116" s="144">
        <v>35889650500</v>
      </c>
      <c r="X116" s="144">
        <v>4854211665.9200001</v>
      </c>
      <c r="Y116" s="144">
        <v>46652765886.57</v>
      </c>
      <c r="Z116" s="144">
        <v>63592898598.860001</v>
      </c>
      <c r="AA116" s="144">
        <v>64615570231.139999</v>
      </c>
      <c r="AB116" s="144">
        <v>34480517000</v>
      </c>
      <c r="AC116" s="144">
        <v>5815239300.3599997</v>
      </c>
      <c r="AD116" s="144">
        <v>44004423624.330002</v>
      </c>
      <c r="AE116" s="144">
        <v>29216465000</v>
      </c>
      <c r="AF116" s="144">
        <v>3792380823.73</v>
      </c>
      <c r="AG116" s="144">
        <v>37252942565.300003</v>
      </c>
      <c r="AH116" s="142">
        <v>904293956500</v>
      </c>
      <c r="AI116" s="142">
        <v>1278021774683.6101</v>
      </c>
      <c r="AJ116" s="144">
        <v>23803671360</v>
      </c>
      <c r="AK116" s="144">
        <v>3512698139.4200001</v>
      </c>
      <c r="AL116" s="144">
        <v>30561747564.25</v>
      </c>
      <c r="AM116" s="144">
        <v>76144464500.089996</v>
      </c>
      <c r="AN116" s="144">
        <v>16260306138.959999</v>
      </c>
      <c r="AO116" s="144">
        <v>96782999729.520004</v>
      </c>
      <c r="AP116" s="142">
        <v>130435897000</v>
      </c>
      <c r="AQ116" s="142">
        <v>327326186247.34998</v>
      </c>
      <c r="AR116" s="144">
        <v>42366332000</v>
      </c>
      <c r="AS116" s="144">
        <v>5725311638.7600002</v>
      </c>
      <c r="AT116" s="144">
        <v>55110726423.629997</v>
      </c>
      <c r="AU116" s="144">
        <v>888936315408</v>
      </c>
      <c r="AV116" s="144">
        <v>22711470000</v>
      </c>
      <c r="AW116" s="144">
        <v>956362584005.26001</v>
      </c>
      <c r="AX116" s="144">
        <v>88345911700</v>
      </c>
      <c r="AY116" s="144">
        <v>16638223243.459999</v>
      </c>
      <c r="AZ116" s="144">
        <v>115735706287.3</v>
      </c>
      <c r="BA116" s="144">
        <v>167839319063</v>
      </c>
      <c r="BB116" s="144">
        <v>33045785000</v>
      </c>
      <c r="BC116" s="144">
        <v>214149194074.60001</v>
      </c>
      <c r="BD116" s="142">
        <v>383106820061</v>
      </c>
      <c r="BE116" s="142">
        <v>398232870296.79999</v>
      </c>
      <c r="BF116" s="144">
        <v>174839327500</v>
      </c>
      <c r="BG116" s="144">
        <v>178795114688.37</v>
      </c>
      <c r="BH116" s="144">
        <v>30416892100</v>
      </c>
      <c r="BI116" s="144">
        <v>5766181500</v>
      </c>
      <c r="BJ116" s="144">
        <v>38627143357.059998</v>
      </c>
      <c r="BK116" s="144">
        <v>172938633900</v>
      </c>
      <c r="BL116" s="144">
        <v>38307613997.839996</v>
      </c>
      <c r="BM116" s="144">
        <v>223420517553.91</v>
      </c>
      <c r="BN116" s="144">
        <v>32487633500</v>
      </c>
      <c r="BO116" s="144">
        <v>4800766998.5100002</v>
      </c>
      <c r="BP116" s="144">
        <v>40763937507.139999</v>
      </c>
      <c r="BQ116" s="154">
        <v>43216</v>
      </c>
      <c r="BR116" s="144">
        <v>29228284500</v>
      </c>
      <c r="BS116" s="152">
        <v>1899650000</v>
      </c>
      <c r="BT116" s="144">
        <v>32233922017.900002</v>
      </c>
      <c r="BU116" s="144">
        <v>123708132300</v>
      </c>
      <c r="BV116" s="144">
        <v>131974202732.75</v>
      </c>
      <c r="BW116" s="144">
        <v>337453313000</v>
      </c>
      <c r="BX116" s="144">
        <v>395519310366.69</v>
      </c>
      <c r="BY116" s="148">
        <v>80425368433</v>
      </c>
      <c r="BZ116" s="148">
        <v>10488004000</v>
      </c>
      <c r="CA116" s="148">
        <v>101035684175.86</v>
      </c>
      <c r="CB116" s="148">
        <v>87532186100</v>
      </c>
      <c r="CC116" s="148">
        <v>88268510867.610001</v>
      </c>
      <c r="CD116" s="148"/>
      <c r="CI116" s="148">
        <v>186809960800</v>
      </c>
      <c r="CJ116" s="148">
        <v>187748090007.26999</v>
      </c>
      <c r="CK116" s="155">
        <v>37793818000</v>
      </c>
      <c r="CL116" s="155">
        <v>50101000224.07</v>
      </c>
    </row>
    <row r="117" spans="1:90" x14ac:dyDescent="0.25">
      <c r="A117" s="154">
        <v>43217</v>
      </c>
      <c r="B117" s="142">
        <v>245695675500</v>
      </c>
      <c r="C117" s="142">
        <v>315712926537.62</v>
      </c>
      <c r="D117" s="144">
        <v>421757206353</v>
      </c>
      <c r="E117" s="144">
        <v>317183018700</v>
      </c>
      <c r="F117" s="144">
        <v>818601643260.44202</v>
      </c>
      <c r="G117" s="142">
        <v>130729105277</v>
      </c>
      <c r="H117" s="142">
        <v>166099190606.03</v>
      </c>
      <c r="I117" s="144">
        <v>1013425000</v>
      </c>
      <c r="J117" s="144">
        <v>4275767880</v>
      </c>
      <c r="K117" s="144">
        <v>5647144866.0600004</v>
      </c>
      <c r="L117" s="144">
        <v>668666823029</v>
      </c>
      <c r="M117" s="144">
        <v>707956176348.10095</v>
      </c>
      <c r="N117" s="144">
        <v>276467316320</v>
      </c>
      <c r="O117" s="144">
        <v>29011216660</v>
      </c>
      <c r="P117" s="144">
        <v>399405478824.85999</v>
      </c>
      <c r="Q117" s="144">
        <v>68233311400</v>
      </c>
      <c r="R117" s="144">
        <v>14257863680</v>
      </c>
      <c r="S117" s="144">
        <v>86556165472.160004</v>
      </c>
      <c r="T117" s="144">
        <v>354260605159.56</v>
      </c>
      <c r="U117" s="144">
        <v>91525988303.190002</v>
      </c>
      <c r="V117" s="144">
        <v>509352275559.96002</v>
      </c>
      <c r="W117" s="144">
        <v>36020180000</v>
      </c>
      <c r="X117" s="144">
        <v>4853252165.9200001</v>
      </c>
      <c r="Y117" s="144">
        <v>46787921387.720001</v>
      </c>
      <c r="Z117" s="144">
        <v>64714354599.25</v>
      </c>
      <c r="AA117" s="144">
        <v>65131103260.25</v>
      </c>
      <c r="AB117" s="144">
        <v>34519134300</v>
      </c>
      <c r="AC117" s="144">
        <v>5899047300.3599997</v>
      </c>
      <c r="AD117" s="144">
        <v>44130794308.43</v>
      </c>
      <c r="AE117" s="144">
        <v>29327603600</v>
      </c>
      <c r="AF117" s="144">
        <v>3791056823.73</v>
      </c>
      <c r="AG117" s="144">
        <v>37367270017.68</v>
      </c>
      <c r="AH117" s="142">
        <v>904187723500</v>
      </c>
      <c r="AI117" s="142">
        <v>1229105410362.1599</v>
      </c>
      <c r="AJ117" s="144">
        <v>23872100380</v>
      </c>
      <c r="AK117" s="144">
        <v>3518751139.4200001</v>
      </c>
      <c r="AL117" s="144">
        <v>30639677940.290001</v>
      </c>
      <c r="AM117" s="144">
        <v>76775342800.089996</v>
      </c>
      <c r="AN117" s="144">
        <v>16159722438.959999</v>
      </c>
      <c r="AO117" s="144">
        <v>97322885365.639999</v>
      </c>
      <c r="AP117" s="142">
        <v>130355122000</v>
      </c>
      <c r="AQ117" s="142">
        <v>327612988546.12</v>
      </c>
      <c r="AR117" s="144">
        <v>42537530000</v>
      </c>
      <c r="AS117" s="144">
        <v>5724096638.7600002</v>
      </c>
      <c r="AT117" s="144">
        <v>55287338342.129997</v>
      </c>
      <c r="AU117" s="144">
        <v>911688692343</v>
      </c>
      <c r="AV117" s="144">
        <v>22298355000</v>
      </c>
      <c r="AW117" s="144">
        <v>956894935044</v>
      </c>
      <c r="AX117" s="144">
        <v>88445450200</v>
      </c>
      <c r="AY117" s="144">
        <v>16746693243.459999</v>
      </c>
      <c r="AZ117" s="144">
        <v>115962827291.94</v>
      </c>
      <c r="BA117" s="144">
        <v>168525853371</v>
      </c>
      <c r="BB117" s="144">
        <v>33335277500</v>
      </c>
      <c r="BC117" s="144">
        <v>215161804043.89001</v>
      </c>
      <c r="BD117" s="142">
        <v>389689550839</v>
      </c>
      <c r="BE117" s="142">
        <v>400091359650.78003</v>
      </c>
      <c r="BF117" s="144">
        <v>175957875500</v>
      </c>
      <c r="BG117" s="144">
        <v>179949820319.32001</v>
      </c>
      <c r="BH117" s="144">
        <v>30573287100</v>
      </c>
      <c r="BI117" s="144">
        <v>5782593500</v>
      </c>
      <c r="BJ117" s="144">
        <v>38804864314.540001</v>
      </c>
      <c r="BK117" s="144">
        <v>163320398400</v>
      </c>
      <c r="BL117" s="144">
        <v>38691686997.839996</v>
      </c>
      <c r="BM117" s="144">
        <v>224220039608.81</v>
      </c>
      <c r="BN117" s="144">
        <v>31944348500</v>
      </c>
      <c r="BO117" s="144">
        <v>4815638998.5100002</v>
      </c>
      <c r="BP117" s="144">
        <v>40791893293.040001</v>
      </c>
      <c r="BQ117" s="154">
        <v>43217</v>
      </c>
      <c r="BR117" s="144">
        <v>29385461000</v>
      </c>
      <c r="BS117" s="152">
        <v>1918150000</v>
      </c>
      <c r="BT117" s="144">
        <v>32414063629.700001</v>
      </c>
      <c r="BU117" s="144">
        <v>123729200800</v>
      </c>
      <c r="BV117" s="144">
        <v>132024730887.63</v>
      </c>
      <c r="BW117" s="144">
        <v>338349894500</v>
      </c>
      <c r="BX117" s="144">
        <v>396213285043.95001</v>
      </c>
      <c r="BY117" s="148">
        <v>80528089300</v>
      </c>
      <c r="BZ117" s="148">
        <v>10577258500</v>
      </c>
      <c r="CA117" s="148">
        <v>101473254635.7</v>
      </c>
      <c r="CB117" s="148">
        <v>87862204000</v>
      </c>
      <c r="CC117" s="148">
        <v>88595566841.919998</v>
      </c>
      <c r="CD117" s="148"/>
      <c r="CI117" s="148">
        <v>188987887600</v>
      </c>
      <c r="CJ117" s="148">
        <v>189918570588.89001</v>
      </c>
      <c r="CK117" s="155">
        <v>37788170000</v>
      </c>
      <c r="CL117" s="155">
        <v>50098590885.529999</v>
      </c>
    </row>
    <row r="118" spans="1:90" x14ac:dyDescent="0.25">
      <c r="A118" s="154">
        <v>43218</v>
      </c>
      <c r="B118" s="142">
        <v>245695675500</v>
      </c>
      <c r="C118" s="142">
        <v>315712926537.62</v>
      </c>
      <c r="D118" s="144">
        <v>421757206353</v>
      </c>
      <c r="E118" s="144">
        <v>317183018700</v>
      </c>
      <c r="F118" s="144">
        <v>818601643260.44202</v>
      </c>
      <c r="G118" s="142">
        <v>130729105277</v>
      </c>
      <c r="H118" s="142">
        <v>166099190606.03</v>
      </c>
      <c r="I118" s="144">
        <v>1013425000</v>
      </c>
      <c r="J118" s="144">
        <v>4275767880</v>
      </c>
      <c r="K118" s="144">
        <v>5647144866.0600004</v>
      </c>
      <c r="L118" s="144">
        <v>668666823029</v>
      </c>
      <c r="M118" s="144">
        <v>707956176348.10095</v>
      </c>
      <c r="N118" s="144">
        <v>276467316320</v>
      </c>
      <c r="O118" s="144">
        <v>29011216660</v>
      </c>
      <c r="P118" s="144">
        <v>399405478824.85999</v>
      </c>
      <c r="Q118" s="144">
        <v>68233311400</v>
      </c>
      <c r="R118" s="144">
        <v>14257863680</v>
      </c>
      <c r="S118" s="144">
        <v>86556165472.160004</v>
      </c>
      <c r="T118" s="144">
        <v>354260605159.56</v>
      </c>
      <c r="U118" s="144">
        <v>91525988303.190002</v>
      </c>
      <c r="V118" s="144">
        <v>509352275559.96002</v>
      </c>
      <c r="W118" s="144">
        <v>36020180000</v>
      </c>
      <c r="X118" s="144">
        <v>4853252165.9200001</v>
      </c>
      <c r="Y118" s="144">
        <v>46787921387.720001</v>
      </c>
      <c r="Z118" s="144">
        <v>64714354599.25</v>
      </c>
      <c r="AA118" s="144">
        <v>65131103260.25</v>
      </c>
      <c r="AB118" s="144">
        <v>34519134300</v>
      </c>
      <c r="AC118" s="144">
        <v>5899047300.3599997</v>
      </c>
      <c r="AD118" s="144">
        <v>44130794308.43</v>
      </c>
      <c r="AE118" s="144">
        <v>29327603600</v>
      </c>
      <c r="AF118" s="144">
        <v>3791056823.73</v>
      </c>
      <c r="AG118" s="144">
        <v>37367270017.68</v>
      </c>
      <c r="AH118" s="142">
        <v>904187723500</v>
      </c>
      <c r="AI118" s="142">
        <v>1229105410362.1599</v>
      </c>
      <c r="AJ118" s="144">
        <v>23872100380</v>
      </c>
      <c r="AK118" s="144">
        <v>3518751139.4200001</v>
      </c>
      <c r="AL118" s="144">
        <v>30639677940.290001</v>
      </c>
      <c r="AM118" s="144">
        <v>76775342800.089996</v>
      </c>
      <c r="AN118" s="144">
        <v>16159722438.959999</v>
      </c>
      <c r="AO118" s="144">
        <v>97322885365.639999</v>
      </c>
      <c r="AP118" s="142">
        <v>130355122000</v>
      </c>
      <c r="AQ118" s="142">
        <v>327612988546.12</v>
      </c>
      <c r="AR118" s="144">
        <v>42537530000</v>
      </c>
      <c r="AS118" s="144">
        <v>5724096638.7600002</v>
      </c>
      <c r="AT118" s="144">
        <v>55287338342.129997</v>
      </c>
      <c r="AU118" s="144">
        <v>911688692343</v>
      </c>
      <c r="AV118" s="144">
        <v>22298355000</v>
      </c>
      <c r="AW118" s="144">
        <v>956894935044</v>
      </c>
      <c r="AX118" s="144">
        <v>88445450200</v>
      </c>
      <c r="AY118" s="144">
        <v>16746693243.459999</v>
      </c>
      <c r="AZ118" s="144">
        <v>115962827291.94</v>
      </c>
      <c r="BA118" s="144">
        <v>168525853371</v>
      </c>
      <c r="BB118" s="144">
        <v>33335277500</v>
      </c>
      <c r="BC118" s="144">
        <v>215161804043.89001</v>
      </c>
      <c r="BD118" s="142">
        <v>389689550839</v>
      </c>
      <c r="BE118" s="142">
        <v>400091359650.78003</v>
      </c>
      <c r="BF118" s="144">
        <v>175957875500</v>
      </c>
      <c r="BG118" s="144">
        <v>179949820319.32001</v>
      </c>
      <c r="BH118" s="144">
        <v>30573287100</v>
      </c>
      <c r="BI118" s="144">
        <v>5782593500</v>
      </c>
      <c r="BJ118" s="144">
        <v>38804864314.540001</v>
      </c>
      <c r="BK118" s="144">
        <v>163320398400</v>
      </c>
      <c r="BL118" s="144">
        <v>38691686997.839996</v>
      </c>
      <c r="BM118" s="144">
        <v>224220039608.81</v>
      </c>
      <c r="BN118" s="144">
        <v>31944348500</v>
      </c>
      <c r="BO118" s="144">
        <v>4815638998.5100002</v>
      </c>
      <c r="BP118" s="144">
        <v>40791893293.040001</v>
      </c>
      <c r="BQ118" s="154">
        <v>43218</v>
      </c>
      <c r="BR118" s="144">
        <v>29385461000</v>
      </c>
      <c r="BS118" s="152">
        <v>1918150000</v>
      </c>
      <c r="BT118" s="144">
        <v>32414063629.700001</v>
      </c>
      <c r="BU118" s="144">
        <v>123729200800</v>
      </c>
      <c r="BV118" s="144">
        <v>132024730887.63</v>
      </c>
      <c r="BW118" s="144">
        <v>338349894500</v>
      </c>
      <c r="BX118" s="144">
        <v>396213285043.95001</v>
      </c>
      <c r="BY118" s="148">
        <v>80528089300</v>
      </c>
      <c r="BZ118" s="148">
        <v>10577258500</v>
      </c>
      <c r="CA118" s="148">
        <v>101473254635.7</v>
      </c>
      <c r="CB118" s="148">
        <v>87862204000</v>
      </c>
      <c r="CC118" s="148">
        <v>88595566841.919998</v>
      </c>
      <c r="CD118" s="148"/>
      <c r="CI118" s="148">
        <v>188987887600</v>
      </c>
      <c r="CJ118" s="148">
        <v>189918570589.89001</v>
      </c>
      <c r="CK118" s="155">
        <v>37788170000</v>
      </c>
      <c r="CL118" s="155">
        <v>50098590886.529999</v>
      </c>
    </row>
    <row r="119" spans="1:90" x14ac:dyDescent="0.25">
      <c r="A119" s="154">
        <v>43219</v>
      </c>
      <c r="B119" s="142">
        <v>245695675500</v>
      </c>
      <c r="C119" s="142">
        <v>315712926537.62</v>
      </c>
      <c r="D119" s="144">
        <v>421757206353</v>
      </c>
      <c r="E119" s="144">
        <v>317183018700</v>
      </c>
      <c r="F119" s="144">
        <v>818601643260.44202</v>
      </c>
      <c r="G119" s="142">
        <v>130729105277</v>
      </c>
      <c r="H119" s="142">
        <v>166099190606.03</v>
      </c>
      <c r="I119" s="144">
        <v>1013425000</v>
      </c>
      <c r="J119" s="144">
        <v>4275767880</v>
      </c>
      <c r="K119" s="144">
        <v>5647144866.0600004</v>
      </c>
      <c r="L119" s="144">
        <v>668666823029</v>
      </c>
      <c r="M119" s="144">
        <v>707956176348.10095</v>
      </c>
      <c r="N119" s="144">
        <v>276467316320</v>
      </c>
      <c r="O119" s="144">
        <v>29011216660</v>
      </c>
      <c r="P119" s="144">
        <v>399405478824.85999</v>
      </c>
      <c r="Q119" s="144">
        <v>68233311400</v>
      </c>
      <c r="R119" s="144">
        <v>14257863680</v>
      </c>
      <c r="S119" s="144">
        <v>86556165472.160004</v>
      </c>
      <c r="T119" s="144">
        <v>354260605159.56</v>
      </c>
      <c r="U119" s="144">
        <v>91525988303.190002</v>
      </c>
      <c r="V119" s="144">
        <v>509352275559.96002</v>
      </c>
      <c r="W119" s="144">
        <v>36020180000</v>
      </c>
      <c r="X119" s="144">
        <v>4853252165.9200001</v>
      </c>
      <c r="Y119" s="144">
        <v>46787921387.720001</v>
      </c>
      <c r="Z119" s="144">
        <v>64714354599.25</v>
      </c>
      <c r="AA119" s="144">
        <v>65131103260.25</v>
      </c>
      <c r="AB119" s="144">
        <v>34519134300</v>
      </c>
      <c r="AC119" s="144">
        <v>5899047300.3599997</v>
      </c>
      <c r="AD119" s="144">
        <v>44130794308.43</v>
      </c>
      <c r="AE119" s="144">
        <v>29327603600</v>
      </c>
      <c r="AF119" s="144">
        <v>3791056823.73</v>
      </c>
      <c r="AG119" s="144">
        <v>37367270017.68</v>
      </c>
      <c r="AH119" s="142">
        <v>904187723500</v>
      </c>
      <c r="AI119" s="142">
        <v>1229105410362.1599</v>
      </c>
      <c r="AJ119" s="144">
        <v>23872100380</v>
      </c>
      <c r="AK119" s="144">
        <v>3518751139.4200001</v>
      </c>
      <c r="AL119" s="144">
        <v>30639677940.290001</v>
      </c>
      <c r="AM119" s="144">
        <v>76775342800.089996</v>
      </c>
      <c r="AN119" s="144">
        <v>16159722438.959999</v>
      </c>
      <c r="AO119" s="144">
        <v>97322885365.639999</v>
      </c>
      <c r="AP119" s="142">
        <v>130355122000</v>
      </c>
      <c r="AQ119" s="142">
        <v>327612988546.12</v>
      </c>
      <c r="AR119" s="144">
        <v>42537530000</v>
      </c>
      <c r="AS119" s="144">
        <v>5724096638.7600002</v>
      </c>
      <c r="AT119" s="144">
        <v>55287338342.129997</v>
      </c>
      <c r="AU119" s="144">
        <v>911688692343</v>
      </c>
      <c r="AV119" s="144">
        <v>22298355000</v>
      </c>
      <c r="AW119" s="144">
        <v>956894935044</v>
      </c>
      <c r="AX119" s="144">
        <v>88445450200</v>
      </c>
      <c r="AY119" s="144">
        <v>16746693243.459999</v>
      </c>
      <c r="AZ119" s="144">
        <v>115962827291.94</v>
      </c>
      <c r="BA119" s="144">
        <v>168525853371</v>
      </c>
      <c r="BB119" s="144">
        <v>33335277500</v>
      </c>
      <c r="BC119" s="144">
        <v>215161804043.89001</v>
      </c>
      <c r="BD119" s="142">
        <v>389689550839</v>
      </c>
      <c r="BE119" s="142">
        <v>400091359650.78003</v>
      </c>
      <c r="BF119" s="144">
        <v>175957875500</v>
      </c>
      <c r="BG119" s="144">
        <v>179949820319.32001</v>
      </c>
      <c r="BH119" s="144">
        <v>30573287100</v>
      </c>
      <c r="BI119" s="144">
        <v>5782593500</v>
      </c>
      <c r="BJ119" s="144">
        <v>38804864314.540001</v>
      </c>
      <c r="BK119" s="144">
        <v>163320398400</v>
      </c>
      <c r="BL119" s="144">
        <v>38691686997.839996</v>
      </c>
      <c r="BM119" s="144">
        <v>224220039608.81</v>
      </c>
      <c r="BN119" s="144">
        <v>31944348500</v>
      </c>
      <c r="BO119" s="144">
        <v>4815638998.5100002</v>
      </c>
      <c r="BP119" s="144">
        <v>40791893293.040001</v>
      </c>
      <c r="BQ119" s="154">
        <v>43219</v>
      </c>
      <c r="BR119" s="144">
        <v>29385461000</v>
      </c>
      <c r="BS119" s="152">
        <v>1918150000</v>
      </c>
      <c r="BT119" s="144">
        <v>32414063629.700001</v>
      </c>
      <c r="BU119" s="144">
        <v>123729200800</v>
      </c>
      <c r="BV119" s="144">
        <v>132024730887.63</v>
      </c>
      <c r="BW119" s="144">
        <v>338349894500</v>
      </c>
      <c r="BX119" s="144">
        <v>396213285043.95001</v>
      </c>
      <c r="BY119" s="148">
        <v>80528089300</v>
      </c>
      <c r="BZ119" s="148">
        <v>10577258500</v>
      </c>
      <c r="CA119" s="148">
        <v>101473254635.7</v>
      </c>
      <c r="CB119" s="148">
        <v>87862204000</v>
      </c>
      <c r="CC119" s="148">
        <v>88595566841.919998</v>
      </c>
      <c r="CD119" s="148"/>
      <c r="CI119" s="148">
        <v>188987887600</v>
      </c>
      <c r="CJ119" s="148">
        <v>189918570590.89001</v>
      </c>
      <c r="CK119" s="155">
        <v>37788170000</v>
      </c>
      <c r="CL119" s="155">
        <v>50098590887.529999</v>
      </c>
    </row>
    <row r="120" spans="1:90" x14ac:dyDescent="0.25">
      <c r="A120" s="154">
        <v>43220</v>
      </c>
      <c r="B120" s="142">
        <v>245727949500</v>
      </c>
      <c r="C120" s="142">
        <v>317153375238.13</v>
      </c>
      <c r="D120" s="144">
        <v>416564186323</v>
      </c>
      <c r="E120" s="144">
        <v>328052819200</v>
      </c>
      <c r="F120" s="144">
        <v>830022084291.11206</v>
      </c>
      <c r="G120" s="142">
        <v>125994923372</v>
      </c>
      <c r="H120" s="142">
        <v>138725486741.39001</v>
      </c>
      <c r="I120" s="144">
        <v>1013425000</v>
      </c>
      <c r="J120" s="144">
        <v>4323067080</v>
      </c>
      <c r="K120" s="144">
        <v>5694349265.8900003</v>
      </c>
      <c r="L120" s="144">
        <v>633384237765</v>
      </c>
      <c r="M120" s="144">
        <v>709655159097.55103</v>
      </c>
      <c r="N120" s="144">
        <v>270261033920</v>
      </c>
      <c r="O120" s="144">
        <v>29202740560</v>
      </c>
      <c r="P120" s="144">
        <v>399861429213.03003</v>
      </c>
      <c r="Q120" s="144">
        <v>66662481200</v>
      </c>
      <c r="R120" s="144">
        <v>14286301930</v>
      </c>
      <c r="S120" s="144">
        <v>87055776420.589996</v>
      </c>
      <c r="T120" s="144">
        <v>352325661951.56</v>
      </c>
      <c r="U120" s="144">
        <v>92725815303.190002</v>
      </c>
      <c r="V120" s="144">
        <v>510989152519.44</v>
      </c>
      <c r="W120" s="144">
        <v>36042617500</v>
      </c>
      <c r="X120" s="144">
        <v>4884653940.9200001</v>
      </c>
      <c r="Y120" s="144">
        <v>46993494413.379997</v>
      </c>
      <c r="Z120" s="144">
        <v>65747350599.25</v>
      </c>
      <c r="AA120" s="144">
        <v>66148539081.519997</v>
      </c>
      <c r="AB120" s="144">
        <v>34612243300</v>
      </c>
      <c r="AC120" s="144">
        <v>6021616550.3599997</v>
      </c>
      <c r="AD120" s="144">
        <v>44358278867.830002</v>
      </c>
      <c r="AE120" s="144">
        <v>27236177500</v>
      </c>
      <c r="AF120" s="144">
        <v>3815055873.73</v>
      </c>
      <c r="AG120" s="144">
        <v>37471363828.779999</v>
      </c>
      <c r="AH120" s="142">
        <v>904036438000</v>
      </c>
      <c r="AI120" s="142">
        <v>1253908189444.5701</v>
      </c>
      <c r="AJ120" s="144">
        <v>23861700119</v>
      </c>
      <c r="AK120" s="144">
        <v>3548147364.4200001</v>
      </c>
      <c r="AL120" s="144">
        <v>30669000568.889999</v>
      </c>
      <c r="AM120" s="144">
        <v>75236281500.089996</v>
      </c>
      <c r="AN120" s="144">
        <v>16188156638.959999</v>
      </c>
      <c r="AO120" s="144">
        <v>97855428283.919998</v>
      </c>
      <c r="AP120" s="142">
        <v>130110689000</v>
      </c>
      <c r="AQ120" s="142">
        <v>327531305525.56</v>
      </c>
      <c r="AR120" s="144">
        <v>42679956000</v>
      </c>
      <c r="AS120" s="144">
        <v>5761132738.7600002</v>
      </c>
      <c r="AT120" s="144">
        <v>55486657465.879997</v>
      </c>
      <c r="AU120" s="144">
        <v>911657142967</v>
      </c>
      <c r="AV120" s="144">
        <v>22100770000</v>
      </c>
      <c r="AW120" s="144">
        <v>957259581921.38</v>
      </c>
      <c r="AX120" s="144">
        <v>88563722200</v>
      </c>
      <c r="AY120" s="144">
        <v>16963423843.459999</v>
      </c>
      <c r="AZ120" s="144">
        <v>116355134304.69</v>
      </c>
      <c r="BA120" s="144">
        <v>169482502723</v>
      </c>
      <c r="BB120" s="144">
        <v>33571227500</v>
      </c>
      <c r="BC120" s="144">
        <v>216464136576.44</v>
      </c>
      <c r="BD120" s="142">
        <v>392101451728</v>
      </c>
      <c r="BE120" s="142">
        <v>401693562241.70001</v>
      </c>
      <c r="BF120" s="144">
        <v>176628737500</v>
      </c>
      <c r="BG120" s="144">
        <v>180729141953.60999</v>
      </c>
      <c r="BH120" s="144">
        <v>30376715200</v>
      </c>
      <c r="BI120" s="144">
        <v>5836146000</v>
      </c>
      <c r="BJ120" s="144">
        <v>39036394999.769997</v>
      </c>
      <c r="BK120" s="144">
        <v>163626814100</v>
      </c>
      <c r="BL120" s="144">
        <v>39087358997.839996</v>
      </c>
      <c r="BM120" s="144">
        <v>225023132896.04001</v>
      </c>
      <c r="BN120" s="144">
        <v>31977524500</v>
      </c>
      <c r="BO120" s="144">
        <v>4865712498.5100002</v>
      </c>
      <c r="BP120" s="144">
        <v>40894445863.400002</v>
      </c>
      <c r="BQ120" s="154">
        <v>43220</v>
      </c>
      <c r="BR120" s="144">
        <v>29487429500</v>
      </c>
      <c r="BS120" s="152">
        <v>1966725000</v>
      </c>
      <c r="BT120" s="144">
        <v>32577992497.610001</v>
      </c>
      <c r="BU120" s="144">
        <v>123684537000</v>
      </c>
      <c r="BV120" s="144">
        <v>132068444506.53</v>
      </c>
      <c r="BW120" s="144">
        <v>339287592000</v>
      </c>
      <c r="BX120" s="144">
        <v>398145879553.22998</v>
      </c>
      <c r="BY120" s="148">
        <v>80046838600</v>
      </c>
      <c r="BZ120" s="148">
        <v>10732419000</v>
      </c>
      <c r="CA120" s="148">
        <v>101776388274.27</v>
      </c>
      <c r="CB120" s="148">
        <v>89098548100</v>
      </c>
      <c r="CC120" s="148">
        <v>89813120736.600006</v>
      </c>
      <c r="CD120" s="148"/>
      <c r="CI120" s="148">
        <v>191666751600</v>
      </c>
      <c r="CJ120" s="148">
        <v>192574839820</v>
      </c>
      <c r="CK120" s="155">
        <v>37780352500</v>
      </c>
      <c r="CL120" s="155">
        <v>50117822037.839996</v>
      </c>
    </row>
    <row r="121" spans="1:90" x14ac:dyDescent="0.25">
      <c r="A121" s="154">
        <v>43221</v>
      </c>
      <c r="B121" s="142">
        <v>245727949500</v>
      </c>
      <c r="C121" s="142">
        <v>317153375238.13</v>
      </c>
      <c r="D121" s="144">
        <v>416564186323</v>
      </c>
      <c r="E121" s="144">
        <v>328052819200</v>
      </c>
      <c r="F121" s="144">
        <v>830022084291.11206</v>
      </c>
      <c r="G121" s="142">
        <v>125994923372</v>
      </c>
      <c r="H121" s="142">
        <v>138725486741.39001</v>
      </c>
      <c r="I121" s="144">
        <v>1013425000</v>
      </c>
      <c r="J121" s="144">
        <v>4323067080</v>
      </c>
      <c r="K121" s="144">
        <v>5694349265.8900003</v>
      </c>
      <c r="L121" s="144">
        <v>633384237765</v>
      </c>
      <c r="M121" s="144">
        <v>709655159097.55103</v>
      </c>
      <c r="N121" s="144">
        <v>270261033920</v>
      </c>
      <c r="O121" s="144">
        <v>29202740560</v>
      </c>
      <c r="P121" s="144">
        <v>399861429213.03003</v>
      </c>
      <c r="Q121" s="144">
        <v>66662481200</v>
      </c>
      <c r="R121" s="144">
        <v>14286301930</v>
      </c>
      <c r="S121" s="144">
        <v>87055776420.589996</v>
      </c>
      <c r="T121" s="144">
        <v>352325661951.56</v>
      </c>
      <c r="U121" s="144">
        <v>92725815303.190002</v>
      </c>
      <c r="V121" s="144">
        <v>510989152519.44</v>
      </c>
      <c r="W121" s="144">
        <v>36042617500</v>
      </c>
      <c r="X121" s="144">
        <v>4884653940.9200001</v>
      </c>
      <c r="Y121" s="144">
        <v>46993494413.379997</v>
      </c>
      <c r="Z121" s="144">
        <v>65747350599.25</v>
      </c>
      <c r="AA121" s="144">
        <v>66148539081.519997</v>
      </c>
      <c r="AB121" s="144">
        <v>34612243300</v>
      </c>
      <c r="AC121" s="144">
        <v>6021616550.3599997</v>
      </c>
      <c r="AD121" s="144">
        <v>44358278867.830002</v>
      </c>
      <c r="AE121" s="144">
        <v>27236177500</v>
      </c>
      <c r="AF121" s="144">
        <v>3815055873.73</v>
      </c>
      <c r="AG121" s="144">
        <v>37471363828.779999</v>
      </c>
      <c r="AH121" s="142">
        <v>904036438000</v>
      </c>
      <c r="AI121" s="142">
        <v>1253908189444.5701</v>
      </c>
      <c r="AJ121" s="144">
        <v>23861700119</v>
      </c>
      <c r="AK121" s="144">
        <v>3548147364.4200001</v>
      </c>
      <c r="AL121" s="144">
        <v>30669000568.889999</v>
      </c>
      <c r="AM121" s="144">
        <v>75236281500.089996</v>
      </c>
      <c r="AN121" s="144">
        <v>16188156638.959999</v>
      </c>
      <c r="AO121" s="144">
        <v>97855428283.919998</v>
      </c>
      <c r="AP121" s="142">
        <v>130110689000</v>
      </c>
      <c r="AQ121" s="142">
        <v>327531305525.56</v>
      </c>
      <c r="AR121" s="144">
        <v>42679956000</v>
      </c>
      <c r="AS121" s="144">
        <v>5761132738.7600002</v>
      </c>
      <c r="AT121" s="144">
        <v>55486657465.879997</v>
      </c>
      <c r="AU121" s="144">
        <v>911657142967</v>
      </c>
      <c r="AV121" s="144">
        <v>22100770000</v>
      </c>
      <c r="AW121" s="144">
        <v>957259581921.38</v>
      </c>
      <c r="AX121" s="144">
        <v>88563722200</v>
      </c>
      <c r="AY121" s="144">
        <v>16963423843.459999</v>
      </c>
      <c r="AZ121" s="144">
        <v>116355134304.69</v>
      </c>
      <c r="BA121" s="144">
        <v>169482502723</v>
      </c>
      <c r="BB121" s="144">
        <v>33571227500</v>
      </c>
      <c r="BC121" s="144">
        <v>216464136576.44</v>
      </c>
      <c r="BD121" s="142">
        <v>392101451728</v>
      </c>
      <c r="BE121" s="142">
        <v>401693562241.70001</v>
      </c>
      <c r="BF121" s="144">
        <v>176628737500</v>
      </c>
      <c r="BG121" s="144">
        <v>180729141953.60999</v>
      </c>
      <c r="BH121" s="144">
        <v>30376715200</v>
      </c>
      <c r="BI121" s="144">
        <v>5836146000</v>
      </c>
      <c r="BJ121" s="144">
        <v>39036394999.769997</v>
      </c>
      <c r="BK121" s="144">
        <v>163626814100</v>
      </c>
      <c r="BL121" s="144">
        <v>39087358997.839996</v>
      </c>
      <c r="BM121" s="144">
        <v>225023132896.04001</v>
      </c>
      <c r="BN121" s="144">
        <v>31977524500</v>
      </c>
      <c r="BO121" s="144">
        <v>4865712498.5100002</v>
      </c>
      <c r="BP121" s="144">
        <v>40894445863.400002</v>
      </c>
      <c r="BQ121" s="154">
        <v>43221</v>
      </c>
      <c r="BR121" s="144">
        <v>29487429500</v>
      </c>
      <c r="BS121" s="152">
        <v>1966725000</v>
      </c>
      <c r="BT121" s="144">
        <v>32577992497.610001</v>
      </c>
      <c r="BU121" s="144">
        <v>123684537000</v>
      </c>
      <c r="BV121" s="144">
        <v>132068444506.53</v>
      </c>
      <c r="BW121" s="144">
        <v>339287592000</v>
      </c>
      <c r="BX121" s="144">
        <v>398145879553.22998</v>
      </c>
      <c r="BY121" s="148">
        <v>80046838600</v>
      </c>
      <c r="BZ121" s="148">
        <v>10732419000</v>
      </c>
      <c r="CA121" s="148">
        <v>101776388274.27</v>
      </c>
      <c r="CB121" s="148">
        <v>89098548100</v>
      </c>
      <c r="CC121" s="148">
        <v>89813120736.600006</v>
      </c>
      <c r="CD121" s="148"/>
      <c r="CI121" s="148">
        <v>191666751600</v>
      </c>
      <c r="CJ121" s="148">
        <v>192574839820</v>
      </c>
      <c r="CK121" s="155">
        <v>37780352500</v>
      </c>
      <c r="CL121" s="155">
        <v>50117822037.839996</v>
      </c>
    </row>
    <row r="122" spans="1:90" x14ac:dyDescent="0.25">
      <c r="A122" s="154">
        <v>43222</v>
      </c>
      <c r="B122" s="142">
        <v>228386645500</v>
      </c>
      <c r="C122" s="142">
        <v>321786309203.31</v>
      </c>
      <c r="D122" s="144">
        <v>416083610135</v>
      </c>
      <c r="E122" s="144">
        <v>321332206500</v>
      </c>
      <c r="F122" s="144">
        <v>823000223609.18201</v>
      </c>
      <c r="G122" s="142">
        <v>109198867325</v>
      </c>
      <c r="H122" s="142">
        <v>135999090290.47</v>
      </c>
      <c r="I122" s="144">
        <v>1013425000</v>
      </c>
      <c r="J122" s="144">
        <v>4377001480</v>
      </c>
      <c r="K122" s="144">
        <v>5706026800.7600002</v>
      </c>
      <c r="L122" s="144">
        <v>642104845001</v>
      </c>
      <c r="M122" s="144">
        <v>708646841173.73096</v>
      </c>
      <c r="N122" s="144">
        <v>270350433840</v>
      </c>
      <c r="O122" s="144">
        <v>30256751660</v>
      </c>
      <c r="P122" s="144">
        <v>400220868101.71002</v>
      </c>
      <c r="Q122" s="144">
        <v>66265882000</v>
      </c>
      <c r="R122" s="144">
        <v>14606258980</v>
      </c>
      <c r="S122" s="144">
        <v>86708891227.029999</v>
      </c>
      <c r="T122" s="144">
        <v>386028214267.56</v>
      </c>
      <c r="U122" s="144">
        <v>93169824803.190002</v>
      </c>
      <c r="V122" s="144">
        <v>511445555986.79999</v>
      </c>
      <c r="W122" s="144">
        <v>35873686000</v>
      </c>
      <c r="X122" s="144">
        <v>5060958665.9200001</v>
      </c>
      <c r="Y122" s="144">
        <v>46851708826.739998</v>
      </c>
      <c r="Z122" s="144">
        <v>65858265299.25</v>
      </c>
      <c r="AA122" s="144">
        <v>66270054453.220001</v>
      </c>
      <c r="AB122" s="144">
        <v>34545307800</v>
      </c>
      <c r="AC122" s="144">
        <v>6301841300.3599997</v>
      </c>
      <c r="AD122" s="144">
        <v>44554643321.690002</v>
      </c>
      <c r="AE122" s="144">
        <v>27148841400</v>
      </c>
      <c r="AF122" s="144">
        <v>3937056823.73</v>
      </c>
      <c r="AG122" s="144">
        <v>37405886429.779999</v>
      </c>
      <c r="AH122" s="142">
        <v>903791265500</v>
      </c>
      <c r="AI122" s="142">
        <v>1135255003037.3601</v>
      </c>
      <c r="AJ122" s="144">
        <v>23815516571</v>
      </c>
      <c r="AK122" s="144">
        <v>3688323639.4200001</v>
      </c>
      <c r="AL122" s="144">
        <v>30642788162.529999</v>
      </c>
      <c r="AM122" s="144">
        <v>74814712100.089996</v>
      </c>
      <c r="AN122" s="144">
        <v>16548055038.959999</v>
      </c>
      <c r="AO122" s="144">
        <v>97487319156.979996</v>
      </c>
      <c r="AP122" s="142">
        <v>129953000000</v>
      </c>
      <c r="AQ122" s="142">
        <v>308375828990.81</v>
      </c>
      <c r="AR122" s="144">
        <v>42623882000</v>
      </c>
      <c r="AS122" s="144">
        <v>5965055638.7600002</v>
      </c>
      <c r="AT122" s="144">
        <v>55462868276.690002</v>
      </c>
      <c r="AU122" s="144">
        <v>911045447328</v>
      </c>
      <c r="AV122" s="144">
        <v>22002235000</v>
      </c>
      <c r="AW122" s="144">
        <v>956945186220.10999</v>
      </c>
      <c r="AX122" s="144">
        <v>88634102200</v>
      </c>
      <c r="AY122" s="144">
        <v>17881581743.459999</v>
      </c>
      <c r="AZ122" s="144">
        <v>125533895582.61</v>
      </c>
      <c r="BA122" s="144">
        <v>168148439961</v>
      </c>
      <c r="BB122" s="144">
        <v>33888010000</v>
      </c>
      <c r="BC122" s="144">
        <v>215519595958.12</v>
      </c>
      <c r="BD122" s="142">
        <v>389895249529</v>
      </c>
      <c r="BE122" s="142">
        <v>399632385953.88</v>
      </c>
      <c r="BF122" s="144">
        <v>176744072000</v>
      </c>
      <c r="BG122" s="144">
        <v>180916770910.92999</v>
      </c>
      <c r="BH122" s="144">
        <v>30212924500</v>
      </c>
      <c r="BI122" s="144">
        <v>6068034000</v>
      </c>
      <c r="BJ122" s="144">
        <v>38907045955.629997</v>
      </c>
      <c r="BK122" s="144">
        <v>163577960700</v>
      </c>
      <c r="BL122" s="144">
        <v>40672609997.839996</v>
      </c>
      <c r="BM122" s="144">
        <v>225249908021.17001</v>
      </c>
      <c r="BN122" s="144">
        <v>31977653000</v>
      </c>
      <c r="BO122" s="144">
        <v>5111868498.5100002</v>
      </c>
      <c r="BP122" s="144">
        <v>40931028370.650002</v>
      </c>
      <c r="BQ122" s="154">
        <v>43222</v>
      </c>
      <c r="BR122" s="144">
        <v>29385727000</v>
      </c>
      <c r="BS122" s="152">
        <v>1976100000</v>
      </c>
      <c r="BT122" s="144">
        <v>32495394985.189999</v>
      </c>
      <c r="BU122" s="144">
        <v>123689742000</v>
      </c>
      <c r="BV122" s="144">
        <v>132132566894.28</v>
      </c>
      <c r="BW122" s="144">
        <v>338230691000</v>
      </c>
      <c r="BX122" s="144">
        <v>397960806438.21002</v>
      </c>
      <c r="BY122" s="148">
        <v>79761877500</v>
      </c>
      <c r="BZ122" s="148">
        <v>11245935500</v>
      </c>
      <c r="CA122" s="148">
        <v>101570075463.64999</v>
      </c>
      <c r="CB122" s="148">
        <v>89442922500</v>
      </c>
      <c r="CC122" s="148">
        <v>90171772829.839996</v>
      </c>
      <c r="CD122" s="148"/>
      <c r="CI122" s="148">
        <v>194176677400</v>
      </c>
      <c r="CJ122" s="148">
        <v>194208801306.04001</v>
      </c>
      <c r="CK122" s="155">
        <v>37769256500</v>
      </c>
      <c r="CL122" s="155">
        <v>50129309044.68</v>
      </c>
    </row>
    <row r="123" spans="1:90" x14ac:dyDescent="0.25">
      <c r="A123" s="154">
        <v>43223</v>
      </c>
      <c r="B123" s="142">
        <v>228396708000</v>
      </c>
      <c r="C123" s="142">
        <v>322214382731.85999</v>
      </c>
      <c r="D123" s="144">
        <v>415494695781</v>
      </c>
      <c r="E123" s="144">
        <v>315012500400</v>
      </c>
      <c r="F123" s="144">
        <v>816184713222.53198</v>
      </c>
      <c r="G123" s="142">
        <v>108952678922</v>
      </c>
      <c r="H123" s="142">
        <v>135783863261.33</v>
      </c>
      <c r="I123" s="144">
        <v>1012500000</v>
      </c>
      <c r="J123" s="144">
        <v>4231381080</v>
      </c>
      <c r="K123" s="144">
        <v>5560354261.8999996</v>
      </c>
      <c r="L123" s="144">
        <v>661237858620</v>
      </c>
      <c r="M123" s="144">
        <v>707496074502.89099</v>
      </c>
      <c r="N123" s="144">
        <v>271845906560</v>
      </c>
      <c r="O123" s="144">
        <v>29563529060</v>
      </c>
      <c r="P123" s="144">
        <v>399014553755.79999</v>
      </c>
      <c r="Q123" s="144">
        <v>66036354400</v>
      </c>
      <c r="R123" s="144">
        <v>14310197080</v>
      </c>
      <c r="S123" s="144">
        <v>86197319436.960007</v>
      </c>
      <c r="T123" s="144">
        <v>385435693265.56</v>
      </c>
      <c r="U123" s="144">
        <v>90532466803.190002</v>
      </c>
      <c r="V123" s="144">
        <v>508317932363.89001</v>
      </c>
      <c r="W123" s="144">
        <v>35895993000</v>
      </c>
      <c r="X123" s="144">
        <v>4942872065.9200001</v>
      </c>
      <c r="Y123" s="144">
        <v>46758744900.739998</v>
      </c>
      <c r="Z123" s="144">
        <v>63936556599.25</v>
      </c>
      <c r="AA123" s="144">
        <v>64364350807.440002</v>
      </c>
      <c r="AB123" s="144">
        <v>34416471000</v>
      </c>
      <c r="AC123" s="144">
        <v>6081320300.3599997</v>
      </c>
      <c r="AD123" s="144">
        <v>44209429578.230003</v>
      </c>
      <c r="AE123" s="144">
        <v>27083136200</v>
      </c>
      <c r="AF123" s="144">
        <v>3845786123.73</v>
      </c>
      <c r="AG123" s="144">
        <v>37239992368.68</v>
      </c>
      <c r="AH123" s="142">
        <v>903703624500</v>
      </c>
      <c r="AI123" s="142">
        <v>1135157831104.79</v>
      </c>
      <c r="AJ123" s="144">
        <v>23777934500</v>
      </c>
      <c r="AK123" s="144">
        <v>3596247239.4200001</v>
      </c>
      <c r="AL123" s="144">
        <v>30517598925.759998</v>
      </c>
      <c r="AM123" s="144">
        <v>74567597500.089996</v>
      </c>
      <c r="AN123" s="144">
        <v>16216251438.959999</v>
      </c>
      <c r="AO123" s="144">
        <v>96920989954.610001</v>
      </c>
      <c r="AP123" s="142">
        <v>129953141000</v>
      </c>
      <c r="AQ123" s="142">
        <v>308440655469.84998</v>
      </c>
      <c r="AR123" s="144">
        <v>42482540000</v>
      </c>
      <c r="AS123" s="144">
        <v>5825899738.7600002</v>
      </c>
      <c r="AT123" s="144">
        <v>55190425905.800003</v>
      </c>
      <c r="AU123" s="144">
        <v>910343725405</v>
      </c>
      <c r="AV123" s="144">
        <v>21825855000</v>
      </c>
      <c r="AW123" s="144">
        <v>956265010469.22998</v>
      </c>
      <c r="AX123" s="144">
        <v>88568887700</v>
      </c>
      <c r="AY123" s="144">
        <v>17364672843.459999</v>
      </c>
      <c r="AZ123" s="144">
        <v>124974467290.22</v>
      </c>
      <c r="BA123" s="144">
        <v>167862276935</v>
      </c>
      <c r="BB123" s="144">
        <v>32792150000</v>
      </c>
      <c r="BC123" s="144">
        <v>214204316320.48999</v>
      </c>
      <c r="BD123" s="142">
        <v>388869057430</v>
      </c>
      <c r="BE123" s="142">
        <v>398677218516.07001</v>
      </c>
      <c r="BF123" s="144">
        <v>176188178000</v>
      </c>
      <c r="BG123" s="144">
        <v>180397026421.45001</v>
      </c>
      <c r="BH123" s="144">
        <v>30129401200</v>
      </c>
      <c r="BI123" s="144">
        <v>5911941500</v>
      </c>
      <c r="BJ123" s="144">
        <v>38673889258.779999</v>
      </c>
      <c r="BK123" s="144">
        <v>163388227900</v>
      </c>
      <c r="BL123" s="144">
        <v>40083155997.839996</v>
      </c>
      <c r="BM123" s="144">
        <v>224510257822.70999</v>
      </c>
      <c r="BN123" s="144">
        <v>31948566000</v>
      </c>
      <c r="BO123" s="144">
        <v>4966914498.5100002</v>
      </c>
      <c r="BP123" s="144">
        <v>40765203503.870003</v>
      </c>
      <c r="BQ123" s="154">
        <v>43223</v>
      </c>
      <c r="BR123" s="144">
        <v>29249243500</v>
      </c>
      <c r="BS123" s="152">
        <v>1921175000</v>
      </c>
      <c r="BT123" s="144">
        <v>32308446774.419998</v>
      </c>
      <c r="BU123" s="144">
        <v>123553772500</v>
      </c>
      <c r="BV123" s="144">
        <v>132026055434.28</v>
      </c>
      <c r="BW123" s="144">
        <v>337889911000</v>
      </c>
      <c r="BX123" s="144">
        <v>397371194236.83002</v>
      </c>
      <c r="BY123" s="148">
        <v>79575333600</v>
      </c>
      <c r="BZ123" s="148">
        <v>10905088500</v>
      </c>
      <c r="CA123" s="148">
        <v>101066481262.74001</v>
      </c>
      <c r="CB123" s="148">
        <v>86688691100</v>
      </c>
      <c r="CC123" s="148">
        <v>87424521134.259995</v>
      </c>
      <c r="CD123" s="148"/>
      <c r="CI123" s="148">
        <v>188439647500</v>
      </c>
      <c r="CJ123" s="148">
        <v>188737000031.04999</v>
      </c>
      <c r="CK123" s="155">
        <v>37766191000</v>
      </c>
      <c r="CL123" s="155">
        <v>50138369214.489998</v>
      </c>
    </row>
    <row r="124" spans="1:90" x14ac:dyDescent="0.25">
      <c r="A124" s="154">
        <v>43224</v>
      </c>
      <c r="B124" s="142">
        <v>228396708000</v>
      </c>
      <c r="C124" s="142">
        <v>322395115951.15997</v>
      </c>
      <c r="D124" s="144">
        <v>415494695781</v>
      </c>
      <c r="E124" s="144">
        <v>312642797400</v>
      </c>
      <c r="F124" s="144">
        <v>813950760172.86206</v>
      </c>
      <c r="G124" s="142">
        <v>108952678922</v>
      </c>
      <c r="H124" s="142">
        <v>136109893546.39999</v>
      </c>
      <c r="I124" s="144">
        <v>1012500000</v>
      </c>
      <c r="J124" s="144">
        <v>4188920560</v>
      </c>
      <c r="K124" s="144">
        <v>5527014183.4300003</v>
      </c>
      <c r="L124" s="144">
        <v>661237858620</v>
      </c>
      <c r="M124" s="144">
        <v>707623538678.00098</v>
      </c>
      <c r="N124" s="144">
        <v>271845906560</v>
      </c>
      <c r="O124" s="144">
        <v>29096980320</v>
      </c>
      <c r="P124" s="144">
        <v>398628347106.85999</v>
      </c>
      <c r="Q124" s="144">
        <v>66036354400</v>
      </c>
      <c r="R124" s="144">
        <v>14120978260</v>
      </c>
      <c r="S124" s="144">
        <v>86027330460.860001</v>
      </c>
      <c r="T124" s="144">
        <v>385435693265.56</v>
      </c>
      <c r="U124" s="144">
        <v>89031973603.190002</v>
      </c>
      <c r="V124" s="144">
        <v>506977824158.08002</v>
      </c>
      <c r="W124" s="144">
        <v>35895993000</v>
      </c>
      <c r="X124" s="144">
        <v>4853042575.9200001</v>
      </c>
      <c r="Y124" s="144">
        <v>46678270509.349998</v>
      </c>
      <c r="Z124" s="144">
        <v>62747098899.25</v>
      </c>
      <c r="AA124" s="144">
        <v>63232060582.82</v>
      </c>
      <c r="AB124" s="144">
        <v>34416471000</v>
      </c>
      <c r="AC124" s="144">
        <v>6141910600.3599997</v>
      </c>
      <c r="AD124" s="144">
        <v>44274699874.699997</v>
      </c>
      <c r="AE124" s="144">
        <v>27083136200</v>
      </c>
      <c r="AF124" s="144">
        <v>3775905143.73</v>
      </c>
      <c r="AG124" s="144">
        <v>37177350898.160004</v>
      </c>
      <c r="AH124" s="142">
        <v>903703624500</v>
      </c>
      <c r="AI124" s="142">
        <v>1143419656352.1499</v>
      </c>
      <c r="AJ124" s="144">
        <v>23777934500</v>
      </c>
      <c r="AK124" s="144">
        <v>3531210029.4200001</v>
      </c>
      <c r="AL124" s="144">
        <v>30459192047.080002</v>
      </c>
      <c r="AM124" s="144">
        <v>74567597500</v>
      </c>
      <c r="AN124" s="144">
        <v>16000167178.959999</v>
      </c>
      <c r="AO124" s="144">
        <v>96722484252.039993</v>
      </c>
      <c r="AP124" s="142">
        <v>129953141000</v>
      </c>
      <c r="AQ124" s="142">
        <v>308491482066.45001</v>
      </c>
      <c r="AR124" s="144">
        <v>42482540000</v>
      </c>
      <c r="AS124" s="144">
        <v>5720086278.7600002</v>
      </c>
      <c r="AT124" s="144">
        <v>55096043762.419998</v>
      </c>
      <c r="AU124" s="144">
        <v>910343725405</v>
      </c>
      <c r="AV124" s="144">
        <v>21379475000</v>
      </c>
      <c r="AW124" s="144">
        <v>956016585769.08997</v>
      </c>
      <c r="AX124" s="144">
        <v>88568887700</v>
      </c>
      <c r="AY124" s="144">
        <v>17053340983.459999</v>
      </c>
      <c r="AZ124" s="144">
        <v>124699546544.58</v>
      </c>
      <c r="BA124" s="144">
        <v>167862276935</v>
      </c>
      <c r="BB124" s="144">
        <v>32483300000</v>
      </c>
      <c r="BC124" s="144">
        <v>214053907943.13</v>
      </c>
      <c r="BD124" s="142">
        <v>388869057430</v>
      </c>
      <c r="BE124" s="142">
        <v>398747455424.12</v>
      </c>
      <c r="BF124" s="144">
        <v>176188178000</v>
      </c>
      <c r="BG124" s="144">
        <v>180433177921.25</v>
      </c>
      <c r="BH124" s="144">
        <v>30129401200</v>
      </c>
      <c r="BI124" s="144">
        <v>5805171500</v>
      </c>
      <c r="BJ124" s="144">
        <v>38577358784.330002</v>
      </c>
      <c r="BK124" s="144">
        <v>163388227900</v>
      </c>
      <c r="BL124" s="144">
        <v>39824805997.839996</v>
      </c>
      <c r="BM124" s="144">
        <v>224306751290.45999</v>
      </c>
      <c r="BN124" s="144">
        <v>31948566000</v>
      </c>
      <c r="BO124" s="144">
        <v>4881149498.5100002</v>
      </c>
      <c r="BP124" s="144">
        <v>40691195017.150002</v>
      </c>
      <c r="BQ124" s="154">
        <v>43224</v>
      </c>
      <c r="BR124" s="144">
        <v>29249243500</v>
      </c>
      <c r="BS124" s="152">
        <v>1871100000</v>
      </c>
      <c r="BT124" s="144">
        <v>32262835511.709999</v>
      </c>
      <c r="BU124" s="144">
        <v>123553772500</v>
      </c>
      <c r="BV124" s="144">
        <v>132056205204.41</v>
      </c>
      <c r="BW124" s="144">
        <v>337889911000</v>
      </c>
      <c r="BX124" s="144">
        <v>397155701179.03003</v>
      </c>
      <c r="BY124" s="148">
        <v>79575333600</v>
      </c>
      <c r="BZ124" s="148">
        <v>10710266500</v>
      </c>
      <c r="CA124" s="148">
        <v>100903500883.75999</v>
      </c>
      <c r="CB124" s="148">
        <v>85410333000</v>
      </c>
      <c r="CC124" s="148">
        <v>86313385121.839996</v>
      </c>
      <c r="CD124" s="148"/>
      <c r="CI124" s="148">
        <v>185497220300</v>
      </c>
      <c r="CJ124" s="148">
        <v>186036059355.34</v>
      </c>
      <c r="CK124" s="155">
        <v>37766191000</v>
      </c>
      <c r="CL124" s="155">
        <v>50147384722.769997</v>
      </c>
    </row>
    <row r="125" spans="1:90" x14ac:dyDescent="0.25">
      <c r="A125" s="154">
        <v>43225</v>
      </c>
      <c r="B125" s="142">
        <v>228396708000</v>
      </c>
      <c r="C125" s="142">
        <v>322395115951.15997</v>
      </c>
      <c r="D125" s="144">
        <v>415494695781</v>
      </c>
      <c r="E125" s="144">
        <v>312642797400</v>
      </c>
      <c r="F125" s="144">
        <v>813950760172.86206</v>
      </c>
      <c r="G125" s="142">
        <v>108952678922</v>
      </c>
      <c r="H125" s="142">
        <v>136109893546.39999</v>
      </c>
      <c r="I125" s="144">
        <v>1012500000</v>
      </c>
      <c r="J125" s="144">
        <v>4188920560</v>
      </c>
      <c r="K125" s="144">
        <v>5527014183.4300003</v>
      </c>
      <c r="L125" s="144">
        <v>661237858620</v>
      </c>
      <c r="M125" s="144">
        <v>707623538678.00098</v>
      </c>
      <c r="N125" s="144">
        <v>271845906560</v>
      </c>
      <c r="O125" s="144">
        <v>29096980320</v>
      </c>
      <c r="P125" s="144">
        <v>398628347106.85999</v>
      </c>
      <c r="Q125" s="144">
        <v>66036354400</v>
      </c>
      <c r="R125" s="144">
        <v>14120978260</v>
      </c>
      <c r="S125" s="144">
        <v>86027330460.860001</v>
      </c>
      <c r="T125" s="144">
        <v>385435693265.56</v>
      </c>
      <c r="U125" s="144">
        <v>89031973603.190002</v>
      </c>
      <c r="V125" s="144">
        <v>506977824158.08002</v>
      </c>
      <c r="W125" s="144">
        <v>35895993000</v>
      </c>
      <c r="X125" s="144">
        <v>4853042575.9200001</v>
      </c>
      <c r="Y125" s="144">
        <v>46678270509.349998</v>
      </c>
      <c r="Z125" s="144">
        <v>62747098899.25</v>
      </c>
      <c r="AA125" s="144">
        <v>63232060582.82</v>
      </c>
      <c r="AB125" s="144">
        <v>34416471000</v>
      </c>
      <c r="AC125" s="144">
        <v>6141910600.3599997</v>
      </c>
      <c r="AD125" s="144">
        <v>44274699874.699997</v>
      </c>
      <c r="AE125" s="144">
        <v>27083136200</v>
      </c>
      <c r="AF125" s="144">
        <v>3775905143.73</v>
      </c>
      <c r="AG125" s="144">
        <v>37177350898.160004</v>
      </c>
      <c r="AH125" s="142">
        <v>903703624500</v>
      </c>
      <c r="AI125" s="142">
        <v>1143419656352.1499</v>
      </c>
      <c r="AJ125" s="144">
        <v>23777934500</v>
      </c>
      <c r="AK125" s="144">
        <v>3531210029.4200001</v>
      </c>
      <c r="AL125" s="144">
        <v>30459192047.080002</v>
      </c>
      <c r="AM125" s="144">
        <v>74567597500</v>
      </c>
      <c r="AN125" s="144">
        <v>16000167178.959999</v>
      </c>
      <c r="AO125" s="144">
        <v>96722484252.039993</v>
      </c>
      <c r="AP125" s="142">
        <v>129953141000</v>
      </c>
      <c r="AQ125" s="142">
        <v>308491482066.45001</v>
      </c>
      <c r="AR125" s="144">
        <v>42482540000</v>
      </c>
      <c r="AS125" s="144">
        <v>5720086278.7600002</v>
      </c>
      <c r="AT125" s="144">
        <v>55096043762.419998</v>
      </c>
      <c r="AU125" s="144">
        <v>910343725405</v>
      </c>
      <c r="AV125" s="144">
        <v>21379475000</v>
      </c>
      <c r="AW125" s="144">
        <v>956016585769.08997</v>
      </c>
      <c r="AX125" s="144">
        <v>88568887700</v>
      </c>
      <c r="AY125" s="144">
        <v>17053340983.459999</v>
      </c>
      <c r="AZ125" s="144">
        <v>124699546544.58</v>
      </c>
      <c r="BA125" s="144">
        <v>167862276935</v>
      </c>
      <c r="BB125" s="144">
        <v>32483300000</v>
      </c>
      <c r="BC125" s="144">
        <v>214053907943.13</v>
      </c>
      <c r="BD125" s="142">
        <v>388869057430</v>
      </c>
      <c r="BE125" s="142">
        <v>398747455424.12</v>
      </c>
      <c r="BF125" s="144">
        <v>176188178000</v>
      </c>
      <c r="BG125" s="144">
        <v>180433177921.25</v>
      </c>
      <c r="BH125" s="144">
        <v>30129401200</v>
      </c>
      <c r="BI125" s="144">
        <v>5805171500</v>
      </c>
      <c r="BJ125" s="144">
        <v>38577358784.330002</v>
      </c>
      <c r="BK125" s="144">
        <v>163388227900</v>
      </c>
      <c r="BL125" s="144">
        <v>39824805997.839996</v>
      </c>
      <c r="BM125" s="144">
        <v>224306751290.45999</v>
      </c>
      <c r="BN125" s="144">
        <v>31948566000</v>
      </c>
      <c r="BO125" s="144">
        <v>4881149498.5100002</v>
      </c>
      <c r="BP125" s="144">
        <v>40691195017.150002</v>
      </c>
      <c r="BQ125" s="154">
        <v>43225</v>
      </c>
      <c r="BR125" s="144">
        <v>29249243500</v>
      </c>
      <c r="BS125" s="152">
        <v>1871100000</v>
      </c>
      <c r="BT125" s="144">
        <v>32262835511.709999</v>
      </c>
      <c r="BU125" s="144">
        <v>123553772500</v>
      </c>
      <c r="BV125" s="144">
        <v>132056205204.41</v>
      </c>
      <c r="BW125" s="144">
        <v>337889911000</v>
      </c>
      <c r="BX125" s="144">
        <v>397155701179.03003</v>
      </c>
      <c r="BY125" s="148">
        <v>79575333600</v>
      </c>
      <c r="BZ125" s="148">
        <v>10710266500</v>
      </c>
      <c r="CA125" s="148">
        <v>100903500883.75999</v>
      </c>
      <c r="CB125" s="148">
        <v>85410333000</v>
      </c>
      <c r="CC125" s="148">
        <v>86313385121.839996</v>
      </c>
      <c r="CD125" s="148"/>
      <c r="CI125" s="148">
        <v>185497220300</v>
      </c>
      <c r="CJ125" s="148">
        <v>186036059355.34</v>
      </c>
      <c r="CK125" s="155">
        <v>37766191000</v>
      </c>
      <c r="CL125" s="155">
        <v>50147384722.769997</v>
      </c>
    </row>
    <row r="126" spans="1:90" x14ac:dyDescent="0.25">
      <c r="A126" s="154">
        <v>43226</v>
      </c>
      <c r="B126" s="142">
        <v>228396708000</v>
      </c>
      <c r="C126" s="142">
        <v>322395115951.15997</v>
      </c>
      <c r="D126" s="144">
        <v>415494695781</v>
      </c>
      <c r="E126" s="144">
        <v>312642797400</v>
      </c>
      <c r="F126" s="144">
        <v>813950760172.86206</v>
      </c>
      <c r="G126" s="142">
        <v>108952678922</v>
      </c>
      <c r="H126" s="142">
        <v>136109893546.39999</v>
      </c>
      <c r="I126" s="144">
        <v>1012500000</v>
      </c>
      <c r="J126" s="144">
        <v>4188920560</v>
      </c>
      <c r="K126" s="144">
        <v>5527014183.4300003</v>
      </c>
      <c r="L126" s="144">
        <v>661237858620</v>
      </c>
      <c r="M126" s="144">
        <v>707623538678.00098</v>
      </c>
      <c r="N126" s="144">
        <v>271845906560</v>
      </c>
      <c r="O126" s="144">
        <v>29096980320</v>
      </c>
      <c r="P126" s="144">
        <v>398628347106.85999</v>
      </c>
      <c r="Q126" s="144">
        <v>66036354400</v>
      </c>
      <c r="R126" s="144">
        <v>14120978260</v>
      </c>
      <c r="S126" s="144">
        <v>86027330460.860001</v>
      </c>
      <c r="T126" s="144">
        <v>385435693265.56</v>
      </c>
      <c r="U126" s="144">
        <v>89031973603.190002</v>
      </c>
      <c r="V126" s="144">
        <v>506977824158.08002</v>
      </c>
      <c r="W126" s="144">
        <v>35895993000</v>
      </c>
      <c r="X126" s="144">
        <v>4853042575.9200001</v>
      </c>
      <c r="Y126" s="144">
        <v>46678270509.349998</v>
      </c>
      <c r="Z126" s="144">
        <v>62747098899.25</v>
      </c>
      <c r="AA126" s="144">
        <v>63232060582.82</v>
      </c>
      <c r="AB126" s="144">
        <v>34416471000</v>
      </c>
      <c r="AC126" s="144">
        <v>6141910600.3599997</v>
      </c>
      <c r="AD126" s="144">
        <v>44274699874.699997</v>
      </c>
      <c r="AE126" s="144">
        <v>27083136200</v>
      </c>
      <c r="AF126" s="144">
        <v>3775905143.73</v>
      </c>
      <c r="AG126" s="144">
        <v>37177350898.160004</v>
      </c>
      <c r="AH126" s="142">
        <v>903703624500</v>
      </c>
      <c r="AI126" s="142">
        <v>1143419656352.1499</v>
      </c>
      <c r="AJ126" s="144">
        <v>23777934500</v>
      </c>
      <c r="AK126" s="144">
        <v>3531210029.4200001</v>
      </c>
      <c r="AL126" s="144">
        <v>30459192047.080002</v>
      </c>
      <c r="AM126" s="144">
        <v>74567597500</v>
      </c>
      <c r="AN126" s="144">
        <v>16000167178.959999</v>
      </c>
      <c r="AO126" s="144">
        <v>96722484252.039993</v>
      </c>
      <c r="AP126" s="142">
        <v>129953141000</v>
      </c>
      <c r="AQ126" s="142">
        <v>308491482066.45001</v>
      </c>
      <c r="AR126" s="144">
        <v>42482540000</v>
      </c>
      <c r="AS126" s="144">
        <v>5720086278.7600002</v>
      </c>
      <c r="AT126" s="144">
        <v>55096043762.419998</v>
      </c>
      <c r="AU126" s="144">
        <v>910343725405</v>
      </c>
      <c r="AV126" s="144">
        <v>21379475000</v>
      </c>
      <c r="AW126" s="144">
        <v>956016585769.08997</v>
      </c>
      <c r="AX126" s="144">
        <v>88568887700</v>
      </c>
      <c r="AY126" s="144">
        <v>17053340983.459999</v>
      </c>
      <c r="AZ126" s="144">
        <v>124699546544.58</v>
      </c>
      <c r="BA126" s="144">
        <v>167862276935</v>
      </c>
      <c r="BB126" s="144">
        <v>32483300000</v>
      </c>
      <c r="BC126" s="144">
        <v>214053907943.13</v>
      </c>
      <c r="BD126" s="142">
        <v>388869057430</v>
      </c>
      <c r="BE126" s="142">
        <v>398747455424.12</v>
      </c>
      <c r="BF126" s="144">
        <v>176188178000</v>
      </c>
      <c r="BG126" s="144">
        <v>180433177921.25</v>
      </c>
      <c r="BH126" s="144">
        <v>30129401200</v>
      </c>
      <c r="BI126" s="144">
        <v>5805171500</v>
      </c>
      <c r="BJ126" s="144">
        <v>38577358784.330002</v>
      </c>
      <c r="BK126" s="144">
        <v>163388227900</v>
      </c>
      <c r="BL126" s="144">
        <v>39824805997.839996</v>
      </c>
      <c r="BM126" s="144">
        <v>224306751290.45999</v>
      </c>
      <c r="BN126" s="144">
        <v>31948566000</v>
      </c>
      <c r="BO126" s="144">
        <v>4881149498.5100002</v>
      </c>
      <c r="BP126" s="144">
        <v>40691195017.150002</v>
      </c>
      <c r="BQ126" s="154">
        <v>43226</v>
      </c>
      <c r="BR126" s="144">
        <v>29249243500</v>
      </c>
      <c r="BS126" s="152">
        <v>1871100000</v>
      </c>
      <c r="BT126" s="144">
        <v>32262835511.709999</v>
      </c>
      <c r="BU126" s="144">
        <v>123553772500</v>
      </c>
      <c r="BV126" s="144">
        <v>132056205204.41</v>
      </c>
      <c r="BW126" s="144">
        <v>337889911000</v>
      </c>
      <c r="BX126" s="144">
        <v>397155701179.03003</v>
      </c>
      <c r="BY126" s="148">
        <v>79575333600</v>
      </c>
      <c r="BZ126" s="148">
        <v>10710266500</v>
      </c>
      <c r="CA126" s="148">
        <v>100903500883.75999</v>
      </c>
      <c r="CB126" s="148">
        <v>85410333000</v>
      </c>
      <c r="CC126" s="148">
        <v>86313385121.839996</v>
      </c>
      <c r="CD126" s="148"/>
      <c r="CI126" s="148">
        <v>185497220300</v>
      </c>
      <c r="CJ126" s="148">
        <v>186036059355.34</v>
      </c>
      <c r="CK126" s="155">
        <v>37766191000</v>
      </c>
      <c r="CL126" s="155">
        <v>50147384722.769997</v>
      </c>
    </row>
    <row r="127" spans="1:90" x14ac:dyDescent="0.25">
      <c r="A127" s="154">
        <v>43227</v>
      </c>
      <c r="B127" s="142">
        <v>233433558000</v>
      </c>
      <c r="C127" s="142">
        <v>323721512055.56</v>
      </c>
      <c r="D127" s="144">
        <v>385521358024</v>
      </c>
      <c r="E127" s="144">
        <v>313538105800</v>
      </c>
      <c r="F127" s="144">
        <v>814696174772.52197</v>
      </c>
      <c r="G127" s="142">
        <v>113807153746</v>
      </c>
      <c r="H127" s="142">
        <v>136120707535.78</v>
      </c>
      <c r="I127" s="144">
        <v>1012500000</v>
      </c>
      <c r="J127" s="144">
        <v>4252752740</v>
      </c>
      <c r="K127" s="144">
        <v>5593706356.4399996</v>
      </c>
      <c r="L127" s="144">
        <v>639579490837</v>
      </c>
      <c r="M127" s="144">
        <v>707348468203.21106</v>
      </c>
      <c r="N127" s="144">
        <v>271828510520</v>
      </c>
      <c r="O127" s="144">
        <v>29546893780</v>
      </c>
      <c r="P127" s="144">
        <v>399378022124.31</v>
      </c>
      <c r="Q127" s="144">
        <v>65863375700</v>
      </c>
      <c r="R127" s="144">
        <v>14457132890</v>
      </c>
      <c r="S127" s="144">
        <v>86260341034.009995</v>
      </c>
      <c r="T127" s="144">
        <v>381271890445.56</v>
      </c>
      <c r="U127" s="144">
        <v>90125715903.190002</v>
      </c>
      <c r="V127" s="144">
        <v>508162713293.62</v>
      </c>
      <c r="W127" s="144">
        <v>35762070500</v>
      </c>
      <c r="X127" s="144">
        <v>4930710910.9200001</v>
      </c>
      <c r="Y127" s="144">
        <v>46655264379.900002</v>
      </c>
      <c r="Z127" s="144">
        <v>63664342599.25</v>
      </c>
      <c r="AA127" s="144">
        <v>64165068635.260002</v>
      </c>
      <c r="AB127" s="144">
        <v>34424725100</v>
      </c>
      <c r="AC127" s="144">
        <v>6075381650.3599997</v>
      </c>
      <c r="AD127" s="144">
        <v>44243144406.57</v>
      </c>
      <c r="AE127" s="144">
        <v>27057041000</v>
      </c>
      <c r="AF127" s="144">
        <v>3836989313.73</v>
      </c>
      <c r="AG127" s="144">
        <v>37238344548.099998</v>
      </c>
      <c r="AH127" s="142">
        <v>880428247500</v>
      </c>
      <c r="AI127" s="142">
        <v>1141187030469.6399</v>
      </c>
      <c r="AJ127" s="144">
        <v>23756242292</v>
      </c>
      <c r="AK127" s="144">
        <v>3584283494.4200001</v>
      </c>
      <c r="AL127" s="144">
        <v>30510887501.040001</v>
      </c>
      <c r="AM127" s="144">
        <v>74372747800.089996</v>
      </c>
      <c r="AN127" s="144">
        <v>16381498918.959999</v>
      </c>
      <c r="AO127" s="144">
        <v>96975008764.350006</v>
      </c>
      <c r="AP127" s="142">
        <v>129953564000</v>
      </c>
      <c r="AQ127" s="142">
        <v>302641665196.64001</v>
      </c>
      <c r="AR127" s="144">
        <v>42515095000</v>
      </c>
      <c r="AS127" s="144">
        <v>5811823118.7600002</v>
      </c>
      <c r="AT127" s="144">
        <v>55260791144.309998</v>
      </c>
      <c r="AU127" s="144">
        <v>909660011603</v>
      </c>
      <c r="AV127" s="144">
        <v>22044525000</v>
      </c>
      <c r="AW127" s="144">
        <v>956591801387.76001</v>
      </c>
      <c r="AX127" s="144">
        <v>88638499700</v>
      </c>
      <c r="AY127" s="144">
        <v>17263870423.459999</v>
      </c>
      <c r="AZ127" s="144">
        <v>125050734346.38</v>
      </c>
      <c r="BA127" s="144">
        <v>167196133997</v>
      </c>
      <c r="BB127" s="144">
        <v>32168227500</v>
      </c>
      <c r="BC127" s="144">
        <v>213185984040.13</v>
      </c>
      <c r="BD127" s="142">
        <v>386935453786</v>
      </c>
      <c r="BE127" s="142">
        <v>397967581710.96997</v>
      </c>
      <c r="BF127" s="144">
        <v>176712333000</v>
      </c>
      <c r="BG127" s="144">
        <v>181065787005.54001</v>
      </c>
      <c r="BH127" s="144">
        <v>30028385700</v>
      </c>
      <c r="BI127" s="144">
        <v>5889060500</v>
      </c>
      <c r="BJ127" s="144">
        <v>38588901107.82</v>
      </c>
      <c r="BK127" s="144">
        <v>163409522000</v>
      </c>
      <c r="BL127" s="144">
        <v>40165943997.839996</v>
      </c>
      <c r="BM127" s="144">
        <v>224771786206.73999</v>
      </c>
      <c r="BN127" s="144">
        <v>31927275000</v>
      </c>
      <c r="BO127" s="144">
        <v>4940646498.5100002</v>
      </c>
      <c r="BP127" s="144">
        <v>40758152580.879997</v>
      </c>
      <c r="BQ127" s="154">
        <v>43227</v>
      </c>
      <c r="BR127" s="144">
        <v>29271902500</v>
      </c>
      <c r="BS127" s="152">
        <v>1898750000</v>
      </c>
      <c r="BT127" s="144">
        <v>32326538247.290001</v>
      </c>
      <c r="BU127" s="144">
        <v>123515599500</v>
      </c>
      <c r="BV127" s="144">
        <v>132106378659.45</v>
      </c>
      <c r="BW127" s="144">
        <v>337203637000</v>
      </c>
      <c r="BX127" s="144">
        <v>396362067436.02002</v>
      </c>
      <c r="BY127" s="148">
        <v>79420087600</v>
      </c>
      <c r="BZ127" s="148">
        <v>10832447000</v>
      </c>
      <c r="CA127" s="148">
        <v>100921689519.28</v>
      </c>
      <c r="CB127" s="148">
        <v>87713919600</v>
      </c>
      <c r="CC127" s="148">
        <v>88199797321.419998</v>
      </c>
      <c r="CD127" s="148"/>
      <c r="CI127" s="148">
        <v>187807402700</v>
      </c>
      <c r="CJ127" s="148">
        <v>188360370053.01999</v>
      </c>
      <c r="CK127" s="155">
        <v>33256465500</v>
      </c>
      <c r="CL127" s="155">
        <v>50164756529.68</v>
      </c>
    </row>
    <row r="128" spans="1:90" x14ac:dyDescent="0.25">
      <c r="A128" s="154">
        <v>43228</v>
      </c>
      <c r="B128" s="142">
        <v>233445806500</v>
      </c>
      <c r="C128" s="142">
        <v>324293812869.94</v>
      </c>
      <c r="D128" s="144">
        <v>384169592880</v>
      </c>
      <c r="E128" s="144">
        <v>307673538200</v>
      </c>
      <c r="F128" s="144">
        <v>808015485062.40198</v>
      </c>
      <c r="G128" s="142">
        <v>113354254820</v>
      </c>
      <c r="H128" s="142">
        <v>135997416181.55</v>
      </c>
      <c r="I128" s="144">
        <v>1011589000</v>
      </c>
      <c r="J128" s="144">
        <v>4131707200</v>
      </c>
      <c r="K128" s="144">
        <v>5492220647.1000004</v>
      </c>
      <c r="L128" s="144">
        <v>635899697375</v>
      </c>
      <c r="M128" s="144">
        <v>703797223643.25098</v>
      </c>
      <c r="N128" s="144">
        <v>269908668500</v>
      </c>
      <c r="O128" s="144">
        <v>28630186500</v>
      </c>
      <c r="P128" s="144">
        <v>396759914307.32001</v>
      </c>
      <c r="Q128" s="144">
        <v>65376511500</v>
      </c>
      <c r="R128" s="144">
        <v>14202982500</v>
      </c>
      <c r="S128" s="144">
        <v>85560268223.559998</v>
      </c>
      <c r="T128" s="144">
        <v>369979837925.56</v>
      </c>
      <c r="U128" s="144">
        <v>88073818503.190002</v>
      </c>
      <c r="V128" s="144">
        <v>504319642644.26001</v>
      </c>
      <c r="W128" s="144">
        <v>36233269500</v>
      </c>
      <c r="X128" s="144">
        <v>4789283255.9200001</v>
      </c>
      <c r="Y128" s="144">
        <v>46207876502.419998</v>
      </c>
      <c r="Z128" s="144">
        <v>62329149599.25</v>
      </c>
      <c r="AA128" s="144">
        <v>62997751561.970001</v>
      </c>
      <c r="AB128" s="144">
        <v>34126074800</v>
      </c>
      <c r="AC128" s="144">
        <v>5988807000.3599997</v>
      </c>
      <c r="AD128" s="144">
        <v>43864260350.199997</v>
      </c>
      <c r="AE128" s="144">
        <v>26865179200</v>
      </c>
      <c r="AF128" s="144">
        <v>3726181003.73</v>
      </c>
      <c r="AG128" s="144">
        <v>36939931700.300003</v>
      </c>
      <c r="AH128" s="142">
        <v>873968256000</v>
      </c>
      <c r="AI128" s="142">
        <v>1150530335023.26</v>
      </c>
      <c r="AJ128" s="144">
        <v>23658515056</v>
      </c>
      <c r="AK128" s="144">
        <v>3488726249.4200001</v>
      </c>
      <c r="AL128" s="144">
        <v>30321055379.669998</v>
      </c>
      <c r="AM128" s="144">
        <v>73793046700.089996</v>
      </c>
      <c r="AN128" s="144">
        <v>16084639498.959999</v>
      </c>
      <c r="AO128" s="144">
        <v>96107756119.669998</v>
      </c>
      <c r="AP128" s="142">
        <v>101363205000</v>
      </c>
      <c r="AQ128" s="142">
        <v>303662376239.16998</v>
      </c>
      <c r="AR128" s="144">
        <v>42220771000</v>
      </c>
      <c r="AS128" s="144">
        <v>5645088998.7600002</v>
      </c>
      <c r="AT128" s="144">
        <v>54806347384.879997</v>
      </c>
      <c r="AU128" s="144">
        <v>907519859380</v>
      </c>
      <c r="AV128" s="144">
        <v>28038300000</v>
      </c>
      <c r="AW128" s="144">
        <v>953675939167.98999</v>
      </c>
      <c r="AX128" s="144">
        <v>88510975200</v>
      </c>
      <c r="AY128" s="144">
        <v>16889211003.459999</v>
      </c>
      <c r="AZ128" s="144">
        <v>124566918780.71001</v>
      </c>
      <c r="BA128" s="144">
        <v>165229966140</v>
      </c>
      <c r="BB128" s="144">
        <v>31243175000</v>
      </c>
      <c r="BC128" s="144">
        <v>210331361313.82999</v>
      </c>
      <c r="BD128" s="142">
        <v>384461219151</v>
      </c>
      <c r="BE128" s="142">
        <v>395064550412.94</v>
      </c>
      <c r="BF128" s="144">
        <v>174725755500</v>
      </c>
      <c r="BG128" s="144">
        <v>179115358445.72</v>
      </c>
      <c r="BH128" s="144">
        <v>29836791000</v>
      </c>
      <c r="BI128" s="144">
        <v>5737727500</v>
      </c>
      <c r="BJ128" s="144">
        <v>38268204055.279999</v>
      </c>
      <c r="BK128" s="144">
        <v>172329331200</v>
      </c>
      <c r="BL128" s="144">
        <v>39758180997.839996</v>
      </c>
      <c r="BM128" s="144">
        <v>224258619413.60001</v>
      </c>
      <c r="BN128" s="144">
        <v>31832967000</v>
      </c>
      <c r="BO128" s="144">
        <v>4829324498.5100002</v>
      </c>
      <c r="BP128" s="144">
        <v>40559297523.580002</v>
      </c>
      <c r="BQ128" s="154">
        <v>43228</v>
      </c>
      <c r="BR128" s="144">
        <v>28998456000</v>
      </c>
      <c r="BS128" s="152">
        <v>1851400000</v>
      </c>
      <c r="BT128" s="144">
        <v>32010205150.889999</v>
      </c>
      <c r="BU128" s="144">
        <v>123304010500</v>
      </c>
      <c r="BV128" s="144">
        <v>131924347692.53</v>
      </c>
      <c r="BW128" s="144">
        <v>335414377000</v>
      </c>
      <c r="BX128" s="144">
        <v>393674653903.26001</v>
      </c>
      <c r="BY128" s="148">
        <v>79072625500</v>
      </c>
      <c r="BZ128" s="148">
        <v>10616724000</v>
      </c>
      <c r="CA128" s="148">
        <v>100425310479.36</v>
      </c>
      <c r="CB128" s="148">
        <v>85853792400</v>
      </c>
      <c r="CC128" s="148">
        <v>87062103942.089996</v>
      </c>
      <c r="CD128" s="148"/>
      <c r="CI128" s="148">
        <v>184714033300</v>
      </c>
      <c r="CJ128" s="148">
        <v>186058990060.73999</v>
      </c>
      <c r="CK128" s="155">
        <v>48823122000</v>
      </c>
      <c r="CL128" s="155">
        <v>50178206660.220001</v>
      </c>
    </row>
    <row r="129" spans="1:90" x14ac:dyDescent="0.25">
      <c r="A129" s="154">
        <v>43229</v>
      </c>
      <c r="B129" s="142">
        <v>253460286500</v>
      </c>
      <c r="C129" s="142">
        <v>324663221605.02002</v>
      </c>
      <c r="D129" s="144">
        <v>383337075182</v>
      </c>
      <c r="E129" s="144">
        <v>305309588200</v>
      </c>
      <c r="F129" s="144">
        <v>805420491409.86206</v>
      </c>
      <c r="G129" s="142">
        <v>112841943392</v>
      </c>
      <c r="H129" s="142">
        <v>135535819020.32001</v>
      </c>
      <c r="I129" s="144">
        <v>1011589000</v>
      </c>
      <c r="J129" s="144">
        <v>4227399340</v>
      </c>
      <c r="K129" s="144">
        <v>5589281728.1700001</v>
      </c>
      <c r="L129" s="144">
        <v>637987605501</v>
      </c>
      <c r="M129" s="144">
        <v>700940392263.19104</v>
      </c>
      <c r="N129" s="144">
        <v>268774808120</v>
      </c>
      <c r="O129" s="144">
        <v>28949731880</v>
      </c>
      <c r="P129" s="144">
        <v>396009042115.69</v>
      </c>
      <c r="Q129" s="144">
        <v>64779741900</v>
      </c>
      <c r="R129" s="144">
        <v>14330362940</v>
      </c>
      <c r="S129" s="144">
        <v>85103640817.779999</v>
      </c>
      <c r="T129" s="144">
        <v>368871456737.56</v>
      </c>
      <c r="U129" s="144">
        <v>90694294903.190002</v>
      </c>
      <c r="V129" s="144">
        <v>505925667702.84003</v>
      </c>
      <c r="W129" s="144">
        <v>36008234200</v>
      </c>
      <c r="X129" s="144">
        <v>4860289635.9200001</v>
      </c>
      <c r="Y129" s="144">
        <v>46060508304.629997</v>
      </c>
      <c r="Z129" s="144">
        <v>64806121099.25</v>
      </c>
      <c r="AA129" s="144">
        <v>65562002476.889999</v>
      </c>
      <c r="AB129" s="144">
        <v>33922043300</v>
      </c>
      <c r="AC129" s="144">
        <v>6182902400.3599997</v>
      </c>
      <c r="AD129" s="144">
        <v>43858535348.889999</v>
      </c>
      <c r="AE129" s="144">
        <v>26718624900</v>
      </c>
      <c r="AF129" s="144">
        <v>3779666763.73</v>
      </c>
      <c r="AG129" s="144">
        <v>36862331519.400002</v>
      </c>
      <c r="AH129" s="142">
        <v>853911903300</v>
      </c>
      <c r="AI129" s="142">
        <v>1164094391507.27</v>
      </c>
      <c r="AJ129" s="144">
        <v>23573403349</v>
      </c>
      <c r="AK129" s="144">
        <v>3557913769.4200001</v>
      </c>
      <c r="AL129" s="144">
        <v>30319950889.529999</v>
      </c>
      <c r="AM129" s="144">
        <v>73119267900.080002</v>
      </c>
      <c r="AN129" s="144">
        <v>16217754818.959999</v>
      </c>
      <c r="AO129" s="144">
        <v>95605856583.25</v>
      </c>
      <c r="AP129" s="142">
        <v>101361372000</v>
      </c>
      <c r="AQ129" s="142">
        <v>303686069071.65002</v>
      </c>
      <c r="AR129" s="144">
        <v>41957625000</v>
      </c>
      <c r="AS129" s="144">
        <v>5728690518.7600002</v>
      </c>
      <c r="AT129" s="144">
        <v>54650595704.379997</v>
      </c>
      <c r="AU129" s="144">
        <v>904526832648</v>
      </c>
      <c r="AV129" s="144">
        <v>27506900000</v>
      </c>
      <c r="AW129" s="144">
        <v>950349455340.16003</v>
      </c>
      <c r="AX129" s="144">
        <v>88331815900</v>
      </c>
      <c r="AY129" s="144">
        <v>28103319323.459999</v>
      </c>
      <c r="AZ129" s="144">
        <v>125595164973.53</v>
      </c>
      <c r="BA129" s="144">
        <v>163917937774</v>
      </c>
      <c r="BB129" s="144">
        <v>31889257500</v>
      </c>
      <c r="BC129" s="144">
        <v>209919451104.66</v>
      </c>
      <c r="BD129" s="142">
        <v>381852939802</v>
      </c>
      <c r="BE129" s="142">
        <v>392526951481.31</v>
      </c>
      <c r="BF129" s="144">
        <v>172363190000</v>
      </c>
      <c r="BG129" s="144">
        <v>176788949350.97</v>
      </c>
      <c r="BH129" s="144">
        <v>29596333900</v>
      </c>
      <c r="BI129" s="144">
        <v>5864967000</v>
      </c>
      <c r="BJ129" s="144">
        <v>38161650725.75</v>
      </c>
      <c r="BK129" s="144">
        <v>171673214900</v>
      </c>
      <c r="BL129" s="144">
        <v>40320826997.839996</v>
      </c>
      <c r="BM129" s="144">
        <v>224277157810.01001</v>
      </c>
      <c r="BN129" s="144">
        <v>31688830500</v>
      </c>
      <c r="BO129" s="144">
        <v>4947816998.5100002</v>
      </c>
      <c r="BP129" s="144">
        <v>40556437354.25</v>
      </c>
      <c r="BQ129" s="154">
        <v>43229</v>
      </c>
      <c r="BR129" s="144">
        <v>28802562000</v>
      </c>
      <c r="BS129" s="152">
        <v>1910750000</v>
      </c>
      <c r="BT129" s="144">
        <v>31903278895.049999</v>
      </c>
      <c r="BU129" s="144">
        <v>123046633000</v>
      </c>
      <c r="BV129" s="144">
        <v>131696530081.83</v>
      </c>
      <c r="BW129" s="144">
        <v>333294742500</v>
      </c>
      <c r="BX129" s="144">
        <v>391681801628.66998</v>
      </c>
      <c r="BY129" s="148">
        <v>78688227400</v>
      </c>
      <c r="BZ129" s="148">
        <v>11001659500</v>
      </c>
      <c r="CA129" s="148">
        <v>100447313038.73</v>
      </c>
      <c r="CB129" s="148">
        <v>89225836200</v>
      </c>
      <c r="CC129" s="148">
        <v>90448395700.869995</v>
      </c>
      <c r="CD129" s="148"/>
      <c r="CI129" s="148">
        <v>191721371700</v>
      </c>
      <c r="CJ129" s="148">
        <v>193097016445.53</v>
      </c>
      <c r="CK129" s="155">
        <v>48826229500</v>
      </c>
      <c r="CL129" s="155">
        <v>50183334552.949997</v>
      </c>
    </row>
    <row r="130" spans="1:90" x14ac:dyDescent="0.25">
      <c r="A130" s="154">
        <v>43230</v>
      </c>
      <c r="B130" s="142">
        <v>253460286500</v>
      </c>
      <c r="C130" s="142">
        <v>324663221605.02002</v>
      </c>
      <c r="D130" s="144">
        <v>383337075182</v>
      </c>
      <c r="E130" s="144">
        <v>305309588200</v>
      </c>
      <c r="F130" s="144">
        <v>805420491409.86206</v>
      </c>
      <c r="G130" s="142">
        <v>112841943392</v>
      </c>
      <c r="H130" s="142">
        <v>135535819020.32001</v>
      </c>
      <c r="I130" s="144">
        <v>1011589000</v>
      </c>
      <c r="J130" s="144">
        <v>4227399340</v>
      </c>
      <c r="K130" s="144">
        <v>5589281728.1700001</v>
      </c>
      <c r="L130" s="144">
        <v>637987605501</v>
      </c>
      <c r="M130" s="144">
        <v>700940392263.19104</v>
      </c>
      <c r="N130" s="144">
        <v>268774808120</v>
      </c>
      <c r="O130" s="144">
        <v>28949731880</v>
      </c>
      <c r="P130" s="144">
        <v>396009042115.69</v>
      </c>
      <c r="Q130" s="144">
        <v>64779741900</v>
      </c>
      <c r="R130" s="144">
        <v>14330362940</v>
      </c>
      <c r="S130" s="144">
        <v>85103640817.779999</v>
      </c>
      <c r="T130" s="144">
        <v>368871456737.56</v>
      </c>
      <c r="U130" s="144">
        <v>90694294903.190002</v>
      </c>
      <c r="V130" s="144">
        <v>505925667702.84003</v>
      </c>
      <c r="W130" s="144">
        <v>36008234200</v>
      </c>
      <c r="X130" s="144">
        <v>4860289635.9200001</v>
      </c>
      <c r="Y130" s="144">
        <v>46060508304.629997</v>
      </c>
      <c r="Z130" s="144">
        <v>64806121099.25</v>
      </c>
      <c r="AA130" s="144">
        <v>65562002476.889999</v>
      </c>
      <c r="AB130" s="144">
        <v>33922043300</v>
      </c>
      <c r="AC130" s="144">
        <v>6182902400.3599997</v>
      </c>
      <c r="AD130" s="144">
        <v>43858535348.889999</v>
      </c>
      <c r="AE130" s="144">
        <v>26718624900</v>
      </c>
      <c r="AF130" s="144">
        <v>3779666763.73</v>
      </c>
      <c r="AG130" s="144">
        <v>36862331519.400002</v>
      </c>
      <c r="AH130" s="142">
        <v>853911903300</v>
      </c>
      <c r="AI130" s="142">
        <v>1164094391507.27</v>
      </c>
      <c r="AJ130" s="144">
        <v>23573403349</v>
      </c>
      <c r="AK130" s="144">
        <v>3557913769.4200001</v>
      </c>
      <c r="AL130" s="144">
        <v>30319950889.529999</v>
      </c>
      <c r="AM130" s="144">
        <v>73119267900.080002</v>
      </c>
      <c r="AN130" s="144">
        <v>16217754818.959999</v>
      </c>
      <c r="AO130" s="144">
        <v>95605856583.25</v>
      </c>
      <c r="AP130" s="142">
        <v>101361372000</v>
      </c>
      <c r="AQ130" s="142">
        <v>303686069071.65002</v>
      </c>
      <c r="AR130" s="144">
        <v>41957625000</v>
      </c>
      <c r="AS130" s="144">
        <v>5728690518.7600002</v>
      </c>
      <c r="AT130" s="144">
        <v>54650595704.379997</v>
      </c>
      <c r="AU130" s="144">
        <v>904526832648</v>
      </c>
      <c r="AV130" s="144">
        <v>27506900000</v>
      </c>
      <c r="AW130" s="144">
        <v>950349455340.16003</v>
      </c>
      <c r="AX130" s="144">
        <v>88331815900</v>
      </c>
      <c r="AY130" s="144">
        <v>28103319323.459999</v>
      </c>
      <c r="AZ130" s="144">
        <v>125595164973.53</v>
      </c>
      <c r="BA130" s="144">
        <v>163917937774</v>
      </c>
      <c r="BB130" s="144">
        <v>31889257500</v>
      </c>
      <c r="BC130" s="144">
        <v>209919451104.66</v>
      </c>
      <c r="BD130" s="142">
        <v>381852939802</v>
      </c>
      <c r="BE130" s="142">
        <v>392526951481.31</v>
      </c>
      <c r="BF130" s="144">
        <v>172363190000</v>
      </c>
      <c r="BG130" s="144">
        <v>176788949350.97</v>
      </c>
      <c r="BH130" s="144">
        <v>29596333900</v>
      </c>
      <c r="BI130" s="144">
        <v>5864967000</v>
      </c>
      <c r="BJ130" s="144">
        <v>38161650725.75</v>
      </c>
      <c r="BK130" s="144">
        <v>171673214900</v>
      </c>
      <c r="BL130" s="144">
        <v>40320826997.839996</v>
      </c>
      <c r="BM130" s="144">
        <v>224277157810.01001</v>
      </c>
      <c r="BN130" s="144">
        <v>31688830500</v>
      </c>
      <c r="BO130" s="144">
        <v>4947816998.5100002</v>
      </c>
      <c r="BP130" s="144">
        <v>40556437354.25</v>
      </c>
      <c r="BQ130" s="154">
        <v>43230</v>
      </c>
      <c r="BR130" s="144">
        <v>28802562000</v>
      </c>
      <c r="BS130" s="152">
        <v>1910750000</v>
      </c>
      <c r="BT130" s="144">
        <v>31903278895.049999</v>
      </c>
      <c r="BU130" s="144">
        <v>123046633000</v>
      </c>
      <c r="BV130" s="144">
        <v>131696530081.83</v>
      </c>
      <c r="BW130" s="144">
        <v>333294742500</v>
      </c>
      <c r="BX130" s="144">
        <v>391681801628.66998</v>
      </c>
      <c r="BY130" s="148">
        <v>78688227400</v>
      </c>
      <c r="BZ130" s="148">
        <v>11001659500</v>
      </c>
      <c r="CA130" s="148">
        <v>100447313038.73</v>
      </c>
      <c r="CB130" s="148">
        <v>89225836200</v>
      </c>
      <c r="CC130" s="148">
        <v>90448395700.869995</v>
      </c>
      <c r="CD130" s="148"/>
      <c r="CI130" s="148">
        <v>191721371700</v>
      </c>
      <c r="CJ130" s="148">
        <v>193097016445.53</v>
      </c>
      <c r="CK130" s="155">
        <v>48826229500</v>
      </c>
      <c r="CL130" s="155">
        <v>50183334552.949997</v>
      </c>
    </row>
    <row r="131" spans="1:90" x14ac:dyDescent="0.25">
      <c r="A131" s="154">
        <v>43231</v>
      </c>
      <c r="B131" s="142">
        <v>283511594032</v>
      </c>
      <c r="C131" s="142">
        <v>324998816797.15997</v>
      </c>
      <c r="D131" s="144">
        <v>379394732507</v>
      </c>
      <c r="E131" s="144">
        <v>308310851700</v>
      </c>
      <c r="F131" s="144">
        <v>808855552705.96204</v>
      </c>
      <c r="G131" s="142">
        <v>114779092454</v>
      </c>
      <c r="H131" s="142">
        <v>135681465046.2</v>
      </c>
      <c r="I131" s="144">
        <v>1011589000</v>
      </c>
      <c r="J131" s="144">
        <v>4288193440</v>
      </c>
      <c r="K131" s="144">
        <v>5650117517.7299995</v>
      </c>
      <c r="L131" s="144">
        <v>628608461168</v>
      </c>
      <c r="M131" s="144">
        <v>702855216119.53101</v>
      </c>
      <c r="N131" s="144">
        <v>264449653380</v>
      </c>
      <c r="O131" s="144">
        <v>28943210680</v>
      </c>
      <c r="P131" s="144">
        <v>395994848720.04999</v>
      </c>
      <c r="Q131" s="144">
        <v>67728806700</v>
      </c>
      <c r="R131" s="144">
        <v>14348845340</v>
      </c>
      <c r="S131" s="144">
        <v>85587087608.809998</v>
      </c>
      <c r="T131" s="144">
        <v>328820822075.56</v>
      </c>
      <c r="U131" s="144">
        <v>91136242403.190002</v>
      </c>
      <c r="V131" s="144">
        <v>506476666275.83002</v>
      </c>
      <c r="W131" s="144">
        <v>36206917800</v>
      </c>
      <c r="X131" s="144">
        <v>4870864185.9200001</v>
      </c>
      <c r="Y131" s="144">
        <v>46279615747.440002</v>
      </c>
      <c r="Z131" s="144">
        <v>63491039299.25</v>
      </c>
      <c r="AA131" s="144">
        <v>65963674287.620003</v>
      </c>
      <c r="AB131" s="144">
        <v>34516698100</v>
      </c>
      <c r="AC131" s="144">
        <v>6198606400.3599997</v>
      </c>
      <c r="AD131" s="144">
        <v>43976207885.099998</v>
      </c>
      <c r="AE131" s="144">
        <v>26895227600</v>
      </c>
      <c r="AF131" s="144">
        <v>3787264863.73</v>
      </c>
      <c r="AG131" s="144">
        <v>37036568107.910004</v>
      </c>
      <c r="AH131" s="142">
        <v>853861783700</v>
      </c>
      <c r="AI131" s="142">
        <v>1176345961967.8401</v>
      </c>
      <c r="AJ131" s="144">
        <v>23639302801</v>
      </c>
      <c r="AK131" s="144">
        <v>3569810219.4200001</v>
      </c>
      <c r="AL131" s="144">
        <v>30404681571.009998</v>
      </c>
      <c r="AM131" s="144">
        <v>76107668400.080002</v>
      </c>
      <c r="AN131" s="144">
        <v>16235781518.959999</v>
      </c>
      <c r="AO131" s="144">
        <v>96090061001.850006</v>
      </c>
      <c r="AP131" s="142">
        <v>101357685000</v>
      </c>
      <c r="AQ131" s="142">
        <v>313759865104.42999</v>
      </c>
      <c r="AR131" s="144">
        <v>42153412000</v>
      </c>
      <c r="AS131" s="144">
        <v>5741096718.7600002</v>
      </c>
      <c r="AT131" s="144">
        <v>54872079747.25</v>
      </c>
      <c r="AU131" s="144">
        <v>903862469210</v>
      </c>
      <c r="AV131" s="144">
        <v>27286815000</v>
      </c>
      <c r="AW131" s="144">
        <v>949861041056.02002</v>
      </c>
      <c r="AX131" s="144">
        <v>88236052200</v>
      </c>
      <c r="AY131" s="144">
        <v>29682791523.459999</v>
      </c>
      <c r="AZ131" s="144">
        <v>127115557819.17</v>
      </c>
      <c r="BA131" s="144">
        <v>165089508507</v>
      </c>
      <c r="BB131" s="144">
        <v>32097817500</v>
      </c>
      <c r="BC131" s="144">
        <v>211372886509.76001</v>
      </c>
      <c r="BD131" s="142">
        <v>383647595624</v>
      </c>
      <c r="BE131" s="142">
        <v>394462797657.07001</v>
      </c>
      <c r="BF131" s="144">
        <v>172310359000</v>
      </c>
      <c r="BG131" s="144">
        <v>176808448969.64999</v>
      </c>
      <c r="BH131" s="144">
        <v>30173046800</v>
      </c>
      <c r="BI131" s="144">
        <v>5888193500</v>
      </c>
      <c r="BJ131" s="144">
        <v>38271618081.019997</v>
      </c>
      <c r="BK131" s="144">
        <v>171694348200</v>
      </c>
      <c r="BL131" s="144">
        <v>40639523497.839996</v>
      </c>
      <c r="BM131" s="144">
        <v>224685835075.29001</v>
      </c>
      <c r="BN131" s="144">
        <v>31646188000</v>
      </c>
      <c r="BO131" s="144">
        <v>4973174498.5100002</v>
      </c>
      <c r="BP131" s="144">
        <v>40552718799.089996</v>
      </c>
      <c r="BQ131" s="154">
        <v>43231</v>
      </c>
      <c r="BR131" s="144">
        <v>28894514000</v>
      </c>
      <c r="BS131" s="152">
        <v>1893600000</v>
      </c>
      <c r="BT131" s="144">
        <v>31987023315.310001</v>
      </c>
      <c r="BU131" s="144">
        <v>122928462000</v>
      </c>
      <c r="BV131" s="144">
        <v>131637483506.64999</v>
      </c>
      <c r="BW131" s="144">
        <v>333839191500</v>
      </c>
      <c r="BX131" s="144">
        <v>393194051766.67999</v>
      </c>
      <c r="BY131" s="148">
        <v>78947635000</v>
      </c>
      <c r="BZ131" s="148">
        <v>11082935000</v>
      </c>
      <c r="CA131" s="148">
        <v>100820184002.42</v>
      </c>
      <c r="CB131" s="148">
        <v>89853456300</v>
      </c>
      <c r="CC131" s="148">
        <v>91072031937.809998</v>
      </c>
      <c r="CD131" s="148"/>
      <c r="CI131" s="148">
        <v>191851000000</v>
      </c>
      <c r="CJ131" s="148">
        <v>193222311302.37</v>
      </c>
      <c r="CK131" s="155">
        <v>48834620000</v>
      </c>
      <c r="CL131" s="155">
        <v>50203507896.580002</v>
      </c>
    </row>
    <row r="132" spans="1:90" x14ac:dyDescent="0.25">
      <c r="A132" s="154">
        <v>43232</v>
      </c>
      <c r="B132" s="142">
        <v>283511594032</v>
      </c>
      <c r="C132" s="142">
        <v>324998816797.15997</v>
      </c>
      <c r="D132" s="144">
        <v>379394732507</v>
      </c>
      <c r="E132" s="144">
        <v>308310851700</v>
      </c>
      <c r="F132" s="144">
        <v>808855552705.96204</v>
      </c>
      <c r="G132" s="142">
        <v>114779092454</v>
      </c>
      <c r="H132" s="142">
        <v>135681465046.2</v>
      </c>
      <c r="I132" s="144">
        <v>1011589000</v>
      </c>
      <c r="J132" s="144">
        <v>4288193440</v>
      </c>
      <c r="K132" s="144">
        <v>5650117517.7299995</v>
      </c>
      <c r="L132" s="144">
        <v>628608461168</v>
      </c>
      <c r="M132" s="144">
        <v>702855216119.53101</v>
      </c>
      <c r="N132" s="144">
        <v>264449653380</v>
      </c>
      <c r="O132" s="144">
        <v>28943210680</v>
      </c>
      <c r="P132" s="144">
        <v>395994848720.04999</v>
      </c>
      <c r="Q132" s="144">
        <v>67728806700</v>
      </c>
      <c r="R132" s="144">
        <v>14348845340</v>
      </c>
      <c r="S132" s="144">
        <v>85587087608.809998</v>
      </c>
      <c r="T132" s="144">
        <v>328820822075.56</v>
      </c>
      <c r="U132" s="144">
        <v>91136242403.190002</v>
      </c>
      <c r="V132" s="144">
        <v>506476666275.83002</v>
      </c>
      <c r="W132" s="144">
        <v>36206917800</v>
      </c>
      <c r="X132" s="144">
        <v>4870864185.9200001</v>
      </c>
      <c r="Y132" s="144">
        <v>46279615747.440002</v>
      </c>
      <c r="Z132" s="144">
        <v>63491039299.25</v>
      </c>
      <c r="AA132" s="144">
        <v>65963674287.620003</v>
      </c>
      <c r="AB132" s="144">
        <v>34516698100</v>
      </c>
      <c r="AC132" s="144">
        <v>6198606400.3599997</v>
      </c>
      <c r="AD132" s="144">
        <v>43976207885.099998</v>
      </c>
      <c r="AE132" s="144">
        <v>26895227600</v>
      </c>
      <c r="AF132" s="144">
        <v>3787264863.73</v>
      </c>
      <c r="AG132" s="144">
        <v>37036568107.910004</v>
      </c>
      <c r="AH132" s="142">
        <v>853861783700</v>
      </c>
      <c r="AI132" s="142">
        <v>1176345961967.8401</v>
      </c>
      <c r="AJ132" s="144">
        <v>23639302801</v>
      </c>
      <c r="AK132" s="144">
        <v>3569810219.4200001</v>
      </c>
      <c r="AL132" s="144">
        <v>30404681571.009998</v>
      </c>
      <c r="AM132" s="144">
        <v>76107668400.080002</v>
      </c>
      <c r="AN132" s="144">
        <v>16235781518.959999</v>
      </c>
      <c r="AO132" s="144">
        <v>96090061001.850006</v>
      </c>
      <c r="AP132" s="142">
        <v>101357685000</v>
      </c>
      <c r="AQ132" s="142">
        <v>313759865104.42999</v>
      </c>
      <c r="AR132" s="144">
        <v>42153412000</v>
      </c>
      <c r="AS132" s="144">
        <v>5741096718.7600002</v>
      </c>
      <c r="AT132" s="144">
        <v>54872079747.25</v>
      </c>
      <c r="AU132" s="144">
        <v>903862469210</v>
      </c>
      <c r="AV132" s="144">
        <v>27286815000</v>
      </c>
      <c r="AW132" s="144">
        <v>949861041056.02002</v>
      </c>
      <c r="AX132" s="144">
        <v>88236052200</v>
      </c>
      <c r="AY132" s="144">
        <v>29682791523.459999</v>
      </c>
      <c r="AZ132" s="144">
        <v>127115557819.17</v>
      </c>
      <c r="BA132" s="144">
        <v>165089508507</v>
      </c>
      <c r="BB132" s="144">
        <v>32097817500</v>
      </c>
      <c r="BC132" s="144">
        <v>211372886509.76001</v>
      </c>
      <c r="BD132" s="142">
        <v>383647595624</v>
      </c>
      <c r="BE132" s="142">
        <v>394462797657.07001</v>
      </c>
      <c r="BF132" s="144">
        <v>172310359000</v>
      </c>
      <c r="BG132" s="144">
        <v>176808448969.64999</v>
      </c>
      <c r="BH132" s="144">
        <v>30173046800</v>
      </c>
      <c r="BI132" s="144">
        <v>5888193500</v>
      </c>
      <c r="BJ132" s="144">
        <v>38271618081.019997</v>
      </c>
      <c r="BK132" s="144">
        <v>171694348200</v>
      </c>
      <c r="BL132" s="144">
        <v>40639523497.839996</v>
      </c>
      <c r="BM132" s="144">
        <v>224685835075.29001</v>
      </c>
      <c r="BN132" s="144">
        <v>31646188000</v>
      </c>
      <c r="BO132" s="144">
        <v>4973174498.5100002</v>
      </c>
      <c r="BP132" s="144">
        <v>40552718799.089996</v>
      </c>
      <c r="BQ132" s="154">
        <v>43232</v>
      </c>
      <c r="BR132" s="144">
        <v>28894514000</v>
      </c>
      <c r="BS132" s="152">
        <v>1893600000</v>
      </c>
      <c r="BT132" s="144">
        <v>31987023315.310001</v>
      </c>
      <c r="BU132" s="144">
        <v>122928462000</v>
      </c>
      <c r="BV132" s="144">
        <v>131637483506.64999</v>
      </c>
      <c r="BW132" s="144">
        <v>333839191500</v>
      </c>
      <c r="BX132" s="144">
        <v>393194051766.67999</v>
      </c>
      <c r="BY132" s="148">
        <v>78947635000</v>
      </c>
      <c r="BZ132" s="148">
        <v>11082935000</v>
      </c>
      <c r="CA132" s="148">
        <v>100820184002.42</v>
      </c>
      <c r="CB132" s="148">
        <v>89853456300</v>
      </c>
      <c r="CC132" s="148">
        <v>91072031937.809998</v>
      </c>
      <c r="CD132" s="148"/>
      <c r="CI132" s="148">
        <v>191851000000</v>
      </c>
      <c r="CJ132" s="148">
        <v>193222311302.37</v>
      </c>
      <c r="CK132" s="155">
        <v>48834620000</v>
      </c>
      <c r="CL132" s="155">
        <v>50203507896.580002</v>
      </c>
    </row>
    <row r="133" spans="1:90" x14ac:dyDescent="0.25">
      <c r="A133" s="154">
        <v>43233</v>
      </c>
      <c r="B133" s="142">
        <v>283511594032</v>
      </c>
      <c r="C133" s="142">
        <v>324998816797.15997</v>
      </c>
      <c r="D133" s="144">
        <v>379394732507</v>
      </c>
      <c r="E133" s="144">
        <v>308310851700</v>
      </c>
      <c r="F133" s="144">
        <v>808855552705.96204</v>
      </c>
      <c r="G133" s="142">
        <v>114779092454</v>
      </c>
      <c r="H133" s="142">
        <v>135681465046.2</v>
      </c>
      <c r="I133" s="144">
        <v>1011589000</v>
      </c>
      <c r="J133" s="144">
        <v>4288193440</v>
      </c>
      <c r="K133" s="144">
        <v>5650117517.7299995</v>
      </c>
      <c r="L133" s="144">
        <v>628608461168</v>
      </c>
      <c r="M133" s="144">
        <v>702855216119.53101</v>
      </c>
      <c r="N133" s="144">
        <v>264449653380</v>
      </c>
      <c r="O133" s="144">
        <v>28943210680</v>
      </c>
      <c r="P133" s="144">
        <v>395994848720.04999</v>
      </c>
      <c r="Q133" s="144">
        <v>67728806700</v>
      </c>
      <c r="R133" s="144">
        <v>14348845340</v>
      </c>
      <c r="S133" s="144">
        <v>85587087608.809998</v>
      </c>
      <c r="T133" s="144">
        <v>328820822075.56</v>
      </c>
      <c r="U133" s="144">
        <v>91136242403.190002</v>
      </c>
      <c r="V133" s="144">
        <v>506476666275.83002</v>
      </c>
      <c r="W133" s="144">
        <v>36206917800</v>
      </c>
      <c r="X133" s="144">
        <v>4870864185.9200001</v>
      </c>
      <c r="Y133" s="144">
        <v>46279615747.440002</v>
      </c>
      <c r="Z133" s="144">
        <v>63491039299.25</v>
      </c>
      <c r="AA133" s="144">
        <v>65963674287.620003</v>
      </c>
      <c r="AB133" s="144">
        <v>34516698100</v>
      </c>
      <c r="AC133" s="144">
        <v>6198606400.3599997</v>
      </c>
      <c r="AD133" s="144">
        <v>43976207885.099998</v>
      </c>
      <c r="AE133" s="144">
        <v>26895227600</v>
      </c>
      <c r="AF133" s="144">
        <v>3787264863.73</v>
      </c>
      <c r="AG133" s="144">
        <v>37036568107.910004</v>
      </c>
      <c r="AH133" s="142">
        <v>853861783700</v>
      </c>
      <c r="AI133" s="142">
        <v>1176345961967.8401</v>
      </c>
      <c r="AJ133" s="144">
        <v>23639302801</v>
      </c>
      <c r="AK133" s="144">
        <v>3569810219.4200001</v>
      </c>
      <c r="AL133" s="144">
        <v>30404681571.009998</v>
      </c>
      <c r="AM133" s="144">
        <v>76107668400.080002</v>
      </c>
      <c r="AN133" s="144">
        <v>16235781518.959999</v>
      </c>
      <c r="AO133" s="144">
        <v>96090061001.850006</v>
      </c>
      <c r="AP133" s="142">
        <v>101357685000</v>
      </c>
      <c r="AQ133" s="142">
        <v>313759865104.42999</v>
      </c>
      <c r="AR133" s="144">
        <v>42153412000</v>
      </c>
      <c r="AS133" s="144">
        <v>5741096718.7600002</v>
      </c>
      <c r="AT133" s="144">
        <v>54872079747.25</v>
      </c>
      <c r="AU133" s="144">
        <v>903862469210</v>
      </c>
      <c r="AV133" s="144">
        <v>27286815000</v>
      </c>
      <c r="AW133" s="144">
        <v>949861041056.02002</v>
      </c>
      <c r="AX133" s="144">
        <v>88236052200</v>
      </c>
      <c r="AY133" s="144">
        <v>29682791523.459999</v>
      </c>
      <c r="AZ133" s="144">
        <v>127115557819.17</v>
      </c>
      <c r="BA133" s="144">
        <v>165089508507</v>
      </c>
      <c r="BB133" s="144">
        <v>32097817500</v>
      </c>
      <c r="BC133" s="144">
        <v>211372886509.76001</v>
      </c>
      <c r="BD133" s="142">
        <v>383647595624</v>
      </c>
      <c r="BE133" s="142">
        <v>394462797657.07001</v>
      </c>
      <c r="BF133" s="144">
        <v>172310359000</v>
      </c>
      <c r="BG133" s="144">
        <v>176808448969.64999</v>
      </c>
      <c r="BH133" s="144">
        <v>30173046800</v>
      </c>
      <c r="BI133" s="144">
        <v>5888193500</v>
      </c>
      <c r="BJ133" s="144">
        <v>38271618081.019997</v>
      </c>
      <c r="BK133" s="144">
        <v>171694348200</v>
      </c>
      <c r="BL133" s="144">
        <v>40639523497.839996</v>
      </c>
      <c r="BM133" s="144">
        <v>224685835075.29001</v>
      </c>
      <c r="BN133" s="144">
        <v>31646188000</v>
      </c>
      <c r="BO133" s="144">
        <v>4973174498.5100002</v>
      </c>
      <c r="BP133" s="144">
        <v>40552718799.089996</v>
      </c>
      <c r="BQ133" s="154">
        <v>43233</v>
      </c>
      <c r="BR133" s="144">
        <v>28894514000</v>
      </c>
      <c r="BS133" s="152">
        <v>1893600000</v>
      </c>
      <c r="BT133" s="144">
        <v>31987023315.310001</v>
      </c>
      <c r="BU133" s="144">
        <v>122928462000</v>
      </c>
      <c r="BV133" s="144">
        <v>131637483506.64999</v>
      </c>
      <c r="BW133" s="144">
        <v>333839191500</v>
      </c>
      <c r="BX133" s="144">
        <v>393194051766.67999</v>
      </c>
      <c r="BY133" s="148">
        <v>78947635000</v>
      </c>
      <c r="BZ133" s="148">
        <v>11082935000</v>
      </c>
      <c r="CA133" s="148">
        <v>100820184002.42</v>
      </c>
      <c r="CB133" s="148">
        <v>89853456300</v>
      </c>
      <c r="CC133" s="148">
        <v>91072031937.809998</v>
      </c>
      <c r="CD133" s="148"/>
      <c r="CI133" s="148">
        <v>191851000000</v>
      </c>
      <c r="CJ133" s="148">
        <v>193222311302.37</v>
      </c>
      <c r="CK133" s="155">
        <v>48834620000</v>
      </c>
      <c r="CL133" s="155">
        <v>50203507896.580002</v>
      </c>
    </row>
    <row r="134" spans="1:90" x14ac:dyDescent="0.25">
      <c r="A134" s="154">
        <v>43234</v>
      </c>
      <c r="B134" s="142">
        <v>345693279306</v>
      </c>
      <c r="C134" s="142">
        <v>425226896160.15997</v>
      </c>
      <c r="D134" s="144">
        <v>390102790670</v>
      </c>
      <c r="E134" s="144">
        <v>309276842200</v>
      </c>
      <c r="F134" s="144">
        <v>810936825744.32202</v>
      </c>
      <c r="G134" s="142">
        <v>114921143322</v>
      </c>
      <c r="H134" s="142">
        <v>135894768926.27</v>
      </c>
      <c r="I134" s="144">
        <v>1011600000</v>
      </c>
      <c r="J134" s="144">
        <v>4266453240</v>
      </c>
      <c r="K134" s="144">
        <v>5629116126.3100004</v>
      </c>
      <c r="L134" s="144">
        <v>634519343676</v>
      </c>
      <c r="M134" s="144">
        <v>703837529249.09094</v>
      </c>
      <c r="N134" s="144">
        <v>313918329760</v>
      </c>
      <c r="O134" s="144">
        <v>28125541780</v>
      </c>
      <c r="P134" s="144">
        <v>395399462413.62</v>
      </c>
      <c r="Q134" s="144">
        <v>67936812700</v>
      </c>
      <c r="R134" s="144">
        <v>14019170590</v>
      </c>
      <c r="S134" s="144">
        <v>85491794863.509995</v>
      </c>
      <c r="T134" s="144">
        <v>323922314827.56</v>
      </c>
      <c r="U134" s="144">
        <v>90354972403.190002</v>
      </c>
      <c r="V134" s="144">
        <v>506029742471.12</v>
      </c>
      <c r="W134" s="144">
        <v>36300331100</v>
      </c>
      <c r="X134" s="144">
        <v>4749878410.9200001</v>
      </c>
      <c r="Y134" s="144">
        <v>46268745250.949997</v>
      </c>
      <c r="Z134" s="144">
        <v>63239130599.25</v>
      </c>
      <c r="AA134" s="144">
        <v>65696008756.760002</v>
      </c>
      <c r="AB134" s="144">
        <v>34557793100</v>
      </c>
      <c r="AC134" s="144">
        <v>6243236150.3599997</v>
      </c>
      <c r="AD134" s="144">
        <v>44072490190.82</v>
      </c>
      <c r="AE134" s="144">
        <v>26928044300</v>
      </c>
      <c r="AF134" s="144">
        <v>3691258813.73</v>
      </c>
      <c r="AG134" s="144">
        <v>36985320284.379997</v>
      </c>
      <c r="AH134" s="142">
        <v>920240551900</v>
      </c>
      <c r="AI134" s="142">
        <v>1176897362325.45</v>
      </c>
      <c r="AJ134" s="144">
        <v>23678329376</v>
      </c>
      <c r="AK134" s="144">
        <v>3499998494.4200001</v>
      </c>
      <c r="AL134" s="144">
        <v>30384278580.810001</v>
      </c>
      <c r="AM134" s="144">
        <v>76329717600.080002</v>
      </c>
      <c r="AN134" s="144">
        <v>15848273318.959999</v>
      </c>
      <c r="AO134" s="144">
        <v>95951819086.179993</v>
      </c>
      <c r="AP134" s="142">
        <v>98373110000</v>
      </c>
      <c r="AQ134" s="142">
        <v>313906588992.58002</v>
      </c>
      <c r="AR134" s="144">
        <v>42182994000</v>
      </c>
      <c r="AS134" s="144">
        <v>5598364618.7600002</v>
      </c>
      <c r="AT134" s="144">
        <v>54777413392.760002</v>
      </c>
      <c r="AU134" s="144">
        <v>903699796339</v>
      </c>
      <c r="AV134" s="144">
        <v>25554065000</v>
      </c>
      <c r="AW134" s="144">
        <v>948559660739.21997</v>
      </c>
      <c r="AX134" s="144">
        <v>92857214700</v>
      </c>
      <c r="AY134" s="144">
        <v>29168821423.459999</v>
      </c>
      <c r="AZ134" s="144">
        <v>126762932571.50999</v>
      </c>
      <c r="BA134" s="144">
        <v>165970741490</v>
      </c>
      <c r="BB134" s="144">
        <v>31886115000</v>
      </c>
      <c r="BC134" s="144">
        <v>212151928856.64001</v>
      </c>
      <c r="BD134" s="142">
        <v>385154840198</v>
      </c>
      <c r="BE134" s="142">
        <v>396181720648.37</v>
      </c>
      <c r="BF134" s="144">
        <v>172658331500</v>
      </c>
      <c r="BG134" s="144">
        <v>177264917173.76999</v>
      </c>
      <c r="BH134" s="144">
        <v>30270258900</v>
      </c>
      <c r="BI134" s="144">
        <v>5787646000</v>
      </c>
      <c r="BJ134" s="144">
        <v>38281749312.290001</v>
      </c>
      <c r="BK134" s="144">
        <v>127252530800</v>
      </c>
      <c r="BL134" s="144">
        <v>39815866997.839996</v>
      </c>
      <c r="BM134" s="144">
        <v>224253871413.41</v>
      </c>
      <c r="BN134" s="144">
        <v>31648806000</v>
      </c>
      <c r="BO134" s="144">
        <v>4910817998.5100002</v>
      </c>
      <c r="BP134" s="144">
        <v>40512537323.239998</v>
      </c>
      <c r="BQ134" s="154">
        <v>43234</v>
      </c>
      <c r="BR134" s="144">
        <v>28927866500</v>
      </c>
      <c r="BS134" s="152">
        <v>1876850000</v>
      </c>
      <c r="BT134" s="144">
        <v>32016900930</v>
      </c>
      <c r="BU134" s="144">
        <v>97872891500</v>
      </c>
      <c r="BV134" s="144">
        <v>131723065730.22</v>
      </c>
      <c r="BW134" s="144">
        <v>334744041500</v>
      </c>
      <c r="BX134" s="144">
        <v>395257907810.56</v>
      </c>
      <c r="BY134" s="148">
        <v>79184688700</v>
      </c>
      <c r="BZ134" s="148">
        <v>11054603000</v>
      </c>
      <c r="CA134" s="148">
        <v>101077200117.39999</v>
      </c>
      <c r="CB134" s="148">
        <v>89844441400</v>
      </c>
      <c r="CC134" s="148">
        <v>91059899924.990005</v>
      </c>
      <c r="CD134" s="148"/>
      <c r="CI134" s="148">
        <v>191483783200</v>
      </c>
      <c r="CJ134" s="148">
        <v>192834081512.56</v>
      </c>
      <c r="CK134" s="155">
        <v>48824365500</v>
      </c>
      <c r="CL134" s="155">
        <v>50228303383.110001</v>
      </c>
    </row>
    <row r="135" spans="1:90" x14ac:dyDescent="0.25">
      <c r="A135" s="154">
        <v>43235</v>
      </c>
      <c r="B135" s="142">
        <v>357749199884</v>
      </c>
      <c r="C135" s="142">
        <v>402986599390.62</v>
      </c>
      <c r="D135" s="144">
        <v>380270309282</v>
      </c>
      <c r="E135" s="144">
        <v>307240282400</v>
      </c>
      <c r="F135" s="144">
        <v>809365211711.802</v>
      </c>
      <c r="G135" s="142">
        <v>114912093000</v>
      </c>
      <c r="H135" s="142">
        <v>135872130983.59</v>
      </c>
      <c r="I135" s="144">
        <v>1010000000</v>
      </c>
      <c r="J135" s="144">
        <v>4228828440</v>
      </c>
      <c r="K135" s="144">
        <v>5530649686.8100004</v>
      </c>
      <c r="L135" s="144">
        <v>626267332709</v>
      </c>
      <c r="M135" s="144">
        <v>704761548160.69104</v>
      </c>
      <c r="N135" s="144">
        <v>313986141940</v>
      </c>
      <c r="O135" s="144">
        <v>28046465080</v>
      </c>
      <c r="P135" s="144">
        <v>395396340752.15997</v>
      </c>
      <c r="Q135" s="144">
        <v>67953449600</v>
      </c>
      <c r="R135" s="144">
        <v>13959322890</v>
      </c>
      <c r="S135" s="144">
        <v>85509409600</v>
      </c>
      <c r="T135" s="144">
        <v>315258163195.56</v>
      </c>
      <c r="U135" s="144">
        <v>88547954904.919998</v>
      </c>
      <c r="V135" s="144">
        <v>504292909313.59998</v>
      </c>
      <c r="W135" s="144">
        <v>36276838300</v>
      </c>
      <c r="X135" s="144">
        <v>4706228459.2799997</v>
      </c>
      <c r="Y135" s="144">
        <v>46214847196.480003</v>
      </c>
      <c r="Z135" s="144">
        <v>63028513900.129997</v>
      </c>
      <c r="AA135" s="144">
        <v>64431107414.760002</v>
      </c>
      <c r="AB135" s="144">
        <v>34733260100</v>
      </c>
      <c r="AC135" s="144">
        <v>6253264150.1599998</v>
      </c>
      <c r="AD135" s="144">
        <v>44256055223.209999</v>
      </c>
      <c r="AE135" s="144">
        <v>26988566200</v>
      </c>
      <c r="AF135" s="144">
        <v>3665996914.21</v>
      </c>
      <c r="AG135" s="144">
        <v>37024365913.089996</v>
      </c>
      <c r="AH135" s="142">
        <v>919734448200</v>
      </c>
      <c r="AI135" s="142">
        <v>1179045564395.1799</v>
      </c>
      <c r="AJ135" s="144">
        <v>23713968256</v>
      </c>
      <c r="AK135" s="144">
        <v>3466262443.5700002</v>
      </c>
      <c r="AL135" s="144">
        <v>30378774617.959999</v>
      </c>
      <c r="AM135" s="144">
        <v>76353361800.080002</v>
      </c>
      <c r="AN135" s="144">
        <v>15785873819.84</v>
      </c>
      <c r="AO135" s="144">
        <v>95986531213.360001</v>
      </c>
      <c r="AP135" s="142">
        <v>98371230000</v>
      </c>
      <c r="AQ135" s="142">
        <v>313803470152.28998</v>
      </c>
      <c r="AR135" s="144">
        <v>42366835000</v>
      </c>
      <c r="AS135" s="144">
        <v>5550771321.0200005</v>
      </c>
      <c r="AT135" s="144">
        <v>54925670255.419998</v>
      </c>
      <c r="AU135" s="144">
        <v>903828415080</v>
      </c>
      <c r="AV135" s="144">
        <v>26466110000</v>
      </c>
      <c r="AW135" s="144">
        <v>949797551965.85999</v>
      </c>
      <c r="AX135" s="144">
        <v>92842956700</v>
      </c>
      <c r="AY135" s="144">
        <v>28152754622.810001</v>
      </c>
      <c r="AZ135" s="144">
        <v>125755547937.63</v>
      </c>
      <c r="BA135" s="144">
        <v>166149113719</v>
      </c>
      <c r="BB135" s="144">
        <v>31555320000</v>
      </c>
      <c r="BC135" s="144">
        <v>212035918167.95001</v>
      </c>
      <c r="BD135" s="142">
        <v>385389323447</v>
      </c>
      <c r="BE135" s="142">
        <v>396502299770.96997</v>
      </c>
      <c r="BF135" s="144">
        <v>173551451500</v>
      </c>
      <c r="BG135" s="144">
        <v>178194166020.09</v>
      </c>
      <c r="BH135" s="144">
        <v>30267248000</v>
      </c>
      <c r="BI135" s="144">
        <v>5665125500</v>
      </c>
      <c r="BJ135" s="144">
        <v>38197885423.82</v>
      </c>
      <c r="BK135" s="144">
        <v>128249813300</v>
      </c>
      <c r="BL135" s="144">
        <v>40472419498.910004</v>
      </c>
      <c r="BM135" s="144">
        <v>223762853315.22</v>
      </c>
      <c r="BN135" s="144">
        <v>31646513000</v>
      </c>
      <c r="BO135" s="144">
        <v>4837118999.1700001</v>
      </c>
      <c r="BP135" s="144">
        <v>40432032733.089996</v>
      </c>
      <c r="BQ135" s="154">
        <v>43235</v>
      </c>
      <c r="BR135" s="144">
        <v>29084237000</v>
      </c>
      <c r="BS135" s="152">
        <v>1816275000</v>
      </c>
      <c r="BT135" s="144">
        <v>32117169541.09</v>
      </c>
      <c r="BU135" s="144">
        <v>97915459500</v>
      </c>
      <c r="BV135" s="144">
        <v>131795211610.82001</v>
      </c>
      <c r="BW135" s="144">
        <v>335022642000</v>
      </c>
      <c r="BX135" s="144">
        <v>394613946655.78998</v>
      </c>
      <c r="BY135" s="148">
        <v>79203063000</v>
      </c>
      <c r="BZ135" s="148">
        <v>10812517500</v>
      </c>
      <c r="CA135" s="148">
        <v>100801560539.41</v>
      </c>
      <c r="CB135" s="148">
        <v>87135386500</v>
      </c>
      <c r="CC135" s="148">
        <v>88363556038.660004</v>
      </c>
      <c r="CD135" s="148"/>
      <c r="CI135" s="148">
        <v>185148840100</v>
      </c>
      <c r="CJ135" s="148">
        <v>186513482547.47</v>
      </c>
      <c r="CK135" s="155">
        <v>49277632000</v>
      </c>
      <c r="CL135" s="155">
        <v>50237056878.709999</v>
      </c>
    </row>
    <row r="136" spans="1:90" x14ac:dyDescent="0.25">
      <c r="A136" s="154">
        <v>43236</v>
      </c>
      <c r="B136" s="142">
        <v>327215251500</v>
      </c>
      <c r="C136" s="142">
        <v>403056879718.40997</v>
      </c>
      <c r="D136" s="144">
        <v>379759776587</v>
      </c>
      <c r="E136" s="144">
        <v>307151175600</v>
      </c>
      <c r="F136" s="144">
        <v>808844316700.25195</v>
      </c>
      <c r="G136" s="142">
        <v>114757629812</v>
      </c>
      <c r="H136" s="142">
        <v>135742213095.49001</v>
      </c>
      <c r="I136" s="144">
        <v>1010000000</v>
      </c>
      <c r="J136" s="144">
        <v>4219138820</v>
      </c>
      <c r="K136" s="144">
        <v>5520933388.9200001</v>
      </c>
      <c r="L136" s="144">
        <v>624987638695</v>
      </c>
      <c r="M136" s="144">
        <v>703610836962.29102</v>
      </c>
      <c r="N136" s="144">
        <v>313564385500</v>
      </c>
      <c r="O136" s="144">
        <v>28081757240</v>
      </c>
      <c r="P136" s="144">
        <v>395062674084.89001</v>
      </c>
      <c r="Q136" s="144">
        <v>67713131400</v>
      </c>
      <c r="R136" s="144">
        <v>14015295370</v>
      </c>
      <c r="S136" s="144">
        <v>85334581766.360001</v>
      </c>
      <c r="T136" s="144">
        <v>347067675523.56</v>
      </c>
      <c r="U136" s="144">
        <v>88645184204.919998</v>
      </c>
      <c r="V136" s="144">
        <v>503701508948.53003</v>
      </c>
      <c r="W136" s="144">
        <v>36147040500</v>
      </c>
      <c r="X136" s="144">
        <v>4706287619.2799997</v>
      </c>
      <c r="Y136" s="144">
        <v>46090614028.830002</v>
      </c>
      <c r="Z136" s="144">
        <v>63494120300.129997</v>
      </c>
      <c r="AA136" s="144">
        <v>64908067201.199997</v>
      </c>
      <c r="AB136" s="144">
        <v>34618560200</v>
      </c>
      <c r="AC136" s="144">
        <v>6213478950.1599998</v>
      </c>
      <c r="AD136" s="144">
        <v>44105468106.690002</v>
      </c>
      <c r="AE136" s="144">
        <v>26883449100</v>
      </c>
      <c r="AF136" s="144">
        <v>3665943234.21</v>
      </c>
      <c r="AG136" s="144">
        <v>36912024599.660004</v>
      </c>
      <c r="AH136" s="142">
        <v>919682413500</v>
      </c>
      <c r="AI136" s="142">
        <v>1124832115946.1599</v>
      </c>
      <c r="AJ136" s="144">
        <v>23662618129</v>
      </c>
      <c r="AK136" s="144">
        <v>3466177083.5700002</v>
      </c>
      <c r="AL136" s="144">
        <v>30330776057.189999</v>
      </c>
      <c r="AM136" s="144">
        <v>76080886500.080002</v>
      </c>
      <c r="AN136" s="144">
        <v>15848153359.84</v>
      </c>
      <c r="AO136" s="144">
        <v>95785973805.509995</v>
      </c>
      <c r="AP136" s="142">
        <v>98369350000</v>
      </c>
      <c r="AQ136" s="142">
        <v>312890866179.40997</v>
      </c>
      <c r="AR136" s="144">
        <v>42240794000</v>
      </c>
      <c r="AS136" s="144">
        <v>5550654961.0200005</v>
      </c>
      <c r="AT136" s="144">
        <v>54806109930.160004</v>
      </c>
      <c r="AU136" s="144">
        <v>902923318297</v>
      </c>
      <c r="AV136" s="144">
        <v>26579630000</v>
      </c>
      <c r="AW136" s="144">
        <v>949203294455.25</v>
      </c>
      <c r="AX136" s="144">
        <v>92827555200</v>
      </c>
      <c r="AY136" s="144">
        <v>28446633362.810001</v>
      </c>
      <c r="AZ136" s="144">
        <v>126051990619.31</v>
      </c>
      <c r="BA136" s="144">
        <v>165545881737</v>
      </c>
      <c r="BB136" s="144">
        <v>31627520000</v>
      </c>
      <c r="BC136" s="144">
        <v>211541301635.92001</v>
      </c>
      <c r="BD136" s="142">
        <v>382025079079</v>
      </c>
      <c r="BE136" s="142">
        <v>395334743010.41998</v>
      </c>
      <c r="BF136" s="144">
        <v>173021000000</v>
      </c>
      <c r="BG136" s="144">
        <v>177699863058.89001</v>
      </c>
      <c r="BH136" s="144">
        <v>30168923400</v>
      </c>
      <c r="BI136" s="144">
        <v>5665029500</v>
      </c>
      <c r="BJ136" s="144">
        <v>38104329849.18</v>
      </c>
      <c r="BK136" s="144">
        <v>128124794700</v>
      </c>
      <c r="BL136" s="144">
        <v>40450323998.910004</v>
      </c>
      <c r="BM136" s="144">
        <v>223688128181.07001</v>
      </c>
      <c r="BN136" s="144">
        <v>31635964500</v>
      </c>
      <c r="BO136" s="144">
        <v>4849204999.1700001</v>
      </c>
      <c r="BP136" s="144">
        <v>40440355352.82</v>
      </c>
      <c r="BQ136" s="154">
        <v>43236</v>
      </c>
      <c r="BR136" s="144">
        <v>28935800500</v>
      </c>
      <c r="BS136" s="152">
        <v>1838250000</v>
      </c>
      <c r="BT136" s="144">
        <v>31995123800.619999</v>
      </c>
      <c r="BU136" s="144">
        <v>97882845000</v>
      </c>
      <c r="BV136" s="144">
        <v>131778074329.92</v>
      </c>
      <c r="BW136" s="144">
        <v>334040909000</v>
      </c>
      <c r="BX136" s="144">
        <v>394518231901.70001</v>
      </c>
      <c r="BY136" s="148">
        <v>78991879200</v>
      </c>
      <c r="BZ136" s="148">
        <v>10812458000</v>
      </c>
      <c r="CA136" s="148">
        <v>100606286676.84</v>
      </c>
      <c r="CB136" s="148">
        <v>87208788000</v>
      </c>
      <c r="CC136" s="148">
        <v>88433897429.729996</v>
      </c>
      <c r="CD136" s="148"/>
      <c r="CI136" s="148">
        <v>185042761300</v>
      </c>
      <c r="CJ136" s="148">
        <v>186410099647.51001</v>
      </c>
      <c r="CK136" s="155">
        <v>49274745500</v>
      </c>
      <c r="CL136" s="155">
        <v>50247713217.760002</v>
      </c>
    </row>
    <row r="137" spans="1:90" x14ac:dyDescent="0.25">
      <c r="A137" s="154">
        <v>43237</v>
      </c>
      <c r="B137" s="142">
        <v>327232862500</v>
      </c>
      <c r="C137" s="142">
        <v>403138239103.73999</v>
      </c>
      <c r="D137" s="144">
        <v>379479090428</v>
      </c>
      <c r="E137" s="144">
        <v>308308920500</v>
      </c>
      <c r="F137" s="144">
        <v>809801020320.63196</v>
      </c>
      <c r="G137" s="142">
        <v>114699508910</v>
      </c>
      <c r="H137" s="142">
        <v>135675591202.17</v>
      </c>
      <c r="I137" s="144">
        <v>1010000000</v>
      </c>
      <c r="J137" s="144">
        <v>4225288580</v>
      </c>
      <c r="K137" s="144">
        <v>5527056881.5600004</v>
      </c>
      <c r="L137" s="144">
        <v>620308776908</v>
      </c>
      <c r="M137" s="144">
        <v>702853873286.30103</v>
      </c>
      <c r="N137" s="144">
        <v>313420343440</v>
      </c>
      <c r="O137" s="144">
        <v>28208014160</v>
      </c>
      <c r="P137" s="144">
        <v>395106622782.87</v>
      </c>
      <c r="Q137" s="144">
        <v>67554164100</v>
      </c>
      <c r="R137" s="144">
        <v>14083576480</v>
      </c>
      <c r="S137" s="144">
        <v>85253410215.910004</v>
      </c>
      <c r="T137" s="144">
        <v>346783248169.56</v>
      </c>
      <c r="U137" s="144">
        <v>88228507804.919998</v>
      </c>
      <c r="V137" s="144">
        <v>503068314020.78003</v>
      </c>
      <c r="W137" s="144">
        <v>36053217200</v>
      </c>
      <c r="X137" s="144">
        <v>4712939664.2799997</v>
      </c>
      <c r="Y137" s="144">
        <v>46009065797.5</v>
      </c>
      <c r="Z137" s="144">
        <v>63195277400.129997</v>
      </c>
      <c r="AA137" s="144">
        <v>64604192913</v>
      </c>
      <c r="AB137" s="144">
        <v>34530193700</v>
      </c>
      <c r="AC137" s="144">
        <v>6306196300.1599998</v>
      </c>
      <c r="AD137" s="144">
        <v>44113895780.360001</v>
      </c>
      <c r="AE137" s="144">
        <v>26836958600</v>
      </c>
      <c r="AF137" s="144">
        <v>3671737324.21</v>
      </c>
      <c r="AG137" s="144">
        <v>36875588671.040001</v>
      </c>
      <c r="AH137" s="142">
        <v>919630654800</v>
      </c>
      <c r="AI137" s="142">
        <v>1149958248901.54</v>
      </c>
      <c r="AJ137" s="144">
        <v>23636897139</v>
      </c>
      <c r="AK137" s="144">
        <v>3463301138.5700002</v>
      </c>
      <c r="AL137" s="144">
        <v>30305619826.75</v>
      </c>
      <c r="AM137" s="144">
        <v>75888400900.080002</v>
      </c>
      <c r="AN137" s="144">
        <v>15930036539.84</v>
      </c>
      <c r="AO137" s="144">
        <v>95685057507.110001</v>
      </c>
      <c r="AP137" s="142">
        <v>98367470000</v>
      </c>
      <c r="AQ137" s="142">
        <v>312938791087.27002</v>
      </c>
      <c r="AR137" s="144">
        <v>42153446000</v>
      </c>
      <c r="AS137" s="144">
        <v>5558348141.0200005</v>
      </c>
      <c r="AT137" s="144">
        <v>54733058854.029999</v>
      </c>
      <c r="AU137" s="144">
        <v>902782591527</v>
      </c>
      <c r="AV137" s="144">
        <v>26870850000</v>
      </c>
      <c r="AW137" s="144">
        <v>974553822464.95996</v>
      </c>
      <c r="AX137" s="144">
        <v>92805430700</v>
      </c>
      <c r="AY137" s="144">
        <v>25440617742.810001</v>
      </c>
      <c r="AZ137" s="144">
        <v>125968427317.46001</v>
      </c>
      <c r="BA137" s="144">
        <v>165072414324</v>
      </c>
      <c r="BB137" s="144">
        <v>31692807500</v>
      </c>
      <c r="BC137" s="144">
        <v>211169344592.73999</v>
      </c>
      <c r="BD137" s="142">
        <v>376101515608</v>
      </c>
      <c r="BE137" s="142">
        <v>384129531110.78003</v>
      </c>
      <c r="BF137" s="144">
        <v>172930713500</v>
      </c>
      <c r="BG137" s="144">
        <v>177645726989.59</v>
      </c>
      <c r="BH137" s="144">
        <v>30104851000</v>
      </c>
      <c r="BI137" s="144">
        <v>5654918000</v>
      </c>
      <c r="BJ137" s="144">
        <v>38035015519.790001</v>
      </c>
      <c r="BK137" s="144">
        <v>128051343900</v>
      </c>
      <c r="BL137" s="144">
        <v>40553679498.910004</v>
      </c>
      <c r="BM137" s="144">
        <v>223802645241.42001</v>
      </c>
      <c r="BN137" s="144">
        <v>31622088000</v>
      </c>
      <c r="BO137" s="144">
        <v>4841209499.1700001</v>
      </c>
      <c r="BP137" s="144">
        <v>40425268130.940002</v>
      </c>
      <c r="BQ137" s="154">
        <v>43237</v>
      </c>
      <c r="BR137" s="144">
        <v>28871983500</v>
      </c>
      <c r="BS137" s="152">
        <v>1815300000</v>
      </c>
      <c r="BT137" s="144">
        <v>31912774811.139999</v>
      </c>
      <c r="BU137" s="144">
        <v>97853522500</v>
      </c>
      <c r="BV137" s="144">
        <v>131806427473.78</v>
      </c>
      <c r="BW137" s="144">
        <v>333514654000</v>
      </c>
      <c r="BX137" s="144">
        <v>395305463939.58002</v>
      </c>
      <c r="BY137" s="148">
        <v>78926352500</v>
      </c>
      <c r="BZ137" s="148">
        <v>10728018000</v>
      </c>
      <c r="CA137" s="148">
        <v>100472278144.72</v>
      </c>
      <c r="CB137" s="148">
        <v>86151991500</v>
      </c>
      <c r="CC137" s="148">
        <v>87399130418.860001</v>
      </c>
      <c r="CD137" s="148"/>
      <c r="CI137" s="148">
        <v>183254744000</v>
      </c>
      <c r="CJ137" s="148">
        <v>184614681814.89999</v>
      </c>
      <c r="CK137" s="155">
        <v>49271859000</v>
      </c>
      <c r="CL137" s="155">
        <v>50259181788.18</v>
      </c>
    </row>
    <row r="138" spans="1:90" x14ac:dyDescent="0.25">
      <c r="A138" s="154">
        <v>43238</v>
      </c>
      <c r="B138" s="142">
        <v>327212621000</v>
      </c>
      <c r="C138" s="142">
        <v>407187856998.76001</v>
      </c>
      <c r="D138" s="144">
        <v>379326350422</v>
      </c>
      <c r="E138" s="144">
        <v>307551798100</v>
      </c>
      <c r="F138" s="144">
        <v>809502293942.14197</v>
      </c>
      <c r="G138" s="142">
        <v>114416967548</v>
      </c>
      <c r="H138" s="142">
        <v>135418059420.7</v>
      </c>
      <c r="I138" s="144">
        <v>1010000000</v>
      </c>
      <c r="J138" s="144">
        <v>4199648900</v>
      </c>
      <c r="K138" s="144">
        <v>5501369425.1899996</v>
      </c>
      <c r="L138" s="144">
        <v>618391198411</v>
      </c>
      <c r="M138" s="144">
        <v>701061894898.22095</v>
      </c>
      <c r="N138" s="144">
        <v>312713976640</v>
      </c>
      <c r="O138" s="144">
        <v>27938909900</v>
      </c>
      <c r="P138" s="144">
        <v>394193848894.04999</v>
      </c>
      <c r="Q138" s="144">
        <v>66505500200</v>
      </c>
      <c r="R138" s="144">
        <v>13986476850</v>
      </c>
      <c r="S138" s="144">
        <v>84705996003.75</v>
      </c>
      <c r="T138" s="144">
        <v>344043203397.56</v>
      </c>
      <c r="U138" s="144">
        <v>87568480004.919998</v>
      </c>
      <c r="V138" s="144">
        <v>501616608327.40997</v>
      </c>
      <c r="W138" s="144">
        <v>35840886400</v>
      </c>
      <c r="X138" s="144">
        <v>4658826279.2799997</v>
      </c>
      <c r="Y138" s="144">
        <v>45748249243.510002</v>
      </c>
      <c r="Z138" s="144">
        <v>60647786800.129997</v>
      </c>
      <c r="AA138" s="144">
        <v>64487744111.709999</v>
      </c>
      <c r="AB138" s="144">
        <v>34350423300</v>
      </c>
      <c r="AC138" s="144">
        <v>6462925250.1599998</v>
      </c>
      <c r="AD138" s="144">
        <v>44094930490.610001</v>
      </c>
      <c r="AE138" s="144">
        <v>26701601800</v>
      </c>
      <c r="AF138" s="144">
        <v>3629314554.21</v>
      </c>
      <c r="AG138" s="144">
        <v>36702049969.629997</v>
      </c>
      <c r="AH138" s="142">
        <v>919577993100</v>
      </c>
      <c r="AI138" s="142">
        <v>1039151081464.39</v>
      </c>
      <c r="AJ138" s="144">
        <v>23546760473</v>
      </c>
      <c r="AK138" s="144">
        <v>3426928223.5700002</v>
      </c>
      <c r="AL138" s="144">
        <v>30182552930.560001</v>
      </c>
      <c r="AM138" s="144">
        <v>74679727900.080002</v>
      </c>
      <c r="AN138" s="144">
        <v>15816572399.84</v>
      </c>
      <c r="AO138" s="144">
        <v>95058629269.070007</v>
      </c>
      <c r="AP138" s="142">
        <v>98365590000</v>
      </c>
      <c r="AQ138" s="142">
        <v>313489067237.78998</v>
      </c>
      <c r="AR138" s="144">
        <v>41944863000</v>
      </c>
      <c r="AS138" s="144">
        <v>5494528101.0200005</v>
      </c>
      <c r="AT138" s="144">
        <v>54467278373.809998</v>
      </c>
      <c r="AU138" s="144">
        <v>926824290202</v>
      </c>
      <c r="AV138" s="144">
        <v>29923231800</v>
      </c>
      <c r="AW138" s="144">
        <v>973490538129.72998</v>
      </c>
      <c r="AX138" s="144">
        <v>95320078700</v>
      </c>
      <c r="AY138" s="144">
        <v>25030295602.810001</v>
      </c>
      <c r="AZ138" s="144">
        <v>125531162639.09</v>
      </c>
      <c r="BA138" s="144">
        <v>164164300130</v>
      </c>
      <c r="BB138" s="144">
        <v>31631110000</v>
      </c>
      <c r="BC138" s="144">
        <v>205936028295.64999</v>
      </c>
      <c r="BD138" s="142">
        <v>374117678144</v>
      </c>
      <c r="BE138" s="142">
        <v>382215708206.95001</v>
      </c>
      <c r="BF138" s="144">
        <v>172716936000</v>
      </c>
      <c r="BG138" s="144">
        <v>177468100127.48999</v>
      </c>
      <c r="BH138" s="144">
        <v>29851148100</v>
      </c>
      <c r="BI138" s="144">
        <v>5597755500</v>
      </c>
      <c r="BJ138" s="144">
        <v>37729023084.190002</v>
      </c>
      <c r="BK138" s="144">
        <v>127850161100</v>
      </c>
      <c r="BL138" s="144">
        <v>40072224998.910004</v>
      </c>
      <c r="BM138" s="144">
        <v>223149082271.73001</v>
      </c>
      <c r="BN138" s="144">
        <v>31602156000</v>
      </c>
      <c r="BO138" s="144">
        <v>4797235499.1700001</v>
      </c>
      <c r="BP138" s="144">
        <v>40368147528.330002</v>
      </c>
      <c r="BQ138" s="154">
        <v>43238</v>
      </c>
      <c r="BR138" s="144">
        <v>28702107500</v>
      </c>
      <c r="BS138" s="152">
        <v>1806425000</v>
      </c>
      <c r="BT138" s="144">
        <v>31738413340.5</v>
      </c>
      <c r="BU138" s="144">
        <v>97781574500</v>
      </c>
      <c r="BV138" s="144">
        <v>131761332592.41</v>
      </c>
      <c r="BW138" s="144">
        <v>332286470500</v>
      </c>
      <c r="BX138" s="144">
        <v>393909426831.64001</v>
      </c>
      <c r="BY138" s="148">
        <v>78640690300</v>
      </c>
      <c r="BZ138" s="148">
        <v>10648146500</v>
      </c>
      <c r="CA138" s="148">
        <v>100122485595.37</v>
      </c>
      <c r="CB138" s="148">
        <v>85369148100</v>
      </c>
      <c r="CC138" s="148">
        <v>86609436765.240005</v>
      </c>
      <c r="CD138" s="148"/>
      <c r="CI138" s="148">
        <v>182033959100</v>
      </c>
      <c r="CJ138" s="148">
        <v>183386567327.35001</v>
      </c>
      <c r="CK138" s="155">
        <v>49268971500</v>
      </c>
      <c r="CL138" s="155">
        <v>50270137718.029999</v>
      </c>
    </row>
    <row r="139" spans="1:90" x14ac:dyDescent="0.25">
      <c r="A139" s="154">
        <v>43239</v>
      </c>
      <c r="B139" s="142">
        <v>327212621000</v>
      </c>
      <c r="C139" s="142">
        <v>407187856998.76001</v>
      </c>
      <c r="D139" s="144">
        <v>379326350422</v>
      </c>
      <c r="E139" s="144">
        <v>307551798100</v>
      </c>
      <c r="F139" s="144">
        <v>809502293942.14197</v>
      </c>
      <c r="G139" s="142">
        <v>114416967548</v>
      </c>
      <c r="H139" s="142">
        <v>135418059420.7</v>
      </c>
      <c r="I139" s="144">
        <v>1010000000</v>
      </c>
      <c r="J139" s="144">
        <v>4199648900</v>
      </c>
      <c r="K139" s="144">
        <v>5501369425.1899996</v>
      </c>
      <c r="L139" s="144">
        <v>618391198411</v>
      </c>
      <c r="M139" s="144">
        <v>701061894898.22095</v>
      </c>
      <c r="N139" s="144">
        <v>312713976640</v>
      </c>
      <c r="O139" s="144">
        <v>27938909900</v>
      </c>
      <c r="P139" s="144">
        <v>394193848894.04999</v>
      </c>
      <c r="Q139" s="144">
        <v>66505500200</v>
      </c>
      <c r="R139" s="144">
        <v>13986476850</v>
      </c>
      <c r="S139" s="144">
        <v>84705996003.75</v>
      </c>
      <c r="T139" s="144">
        <v>344043203397.56</v>
      </c>
      <c r="U139" s="144">
        <v>87568480004.919998</v>
      </c>
      <c r="V139" s="144">
        <v>501616608327.40997</v>
      </c>
      <c r="W139" s="144">
        <v>35840886400</v>
      </c>
      <c r="X139" s="144">
        <v>4658826279.2799997</v>
      </c>
      <c r="Y139" s="144">
        <v>45748249243.510002</v>
      </c>
      <c r="Z139" s="144">
        <v>60647786800.129997</v>
      </c>
      <c r="AA139" s="144">
        <v>64487744111.709999</v>
      </c>
      <c r="AB139" s="144">
        <v>34350423300</v>
      </c>
      <c r="AC139" s="144">
        <v>6462925250.1599998</v>
      </c>
      <c r="AD139" s="144">
        <v>44094930490.610001</v>
      </c>
      <c r="AE139" s="144">
        <v>26701601800</v>
      </c>
      <c r="AF139" s="144">
        <v>3629314554.21</v>
      </c>
      <c r="AG139" s="144">
        <v>36702049969.629997</v>
      </c>
      <c r="AH139" s="142">
        <v>919577993100</v>
      </c>
      <c r="AI139" s="142">
        <v>1039151081464.39</v>
      </c>
      <c r="AJ139" s="144">
        <v>23546760473</v>
      </c>
      <c r="AK139" s="144">
        <v>3426928223.5700002</v>
      </c>
      <c r="AL139" s="144">
        <v>30182552930.560001</v>
      </c>
      <c r="AM139" s="144">
        <v>74679727900.080002</v>
      </c>
      <c r="AN139" s="144">
        <v>15816572399.84</v>
      </c>
      <c r="AO139" s="144">
        <v>95058629269.070007</v>
      </c>
      <c r="AP139" s="142">
        <v>98365590000</v>
      </c>
      <c r="AQ139" s="142">
        <v>313489067237.78998</v>
      </c>
      <c r="AR139" s="144">
        <v>41944863000</v>
      </c>
      <c r="AS139" s="144">
        <v>5494528101.0200005</v>
      </c>
      <c r="AT139" s="144">
        <v>54467278373.809998</v>
      </c>
      <c r="AU139" s="144">
        <v>926824290202</v>
      </c>
      <c r="AV139" s="144">
        <v>29923231800</v>
      </c>
      <c r="AW139" s="144">
        <v>973490538129.72998</v>
      </c>
      <c r="AX139" s="144">
        <v>95320078700</v>
      </c>
      <c r="AY139" s="144">
        <v>25030295602.810001</v>
      </c>
      <c r="AZ139" s="144">
        <v>125531162639.09</v>
      </c>
      <c r="BA139" s="144">
        <v>164164300130</v>
      </c>
      <c r="BB139" s="144">
        <v>31631110000</v>
      </c>
      <c r="BC139" s="144">
        <v>205936028295.64999</v>
      </c>
      <c r="BD139" s="142">
        <v>374117678144</v>
      </c>
      <c r="BE139" s="142">
        <v>382215708206.95001</v>
      </c>
      <c r="BF139" s="144">
        <v>172716936000</v>
      </c>
      <c r="BG139" s="144">
        <v>177468100127.48999</v>
      </c>
      <c r="BH139" s="144">
        <v>29851148100</v>
      </c>
      <c r="BI139" s="144">
        <v>5597755500</v>
      </c>
      <c r="BJ139" s="144">
        <v>37729023084.190002</v>
      </c>
      <c r="BK139" s="144">
        <v>127850161100</v>
      </c>
      <c r="BL139" s="144">
        <v>40072224998.910004</v>
      </c>
      <c r="BM139" s="144">
        <v>223149082271.73001</v>
      </c>
      <c r="BN139" s="144">
        <v>31602156000</v>
      </c>
      <c r="BO139" s="144">
        <v>4797235499.1700001</v>
      </c>
      <c r="BP139" s="144">
        <v>40368147528.330002</v>
      </c>
      <c r="BQ139" s="154">
        <v>43239</v>
      </c>
      <c r="BR139" s="144">
        <v>28702107500</v>
      </c>
      <c r="BS139" s="152">
        <v>1806425000</v>
      </c>
      <c r="BT139" s="144">
        <v>31738413340.5</v>
      </c>
      <c r="BU139" s="144">
        <v>97781574500</v>
      </c>
      <c r="BV139" s="144">
        <v>131761332592.41</v>
      </c>
      <c r="BW139" s="144">
        <v>332286470500</v>
      </c>
      <c r="BX139" s="144">
        <v>393909426831.64001</v>
      </c>
      <c r="BY139" s="148">
        <v>78640690300</v>
      </c>
      <c r="BZ139" s="148">
        <v>10648146500</v>
      </c>
      <c r="CA139" s="148">
        <v>100122485595.37</v>
      </c>
      <c r="CB139" s="148">
        <v>85369148100</v>
      </c>
      <c r="CC139" s="148">
        <v>86609436765.240005</v>
      </c>
      <c r="CD139" s="148"/>
      <c r="CI139" s="148">
        <v>182033959100</v>
      </c>
      <c r="CJ139" s="148">
        <v>183386567327.35001</v>
      </c>
      <c r="CK139" s="155">
        <v>49268971500</v>
      </c>
      <c r="CL139" s="155">
        <v>50270137718.029999</v>
      </c>
    </row>
    <row r="140" spans="1:90" x14ac:dyDescent="0.25">
      <c r="A140" s="154">
        <v>43240</v>
      </c>
      <c r="B140" s="142">
        <v>327212621000</v>
      </c>
      <c r="C140" s="142">
        <v>407187856998.76001</v>
      </c>
      <c r="D140" s="144">
        <v>379326350422</v>
      </c>
      <c r="E140" s="144">
        <v>307551798100</v>
      </c>
      <c r="F140" s="144">
        <v>809502293942.14197</v>
      </c>
      <c r="G140" s="142">
        <v>114416967548</v>
      </c>
      <c r="H140" s="142">
        <v>135418059420.7</v>
      </c>
      <c r="I140" s="144">
        <v>1010000000</v>
      </c>
      <c r="J140" s="144">
        <v>4199648900</v>
      </c>
      <c r="K140" s="144">
        <v>5501369425.1899996</v>
      </c>
      <c r="L140" s="144">
        <v>618391198411</v>
      </c>
      <c r="M140" s="144">
        <v>701061894898.22095</v>
      </c>
      <c r="N140" s="144">
        <v>312713976640</v>
      </c>
      <c r="O140" s="144">
        <v>27938909900</v>
      </c>
      <c r="P140" s="144">
        <v>394193848894.04999</v>
      </c>
      <c r="Q140" s="144">
        <v>66505500200</v>
      </c>
      <c r="R140" s="144">
        <v>13986476850</v>
      </c>
      <c r="S140" s="144">
        <v>84705996003.75</v>
      </c>
      <c r="T140" s="144">
        <v>344043203397.56</v>
      </c>
      <c r="U140" s="144">
        <v>87568480004.919998</v>
      </c>
      <c r="V140" s="144">
        <v>501616608327.40997</v>
      </c>
      <c r="W140" s="144">
        <v>35840886400</v>
      </c>
      <c r="X140" s="144">
        <v>4658826279.2799997</v>
      </c>
      <c r="Y140" s="144">
        <v>45748249243.510002</v>
      </c>
      <c r="Z140" s="144">
        <v>60647786800.129997</v>
      </c>
      <c r="AA140" s="144">
        <v>64487744111.709999</v>
      </c>
      <c r="AB140" s="144">
        <v>34350423300</v>
      </c>
      <c r="AC140" s="144">
        <v>6462925250.1599998</v>
      </c>
      <c r="AD140" s="144">
        <v>44094930490.610001</v>
      </c>
      <c r="AE140" s="144">
        <v>26701601800</v>
      </c>
      <c r="AF140" s="144">
        <v>3629314554.21</v>
      </c>
      <c r="AG140" s="144">
        <v>36702049969.629997</v>
      </c>
      <c r="AH140" s="142">
        <v>919577993100</v>
      </c>
      <c r="AI140" s="142">
        <v>1039151081464.39</v>
      </c>
      <c r="AJ140" s="144">
        <v>23546760473</v>
      </c>
      <c r="AK140" s="144">
        <v>3426928223.5700002</v>
      </c>
      <c r="AL140" s="144">
        <v>30182552930.560001</v>
      </c>
      <c r="AM140" s="144">
        <v>74679727900.080002</v>
      </c>
      <c r="AN140" s="144">
        <v>15816572399.84</v>
      </c>
      <c r="AO140" s="144">
        <v>95058629269.070007</v>
      </c>
      <c r="AP140" s="142">
        <v>98365590000</v>
      </c>
      <c r="AQ140" s="142">
        <v>313489067237.78998</v>
      </c>
      <c r="AR140" s="144">
        <v>41944863000</v>
      </c>
      <c r="AS140" s="144">
        <v>5494528101.0200005</v>
      </c>
      <c r="AT140" s="144">
        <v>54467278373.809998</v>
      </c>
      <c r="AU140" s="144">
        <v>926824290202</v>
      </c>
      <c r="AV140" s="144">
        <v>29923231800</v>
      </c>
      <c r="AW140" s="144">
        <v>973490538129.72998</v>
      </c>
      <c r="AX140" s="144">
        <v>95320078700</v>
      </c>
      <c r="AY140" s="144">
        <v>25030295602.810001</v>
      </c>
      <c r="AZ140" s="144">
        <v>125531162639.09</v>
      </c>
      <c r="BA140" s="144">
        <v>164164300130</v>
      </c>
      <c r="BB140" s="144">
        <v>31631110000</v>
      </c>
      <c r="BC140" s="144">
        <v>205936028295.64999</v>
      </c>
      <c r="BD140" s="142">
        <v>374117678144</v>
      </c>
      <c r="BE140" s="142">
        <v>382215708206.95001</v>
      </c>
      <c r="BF140" s="144">
        <v>172716936000</v>
      </c>
      <c r="BG140" s="144">
        <v>177468100127.48999</v>
      </c>
      <c r="BH140" s="144">
        <v>29851148100</v>
      </c>
      <c r="BI140" s="144">
        <v>5597755500</v>
      </c>
      <c r="BJ140" s="144">
        <v>37729023084.190002</v>
      </c>
      <c r="BK140" s="144">
        <v>127850161100</v>
      </c>
      <c r="BL140" s="144">
        <v>40072224998.910004</v>
      </c>
      <c r="BM140" s="144">
        <v>223149082271.73001</v>
      </c>
      <c r="BN140" s="144">
        <v>31602156000</v>
      </c>
      <c r="BO140" s="144">
        <v>4797235499.1700001</v>
      </c>
      <c r="BP140" s="144">
        <v>40368147528.330002</v>
      </c>
      <c r="BQ140" s="154">
        <v>43240</v>
      </c>
      <c r="BR140" s="144">
        <v>28702107500</v>
      </c>
      <c r="BS140" s="152">
        <v>1806425000</v>
      </c>
      <c r="BT140" s="144">
        <v>31738413340.5</v>
      </c>
      <c r="BU140" s="144">
        <v>97781574500</v>
      </c>
      <c r="BV140" s="144">
        <v>131761332592.41</v>
      </c>
      <c r="BW140" s="144">
        <v>332286470500</v>
      </c>
      <c r="BX140" s="144">
        <v>393909426831.64001</v>
      </c>
      <c r="BY140" s="148">
        <v>78640690300</v>
      </c>
      <c r="BZ140" s="148">
        <v>10648146500</v>
      </c>
      <c r="CA140" s="148">
        <v>100122485595.37</v>
      </c>
      <c r="CB140" s="148">
        <v>85369148100</v>
      </c>
      <c r="CC140" s="148">
        <v>86609436765.240005</v>
      </c>
      <c r="CD140" s="148"/>
      <c r="CI140" s="148">
        <v>182033959100</v>
      </c>
      <c r="CJ140" s="148">
        <v>183386567327.35001</v>
      </c>
      <c r="CK140" s="155">
        <v>49268971500</v>
      </c>
      <c r="CL140" s="155">
        <v>50270137718.029999</v>
      </c>
    </row>
    <row r="141" spans="1:90" x14ac:dyDescent="0.25">
      <c r="A141" s="154">
        <v>43241</v>
      </c>
      <c r="B141" s="142">
        <v>328234379500</v>
      </c>
      <c r="C141" s="142">
        <v>407458246155.12</v>
      </c>
      <c r="D141" s="144">
        <v>427169952873</v>
      </c>
      <c r="E141" s="144">
        <v>304272888400</v>
      </c>
      <c r="F141" s="144">
        <v>807467265600.71204</v>
      </c>
      <c r="G141" s="142">
        <v>118222441924</v>
      </c>
      <c r="H141" s="142">
        <v>135241870026.47</v>
      </c>
      <c r="I141" s="144">
        <v>1009930000</v>
      </c>
      <c r="J141" s="144">
        <v>4186830620</v>
      </c>
      <c r="K141" s="144">
        <v>5488404822.96</v>
      </c>
      <c r="L141" s="144">
        <v>615963493176</v>
      </c>
      <c r="M141" s="144">
        <v>699007832242.98096</v>
      </c>
      <c r="N141" s="144">
        <v>352247106960</v>
      </c>
      <c r="O141" s="144">
        <v>27804305740</v>
      </c>
      <c r="P141" s="144">
        <v>393508727856.21002</v>
      </c>
      <c r="Q141" s="144">
        <v>65928769500</v>
      </c>
      <c r="R141" s="144">
        <v>14090170720</v>
      </c>
      <c r="S141" s="144">
        <v>84262257433.440002</v>
      </c>
      <c r="T141" s="144">
        <v>346755368937.56</v>
      </c>
      <c r="U141" s="144">
        <v>86564904204.919998</v>
      </c>
      <c r="V141" s="144">
        <v>499558293474.76001</v>
      </c>
      <c r="W141" s="144">
        <v>35426650000</v>
      </c>
      <c r="X141" s="144">
        <v>4622767994.2799997</v>
      </c>
      <c r="Y141" s="144">
        <v>45314882147.809998</v>
      </c>
      <c r="Z141" s="144">
        <v>57162506999.970001</v>
      </c>
      <c r="AA141" s="144">
        <v>64268238120.410004</v>
      </c>
      <c r="AB141" s="144">
        <v>34151305800</v>
      </c>
      <c r="AC141" s="144">
        <v>6651402200.1599998</v>
      </c>
      <c r="AD141" s="144">
        <v>44096517900.110001</v>
      </c>
      <c r="AE141" s="144">
        <v>26554983100</v>
      </c>
      <c r="AF141" s="144">
        <v>3601597484.21</v>
      </c>
      <c r="AG141" s="144">
        <v>36540363666.510002</v>
      </c>
      <c r="AH141" s="142">
        <v>1053484397492.4399</v>
      </c>
      <c r="AI141" s="142">
        <v>1114277973613.3601</v>
      </c>
      <c r="AJ141" s="144">
        <v>23466481922</v>
      </c>
      <c r="AK141" s="144">
        <v>3395659708.5700002</v>
      </c>
      <c r="AL141" s="144">
        <v>30081362981.66</v>
      </c>
      <c r="AM141" s="144">
        <v>73987353700.080002</v>
      </c>
      <c r="AN141" s="144">
        <v>15933240559.84</v>
      </c>
      <c r="AO141" s="144">
        <v>94512541836.570007</v>
      </c>
      <c r="AP141" s="142">
        <v>98359840000</v>
      </c>
      <c r="AQ141" s="142">
        <v>313647534887.82001</v>
      </c>
      <c r="AR141" s="144">
        <v>41705488000</v>
      </c>
      <c r="AS141" s="144">
        <v>5451964961.0200005</v>
      </c>
      <c r="AT141" s="144">
        <v>54205440189.669998</v>
      </c>
      <c r="AU141" s="144">
        <v>925831261835</v>
      </c>
      <c r="AV141" s="144">
        <v>28648350000</v>
      </c>
      <c r="AW141" s="144">
        <v>973373492915.55005</v>
      </c>
      <c r="AX141" s="144">
        <v>98193734100</v>
      </c>
      <c r="AY141" s="144">
        <v>24566744862.810001</v>
      </c>
      <c r="AZ141" s="144">
        <v>125018250749.64</v>
      </c>
      <c r="BA141" s="144">
        <v>162775091533</v>
      </c>
      <c r="BB141" s="144">
        <v>31837140000</v>
      </c>
      <c r="BC141" s="144">
        <v>204861690851.79999</v>
      </c>
      <c r="BD141" s="142">
        <v>371980022071</v>
      </c>
      <c r="BE141" s="142">
        <v>380287137822.82001</v>
      </c>
      <c r="BF141" s="144">
        <v>171658943000</v>
      </c>
      <c r="BG141" s="144">
        <v>176518561080.73001</v>
      </c>
      <c r="BH141" s="144">
        <v>29605385300</v>
      </c>
      <c r="BI141" s="144">
        <v>5543310500</v>
      </c>
      <c r="BJ141" s="144">
        <v>37443481217.190002</v>
      </c>
      <c r="BK141" s="144">
        <v>130664520400</v>
      </c>
      <c r="BL141" s="144">
        <v>39749469998.910004</v>
      </c>
      <c r="BM141" s="144">
        <v>222674078123.95001</v>
      </c>
      <c r="BN141" s="144">
        <v>31542701500</v>
      </c>
      <c r="BO141" s="144">
        <v>4746188499.1700001</v>
      </c>
      <c r="BP141" s="144">
        <v>40278009254.309998</v>
      </c>
      <c r="BQ141" s="154">
        <v>43241</v>
      </c>
      <c r="BR141" s="144">
        <v>28381507000</v>
      </c>
      <c r="BS141" s="152">
        <v>1750650000</v>
      </c>
      <c r="BT141" s="144">
        <v>31375605254.32</v>
      </c>
      <c r="BU141" s="144">
        <v>97671239000</v>
      </c>
      <c r="BV141" s="144">
        <v>131725542536.14999</v>
      </c>
      <c r="BW141" s="144">
        <v>330858272500</v>
      </c>
      <c r="BX141" s="144">
        <v>392356911849.28998</v>
      </c>
      <c r="BY141" s="148">
        <v>78302137600</v>
      </c>
      <c r="BZ141" s="148">
        <v>10504177500</v>
      </c>
      <c r="CA141" s="148">
        <v>99688574756.75</v>
      </c>
      <c r="CB141" s="148">
        <v>84150650300</v>
      </c>
      <c r="CC141" s="148">
        <v>85382185339.770004</v>
      </c>
      <c r="CD141" s="148"/>
      <c r="CI141" s="148">
        <v>179119344400</v>
      </c>
      <c r="CJ141" s="148">
        <v>180450108780.56</v>
      </c>
      <c r="CK141" s="155">
        <v>49309482500</v>
      </c>
      <c r="CL141" s="155">
        <v>50306994287.559998</v>
      </c>
    </row>
    <row r="142" spans="1:90" x14ac:dyDescent="0.25">
      <c r="A142" s="154">
        <v>43242</v>
      </c>
      <c r="B142" s="142">
        <v>314044820500</v>
      </c>
      <c r="C142" s="142">
        <v>408454538534.06</v>
      </c>
      <c r="D142" s="144">
        <v>413765618309</v>
      </c>
      <c r="E142" s="144">
        <v>307701546100</v>
      </c>
      <c r="F142" s="144">
        <v>809482640656.51196</v>
      </c>
      <c r="G142" s="142">
        <v>114008425306</v>
      </c>
      <c r="H142" s="142">
        <v>134866366462.28999</v>
      </c>
      <c r="I142" s="144">
        <v>1009930000</v>
      </c>
      <c r="J142" s="144">
        <v>4246814740</v>
      </c>
      <c r="K142" s="144">
        <v>5548364049.9899998</v>
      </c>
      <c r="L142" s="144">
        <v>663697829212</v>
      </c>
      <c r="M142" s="144">
        <v>698026969932.16101</v>
      </c>
      <c r="N142" s="144">
        <v>318278878660</v>
      </c>
      <c r="O142" s="144">
        <v>27984737780</v>
      </c>
      <c r="P142" s="144">
        <v>392356216889.62</v>
      </c>
      <c r="Q142" s="144">
        <v>65722301300</v>
      </c>
      <c r="R142" s="144">
        <v>14353710890</v>
      </c>
      <c r="S142" s="144">
        <v>84328972907.110001</v>
      </c>
      <c r="T142" s="144">
        <v>377412479517.56</v>
      </c>
      <c r="U142" s="144">
        <v>87393294904.919998</v>
      </c>
      <c r="V142" s="144">
        <v>499843484183.60999</v>
      </c>
      <c r="W142" s="144">
        <v>35344977000</v>
      </c>
      <c r="X142" s="144">
        <v>4660617659.2799997</v>
      </c>
      <c r="Y142" s="144">
        <v>45276720919.910004</v>
      </c>
      <c r="Z142" s="144">
        <v>62298806999.970001</v>
      </c>
      <c r="AA142" s="144">
        <v>64783124839.279999</v>
      </c>
      <c r="AB142" s="144">
        <v>33985157700</v>
      </c>
      <c r="AC142" s="144">
        <v>6605336150.1599998</v>
      </c>
      <c r="AD142" s="144">
        <v>43888363409.139999</v>
      </c>
      <c r="AE142" s="144">
        <v>26455641700</v>
      </c>
      <c r="AF142" s="144">
        <v>3630840814.21</v>
      </c>
      <c r="AG142" s="144">
        <v>36474799609.349998</v>
      </c>
      <c r="AH142" s="142">
        <v>898256262500</v>
      </c>
      <c r="AI142" s="142">
        <v>1114452934585.7</v>
      </c>
      <c r="AJ142" s="144">
        <v>23423836309</v>
      </c>
      <c r="AK142" s="144">
        <v>3425289743.5700002</v>
      </c>
      <c r="AL142" s="144">
        <v>30071802591.470001</v>
      </c>
      <c r="AM142" s="144">
        <v>73752597300.080002</v>
      </c>
      <c r="AN142" s="144">
        <v>16227051419.84</v>
      </c>
      <c r="AO142" s="144">
        <v>94581374065.589996</v>
      </c>
      <c r="AP142" s="142">
        <v>91357729000</v>
      </c>
      <c r="AQ142" s="142">
        <v>313700875358.65997</v>
      </c>
      <c r="AR142" s="144">
        <v>41564975000</v>
      </c>
      <c r="AS142" s="144">
        <v>5496592621.0200005</v>
      </c>
      <c r="AT142" s="144">
        <v>54116266191.089996</v>
      </c>
      <c r="AU142" s="144">
        <v>876432375344</v>
      </c>
      <c r="AV142" s="144">
        <v>28993100000</v>
      </c>
      <c r="AW142" s="144">
        <v>997041285411.08997</v>
      </c>
      <c r="AX142" s="144">
        <v>95158213200</v>
      </c>
      <c r="AY142" s="144">
        <v>24798103922.810001</v>
      </c>
      <c r="AZ142" s="144">
        <v>125203029419.03</v>
      </c>
      <c r="BA142" s="144">
        <v>162182089866</v>
      </c>
      <c r="BB142" s="144">
        <v>32089830000</v>
      </c>
      <c r="BC142" s="144">
        <v>204557660473.73999</v>
      </c>
      <c r="BD142" s="142">
        <v>370854650525</v>
      </c>
      <c r="BE142" s="142">
        <v>380730278469.83002</v>
      </c>
      <c r="BF142" s="144">
        <v>171157525500</v>
      </c>
      <c r="BG142" s="144">
        <v>176053298532.73999</v>
      </c>
      <c r="BH142" s="144">
        <v>29563764700</v>
      </c>
      <c r="BI142" s="144">
        <v>5593099000</v>
      </c>
      <c r="BJ142" s="144">
        <v>37456551633.379997</v>
      </c>
      <c r="BK142" s="144">
        <v>93199867200</v>
      </c>
      <c r="BL142" s="144">
        <v>40957919498.910004</v>
      </c>
      <c r="BM142" s="144">
        <v>222795545953.47</v>
      </c>
      <c r="BN142" s="144">
        <v>31505158000</v>
      </c>
      <c r="BO142" s="144">
        <v>4791217499.1700001</v>
      </c>
      <c r="BP142" s="144">
        <v>40292281046.169998</v>
      </c>
      <c r="BQ142" s="154">
        <v>43242</v>
      </c>
      <c r="BR142" s="144">
        <v>28210459000</v>
      </c>
      <c r="BS142" s="152">
        <v>1765675000</v>
      </c>
      <c r="BT142" s="144">
        <v>31224106267.169998</v>
      </c>
      <c r="BU142" s="144">
        <v>80866976500</v>
      </c>
      <c r="BV142" s="144">
        <v>131688531065.69</v>
      </c>
      <c r="BW142" s="144">
        <v>330033633000</v>
      </c>
      <c r="BX142" s="144">
        <v>391059216463.66998</v>
      </c>
      <c r="BY142" s="148">
        <v>78237321900</v>
      </c>
      <c r="BZ142" s="148">
        <v>10614314000</v>
      </c>
      <c r="CA142" s="148">
        <v>99750117380.949997</v>
      </c>
      <c r="CB142" s="148">
        <v>84575665600</v>
      </c>
      <c r="CC142" s="148">
        <v>85804323638.809998</v>
      </c>
      <c r="CD142" s="148"/>
      <c r="CI142" s="148">
        <v>180482644600</v>
      </c>
      <c r="CJ142" s="148">
        <v>181806243197.66</v>
      </c>
      <c r="CK142" s="155">
        <v>49339294500</v>
      </c>
      <c r="CL142" s="155">
        <v>50346322209.040001</v>
      </c>
    </row>
    <row r="143" spans="1:90" x14ac:dyDescent="0.25">
      <c r="A143" s="154">
        <v>43243</v>
      </c>
      <c r="B143" s="142">
        <v>339620258500</v>
      </c>
      <c r="C143" s="142">
        <v>408551905763.56</v>
      </c>
      <c r="D143" s="144">
        <v>394907717008</v>
      </c>
      <c r="E143" s="144">
        <v>307489460900</v>
      </c>
      <c r="F143" s="144">
        <v>808524003689.75195</v>
      </c>
      <c r="G143" s="142">
        <v>113761395316</v>
      </c>
      <c r="H143" s="142">
        <v>134641484179.88</v>
      </c>
      <c r="I143" s="144">
        <v>1009000000</v>
      </c>
      <c r="J143" s="144">
        <v>4256192740</v>
      </c>
      <c r="K143" s="144">
        <v>5556784623.6300001</v>
      </c>
      <c r="L143" s="144">
        <v>662409101594</v>
      </c>
      <c r="M143" s="144">
        <v>696920048358.901</v>
      </c>
      <c r="N143" s="144">
        <v>317773982500</v>
      </c>
      <c r="O143" s="144">
        <v>28097322680</v>
      </c>
      <c r="P143" s="144">
        <v>392024148777.66998</v>
      </c>
      <c r="Q143" s="144">
        <v>65425040700</v>
      </c>
      <c r="R143" s="144">
        <v>14391243340</v>
      </c>
      <c r="S143" s="144">
        <v>84095964620.990005</v>
      </c>
      <c r="T143" s="144">
        <v>374237509659.56</v>
      </c>
      <c r="U143" s="144">
        <v>88326945904.919998</v>
      </c>
      <c r="V143" s="144">
        <v>500186996883.03998</v>
      </c>
      <c r="W143" s="144">
        <v>35218540000</v>
      </c>
      <c r="X143" s="144">
        <v>4691561934.2799997</v>
      </c>
      <c r="Y143" s="144">
        <v>45186897593.25</v>
      </c>
      <c r="Z143" s="144">
        <v>63547537699.970001</v>
      </c>
      <c r="AA143" s="144">
        <v>65634341876.449997</v>
      </c>
      <c r="AB143" s="144">
        <v>33858356600</v>
      </c>
      <c r="AC143" s="144">
        <v>6571896400.1599998</v>
      </c>
      <c r="AD143" s="144">
        <v>43732208253.629997</v>
      </c>
      <c r="AE143" s="144">
        <v>26324850100</v>
      </c>
      <c r="AF143" s="144">
        <v>3654390864.21</v>
      </c>
      <c r="AG143" s="144">
        <v>36372100604.93</v>
      </c>
      <c r="AH143" s="142">
        <v>898177254000</v>
      </c>
      <c r="AI143" s="142">
        <v>1094713341116.91</v>
      </c>
      <c r="AJ143" s="144">
        <v>23351813131</v>
      </c>
      <c r="AK143" s="144">
        <v>3453532468.5700002</v>
      </c>
      <c r="AL143" s="144">
        <v>30031483228.860001</v>
      </c>
      <c r="AM143" s="144">
        <v>73439375300.080002</v>
      </c>
      <c r="AN143" s="144">
        <v>16268539519.84</v>
      </c>
      <c r="AO143" s="144">
        <v>94335715548.429993</v>
      </c>
      <c r="AP143" s="142">
        <v>91355849000</v>
      </c>
      <c r="AQ143" s="142">
        <v>313749525168.19</v>
      </c>
      <c r="AR143" s="144">
        <v>41469122000</v>
      </c>
      <c r="AS143" s="144">
        <v>5533063221.0200005</v>
      </c>
      <c r="AT143" s="144">
        <v>54063605286.339996</v>
      </c>
      <c r="AU143" s="144">
        <v>875080809704</v>
      </c>
      <c r="AV143" s="144">
        <v>28988800000</v>
      </c>
      <c r="AW143" s="144">
        <v>995889624091.54004</v>
      </c>
      <c r="AX143" s="144">
        <v>95082135500</v>
      </c>
      <c r="AY143" s="144">
        <v>24959997522.810001</v>
      </c>
      <c r="AZ143" s="144">
        <v>125308006266.94</v>
      </c>
      <c r="BA143" s="144">
        <v>161440656750</v>
      </c>
      <c r="BB143" s="144">
        <v>32191212500</v>
      </c>
      <c r="BC143" s="144">
        <v>203953898009.89999</v>
      </c>
      <c r="BD143" s="142">
        <v>369250685722</v>
      </c>
      <c r="BE143" s="142">
        <v>379194902152.03998</v>
      </c>
      <c r="BF143" s="144">
        <v>170350030500</v>
      </c>
      <c r="BG143" s="144">
        <v>175281960265.5</v>
      </c>
      <c r="BH143" s="144">
        <v>29401949200</v>
      </c>
      <c r="BI143" s="144">
        <v>5643121500</v>
      </c>
      <c r="BJ143" s="144">
        <v>37348988857.050003</v>
      </c>
      <c r="BK143" s="144">
        <v>93134760400</v>
      </c>
      <c r="BL143" s="144">
        <v>41061834498.910004</v>
      </c>
      <c r="BM143" s="144">
        <v>221358475569.5</v>
      </c>
      <c r="BN143" s="144">
        <v>31460831500</v>
      </c>
      <c r="BO143" s="144">
        <v>4837833499.1700001</v>
      </c>
      <c r="BP143" s="144">
        <v>40301361402.230003</v>
      </c>
      <c r="BQ143" s="154">
        <v>43243</v>
      </c>
      <c r="BR143" s="144">
        <v>28043080000</v>
      </c>
      <c r="BS143" s="152">
        <v>1814225000</v>
      </c>
      <c r="BT143" s="144">
        <v>31109809224.23</v>
      </c>
      <c r="BU143" s="144">
        <v>80810302500</v>
      </c>
      <c r="BV143" s="144">
        <v>131660863094.64999</v>
      </c>
      <c r="BW143" s="144">
        <v>329076057000</v>
      </c>
      <c r="BX143" s="144">
        <v>390932531699.52002</v>
      </c>
      <c r="BY143" s="148">
        <v>78067529600</v>
      </c>
      <c r="BZ143" s="148">
        <v>10756098000</v>
      </c>
      <c r="CA143" s="148">
        <v>99738322246.529999</v>
      </c>
      <c r="CB143" s="148">
        <v>82865411100</v>
      </c>
      <c r="CC143" s="148">
        <v>86928498740.100006</v>
      </c>
      <c r="CD143" s="148"/>
      <c r="CI143" s="148">
        <v>183121885400</v>
      </c>
      <c r="CJ143" s="148">
        <v>184442515214.09</v>
      </c>
      <c r="CK143" s="155">
        <v>49338308500</v>
      </c>
      <c r="CL143" s="155">
        <v>50353683572.040001</v>
      </c>
    </row>
    <row r="144" spans="1:90" x14ac:dyDescent="0.25">
      <c r="A144" s="154">
        <v>43244</v>
      </c>
      <c r="B144" s="142">
        <v>339638789500</v>
      </c>
      <c r="C144" s="142">
        <v>408151675306.58002</v>
      </c>
      <c r="D144" s="144">
        <v>388194740577</v>
      </c>
      <c r="E144" s="144">
        <v>312850242300</v>
      </c>
      <c r="F144" s="144">
        <v>814281148644.00195</v>
      </c>
      <c r="G144" s="142">
        <v>113827814072</v>
      </c>
      <c r="H144" s="142">
        <v>134733003164.91</v>
      </c>
      <c r="I144" s="144">
        <v>1009000000</v>
      </c>
      <c r="J144" s="144">
        <v>4385766340</v>
      </c>
      <c r="K144" s="144">
        <v>5686330441.4799995</v>
      </c>
      <c r="L144" s="144">
        <v>630481481334</v>
      </c>
      <c r="M144" s="144">
        <v>697739172489.57104</v>
      </c>
      <c r="N144" s="144">
        <v>315021047240</v>
      </c>
      <c r="O144" s="144">
        <v>29016581480</v>
      </c>
      <c r="P144" s="144">
        <v>393121293478.84998</v>
      </c>
      <c r="Q144" s="144">
        <v>61828810400</v>
      </c>
      <c r="R144" s="144">
        <v>14876210740</v>
      </c>
      <c r="S144" s="144">
        <v>84814452358.210007</v>
      </c>
      <c r="T144" s="144">
        <v>374451393825.56</v>
      </c>
      <c r="U144" s="144">
        <v>60338311404.919998</v>
      </c>
      <c r="V144" s="144">
        <v>503338788767.03998</v>
      </c>
      <c r="W144" s="144">
        <v>35309553000</v>
      </c>
      <c r="X144" s="144">
        <v>4853620984.2799997</v>
      </c>
      <c r="Y144" s="144">
        <v>45445629088.139999</v>
      </c>
      <c r="Z144" s="144">
        <v>67901717699.970001</v>
      </c>
      <c r="AA144" s="144">
        <v>67978437113.330002</v>
      </c>
      <c r="AB144" s="144">
        <v>33940135900</v>
      </c>
      <c r="AC144" s="144">
        <v>6607481400.1599998</v>
      </c>
      <c r="AD144" s="144">
        <v>43853670540.32</v>
      </c>
      <c r="AE144" s="144">
        <v>23354515900</v>
      </c>
      <c r="AF144" s="144">
        <v>3780511464.21</v>
      </c>
      <c r="AG144" s="144">
        <v>36542934849.220001</v>
      </c>
      <c r="AH144" s="142">
        <v>898082546500</v>
      </c>
      <c r="AI144" s="142">
        <v>1092144539872.33</v>
      </c>
      <c r="AJ144" s="144">
        <v>22876378327</v>
      </c>
      <c r="AK144" s="144">
        <v>3574617918.5700002</v>
      </c>
      <c r="AL144" s="144">
        <v>30182848139.099998</v>
      </c>
      <c r="AM144" s="144">
        <v>68921639200.080002</v>
      </c>
      <c r="AN144" s="144">
        <v>16815635119.84</v>
      </c>
      <c r="AO144" s="144">
        <v>95149869220.669998</v>
      </c>
      <c r="AP144" s="142">
        <v>91353969000</v>
      </c>
      <c r="AQ144" s="142">
        <v>312723470018.33002</v>
      </c>
      <c r="AR144" s="144">
        <v>41555846000</v>
      </c>
      <c r="AS144" s="144">
        <v>5723948421.0200005</v>
      </c>
      <c r="AT144" s="144">
        <v>54347938936.660004</v>
      </c>
      <c r="AU144" s="144">
        <v>850187390178</v>
      </c>
      <c r="AV144" s="144">
        <v>31264500000</v>
      </c>
      <c r="AW144" s="144">
        <v>997128258808.98999</v>
      </c>
      <c r="AX144" s="144">
        <v>95042281500</v>
      </c>
      <c r="AY144" s="144">
        <v>26445235222.810001</v>
      </c>
      <c r="AZ144" s="144">
        <v>126773037722.78999</v>
      </c>
      <c r="BA144" s="144">
        <v>162078527347</v>
      </c>
      <c r="BB144" s="144">
        <v>33337905000</v>
      </c>
      <c r="BC144" s="144">
        <v>205774752661.63</v>
      </c>
      <c r="BD144" s="142">
        <v>349894325133</v>
      </c>
      <c r="BE144" s="142">
        <v>379963844984.32001</v>
      </c>
      <c r="BF144" s="144">
        <v>171247420500</v>
      </c>
      <c r="BG144" s="144">
        <v>176215509950.47</v>
      </c>
      <c r="BH144" s="144">
        <v>28521544400</v>
      </c>
      <c r="BI144" s="144">
        <v>5841961000</v>
      </c>
      <c r="BJ144" s="144">
        <v>36627183806.559998</v>
      </c>
      <c r="BK144" s="144">
        <v>137779595400</v>
      </c>
      <c r="BL144" s="144">
        <v>41702515998.910004</v>
      </c>
      <c r="BM144" s="144">
        <v>222002025652</v>
      </c>
      <c r="BN144" s="144">
        <v>31454783000</v>
      </c>
      <c r="BO144" s="144">
        <v>5002535499.1700001</v>
      </c>
      <c r="BP144" s="144">
        <v>40466765381.339996</v>
      </c>
      <c r="BQ144" s="154">
        <v>43244</v>
      </c>
      <c r="BR144" s="144">
        <v>28116242000</v>
      </c>
      <c r="BS144" s="152">
        <v>1879075000</v>
      </c>
      <c r="BT144" s="144">
        <v>31252355289.380001</v>
      </c>
      <c r="BU144" s="144">
        <v>105589468500</v>
      </c>
      <c r="BV144" s="144">
        <v>131649564658.52</v>
      </c>
      <c r="BW144" s="144">
        <v>329443622500</v>
      </c>
      <c r="BX144" s="144">
        <v>389720410507.83002</v>
      </c>
      <c r="BY144" s="148">
        <v>73372638500</v>
      </c>
      <c r="BZ144" s="148">
        <v>11150234500</v>
      </c>
      <c r="CA144" s="148">
        <v>100228775713.21001</v>
      </c>
      <c r="CB144" s="148">
        <v>85837805300</v>
      </c>
      <c r="CC144" s="148">
        <v>87251291726.600006</v>
      </c>
      <c r="CD144" s="148"/>
      <c r="CI144" s="148">
        <v>189869189800</v>
      </c>
      <c r="CJ144" s="148">
        <v>191181481417.92999</v>
      </c>
      <c r="CK144" s="155">
        <v>49330247000</v>
      </c>
      <c r="CL144" s="155">
        <v>50356779578.529999</v>
      </c>
    </row>
    <row r="145" spans="1:90" x14ac:dyDescent="0.25">
      <c r="A145" s="154">
        <v>43245</v>
      </c>
      <c r="B145" s="142">
        <v>340855677500</v>
      </c>
      <c r="C145" s="142">
        <v>408420536118.76001</v>
      </c>
      <c r="D145" s="144">
        <v>389024570192</v>
      </c>
      <c r="E145" s="144">
        <v>321236547300</v>
      </c>
      <c r="F145" s="144">
        <v>822966704419.14197</v>
      </c>
      <c r="G145" s="142">
        <v>114141630262</v>
      </c>
      <c r="H145" s="142">
        <v>135091948734.2</v>
      </c>
      <c r="I145" s="144">
        <v>1007800000</v>
      </c>
      <c r="J145" s="144">
        <v>4384840900</v>
      </c>
      <c r="K145" s="144">
        <v>5684171745.75</v>
      </c>
      <c r="L145" s="144">
        <v>625168439973</v>
      </c>
      <c r="M145" s="144">
        <v>699285252685.47095</v>
      </c>
      <c r="N145" s="144">
        <v>312646413620</v>
      </c>
      <c r="O145" s="144">
        <v>29358833900</v>
      </c>
      <c r="P145" s="144">
        <v>394083714040.44</v>
      </c>
      <c r="Q145" s="144">
        <v>58437680600</v>
      </c>
      <c r="R145" s="144">
        <v>14872486200</v>
      </c>
      <c r="S145" s="144">
        <v>85515550817.289993</v>
      </c>
      <c r="T145" s="144">
        <v>373743430663.56</v>
      </c>
      <c r="U145" s="144">
        <v>60791265004.919998</v>
      </c>
      <c r="V145" s="144">
        <v>504338725659.53003</v>
      </c>
      <c r="W145" s="144">
        <v>35511179000</v>
      </c>
      <c r="X145" s="144">
        <v>4909398154.2799997</v>
      </c>
      <c r="Y145" s="144">
        <v>45708692177.669998</v>
      </c>
      <c r="Z145" s="144">
        <v>67678613399.970001</v>
      </c>
      <c r="AA145" s="144">
        <v>68353842356.629997</v>
      </c>
      <c r="AB145" s="144">
        <v>34110619900</v>
      </c>
      <c r="AC145" s="144">
        <v>6629760000.1599998</v>
      </c>
      <c r="AD145" s="144">
        <v>44050521565.760002</v>
      </c>
      <c r="AE145" s="144">
        <v>24388463300</v>
      </c>
      <c r="AF145" s="144">
        <v>3824456804.21</v>
      </c>
      <c r="AG145" s="144">
        <v>36719666619.400002</v>
      </c>
      <c r="AH145" s="142">
        <v>898017403500</v>
      </c>
      <c r="AI145" s="142">
        <v>1088148265852.11</v>
      </c>
      <c r="AJ145" s="144">
        <v>22957922526</v>
      </c>
      <c r="AK145" s="144">
        <v>3610291848.5700002</v>
      </c>
      <c r="AL145" s="144">
        <v>30303518617.23</v>
      </c>
      <c r="AM145" s="144">
        <v>65572831100.080002</v>
      </c>
      <c r="AN145" s="144">
        <v>16839562599.84</v>
      </c>
      <c r="AO145" s="144">
        <v>95921014275.479996</v>
      </c>
      <c r="AP145" s="142">
        <v>91352089000</v>
      </c>
      <c r="AQ145" s="142">
        <v>312774808294.69</v>
      </c>
      <c r="AR145" s="144">
        <v>41717292000</v>
      </c>
      <c r="AS145" s="144">
        <v>5789810101.0200005</v>
      </c>
      <c r="AT145" s="144">
        <v>54582559834.449997</v>
      </c>
      <c r="AU145" s="144">
        <v>851160051131</v>
      </c>
      <c r="AV145" s="144">
        <v>31860100000</v>
      </c>
      <c r="AW145" s="144">
        <v>998899270869.37</v>
      </c>
      <c r="AX145" s="144">
        <v>95012295500</v>
      </c>
      <c r="AY145" s="144">
        <v>26053887602.810001</v>
      </c>
      <c r="AZ145" s="144">
        <v>126371293107.00999</v>
      </c>
      <c r="BA145" s="144">
        <v>163501513164</v>
      </c>
      <c r="BB145" s="144">
        <v>33203440000</v>
      </c>
      <c r="BC145" s="144">
        <v>207099554771.73001</v>
      </c>
      <c r="BD145" s="142">
        <v>331793299622</v>
      </c>
      <c r="BE145" s="142">
        <v>382105982245.95001</v>
      </c>
      <c r="BF145" s="144">
        <v>171940662000</v>
      </c>
      <c r="BG145" s="144">
        <v>176944907562.38</v>
      </c>
      <c r="BH145" s="144">
        <v>28651708900</v>
      </c>
      <c r="BI145" s="144">
        <v>5896625500</v>
      </c>
      <c r="BJ145" s="144">
        <v>37870742456.230003</v>
      </c>
      <c r="BK145" s="144">
        <v>150756693900</v>
      </c>
      <c r="BL145" s="144">
        <v>41801580489.910004</v>
      </c>
      <c r="BM145" s="144">
        <v>222105777398.20001</v>
      </c>
      <c r="BN145" s="144">
        <v>31459312000</v>
      </c>
      <c r="BO145" s="144">
        <v>5040994499.1700001</v>
      </c>
      <c r="BP145" s="144">
        <v>40516439135.949997</v>
      </c>
      <c r="BQ145" s="154">
        <v>43245</v>
      </c>
      <c r="BR145" s="144">
        <v>28255831500</v>
      </c>
      <c r="BS145" s="152">
        <v>1893950000</v>
      </c>
      <c r="BT145" s="144">
        <v>31411351225.43</v>
      </c>
      <c r="BU145" s="144">
        <v>112580166000</v>
      </c>
      <c r="BV145" s="144">
        <v>131666633083.67999</v>
      </c>
      <c r="BW145" s="144">
        <v>330914751000</v>
      </c>
      <c r="BX145" s="144">
        <v>390018769706.38</v>
      </c>
      <c r="BY145" s="148">
        <v>78711450500</v>
      </c>
      <c r="BZ145" s="148">
        <v>11209179000</v>
      </c>
      <c r="CA145" s="148">
        <v>100661381086.24001</v>
      </c>
      <c r="CB145" s="148">
        <v>86333847400</v>
      </c>
      <c r="CC145" s="148">
        <v>87701020708.740005</v>
      </c>
      <c r="CD145" s="148"/>
      <c r="CI145" s="148">
        <v>190620524700</v>
      </c>
      <c r="CJ145" s="148">
        <v>191926227867.25</v>
      </c>
      <c r="CK145" s="155">
        <v>49326359500</v>
      </c>
      <c r="CL145" s="155">
        <v>71590046.799999997</v>
      </c>
    </row>
    <row r="146" spans="1:90" x14ac:dyDescent="0.25">
      <c r="A146" s="154">
        <v>43246</v>
      </c>
      <c r="B146" s="142">
        <v>340855677500</v>
      </c>
      <c r="C146" s="142">
        <v>408420536118.76001</v>
      </c>
      <c r="D146" s="144">
        <v>389024570192</v>
      </c>
      <c r="E146" s="144">
        <v>321236547300</v>
      </c>
      <c r="F146" s="144">
        <v>822966704419.14197</v>
      </c>
      <c r="G146" s="142">
        <v>114141630262</v>
      </c>
      <c r="H146" s="142">
        <v>135091948734.2</v>
      </c>
      <c r="I146" s="144">
        <v>1007800000</v>
      </c>
      <c r="J146" s="144">
        <v>4384840900</v>
      </c>
      <c r="K146" s="144">
        <v>5684171745.75</v>
      </c>
      <c r="L146" s="144">
        <v>625168439973</v>
      </c>
      <c r="M146" s="144">
        <v>699285252685.47095</v>
      </c>
      <c r="N146" s="144">
        <v>312646413620</v>
      </c>
      <c r="O146" s="144">
        <v>29358833900</v>
      </c>
      <c r="P146" s="144">
        <v>394083714040.44</v>
      </c>
      <c r="Q146" s="144">
        <v>58437680600</v>
      </c>
      <c r="R146" s="144">
        <v>14872486200</v>
      </c>
      <c r="S146" s="144">
        <v>85515550817.289993</v>
      </c>
      <c r="T146" s="144">
        <v>373743430663.56</v>
      </c>
      <c r="U146" s="144">
        <v>60791265004.919998</v>
      </c>
      <c r="V146" s="144">
        <v>504338725659.53003</v>
      </c>
      <c r="W146" s="144">
        <v>35511179000</v>
      </c>
      <c r="X146" s="144">
        <v>4909398154.2799997</v>
      </c>
      <c r="Y146" s="144">
        <v>45708692177.669998</v>
      </c>
      <c r="Z146" s="144">
        <v>67678613399.970001</v>
      </c>
      <c r="AA146" s="144">
        <v>68353842356.629997</v>
      </c>
      <c r="AB146" s="144">
        <v>34110619900</v>
      </c>
      <c r="AC146" s="144">
        <v>6629760000.1599998</v>
      </c>
      <c r="AD146" s="144">
        <v>44050521565.760002</v>
      </c>
      <c r="AE146" s="144">
        <v>24388463300</v>
      </c>
      <c r="AF146" s="144">
        <v>3824456804.21</v>
      </c>
      <c r="AG146" s="144">
        <v>36719666619.400002</v>
      </c>
      <c r="AH146" s="142">
        <v>898017403500</v>
      </c>
      <c r="AI146" s="142">
        <v>1088148265852.11</v>
      </c>
      <c r="AJ146" s="144">
        <v>22957922526</v>
      </c>
      <c r="AK146" s="144">
        <v>3610291848.5700002</v>
      </c>
      <c r="AL146" s="144">
        <v>30303518617.23</v>
      </c>
      <c r="AM146" s="144">
        <v>65572831100.080002</v>
      </c>
      <c r="AN146" s="144">
        <v>16839562599.84</v>
      </c>
      <c r="AO146" s="144">
        <v>95921014275.479996</v>
      </c>
      <c r="AP146" s="142">
        <v>91352089000</v>
      </c>
      <c r="AQ146" s="142">
        <v>312774808294.69</v>
      </c>
      <c r="AR146" s="144">
        <v>41717292000</v>
      </c>
      <c r="AS146" s="144">
        <v>5789810101.0200005</v>
      </c>
      <c r="AT146" s="144">
        <v>54582559834.449997</v>
      </c>
      <c r="AU146" s="144">
        <v>851160051131</v>
      </c>
      <c r="AV146" s="144">
        <v>31860100000</v>
      </c>
      <c r="AW146" s="144">
        <v>998899270869.37</v>
      </c>
      <c r="AX146" s="144">
        <v>95012295500</v>
      </c>
      <c r="AY146" s="144">
        <v>26053887602.810001</v>
      </c>
      <c r="AZ146" s="144">
        <v>126371293107.00999</v>
      </c>
      <c r="BA146" s="144">
        <v>163501513164</v>
      </c>
      <c r="BB146" s="144">
        <v>33203440000</v>
      </c>
      <c r="BC146" s="144">
        <v>207099554771.73001</v>
      </c>
      <c r="BD146" s="142">
        <v>331793299622</v>
      </c>
      <c r="BE146" s="142">
        <v>382105982245.95001</v>
      </c>
      <c r="BF146" s="144">
        <v>171940662000</v>
      </c>
      <c r="BG146" s="144">
        <v>176944907562.38</v>
      </c>
      <c r="BH146" s="144">
        <v>28651708900</v>
      </c>
      <c r="BI146" s="144">
        <v>5896625500</v>
      </c>
      <c r="BJ146" s="144">
        <v>37870742456.230003</v>
      </c>
      <c r="BK146" s="144">
        <v>150756693900</v>
      </c>
      <c r="BL146" s="144">
        <v>41801580489.910004</v>
      </c>
      <c r="BM146" s="144">
        <v>222105777398.20001</v>
      </c>
      <c r="BN146" s="144">
        <v>31459312000</v>
      </c>
      <c r="BO146" s="144">
        <v>5040994499.1700001</v>
      </c>
      <c r="BP146" s="144">
        <v>40516439135.949997</v>
      </c>
      <c r="BQ146" s="154">
        <v>43246</v>
      </c>
      <c r="BR146" s="144">
        <v>28255831500</v>
      </c>
      <c r="BS146" s="152">
        <v>1893950000</v>
      </c>
      <c r="BT146" s="144">
        <v>31411351225.43</v>
      </c>
      <c r="BU146" s="144">
        <v>112580166000</v>
      </c>
      <c r="BV146" s="144">
        <v>131666633083.67999</v>
      </c>
      <c r="BW146" s="144">
        <v>330914751000</v>
      </c>
      <c r="BX146" s="144">
        <v>390018769706.38</v>
      </c>
      <c r="BY146" s="148">
        <v>78711450500</v>
      </c>
      <c r="BZ146" s="148">
        <v>11209179000</v>
      </c>
      <c r="CA146" s="148">
        <v>100661381086.24001</v>
      </c>
      <c r="CB146" s="148">
        <v>86333847400</v>
      </c>
      <c r="CC146" s="148">
        <v>87701020708.740005</v>
      </c>
      <c r="CD146" s="148"/>
      <c r="CI146" s="148">
        <v>190620524700</v>
      </c>
      <c r="CJ146" s="148">
        <v>191926227867.25</v>
      </c>
      <c r="CK146" s="155">
        <v>49326359500</v>
      </c>
      <c r="CL146" s="155">
        <v>71590046.799999997</v>
      </c>
    </row>
    <row r="147" spans="1:90" x14ac:dyDescent="0.25">
      <c r="A147" s="154">
        <v>43247</v>
      </c>
      <c r="B147" s="142">
        <v>340855677500</v>
      </c>
      <c r="C147" s="142">
        <v>408420536118.76001</v>
      </c>
      <c r="D147" s="144">
        <v>389024570192</v>
      </c>
      <c r="E147" s="144">
        <v>321236547300</v>
      </c>
      <c r="F147" s="144">
        <v>822966704419.14197</v>
      </c>
      <c r="G147" s="142">
        <v>114141630262</v>
      </c>
      <c r="H147" s="142">
        <v>135091948734.2</v>
      </c>
      <c r="I147" s="144">
        <v>1007800000</v>
      </c>
      <c r="J147" s="144">
        <v>4384840900</v>
      </c>
      <c r="K147" s="144">
        <v>5684171745.75</v>
      </c>
      <c r="L147" s="144">
        <v>625168439973</v>
      </c>
      <c r="M147" s="144">
        <v>699285252685.47095</v>
      </c>
      <c r="N147" s="144">
        <v>312646413620</v>
      </c>
      <c r="O147" s="144">
        <v>29358833900</v>
      </c>
      <c r="P147" s="144">
        <v>394083714040.44</v>
      </c>
      <c r="Q147" s="144">
        <v>58437680600</v>
      </c>
      <c r="R147" s="144">
        <v>14872486200</v>
      </c>
      <c r="S147" s="144">
        <v>85515550817.289993</v>
      </c>
      <c r="T147" s="144">
        <v>373743430663.56</v>
      </c>
      <c r="U147" s="144">
        <v>60791265004.919998</v>
      </c>
      <c r="V147" s="144">
        <v>504338725659.53003</v>
      </c>
      <c r="W147" s="144">
        <v>35511179000</v>
      </c>
      <c r="X147" s="144">
        <v>4909398154.2799997</v>
      </c>
      <c r="Y147" s="144">
        <v>45708692177.669998</v>
      </c>
      <c r="Z147" s="144">
        <v>67678613399.970001</v>
      </c>
      <c r="AA147" s="144">
        <v>68353842356.629997</v>
      </c>
      <c r="AB147" s="144">
        <v>34110619900</v>
      </c>
      <c r="AC147" s="144">
        <v>6629760000.1599998</v>
      </c>
      <c r="AD147" s="144">
        <v>44050521565.760002</v>
      </c>
      <c r="AE147" s="144">
        <v>24388463300</v>
      </c>
      <c r="AF147" s="144">
        <v>3824456804.21</v>
      </c>
      <c r="AG147" s="144">
        <v>36719666619.400002</v>
      </c>
      <c r="AH147" s="142">
        <v>898017403500</v>
      </c>
      <c r="AI147" s="142">
        <v>1088148265852.11</v>
      </c>
      <c r="AJ147" s="144">
        <v>22957922526</v>
      </c>
      <c r="AK147" s="144">
        <v>3610291848.5700002</v>
      </c>
      <c r="AL147" s="144">
        <v>30303518617.23</v>
      </c>
      <c r="AM147" s="144">
        <v>65572831100.080002</v>
      </c>
      <c r="AN147" s="144">
        <v>16839562599.84</v>
      </c>
      <c r="AO147" s="144">
        <v>95921014275.479996</v>
      </c>
      <c r="AP147" s="142">
        <v>91352089000</v>
      </c>
      <c r="AQ147" s="142">
        <v>312774808294.69</v>
      </c>
      <c r="AR147" s="144">
        <v>41717292000</v>
      </c>
      <c r="AS147" s="144">
        <v>5789810101.0200005</v>
      </c>
      <c r="AT147" s="144">
        <v>54582559834.449997</v>
      </c>
      <c r="AU147" s="144">
        <v>851160051131</v>
      </c>
      <c r="AV147" s="144">
        <v>31860100000</v>
      </c>
      <c r="AW147" s="144">
        <v>998899270869.37</v>
      </c>
      <c r="AX147" s="144">
        <v>95012295500</v>
      </c>
      <c r="AY147" s="144">
        <v>26053887602.810001</v>
      </c>
      <c r="AZ147" s="144">
        <v>126371293107.00999</v>
      </c>
      <c r="BA147" s="144">
        <v>163501513164</v>
      </c>
      <c r="BB147" s="144">
        <v>33203440000</v>
      </c>
      <c r="BC147" s="144">
        <v>207099554771.73001</v>
      </c>
      <c r="BD147" s="142">
        <v>331793299622</v>
      </c>
      <c r="BE147" s="142">
        <v>382105982245.95001</v>
      </c>
      <c r="BF147" s="144">
        <v>171940662000</v>
      </c>
      <c r="BG147" s="144">
        <v>176944907562.38</v>
      </c>
      <c r="BH147" s="144">
        <v>28651708900</v>
      </c>
      <c r="BI147" s="144">
        <v>5896625500</v>
      </c>
      <c r="BJ147" s="144">
        <v>37870742456.230003</v>
      </c>
      <c r="BK147" s="144">
        <v>150756693900</v>
      </c>
      <c r="BL147" s="144">
        <v>41801580489.910004</v>
      </c>
      <c r="BM147" s="144">
        <v>222105777398.20001</v>
      </c>
      <c r="BN147" s="144">
        <v>31459312000</v>
      </c>
      <c r="BO147" s="144">
        <v>5040994499.1700001</v>
      </c>
      <c r="BP147" s="144">
        <v>40516439135.949997</v>
      </c>
      <c r="BQ147" s="154">
        <v>43247</v>
      </c>
      <c r="BR147" s="144">
        <v>28255831500</v>
      </c>
      <c r="BS147" s="152">
        <v>1893950000</v>
      </c>
      <c r="BT147" s="144">
        <v>31411351225.43</v>
      </c>
      <c r="BU147" s="144">
        <v>112580166000</v>
      </c>
      <c r="BV147" s="144">
        <v>131666633083.67999</v>
      </c>
      <c r="BW147" s="144">
        <v>330914751000</v>
      </c>
      <c r="BX147" s="144">
        <v>390018769706.38</v>
      </c>
      <c r="BY147" s="148">
        <v>78711450500</v>
      </c>
      <c r="BZ147" s="148">
        <v>11209179000</v>
      </c>
      <c r="CA147" s="148">
        <v>100661381086.24001</v>
      </c>
      <c r="CB147" s="148">
        <v>86333847400</v>
      </c>
      <c r="CC147" s="148">
        <v>87701020708.740005</v>
      </c>
      <c r="CD147" s="148"/>
      <c r="CI147" s="148">
        <v>190620524700</v>
      </c>
      <c r="CJ147" s="148">
        <v>191926227867.25</v>
      </c>
      <c r="CK147" s="155">
        <v>49326359500</v>
      </c>
      <c r="CL147" s="155">
        <v>71590046.799999997</v>
      </c>
    </row>
    <row r="148" spans="1:90" x14ac:dyDescent="0.25">
      <c r="A148" s="154">
        <v>43248</v>
      </c>
      <c r="B148" s="142">
        <v>365265143052</v>
      </c>
      <c r="C148" s="142">
        <v>408868046181.59998</v>
      </c>
      <c r="D148" s="144">
        <v>362893802904</v>
      </c>
      <c r="E148" s="144">
        <v>323958710100</v>
      </c>
      <c r="F148" s="144">
        <v>826614614479.93201</v>
      </c>
      <c r="G148" s="142">
        <v>127369727000</v>
      </c>
      <c r="H148" s="142">
        <v>138711072524.67001</v>
      </c>
      <c r="I148" s="144">
        <v>1006000000</v>
      </c>
      <c r="J148" s="144">
        <v>4433031740</v>
      </c>
      <c r="K148" s="144">
        <v>5730663092.21</v>
      </c>
      <c r="L148" s="144">
        <v>636612857101</v>
      </c>
      <c r="M148" s="144">
        <v>702244135721.26099</v>
      </c>
      <c r="N148" s="144">
        <v>313644061380</v>
      </c>
      <c r="O148" s="144">
        <v>29546948580</v>
      </c>
      <c r="P148" s="144">
        <v>395657193809.63</v>
      </c>
      <c r="Q148" s="144">
        <v>66688600600</v>
      </c>
      <c r="R148" s="144">
        <v>14750058790</v>
      </c>
      <c r="S148" s="144">
        <v>86332620521.960007</v>
      </c>
      <c r="T148" s="144">
        <v>375067674903.56</v>
      </c>
      <c r="U148" s="144">
        <v>40551708904.919998</v>
      </c>
      <c r="V148" s="144">
        <v>506752873369.95001</v>
      </c>
      <c r="W148" s="144">
        <v>36024997800</v>
      </c>
      <c r="X148" s="144">
        <v>4992683709.2799997</v>
      </c>
      <c r="Y148" s="144">
        <v>46322732635.220001</v>
      </c>
      <c r="Z148" s="144">
        <v>63484332999.970001</v>
      </c>
      <c r="AA148" s="144">
        <v>69527054848.009995</v>
      </c>
      <c r="AB148" s="144">
        <v>34452974000</v>
      </c>
      <c r="AC148" s="144">
        <v>6528993650.1599998</v>
      </c>
      <c r="AD148" s="144">
        <v>44304328105.040001</v>
      </c>
      <c r="AE148" s="144">
        <v>26460247800</v>
      </c>
      <c r="AF148" s="144">
        <v>3889070414.21</v>
      </c>
      <c r="AG148" s="144">
        <v>37023314364.760002</v>
      </c>
      <c r="AH148" s="142">
        <v>922812600200</v>
      </c>
      <c r="AI148" s="142">
        <v>1216801724649.23</v>
      </c>
      <c r="AJ148" s="144">
        <v>23078632847</v>
      </c>
      <c r="AK148" s="144">
        <v>3674625693.5700002</v>
      </c>
      <c r="AL148" s="144">
        <v>30498924179.91</v>
      </c>
      <c r="AM148" s="144">
        <v>74898881100.080002</v>
      </c>
      <c r="AN148" s="144">
        <v>16705269119.84</v>
      </c>
      <c r="AO148" s="144">
        <v>96839501280.779999</v>
      </c>
      <c r="AP148" s="142">
        <v>76346318000</v>
      </c>
      <c r="AQ148" s="142">
        <v>312918400803.51001</v>
      </c>
      <c r="AR148" s="144">
        <v>42041698000</v>
      </c>
      <c r="AS148" s="144">
        <v>5887888821.0200005</v>
      </c>
      <c r="AT148" s="144">
        <v>55025141958.940002</v>
      </c>
      <c r="AU148" s="144">
        <v>852106397163</v>
      </c>
      <c r="AV148" s="144">
        <v>32044300000</v>
      </c>
      <c r="AW148" s="144">
        <v>1000635640645.85</v>
      </c>
      <c r="AX148" s="144">
        <v>94972080500</v>
      </c>
      <c r="AY148" s="144">
        <v>27321520622.810001</v>
      </c>
      <c r="AZ148" s="144">
        <v>127657629442.63</v>
      </c>
      <c r="BA148" s="144">
        <v>165727064709</v>
      </c>
      <c r="BB148" s="144">
        <v>33363302500</v>
      </c>
      <c r="BC148" s="144">
        <v>209593815431.82001</v>
      </c>
      <c r="BD148" s="142">
        <v>341917622244</v>
      </c>
      <c r="BE148" s="142">
        <v>385633275366.59003</v>
      </c>
      <c r="BF148" s="144">
        <v>173825235500</v>
      </c>
      <c r="BG148" s="144">
        <v>178937901023.01999</v>
      </c>
      <c r="BH148" s="144">
        <v>30388497000</v>
      </c>
      <c r="BI148" s="144">
        <v>6003666000</v>
      </c>
      <c r="BJ148" s="144">
        <v>38351948718.809998</v>
      </c>
      <c r="BK148" s="144">
        <v>145504923500</v>
      </c>
      <c r="BL148" s="144">
        <v>42108041498.910004</v>
      </c>
      <c r="BM148" s="144">
        <v>223970334747.06</v>
      </c>
      <c r="BN148" s="144">
        <v>31478783500</v>
      </c>
      <c r="BO148" s="144">
        <v>5129268499.1700001</v>
      </c>
      <c r="BP148" s="144">
        <v>40644398697.639999</v>
      </c>
      <c r="BQ148" s="154">
        <v>43248</v>
      </c>
      <c r="BR148" s="144">
        <v>28595268000</v>
      </c>
      <c r="BS148" s="152">
        <v>1950175000</v>
      </c>
      <c r="BT148" s="144">
        <v>31820598236.09</v>
      </c>
      <c r="BU148" s="144">
        <v>103764047000</v>
      </c>
      <c r="BV148" s="144">
        <v>131753275086.99001</v>
      </c>
      <c r="BW148" s="144">
        <v>333395913000</v>
      </c>
      <c r="BX148" s="144">
        <v>393404522238.22998</v>
      </c>
      <c r="BY148" s="148">
        <v>79292132800</v>
      </c>
      <c r="BZ148" s="148">
        <v>11438747500</v>
      </c>
      <c r="CA148" s="148">
        <v>101520832167.49001</v>
      </c>
      <c r="CB148" s="148">
        <v>88254017100</v>
      </c>
      <c r="CC148" s="148">
        <v>89616038391.449997</v>
      </c>
      <c r="CD148" s="148"/>
      <c r="CI148" s="148">
        <v>194643980000</v>
      </c>
      <c r="CJ148" s="148">
        <v>195926849261.95001</v>
      </c>
      <c r="CK148" s="155">
        <v>49308006500</v>
      </c>
      <c r="CL148" s="155">
        <v>50089263037.019997</v>
      </c>
    </row>
    <row r="149" spans="1:90" x14ac:dyDescent="0.25">
      <c r="A149" s="154">
        <v>43249</v>
      </c>
      <c r="B149" s="142">
        <v>365265143052</v>
      </c>
      <c r="C149" s="142">
        <v>408868046181.59998</v>
      </c>
      <c r="D149" s="144">
        <v>362893802904</v>
      </c>
      <c r="E149" s="144">
        <v>323958710100</v>
      </c>
      <c r="F149" s="144">
        <v>826614614479.93201</v>
      </c>
      <c r="G149" s="142">
        <v>127369727000</v>
      </c>
      <c r="H149" s="142">
        <v>138711072524.67001</v>
      </c>
      <c r="I149" s="144">
        <v>1006000000</v>
      </c>
      <c r="J149" s="144">
        <v>4433031740</v>
      </c>
      <c r="K149" s="144">
        <v>5730663092.21</v>
      </c>
      <c r="L149" s="144">
        <v>636612857101</v>
      </c>
      <c r="M149" s="144">
        <v>702244135721.26099</v>
      </c>
      <c r="N149" s="144">
        <v>313644061380</v>
      </c>
      <c r="O149" s="144">
        <v>29546948580</v>
      </c>
      <c r="P149" s="144">
        <v>395657193809.63</v>
      </c>
      <c r="Q149" s="144">
        <v>66688600600</v>
      </c>
      <c r="R149" s="144">
        <v>14750058790</v>
      </c>
      <c r="S149" s="144">
        <v>86332620521.960007</v>
      </c>
      <c r="T149" s="144">
        <v>375067674903.56</v>
      </c>
      <c r="U149" s="144">
        <v>40551708904.919998</v>
      </c>
      <c r="V149" s="144">
        <v>506752873369.95001</v>
      </c>
      <c r="W149" s="144">
        <v>36024997800</v>
      </c>
      <c r="X149" s="144">
        <v>4992683709.2799997</v>
      </c>
      <c r="Y149" s="144">
        <v>46322732635.220001</v>
      </c>
      <c r="Z149" s="144">
        <v>63484332999.970001</v>
      </c>
      <c r="AA149" s="144">
        <v>69527054848.009995</v>
      </c>
      <c r="AB149" s="144">
        <v>34452974000</v>
      </c>
      <c r="AC149" s="144">
        <v>6528993650.1599998</v>
      </c>
      <c r="AD149" s="144">
        <v>44304328105.040001</v>
      </c>
      <c r="AE149" s="144">
        <v>26460247800</v>
      </c>
      <c r="AF149" s="144">
        <v>3889070414.21</v>
      </c>
      <c r="AG149" s="144">
        <v>37023314364.760002</v>
      </c>
      <c r="AH149" s="142">
        <v>922812600200</v>
      </c>
      <c r="AI149" s="142">
        <v>1216801724649.23</v>
      </c>
      <c r="AJ149" s="144">
        <v>23078632847</v>
      </c>
      <c r="AK149" s="144">
        <v>3674625693.5700002</v>
      </c>
      <c r="AL149" s="144">
        <v>30498924179.91</v>
      </c>
      <c r="AM149" s="144">
        <v>74898881100.080002</v>
      </c>
      <c r="AN149" s="144">
        <v>16705269119.84</v>
      </c>
      <c r="AO149" s="144">
        <v>96839501280.779999</v>
      </c>
      <c r="AP149" s="142">
        <v>76346318000</v>
      </c>
      <c r="AQ149" s="142">
        <v>312918400803.51001</v>
      </c>
      <c r="AR149" s="144">
        <v>42041698000</v>
      </c>
      <c r="AS149" s="144">
        <v>5887888821.0200005</v>
      </c>
      <c r="AT149" s="144">
        <v>55025141958.940002</v>
      </c>
      <c r="AU149" s="144">
        <v>852106397163</v>
      </c>
      <c r="AV149" s="144">
        <v>32044300000</v>
      </c>
      <c r="AW149" s="144">
        <v>1000635640645.85</v>
      </c>
      <c r="AX149" s="144">
        <v>94972080500</v>
      </c>
      <c r="AY149" s="144">
        <v>27321520622.810001</v>
      </c>
      <c r="AZ149" s="144">
        <v>127657629442.63</v>
      </c>
      <c r="BA149" s="144">
        <v>165727064709</v>
      </c>
      <c r="BB149" s="144">
        <v>33363302500</v>
      </c>
      <c r="BC149" s="144">
        <v>209593815431.82001</v>
      </c>
      <c r="BD149" s="142">
        <v>341917622244</v>
      </c>
      <c r="BE149" s="142">
        <v>385633275366.59003</v>
      </c>
      <c r="BF149" s="144">
        <v>173825235500</v>
      </c>
      <c r="BG149" s="144">
        <v>178937901023.01999</v>
      </c>
      <c r="BH149" s="144">
        <v>30388497000</v>
      </c>
      <c r="BI149" s="144">
        <v>6003666000</v>
      </c>
      <c r="BJ149" s="144">
        <v>38351948718.809998</v>
      </c>
      <c r="BK149" s="144">
        <v>145504923500</v>
      </c>
      <c r="BL149" s="144">
        <v>42108041498.910004</v>
      </c>
      <c r="BM149" s="144">
        <v>223970334747.06</v>
      </c>
      <c r="BN149" s="144">
        <v>31478783500</v>
      </c>
      <c r="BO149" s="144">
        <v>5129268499.1700001</v>
      </c>
      <c r="BP149" s="144">
        <v>40644398697.639999</v>
      </c>
      <c r="BQ149" s="154">
        <v>43249</v>
      </c>
      <c r="BR149" s="144">
        <v>28595268000</v>
      </c>
      <c r="BS149" s="152">
        <v>1950175000</v>
      </c>
      <c r="BT149" s="144">
        <v>31820598236.09</v>
      </c>
      <c r="BU149" s="144">
        <v>103764047000</v>
      </c>
      <c r="BV149" s="144">
        <v>131753275086.99001</v>
      </c>
      <c r="BW149" s="144">
        <v>333395913000</v>
      </c>
      <c r="BX149" s="144">
        <v>393404522238.22998</v>
      </c>
      <c r="BY149" s="148">
        <v>79292132800</v>
      </c>
      <c r="BZ149" s="148">
        <v>11438747500</v>
      </c>
      <c r="CA149" s="148">
        <v>101520832167.49001</v>
      </c>
      <c r="CB149" s="148">
        <v>88254017100</v>
      </c>
      <c r="CC149" s="148">
        <v>89616038391.449997</v>
      </c>
      <c r="CD149" s="148"/>
      <c r="CI149" s="148">
        <v>194643980000</v>
      </c>
      <c r="CJ149" s="148">
        <v>195926849261.95001</v>
      </c>
      <c r="CK149" s="155">
        <v>49308006500</v>
      </c>
      <c r="CL149" s="155">
        <v>50089263037.019997</v>
      </c>
    </row>
    <row r="150" spans="1:90" x14ac:dyDescent="0.25">
      <c r="A150" s="154">
        <v>43250</v>
      </c>
      <c r="B150" s="142">
        <f>301945017000+51257476952</f>
        <v>353202493952</v>
      </c>
      <c r="C150" s="142">
        <v>409175013269.07001</v>
      </c>
      <c r="D150" s="144">
        <v>362746636161</v>
      </c>
      <c r="E150" s="144">
        <v>321604699600</v>
      </c>
      <c r="F150" s="144">
        <v>824273781721.41199</v>
      </c>
      <c r="G150" s="142">
        <v>100838053000</v>
      </c>
      <c r="H150" s="142">
        <v>138822222538.20001</v>
      </c>
      <c r="I150" s="144">
        <v>1007000000</v>
      </c>
      <c r="J150" s="144">
        <v>4364840560</v>
      </c>
      <c r="K150" s="144">
        <v>5666401131.1400003</v>
      </c>
      <c r="L150" s="144">
        <v>636359752704</v>
      </c>
      <c r="M150" s="144">
        <v>702245612472.30103</v>
      </c>
      <c r="N150" s="144">
        <v>313445992660</v>
      </c>
      <c r="O150" s="144">
        <v>29210275120</v>
      </c>
      <c r="P150" s="144">
        <v>395227806364.34998</v>
      </c>
      <c r="Q150" s="144">
        <v>66721551000</v>
      </c>
      <c r="R150" s="144">
        <v>14491294060</v>
      </c>
      <c r="S150" s="144">
        <v>86238942655.919998</v>
      </c>
      <c r="T150" s="144">
        <v>411023106525.56</v>
      </c>
      <c r="U150" s="144">
        <v>40049518605.080002</v>
      </c>
      <c r="V150" s="144">
        <v>506324244055.56</v>
      </c>
      <c r="W150" s="144">
        <v>35995259800</v>
      </c>
      <c r="X150" s="144">
        <v>4823785874.2799997</v>
      </c>
      <c r="Y150" s="144">
        <v>46237421858.160004</v>
      </c>
      <c r="Z150" s="144">
        <v>62426793499.970001</v>
      </c>
      <c r="AA150" s="144">
        <v>68457826516.370003</v>
      </c>
      <c r="AB150" s="144">
        <v>34360153400</v>
      </c>
      <c r="AC150" s="144">
        <v>6655501100.1599998</v>
      </c>
      <c r="AD150" s="144">
        <v>44363215824.940002</v>
      </c>
      <c r="AE150" s="144">
        <v>26471328800</v>
      </c>
      <c r="AF150" s="144">
        <v>3753169243.8099999</v>
      </c>
      <c r="AG150" s="144">
        <v>36991101831.349998</v>
      </c>
      <c r="AH150" s="142">
        <v>922706315200</v>
      </c>
      <c r="AI150" s="142">
        <v>1106440713764.9199</v>
      </c>
      <c r="AJ150" s="144">
        <v>23045578045</v>
      </c>
      <c r="AK150" s="144">
        <v>3553779228.5700002</v>
      </c>
      <c r="AL150" s="144">
        <v>30420310322.970001</v>
      </c>
      <c r="AM150" s="144">
        <v>74907636046.080002</v>
      </c>
      <c r="AN150" s="144">
        <v>16408268979.84</v>
      </c>
      <c r="AO150" s="144">
        <v>96701974595.990005</v>
      </c>
      <c r="AP150" s="142">
        <v>76303480000</v>
      </c>
      <c r="AQ150" s="142">
        <v>312963030820.08002</v>
      </c>
      <c r="AR150" s="144">
        <v>41924853000</v>
      </c>
      <c r="AS150" s="144">
        <v>5703563480.6199999</v>
      </c>
      <c r="AT150" s="144">
        <v>54843024934.239998</v>
      </c>
      <c r="AU150" s="144">
        <v>903857465552</v>
      </c>
      <c r="AV150" s="144">
        <v>31663100000</v>
      </c>
      <c r="AW150" s="144">
        <v>1000637536892.04</v>
      </c>
      <c r="AX150" s="144">
        <v>94959280500</v>
      </c>
      <c r="AY150" s="144">
        <v>21987979682.810001</v>
      </c>
      <c r="AZ150" s="144">
        <v>127507439869.2</v>
      </c>
      <c r="BA150" s="144">
        <v>165297111123</v>
      </c>
      <c r="BB150" s="144">
        <v>32759270000</v>
      </c>
      <c r="BC150" s="144">
        <v>208632369502.28</v>
      </c>
      <c r="BD150" s="142">
        <v>332657538395</v>
      </c>
      <c r="BE150" s="142">
        <v>385850518812.34003</v>
      </c>
      <c r="BF150" s="144">
        <v>173274618500</v>
      </c>
      <c r="BG150" s="144">
        <v>178459575407.48999</v>
      </c>
      <c r="BH150" s="144">
        <v>30380588600</v>
      </c>
      <c r="BI150" s="144">
        <v>5786946500</v>
      </c>
      <c r="BJ150" s="144">
        <v>38267400668.400002</v>
      </c>
      <c r="BK150" s="144">
        <v>145514493500</v>
      </c>
      <c r="BL150" s="144">
        <v>41236861998.510002</v>
      </c>
      <c r="BM150" s="144">
        <v>223802281257.35999</v>
      </c>
      <c r="BN150" s="144">
        <v>31475980500</v>
      </c>
      <c r="BO150" s="144">
        <v>4949161998.9700003</v>
      </c>
      <c r="BP150" s="144">
        <v>40581919929.779999</v>
      </c>
      <c r="BQ150" s="154">
        <v>43250</v>
      </c>
      <c r="BR150" s="144">
        <v>28570162000</v>
      </c>
      <c r="BS150" s="152">
        <v>1904375000</v>
      </c>
      <c r="BT150" s="144">
        <v>31758734147.029999</v>
      </c>
      <c r="BU150" s="144">
        <v>103765237000</v>
      </c>
      <c r="BV150" s="144">
        <v>131810735411.50999</v>
      </c>
      <c r="BW150" s="144">
        <f>251704732500+81915165000</f>
        <v>333619897500</v>
      </c>
      <c r="BX150" s="144">
        <v>395218447689.37</v>
      </c>
      <c r="BY150" s="148">
        <v>79356998100</v>
      </c>
      <c r="BZ150" s="148">
        <v>10990702000</v>
      </c>
      <c r="CA150" s="148">
        <v>101434220533.78999</v>
      </c>
      <c r="CB150" s="148">
        <v>86901536100</v>
      </c>
      <c r="CC150" s="148">
        <v>88253663356.630005</v>
      </c>
      <c r="CD150" s="148"/>
      <c r="CI150" s="148">
        <v>191534653600</v>
      </c>
      <c r="CJ150" s="148">
        <v>192801985546.53</v>
      </c>
      <c r="CK150" s="155">
        <v>49302451000</v>
      </c>
      <c r="CL150" s="155">
        <v>50108300376.660004</v>
      </c>
    </row>
    <row r="151" spans="1:90" x14ac:dyDescent="0.25">
      <c r="A151" s="154">
        <v>43251</v>
      </c>
      <c r="B151" s="142">
        <f>276566169000+51756984650</f>
        <v>328323153650</v>
      </c>
      <c r="C151" s="142">
        <v>391121299092.03998</v>
      </c>
      <c r="D151" s="144">
        <v>354106247086</v>
      </c>
      <c r="E151" s="144">
        <v>332233653700</v>
      </c>
      <c r="F151" s="144">
        <v>835842750949.15198</v>
      </c>
      <c r="G151" s="142">
        <v>118524392182</v>
      </c>
      <c r="H151" s="142">
        <v>139210913809.79999</v>
      </c>
      <c r="I151" s="144">
        <v>1005000000</v>
      </c>
      <c r="J151" s="144">
        <v>4339875560</v>
      </c>
      <c r="K151" s="144">
        <v>5643090887.46</v>
      </c>
      <c r="L151" s="144">
        <v>650164075867</v>
      </c>
      <c r="M151" s="144">
        <v>704499217487.55103</v>
      </c>
      <c r="N151" s="144">
        <v>292711241240</v>
      </c>
      <c r="O151" s="144">
        <v>29001983120</v>
      </c>
      <c r="P151" s="144">
        <v>395948365196.44</v>
      </c>
      <c r="Q151" s="144">
        <v>67820113200</v>
      </c>
      <c r="R151" s="144">
        <v>14206536060</v>
      </c>
      <c r="S151" s="144">
        <v>86602990133.550003</v>
      </c>
      <c r="T151" s="144">
        <v>385437252991.56</v>
      </c>
      <c r="U151" s="144">
        <v>39673577105.080002</v>
      </c>
      <c r="V151" s="144">
        <v>507142528378.90997</v>
      </c>
      <c r="W151" s="144">
        <v>36349171800</v>
      </c>
      <c r="X151" s="144">
        <v>4786056874.2839098</v>
      </c>
      <c r="Y151" s="144">
        <v>46557317933.864403</v>
      </c>
      <c r="Z151" s="144">
        <v>64014376399.970001</v>
      </c>
      <c r="AA151" s="144">
        <v>67938383436.459999</v>
      </c>
      <c r="AB151" s="144">
        <v>34695427900</v>
      </c>
      <c r="AC151" s="144">
        <v>6199069600.1599998</v>
      </c>
      <c r="AD151" s="144">
        <v>44725242506.32</v>
      </c>
      <c r="AE151" s="144">
        <v>26661753500</v>
      </c>
      <c r="AF151" s="144">
        <v>3724104243.8099999</v>
      </c>
      <c r="AG151" s="144">
        <v>37154083324.589996</v>
      </c>
      <c r="AH151" s="142">
        <v>922837826200</v>
      </c>
      <c r="AI151" s="142">
        <v>1126549538047.96</v>
      </c>
      <c r="AJ151" s="144">
        <v>23152798205</v>
      </c>
      <c r="AK151" s="144">
        <v>3522975228.5700002</v>
      </c>
      <c r="AL151" s="144">
        <v>30496216733.25</v>
      </c>
      <c r="AM151" s="144">
        <v>76090692969.089996</v>
      </c>
      <c r="AN151" s="144">
        <v>16090820879.84</v>
      </c>
      <c r="AO151" s="144">
        <v>97117230901.139999</v>
      </c>
      <c r="AP151" s="142">
        <v>76295800000</v>
      </c>
      <c r="AQ151" s="142">
        <v>312983126015.88</v>
      </c>
      <c r="AR151" s="144">
        <v>42214847000</v>
      </c>
      <c r="AS151" s="144">
        <v>5658970480.6199999</v>
      </c>
      <c r="AT151" s="144">
        <v>55092319306.830002</v>
      </c>
      <c r="AU151" s="144">
        <v>875488637619</v>
      </c>
      <c r="AV151" s="144">
        <v>31483050000</v>
      </c>
      <c r="AW151" s="144">
        <v>1002127817279.5601</v>
      </c>
      <c r="AX151" s="144">
        <v>94962252000</v>
      </c>
      <c r="AY151" s="144">
        <v>21696747182.810001</v>
      </c>
      <c r="AZ151" s="144">
        <v>127213021374.92999</v>
      </c>
      <c r="BA151" s="144">
        <v>167220264705</v>
      </c>
      <c r="BB151" s="144">
        <v>32671370000</v>
      </c>
      <c r="BC151" s="144">
        <v>210491198331.60999</v>
      </c>
      <c r="BD151" s="142">
        <v>339601449327</v>
      </c>
      <c r="BE151" s="142">
        <v>360013289634.33002</v>
      </c>
      <c r="BF151" s="144">
        <v>174560650500</v>
      </c>
      <c r="BG151" s="144">
        <v>179777072919</v>
      </c>
      <c r="BH151" s="144">
        <v>30392468900</v>
      </c>
      <c r="BI151" s="144">
        <v>5734969500</v>
      </c>
      <c r="BJ151" s="144">
        <v>38524672729.870003</v>
      </c>
      <c r="BK151" s="144">
        <v>98860888500</v>
      </c>
      <c r="BL151" s="144">
        <v>41034056498.510002</v>
      </c>
      <c r="BM151" s="144">
        <v>223599869608.38</v>
      </c>
      <c r="BN151" s="144">
        <v>31983146000</v>
      </c>
      <c r="BO151" s="144">
        <v>4906886498.9700003</v>
      </c>
      <c r="BP151" s="144">
        <v>40562439892.610001</v>
      </c>
      <c r="BQ151" s="154">
        <v>43251</v>
      </c>
      <c r="BR151" s="144">
        <v>28964297500</v>
      </c>
      <c r="BS151" s="152">
        <v>1879250000</v>
      </c>
      <c r="BT151" s="144">
        <v>32132266743.509998</v>
      </c>
      <c r="BU151" s="144">
        <v>106397153500</v>
      </c>
      <c r="BV151" s="144">
        <v>131817585482.5</v>
      </c>
      <c r="BW151" s="144">
        <f>252259979000+83162855000</f>
        <v>335422834000</v>
      </c>
      <c r="BX151" s="144">
        <v>395628658383.40002</v>
      </c>
      <c r="BY151" s="148">
        <v>79668264000</v>
      </c>
      <c r="BZ151" s="148">
        <v>10867582500</v>
      </c>
      <c r="CA151" s="148">
        <v>101628615657.73</v>
      </c>
      <c r="CB151" s="148">
        <v>86317077300</v>
      </c>
      <c r="CC151" s="148">
        <v>87174960396.330002</v>
      </c>
      <c r="CD151" s="148"/>
      <c r="CI151" s="148">
        <v>188571553600</v>
      </c>
      <c r="CJ151" s="148">
        <v>189831240699.12</v>
      </c>
      <c r="CK151" s="155">
        <v>49309801000</v>
      </c>
      <c r="CL151" s="155">
        <v>50119025759.209999</v>
      </c>
    </row>
    <row r="152" spans="1:90" x14ac:dyDescent="0.25">
      <c r="A152" s="154">
        <v>43255</v>
      </c>
      <c r="B152" s="142">
        <v>273387606668</v>
      </c>
      <c r="C152" s="142">
        <v>391502897725.85999</v>
      </c>
      <c r="D152" s="144">
        <v>392041698165</v>
      </c>
      <c r="E152" s="144">
        <v>330002682900</v>
      </c>
      <c r="F152" s="144">
        <v>833806767576.35205</v>
      </c>
      <c r="G152" s="142">
        <v>118445153896</v>
      </c>
      <c r="H152" s="142">
        <v>139234980081.23001</v>
      </c>
      <c r="I152" s="152">
        <v>1004000000</v>
      </c>
      <c r="J152" s="144">
        <v>4376999520</v>
      </c>
      <c r="K152" s="144">
        <v>5683526490.3999996</v>
      </c>
      <c r="L152" s="144">
        <v>650463016494</v>
      </c>
      <c r="M152" s="144">
        <v>705308849619.23096</v>
      </c>
      <c r="N152" s="144">
        <v>292598763000</v>
      </c>
      <c r="O152" s="144">
        <v>29449560900</v>
      </c>
      <c r="P152" s="144">
        <v>396541623041.39001</v>
      </c>
      <c r="Q152" s="144">
        <v>67790439000</v>
      </c>
      <c r="R152" s="144">
        <v>14268115700</v>
      </c>
      <c r="S152" s="144">
        <v>86679734448.759995</v>
      </c>
      <c r="T152" s="144">
        <v>402484864305.56</v>
      </c>
      <c r="U152" s="144">
        <v>40305795505.080002</v>
      </c>
      <c r="V152" s="144">
        <v>508042471126.06</v>
      </c>
      <c r="W152" s="144">
        <v>36428558000</v>
      </c>
      <c r="X152" s="144">
        <v>4850175654.2799997</v>
      </c>
      <c r="Y152" s="144">
        <v>46726141861.559998</v>
      </c>
      <c r="Z152" s="144">
        <v>64152387499.970001</v>
      </c>
      <c r="AA152" s="144">
        <v>69235185333.509995</v>
      </c>
      <c r="AB152" s="144">
        <v>34771300000</v>
      </c>
      <c r="AC152" s="144">
        <v>6409227500.1599998</v>
      </c>
      <c r="AD152" s="144">
        <v>45028197749.139999</v>
      </c>
      <c r="AE152" s="144">
        <v>26660329200</v>
      </c>
      <c r="AF152" s="144">
        <v>3773947303.8099999</v>
      </c>
      <c r="AG152" s="144">
        <v>37220272239.360001</v>
      </c>
      <c r="AH152" s="142">
        <v>950594146500</v>
      </c>
      <c r="AI152" s="142">
        <v>1142956587697.1399</v>
      </c>
      <c r="AJ152" s="144">
        <v>23157112971</v>
      </c>
      <c r="AK152" s="144">
        <v>3571396848.5700002</v>
      </c>
      <c r="AL152" s="144">
        <v>30564673881.299999</v>
      </c>
      <c r="AM152" s="144">
        <v>76079876132.089996</v>
      </c>
      <c r="AN152" s="144">
        <v>16161929399.84</v>
      </c>
      <c r="AO152" s="144">
        <v>97220919643.690002</v>
      </c>
      <c r="AP152" s="142">
        <v>76289631000</v>
      </c>
      <c r="AQ152" s="142">
        <v>313129471611.96002</v>
      </c>
      <c r="AR152" s="144">
        <v>42324256000</v>
      </c>
      <c r="AS152" s="144">
        <v>5734900100.6199999</v>
      </c>
      <c r="AT152" s="144">
        <v>55307775272.989998</v>
      </c>
      <c r="AU152" s="144">
        <v>875713430727</v>
      </c>
      <c r="AV152" s="144">
        <v>38035700000</v>
      </c>
      <c r="AW152" s="144">
        <v>1003483358872.08</v>
      </c>
      <c r="AX152" s="144">
        <v>94973228000</v>
      </c>
      <c r="AY152" s="144">
        <v>21538361102.810001</v>
      </c>
      <c r="AZ152" s="144">
        <v>127151327656.58</v>
      </c>
      <c r="BA152" s="144">
        <v>167421578305</v>
      </c>
      <c r="BB152" s="144">
        <v>33123127500</v>
      </c>
      <c r="BC152" s="144">
        <v>211289007860.73999</v>
      </c>
      <c r="BD152" s="142">
        <v>339450204547</v>
      </c>
      <c r="BE152" s="142">
        <v>360118042767.73999</v>
      </c>
      <c r="BF152" s="144">
        <v>174089743000</v>
      </c>
      <c r="BG152" s="144">
        <v>179450729340.57001</v>
      </c>
      <c r="BH152" s="144">
        <v>30401307300</v>
      </c>
      <c r="BI152" s="144">
        <v>5814791000</v>
      </c>
      <c r="BJ152" s="144">
        <v>38636163465.540001</v>
      </c>
      <c r="BK152" s="144">
        <v>98854663500</v>
      </c>
      <c r="BL152" s="144">
        <v>41364073498.510002</v>
      </c>
      <c r="BM152" s="144">
        <v>224077941320.37</v>
      </c>
      <c r="BN152" s="144">
        <v>30997472000</v>
      </c>
      <c r="BO152" s="144">
        <v>4968057498.9700003</v>
      </c>
      <c r="BP152" s="144">
        <v>40669462163.75</v>
      </c>
      <c r="BQ152" s="154">
        <v>43255</v>
      </c>
      <c r="BR152" s="144">
        <v>28993609000</v>
      </c>
      <c r="BS152" s="152">
        <v>1910750000</v>
      </c>
      <c r="BT152" s="144">
        <v>32211556208.93</v>
      </c>
      <c r="BU152" s="144">
        <v>106453843500</v>
      </c>
      <c r="BV152" s="144">
        <v>131991240248.94</v>
      </c>
      <c r="BW152" s="144">
        <f>253060210500+82985405000</f>
        <v>336045615500</v>
      </c>
      <c r="BX152" s="144">
        <v>395962833897.84998</v>
      </c>
      <c r="BY152" s="148">
        <v>75446659900</v>
      </c>
      <c r="BZ152" s="148">
        <v>11028974000</v>
      </c>
      <c r="CA152" s="148">
        <v>101783520435.55</v>
      </c>
      <c r="CB152" s="148">
        <v>87676833500</v>
      </c>
      <c r="CC152" s="148">
        <v>88136278022.389999</v>
      </c>
      <c r="CD152" s="148"/>
      <c r="CI152" s="148">
        <v>192857909200</v>
      </c>
      <c r="CJ152" s="148">
        <v>193349266349.26999</v>
      </c>
      <c r="CK152" s="155">
        <v>49294925500</v>
      </c>
      <c r="CL152" s="155">
        <v>50153784095.330002</v>
      </c>
    </row>
    <row r="153" spans="1:90" x14ac:dyDescent="0.25">
      <c r="A153" s="154">
        <v>43256</v>
      </c>
      <c r="B153" s="142">
        <v>273407709336</v>
      </c>
      <c r="C153" s="142">
        <v>337045105363.10999</v>
      </c>
      <c r="D153" s="144">
        <v>418141554301</v>
      </c>
      <c r="E153" s="144">
        <v>328706153900</v>
      </c>
      <c r="F153" s="144">
        <v>833374895767.66199</v>
      </c>
      <c r="G153" s="142">
        <v>129407181844</v>
      </c>
      <c r="H153" s="142">
        <v>139134756055.67999</v>
      </c>
      <c r="I153" s="144">
        <v>1004500000</v>
      </c>
      <c r="J153" s="144">
        <v>4467883560</v>
      </c>
      <c r="K153" s="144">
        <v>5774865726.3199997</v>
      </c>
      <c r="L153" s="144">
        <v>673741587974</v>
      </c>
      <c r="M153" s="144">
        <v>704917517983.901</v>
      </c>
      <c r="N153" s="144">
        <v>292356045960</v>
      </c>
      <c r="O153" s="144">
        <v>29715584080</v>
      </c>
      <c r="P153" s="144">
        <v>396624341489.03003</v>
      </c>
      <c r="Q153" s="144">
        <v>67555552400</v>
      </c>
      <c r="R153" s="144">
        <v>14386435290</v>
      </c>
      <c r="S153" s="144">
        <v>86572506678.529999</v>
      </c>
      <c r="T153" s="144">
        <v>411489003317.56</v>
      </c>
      <c r="U153" s="144">
        <v>40805299405.080002</v>
      </c>
      <c r="V153" s="144">
        <v>508355540860.84003</v>
      </c>
      <c r="W153" s="144">
        <v>36339572300</v>
      </c>
      <c r="X153" s="144">
        <v>4885767209.2799997</v>
      </c>
      <c r="Y153" s="144">
        <v>46678334657</v>
      </c>
      <c r="Z153" s="144">
        <v>65900752900.470001</v>
      </c>
      <c r="AA153" s="144">
        <v>70009234930.630005</v>
      </c>
      <c r="AB153" s="144">
        <v>34696118700</v>
      </c>
      <c r="AC153" s="144">
        <v>6457466650.1599998</v>
      </c>
      <c r="AD153" s="144">
        <v>45005251568.370003</v>
      </c>
      <c r="AE153" s="144">
        <v>26588376400</v>
      </c>
      <c r="AF153" s="144">
        <v>3801215413.8099999</v>
      </c>
      <c r="AG153" s="144">
        <v>37179698978.239998</v>
      </c>
      <c r="AH153" s="142">
        <v>930540427200</v>
      </c>
      <c r="AI153" s="142">
        <v>1146107064749.95</v>
      </c>
      <c r="AJ153" s="144">
        <v>23120757806</v>
      </c>
      <c r="AK153" s="144">
        <v>3601430693.5700002</v>
      </c>
      <c r="AL153" s="144">
        <v>30561488947.599998</v>
      </c>
      <c r="AM153" s="144">
        <v>75819123198.080002</v>
      </c>
      <c r="AN153" s="144">
        <v>16292939819.84</v>
      </c>
      <c r="AO153" s="144">
        <v>97100863588.25</v>
      </c>
      <c r="AP153" s="142">
        <v>145287741000</v>
      </c>
      <c r="AQ153" s="142">
        <v>313168555381.25</v>
      </c>
      <c r="AR153" s="144">
        <v>42265041000</v>
      </c>
      <c r="AS153" s="144">
        <v>5776933320.6199999</v>
      </c>
      <c r="AT153" s="144">
        <v>55297250312.769997</v>
      </c>
      <c r="AU153" s="144">
        <v>865390404743</v>
      </c>
      <c r="AV153" s="144">
        <v>43001468000</v>
      </c>
      <c r="AW153" s="144">
        <v>1003159848407.3199</v>
      </c>
      <c r="AX153" s="144">
        <v>94963328000</v>
      </c>
      <c r="AY153" s="144">
        <v>21537986122.810001</v>
      </c>
      <c r="AZ153" s="144">
        <v>127160655649.69</v>
      </c>
      <c r="BA153" s="144">
        <v>166815022979</v>
      </c>
      <c r="BB153" s="144">
        <v>33415667500</v>
      </c>
      <c r="BC153" s="144">
        <v>211011251496.92999</v>
      </c>
      <c r="BD153" s="142">
        <v>338653031560</v>
      </c>
      <c r="BE153" s="142">
        <v>359383688628.64001</v>
      </c>
      <c r="BF153" s="144">
        <v>173843709500</v>
      </c>
      <c r="BG153" s="144">
        <v>179240839570.01001</v>
      </c>
      <c r="BH153" s="144">
        <v>30310611900</v>
      </c>
      <c r="BI153" s="144">
        <v>5866216000</v>
      </c>
      <c r="BJ153" s="144">
        <v>38601580851.040001</v>
      </c>
      <c r="BK153" s="144">
        <v>56168338500</v>
      </c>
      <c r="BL153" s="144">
        <v>41728295998.510002</v>
      </c>
      <c r="BM153" s="144">
        <v>224471704768.76001</v>
      </c>
      <c r="BN153" s="144">
        <v>30997472000</v>
      </c>
      <c r="BO153" s="144">
        <v>5014743498.9700003</v>
      </c>
      <c r="BP153" s="144">
        <v>40723015709.800003</v>
      </c>
      <c r="BQ153" s="154">
        <v>43256</v>
      </c>
      <c r="BR153" s="144">
        <v>28951709000</v>
      </c>
      <c r="BS153" s="152">
        <v>1955300000</v>
      </c>
      <c r="BT153" s="144">
        <v>32218719953.639999</v>
      </c>
      <c r="BU153" s="144">
        <v>82683063000</v>
      </c>
      <c r="BV153" s="144">
        <v>132016756813.61</v>
      </c>
      <c r="BW153" s="144">
        <f>82657925000+252910383500</f>
        <v>335568308500</v>
      </c>
      <c r="BX153" s="144">
        <v>395117343728.56</v>
      </c>
      <c r="BY153" s="148">
        <v>75274586400</v>
      </c>
      <c r="BZ153" s="148">
        <v>11158606000</v>
      </c>
      <c r="CA153" s="148">
        <v>101758975137.96001</v>
      </c>
      <c r="CB153" s="148">
        <v>88749542500</v>
      </c>
      <c r="CC153" s="148">
        <v>89206056119.520004</v>
      </c>
      <c r="CD153" s="148">
        <v>26670170000</v>
      </c>
      <c r="CE153" s="148">
        <v>28340825459.119999</v>
      </c>
      <c r="CI153" s="148">
        <v>194894991100</v>
      </c>
      <c r="CJ153" s="148">
        <v>195380698682.98001</v>
      </c>
      <c r="CK153" s="155">
        <v>49292140500</v>
      </c>
      <c r="CL153" s="155">
        <v>50176503765.919998</v>
      </c>
    </row>
    <row r="154" spans="1:90" x14ac:dyDescent="0.25">
      <c r="A154" s="154">
        <v>43257</v>
      </c>
      <c r="B154" s="142">
        <v>246455450000</v>
      </c>
      <c r="C154" s="142">
        <v>337112978312.19</v>
      </c>
      <c r="D154" s="144">
        <v>477397942424</v>
      </c>
      <c r="E154" s="144">
        <v>329463123900</v>
      </c>
      <c r="F154" s="144">
        <v>833475184155.172</v>
      </c>
      <c r="G154" s="142">
        <v>121323567402</v>
      </c>
      <c r="H154" s="142">
        <v>139043938552.60001</v>
      </c>
      <c r="I154" s="144">
        <v>1004800000</v>
      </c>
      <c r="J154" s="144">
        <v>4439256440</v>
      </c>
      <c r="K154" s="144">
        <v>5746501609.8000002</v>
      </c>
      <c r="L154" s="144">
        <v>672582999911</v>
      </c>
      <c r="M154" s="144">
        <v>703889368372.28101</v>
      </c>
      <c r="N154" s="144">
        <v>291840518920</v>
      </c>
      <c r="O154" s="144">
        <v>29538713140</v>
      </c>
      <c r="P154" s="144">
        <v>395991352075.14001</v>
      </c>
      <c r="Q154" s="144">
        <v>67153925100</v>
      </c>
      <c r="R154" s="144">
        <v>14331862570</v>
      </c>
      <c r="S154" s="144">
        <v>86125658070.100006</v>
      </c>
      <c r="T154" s="144">
        <v>410828697403.56</v>
      </c>
      <c r="U154" s="144">
        <v>40533277705.080002</v>
      </c>
      <c r="V154" s="144">
        <v>507492655018.40997</v>
      </c>
      <c r="W154" s="144">
        <v>36203909500</v>
      </c>
      <c r="X154" s="144">
        <v>4855429769.2799997</v>
      </c>
      <c r="Y154" s="144">
        <v>46517892550.879997</v>
      </c>
      <c r="Z154" s="144">
        <v>66545197800.470001</v>
      </c>
      <c r="AA154" s="144">
        <v>73884087385.779999</v>
      </c>
      <c r="AB154" s="144">
        <v>34534385100</v>
      </c>
      <c r="AC154" s="144">
        <v>6337593950.1599998</v>
      </c>
      <c r="AD154" s="144">
        <v>44726601076.879997</v>
      </c>
      <c r="AE154" s="144">
        <v>28484254000</v>
      </c>
      <c r="AF154" s="144">
        <v>3777568033.8099999</v>
      </c>
      <c r="AG154" s="144">
        <v>37056028063.139999</v>
      </c>
      <c r="AH154" s="142">
        <v>1005415045500</v>
      </c>
      <c r="AI154" s="142">
        <v>1151264029600.21</v>
      </c>
      <c r="AJ154" s="144">
        <v>23054713255</v>
      </c>
      <c r="AK154" s="144">
        <v>3579535933.5700002</v>
      </c>
      <c r="AL154" s="144">
        <v>30475873682.5</v>
      </c>
      <c r="AM154" s="144">
        <v>75374625009.080002</v>
      </c>
      <c r="AN154" s="144">
        <v>16230039659.84</v>
      </c>
      <c r="AO154" s="144">
        <v>96602829501.220001</v>
      </c>
      <c r="AP154" s="142">
        <v>70360371000</v>
      </c>
      <c r="AQ154" s="142">
        <v>313118135290.02002</v>
      </c>
      <c r="AR154" s="144">
        <v>42103652000</v>
      </c>
      <c r="AS154" s="144">
        <v>5741154060.6199999</v>
      </c>
      <c r="AT154" s="144">
        <v>55106743083.339996</v>
      </c>
      <c r="AU154" s="144">
        <v>871137009204</v>
      </c>
      <c r="AV154" s="144">
        <v>42929620000</v>
      </c>
      <c r="AW154" s="144">
        <v>1003036382552.3199</v>
      </c>
      <c r="AX154" s="144">
        <v>94954408000</v>
      </c>
      <c r="AY154" s="144">
        <v>21873354462.810001</v>
      </c>
      <c r="AZ154" s="144">
        <v>127505007322.36</v>
      </c>
      <c r="BA154" s="144">
        <v>166211845426</v>
      </c>
      <c r="BB154" s="144">
        <v>31290855000</v>
      </c>
      <c r="BC154" s="144">
        <v>211995322488.70001</v>
      </c>
      <c r="BD154" s="142">
        <v>347422698981</v>
      </c>
      <c r="BE154" s="142">
        <v>358216363458.39001</v>
      </c>
      <c r="BF154" s="144">
        <v>173294666500</v>
      </c>
      <c r="BG154" s="144">
        <v>178727941102.78</v>
      </c>
      <c r="BH154" s="144">
        <v>30128979400</v>
      </c>
      <c r="BI154" s="144">
        <v>5831028000</v>
      </c>
      <c r="BJ154" s="144">
        <v>38389425635.589996</v>
      </c>
      <c r="BK154" s="144">
        <v>102834808500</v>
      </c>
      <c r="BL154" s="144">
        <v>41995576498.510002</v>
      </c>
      <c r="BM154" s="144">
        <v>224834085448.97</v>
      </c>
      <c r="BN154" s="144">
        <v>31001148000</v>
      </c>
      <c r="BO154" s="144">
        <v>4987058498.9700003</v>
      </c>
      <c r="BP154" s="144">
        <v>40705671818.540001</v>
      </c>
      <c r="BQ154" s="154">
        <v>43257</v>
      </c>
      <c r="BR154" s="144">
        <v>28850188000</v>
      </c>
      <c r="BS154" s="152">
        <v>1941425000</v>
      </c>
      <c r="BT154" s="144">
        <v>32107837566.220001</v>
      </c>
      <c r="BU154" s="144">
        <v>108505211000</v>
      </c>
      <c r="BV154" s="144">
        <v>132106514117.25999</v>
      </c>
      <c r="BW154" s="144">
        <v>334627458000</v>
      </c>
      <c r="BX154" s="144">
        <v>394530832924.58002</v>
      </c>
      <c r="BY154" s="148">
        <v>80060127200</v>
      </c>
      <c r="BZ154" s="148">
        <v>11096156000</v>
      </c>
      <c r="CA154" s="148">
        <v>101497077769.31</v>
      </c>
      <c r="CB154" s="148">
        <v>88330168800</v>
      </c>
      <c r="CC154" s="148">
        <v>88777831728.550003</v>
      </c>
      <c r="CD154" s="148">
        <v>26415410000</v>
      </c>
      <c r="CE154" s="148">
        <v>28090609532.66</v>
      </c>
      <c r="CI154" s="148">
        <v>194428762000</v>
      </c>
      <c r="CJ154" s="148">
        <v>194906740045.66</v>
      </c>
      <c r="CK154" s="155">
        <v>49289195500</v>
      </c>
      <c r="CL154" s="155">
        <v>50185523993.459999</v>
      </c>
    </row>
    <row r="155" spans="1:90" x14ac:dyDescent="0.25">
      <c r="A155" s="154">
        <v>43258</v>
      </c>
      <c r="B155" s="142">
        <v>233451550000</v>
      </c>
      <c r="C155" s="142">
        <v>336424406256.07001</v>
      </c>
      <c r="D155" s="144">
        <v>476949115649</v>
      </c>
      <c r="E155" s="144">
        <v>331073824200</v>
      </c>
      <c r="F155" s="144">
        <v>834716754122.46204</v>
      </c>
      <c r="G155" s="142">
        <v>121253782704</v>
      </c>
      <c r="H155" s="142">
        <v>128980223683.28</v>
      </c>
      <c r="I155" s="144">
        <v>1004800000</v>
      </c>
      <c r="J155" s="144">
        <v>4464287840</v>
      </c>
      <c r="K155" s="144">
        <v>5771497211.7200003</v>
      </c>
      <c r="L155" s="144">
        <v>672126351643</v>
      </c>
      <c r="M155" s="144">
        <v>703565984771.32104</v>
      </c>
      <c r="N155" s="144">
        <v>291619103800</v>
      </c>
      <c r="O155" s="144">
        <v>30369338720</v>
      </c>
      <c r="P155" s="144">
        <v>396659986146.52002</v>
      </c>
      <c r="Q155" s="144">
        <v>67032109300</v>
      </c>
      <c r="R155" s="144">
        <v>14546600610</v>
      </c>
      <c r="S155" s="144">
        <v>86227933628.619995</v>
      </c>
      <c r="T155" s="144">
        <v>423640225503.56</v>
      </c>
      <c r="U155" s="144">
        <v>41257926105.080002</v>
      </c>
      <c r="V155" s="144">
        <v>508101986462.23999</v>
      </c>
      <c r="W155" s="144">
        <v>36134870300</v>
      </c>
      <c r="X155" s="144">
        <v>4989689099.2799997</v>
      </c>
      <c r="Y155" s="144">
        <v>46588714802.489998</v>
      </c>
      <c r="Z155" s="144">
        <v>67285359000.470001</v>
      </c>
      <c r="AA155" s="144">
        <v>70286300823.029999</v>
      </c>
      <c r="AB155" s="144">
        <v>34445251400</v>
      </c>
      <c r="AC155" s="144">
        <v>6467800350.1599998</v>
      </c>
      <c r="AD155" s="144">
        <v>44771693487.139999</v>
      </c>
      <c r="AE155" s="144">
        <v>28439979000</v>
      </c>
      <c r="AF155" s="144">
        <v>3883589693.8099999</v>
      </c>
      <c r="AG155" s="144">
        <v>37121145525.290001</v>
      </c>
      <c r="AH155" s="142">
        <v>1005384996200</v>
      </c>
      <c r="AI155" s="142">
        <v>1156184158251.1699</v>
      </c>
      <c r="AJ155" s="144">
        <v>23028133388</v>
      </c>
      <c r="AK155" s="144">
        <v>3662891503.5700002</v>
      </c>
      <c r="AL155" s="144">
        <v>30536079029.84</v>
      </c>
      <c r="AM155" s="144">
        <v>75245699668.080002</v>
      </c>
      <c r="AN155" s="144">
        <v>16475546579.84</v>
      </c>
      <c r="AO155" s="144">
        <v>96740721020.710007</v>
      </c>
      <c r="AP155" s="142">
        <v>70384308000</v>
      </c>
      <c r="AQ155" s="142">
        <v>128989023541.62</v>
      </c>
      <c r="AR155" s="144">
        <v>42013903000</v>
      </c>
      <c r="AS155" s="144">
        <v>5899746380.6199999</v>
      </c>
      <c r="AT155" s="144">
        <v>55181229678.860001</v>
      </c>
      <c r="AU155" s="144">
        <v>838846745847</v>
      </c>
      <c r="AV155" s="144">
        <v>45009176000</v>
      </c>
      <c r="AW155" s="144">
        <v>1005131832917.92</v>
      </c>
      <c r="AX155" s="144">
        <v>94944508000</v>
      </c>
      <c r="AY155" s="144">
        <v>21832428582.810001</v>
      </c>
      <c r="AZ155" s="144">
        <v>127474128404.35001</v>
      </c>
      <c r="BA155" s="144">
        <v>165978308683</v>
      </c>
      <c r="BB155" s="144">
        <v>31079820000</v>
      </c>
      <c r="BC155" s="144">
        <v>211587128016.39999</v>
      </c>
      <c r="BD155" s="142">
        <v>346330950481</v>
      </c>
      <c r="BE155" s="142">
        <v>357689600096.29999</v>
      </c>
      <c r="BF155" s="144">
        <v>172687844000</v>
      </c>
      <c r="BG155" s="144">
        <v>178157265098.60999</v>
      </c>
      <c r="BH155" s="144">
        <v>30087504100</v>
      </c>
      <c r="BI155" s="144">
        <v>5956049500</v>
      </c>
      <c r="BJ155" s="144">
        <v>38477626407.760002</v>
      </c>
      <c r="BK155" s="144">
        <v>113173708500</v>
      </c>
      <c r="BL155" s="144">
        <v>42270522498.510002</v>
      </c>
      <c r="BM155" s="144">
        <v>225181148213.37</v>
      </c>
      <c r="BN155" s="144">
        <v>31990880000</v>
      </c>
      <c r="BO155" s="144">
        <v>5071351998.9700003</v>
      </c>
      <c r="BP155" s="144">
        <v>40784810530.739998</v>
      </c>
      <c r="BQ155" s="154">
        <v>43258</v>
      </c>
      <c r="BR155" s="144">
        <v>28771220500</v>
      </c>
      <c r="BS155" s="152">
        <v>1973225000</v>
      </c>
      <c r="BT155" s="144">
        <v>32065116262.630001</v>
      </c>
      <c r="BU155" s="144">
        <v>111978896000</v>
      </c>
      <c r="BV155" s="144">
        <v>132186449480.38</v>
      </c>
      <c r="BW155" s="144">
        <f>251978573000+81973495000</f>
        <v>333952068000</v>
      </c>
      <c r="BX155" s="144">
        <v>394016835180.04999</v>
      </c>
      <c r="BY155" s="148">
        <v>79460145900</v>
      </c>
      <c r="BZ155" s="148">
        <v>11202389500</v>
      </c>
      <c r="CA155" s="148">
        <v>101518399771.39999</v>
      </c>
      <c r="CB155" s="148">
        <v>89012741000</v>
      </c>
      <c r="CC155" s="148">
        <v>89458817390.869995</v>
      </c>
      <c r="CD155" s="148">
        <v>26454010000</v>
      </c>
      <c r="CE155" s="148">
        <v>28133761991.52</v>
      </c>
      <c r="CI155" s="148">
        <v>195932341000</v>
      </c>
      <c r="CJ155" s="148">
        <v>196402608150.5</v>
      </c>
      <c r="CK155" s="155">
        <v>49286110500</v>
      </c>
      <c r="CL155" s="155">
        <v>50204270599.559998</v>
      </c>
    </row>
    <row r="156" spans="1:90" x14ac:dyDescent="0.25">
      <c r="A156" s="154">
        <v>43259</v>
      </c>
      <c r="B156" s="142">
        <v>233451550000</v>
      </c>
      <c r="C156" s="142">
        <v>336521052343.92999</v>
      </c>
      <c r="D156" s="144">
        <v>445163461585</v>
      </c>
      <c r="E156" s="144">
        <v>326207236400</v>
      </c>
      <c r="F156" s="144">
        <v>829514264732.37195</v>
      </c>
      <c r="G156" s="142">
        <v>121110777126</v>
      </c>
      <c r="H156" s="142">
        <v>128861521450.33</v>
      </c>
      <c r="I156" s="144">
        <v>1004800000</v>
      </c>
      <c r="J156" s="144">
        <v>4369278980</v>
      </c>
      <c r="K156" s="144">
        <v>5676551497.5200005</v>
      </c>
      <c r="L156" s="144">
        <v>683488714563</v>
      </c>
      <c r="M156" s="144">
        <v>703128681621.44104</v>
      </c>
      <c r="N156" s="144">
        <v>254263474840</v>
      </c>
      <c r="O156" s="144">
        <v>29548153820</v>
      </c>
      <c r="P156" s="144">
        <v>396156652353.02002</v>
      </c>
      <c r="Q156" s="144">
        <v>67008904000</v>
      </c>
      <c r="R156" s="144">
        <v>14145368660</v>
      </c>
      <c r="S156" s="144">
        <v>85812875870.210007</v>
      </c>
      <c r="T156" s="144">
        <v>453463264533.56</v>
      </c>
      <c r="U156" s="144">
        <v>40061422105.080002</v>
      </c>
      <c r="V156" s="144">
        <v>506748156199.59998</v>
      </c>
      <c r="W156" s="144">
        <v>36049398100</v>
      </c>
      <c r="X156" s="144">
        <v>4842494324.2799997</v>
      </c>
      <c r="Y156" s="144">
        <v>46360552631.959999</v>
      </c>
      <c r="Z156" s="144">
        <v>65265340700.470001</v>
      </c>
      <c r="AA156" s="144">
        <v>68261470579.919998</v>
      </c>
      <c r="AB156" s="144">
        <v>34353531500</v>
      </c>
      <c r="AC156" s="144">
        <v>6583961100.1599998</v>
      </c>
      <c r="AD156" s="144">
        <v>44800145497.830002</v>
      </c>
      <c r="AE156" s="144">
        <v>28419481200</v>
      </c>
      <c r="AF156" s="144">
        <v>3769319643.8099999</v>
      </c>
      <c r="AG156" s="144">
        <v>36990875394.559998</v>
      </c>
      <c r="AH156" s="142">
        <v>955283816400</v>
      </c>
      <c r="AI156" s="142">
        <v>1146295005687.04</v>
      </c>
      <c r="AJ156" s="144">
        <v>23006524371</v>
      </c>
      <c r="AK156" s="144">
        <v>3551157278.5700002</v>
      </c>
      <c r="AL156" s="144">
        <v>30406160692.950001</v>
      </c>
      <c r="AM156" s="144">
        <v>75220277767.080002</v>
      </c>
      <c r="AN156" s="144">
        <v>16023275979.84</v>
      </c>
      <c r="AO156" s="144">
        <v>96272415273.5</v>
      </c>
      <c r="AP156" s="142">
        <v>70382109000</v>
      </c>
      <c r="AQ156" s="142">
        <v>129012200156.35001</v>
      </c>
      <c r="AR156" s="144">
        <v>41939747000</v>
      </c>
      <c r="AS156" s="144">
        <v>5725437280.6199999</v>
      </c>
      <c r="AT156" s="144">
        <v>54939431963.959999</v>
      </c>
      <c r="AU156" s="144">
        <v>838516874214</v>
      </c>
      <c r="AV156" s="144">
        <v>43897082000</v>
      </c>
      <c r="AW156" s="144">
        <v>1003887345621.47</v>
      </c>
      <c r="AX156" s="144">
        <v>94903142500</v>
      </c>
      <c r="AY156" s="144">
        <v>21419150982.810001</v>
      </c>
      <c r="AZ156" s="144">
        <v>127039433750.53</v>
      </c>
      <c r="BA156" s="144">
        <v>165521341265</v>
      </c>
      <c r="BB156" s="144">
        <v>30297555000</v>
      </c>
      <c r="BC156" s="144">
        <v>210384275140.98999</v>
      </c>
      <c r="BD156" s="142">
        <v>346071990319</v>
      </c>
      <c r="BE156" s="142">
        <v>357494708394.25</v>
      </c>
      <c r="BF156" s="144">
        <v>172252842500</v>
      </c>
      <c r="BG156" s="144">
        <v>177758412278.64999</v>
      </c>
      <c r="BH156" s="144">
        <v>30066387800</v>
      </c>
      <c r="BI156" s="144">
        <v>5771642000</v>
      </c>
      <c r="BJ156" s="144">
        <v>38276924198.059998</v>
      </c>
      <c r="BK156" s="144">
        <v>176484568000</v>
      </c>
      <c r="BL156" s="144">
        <v>41486653498.510002</v>
      </c>
      <c r="BM156" s="144">
        <v>223769938385.07999</v>
      </c>
      <c r="BN156" s="144">
        <v>31952759500</v>
      </c>
      <c r="BO156" s="144">
        <v>4918555998.9700003</v>
      </c>
      <c r="BP156" s="144">
        <v>40600556603.010002</v>
      </c>
      <c r="BQ156" s="154">
        <v>43259</v>
      </c>
      <c r="BR156" s="144">
        <v>28683160500</v>
      </c>
      <c r="BS156" s="152">
        <v>1908250000</v>
      </c>
      <c r="BT156" s="144">
        <v>31916597708.25</v>
      </c>
      <c r="BU156" s="144">
        <v>124988967000</v>
      </c>
      <c r="BV156" s="144">
        <v>132123926140.92</v>
      </c>
      <c r="BW156" s="144">
        <v>333487820000</v>
      </c>
      <c r="BX156" s="144">
        <v>394451492837.41998</v>
      </c>
      <c r="BY156" s="148">
        <v>79471743600</v>
      </c>
      <c r="BZ156" s="148">
        <v>10824516500</v>
      </c>
      <c r="CA156" s="148">
        <v>101167989690.48</v>
      </c>
      <c r="CB156" s="148">
        <v>86284913700</v>
      </c>
      <c r="CC156" s="148">
        <v>86729279006.679993</v>
      </c>
      <c r="CD156" s="148">
        <v>26443005000</v>
      </c>
      <c r="CE156" s="148">
        <v>28126562798.77</v>
      </c>
      <c r="CI156" s="148">
        <v>189228424700</v>
      </c>
      <c r="CJ156" s="148">
        <v>189691201984.57001</v>
      </c>
      <c r="CK156" s="155">
        <v>49283317000</v>
      </c>
      <c r="CL156" s="155">
        <v>50215360609.07</v>
      </c>
    </row>
    <row r="157" spans="1:90" x14ac:dyDescent="0.25">
      <c r="A157" s="154">
        <v>43260</v>
      </c>
      <c r="B157" s="142">
        <v>233451550000</v>
      </c>
      <c r="C157" s="142">
        <v>336521052343.92999</v>
      </c>
      <c r="D157" s="144">
        <v>445163461585</v>
      </c>
      <c r="E157" s="144">
        <v>326207236400</v>
      </c>
      <c r="F157" s="144">
        <v>829514264732.37195</v>
      </c>
      <c r="G157" s="142">
        <v>121110777126</v>
      </c>
      <c r="H157" s="142">
        <v>128861521450.33</v>
      </c>
      <c r="I157" s="144">
        <v>1004800000</v>
      </c>
      <c r="J157" s="144">
        <v>4369278980</v>
      </c>
      <c r="K157" s="144">
        <v>5676551497.5200005</v>
      </c>
      <c r="L157" s="144">
        <v>683488714563</v>
      </c>
      <c r="M157" s="144">
        <v>703128681621.44104</v>
      </c>
      <c r="N157" s="144">
        <v>254263474840</v>
      </c>
      <c r="O157" s="144">
        <v>29548153820</v>
      </c>
      <c r="P157" s="144">
        <v>396156652353.02002</v>
      </c>
      <c r="Q157" s="144">
        <v>67008904000</v>
      </c>
      <c r="R157" s="144">
        <v>14145368660</v>
      </c>
      <c r="S157" s="144">
        <v>85812875870.210007</v>
      </c>
      <c r="T157" s="144">
        <v>453463264533.56</v>
      </c>
      <c r="U157" s="144">
        <v>40061422105.080002</v>
      </c>
      <c r="V157" s="144">
        <v>506748156199.59998</v>
      </c>
      <c r="W157" s="144">
        <v>36049398100</v>
      </c>
      <c r="X157" s="144">
        <v>4842494324.2799997</v>
      </c>
      <c r="Y157" s="144">
        <v>46360552631.959999</v>
      </c>
      <c r="Z157" s="144">
        <v>65265340700.470001</v>
      </c>
      <c r="AA157" s="144">
        <v>68261470579.919998</v>
      </c>
      <c r="AB157" s="144">
        <v>34353531500</v>
      </c>
      <c r="AC157" s="144">
        <v>6583961100.1599998</v>
      </c>
      <c r="AD157" s="144">
        <v>44800145497.830002</v>
      </c>
      <c r="AE157" s="144">
        <v>28419481200</v>
      </c>
      <c r="AF157" s="144">
        <v>3769319643.8099999</v>
      </c>
      <c r="AG157" s="144">
        <v>36990875394.559998</v>
      </c>
      <c r="AH157" s="142">
        <v>955283816400</v>
      </c>
      <c r="AI157" s="142">
        <v>1146295005687.04</v>
      </c>
      <c r="AJ157" s="144">
        <v>23006524371</v>
      </c>
      <c r="AK157" s="144">
        <v>3551157278.5700002</v>
      </c>
      <c r="AL157" s="144">
        <v>30406160692.950001</v>
      </c>
      <c r="AM157" s="144">
        <v>75220277767.080002</v>
      </c>
      <c r="AN157" s="144">
        <v>16023275979.84</v>
      </c>
      <c r="AO157" s="144">
        <v>96272415273.5</v>
      </c>
      <c r="AP157" s="142">
        <v>70382109000</v>
      </c>
      <c r="AQ157" s="142">
        <v>129012200156.35001</v>
      </c>
      <c r="AR157" s="144">
        <v>41939747000</v>
      </c>
      <c r="AS157" s="144">
        <v>5725437280.6199999</v>
      </c>
      <c r="AT157" s="144">
        <v>54939431963.959999</v>
      </c>
      <c r="AU157" s="144">
        <v>838516874214</v>
      </c>
      <c r="AV157" s="144">
        <v>43897082000</v>
      </c>
      <c r="AW157" s="144">
        <v>1003887345621.47</v>
      </c>
      <c r="AX157" s="144">
        <v>94903142500</v>
      </c>
      <c r="AY157" s="144">
        <v>21419150982.810001</v>
      </c>
      <c r="AZ157" s="144">
        <v>127039433750.53</v>
      </c>
      <c r="BA157" s="144">
        <v>165521341265</v>
      </c>
      <c r="BB157" s="144">
        <v>30297555000</v>
      </c>
      <c r="BC157" s="144">
        <v>210384275140.98999</v>
      </c>
      <c r="BD157" s="142">
        <v>346071990319</v>
      </c>
      <c r="BE157" s="142">
        <v>357494708394.25</v>
      </c>
      <c r="BF157" s="144">
        <v>172252842500</v>
      </c>
      <c r="BG157" s="144">
        <v>177758412278.64999</v>
      </c>
      <c r="BH157" s="144">
        <v>30066387800</v>
      </c>
      <c r="BI157" s="144">
        <v>5771642000</v>
      </c>
      <c r="BJ157" s="144">
        <v>38276924198.059998</v>
      </c>
      <c r="BK157" s="144">
        <v>176484568000</v>
      </c>
      <c r="BL157" s="144">
        <v>41486653498.510002</v>
      </c>
      <c r="BM157" s="144">
        <v>223769938385.07999</v>
      </c>
      <c r="BN157" s="144">
        <v>31952759500</v>
      </c>
      <c r="BO157" s="144">
        <v>4918555998.9700003</v>
      </c>
      <c r="BP157" s="144">
        <v>40600556603.010002</v>
      </c>
      <c r="BQ157" s="154">
        <v>43260</v>
      </c>
      <c r="BR157" s="144">
        <v>28683160500</v>
      </c>
      <c r="BS157" s="152">
        <v>1908250000</v>
      </c>
      <c r="BT157" s="144">
        <v>31916597708.25</v>
      </c>
      <c r="BU157" s="144">
        <v>124988967000</v>
      </c>
      <c r="BV157" s="144">
        <v>132123926140.92</v>
      </c>
      <c r="BW157" s="144">
        <v>333487820000</v>
      </c>
      <c r="BX157" s="144">
        <v>394451492837.41998</v>
      </c>
      <c r="BY157" s="148">
        <v>79471743600</v>
      </c>
      <c r="BZ157" s="148">
        <v>10824516500</v>
      </c>
      <c r="CA157" s="148">
        <v>101167989690.48</v>
      </c>
      <c r="CB157" s="148">
        <v>86284913700</v>
      </c>
      <c r="CC157" s="148">
        <v>86729279006.679993</v>
      </c>
      <c r="CD157" s="148">
        <v>26443005000</v>
      </c>
      <c r="CE157" s="148">
        <v>28126562798.77</v>
      </c>
      <c r="CI157" s="148">
        <v>189228424700</v>
      </c>
      <c r="CJ157" s="148">
        <v>189691201984.57001</v>
      </c>
      <c r="CK157" s="155">
        <v>49283317000</v>
      </c>
      <c r="CL157" s="155">
        <v>50215360609.07</v>
      </c>
    </row>
    <row r="158" spans="1:90" x14ac:dyDescent="0.25">
      <c r="A158" s="154">
        <v>43261</v>
      </c>
      <c r="B158" s="142">
        <v>233451550000</v>
      </c>
      <c r="C158" s="142">
        <v>336521052343.92999</v>
      </c>
      <c r="D158" s="144">
        <v>445163461585</v>
      </c>
      <c r="E158" s="144">
        <v>326207236400</v>
      </c>
      <c r="F158" s="144">
        <v>829514264732.37195</v>
      </c>
      <c r="G158" s="142">
        <v>121110777126</v>
      </c>
      <c r="H158" s="142">
        <v>128861521450.33</v>
      </c>
      <c r="I158" s="144">
        <v>1004800000</v>
      </c>
      <c r="J158" s="144">
        <v>4369278980</v>
      </c>
      <c r="K158" s="144">
        <v>5676551497.5200005</v>
      </c>
      <c r="L158" s="144">
        <v>683488714563</v>
      </c>
      <c r="M158" s="144">
        <v>703128681621.44104</v>
      </c>
      <c r="N158" s="144">
        <v>254263474840</v>
      </c>
      <c r="O158" s="144">
        <v>29548153820</v>
      </c>
      <c r="P158" s="144">
        <v>396156652353.02002</v>
      </c>
      <c r="Q158" s="144">
        <v>67008904000</v>
      </c>
      <c r="R158" s="144">
        <v>14145368660</v>
      </c>
      <c r="S158" s="144">
        <v>85812875870.210007</v>
      </c>
      <c r="T158" s="144">
        <v>453463264533.56</v>
      </c>
      <c r="U158" s="144">
        <v>40061422105.080002</v>
      </c>
      <c r="V158" s="144">
        <v>506748156199.59998</v>
      </c>
      <c r="W158" s="144">
        <v>36049398100</v>
      </c>
      <c r="X158" s="144">
        <v>4842494324.2799997</v>
      </c>
      <c r="Y158" s="144">
        <v>46360552631.959999</v>
      </c>
      <c r="Z158" s="144">
        <v>65265340700.470001</v>
      </c>
      <c r="AA158" s="144">
        <v>68261470579.919998</v>
      </c>
      <c r="AB158" s="144">
        <v>34353531500</v>
      </c>
      <c r="AC158" s="144">
        <v>6583961100.1599998</v>
      </c>
      <c r="AD158" s="144">
        <v>44800145497.830002</v>
      </c>
      <c r="AE158" s="144">
        <v>28419481200</v>
      </c>
      <c r="AF158" s="144">
        <v>3769319643.8099999</v>
      </c>
      <c r="AG158" s="144">
        <v>36990875394.559998</v>
      </c>
      <c r="AH158" s="142">
        <v>955283816400</v>
      </c>
      <c r="AI158" s="142">
        <v>1146295005687.04</v>
      </c>
      <c r="AJ158" s="144">
        <v>23006524371</v>
      </c>
      <c r="AK158" s="144">
        <v>3551157278.5700002</v>
      </c>
      <c r="AL158" s="144">
        <v>30406160692.950001</v>
      </c>
      <c r="AM158" s="144">
        <v>75220277767.080002</v>
      </c>
      <c r="AN158" s="144">
        <v>16023275979.84</v>
      </c>
      <c r="AO158" s="144">
        <v>96272415273.5</v>
      </c>
      <c r="AP158" s="142">
        <v>70382109000</v>
      </c>
      <c r="AQ158" s="142">
        <v>129012200156.35001</v>
      </c>
      <c r="AR158" s="144">
        <v>41939747000</v>
      </c>
      <c r="AS158" s="144">
        <v>5725437280.6199999</v>
      </c>
      <c r="AT158" s="144">
        <v>54939431963.959999</v>
      </c>
      <c r="AU158" s="144">
        <v>838516874214</v>
      </c>
      <c r="AV158" s="144">
        <v>43897082000</v>
      </c>
      <c r="AW158" s="144">
        <v>1003887345621.47</v>
      </c>
      <c r="AX158" s="144">
        <v>94903142500</v>
      </c>
      <c r="AY158" s="144">
        <v>21419150982.810001</v>
      </c>
      <c r="AZ158" s="144">
        <v>127039433750.53</v>
      </c>
      <c r="BA158" s="144">
        <v>165521341265</v>
      </c>
      <c r="BB158" s="144">
        <v>30297555000</v>
      </c>
      <c r="BC158" s="144">
        <v>210384275140.98999</v>
      </c>
      <c r="BD158" s="142">
        <v>346071990319</v>
      </c>
      <c r="BE158" s="142">
        <v>357494708394.25</v>
      </c>
      <c r="BF158" s="144">
        <v>172252842500</v>
      </c>
      <c r="BG158" s="144">
        <v>177758412278.64999</v>
      </c>
      <c r="BH158" s="144">
        <v>30066387800</v>
      </c>
      <c r="BI158" s="144">
        <v>5771642000</v>
      </c>
      <c r="BJ158" s="144">
        <v>38276924198.059998</v>
      </c>
      <c r="BK158" s="144">
        <v>176484568000</v>
      </c>
      <c r="BL158" s="144">
        <v>41486653498.510002</v>
      </c>
      <c r="BM158" s="144">
        <v>223769938385.07999</v>
      </c>
      <c r="BN158" s="144">
        <v>31952759500</v>
      </c>
      <c r="BO158" s="144">
        <v>4918555998.9700003</v>
      </c>
      <c r="BP158" s="144">
        <v>40600556603.010002</v>
      </c>
      <c r="BQ158" s="154">
        <v>43261</v>
      </c>
      <c r="BR158" s="144">
        <v>28683160500</v>
      </c>
      <c r="BS158" s="152">
        <v>1908250000</v>
      </c>
      <c r="BT158" s="144">
        <v>31916597708.25</v>
      </c>
      <c r="BU158" s="144">
        <v>124988967000</v>
      </c>
      <c r="BV158" s="144">
        <v>132123926140.92</v>
      </c>
      <c r="BW158" s="144">
        <v>333487820000</v>
      </c>
      <c r="BX158" s="144">
        <v>394451492837.41998</v>
      </c>
      <c r="BY158" s="148">
        <v>79471743600</v>
      </c>
      <c r="BZ158" s="148">
        <v>10824516500</v>
      </c>
      <c r="CA158" s="148">
        <v>101167989690.48</v>
      </c>
      <c r="CB158" s="148">
        <v>86284913700</v>
      </c>
      <c r="CC158" s="148">
        <v>86729279006.679993</v>
      </c>
      <c r="CD158" s="148">
        <v>26443005000</v>
      </c>
      <c r="CE158" s="148">
        <v>28126562798.77</v>
      </c>
      <c r="CI158" s="148">
        <v>189228424700</v>
      </c>
      <c r="CJ158" s="148">
        <v>189691201984.57001</v>
      </c>
      <c r="CK158" s="155">
        <v>49283317000</v>
      </c>
      <c r="CL158" s="155">
        <v>50215360609.07</v>
      </c>
    </row>
    <row r="159" spans="1:90" x14ac:dyDescent="0.25">
      <c r="A159" s="154">
        <v>43262</v>
      </c>
      <c r="B159" s="142">
        <v>233451550000</v>
      </c>
      <c r="C159" s="142">
        <v>336521052343.92999</v>
      </c>
      <c r="D159" s="144">
        <v>445163461585</v>
      </c>
      <c r="E159" s="144">
        <v>326207236400</v>
      </c>
      <c r="F159" s="144">
        <v>829514264732.37195</v>
      </c>
      <c r="G159" s="142">
        <v>121110777126</v>
      </c>
      <c r="H159" s="142">
        <v>128861521450.33</v>
      </c>
      <c r="I159" s="144">
        <v>1004800000</v>
      </c>
      <c r="J159" s="144">
        <v>4369278980</v>
      </c>
      <c r="K159" s="144">
        <v>5676551497.5200005</v>
      </c>
      <c r="L159" s="144">
        <v>683488714563</v>
      </c>
      <c r="M159" s="144">
        <v>703128681621.44104</v>
      </c>
      <c r="N159" s="144">
        <v>254263474840</v>
      </c>
      <c r="O159" s="144">
        <v>29548153820</v>
      </c>
      <c r="P159" s="144">
        <v>396156652353.02002</v>
      </c>
      <c r="Q159" s="144">
        <v>67008904000</v>
      </c>
      <c r="R159" s="144">
        <v>14145368660</v>
      </c>
      <c r="S159" s="144">
        <v>85812875870.210007</v>
      </c>
      <c r="T159" s="144">
        <v>453463264533.56</v>
      </c>
      <c r="U159" s="144">
        <v>40061422105.080002</v>
      </c>
      <c r="V159" s="144">
        <v>506748156199.59998</v>
      </c>
      <c r="W159" s="144">
        <v>36049398100</v>
      </c>
      <c r="X159" s="144">
        <v>4842494324.2799997</v>
      </c>
      <c r="Y159" s="144">
        <v>46360552631.959999</v>
      </c>
      <c r="Z159" s="144">
        <v>65265340700.470001</v>
      </c>
      <c r="AA159" s="144">
        <v>68261470579.919998</v>
      </c>
      <c r="AB159" s="144">
        <v>34353531500</v>
      </c>
      <c r="AC159" s="144">
        <v>6583961100.1599998</v>
      </c>
      <c r="AD159" s="144">
        <v>44800145497.830002</v>
      </c>
      <c r="AE159" s="144">
        <v>28419481200</v>
      </c>
      <c r="AF159" s="144">
        <v>3769319643.8099999</v>
      </c>
      <c r="AG159" s="144">
        <v>36990875394.559998</v>
      </c>
      <c r="AH159" s="142">
        <v>955283816400</v>
      </c>
      <c r="AI159" s="142">
        <v>1146295005687.04</v>
      </c>
      <c r="AJ159" s="144">
        <v>23006524371</v>
      </c>
      <c r="AK159" s="144">
        <v>3551157278.5700002</v>
      </c>
      <c r="AL159" s="144">
        <v>30406160692.950001</v>
      </c>
      <c r="AM159" s="144">
        <v>75220277767.080002</v>
      </c>
      <c r="AN159" s="144">
        <v>16023275979.84</v>
      </c>
      <c r="AO159" s="144">
        <v>96272415273.5</v>
      </c>
      <c r="AP159" s="142">
        <v>70382109000</v>
      </c>
      <c r="AQ159" s="142">
        <v>129012200156.35001</v>
      </c>
      <c r="AR159" s="144">
        <v>41939747000</v>
      </c>
      <c r="AS159" s="144">
        <v>5725437280.6199999</v>
      </c>
      <c r="AT159" s="144">
        <v>54939431963.959999</v>
      </c>
      <c r="AU159" s="144">
        <v>838516874214</v>
      </c>
      <c r="AV159" s="144">
        <v>43897082000</v>
      </c>
      <c r="AW159" s="144">
        <v>1003887345621.47</v>
      </c>
      <c r="AX159" s="144">
        <v>94903142500</v>
      </c>
      <c r="AY159" s="144">
        <v>21419150982.810001</v>
      </c>
      <c r="AZ159" s="144">
        <v>127039433750.53</v>
      </c>
      <c r="BA159" s="144">
        <v>165521341265</v>
      </c>
      <c r="BB159" s="144">
        <v>30297555000</v>
      </c>
      <c r="BC159" s="144">
        <v>210384275140.98999</v>
      </c>
      <c r="BD159" s="142">
        <v>346071990319</v>
      </c>
      <c r="BE159" s="142">
        <v>357494708394.25</v>
      </c>
      <c r="BF159" s="144">
        <v>172252842500</v>
      </c>
      <c r="BG159" s="144">
        <v>177758412278.64999</v>
      </c>
      <c r="BH159" s="144">
        <v>30066387800</v>
      </c>
      <c r="BI159" s="144">
        <v>5771642000</v>
      </c>
      <c r="BJ159" s="144">
        <v>38276924198.059998</v>
      </c>
      <c r="BK159" s="144">
        <v>176484568000</v>
      </c>
      <c r="BL159" s="144">
        <v>41486653498.510002</v>
      </c>
      <c r="BM159" s="144">
        <v>223769938385.07999</v>
      </c>
      <c r="BN159" s="144">
        <v>31952759500</v>
      </c>
      <c r="BO159" s="144">
        <v>4918555998.9700003</v>
      </c>
      <c r="BP159" s="144">
        <v>40600556603.010002</v>
      </c>
      <c r="BQ159" s="154">
        <v>43262</v>
      </c>
      <c r="BR159" s="144">
        <v>28683160500</v>
      </c>
      <c r="BS159" s="152">
        <v>1908250000</v>
      </c>
      <c r="BT159" s="144">
        <v>31916597708.25</v>
      </c>
      <c r="BU159" s="144">
        <v>124988967000</v>
      </c>
      <c r="BV159" s="144">
        <v>132123926140.92</v>
      </c>
      <c r="BW159" s="144">
        <v>333487820000</v>
      </c>
      <c r="BX159" s="144">
        <v>394451492837.41998</v>
      </c>
      <c r="BY159" s="148">
        <v>79471743600</v>
      </c>
      <c r="BZ159" s="148">
        <v>10824516500</v>
      </c>
      <c r="CA159" s="148">
        <v>101167989690.48</v>
      </c>
      <c r="CB159" s="148">
        <v>86284913700</v>
      </c>
      <c r="CC159" s="148">
        <v>86729279006.679993</v>
      </c>
      <c r="CD159" s="148">
        <v>26443005000</v>
      </c>
      <c r="CE159" s="148">
        <v>28126562798.77</v>
      </c>
      <c r="CI159" s="148">
        <v>189228424700</v>
      </c>
      <c r="CJ159" s="148">
        <v>189691201984.57001</v>
      </c>
      <c r="CK159" s="155">
        <v>49283317000</v>
      </c>
      <c r="CL159" s="155">
        <v>50215360609.07</v>
      </c>
    </row>
    <row r="160" spans="1:90" x14ac:dyDescent="0.25">
      <c r="A160" s="154">
        <v>43263</v>
      </c>
      <c r="B160" s="142">
        <v>233451550000</v>
      </c>
      <c r="C160" s="142">
        <v>336521052343.92999</v>
      </c>
      <c r="D160" s="144">
        <v>445163461585</v>
      </c>
      <c r="E160" s="144">
        <v>326207236400</v>
      </c>
      <c r="F160" s="144">
        <v>829514264732.37195</v>
      </c>
      <c r="G160" s="142">
        <v>121110777126</v>
      </c>
      <c r="H160" s="142">
        <v>128861521450.33</v>
      </c>
      <c r="I160" s="144">
        <v>1004800000</v>
      </c>
      <c r="J160" s="144">
        <v>4369278980</v>
      </c>
      <c r="K160" s="144">
        <v>5676551497.5200005</v>
      </c>
      <c r="L160" s="144">
        <v>683488714563</v>
      </c>
      <c r="M160" s="144">
        <v>703128681621.44104</v>
      </c>
      <c r="N160" s="144">
        <v>254263474840</v>
      </c>
      <c r="O160" s="144">
        <v>29548153820</v>
      </c>
      <c r="P160" s="144">
        <v>396156652353.02002</v>
      </c>
      <c r="Q160" s="144">
        <v>67008904000</v>
      </c>
      <c r="R160" s="144">
        <v>14145368660</v>
      </c>
      <c r="S160" s="144">
        <v>85812875870.210007</v>
      </c>
      <c r="T160" s="144">
        <v>453463264533.56</v>
      </c>
      <c r="U160" s="144">
        <v>40061422105.080002</v>
      </c>
      <c r="V160" s="144">
        <v>506748156199.59998</v>
      </c>
      <c r="W160" s="144">
        <v>36049398100</v>
      </c>
      <c r="X160" s="144">
        <v>4842494324.2799997</v>
      </c>
      <c r="Y160" s="144">
        <v>46360552631.959999</v>
      </c>
      <c r="Z160" s="144">
        <v>65265340700.470001</v>
      </c>
      <c r="AA160" s="144">
        <v>68261470579.919998</v>
      </c>
      <c r="AB160" s="144">
        <v>34353531500</v>
      </c>
      <c r="AC160" s="144">
        <v>6583961100.1599998</v>
      </c>
      <c r="AD160" s="144">
        <v>44800145497.830002</v>
      </c>
      <c r="AE160" s="144">
        <v>28419481200</v>
      </c>
      <c r="AF160" s="144">
        <v>3769319643.8099999</v>
      </c>
      <c r="AG160" s="144">
        <v>36990875394.559998</v>
      </c>
      <c r="AH160" s="142">
        <v>955283816400</v>
      </c>
      <c r="AI160" s="142">
        <v>1146295005687.04</v>
      </c>
      <c r="AJ160" s="144">
        <v>23006524371</v>
      </c>
      <c r="AK160" s="144">
        <v>3551157278.5700002</v>
      </c>
      <c r="AL160" s="144">
        <v>30406160692.950001</v>
      </c>
      <c r="AM160" s="144">
        <v>75220277767.080002</v>
      </c>
      <c r="AN160" s="144">
        <v>16023275979.84</v>
      </c>
      <c r="AO160" s="144">
        <v>96272415273.5</v>
      </c>
      <c r="AP160" s="142">
        <v>70382109000</v>
      </c>
      <c r="AQ160" s="142">
        <v>129012200156.35001</v>
      </c>
      <c r="AR160" s="144">
        <v>41939747000</v>
      </c>
      <c r="AS160" s="144">
        <v>5725437280.6199999</v>
      </c>
      <c r="AT160" s="144">
        <v>54939431963.959999</v>
      </c>
      <c r="AU160" s="144">
        <v>838516874214</v>
      </c>
      <c r="AV160" s="144">
        <v>43897082000</v>
      </c>
      <c r="AW160" s="144">
        <v>1003887345621.47</v>
      </c>
      <c r="AX160" s="144">
        <v>94903142500</v>
      </c>
      <c r="AY160" s="144">
        <v>21419150982.810001</v>
      </c>
      <c r="AZ160" s="144">
        <v>127039433750.53</v>
      </c>
      <c r="BA160" s="144">
        <v>165521341265</v>
      </c>
      <c r="BB160" s="144">
        <v>30297555000</v>
      </c>
      <c r="BC160" s="144">
        <v>210384275140.98999</v>
      </c>
      <c r="BD160" s="142">
        <v>346071990319</v>
      </c>
      <c r="BE160" s="142">
        <v>357494708394.25</v>
      </c>
      <c r="BF160" s="144">
        <v>172252842500</v>
      </c>
      <c r="BG160" s="144">
        <v>177758412278.64999</v>
      </c>
      <c r="BH160" s="144">
        <v>30066387800</v>
      </c>
      <c r="BI160" s="144">
        <v>5771642000</v>
      </c>
      <c r="BJ160" s="144">
        <v>38276924198.059998</v>
      </c>
      <c r="BK160" s="144">
        <v>176484568000</v>
      </c>
      <c r="BL160" s="144">
        <v>41486653498.510002</v>
      </c>
      <c r="BM160" s="144">
        <v>223769938385.07999</v>
      </c>
      <c r="BN160" s="144">
        <v>31952759500</v>
      </c>
      <c r="BO160" s="144">
        <v>4918555998.9700003</v>
      </c>
      <c r="BP160" s="144">
        <v>40600556603.010002</v>
      </c>
      <c r="BQ160" s="154">
        <v>43263</v>
      </c>
      <c r="BR160" s="144">
        <v>28683160500</v>
      </c>
      <c r="BS160" s="152">
        <v>1908250000</v>
      </c>
      <c r="BT160" s="144">
        <v>31916597708.25</v>
      </c>
      <c r="BU160" s="144">
        <v>124988967000</v>
      </c>
      <c r="BV160" s="144">
        <v>132123926140.92</v>
      </c>
      <c r="BW160" s="144">
        <v>333487820000</v>
      </c>
      <c r="BX160" s="144">
        <v>394451492837.41998</v>
      </c>
      <c r="BY160" s="148">
        <v>79471743600</v>
      </c>
      <c r="BZ160" s="148">
        <v>10824516500</v>
      </c>
      <c r="CA160" s="148">
        <v>101167989690.48</v>
      </c>
      <c r="CB160" s="148">
        <v>86284913700</v>
      </c>
      <c r="CC160" s="148">
        <v>86729279006.679993</v>
      </c>
      <c r="CD160" s="148">
        <v>26443005000</v>
      </c>
      <c r="CE160" s="148">
        <v>28126562798.77</v>
      </c>
      <c r="CI160" s="148">
        <v>189228424700</v>
      </c>
      <c r="CJ160" s="148">
        <v>189691201984.57001</v>
      </c>
      <c r="CK160" s="155">
        <v>49283317000</v>
      </c>
      <c r="CL160" s="155">
        <v>50215360609.07</v>
      </c>
    </row>
    <row r="161" spans="1:90" x14ac:dyDescent="0.25">
      <c r="A161" s="154">
        <v>43264</v>
      </c>
      <c r="B161" s="142">
        <v>233451550000</v>
      </c>
      <c r="C161" s="142">
        <v>336521052343.92999</v>
      </c>
      <c r="D161" s="144">
        <v>445163461585</v>
      </c>
      <c r="E161" s="144">
        <v>326207236400</v>
      </c>
      <c r="F161" s="144">
        <v>829514264732.37195</v>
      </c>
      <c r="G161" s="142">
        <v>121110777126</v>
      </c>
      <c r="H161" s="142">
        <v>128861521450.33</v>
      </c>
      <c r="I161" s="144">
        <v>1004800000</v>
      </c>
      <c r="J161" s="144">
        <v>4369278980</v>
      </c>
      <c r="K161" s="144">
        <v>5676551497.5200005</v>
      </c>
      <c r="L161" s="144">
        <v>683488714563</v>
      </c>
      <c r="M161" s="144">
        <v>703128681621.44104</v>
      </c>
      <c r="N161" s="144">
        <v>254263474840</v>
      </c>
      <c r="O161" s="144">
        <v>29548153820</v>
      </c>
      <c r="P161" s="144">
        <v>396156652353.02002</v>
      </c>
      <c r="Q161" s="144">
        <v>67008904000</v>
      </c>
      <c r="R161" s="144">
        <v>14145368660</v>
      </c>
      <c r="S161" s="144">
        <v>85812875870.210007</v>
      </c>
      <c r="T161" s="144">
        <v>453463264533.56</v>
      </c>
      <c r="U161" s="144">
        <v>40061422105.080002</v>
      </c>
      <c r="V161" s="144">
        <v>506748156199.59998</v>
      </c>
      <c r="W161" s="144">
        <v>36049398100</v>
      </c>
      <c r="X161" s="144">
        <v>4842494324.2799997</v>
      </c>
      <c r="Y161" s="144">
        <v>46360552631.959999</v>
      </c>
      <c r="Z161" s="144">
        <v>65265340700.470001</v>
      </c>
      <c r="AA161" s="144">
        <v>68261470579.919998</v>
      </c>
      <c r="AB161" s="144">
        <v>34353531500</v>
      </c>
      <c r="AC161" s="144">
        <v>6583961100.1599998</v>
      </c>
      <c r="AD161" s="144">
        <v>44800145497.830002</v>
      </c>
      <c r="AE161" s="144">
        <v>28419481200</v>
      </c>
      <c r="AF161" s="144">
        <v>3769319643.8099999</v>
      </c>
      <c r="AG161" s="144">
        <v>36990875394.559998</v>
      </c>
      <c r="AH161" s="142">
        <v>955283816400</v>
      </c>
      <c r="AI161" s="142">
        <v>1146295005687.04</v>
      </c>
      <c r="AJ161" s="144">
        <v>23006524371</v>
      </c>
      <c r="AK161" s="144">
        <v>3551157278.5700002</v>
      </c>
      <c r="AL161" s="144">
        <v>30406160692.950001</v>
      </c>
      <c r="AM161" s="144">
        <v>75220277767.080002</v>
      </c>
      <c r="AN161" s="144">
        <v>16023275979.84</v>
      </c>
      <c r="AO161" s="144">
        <v>96272415273.5</v>
      </c>
      <c r="AP161" s="142">
        <v>70382109000</v>
      </c>
      <c r="AQ161" s="142">
        <v>129012200156.35001</v>
      </c>
      <c r="AR161" s="144">
        <v>41939747000</v>
      </c>
      <c r="AS161" s="144">
        <v>5725437280.6199999</v>
      </c>
      <c r="AT161" s="144">
        <v>54939431963.959999</v>
      </c>
      <c r="AU161" s="144">
        <v>838516874214</v>
      </c>
      <c r="AV161" s="144">
        <v>43897082000</v>
      </c>
      <c r="AW161" s="144">
        <v>1003887345621.47</v>
      </c>
      <c r="AX161" s="144">
        <v>94903142500</v>
      </c>
      <c r="AY161" s="144">
        <v>21419150982.810001</v>
      </c>
      <c r="AZ161" s="144">
        <v>127039433750.53</v>
      </c>
      <c r="BA161" s="144">
        <v>165521341265</v>
      </c>
      <c r="BB161" s="144">
        <v>30297555000</v>
      </c>
      <c r="BC161" s="144">
        <v>210384275140.98999</v>
      </c>
      <c r="BD161" s="142">
        <v>346071990319</v>
      </c>
      <c r="BE161" s="142">
        <v>357494708394.25</v>
      </c>
      <c r="BF161" s="144">
        <v>172252842500</v>
      </c>
      <c r="BG161" s="144">
        <v>177758412278.64999</v>
      </c>
      <c r="BH161" s="144">
        <v>30066387800</v>
      </c>
      <c r="BI161" s="144">
        <v>5771642000</v>
      </c>
      <c r="BJ161" s="144">
        <v>38276924198.059998</v>
      </c>
      <c r="BK161" s="144">
        <v>176484568000</v>
      </c>
      <c r="BL161" s="144">
        <v>41486653498.510002</v>
      </c>
      <c r="BM161" s="144">
        <v>223769938385.07999</v>
      </c>
      <c r="BN161" s="144">
        <v>31952759500</v>
      </c>
      <c r="BO161" s="144">
        <v>4918555998.9700003</v>
      </c>
      <c r="BP161" s="144">
        <v>40600556603.010002</v>
      </c>
      <c r="BQ161" s="154">
        <v>43264</v>
      </c>
      <c r="BR161" s="144">
        <v>28683160500</v>
      </c>
      <c r="BS161" s="152">
        <v>1908250000</v>
      </c>
      <c r="BT161" s="144">
        <v>31916597708.25</v>
      </c>
      <c r="BU161" s="144">
        <v>124988967000</v>
      </c>
      <c r="BV161" s="144">
        <v>132123926140.92</v>
      </c>
      <c r="BW161" s="144">
        <v>333487820000</v>
      </c>
      <c r="BX161" s="144">
        <v>394451492837.41998</v>
      </c>
      <c r="BY161" s="148">
        <v>79471743600</v>
      </c>
      <c r="BZ161" s="148">
        <v>10824516500</v>
      </c>
      <c r="CA161" s="148">
        <v>101167989690.48</v>
      </c>
      <c r="CB161" s="148">
        <v>86284913700</v>
      </c>
      <c r="CC161" s="148">
        <v>86729279006.679993</v>
      </c>
      <c r="CD161" s="148">
        <v>26443005000</v>
      </c>
      <c r="CE161" s="148">
        <v>28126562798.77</v>
      </c>
      <c r="CI161" s="148">
        <v>189228424700</v>
      </c>
      <c r="CJ161" s="148">
        <v>189691201984.57001</v>
      </c>
      <c r="CK161" s="155">
        <v>49283317000</v>
      </c>
      <c r="CL161" s="155">
        <v>50215360609.07</v>
      </c>
    </row>
    <row r="162" spans="1:90" x14ac:dyDescent="0.25">
      <c r="A162" s="154">
        <v>43265</v>
      </c>
      <c r="B162" s="142">
        <v>233451550000</v>
      </c>
      <c r="C162" s="142">
        <v>336521052343.92999</v>
      </c>
      <c r="D162" s="144">
        <v>445163461585</v>
      </c>
      <c r="E162" s="144">
        <v>326207236400</v>
      </c>
      <c r="F162" s="144">
        <v>829514264732.37195</v>
      </c>
      <c r="G162" s="142">
        <v>121110777126</v>
      </c>
      <c r="H162" s="142">
        <v>128861521450.33</v>
      </c>
      <c r="I162" s="144">
        <v>1004800000</v>
      </c>
      <c r="J162" s="144">
        <v>4369278980</v>
      </c>
      <c r="K162" s="144">
        <v>5676551497.5200005</v>
      </c>
      <c r="L162" s="144">
        <v>683488714563</v>
      </c>
      <c r="M162" s="144">
        <v>703128681621.44104</v>
      </c>
      <c r="N162" s="144">
        <v>254263474840</v>
      </c>
      <c r="O162" s="144">
        <v>29548153820</v>
      </c>
      <c r="P162" s="144">
        <v>396156652353.02002</v>
      </c>
      <c r="Q162" s="144">
        <v>67008904000</v>
      </c>
      <c r="R162" s="144">
        <v>14145368660</v>
      </c>
      <c r="S162" s="144">
        <v>85812875870.210007</v>
      </c>
      <c r="T162" s="144">
        <v>453463264533.56</v>
      </c>
      <c r="U162" s="144">
        <v>40061422105.080002</v>
      </c>
      <c r="V162" s="144">
        <v>506748156199.59998</v>
      </c>
      <c r="W162" s="144">
        <v>36049398100</v>
      </c>
      <c r="X162" s="144">
        <v>4842494324.2799997</v>
      </c>
      <c r="Y162" s="144">
        <v>46360552631.959999</v>
      </c>
      <c r="Z162" s="144">
        <v>65265340700.470001</v>
      </c>
      <c r="AA162" s="144">
        <v>68261470579.919998</v>
      </c>
      <c r="AB162" s="144">
        <v>34353531500</v>
      </c>
      <c r="AC162" s="144">
        <v>6583961100.1599998</v>
      </c>
      <c r="AD162" s="144">
        <v>44800145497.830002</v>
      </c>
      <c r="AE162" s="144">
        <v>28419481200</v>
      </c>
      <c r="AF162" s="144">
        <v>3769319643.8099999</v>
      </c>
      <c r="AG162" s="144">
        <v>36990875394.559998</v>
      </c>
      <c r="AH162" s="142">
        <v>955283816400</v>
      </c>
      <c r="AI162" s="142">
        <v>1146295005687.04</v>
      </c>
      <c r="AJ162" s="144">
        <v>23006524371</v>
      </c>
      <c r="AK162" s="144">
        <v>3551157278.5700002</v>
      </c>
      <c r="AL162" s="144">
        <v>30406160692.950001</v>
      </c>
      <c r="AM162" s="144">
        <v>75220277767.080002</v>
      </c>
      <c r="AN162" s="144">
        <v>16023275979.84</v>
      </c>
      <c r="AO162" s="144">
        <v>96272415273.5</v>
      </c>
      <c r="AP162" s="142">
        <v>70382109000</v>
      </c>
      <c r="AQ162" s="142">
        <v>129012200156.35001</v>
      </c>
      <c r="AR162" s="144">
        <v>41939747000</v>
      </c>
      <c r="AS162" s="144">
        <v>5725437280.6199999</v>
      </c>
      <c r="AT162" s="144">
        <v>54939431963.959999</v>
      </c>
      <c r="AU162" s="144">
        <v>838516874214</v>
      </c>
      <c r="AV162" s="144">
        <v>43897082000</v>
      </c>
      <c r="AW162" s="144">
        <v>1003887345621.47</v>
      </c>
      <c r="AX162" s="144">
        <v>94903142500</v>
      </c>
      <c r="AY162" s="144">
        <v>21419150982.810001</v>
      </c>
      <c r="AZ162" s="144">
        <v>127039433750.53</v>
      </c>
      <c r="BA162" s="144">
        <v>165521341265</v>
      </c>
      <c r="BB162" s="144">
        <v>30297555000</v>
      </c>
      <c r="BC162" s="144">
        <v>210384275140.98999</v>
      </c>
      <c r="BD162" s="142">
        <v>346071990319</v>
      </c>
      <c r="BE162" s="142">
        <v>357494708394.25</v>
      </c>
      <c r="BF162" s="144">
        <v>172252842500</v>
      </c>
      <c r="BG162" s="144">
        <v>177758412278.64999</v>
      </c>
      <c r="BH162" s="144">
        <v>30066387800</v>
      </c>
      <c r="BI162" s="144">
        <v>5771642000</v>
      </c>
      <c r="BJ162" s="144">
        <v>38276924198.059998</v>
      </c>
      <c r="BK162" s="144">
        <v>176484568000</v>
      </c>
      <c r="BL162" s="144">
        <v>41486653498.510002</v>
      </c>
      <c r="BM162" s="144">
        <v>223769938385.07999</v>
      </c>
      <c r="BN162" s="144">
        <v>31952759500</v>
      </c>
      <c r="BO162" s="144">
        <v>4918555998.9700003</v>
      </c>
      <c r="BP162" s="144">
        <v>40600556603.010002</v>
      </c>
      <c r="BQ162" s="154">
        <v>43265</v>
      </c>
      <c r="BR162" s="144">
        <v>28683160500</v>
      </c>
      <c r="BS162" s="152">
        <v>1908250000</v>
      </c>
      <c r="BT162" s="144">
        <v>31916597708.25</v>
      </c>
      <c r="BU162" s="144">
        <v>124988967000</v>
      </c>
      <c r="BV162" s="144">
        <v>132123926140.92</v>
      </c>
      <c r="BW162" s="144">
        <v>333487820000</v>
      </c>
      <c r="BX162" s="144">
        <v>394451492837.41998</v>
      </c>
      <c r="BY162" s="148">
        <v>79471743600</v>
      </c>
      <c r="BZ162" s="148">
        <v>10824516500</v>
      </c>
      <c r="CA162" s="148">
        <v>101167989690.48</v>
      </c>
      <c r="CB162" s="148">
        <v>86284913700</v>
      </c>
      <c r="CC162" s="148">
        <v>86729279006.679993</v>
      </c>
      <c r="CD162" s="148">
        <v>26443005000</v>
      </c>
      <c r="CE162" s="148">
        <v>28126562798.77</v>
      </c>
      <c r="CI162" s="148">
        <v>189228424700</v>
      </c>
      <c r="CJ162" s="148">
        <v>189691201984.57001</v>
      </c>
      <c r="CK162" s="155">
        <v>49283317000</v>
      </c>
      <c r="CL162" s="155">
        <v>50215360609.07</v>
      </c>
    </row>
    <row r="163" spans="1:90" x14ac:dyDescent="0.25">
      <c r="A163" s="154">
        <v>43266</v>
      </c>
      <c r="B163" s="142">
        <v>233451550000</v>
      </c>
      <c r="C163" s="142">
        <v>336521052343.92999</v>
      </c>
      <c r="D163" s="144">
        <v>445163461585</v>
      </c>
      <c r="E163" s="144">
        <v>326207236400</v>
      </c>
      <c r="F163" s="144">
        <v>829514264732.37195</v>
      </c>
      <c r="G163" s="142">
        <v>121110777126</v>
      </c>
      <c r="H163" s="142">
        <v>128861521450.33</v>
      </c>
      <c r="I163" s="144">
        <v>1004800000</v>
      </c>
      <c r="J163" s="144">
        <v>4369278980</v>
      </c>
      <c r="K163" s="144">
        <v>5676551497.5200005</v>
      </c>
      <c r="L163" s="144">
        <v>683488714563</v>
      </c>
      <c r="M163" s="144">
        <v>703128681621.44104</v>
      </c>
      <c r="N163" s="144">
        <v>254263474840</v>
      </c>
      <c r="O163" s="144">
        <v>29548153820</v>
      </c>
      <c r="P163" s="144">
        <v>396156652353.02002</v>
      </c>
      <c r="Q163" s="144">
        <v>67008904000</v>
      </c>
      <c r="R163" s="144">
        <v>14145368660</v>
      </c>
      <c r="S163" s="144">
        <v>85812875870.210007</v>
      </c>
      <c r="T163" s="144">
        <v>453463264533.56</v>
      </c>
      <c r="U163" s="144">
        <v>40061422105.080002</v>
      </c>
      <c r="V163" s="144">
        <v>506748156199.59998</v>
      </c>
      <c r="W163" s="144">
        <v>36049398100</v>
      </c>
      <c r="X163" s="144">
        <v>4842494324.2799997</v>
      </c>
      <c r="Y163" s="144">
        <v>46360552631.959999</v>
      </c>
      <c r="Z163" s="144">
        <v>65265340700.470001</v>
      </c>
      <c r="AA163" s="144">
        <v>68261470579.919998</v>
      </c>
      <c r="AB163" s="144">
        <v>34353531500</v>
      </c>
      <c r="AC163" s="144">
        <v>6583961100.1599998</v>
      </c>
      <c r="AD163" s="144">
        <v>44800145497.830002</v>
      </c>
      <c r="AE163" s="144">
        <v>28419481200</v>
      </c>
      <c r="AF163" s="144">
        <v>3769319643.8099999</v>
      </c>
      <c r="AG163" s="144">
        <v>36990875394.559998</v>
      </c>
      <c r="AH163" s="142">
        <v>955283816400</v>
      </c>
      <c r="AI163" s="142">
        <v>1146295005687.04</v>
      </c>
      <c r="AJ163" s="144">
        <v>23006524371</v>
      </c>
      <c r="AK163" s="144">
        <v>3551157278.5700002</v>
      </c>
      <c r="AL163" s="144">
        <v>30406160692.950001</v>
      </c>
      <c r="AM163" s="144">
        <v>75220277767.080002</v>
      </c>
      <c r="AN163" s="144">
        <v>16023275979.84</v>
      </c>
      <c r="AO163" s="144">
        <v>96272415273.5</v>
      </c>
      <c r="AP163" s="142">
        <v>70382109000</v>
      </c>
      <c r="AQ163" s="142">
        <v>129012200156.35001</v>
      </c>
      <c r="AR163" s="144">
        <v>41939747000</v>
      </c>
      <c r="AS163" s="144">
        <v>5725437280.6199999</v>
      </c>
      <c r="AT163" s="144">
        <v>54939431963.959999</v>
      </c>
      <c r="AU163" s="144">
        <v>838516874214</v>
      </c>
      <c r="AV163" s="144">
        <v>43897082000</v>
      </c>
      <c r="AW163" s="144">
        <v>1003887345621.47</v>
      </c>
      <c r="AX163" s="144">
        <v>94903142500</v>
      </c>
      <c r="AY163" s="144">
        <v>21419150982.810001</v>
      </c>
      <c r="AZ163" s="144">
        <v>127039433750.53</v>
      </c>
      <c r="BA163" s="144">
        <v>165521341265</v>
      </c>
      <c r="BB163" s="144">
        <v>30297555000</v>
      </c>
      <c r="BC163" s="144">
        <v>210384275140.98999</v>
      </c>
      <c r="BD163" s="142">
        <v>346071990319</v>
      </c>
      <c r="BE163" s="142">
        <v>357494708394.25</v>
      </c>
      <c r="BF163" s="144">
        <v>172252842500</v>
      </c>
      <c r="BG163" s="144">
        <v>177758412278.64999</v>
      </c>
      <c r="BH163" s="144">
        <v>30066387800</v>
      </c>
      <c r="BI163" s="144">
        <v>5771642000</v>
      </c>
      <c r="BJ163" s="144">
        <v>38276924198.059998</v>
      </c>
      <c r="BK163" s="144">
        <v>176484568000</v>
      </c>
      <c r="BL163" s="144">
        <v>41486653498.510002</v>
      </c>
      <c r="BM163" s="144">
        <v>223769938385.07999</v>
      </c>
      <c r="BN163" s="144">
        <v>31952759500</v>
      </c>
      <c r="BO163" s="144">
        <v>4918555998.9700003</v>
      </c>
      <c r="BP163" s="144">
        <v>40600556603.010002</v>
      </c>
      <c r="BQ163" s="154">
        <v>43266</v>
      </c>
      <c r="BR163" s="144">
        <v>28683160500</v>
      </c>
      <c r="BS163" s="152">
        <v>1908250000</v>
      </c>
      <c r="BT163" s="144">
        <v>31916597708.25</v>
      </c>
      <c r="BU163" s="144">
        <v>124988967000</v>
      </c>
      <c r="BV163" s="144">
        <v>132123926140.92</v>
      </c>
      <c r="BW163" s="144">
        <v>333487820000</v>
      </c>
      <c r="BX163" s="144">
        <v>394451492837.41998</v>
      </c>
      <c r="BY163" s="148">
        <v>79471743600</v>
      </c>
      <c r="BZ163" s="148">
        <v>10824516500</v>
      </c>
      <c r="CA163" s="148">
        <v>101167989690.48</v>
      </c>
      <c r="CB163" s="148">
        <v>86284913700</v>
      </c>
      <c r="CC163" s="148">
        <v>86729279006.679993</v>
      </c>
      <c r="CD163" s="148">
        <v>26443005000</v>
      </c>
      <c r="CE163" s="148">
        <v>28126562798.77</v>
      </c>
      <c r="CI163" s="148">
        <v>189228424700</v>
      </c>
      <c r="CJ163" s="148">
        <v>189691201984.57001</v>
      </c>
      <c r="CK163" s="155">
        <v>49283317000</v>
      </c>
      <c r="CL163" s="155">
        <v>50215360609.07</v>
      </c>
    </row>
    <row r="164" spans="1:90" x14ac:dyDescent="0.25">
      <c r="A164" s="154">
        <v>43267</v>
      </c>
      <c r="B164" s="142">
        <v>233451550000</v>
      </c>
      <c r="C164" s="142">
        <v>336521052343.92999</v>
      </c>
      <c r="D164" s="144">
        <v>445163461585</v>
      </c>
      <c r="E164" s="144">
        <v>326207236400</v>
      </c>
      <c r="F164" s="144">
        <v>829514264732.37195</v>
      </c>
      <c r="G164" s="142">
        <v>121110777126</v>
      </c>
      <c r="H164" s="142">
        <v>128861521450.33</v>
      </c>
      <c r="I164" s="144">
        <v>1004800000</v>
      </c>
      <c r="J164" s="144">
        <v>4369278980</v>
      </c>
      <c r="K164" s="144">
        <v>5676551497.5200005</v>
      </c>
      <c r="L164" s="144">
        <v>683488714563</v>
      </c>
      <c r="M164" s="144">
        <v>703128681621.44104</v>
      </c>
      <c r="N164" s="144">
        <v>254263474840</v>
      </c>
      <c r="O164" s="144">
        <v>29548153820</v>
      </c>
      <c r="P164" s="144">
        <v>396156652353.02002</v>
      </c>
      <c r="Q164" s="144">
        <v>67008904000</v>
      </c>
      <c r="R164" s="144">
        <v>14145368660</v>
      </c>
      <c r="S164" s="144">
        <v>85812875870.210007</v>
      </c>
      <c r="T164" s="144">
        <v>453463264533.56</v>
      </c>
      <c r="U164" s="144">
        <v>40061422105.080002</v>
      </c>
      <c r="V164" s="144">
        <v>506748156199.59998</v>
      </c>
      <c r="W164" s="144">
        <v>36049398100</v>
      </c>
      <c r="X164" s="144">
        <v>4842494324.2799997</v>
      </c>
      <c r="Y164" s="144">
        <v>46360552631.959999</v>
      </c>
      <c r="Z164" s="144">
        <v>65265340700.470001</v>
      </c>
      <c r="AA164" s="144">
        <v>68261470579.919998</v>
      </c>
      <c r="AB164" s="144">
        <v>34353531500</v>
      </c>
      <c r="AC164" s="144">
        <v>6583961100.1599998</v>
      </c>
      <c r="AD164" s="144">
        <v>44800145497.830002</v>
      </c>
      <c r="AE164" s="144">
        <v>28419481200</v>
      </c>
      <c r="AF164" s="144">
        <v>3769319643.8099999</v>
      </c>
      <c r="AG164" s="144">
        <v>36990875394.559998</v>
      </c>
      <c r="AH164" s="142">
        <v>955283816400</v>
      </c>
      <c r="AI164" s="142">
        <v>1146295005687.04</v>
      </c>
      <c r="AJ164" s="144">
        <v>23006524371</v>
      </c>
      <c r="AK164" s="144">
        <v>3551157278.5700002</v>
      </c>
      <c r="AL164" s="144">
        <v>30406160692.950001</v>
      </c>
      <c r="AM164" s="144">
        <v>75220277767.080002</v>
      </c>
      <c r="AN164" s="144">
        <v>16023275979.84</v>
      </c>
      <c r="AO164" s="144">
        <v>96272415273.5</v>
      </c>
      <c r="AP164" s="142">
        <v>70382109000</v>
      </c>
      <c r="AQ164" s="142">
        <v>129012200156.35001</v>
      </c>
      <c r="AR164" s="144">
        <v>41939747000</v>
      </c>
      <c r="AS164" s="144">
        <v>5725437280.6199999</v>
      </c>
      <c r="AT164" s="144">
        <v>54939431963.959999</v>
      </c>
      <c r="AU164" s="144">
        <v>838516874214</v>
      </c>
      <c r="AV164" s="144">
        <v>43897082000</v>
      </c>
      <c r="AW164" s="144">
        <v>1003887345621.47</v>
      </c>
      <c r="AX164" s="144">
        <v>94903142500</v>
      </c>
      <c r="AY164" s="144">
        <v>21419150982.810001</v>
      </c>
      <c r="AZ164" s="144">
        <v>127039433750.53</v>
      </c>
      <c r="BA164" s="144">
        <v>165521341265</v>
      </c>
      <c r="BB164" s="144">
        <v>30297555000</v>
      </c>
      <c r="BC164" s="144">
        <v>210384275140.98999</v>
      </c>
      <c r="BD164" s="142">
        <v>346071990319</v>
      </c>
      <c r="BE164" s="142">
        <v>357494708394.25</v>
      </c>
      <c r="BF164" s="144">
        <v>172252842500</v>
      </c>
      <c r="BG164" s="144">
        <v>177758412278.64999</v>
      </c>
      <c r="BH164" s="144">
        <v>30066387800</v>
      </c>
      <c r="BI164" s="144">
        <v>5771642000</v>
      </c>
      <c r="BJ164" s="144">
        <v>38276924198.059998</v>
      </c>
      <c r="BK164" s="144">
        <v>176484568000</v>
      </c>
      <c r="BL164" s="144">
        <v>41486653498.510002</v>
      </c>
      <c r="BM164" s="144">
        <v>223769938385.07999</v>
      </c>
      <c r="BN164" s="144">
        <v>31952759500</v>
      </c>
      <c r="BO164" s="144">
        <v>4918555998.9700003</v>
      </c>
      <c r="BP164" s="144">
        <v>40600556603.010002</v>
      </c>
      <c r="BQ164" s="154">
        <v>43267</v>
      </c>
      <c r="BR164" s="144">
        <v>28683160500</v>
      </c>
      <c r="BS164" s="152">
        <v>1908250000</v>
      </c>
      <c r="BT164" s="144">
        <v>31916597708.25</v>
      </c>
      <c r="BU164" s="144">
        <v>124988967000</v>
      </c>
      <c r="BV164" s="144">
        <v>132123926140.92</v>
      </c>
      <c r="BW164" s="144">
        <v>333487820000</v>
      </c>
      <c r="BX164" s="144">
        <v>394451492837.41998</v>
      </c>
      <c r="BY164" s="148">
        <v>79471743600</v>
      </c>
      <c r="BZ164" s="148">
        <v>10824516500</v>
      </c>
      <c r="CA164" s="148">
        <v>101167989690.48</v>
      </c>
      <c r="CB164" s="148">
        <v>86284913700</v>
      </c>
      <c r="CC164" s="148">
        <v>86729279006.679993</v>
      </c>
      <c r="CD164" s="148">
        <v>26443005000</v>
      </c>
      <c r="CE164" s="148">
        <v>28126562798.77</v>
      </c>
      <c r="CI164" s="148">
        <v>189228424700</v>
      </c>
      <c r="CJ164" s="148">
        <v>189691201984.57001</v>
      </c>
      <c r="CK164" s="155">
        <v>49283317000</v>
      </c>
      <c r="CL164" s="155">
        <v>50215360609.07</v>
      </c>
    </row>
    <row r="165" spans="1:90" x14ac:dyDescent="0.25">
      <c r="A165" s="154">
        <v>43268</v>
      </c>
      <c r="B165" s="142">
        <v>233451550000</v>
      </c>
      <c r="C165" s="142">
        <v>336521052343.92999</v>
      </c>
      <c r="D165" s="144">
        <v>445163461585</v>
      </c>
      <c r="E165" s="144">
        <v>326207236400</v>
      </c>
      <c r="F165" s="144">
        <v>829514264732.37195</v>
      </c>
      <c r="G165" s="142">
        <v>121110777126</v>
      </c>
      <c r="H165" s="142">
        <v>128861521450.33</v>
      </c>
      <c r="I165" s="144">
        <v>1004800000</v>
      </c>
      <c r="J165" s="144">
        <v>4369278980</v>
      </c>
      <c r="K165" s="144">
        <v>5676551497.5200005</v>
      </c>
      <c r="L165" s="144">
        <v>683488714563</v>
      </c>
      <c r="M165" s="144">
        <v>703128681621.44104</v>
      </c>
      <c r="N165" s="144">
        <v>254263474840</v>
      </c>
      <c r="O165" s="144">
        <v>29548153820</v>
      </c>
      <c r="P165" s="144">
        <v>396156652353.02002</v>
      </c>
      <c r="Q165" s="144">
        <v>67008904000</v>
      </c>
      <c r="R165" s="144">
        <v>14145368660</v>
      </c>
      <c r="S165" s="144">
        <v>85812875870.210007</v>
      </c>
      <c r="T165" s="144">
        <v>453463264533.56</v>
      </c>
      <c r="U165" s="144">
        <v>40061422105.080002</v>
      </c>
      <c r="V165" s="144">
        <v>506748156199.59998</v>
      </c>
      <c r="W165" s="144">
        <v>36049398100</v>
      </c>
      <c r="X165" s="144">
        <v>4842494324.2799997</v>
      </c>
      <c r="Y165" s="144">
        <v>46360552631.959999</v>
      </c>
      <c r="Z165" s="144">
        <v>65265340700.470001</v>
      </c>
      <c r="AA165" s="144">
        <v>68261470579.919998</v>
      </c>
      <c r="AB165" s="144">
        <v>34353531500</v>
      </c>
      <c r="AC165" s="144">
        <v>6583961100.1599998</v>
      </c>
      <c r="AD165" s="144">
        <v>44800145497.830002</v>
      </c>
      <c r="AE165" s="144">
        <v>28419481200</v>
      </c>
      <c r="AF165" s="144">
        <v>3769319643.8099999</v>
      </c>
      <c r="AG165" s="144">
        <v>36990875394.559998</v>
      </c>
      <c r="AH165" s="142">
        <v>955283816400</v>
      </c>
      <c r="AI165" s="142">
        <v>1146295005687.04</v>
      </c>
      <c r="AJ165" s="144">
        <v>23006524371</v>
      </c>
      <c r="AK165" s="144">
        <v>3551157278.5700002</v>
      </c>
      <c r="AL165" s="144">
        <v>30406160692.950001</v>
      </c>
      <c r="AM165" s="144">
        <v>75220277767.080002</v>
      </c>
      <c r="AN165" s="144">
        <v>16023275979.84</v>
      </c>
      <c r="AO165" s="144">
        <v>96272415273.5</v>
      </c>
      <c r="AP165" s="142">
        <v>70382109000</v>
      </c>
      <c r="AQ165" s="142">
        <v>129012200156.35001</v>
      </c>
      <c r="AR165" s="144">
        <v>41939747000</v>
      </c>
      <c r="AS165" s="144">
        <v>5725437280.6199999</v>
      </c>
      <c r="AT165" s="144">
        <v>54939431963.959999</v>
      </c>
      <c r="AU165" s="144">
        <v>838516874214</v>
      </c>
      <c r="AV165" s="144">
        <v>43897082000</v>
      </c>
      <c r="AW165" s="144">
        <v>1003887345621.47</v>
      </c>
      <c r="AX165" s="144">
        <v>94903142500</v>
      </c>
      <c r="AY165" s="144">
        <v>21419150982.810001</v>
      </c>
      <c r="AZ165" s="144">
        <v>127039433750.53</v>
      </c>
      <c r="BA165" s="144">
        <v>165521341265</v>
      </c>
      <c r="BB165" s="144">
        <v>30297555000</v>
      </c>
      <c r="BC165" s="144">
        <v>210384275140.98999</v>
      </c>
      <c r="BD165" s="142">
        <v>346071990319</v>
      </c>
      <c r="BE165" s="142">
        <v>357494708394.25</v>
      </c>
      <c r="BF165" s="144">
        <v>172252842500</v>
      </c>
      <c r="BG165" s="144">
        <v>177758412278.64999</v>
      </c>
      <c r="BH165" s="144">
        <v>30066387800</v>
      </c>
      <c r="BI165" s="144">
        <v>5771642000</v>
      </c>
      <c r="BJ165" s="144">
        <v>38276924198.059998</v>
      </c>
      <c r="BK165" s="144">
        <v>176484568000</v>
      </c>
      <c r="BL165" s="144">
        <v>41486653498.510002</v>
      </c>
      <c r="BM165" s="144">
        <v>223769938385.07999</v>
      </c>
      <c r="BN165" s="144">
        <v>31952759500</v>
      </c>
      <c r="BO165" s="144">
        <v>4918555998.9700003</v>
      </c>
      <c r="BP165" s="144">
        <v>40600556603.010002</v>
      </c>
      <c r="BQ165" s="154">
        <v>43268</v>
      </c>
      <c r="BR165" s="144">
        <v>28683160500</v>
      </c>
      <c r="BS165" s="152">
        <v>1908250000</v>
      </c>
      <c r="BT165" s="144">
        <v>31916597708.25</v>
      </c>
      <c r="BU165" s="144">
        <v>124988967000</v>
      </c>
      <c r="BV165" s="144">
        <v>132123926140.92</v>
      </c>
      <c r="BW165" s="144">
        <v>333487820000</v>
      </c>
      <c r="BX165" s="144">
        <v>394451492837.41998</v>
      </c>
      <c r="BY165" s="148">
        <v>79471743600</v>
      </c>
      <c r="BZ165" s="148">
        <v>10824516500</v>
      </c>
      <c r="CA165" s="148">
        <v>101167989690.48</v>
      </c>
      <c r="CB165" s="148">
        <v>86284913700</v>
      </c>
      <c r="CC165" s="148">
        <v>86729279006.679993</v>
      </c>
      <c r="CD165" s="148">
        <v>26443005000</v>
      </c>
      <c r="CE165" s="148">
        <v>28126562798.77</v>
      </c>
      <c r="CI165" s="148">
        <v>189228424700</v>
      </c>
      <c r="CJ165" s="148">
        <v>189691201984.57001</v>
      </c>
      <c r="CK165" s="155">
        <v>49283317000</v>
      </c>
      <c r="CL165" s="155">
        <v>50215360609.07</v>
      </c>
    </row>
    <row r="166" spans="1:90" x14ac:dyDescent="0.25">
      <c r="A166" s="154">
        <v>43269</v>
      </c>
      <c r="B166" s="142">
        <v>233451550000</v>
      </c>
      <c r="C166" s="142">
        <v>336521052343.92999</v>
      </c>
      <c r="D166" s="144">
        <v>445163461585</v>
      </c>
      <c r="E166" s="144">
        <v>326207236400</v>
      </c>
      <c r="F166" s="144">
        <v>829514264732.37195</v>
      </c>
      <c r="G166" s="142">
        <v>121110777126</v>
      </c>
      <c r="H166" s="142">
        <v>128861521450.33</v>
      </c>
      <c r="I166" s="144">
        <v>1004800000</v>
      </c>
      <c r="J166" s="144">
        <v>4369278980</v>
      </c>
      <c r="K166" s="144">
        <v>5676551497.5200005</v>
      </c>
      <c r="L166" s="144">
        <v>683488714563</v>
      </c>
      <c r="M166" s="144">
        <v>703128681621.44104</v>
      </c>
      <c r="N166" s="144">
        <v>254263474840</v>
      </c>
      <c r="O166" s="144">
        <v>29548153820</v>
      </c>
      <c r="P166" s="144">
        <v>396156652353.02002</v>
      </c>
      <c r="Q166" s="144">
        <v>67008904000</v>
      </c>
      <c r="R166" s="144">
        <v>14145368660</v>
      </c>
      <c r="S166" s="144">
        <v>85812875870.210007</v>
      </c>
      <c r="T166" s="144">
        <v>453463264533.56</v>
      </c>
      <c r="U166" s="144">
        <v>40061422105.080002</v>
      </c>
      <c r="V166" s="144">
        <v>506748156199.59998</v>
      </c>
      <c r="W166" s="144">
        <v>36049398100</v>
      </c>
      <c r="X166" s="144">
        <v>4842494324.2799997</v>
      </c>
      <c r="Y166" s="144">
        <v>46360552631.959999</v>
      </c>
      <c r="Z166" s="144">
        <v>65265340700.470001</v>
      </c>
      <c r="AA166" s="144">
        <v>68261470579.919998</v>
      </c>
      <c r="AB166" s="144">
        <v>34353531500</v>
      </c>
      <c r="AC166" s="144">
        <v>6583961100.1599998</v>
      </c>
      <c r="AD166" s="144">
        <v>44800145497.830002</v>
      </c>
      <c r="AE166" s="144">
        <v>28419481200</v>
      </c>
      <c r="AF166" s="144">
        <v>3769319643.8099999</v>
      </c>
      <c r="AG166" s="144">
        <v>36990875394.559998</v>
      </c>
      <c r="AH166" s="142">
        <v>955283816400</v>
      </c>
      <c r="AI166" s="142">
        <v>1146295005687.04</v>
      </c>
      <c r="AJ166" s="144">
        <v>23006524371</v>
      </c>
      <c r="AK166" s="144">
        <v>3551157278.5700002</v>
      </c>
      <c r="AL166" s="144">
        <v>30406160692.950001</v>
      </c>
      <c r="AM166" s="144">
        <v>75220277767.080002</v>
      </c>
      <c r="AN166" s="144">
        <v>16023275979.84</v>
      </c>
      <c r="AO166" s="144">
        <v>96272415273.5</v>
      </c>
      <c r="AP166" s="142">
        <v>70382109000</v>
      </c>
      <c r="AQ166" s="142">
        <v>129012200156.35001</v>
      </c>
      <c r="AR166" s="144">
        <v>41939747000</v>
      </c>
      <c r="AS166" s="144">
        <v>5725437280.6199999</v>
      </c>
      <c r="AT166" s="144">
        <v>54939431963.959999</v>
      </c>
      <c r="AU166" s="144">
        <v>838516874214</v>
      </c>
      <c r="AV166" s="144">
        <v>43897082000</v>
      </c>
      <c r="AW166" s="144">
        <v>1003887345621.47</v>
      </c>
      <c r="AX166" s="144">
        <v>94903142500</v>
      </c>
      <c r="AY166" s="144">
        <v>21419150982.810001</v>
      </c>
      <c r="AZ166" s="144">
        <v>127039433750.53</v>
      </c>
      <c r="BA166" s="144">
        <v>165521341265</v>
      </c>
      <c r="BB166" s="144">
        <v>30297555000</v>
      </c>
      <c r="BC166" s="144">
        <v>210384275140.98999</v>
      </c>
      <c r="BD166" s="142">
        <v>346071990319</v>
      </c>
      <c r="BE166" s="142">
        <v>357494708394.25</v>
      </c>
      <c r="BF166" s="144">
        <v>172252842500</v>
      </c>
      <c r="BG166" s="144">
        <v>177758412278.64999</v>
      </c>
      <c r="BH166" s="144">
        <v>30066387800</v>
      </c>
      <c r="BI166" s="144">
        <v>5771642000</v>
      </c>
      <c r="BJ166" s="144">
        <v>38276924198.059998</v>
      </c>
      <c r="BK166" s="144">
        <v>176484568000</v>
      </c>
      <c r="BL166" s="144">
        <v>41486653498.510002</v>
      </c>
      <c r="BM166" s="144">
        <v>223769938385.07999</v>
      </c>
      <c r="BN166" s="144">
        <v>31952759500</v>
      </c>
      <c r="BO166" s="144">
        <v>4918555998.9700003</v>
      </c>
      <c r="BP166" s="144">
        <v>40600556603.010002</v>
      </c>
      <c r="BQ166" s="154">
        <v>43269</v>
      </c>
      <c r="BR166" s="144">
        <v>28683160500</v>
      </c>
      <c r="BS166" s="152">
        <v>1908250000</v>
      </c>
      <c r="BT166" s="144">
        <v>31916597708.25</v>
      </c>
      <c r="BU166" s="144">
        <v>124988967000</v>
      </c>
      <c r="BV166" s="144">
        <v>132123926140.92</v>
      </c>
      <c r="BW166" s="144">
        <v>333487820000</v>
      </c>
      <c r="BX166" s="144">
        <v>394451492837.41998</v>
      </c>
      <c r="BY166" s="148">
        <v>79471743600</v>
      </c>
      <c r="BZ166" s="148">
        <v>10824516500</v>
      </c>
      <c r="CA166" s="148">
        <v>101167989690.48</v>
      </c>
      <c r="CB166" s="148">
        <v>86284913700</v>
      </c>
      <c r="CC166" s="148">
        <v>86729279006.679993</v>
      </c>
      <c r="CD166" s="148">
        <v>26443005000</v>
      </c>
      <c r="CE166" s="148">
        <v>28126562798.77</v>
      </c>
      <c r="CI166" s="148">
        <v>189228424700</v>
      </c>
      <c r="CJ166" s="148">
        <v>189691201984.57001</v>
      </c>
      <c r="CK166" s="155">
        <v>49283317000</v>
      </c>
      <c r="CL166" s="155">
        <v>50215360609.07</v>
      </c>
    </row>
    <row r="167" spans="1:90" x14ac:dyDescent="0.25">
      <c r="A167" s="154">
        <v>43270</v>
      </c>
      <c r="B167" s="142">
        <v>233451550000</v>
      </c>
      <c r="C167" s="142">
        <v>336521052343.92999</v>
      </c>
      <c r="D167" s="144">
        <v>445163461585</v>
      </c>
      <c r="E167" s="144">
        <v>326207236400</v>
      </c>
      <c r="F167" s="144">
        <v>829514264732.37195</v>
      </c>
      <c r="G167" s="142">
        <v>121110777126</v>
      </c>
      <c r="H167" s="142">
        <v>128861521450.33</v>
      </c>
      <c r="I167" s="144">
        <v>1004800000</v>
      </c>
      <c r="J167" s="144">
        <v>4369278980</v>
      </c>
      <c r="K167" s="144">
        <v>5676551497.5200005</v>
      </c>
      <c r="L167" s="144">
        <v>683488714563</v>
      </c>
      <c r="M167" s="144">
        <v>703128681621.44104</v>
      </c>
      <c r="N167" s="144">
        <v>254263474840</v>
      </c>
      <c r="O167" s="144">
        <v>29548153820</v>
      </c>
      <c r="P167" s="144">
        <v>396156652353.02002</v>
      </c>
      <c r="Q167" s="144">
        <v>67008904000</v>
      </c>
      <c r="R167" s="144">
        <v>14145368660</v>
      </c>
      <c r="S167" s="144">
        <v>85812875870.210007</v>
      </c>
      <c r="T167" s="144">
        <v>453463264533.56</v>
      </c>
      <c r="U167" s="144">
        <v>40061422105.080002</v>
      </c>
      <c r="V167" s="144">
        <v>506748156199.59998</v>
      </c>
      <c r="W167" s="144">
        <v>36049398100</v>
      </c>
      <c r="X167" s="144">
        <v>4842494324.2799997</v>
      </c>
      <c r="Y167" s="144">
        <v>46360552631.959999</v>
      </c>
      <c r="Z167" s="144">
        <v>65265340700.470001</v>
      </c>
      <c r="AA167" s="144">
        <v>68261470579.919998</v>
      </c>
      <c r="AB167" s="144">
        <v>34353531500</v>
      </c>
      <c r="AC167" s="144">
        <v>6583961100.1599998</v>
      </c>
      <c r="AD167" s="144">
        <v>44800145497.830002</v>
      </c>
      <c r="AE167" s="144">
        <v>28419481200</v>
      </c>
      <c r="AF167" s="144">
        <v>3769319643.8099999</v>
      </c>
      <c r="AG167" s="144">
        <v>36990875394.559998</v>
      </c>
      <c r="AH167" s="142">
        <v>955283816400</v>
      </c>
      <c r="AI167" s="142">
        <v>1146295005687.04</v>
      </c>
      <c r="AJ167" s="144">
        <v>23006524371</v>
      </c>
      <c r="AK167" s="144">
        <v>3551157278.5700002</v>
      </c>
      <c r="AL167" s="144">
        <v>30406160692.950001</v>
      </c>
      <c r="AM167" s="144">
        <v>75220277767.080002</v>
      </c>
      <c r="AN167" s="144">
        <v>16023275979.84</v>
      </c>
      <c r="AO167" s="144">
        <v>96272415273.5</v>
      </c>
      <c r="AP167" s="142">
        <v>70382109000</v>
      </c>
      <c r="AQ167" s="142">
        <v>129012200156.35001</v>
      </c>
      <c r="AR167" s="144">
        <v>41939747000</v>
      </c>
      <c r="AS167" s="144">
        <v>5725437280.6199999</v>
      </c>
      <c r="AT167" s="144">
        <v>54939431963.959999</v>
      </c>
      <c r="AU167" s="144">
        <v>838516874214</v>
      </c>
      <c r="AV167" s="144">
        <v>43897082000</v>
      </c>
      <c r="AW167" s="144">
        <v>1003887345621.47</v>
      </c>
      <c r="AX167" s="144">
        <v>94903142500</v>
      </c>
      <c r="AY167" s="144">
        <v>21419150982.810001</v>
      </c>
      <c r="AZ167" s="144">
        <v>127039433750.53</v>
      </c>
      <c r="BA167" s="144">
        <v>165521341265</v>
      </c>
      <c r="BB167" s="144">
        <v>30297555000</v>
      </c>
      <c r="BC167" s="144">
        <v>210384275140.98999</v>
      </c>
      <c r="BD167" s="142">
        <v>346071990319</v>
      </c>
      <c r="BE167" s="142">
        <v>357494708394.25</v>
      </c>
      <c r="BF167" s="144">
        <v>172252842500</v>
      </c>
      <c r="BG167" s="144">
        <v>177758412278.64999</v>
      </c>
      <c r="BH167" s="144">
        <v>30066387800</v>
      </c>
      <c r="BI167" s="144">
        <v>5771642000</v>
      </c>
      <c r="BJ167" s="144">
        <v>38276924198.059998</v>
      </c>
      <c r="BK167" s="144">
        <v>176484568000</v>
      </c>
      <c r="BL167" s="144">
        <v>41486653498.510002</v>
      </c>
      <c r="BM167" s="144">
        <v>223769938385.07999</v>
      </c>
      <c r="BN167" s="144">
        <v>31952759500</v>
      </c>
      <c r="BO167" s="144">
        <v>4918555998.9700003</v>
      </c>
      <c r="BP167" s="144">
        <v>40600556603.010002</v>
      </c>
      <c r="BQ167" s="154">
        <v>43270</v>
      </c>
      <c r="BR167" s="144">
        <v>28683160500</v>
      </c>
      <c r="BS167" s="152">
        <v>1908250000</v>
      </c>
      <c r="BT167" s="144">
        <v>31916597708.25</v>
      </c>
      <c r="BU167" s="144">
        <v>124988967000</v>
      </c>
      <c r="BV167" s="144">
        <v>132123926140.92</v>
      </c>
      <c r="BW167" s="144">
        <v>333487820000</v>
      </c>
      <c r="BX167" s="144">
        <v>394451492837.41998</v>
      </c>
      <c r="BY167" s="148">
        <v>79471743600</v>
      </c>
      <c r="BZ167" s="148">
        <v>10824516500</v>
      </c>
      <c r="CA167" s="148">
        <v>101167989690.48</v>
      </c>
      <c r="CB167" s="148">
        <v>86284913700</v>
      </c>
      <c r="CC167" s="148">
        <v>86729279006.679993</v>
      </c>
      <c r="CD167" s="148">
        <v>26443005000</v>
      </c>
      <c r="CE167" s="148">
        <v>28126562798.77</v>
      </c>
      <c r="CI167" s="148">
        <v>189228424700</v>
      </c>
      <c r="CJ167" s="148">
        <v>189691201984.57001</v>
      </c>
      <c r="CK167" s="155">
        <v>49283317000</v>
      </c>
      <c r="CL167" s="155">
        <v>50215360609.07</v>
      </c>
    </row>
    <row r="168" spans="1:90" x14ac:dyDescent="0.25">
      <c r="A168" s="154">
        <v>43271</v>
      </c>
      <c r="B168" s="142">
        <v>233466366000</v>
      </c>
      <c r="C168" s="142">
        <v>340516508604.26001</v>
      </c>
      <c r="D168" s="144">
        <v>444689980185</v>
      </c>
      <c r="E168" s="144">
        <v>320867385600</v>
      </c>
      <c r="F168" s="144">
        <v>824674609355.24194</v>
      </c>
      <c r="G168" s="142">
        <v>121110777126</v>
      </c>
      <c r="H168" s="142">
        <v>129182417552.62</v>
      </c>
      <c r="I168" s="144">
        <v>1004800000</v>
      </c>
      <c r="J168" s="144">
        <v>4279216380</v>
      </c>
      <c r="K168" s="144">
        <v>5595699911.9799995</v>
      </c>
      <c r="L168" s="144">
        <v>683469561563</v>
      </c>
      <c r="M168" s="144">
        <v>704784964836.95105</v>
      </c>
      <c r="N168" s="144">
        <v>254043927340</v>
      </c>
      <c r="O168" s="144">
        <v>29225489120</v>
      </c>
      <c r="P168" s="144">
        <v>396315254522.60999</v>
      </c>
      <c r="Q168" s="144">
        <v>67008904000</v>
      </c>
      <c r="R168" s="144">
        <v>14097039310</v>
      </c>
      <c r="S168" s="144">
        <v>85891677060.050003</v>
      </c>
      <c r="T168" s="144">
        <v>453453947933.56</v>
      </c>
      <c r="U168" s="144">
        <v>39503133105.080002</v>
      </c>
      <c r="V168" s="144">
        <v>507183442056.83002</v>
      </c>
      <c r="W168" s="144">
        <v>36050089700</v>
      </c>
      <c r="X168" s="144">
        <v>4755737999.2799997</v>
      </c>
      <c r="Y168" s="144">
        <v>46347722300.160004</v>
      </c>
      <c r="Z168" s="144">
        <v>63706937400.470001</v>
      </c>
      <c r="AA168" s="144">
        <v>66744230069.440002</v>
      </c>
      <c r="AB168" s="144">
        <v>34353531500</v>
      </c>
      <c r="AC168" s="144">
        <v>6781365850.1599998</v>
      </c>
      <c r="AD168" s="144">
        <v>45046837124.910004</v>
      </c>
      <c r="AE168" s="144">
        <v>28419481200</v>
      </c>
      <c r="AF168" s="144">
        <v>3702524993.8099999</v>
      </c>
      <c r="AG168" s="144">
        <v>36982808855.519997</v>
      </c>
      <c r="AH168" s="142">
        <v>969332665800</v>
      </c>
      <c r="AI168" s="142">
        <v>1100094423882.71</v>
      </c>
      <c r="AJ168" s="144">
        <v>22952900371</v>
      </c>
      <c r="AK168" s="144">
        <v>3479819103.5700002</v>
      </c>
      <c r="AL168" s="144">
        <v>30327166026.900002</v>
      </c>
      <c r="AM168" s="144">
        <v>75220277767.080002</v>
      </c>
      <c r="AN168" s="144">
        <v>15970016479.84</v>
      </c>
      <c r="AO168" s="144">
        <v>96344383707.020004</v>
      </c>
      <c r="AP168" s="142">
        <v>70248232000</v>
      </c>
      <c r="AQ168" s="142">
        <v>129208802560.48</v>
      </c>
      <c r="AR168" s="144">
        <v>41939747000</v>
      </c>
      <c r="AS168" s="144">
        <v>5622669480.6199999</v>
      </c>
      <c r="AT168" s="144">
        <v>54923957457.550003</v>
      </c>
      <c r="AU168" s="144">
        <v>838424183214</v>
      </c>
      <c r="AV168" s="144">
        <v>43076948000</v>
      </c>
      <c r="AW168" s="144">
        <v>1005364194636.83</v>
      </c>
      <c r="AX168" s="144">
        <v>94784342500</v>
      </c>
      <c r="AY168" s="144">
        <v>20900828682.810001</v>
      </c>
      <c r="AZ168" s="144">
        <v>126656125085.24001</v>
      </c>
      <c r="BA168" s="144">
        <v>165449731265</v>
      </c>
      <c r="BB168" s="144">
        <v>29967610000</v>
      </c>
      <c r="BC168" s="144">
        <v>210431585812.70001</v>
      </c>
      <c r="BD168" s="142">
        <v>346067355319</v>
      </c>
      <c r="BE168" s="142">
        <v>358269008588.77002</v>
      </c>
      <c r="BF168" s="144">
        <v>172253442500</v>
      </c>
      <c r="BG168" s="144">
        <v>178192814757.95001</v>
      </c>
      <c r="BH168" s="144">
        <v>30066767800</v>
      </c>
      <c r="BI168" s="144">
        <v>5650398500</v>
      </c>
      <c r="BJ168" s="144">
        <v>38221982209.879997</v>
      </c>
      <c r="BK168" s="144">
        <v>176484568000</v>
      </c>
      <c r="BL168" s="144">
        <v>40806102998.510002</v>
      </c>
      <c r="BM168" s="144">
        <v>242143160574.23001</v>
      </c>
      <c r="BN168" s="144">
        <v>31950885500</v>
      </c>
      <c r="BO168" s="144">
        <v>4807392498.9700003</v>
      </c>
      <c r="BP168" s="144">
        <v>40575999126.150002</v>
      </c>
      <c r="BQ168" s="154">
        <v>43271</v>
      </c>
      <c r="BR168" s="144">
        <v>28683160500</v>
      </c>
      <c r="BS168" s="152">
        <v>1875925000</v>
      </c>
      <c r="BT168" s="144">
        <v>31947390426.700001</v>
      </c>
      <c r="BU168" s="144">
        <v>124985877000</v>
      </c>
      <c r="BV168" s="144">
        <v>132457729468.22</v>
      </c>
      <c r="BW168" s="144">
        <v>333489340000</v>
      </c>
      <c r="BX168" s="144">
        <v>394006404336.96997</v>
      </c>
      <c r="BY168" s="148">
        <v>79471743600</v>
      </c>
      <c r="BZ168" s="148">
        <v>10532256000</v>
      </c>
      <c r="CA168" s="148">
        <v>101088747581.86</v>
      </c>
      <c r="CB168" s="148">
        <v>84021869700</v>
      </c>
      <c r="CC168" s="148">
        <v>84522472130.039993</v>
      </c>
      <c r="CD168" s="148">
        <v>26443005000</v>
      </c>
      <c r="CE168" s="148">
        <v>27824641888.810001</v>
      </c>
      <c r="CI168" s="148">
        <v>184260679300</v>
      </c>
      <c r="CJ168" s="148">
        <v>184732063815.17001</v>
      </c>
      <c r="CK168" s="155">
        <v>40232796000</v>
      </c>
      <c r="CL168" s="155">
        <v>50300324732.370003</v>
      </c>
    </row>
    <row r="169" spans="1:90" x14ac:dyDescent="0.25">
      <c r="A169" s="154">
        <v>43272</v>
      </c>
      <c r="B169" s="142">
        <v>233468170500</v>
      </c>
      <c r="C169" s="142">
        <v>340678430862.03998</v>
      </c>
      <c r="D169" s="144">
        <v>435784825086</v>
      </c>
      <c r="E169" s="144">
        <v>320037366200</v>
      </c>
      <c r="F169" s="144">
        <v>822426893103.58203</v>
      </c>
      <c r="G169" s="142">
        <v>120764359052</v>
      </c>
      <c r="H169" s="142">
        <v>128850623455.72</v>
      </c>
      <c r="I169" s="144">
        <v>1004850000</v>
      </c>
      <c r="J169" s="144">
        <v>4177258160</v>
      </c>
      <c r="K169" s="144">
        <v>5492736246.5299997</v>
      </c>
      <c r="L169" s="144">
        <v>690885825591</v>
      </c>
      <c r="M169" s="144">
        <v>702304262875.45105</v>
      </c>
      <c r="N169" s="144">
        <v>264226156920</v>
      </c>
      <c r="O169" s="144">
        <v>28595651380</v>
      </c>
      <c r="P169" s="144">
        <v>394931490007.47998</v>
      </c>
      <c r="Q169" s="144">
        <v>66051114200</v>
      </c>
      <c r="R169" s="144">
        <v>13864451690</v>
      </c>
      <c r="S169" s="144">
        <v>84710277452.820007</v>
      </c>
      <c r="T169" s="144">
        <v>452266897241.56</v>
      </c>
      <c r="U169" s="144">
        <v>38683000905.080002</v>
      </c>
      <c r="V169" s="144">
        <v>505257497391.62</v>
      </c>
      <c r="W169" s="144">
        <v>35583911000</v>
      </c>
      <c r="X169" s="144">
        <v>4656734009.2799997</v>
      </c>
      <c r="Y169" s="144">
        <v>45791580820.07</v>
      </c>
      <c r="Z169" s="144">
        <v>62562630000.470001</v>
      </c>
      <c r="AA169" s="144">
        <v>65585882647.080002</v>
      </c>
      <c r="AB169" s="144">
        <v>34059997600</v>
      </c>
      <c r="AC169" s="144">
        <v>6576130150.1599998</v>
      </c>
      <c r="AD169" s="144">
        <v>44552052026.889999</v>
      </c>
      <c r="AE169" s="144">
        <v>28185227700</v>
      </c>
      <c r="AF169" s="144">
        <v>3625336513.8099999</v>
      </c>
      <c r="AG169" s="144">
        <v>36675871732.199997</v>
      </c>
      <c r="AH169" s="142">
        <v>948240708500</v>
      </c>
      <c r="AI169" s="142">
        <v>1100123861747.0801</v>
      </c>
      <c r="AJ169" s="144">
        <v>22816803877</v>
      </c>
      <c r="AK169" s="144">
        <v>3408138893.5700002</v>
      </c>
      <c r="AL169" s="144">
        <v>30122830673.18</v>
      </c>
      <c r="AM169" s="144">
        <v>74100665534.080002</v>
      </c>
      <c r="AN169" s="144">
        <v>15704898719.84</v>
      </c>
      <c r="AO169" s="144">
        <v>94969065966.649994</v>
      </c>
      <c r="AP169" s="142">
        <v>70236727000</v>
      </c>
      <c r="AQ169" s="142">
        <v>129209244555.8</v>
      </c>
      <c r="AR169" s="144">
        <v>41594479000</v>
      </c>
      <c r="AS169" s="144">
        <v>5505583520.6199999</v>
      </c>
      <c r="AT169" s="144">
        <v>54457106991.75</v>
      </c>
      <c r="AU169" s="144">
        <v>837037850842</v>
      </c>
      <c r="AV169" s="144">
        <v>42149558000</v>
      </c>
      <c r="AW169" s="144">
        <v>1003249691593.66</v>
      </c>
      <c r="AX169" s="144">
        <v>94754115500</v>
      </c>
      <c r="AY169" s="144">
        <v>20517069322.810001</v>
      </c>
      <c r="AZ169" s="144">
        <v>126262059867.94</v>
      </c>
      <c r="BA169" s="144">
        <v>162425718637</v>
      </c>
      <c r="BB169" s="144">
        <v>29244665000</v>
      </c>
      <c r="BC169" s="144">
        <v>206721152409.03</v>
      </c>
      <c r="BD169" s="142">
        <v>343097894438</v>
      </c>
      <c r="BE169" s="142">
        <v>355366494601.13</v>
      </c>
      <c r="BF169" s="144">
        <v>171843141500</v>
      </c>
      <c r="BG169" s="144">
        <v>177818662301.92001</v>
      </c>
      <c r="BH169" s="144">
        <v>29702116100</v>
      </c>
      <c r="BI169" s="144">
        <v>5534337000</v>
      </c>
      <c r="BJ169" s="144">
        <v>37746107139.169998</v>
      </c>
      <c r="BK169" s="144">
        <v>176442680500</v>
      </c>
      <c r="BL169" s="144">
        <v>40417872998.510002</v>
      </c>
      <c r="BM169" s="144">
        <v>241733789614.54999</v>
      </c>
      <c r="BN169" s="144">
        <v>31950705500</v>
      </c>
      <c r="BO169" s="144">
        <v>4709046998.9700003</v>
      </c>
      <c r="BP169" s="144">
        <v>40484204908.309998</v>
      </c>
      <c r="BQ169" s="154">
        <v>43272</v>
      </c>
      <c r="BR169" s="144">
        <v>28473472000</v>
      </c>
      <c r="BS169" s="152">
        <v>1832900000</v>
      </c>
      <c r="BT169" s="144">
        <v>31699195543.630001</v>
      </c>
      <c r="BU169" s="144">
        <v>124977525000</v>
      </c>
      <c r="BV169" s="144">
        <v>132476436508.28</v>
      </c>
      <c r="BW169" s="144">
        <v>330480678500</v>
      </c>
      <c r="BX169" s="144">
        <v>390903751150.97998</v>
      </c>
      <c r="BY169" s="148">
        <v>78875597200</v>
      </c>
      <c r="BZ169" s="148">
        <v>10321308500</v>
      </c>
      <c r="CA169" s="148">
        <v>100297415611.13</v>
      </c>
      <c r="CB169" s="148">
        <v>82438083800</v>
      </c>
      <c r="CC169" s="148">
        <v>82935013600.940002</v>
      </c>
      <c r="CD169" s="148">
        <v>26115405000</v>
      </c>
      <c r="CE169" s="148">
        <v>27493805530.299999</v>
      </c>
      <c r="CI169" s="148">
        <v>181399449800</v>
      </c>
      <c r="CJ169" s="148">
        <v>181868604089.32001</v>
      </c>
      <c r="CK169" s="155">
        <v>47559335600</v>
      </c>
      <c r="CL169" s="155">
        <v>50312166489.279999</v>
      </c>
    </row>
    <row r="170" spans="1:90" x14ac:dyDescent="0.25">
      <c r="A170" s="154">
        <v>43273</v>
      </c>
      <c r="B170" s="142">
        <v>233471269000</v>
      </c>
      <c r="C170" s="142">
        <v>340768329905.34003</v>
      </c>
      <c r="D170" s="144">
        <v>434987308830</v>
      </c>
      <c r="E170" s="144">
        <v>318001325000</v>
      </c>
      <c r="F170" s="144">
        <v>819681672298.29199</v>
      </c>
      <c r="G170" s="142">
        <v>120525502554</v>
      </c>
      <c r="H170" s="142">
        <v>128641422686.60001</v>
      </c>
      <c r="I170" s="144">
        <v>1004850000</v>
      </c>
      <c r="J170" s="144">
        <v>4162256160</v>
      </c>
      <c r="K170" s="144">
        <v>5480332775.5500002</v>
      </c>
      <c r="L170" s="144">
        <v>689560202000</v>
      </c>
      <c r="M170" s="144">
        <v>701111071733.86096</v>
      </c>
      <c r="N170" s="144">
        <v>263842972380</v>
      </c>
      <c r="O170" s="144">
        <v>28733443480</v>
      </c>
      <c r="P170" s="144">
        <v>394843467726.32001</v>
      </c>
      <c r="Q170" s="144">
        <v>65915077000</v>
      </c>
      <c r="R170" s="144">
        <v>14095317240</v>
      </c>
      <c r="S170" s="144">
        <v>83819633948.449997</v>
      </c>
      <c r="T170" s="144">
        <v>451494840359.56</v>
      </c>
      <c r="U170" s="144">
        <v>38816688905.080002</v>
      </c>
      <c r="V170" s="144">
        <v>504718409948.88</v>
      </c>
      <c r="W170" s="144">
        <v>35389188300</v>
      </c>
      <c r="X170" s="144">
        <v>4679452234.2799997</v>
      </c>
      <c r="Y170" s="144">
        <v>45627366784.029999</v>
      </c>
      <c r="Z170" s="144">
        <v>62714774900.470001</v>
      </c>
      <c r="AA170" s="144">
        <v>65767208973.080002</v>
      </c>
      <c r="AB170" s="144">
        <v>33931953600</v>
      </c>
      <c r="AC170" s="144">
        <v>6646695400.1599998</v>
      </c>
      <c r="AD170" s="144">
        <v>44499006102.269997</v>
      </c>
      <c r="AE170" s="144">
        <v>28139937700</v>
      </c>
      <c r="AF170" s="144">
        <v>3643103963.8099999</v>
      </c>
      <c r="AG170" s="144">
        <v>36654533249.330002</v>
      </c>
      <c r="AH170" s="142">
        <v>948180417700</v>
      </c>
      <c r="AI170" s="142">
        <v>1069438834353.97</v>
      </c>
      <c r="AJ170" s="144">
        <v>22778607717</v>
      </c>
      <c r="AK170" s="144">
        <v>3423963168.5700002</v>
      </c>
      <c r="AL170" s="144">
        <v>30105609348.290001</v>
      </c>
      <c r="AM170" s="144">
        <v>73954507193.080002</v>
      </c>
      <c r="AN170" s="144">
        <v>15963585019.84</v>
      </c>
      <c r="AO170" s="144">
        <v>94095429375.389999</v>
      </c>
      <c r="AP170" s="142">
        <v>70225417000</v>
      </c>
      <c r="AQ170" s="142">
        <v>129230755207.53</v>
      </c>
      <c r="AR170" s="144">
        <v>41426654000</v>
      </c>
      <c r="AS170" s="144">
        <v>5532584920.6199999</v>
      </c>
      <c r="AT170" s="144">
        <v>54322981760.190002</v>
      </c>
      <c r="AU170" s="144">
        <v>835649152000</v>
      </c>
      <c r="AV170" s="144">
        <v>42549424000</v>
      </c>
      <c r="AW170" s="144">
        <v>1002505257066.08</v>
      </c>
      <c r="AX170" s="144">
        <v>94648129500</v>
      </c>
      <c r="AY170" s="144">
        <v>20555954222.810001</v>
      </c>
      <c r="AZ170" s="144">
        <v>126220116795.44</v>
      </c>
      <c r="BA170" s="144">
        <v>162038498000</v>
      </c>
      <c r="BB170" s="144">
        <v>29121230000</v>
      </c>
      <c r="BC170" s="144">
        <v>206247097996.07999</v>
      </c>
      <c r="BD170" s="142">
        <v>341936710249</v>
      </c>
      <c r="BE170" s="142">
        <v>354263258791.22998</v>
      </c>
      <c r="BF170" s="144">
        <v>171287681500</v>
      </c>
      <c r="BG170" s="144">
        <v>177299317277.92999</v>
      </c>
      <c r="BH170" s="144">
        <v>29704622000</v>
      </c>
      <c r="BI170" s="144">
        <v>5559559500</v>
      </c>
      <c r="BJ170" s="144">
        <v>37781541161.849998</v>
      </c>
      <c r="BK170" s="144">
        <v>176382059500</v>
      </c>
      <c r="BL170" s="144">
        <v>40335984498.510002</v>
      </c>
      <c r="BM170" s="144">
        <v>241640363550.64001</v>
      </c>
      <c r="BN170" s="144">
        <v>31942238000</v>
      </c>
      <c r="BO170" s="144">
        <v>4723572498.9700003</v>
      </c>
      <c r="BP170" s="144">
        <v>40499482055.519997</v>
      </c>
      <c r="BQ170" s="154">
        <v>43273</v>
      </c>
      <c r="BR170" s="144">
        <v>28245995500</v>
      </c>
      <c r="BS170" s="152">
        <v>1839075000</v>
      </c>
      <c r="BT170" s="144">
        <v>31482412237.869999</v>
      </c>
      <c r="BU170" s="144">
        <v>124909558000</v>
      </c>
      <c r="BV170" s="144">
        <v>132438676552.03</v>
      </c>
      <c r="BW170" s="144">
        <v>329367829000</v>
      </c>
      <c r="BX170" s="144">
        <v>390408195573.85999</v>
      </c>
      <c r="BY170" s="148">
        <v>78626452100</v>
      </c>
      <c r="BZ170" s="148">
        <v>10361760000</v>
      </c>
      <c r="CA170" s="148">
        <v>100111992229.44</v>
      </c>
      <c r="CB170" s="148">
        <v>82658674900</v>
      </c>
      <c r="CC170" s="148">
        <v>83166725496.490005</v>
      </c>
      <c r="CD170" s="148">
        <v>26025210000</v>
      </c>
      <c r="CE170" s="148">
        <v>27408034640.75</v>
      </c>
      <c r="CI170" s="148">
        <v>182846164400</v>
      </c>
      <c r="CJ170" s="148">
        <v>183364302987.57001</v>
      </c>
      <c r="CK170" s="155">
        <v>47558551500</v>
      </c>
      <c r="CL170" s="155">
        <v>50325955918.019997</v>
      </c>
    </row>
    <row r="171" spans="1:90" x14ac:dyDescent="0.25">
      <c r="A171" s="154">
        <v>43274</v>
      </c>
      <c r="B171" s="142">
        <v>233471269000</v>
      </c>
      <c r="C171" s="142">
        <v>340768329905.34003</v>
      </c>
      <c r="D171" s="144">
        <v>434987308830</v>
      </c>
      <c r="E171" s="144">
        <v>318001325000</v>
      </c>
      <c r="F171" s="144">
        <v>819681672298.29199</v>
      </c>
      <c r="G171" s="142">
        <v>120525502554</v>
      </c>
      <c r="H171" s="142">
        <v>128641422686.60001</v>
      </c>
      <c r="I171" s="144">
        <v>1004850000</v>
      </c>
      <c r="J171" s="144">
        <v>4162256160</v>
      </c>
      <c r="K171" s="144">
        <v>5480332775.5500002</v>
      </c>
      <c r="L171" s="144">
        <v>689560202000</v>
      </c>
      <c r="M171" s="144">
        <v>701111071733.86096</v>
      </c>
      <c r="N171" s="144">
        <v>263842972380</v>
      </c>
      <c r="O171" s="144">
        <v>28733443480</v>
      </c>
      <c r="P171" s="144">
        <v>394843467726.32001</v>
      </c>
      <c r="Q171" s="144">
        <v>65915077000</v>
      </c>
      <c r="R171" s="144">
        <v>14095317240</v>
      </c>
      <c r="S171" s="144">
        <v>83819633948.449997</v>
      </c>
      <c r="T171" s="144">
        <v>451494840359.56</v>
      </c>
      <c r="U171" s="144">
        <v>38816688905.080002</v>
      </c>
      <c r="V171" s="144">
        <v>504718409948.88</v>
      </c>
      <c r="W171" s="144">
        <v>35389188300</v>
      </c>
      <c r="X171" s="144">
        <v>4679452234.2799997</v>
      </c>
      <c r="Y171" s="144">
        <v>45627366784.029999</v>
      </c>
      <c r="Z171" s="144">
        <v>62714774900.470001</v>
      </c>
      <c r="AA171" s="144">
        <v>65767208973.080002</v>
      </c>
      <c r="AB171" s="144">
        <v>33931953600</v>
      </c>
      <c r="AC171" s="144">
        <v>6646695400.1599998</v>
      </c>
      <c r="AD171" s="144">
        <v>44499006102.269997</v>
      </c>
      <c r="AE171" s="144">
        <v>28139937700</v>
      </c>
      <c r="AF171" s="144">
        <v>3643103963.8099999</v>
      </c>
      <c r="AG171" s="144">
        <v>36654533249.330002</v>
      </c>
      <c r="AH171" s="142">
        <v>948180417700</v>
      </c>
      <c r="AI171" s="142">
        <v>1069438834353.97</v>
      </c>
      <c r="AJ171" s="144">
        <v>22778607717</v>
      </c>
      <c r="AK171" s="144">
        <v>3423963168.5700002</v>
      </c>
      <c r="AL171" s="144">
        <v>30105609348.290001</v>
      </c>
      <c r="AM171" s="144">
        <v>73954507193.080002</v>
      </c>
      <c r="AN171" s="144">
        <v>15963585019.84</v>
      </c>
      <c r="AO171" s="144">
        <v>94095429375.389999</v>
      </c>
      <c r="AP171" s="142">
        <v>70225417000</v>
      </c>
      <c r="AQ171" s="142">
        <v>129230755207.53</v>
      </c>
      <c r="AR171" s="144">
        <v>41426654000</v>
      </c>
      <c r="AS171" s="144">
        <v>5532584920.6199999</v>
      </c>
      <c r="AT171" s="144">
        <v>54322981760.190002</v>
      </c>
      <c r="AU171" s="144">
        <v>835649152000</v>
      </c>
      <c r="AV171" s="144">
        <v>42549424000</v>
      </c>
      <c r="AW171" s="144">
        <v>1002505257066.08</v>
      </c>
      <c r="AX171" s="144">
        <v>94648129500</v>
      </c>
      <c r="AY171" s="144">
        <v>20555954222.810001</v>
      </c>
      <c r="AZ171" s="144">
        <v>126220116795.44</v>
      </c>
      <c r="BA171" s="144">
        <v>162038498000</v>
      </c>
      <c r="BB171" s="144">
        <v>29121230000</v>
      </c>
      <c r="BC171" s="144">
        <v>206247097996.07999</v>
      </c>
      <c r="BD171" s="142">
        <v>341936710249</v>
      </c>
      <c r="BE171" s="142">
        <v>354263258791.22998</v>
      </c>
      <c r="BF171" s="144">
        <v>171287681500</v>
      </c>
      <c r="BG171" s="144">
        <v>177299317277.92999</v>
      </c>
      <c r="BH171" s="144">
        <v>29704622000</v>
      </c>
      <c r="BI171" s="144">
        <v>5559559500</v>
      </c>
      <c r="BJ171" s="144">
        <v>37781541161.849998</v>
      </c>
      <c r="BK171" s="144">
        <v>176382059500</v>
      </c>
      <c r="BL171" s="144">
        <v>40335984498.510002</v>
      </c>
      <c r="BM171" s="144">
        <v>241640363550.64001</v>
      </c>
      <c r="BN171" s="144">
        <v>31942238000</v>
      </c>
      <c r="BO171" s="144">
        <v>4723572498.9700003</v>
      </c>
      <c r="BP171" s="144">
        <v>40499482055.519997</v>
      </c>
      <c r="BQ171" s="154">
        <v>43274</v>
      </c>
      <c r="BR171" s="144">
        <v>28245995500</v>
      </c>
      <c r="BS171" s="152">
        <v>1839075000</v>
      </c>
      <c r="BT171" s="144">
        <v>31482412237.869999</v>
      </c>
      <c r="BU171" s="144">
        <v>124909558000</v>
      </c>
      <c r="BV171" s="144">
        <v>132438676552.03</v>
      </c>
      <c r="BW171" s="144">
        <v>329367829000</v>
      </c>
      <c r="BX171" s="144">
        <v>390408195573.85999</v>
      </c>
      <c r="BY171" s="148">
        <v>78626452100</v>
      </c>
      <c r="BZ171" s="148">
        <v>10361760000</v>
      </c>
      <c r="CA171" s="148">
        <v>100111992229.44</v>
      </c>
      <c r="CB171" s="148">
        <v>82658674900</v>
      </c>
      <c r="CC171" s="148">
        <v>83166725496.490005</v>
      </c>
      <c r="CD171" s="148">
        <v>26025210000</v>
      </c>
      <c r="CE171" s="148">
        <v>27408034640.75</v>
      </c>
      <c r="CI171" s="148">
        <v>182846164400</v>
      </c>
      <c r="CJ171" s="148">
        <v>183364302987.57001</v>
      </c>
      <c r="CK171" s="155">
        <v>47558551500</v>
      </c>
      <c r="CL171" s="155">
        <v>50325955918.019997</v>
      </c>
    </row>
    <row r="172" spans="1:90" x14ac:dyDescent="0.25">
      <c r="A172" s="154">
        <v>43275</v>
      </c>
      <c r="B172" s="142">
        <v>233471269000</v>
      </c>
      <c r="C172" s="142">
        <v>340768329905.34003</v>
      </c>
      <c r="D172" s="144">
        <v>434987308830</v>
      </c>
      <c r="E172" s="144">
        <v>318001325000</v>
      </c>
      <c r="F172" s="144">
        <v>819681672298.29199</v>
      </c>
      <c r="G172" s="142">
        <v>120525502554</v>
      </c>
      <c r="H172" s="142">
        <v>128641422686.60001</v>
      </c>
      <c r="I172" s="144">
        <v>1004850000</v>
      </c>
      <c r="J172" s="144">
        <v>4162256160</v>
      </c>
      <c r="K172" s="144">
        <v>5480332775.5500002</v>
      </c>
      <c r="L172" s="144">
        <v>689560202000</v>
      </c>
      <c r="M172" s="144">
        <v>701111071733.86096</v>
      </c>
      <c r="N172" s="144">
        <v>263842972380</v>
      </c>
      <c r="O172" s="144">
        <v>28733443480</v>
      </c>
      <c r="P172" s="144">
        <v>394843467726.32001</v>
      </c>
      <c r="Q172" s="144">
        <v>65915077000</v>
      </c>
      <c r="R172" s="144">
        <v>14095317240</v>
      </c>
      <c r="S172" s="144">
        <v>83819633948.449997</v>
      </c>
      <c r="T172" s="144">
        <v>451494840359.56</v>
      </c>
      <c r="U172" s="144">
        <v>38816688905.080002</v>
      </c>
      <c r="V172" s="144">
        <v>504718409948.88</v>
      </c>
      <c r="W172" s="144">
        <v>35389188300</v>
      </c>
      <c r="X172" s="144">
        <v>4679452234.2799997</v>
      </c>
      <c r="Y172" s="144">
        <v>45627366784.029999</v>
      </c>
      <c r="Z172" s="144">
        <v>62714774900.470001</v>
      </c>
      <c r="AA172" s="144">
        <v>65767208973.080002</v>
      </c>
      <c r="AB172" s="144">
        <v>33931953600</v>
      </c>
      <c r="AC172" s="144">
        <v>6646695400.1599998</v>
      </c>
      <c r="AD172" s="144">
        <v>44499006102.269997</v>
      </c>
      <c r="AE172" s="144">
        <v>28139937700</v>
      </c>
      <c r="AF172" s="144">
        <v>3643103963.8099999</v>
      </c>
      <c r="AG172" s="144">
        <v>36654533249.330002</v>
      </c>
      <c r="AH172" s="142">
        <v>948180417700</v>
      </c>
      <c r="AI172" s="142">
        <v>1069438834353.97</v>
      </c>
      <c r="AJ172" s="144">
        <v>22778607717</v>
      </c>
      <c r="AK172" s="144">
        <v>3423963168.5700002</v>
      </c>
      <c r="AL172" s="144">
        <v>30105609348.290001</v>
      </c>
      <c r="AM172" s="144">
        <v>73954507193.080002</v>
      </c>
      <c r="AN172" s="144">
        <v>15963585019.84</v>
      </c>
      <c r="AO172" s="144">
        <v>94095429375.389999</v>
      </c>
      <c r="AP172" s="142">
        <v>70225417000</v>
      </c>
      <c r="AQ172" s="142">
        <v>129230755207.53</v>
      </c>
      <c r="AR172" s="144">
        <v>41426654000</v>
      </c>
      <c r="AS172" s="144">
        <v>5532584920.6199999</v>
      </c>
      <c r="AT172" s="144">
        <v>54322981760.190002</v>
      </c>
      <c r="AU172" s="144">
        <v>835649152000</v>
      </c>
      <c r="AV172" s="144">
        <v>42549424000</v>
      </c>
      <c r="AW172" s="144">
        <v>1002505257066.08</v>
      </c>
      <c r="AX172" s="144">
        <v>94648129500</v>
      </c>
      <c r="AY172" s="144">
        <v>20555954222.810001</v>
      </c>
      <c r="AZ172" s="144">
        <v>126220116795.44</v>
      </c>
      <c r="BA172" s="144">
        <v>162038498000</v>
      </c>
      <c r="BB172" s="144">
        <v>29121230000</v>
      </c>
      <c r="BC172" s="144">
        <v>206247097996.07999</v>
      </c>
      <c r="BD172" s="142">
        <v>341936710249</v>
      </c>
      <c r="BE172" s="142">
        <v>354263258791.22998</v>
      </c>
      <c r="BF172" s="144">
        <v>171287681500</v>
      </c>
      <c r="BG172" s="144">
        <v>177299317277.92999</v>
      </c>
      <c r="BH172" s="144">
        <v>29704622000</v>
      </c>
      <c r="BI172" s="144">
        <v>5559559500</v>
      </c>
      <c r="BJ172" s="144">
        <v>37781541161.849998</v>
      </c>
      <c r="BK172" s="144">
        <v>176382059500</v>
      </c>
      <c r="BL172" s="144">
        <v>40335984498.510002</v>
      </c>
      <c r="BM172" s="144">
        <v>241640363550.64001</v>
      </c>
      <c r="BN172" s="144">
        <v>31942238000</v>
      </c>
      <c r="BO172" s="144">
        <v>4723572498.9700003</v>
      </c>
      <c r="BP172" s="144">
        <v>40499482055.519997</v>
      </c>
      <c r="BQ172" s="154">
        <v>43275</v>
      </c>
      <c r="BR172" s="144">
        <v>28245995500</v>
      </c>
      <c r="BS172" s="152">
        <v>1839075000</v>
      </c>
      <c r="BT172" s="144">
        <v>31482412237.869999</v>
      </c>
      <c r="BU172" s="144">
        <v>124909558000</v>
      </c>
      <c r="BV172" s="144">
        <v>132438676552.03</v>
      </c>
      <c r="BW172" s="144">
        <v>329367829000</v>
      </c>
      <c r="BX172" s="144">
        <v>390408195573.85999</v>
      </c>
      <c r="BY172" s="148">
        <v>78626452100</v>
      </c>
      <c r="BZ172" s="148">
        <v>10361760000</v>
      </c>
      <c r="CA172" s="148">
        <v>100111992229.44</v>
      </c>
      <c r="CB172" s="148">
        <v>82658674900</v>
      </c>
      <c r="CC172" s="148">
        <v>83166725496.490005</v>
      </c>
      <c r="CD172" s="148">
        <v>26025210000</v>
      </c>
      <c r="CE172" s="148">
        <v>27408034640.75</v>
      </c>
      <c r="CI172" s="148">
        <v>182846164400</v>
      </c>
      <c r="CJ172" s="148">
        <v>183364302987.57001</v>
      </c>
      <c r="CK172" s="155">
        <v>47558551500</v>
      </c>
      <c r="CL172" s="155">
        <v>50325955918.019997</v>
      </c>
    </row>
    <row r="173" spans="1:90" x14ac:dyDescent="0.25">
      <c r="A173" s="154">
        <v>43276</v>
      </c>
      <c r="B173" s="142">
        <v>233469192000</v>
      </c>
      <c r="C173" s="142">
        <v>346162849816.40002</v>
      </c>
      <c r="D173" s="161">
        <v>434269332686</v>
      </c>
      <c r="E173" s="144">
        <v>321103721900</v>
      </c>
      <c r="F173" s="144">
        <v>822295898850.27197</v>
      </c>
      <c r="G173" s="142">
        <v>120358113026</v>
      </c>
      <c r="H173" s="142">
        <v>128556173097.10001</v>
      </c>
      <c r="I173" s="144">
        <v>1004850000</v>
      </c>
      <c r="J173" s="144">
        <v>3932090240</v>
      </c>
      <c r="K173" s="144">
        <v>5524567064.8500004</v>
      </c>
      <c r="L173" s="144">
        <v>688555455859</v>
      </c>
      <c r="M173" s="144">
        <v>700508316028.74097</v>
      </c>
      <c r="N173" s="144">
        <v>263372733900</v>
      </c>
      <c r="O173" s="144">
        <v>28877586080</v>
      </c>
      <c r="P173" s="144">
        <v>394672880544.26001</v>
      </c>
      <c r="Q173" s="144">
        <v>65543572900</v>
      </c>
      <c r="R173" s="144">
        <v>14701276790</v>
      </c>
      <c r="S173" s="144">
        <v>84173727670.880005</v>
      </c>
      <c r="T173" s="144">
        <v>451037915071.56</v>
      </c>
      <c r="U173" s="144">
        <v>39020898905.080002</v>
      </c>
      <c r="V173" s="144">
        <v>504713478272.83002</v>
      </c>
      <c r="W173" s="144">
        <v>35297689300</v>
      </c>
      <c r="X173" s="144">
        <v>4700097959.2799997</v>
      </c>
      <c r="Y173" s="144">
        <v>45573422173.059998</v>
      </c>
      <c r="Z173" s="144">
        <v>62764693000.470001</v>
      </c>
      <c r="AA173" s="144">
        <v>65802116647.059998</v>
      </c>
      <c r="AB173" s="144">
        <v>33797817300</v>
      </c>
      <c r="AC173" s="144">
        <v>6632841650.1599998</v>
      </c>
      <c r="AD173" s="144">
        <v>44363128930.389999</v>
      </c>
      <c r="AE173" s="144">
        <v>28038260200</v>
      </c>
      <c r="AF173" s="144">
        <v>3659203413.8099999</v>
      </c>
      <c r="AG173" s="144">
        <v>36582520581.050003</v>
      </c>
      <c r="AH173" s="142">
        <v>908071076700</v>
      </c>
      <c r="AI173" s="142">
        <v>1072187181931.6</v>
      </c>
      <c r="AJ173" s="144">
        <v>22715579318</v>
      </c>
      <c r="AK173" s="144">
        <v>3438194943.5700002</v>
      </c>
      <c r="AL173" s="144">
        <v>30067189096.509998</v>
      </c>
      <c r="AM173" s="144">
        <v>73541386317.080002</v>
      </c>
      <c r="AN173" s="144">
        <v>16639805619.84</v>
      </c>
      <c r="AO173" s="144">
        <v>94463247824.830002</v>
      </c>
      <c r="AP173" s="142">
        <v>70211549000</v>
      </c>
      <c r="AQ173" s="142">
        <v>129695186945.25999</v>
      </c>
      <c r="AR173" s="144">
        <v>41298931000</v>
      </c>
      <c r="AS173" s="144">
        <v>5556900820.6199999</v>
      </c>
      <c r="AT173" s="144">
        <v>54242272413.260002</v>
      </c>
      <c r="AU173" s="144">
        <v>884908917624</v>
      </c>
      <c r="AV173" s="144">
        <v>42184582000</v>
      </c>
      <c r="AW173" s="144">
        <v>1001897681881.09</v>
      </c>
      <c r="AX173" s="144">
        <v>94589895500</v>
      </c>
      <c r="AY173" s="144">
        <v>20002116122.810001</v>
      </c>
      <c r="AZ173" s="144">
        <v>125668303133.24001</v>
      </c>
      <c r="BA173" s="144">
        <v>161372675474</v>
      </c>
      <c r="BB173" s="144">
        <v>29091815000</v>
      </c>
      <c r="BC173" s="144">
        <v>205662454356.54001</v>
      </c>
      <c r="BD173" s="142">
        <v>340808570660</v>
      </c>
      <c r="BE173" s="142">
        <v>353259370666.23999</v>
      </c>
      <c r="BF173" s="144">
        <v>170397748500</v>
      </c>
      <c r="BG173" s="144">
        <v>176517840169.17001</v>
      </c>
      <c r="BH173" s="144">
        <v>29597029500</v>
      </c>
      <c r="BI173" s="144">
        <v>5581953500</v>
      </c>
      <c r="BJ173" s="144">
        <v>37710921624.220001</v>
      </c>
      <c r="BK173" s="144">
        <v>186890577500</v>
      </c>
      <c r="BL173" s="144">
        <v>40119009998.510002</v>
      </c>
      <c r="BM173" s="144">
        <v>242631748867.64001</v>
      </c>
      <c r="BN173" s="144">
        <v>31929419500</v>
      </c>
      <c r="BO173" s="144">
        <v>4754934498.9700003</v>
      </c>
      <c r="BP173" s="144">
        <v>40538520490.93</v>
      </c>
      <c r="BQ173" s="154">
        <v>43276</v>
      </c>
      <c r="BR173" s="144">
        <v>28123771500</v>
      </c>
      <c r="BS173" s="152">
        <v>1856500000</v>
      </c>
      <c r="BT173" s="144">
        <v>31391194816.619999</v>
      </c>
      <c r="BU173" s="144">
        <v>124887526000</v>
      </c>
      <c r="BV173" s="144">
        <v>132507266838.41</v>
      </c>
      <c r="BW173" s="144">
        <f>249656704000+78975800000</f>
        <v>328632504000</v>
      </c>
      <c r="BX173" s="144">
        <v>388371227412.10999</v>
      </c>
      <c r="BY173" s="148">
        <v>78405287000</v>
      </c>
      <c r="BZ173" s="148">
        <v>10396097000</v>
      </c>
      <c r="CA173" s="148">
        <v>99974193854.759995</v>
      </c>
      <c r="CB173" s="148">
        <v>83562769500</v>
      </c>
      <c r="CC173" s="148">
        <v>84062311562.850006</v>
      </c>
      <c r="CD173" s="148">
        <v>26030075000</v>
      </c>
      <c r="CE173" s="148">
        <v>27426180595.259998</v>
      </c>
      <c r="CI173" s="148">
        <v>183312137600</v>
      </c>
      <c r="CJ173" s="148">
        <v>183808458676.41</v>
      </c>
      <c r="CK173" s="155">
        <v>47550301900</v>
      </c>
      <c r="CL173" s="155">
        <v>50339017011.559998</v>
      </c>
    </row>
    <row r="174" spans="1:90" x14ac:dyDescent="0.25">
      <c r="A174" s="154">
        <v>43277</v>
      </c>
      <c r="B174" s="142">
        <v>266633510000</v>
      </c>
      <c r="C174" s="142">
        <v>346208903622.88</v>
      </c>
      <c r="D174" s="144">
        <v>440290245094</v>
      </c>
      <c r="E174" s="144">
        <v>316149333400</v>
      </c>
      <c r="F174" s="144">
        <v>817023530147.02197</v>
      </c>
      <c r="G174" s="142">
        <v>124211367026</v>
      </c>
      <c r="H174" s="142">
        <v>128476702839.41</v>
      </c>
      <c r="I174" s="144">
        <v>1004850000</v>
      </c>
      <c r="J174" s="144">
        <v>3926444060</v>
      </c>
      <c r="K174" s="144">
        <v>5518894463.96</v>
      </c>
      <c r="L174" s="144">
        <v>687237569445</v>
      </c>
      <c r="M174" s="144">
        <v>699324445580.51099</v>
      </c>
      <c r="N174" s="144">
        <v>266224751320</v>
      </c>
      <c r="O174" s="144">
        <v>27362412220</v>
      </c>
      <c r="P174" s="144">
        <v>392282983103.90997</v>
      </c>
      <c r="Q174" s="144">
        <v>65061826800</v>
      </c>
      <c r="R174" s="144">
        <v>14215942210</v>
      </c>
      <c r="S174" s="144">
        <v>83405621730.300003</v>
      </c>
      <c r="T174" s="144">
        <v>453470378439.56</v>
      </c>
      <c r="U174" s="144">
        <v>37428707605.080002</v>
      </c>
      <c r="V174" s="144">
        <v>502921142709.71002</v>
      </c>
      <c r="W174" s="144">
        <v>35097339600</v>
      </c>
      <c r="X174" s="144">
        <v>4646841349.2799997</v>
      </c>
      <c r="Y174" s="144">
        <v>45325452546.199997</v>
      </c>
      <c r="Z174" s="144">
        <v>62047461900.470001</v>
      </c>
      <c r="AA174" s="144">
        <v>65079257975.330002</v>
      </c>
      <c r="AB174" s="144">
        <v>33713930600</v>
      </c>
      <c r="AC174" s="144">
        <v>6580646850.1599998</v>
      </c>
      <c r="AD174" s="144">
        <v>44231086102.379997</v>
      </c>
      <c r="AE174" s="144">
        <v>27973676200</v>
      </c>
      <c r="AF174" s="144">
        <v>3617821693.8099999</v>
      </c>
      <c r="AG174" s="144">
        <v>36481075220.419998</v>
      </c>
      <c r="AH174" s="142">
        <v>1007927040588.48</v>
      </c>
      <c r="AI174" s="142">
        <v>1063378315658.48</v>
      </c>
      <c r="AJ174" s="144">
        <v>22699818330</v>
      </c>
      <c r="AK174" s="144">
        <v>3398302253.5700002</v>
      </c>
      <c r="AL174" s="144">
        <v>30014992083.610001</v>
      </c>
      <c r="AM174" s="144">
        <v>73071603917.080002</v>
      </c>
      <c r="AN174" s="144">
        <v>16101453979.84</v>
      </c>
      <c r="AO174" s="144">
        <v>93636475893.580002</v>
      </c>
      <c r="AP174" s="142">
        <v>118729096000</v>
      </c>
      <c r="AQ174" s="142">
        <v>129715177468.53999</v>
      </c>
      <c r="AR174" s="144">
        <v>41410043000</v>
      </c>
      <c r="AS174" s="144">
        <v>5493811880.6199999</v>
      </c>
      <c r="AT174" s="144">
        <v>54308031810.739998</v>
      </c>
      <c r="AU174" s="144">
        <v>930744862787</v>
      </c>
      <c r="AV174" s="144">
        <v>41754216000</v>
      </c>
      <c r="AW174" s="144">
        <v>999945201848.58997</v>
      </c>
      <c r="AX174" s="144">
        <v>97459281500</v>
      </c>
      <c r="AY174" s="144">
        <v>20185746582.810001</v>
      </c>
      <c r="AZ174" s="144">
        <v>125771039321.87</v>
      </c>
      <c r="BA174" s="144">
        <v>160286130918</v>
      </c>
      <c r="BB174" s="144">
        <v>29097170000</v>
      </c>
      <c r="BC174" s="144">
        <v>204618134577.17999</v>
      </c>
      <c r="BD174" s="142">
        <v>339046565741</v>
      </c>
      <c r="BE174" s="142">
        <v>351567322020.06</v>
      </c>
      <c r="BF174" s="144">
        <v>166817597000</v>
      </c>
      <c r="BG174" s="144">
        <v>172973803623.94</v>
      </c>
      <c r="BH174" s="144">
        <v>29320870700</v>
      </c>
      <c r="BI174" s="144">
        <v>5516506000</v>
      </c>
      <c r="BJ174" s="144">
        <v>37374180572.150002</v>
      </c>
      <c r="BK174" s="144">
        <v>190079775500</v>
      </c>
      <c r="BL174" s="144">
        <v>39864760998.510002</v>
      </c>
      <c r="BM174" s="144">
        <v>242633947193.06</v>
      </c>
      <c r="BN174" s="144">
        <v>31882716000</v>
      </c>
      <c r="BO174" s="144">
        <v>4697026998.9700003</v>
      </c>
      <c r="BP174" s="144">
        <v>39440830884.419998</v>
      </c>
      <c r="BQ174" s="154">
        <v>43277</v>
      </c>
      <c r="BR174" s="144">
        <v>28048228000</v>
      </c>
      <c r="BS174" s="152">
        <v>1844375000</v>
      </c>
      <c r="BT174" s="144">
        <v>31308055191.939999</v>
      </c>
      <c r="BU174" s="144">
        <v>124933853500</v>
      </c>
      <c r="BV174" s="144">
        <v>132583795917.77</v>
      </c>
      <c r="BW174" s="144">
        <f>248908855000+78573820000</f>
        <v>327482675000</v>
      </c>
      <c r="BX174" s="144">
        <v>388222128391.41998</v>
      </c>
      <c r="BY174" s="148">
        <v>78205725700</v>
      </c>
      <c r="BZ174" s="148">
        <v>10266464000</v>
      </c>
      <c r="CA174" s="148">
        <v>99661044635.899994</v>
      </c>
      <c r="CB174" s="148">
        <v>82932680900</v>
      </c>
      <c r="CC174" s="148">
        <v>83230740654.830002</v>
      </c>
      <c r="CD174" s="148">
        <v>25529375000</v>
      </c>
      <c r="CE174" s="148">
        <v>26929901821.98</v>
      </c>
      <c r="CI174" s="148">
        <v>181085542800</v>
      </c>
      <c r="CJ174" s="148">
        <v>181266346202.76999</v>
      </c>
      <c r="CK174" s="155">
        <v>47539776800</v>
      </c>
      <c r="CL174" s="155">
        <v>132295037.98999999</v>
      </c>
    </row>
    <row r="175" spans="1:90" x14ac:dyDescent="0.25">
      <c r="A175" s="154">
        <v>43278</v>
      </c>
      <c r="B175" s="142">
        <v>266633510000</v>
      </c>
      <c r="C175" s="142">
        <v>346286249560.34003</v>
      </c>
      <c r="D175" s="144">
        <v>417260554394</v>
      </c>
      <c r="E175" s="144">
        <v>319416102800</v>
      </c>
      <c r="F175" s="144">
        <v>820345400183.45203</v>
      </c>
      <c r="G175" s="142">
        <v>124211367026</v>
      </c>
      <c r="H175" s="142">
        <v>128502374472.67999</v>
      </c>
      <c r="I175" s="144">
        <v>1004850000</v>
      </c>
      <c r="J175" s="144">
        <v>3866882800</v>
      </c>
      <c r="K175" s="144">
        <v>5459307022.7399998</v>
      </c>
      <c r="L175" s="144">
        <v>682232764445</v>
      </c>
      <c r="M175" s="144">
        <v>699453695543.54102</v>
      </c>
      <c r="N175" s="144">
        <v>266204139820</v>
      </c>
      <c r="O175" s="144">
        <v>27318326500</v>
      </c>
      <c r="P175" s="144">
        <v>392271939499.28003</v>
      </c>
      <c r="Q175" s="144">
        <v>65061826800</v>
      </c>
      <c r="R175" s="144">
        <v>14194687850</v>
      </c>
      <c r="S175" s="144">
        <v>83395010403.25</v>
      </c>
      <c r="T175" s="144">
        <v>441460981439.56</v>
      </c>
      <c r="U175" s="144">
        <v>37330930005.080002</v>
      </c>
      <c r="V175" s="144">
        <v>502895934419.33002</v>
      </c>
      <c r="W175" s="144">
        <v>35097360400</v>
      </c>
      <c r="X175" s="144">
        <v>4635020129.2799997</v>
      </c>
      <c r="Y175" s="144">
        <v>45319307874</v>
      </c>
      <c r="Z175" s="144">
        <v>61902906000.470001</v>
      </c>
      <c r="AA175" s="144">
        <v>64678192753.919998</v>
      </c>
      <c r="AB175" s="144">
        <v>33713930600</v>
      </c>
      <c r="AC175" s="144">
        <v>6512783250.1599998</v>
      </c>
      <c r="AD175" s="144">
        <v>44167281218.5</v>
      </c>
      <c r="AE175" s="144">
        <v>27973676200</v>
      </c>
      <c r="AF175" s="144">
        <v>3608869753.8099999</v>
      </c>
      <c r="AG175" s="144">
        <v>36476654023.809998</v>
      </c>
      <c r="AH175" s="142">
        <v>895909178788.47998</v>
      </c>
      <c r="AI175" s="142">
        <v>1033902960214.46</v>
      </c>
      <c r="AJ175" s="144">
        <v>22695343330</v>
      </c>
      <c r="AK175" s="144">
        <v>3387002373.5700002</v>
      </c>
      <c r="AL175" s="144">
        <v>30002683127.540001</v>
      </c>
      <c r="AM175" s="144">
        <v>73071603917.080002</v>
      </c>
      <c r="AN175" s="144">
        <v>16079061899.84</v>
      </c>
      <c r="AO175" s="144">
        <v>93623720293.990005</v>
      </c>
      <c r="AP175" s="142">
        <v>118726624000</v>
      </c>
      <c r="AQ175" s="142">
        <v>130000513915.8</v>
      </c>
      <c r="AR175" s="144">
        <v>41410043000</v>
      </c>
      <c r="AS175" s="144">
        <v>5479809000.6199999</v>
      </c>
      <c r="AT175" s="144">
        <v>54300736285.239998</v>
      </c>
      <c r="AU175" s="144">
        <v>930744543787</v>
      </c>
      <c r="AV175" s="144">
        <v>41717892000</v>
      </c>
      <c r="AW175" s="144">
        <v>1000105668383.3</v>
      </c>
      <c r="AX175" s="144">
        <v>97449381500</v>
      </c>
      <c r="AY175" s="144">
        <v>20633454002.810001</v>
      </c>
      <c r="AZ175" s="144">
        <v>126229027231.12</v>
      </c>
      <c r="BA175" s="144">
        <v>160282383418</v>
      </c>
      <c r="BB175" s="144">
        <v>28498117500</v>
      </c>
      <c r="BC175" s="144">
        <v>204052215389</v>
      </c>
      <c r="BD175" s="142">
        <v>339046565741</v>
      </c>
      <c r="BE175" s="142">
        <v>351632312790.71997</v>
      </c>
      <c r="BF175" s="144">
        <v>166817596999.99997</v>
      </c>
      <c r="BG175" s="144">
        <v>173009972143.14999</v>
      </c>
      <c r="BH175" s="144">
        <v>29320870700</v>
      </c>
      <c r="BI175" s="144">
        <v>5496318000</v>
      </c>
      <c r="BJ175" s="144">
        <v>37358874179.230003</v>
      </c>
      <c r="BK175" s="144">
        <v>190079775500</v>
      </c>
      <c r="BL175" s="144">
        <v>39621679498.510002</v>
      </c>
      <c r="BM175" s="144">
        <v>242427527907.09</v>
      </c>
      <c r="BN175" s="144">
        <v>31882716000</v>
      </c>
      <c r="BO175" s="144">
        <v>4678118498.9700003</v>
      </c>
      <c r="BP175" s="144">
        <v>39428700261.339996</v>
      </c>
      <c r="BQ175" s="154">
        <v>43278</v>
      </c>
      <c r="BR175" s="144">
        <v>28048228000</v>
      </c>
      <c r="BS175" s="152">
        <v>1843900000</v>
      </c>
      <c r="BT175" s="144">
        <v>31312110600.669998</v>
      </c>
      <c r="BU175" s="144">
        <v>124933579500</v>
      </c>
      <c r="BV175" s="144">
        <v>132613727866.74001</v>
      </c>
      <c r="BW175" s="144">
        <f>248908855000+78573820000</f>
        <v>327482675000</v>
      </c>
      <c r="BX175" s="144">
        <v>388278820995.62</v>
      </c>
      <c r="BY175" s="148">
        <v>78205725700</v>
      </c>
      <c r="BZ175" s="148">
        <v>10206117500</v>
      </c>
      <c r="CA175" s="148">
        <v>99616764932.080002</v>
      </c>
      <c r="CB175" s="148">
        <v>82148369900</v>
      </c>
      <c r="CC175" s="148">
        <v>82445625292.75</v>
      </c>
      <c r="CD175" s="148">
        <v>25529375000</v>
      </c>
      <c r="CE175" s="148">
        <v>26934266829.700001</v>
      </c>
      <c r="CI175" s="148">
        <v>180114787500</v>
      </c>
      <c r="CJ175" s="148">
        <v>180289400911.92001</v>
      </c>
      <c r="CK175" s="155">
        <v>47539724800</v>
      </c>
      <c r="CL175" s="155">
        <v>50284654110.610001</v>
      </c>
    </row>
    <row r="176" spans="1:90" x14ac:dyDescent="0.25">
      <c r="A176" s="154">
        <v>43279</v>
      </c>
      <c r="B176" s="142">
        <v>218038673000</v>
      </c>
      <c r="C176" s="142">
        <v>345868857231.53003</v>
      </c>
      <c r="D176" s="144">
        <v>350257772792</v>
      </c>
      <c r="E176" s="144">
        <v>314208149400</v>
      </c>
      <c r="F176" s="144">
        <v>813700319592.88196</v>
      </c>
      <c r="G176" s="142">
        <v>114491214998</v>
      </c>
      <c r="H176" s="142">
        <v>127758998576.07001</v>
      </c>
      <c r="I176" s="144">
        <v>1004900000</v>
      </c>
      <c r="J176" s="144">
        <v>3767140120</v>
      </c>
      <c r="K176" s="144">
        <v>5359590679.2200003</v>
      </c>
      <c r="L176" s="144">
        <v>665841426808</v>
      </c>
      <c r="M176" s="144">
        <v>696145360923.37097</v>
      </c>
      <c r="N176" s="144">
        <v>259325965000</v>
      </c>
      <c r="O176" s="144">
        <v>26732733840</v>
      </c>
      <c r="P176" s="144">
        <v>390204859513.57001</v>
      </c>
      <c r="Q176" s="144">
        <v>64284093900</v>
      </c>
      <c r="R176" s="144">
        <v>13977857970</v>
      </c>
      <c r="S176" s="144">
        <v>82409176543.669998</v>
      </c>
      <c r="T176" s="144">
        <v>418876775351.56</v>
      </c>
      <c r="U176" s="144">
        <v>36526316205.080002</v>
      </c>
      <c r="V176" s="144">
        <v>500564981678.14001</v>
      </c>
      <c r="W176" s="144">
        <v>34181944200</v>
      </c>
      <c r="X176" s="144">
        <v>4529789969.2799997</v>
      </c>
      <c r="Y176" s="144">
        <v>44799317606.599998</v>
      </c>
      <c r="Z176" s="144">
        <v>60085774400.470001</v>
      </c>
      <c r="AA176" s="144">
        <v>62856143419.959999</v>
      </c>
      <c r="AB176" s="144">
        <v>33364622500</v>
      </c>
      <c r="AC176" s="144">
        <v>6240724450.1599998</v>
      </c>
      <c r="AD176" s="144">
        <v>43549978057.190002</v>
      </c>
      <c r="AE176" s="144">
        <v>27692724400</v>
      </c>
      <c r="AF176" s="144">
        <v>3527011433.8099999</v>
      </c>
      <c r="AG176" s="144">
        <v>36118374875.309998</v>
      </c>
      <c r="AH176" s="142">
        <v>819270463100</v>
      </c>
      <c r="AI176" s="142">
        <v>953604171021.06897</v>
      </c>
      <c r="AJ176" s="144">
        <v>22044814335</v>
      </c>
      <c r="AK176" s="144">
        <v>3308347233.5700002</v>
      </c>
      <c r="AL176" s="144">
        <v>29771965885.400002</v>
      </c>
      <c r="AM176" s="144">
        <v>72136513791.080002</v>
      </c>
      <c r="AN176" s="144">
        <v>15832695959.84</v>
      </c>
      <c r="AO176" s="144">
        <v>92451300216.089996</v>
      </c>
      <c r="AP176" s="142">
        <v>48889744000</v>
      </c>
      <c r="AQ176" s="142">
        <v>130027209884.11</v>
      </c>
      <c r="AR176" s="144">
        <v>41002825000</v>
      </c>
      <c r="AS176" s="144">
        <v>5355205360.6199999</v>
      </c>
      <c r="AT176" s="144">
        <v>53775622409.120003</v>
      </c>
      <c r="AU176" s="144">
        <v>878028176023</v>
      </c>
      <c r="AV176" s="144">
        <v>40863850000</v>
      </c>
      <c r="AW176" s="144">
        <v>994156374483.58997</v>
      </c>
      <c r="AX176" s="144">
        <v>94036375300</v>
      </c>
      <c r="AY176" s="144">
        <v>20416376262.810001</v>
      </c>
      <c r="AZ176" s="144">
        <v>125583040806.89999</v>
      </c>
      <c r="BA176" s="144">
        <v>155648929249</v>
      </c>
      <c r="BB176" s="144">
        <v>27968172500</v>
      </c>
      <c r="BC176" s="144">
        <v>201424966579.75</v>
      </c>
      <c r="BD176" s="142">
        <v>336193360548</v>
      </c>
      <c r="BE176" s="142">
        <v>348846545533.21997</v>
      </c>
      <c r="BF176" s="144">
        <v>164816425500</v>
      </c>
      <c r="BG176" s="144">
        <v>171044969023.92001</v>
      </c>
      <c r="BH176" s="144">
        <v>26523945100</v>
      </c>
      <c r="BI176" s="144">
        <v>5367208500</v>
      </c>
      <c r="BJ176" s="144">
        <v>36912699429.949997</v>
      </c>
      <c r="BK176" s="144">
        <v>135708682700</v>
      </c>
      <c r="BL176" s="144">
        <v>39366740498.510002</v>
      </c>
      <c r="BM176" s="144">
        <v>241426600157.64999</v>
      </c>
      <c r="BN176" s="144">
        <v>31606054000</v>
      </c>
      <c r="BO176" s="144">
        <v>4563788498.9700003</v>
      </c>
      <c r="BP176" s="144">
        <v>39044476155.93</v>
      </c>
      <c r="BQ176" s="154">
        <v>43279</v>
      </c>
      <c r="BR176" s="144">
        <v>27798306000</v>
      </c>
      <c r="BS176" s="152">
        <v>1800350000</v>
      </c>
      <c r="BT176" s="144">
        <v>31023168934.599998</v>
      </c>
      <c r="BU176" s="144">
        <v>88779787000</v>
      </c>
      <c r="BV176" s="144">
        <v>132248991010.49001</v>
      </c>
      <c r="BW176" s="144">
        <f>246702033000+77370615000</f>
        <v>324072648000</v>
      </c>
      <c r="BX176" s="144">
        <v>382352159911.96002</v>
      </c>
      <c r="BY176" s="148">
        <v>77626785900</v>
      </c>
      <c r="BZ176" s="148">
        <v>9950940500</v>
      </c>
      <c r="CA176" s="148">
        <v>98798712738.300003</v>
      </c>
      <c r="CB176" s="148">
        <v>80397918900</v>
      </c>
      <c r="CC176" s="148">
        <v>80697946489.660004</v>
      </c>
      <c r="CD176" s="158">
        <v>25529375000</v>
      </c>
      <c r="CE176" s="158">
        <v>26934266829.700001</v>
      </c>
      <c r="CI176" s="148">
        <v>176409497900</v>
      </c>
      <c r="CJ176" s="148">
        <v>176576959747.13</v>
      </c>
      <c r="CK176" s="155">
        <v>47538139200</v>
      </c>
      <c r="CL176" s="155">
        <v>50293350402.93</v>
      </c>
    </row>
    <row r="177" spans="1:102" x14ac:dyDescent="0.25">
      <c r="A177" s="154">
        <v>43280</v>
      </c>
      <c r="B177" s="142">
        <v>218000880000</v>
      </c>
      <c r="C177" s="142">
        <v>347920160136.92999</v>
      </c>
      <c r="D177" s="144">
        <v>349807314286</v>
      </c>
      <c r="E177" s="144">
        <v>332299256100</v>
      </c>
      <c r="F177" s="144">
        <v>831539602061.552</v>
      </c>
      <c r="G177" s="142">
        <v>114602241490</v>
      </c>
      <c r="H177" s="142">
        <v>127632229335.71001</v>
      </c>
      <c r="I177" s="144">
        <v>1004950000</v>
      </c>
      <c r="J177" s="144">
        <v>4117682600</v>
      </c>
      <c r="K177" s="144">
        <v>5486091001.8599997</v>
      </c>
      <c r="L177" s="144">
        <v>666985734078</v>
      </c>
      <c r="M177" s="144">
        <v>697422887056.55103</v>
      </c>
      <c r="N177" s="144">
        <v>276947075320</v>
      </c>
      <c r="O177" s="144">
        <v>28721347700</v>
      </c>
      <c r="P177" s="144">
        <v>391529022951.58002</v>
      </c>
      <c r="Q177" s="144">
        <v>64208606200</v>
      </c>
      <c r="R177" s="144">
        <v>14647692650</v>
      </c>
      <c r="S177" s="144">
        <v>83133301405.360001</v>
      </c>
      <c r="T177" s="144">
        <v>392906735557.56</v>
      </c>
      <c r="U177" s="144">
        <v>39889351505.080002</v>
      </c>
      <c r="V177" s="144">
        <v>502132717233.85999</v>
      </c>
      <c r="W177" s="144">
        <v>34447523000</v>
      </c>
      <c r="X177" s="144">
        <v>4943327079.2799997</v>
      </c>
      <c r="Y177" s="144">
        <v>45186322897.68</v>
      </c>
      <c r="Z177" s="144">
        <v>61690416300.470001</v>
      </c>
      <c r="AA177" s="144">
        <v>64455474833.400002</v>
      </c>
      <c r="AB177" s="144">
        <v>33575529700</v>
      </c>
      <c r="AC177" s="144">
        <v>6491493250.1599998</v>
      </c>
      <c r="AD177" s="144">
        <v>43948846231.849998</v>
      </c>
      <c r="AE177" s="144">
        <v>27875330700</v>
      </c>
      <c r="AF177" s="144">
        <v>3876209653.8099999</v>
      </c>
      <c r="AG177" s="144">
        <v>36395005126.459999</v>
      </c>
      <c r="AH177" s="142">
        <v>822786042900</v>
      </c>
      <c r="AI177" s="142">
        <v>1003774546958.37</v>
      </c>
      <c r="AJ177" s="144">
        <v>22091691198</v>
      </c>
      <c r="AK177" s="144">
        <v>3652647923.5700002</v>
      </c>
      <c r="AL177" s="144">
        <v>29911699466.400002</v>
      </c>
      <c r="AM177" s="144">
        <v>72113983505.080002</v>
      </c>
      <c r="AN177" s="144">
        <v>16567056499.84</v>
      </c>
      <c r="AO177" s="144">
        <v>93255235065.119995</v>
      </c>
      <c r="AP177" s="142">
        <v>56951216000</v>
      </c>
      <c r="AQ177" s="142">
        <v>130037388196</v>
      </c>
      <c r="AR177" s="144">
        <v>41145055000</v>
      </c>
      <c r="AS177" s="144">
        <v>5896422800.6199999</v>
      </c>
      <c r="AT177" s="144">
        <v>54061331583.349998</v>
      </c>
      <c r="AU177" s="144">
        <v>877946672541</v>
      </c>
      <c r="AV177" s="144">
        <v>41775492000</v>
      </c>
      <c r="AW177" s="144">
        <v>995183907537.21997</v>
      </c>
      <c r="AX177" s="144">
        <v>93919634500</v>
      </c>
      <c r="AY177" s="144">
        <v>20660766302.810001</v>
      </c>
      <c r="AZ177" s="144">
        <v>125730507213.42999</v>
      </c>
      <c r="BA177" s="144">
        <v>157057637797</v>
      </c>
      <c r="BB177" s="144">
        <v>28921385000</v>
      </c>
      <c r="BC177" s="144">
        <v>203823168360</v>
      </c>
      <c r="BD177" s="142">
        <v>337126581417</v>
      </c>
      <c r="BE177" s="142">
        <v>350840461431.94</v>
      </c>
      <c r="BF177" s="144">
        <v>165386638000</v>
      </c>
      <c r="BG177" s="144">
        <v>171651322425.54999</v>
      </c>
      <c r="BH177" s="144">
        <v>29059759800</v>
      </c>
      <c r="BI177" s="144">
        <v>5882002500</v>
      </c>
      <c r="BJ177" s="144">
        <v>37171402157.199997</v>
      </c>
      <c r="BK177" s="144">
        <v>135728991500</v>
      </c>
      <c r="BL177" s="144">
        <v>39762396498.510002</v>
      </c>
      <c r="BM177" s="144">
        <v>241870267921.60999</v>
      </c>
      <c r="BN177" s="144">
        <v>31569502500</v>
      </c>
      <c r="BO177" s="144">
        <v>4983056998.9700003</v>
      </c>
      <c r="BP177" s="144">
        <v>40128794109.050003</v>
      </c>
      <c r="BQ177" s="154">
        <v>43280</v>
      </c>
      <c r="BR177" s="144">
        <v>27981328500</v>
      </c>
      <c r="BS177" s="152">
        <v>1852250000</v>
      </c>
      <c r="BT177" s="144">
        <v>31262627097.720001</v>
      </c>
      <c r="BU177" s="144">
        <v>108056431500</v>
      </c>
      <c r="BV177" s="152">
        <v>132209132894.34</v>
      </c>
      <c r="BW177" s="144">
        <f>246602206500+78336555000</f>
        <v>324938761500</v>
      </c>
      <c r="BX177" s="144">
        <v>384756463895.13</v>
      </c>
      <c r="BY177" s="148">
        <v>78043706000</v>
      </c>
      <c r="BZ177" s="148">
        <v>11202582000</v>
      </c>
      <c r="CA177" s="148">
        <v>99544280379.289993</v>
      </c>
      <c r="CB177" s="148">
        <v>82907875200</v>
      </c>
      <c r="CC177" s="148">
        <v>83215349966.75</v>
      </c>
      <c r="CD177" s="148">
        <v>25537240000</v>
      </c>
      <c r="CE177" s="148">
        <v>26950991917.040001</v>
      </c>
      <c r="CI177" s="148">
        <v>186692691300</v>
      </c>
      <c r="CJ177" s="148">
        <v>182259884825.32999</v>
      </c>
      <c r="CK177" s="155">
        <v>47036348100</v>
      </c>
      <c r="CL177" s="155">
        <v>50279711409.379997</v>
      </c>
    </row>
    <row r="178" spans="1:102" x14ac:dyDescent="0.25">
      <c r="A178" s="154">
        <v>43283</v>
      </c>
      <c r="B178" s="142">
        <v>232979307000</v>
      </c>
      <c r="C178" s="142">
        <v>350852870384.31</v>
      </c>
      <c r="D178" s="144">
        <v>408346557505</v>
      </c>
      <c r="E178" s="144">
        <v>328696429200</v>
      </c>
      <c r="F178" s="144">
        <v>827391019917.90198</v>
      </c>
      <c r="G178" s="142">
        <v>114305209328</v>
      </c>
      <c r="H178" s="142">
        <v>127415589667.53999</v>
      </c>
      <c r="I178" s="144">
        <v>1004000000</v>
      </c>
      <c r="J178" s="144">
        <v>4072239460</v>
      </c>
      <c r="K178" s="144">
        <v>5439687126.0500002</v>
      </c>
      <c r="L178" s="144">
        <v>665573414134</v>
      </c>
      <c r="M178" s="144">
        <v>696406024588.46106</v>
      </c>
      <c r="N178" s="144">
        <v>276422527680</v>
      </c>
      <c r="O178" s="144">
        <v>28448058520</v>
      </c>
      <c r="P178" s="144">
        <v>390903463261.90002</v>
      </c>
      <c r="Q178" s="144">
        <v>64105588100</v>
      </c>
      <c r="R178" s="144">
        <v>14561099060</v>
      </c>
      <c r="S178" s="144">
        <v>82972549688.679993</v>
      </c>
      <c r="T178" s="144">
        <v>392296177101.56</v>
      </c>
      <c r="U178" s="144">
        <v>39528619605.080002</v>
      </c>
      <c r="V178" s="144">
        <v>501408945909.14001</v>
      </c>
      <c r="W178" s="144">
        <v>34427916000</v>
      </c>
      <c r="X178" s="144">
        <v>4894805524.2799997</v>
      </c>
      <c r="Y178" s="144">
        <v>45134365324.099998</v>
      </c>
      <c r="Z178" s="144">
        <v>60954813300.470001</v>
      </c>
      <c r="AA178" s="144">
        <v>63705614113.290001</v>
      </c>
      <c r="AB178" s="144">
        <v>33514319400</v>
      </c>
      <c r="AC178" s="144">
        <v>6515168100.1599998</v>
      </c>
      <c r="AD178" s="144">
        <v>43924180432.790001</v>
      </c>
      <c r="AE178" s="144">
        <v>27790341400</v>
      </c>
      <c r="AF178" s="144">
        <v>3838253543.8099999</v>
      </c>
      <c r="AG178" s="144">
        <v>36286285497.849998</v>
      </c>
      <c r="AH178" s="142">
        <v>748214821000</v>
      </c>
      <c r="AI178" s="142">
        <v>1014312049278.24</v>
      </c>
      <c r="AJ178" s="144">
        <v>22058348781</v>
      </c>
      <c r="AK178" s="144">
        <v>3615180578.5700002</v>
      </c>
      <c r="AL178" s="144">
        <v>29857985363.490002</v>
      </c>
      <c r="AM178" s="144">
        <v>72020639776.080002</v>
      </c>
      <c r="AN178" s="144">
        <v>16469236479.84</v>
      </c>
      <c r="AO178" s="144">
        <v>93092597182.789993</v>
      </c>
      <c r="AP178" s="142">
        <v>78259840000</v>
      </c>
      <c r="AQ178" s="142">
        <v>130318539177.06</v>
      </c>
      <c r="AR178" s="144">
        <v>41107345000</v>
      </c>
      <c r="AS178" s="144">
        <v>5838441580.6199999</v>
      </c>
      <c r="AT178" s="144">
        <v>53985434177.300003</v>
      </c>
      <c r="AU178" s="144">
        <v>825514020683</v>
      </c>
      <c r="AV178" s="144">
        <v>41389180000</v>
      </c>
      <c r="AW178" s="144">
        <v>1018085049804</v>
      </c>
      <c r="AX178" s="144">
        <v>93607645000</v>
      </c>
      <c r="AY178" s="144">
        <v>20268916282.810001</v>
      </c>
      <c r="AZ178" s="144">
        <v>125111856870.92</v>
      </c>
      <c r="BA178" s="144">
        <v>156880898021</v>
      </c>
      <c r="BB178" s="144">
        <v>27908217500</v>
      </c>
      <c r="BC178" s="144">
        <v>202754569101.23999</v>
      </c>
      <c r="BD178" s="142">
        <v>325822703258</v>
      </c>
      <c r="BE178" s="142">
        <v>350187812263.94</v>
      </c>
      <c r="BF178" s="144">
        <v>164356545500</v>
      </c>
      <c r="BG178" s="144">
        <v>170729905380.14999</v>
      </c>
      <c r="BH178" s="144">
        <v>29044439700</v>
      </c>
      <c r="BI178" s="144">
        <v>5820711000</v>
      </c>
      <c r="BJ178" s="144">
        <v>37108678513.68</v>
      </c>
      <c r="BK178" s="144">
        <v>186125648500</v>
      </c>
      <c r="BL178" s="144">
        <v>39609990998.510002</v>
      </c>
      <c r="BM178" s="144">
        <v>241602310101.60999</v>
      </c>
      <c r="BN178" s="144">
        <v>31428194000</v>
      </c>
      <c r="BO178" s="144">
        <v>4930223498.9700003</v>
      </c>
      <c r="BP178" s="144">
        <v>39840440513.230003</v>
      </c>
      <c r="BQ178" s="154">
        <v>43283</v>
      </c>
      <c r="BR178" s="144">
        <v>27882898000</v>
      </c>
      <c r="BS178" s="152">
        <v>1853250000</v>
      </c>
      <c r="BT178" s="144">
        <v>31179082253.509998</v>
      </c>
      <c r="BU178" s="144">
        <v>137012260500</v>
      </c>
      <c r="BV178" s="152">
        <v>131963370539.37</v>
      </c>
      <c r="BW178" s="144">
        <f>246638704500+78178705000</f>
        <v>324817409500</v>
      </c>
      <c r="BX178" s="144">
        <v>384750271534.23999</v>
      </c>
      <c r="BY178" s="148">
        <v>77811107800</v>
      </c>
      <c r="BZ178" s="148">
        <v>11072984000</v>
      </c>
      <c r="CA178" s="148">
        <v>99229731294.380005</v>
      </c>
      <c r="CB178" s="148">
        <v>81949763400</v>
      </c>
      <c r="CC178" s="148">
        <v>82648005960.100006</v>
      </c>
      <c r="CD178" s="148">
        <v>25441010000</v>
      </c>
      <c r="CE178" s="148">
        <v>26868414300.700001</v>
      </c>
      <c r="CI178" s="148">
        <v>185145739800</v>
      </c>
      <c r="CJ178" s="148">
        <v>185147709061.07999</v>
      </c>
      <c r="CK178" s="155">
        <v>47030870000</v>
      </c>
      <c r="CL178" s="155">
        <v>50284273887.730003</v>
      </c>
    </row>
    <row r="179" spans="1:102" x14ac:dyDescent="0.25">
      <c r="A179" s="154">
        <v>43284</v>
      </c>
      <c r="B179" s="142">
        <v>336354594000</v>
      </c>
      <c r="C179" s="142">
        <v>650930950108.31897</v>
      </c>
      <c r="D179" s="144">
        <v>360253155515</v>
      </c>
      <c r="E179" s="144">
        <v>318364126100</v>
      </c>
      <c r="F179" s="144">
        <v>816631814669.87195</v>
      </c>
      <c r="G179" s="142">
        <v>114143177670</v>
      </c>
      <c r="H179" s="142">
        <v>127277109597.11</v>
      </c>
      <c r="I179" s="144">
        <v>1004500000</v>
      </c>
      <c r="J179" s="144">
        <v>3971512740</v>
      </c>
      <c r="K179" s="144">
        <v>5340553196.3400002</v>
      </c>
      <c r="L179" s="144">
        <v>674171912484</v>
      </c>
      <c r="M179" s="144">
        <v>695349302581.22095</v>
      </c>
      <c r="N179" s="144">
        <v>286645486060</v>
      </c>
      <c r="O179" s="144">
        <v>27912229680</v>
      </c>
      <c r="P179" s="144">
        <v>389878816081.15002</v>
      </c>
      <c r="Q179" s="144">
        <v>63761168300</v>
      </c>
      <c r="R179" s="144">
        <v>14323368290</v>
      </c>
      <c r="S179" s="144">
        <v>82399651767.130005</v>
      </c>
      <c r="T179" s="144">
        <v>394759168341.56</v>
      </c>
      <c r="U179" s="144">
        <v>38669945405.080002</v>
      </c>
      <c r="V179" s="144">
        <v>500085962274.82001</v>
      </c>
      <c r="W179" s="144">
        <v>34334665800</v>
      </c>
      <c r="X179" s="144">
        <v>4791588809.2799997</v>
      </c>
      <c r="Y179" s="144">
        <v>44943351547.739998</v>
      </c>
      <c r="Z179" s="144">
        <v>59146602800.470001</v>
      </c>
      <c r="AA179" s="144">
        <v>61892513229.5</v>
      </c>
      <c r="AB179" s="144">
        <v>33384784700</v>
      </c>
      <c r="AC179" s="144">
        <v>6498856150.1599998</v>
      </c>
      <c r="AD179" s="144">
        <v>43782416657.849998</v>
      </c>
      <c r="AE179" s="144">
        <v>27705745900</v>
      </c>
      <c r="AF179" s="144">
        <v>3757764113.8099999</v>
      </c>
      <c r="AG179" s="144">
        <v>36126916091.32</v>
      </c>
      <c r="AH179" s="142">
        <v>752260391300</v>
      </c>
      <c r="AI179" s="142">
        <v>976434516051.16797</v>
      </c>
      <c r="AJ179" s="144">
        <v>22015059389</v>
      </c>
      <c r="AK179" s="144">
        <v>3532400093.5700002</v>
      </c>
      <c r="AL179" s="144">
        <v>29735348344.299999</v>
      </c>
      <c r="AM179" s="144">
        <v>71632772615.080002</v>
      </c>
      <c r="AN179" s="144">
        <v>16203870819.84</v>
      </c>
      <c r="AO179" s="144">
        <v>92448656455.490005</v>
      </c>
      <c r="AP179" s="142">
        <v>78260196000</v>
      </c>
      <c r="AQ179" s="142">
        <v>130363372335.74001</v>
      </c>
      <c r="AR179" s="144">
        <v>40986943000</v>
      </c>
      <c r="AS179" s="144">
        <v>5714924720.6199999</v>
      </c>
      <c r="AT179" s="144">
        <v>53748193517.629997</v>
      </c>
      <c r="AU179" s="144">
        <v>756218313000</v>
      </c>
      <c r="AV179" s="144">
        <v>41112104000</v>
      </c>
      <c r="AW179" s="144">
        <v>1018015258751.6801</v>
      </c>
      <c r="AX179" s="144">
        <v>93582792000</v>
      </c>
      <c r="AY179" s="144">
        <v>19746719022.810001</v>
      </c>
      <c r="AZ179" s="144">
        <v>124584960416.39</v>
      </c>
      <c r="BA179" s="144">
        <v>156415128893</v>
      </c>
      <c r="BB179" s="144">
        <v>27130002500</v>
      </c>
      <c r="BC179" s="144">
        <v>201547176602.87</v>
      </c>
      <c r="BD179" s="142">
        <v>324701884458</v>
      </c>
      <c r="BE179" s="142">
        <v>349128711159.28998</v>
      </c>
      <c r="BF179" s="144">
        <v>163726688500</v>
      </c>
      <c r="BG179" s="144">
        <v>169136299460.23999</v>
      </c>
      <c r="BH179" s="144">
        <v>28921598900</v>
      </c>
      <c r="BI179" s="144">
        <v>5683253500</v>
      </c>
      <c r="BJ179" s="144">
        <v>36853213961.699997</v>
      </c>
      <c r="BK179" s="144">
        <v>186054748000</v>
      </c>
      <c r="BL179" s="144">
        <v>38666529498.510002</v>
      </c>
      <c r="BM179" s="144">
        <v>240626066118.92001</v>
      </c>
      <c r="BN179" s="144">
        <v>31411788500</v>
      </c>
      <c r="BO179" s="144">
        <v>4805181998.9700003</v>
      </c>
      <c r="BP179" s="144">
        <v>39597908405.93</v>
      </c>
      <c r="BQ179" s="154">
        <v>43284</v>
      </c>
      <c r="BR179" s="144">
        <v>27742883000</v>
      </c>
      <c r="BS179" s="152">
        <v>1825425000</v>
      </c>
      <c r="BT179" s="144">
        <v>31015775041</v>
      </c>
      <c r="BU179" s="144">
        <v>132923403500</v>
      </c>
      <c r="BV179" s="152">
        <v>131981471927.92999</v>
      </c>
      <c r="BW179" s="144">
        <f>246418616000+77790035000</f>
        <v>324208651000</v>
      </c>
      <c r="BX179" s="144">
        <v>384399392311.37</v>
      </c>
      <c r="BY179" s="148">
        <v>77572236500</v>
      </c>
      <c r="BZ179" s="148">
        <v>10756818000</v>
      </c>
      <c r="CA179" s="148">
        <v>98690639234.869995</v>
      </c>
      <c r="CB179" s="148">
        <v>80175695900</v>
      </c>
      <c r="CC179" s="148">
        <v>80518869623.240005</v>
      </c>
      <c r="CD179" s="148">
        <v>25349650000</v>
      </c>
      <c r="CE179" s="148">
        <v>26781588136.59</v>
      </c>
      <c r="CI179" s="148">
        <v>180494647400</v>
      </c>
      <c r="CJ179" s="148">
        <v>180499376839.42999</v>
      </c>
      <c r="CK179" s="155">
        <v>47029550400</v>
      </c>
      <c r="CL179" s="155">
        <v>50290955548.830002</v>
      </c>
    </row>
    <row r="180" spans="1:102" x14ac:dyDescent="0.25">
      <c r="A180" s="154">
        <v>43285</v>
      </c>
      <c r="B180" s="142">
        <f>413747121000+57000000000</f>
        <v>470747121000</v>
      </c>
      <c r="C180" s="142">
        <v>587202728024.60999</v>
      </c>
      <c r="D180" s="144">
        <v>367465961744</v>
      </c>
      <c r="E180" s="144">
        <v>323815160600</v>
      </c>
      <c r="F180" s="144">
        <v>821034200076.61206</v>
      </c>
      <c r="G180" s="142">
        <v>110924554426</v>
      </c>
      <c r="H180" s="142">
        <v>127107813510.88</v>
      </c>
      <c r="I180" s="144">
        <v>1004100000</v>
      </c>
      <c r="J180" s="144">
        <v>4040668860</v>
      </c>
      <c r="K180" s="144">
        <v>5410041403.9700003</v>
      </c>
      <c r="L180" s="144">
        <v>650279136177</v>
      </c>
      <c r="M180" s="144">
        <v>695534464901.85095</v>
      </c>
      <c r="N180" s="144">
        <v>286703266860</v>
      </c>
      <c r="O180" s="144">
        <v>28468999220</v>
      </c>
      <c r="P180" s="144">
        <v>390551017967.48999</v>
      </c>
      <c r="Q180" s="144">
        <v>64074367400</v>
      </c>
      <c r="R180" s="144">
        <v>14213095260</v>
      </c>
      <c r="S180" s="144">
        <v>82611452823.039993</v>
      </c>
      <c r="T180" s="144">
        <v>372456973077.56</v>
      </c>
      <c r="U180" s="144">
        <v>39519429605.080002</v>
      </c>
      <c r="V180" s="144">
        <v>500352038838.15002</v>
      </c>
      <c r="W180" s="144">
        <v>34372909000</v>
      </c>
      <c r="X180" s="144">
        <v>4895846974.2799997</v>
      </c>
      <c r="Y180" s="144">
        <v>45091392613.309998</v>
      </c>
      <c r="Z180" s="144">
        <v>60458628100.470001</v>
      </c>
      <c r="AA180" s="144">
        <v>63199730211.419998</v>
      </c>
      <c r="AB180" s="144">
        <v>33414413200</v>
      </c>
      <c r="AC180" s="144">
        <v>6521614100.1599998</v>
      </c>
      <c r="AD180" s="144">
        <v>43838897142.239998</v>
      </c>
      <c r="AE180" s="144">
        <v>27806007300</v>
      </c>
      <c r="AF180" s="144">
        <v>3839203443.8099999</v>
      </c>
      <c r="AG180" s="144">
        <v>36313165837.379997</v>
      </c>
      <c r="AH180" s="142">
        <v>898344793343.19995</v>
      </c>
      <c r="AI180" s="142">
        <v>985580945683.16797</v>
      </c>
      <c r="AJ180" s="144">
        <v>22022676240</v>
      </c>
      <c r="AK180" s="144">
        <v>3613962128.5700002</v>
      </c>
      <c r="AL180" s="144">
        <v>29827967610.919998</v>
      </c>
      <c r="AM180" s="144">
        <v>71981103117.080002</v>
      </c>
      <c r="AN180" s="144">
        <v>16083177679.84</v>
      </c>
      <c r="AO180" s="144">
        <v>92685626809.809998</v>
      </c>
      <c r="AP180" s="142">
        <v>125937150000</v>
      </c>
      <c r="AQ180" s="142">
        <v>129403527463.42</v>
      </c>
      <c r="AR180" s="144">
        <v>40995411000</v>
      </c>
      <c r="AS180" s="144">
        <v>5839584380.6199999</v>
      </c>
      <c r="AT180" s="144">
        <v>53888045333.269997</v>
      </c>
      <c r="AU180" s="144">
        <v>841538473500</v>
      </c>
      <c r="AV180" s="144">
        <v>41849684000</v>
      </c>
      <c r="AW180" s="144">
        <v>1055739817410.77</v>
      </c>
      <c r="AX180" s="144">
        <v>96245391000</v>
      </c>
      <c r="AY180" s="144">
        <v>20356202582.810001</v>
      </c>
      <c r="AZ180" s="144">
        <v>124912850613.06</v>
      </c>
      <c r="BA180" s="144">
        <v>156610510509</v>
      </c>
      <c r="BB180" s="144">
        <v>27570827500</v>
      </c>
      <c r="BC180" s="144">
        <v>202219982221.60999</v>
      </c>
      <c r="BD180" s="142">
        <v>324526980018</v>
      </c>
      <c r="BE180" s="142">
        <v>350015035314.08002</v>
      </c>
      <c r="BF180" s="144">
        <v>163044708500</v>
      </c>
      <c r="BG180" s="144">
        <v>169190576639.70999</v>
      </c>
      <c r="BH180" s="144">
        <v>28970396200</v>
      </c>
      <c r="BI180" s="144">
        <v>5817378000</v>
      </c>
      <c r="BJ180" s="144">
        <v>37040993862.489998</v>
      </c>
      <c r="BK180" s="144">
        <v>188831478500</v>
      </c>
      <c r="BL180" s="144">
        <v>39291983498.510002</v>
      </c>
      <c r="BM180" s="144">
        <v>242802031178.78</v>
      </c>
      <c r="BN180" s="144">
        <v>31336458500</v>
      </c>
      <c r="BO180" s="144">
        <v>4913547498.9700003</v>
      </c>
      <c r="BP180" s="144">
        <v>39486198771.010002</v>
      </c>
      <c r="BQ180" s="154">
        <v>43285</v>
      </c>
      <c r="BR180" s="144">
        <v>27820598000</v>
      </c>
      <c r="BS180" s="152">
        <v>1867600000</v>
      </c>
      <c r="BT180" s="144">
        <v>31146050840.490002</v>
      </c>
      <c r="BU180" s="144">
        <v>126682394500</v>
      </c>
      <c r="BV180" s="152">
        <v>131816405673.92</v>
      </c>
      <c r="BW180" s="144">
        <f>246680439000+78156125000</f>
        <v>324836564000</v>
      </c>
      <c r="BX180" s="144">
        <v>385022516140.45001</v>
      </c>
      <c r="BY180" s="148">
        <v>77812866100</v>
      </c>
      <c r="BZ180" s="148">
        <v>11050002500</v>
      </c>
      <c r="CA180" s="148">
        <v>99239998285.75</v>
      </c>
      <c r="CB180" s="148">
        <v>82588699900</v>
      </c>
      <c r="CC180" s="148">
        <v>83048239752.820007</v>
      </c>
      <c r="CD180" s="148">
        <v>25556325000</v>
      </c>
      <c r="CE180" s="148">
        <v>26992799882.23</v>
      </c>
      <c r="CI180" s="148">
        <v>185376257200</v>
      </c>
      <c r="CJ180" s="148">
        <v>185373929650.06</v>
      </c>
      <c r="CK180" s="155">
        <v>42213588000</v>
      </c>
      <c r="CL180" s="155">
        <v>50321012657.410004</v>
      </c>
    </row>
    <row r="181" spans="1:102" x14ac:dyDescent="0.25">
      <c r="A181" s="154">
        <v>43286</v>
      </c>
      <c r="B181" s="142">
        <v>470775564000</v>
      </c>
      <c r="C181" s="142">
        <v>586310390795.26001</v>
      </c>
      <c r="D181" s="144">
        <v>287460243646</v>
      </c>
      <c r="E181" s="144">
        <v>325375310200</v>
      </c>
      <c r="F181" s="144">
        <v>821775850311.16199</v>
      </c>
      <c r="G181" s="142">
        <v>110918674672</v>
      </c>
      <c r="H181" s="142">
        <v>126983678595.53</v>
      </c>
      <c r="I181" s="144">
        <v>1005000000</v>
      </c>
      <c r="J181" s="144">
        <v>4049396880</v>
      </c>
      <c r="K181" s="144">
        <v>5419647842.0299997</v>
      </c>
      <c r="L181" s="144">
        <v>648870710891</v>
      </c>
      <c r="M181" s="144">
        <v>696259442579.16101</v>
      </c>
      <c r="N181" s="144">
        <v>286934897660</v>
      </c>
      <c r="O181" s="144">
        <v>28468883760</v>
      </c>
      <c r="P181" s="144">
        <v>390839178669.78998</v>
      </c>
      <c r="Q181" s="144">
        <v>64211818300</v>
      </c>
      <c r="R181" s="144">
        <v>14255785130</v>
      </c>
      <c r="S181" s="144">
        <v>82800849659.169998</v>
      </c>
      <c r="T181" s="144">
        <v>372619117293.56</v>
      </c>
      <c r="U181" s="144">
        <v>39539526805.080002</v>
      </c>
      <c r="V181" s="144">
        <v>500606185769.31</v>
      </c>
      <c r="W181" s="144">
        <v>34467965000</v>
      </c>
      <c r="X181" s="144">
        <v>4889555639.2799997</v>
      </c>
      <c r="Y181" s="144">
        <v>45185635238.07</v>
      </c>
      <c r="Z181" s="144">
        <v>60373810700.470001</v>
      </c>
      <c r="AA181" s="144">
        <v>63115870151.160004</v>
      </c>
      <c r="AB181" s="144">
        <v>33480503800</v>
      </c>
      <c r="AC181" s="144">
        <v>6520380050.1599998</v>
      </c>
      <c r="AD181" s="144">
        <v>43907843280.610001</v>
      </c>
      <c r="AE181" s="144">
        <v>27819868200</v>
      </c>
      <c r="AF181" s="144">
        <v>3834274273.8099999</v>
      </c>
      <c r="AG181" s="144">
        <v>36326631974.699997</v>
      </c>
      <c r="AH181" s="142">
        <v>798302588161.43994</v>
      </c>
      <c r="AI181" s="142">
        <v>987205663693.71802</v>
      </c>
      <c r="AJ181" s="144">
        <v>22042893980</v>
      </c>
      <c r="AK181" s="144">
        <v>3608882663.5700002</v>
      </c>
      <c r="AL181" s="144">
        <v>29846428328.029999</v>
      </c>
      <c r="AM181" s="144">
        <v>72152263124.080002</v>
      </c>
      <c r="AN181" s="144">
        <v>16130537639.84</v>
      </c>
      <c r="AO181" s="144">
        <v>92912045833.5</v>
      </c>
      <c r="AP181" s="142">
        <v>125936400000</v>
      </c>
      <c r="AQ181" s="142">
        <v>129447921182.57001</v>
      </c>
      <c r="AR181" s="144">
        <v>41093476000</v>
      </c>
      <c r="AS181" s="144">
        <v>5832042540.6199999</v>
      </c>
      <c r="AT181" s="144">
        <v>53985234097.519997</v>
      </c>
      <c r="AU181" s="144">
        <v>905779569000</v>
      </c>
      <c r="AV181" s="144">
        <v>41686908000</v>
      </c>
      <c r="AW181" s="144">
        <v>1085200030525.87</v>
      </c>
      <c r="AX181" s="144">
        <v>96186191000</v>
      </c>
      <c r="AY181" s="144">
        <v>20146746642.810001</v>
      </c>
      <c r="AZ181" s="144">
        <v>124664858445.82001</v>
      </c>
      <c r="BA181" s="144">
        <v>157264412338</v>
      </c>
      <c r="BB181" s="144">
        <v>27590160000</v>
      </c>
      <c r="BC181" s="144">
        <v>202929663903.92999</v>
      </c>
      <c r="BD181" s="142">
        <v>318446204995</v>
      </c>
      <c r="BE181" s="142">
        <v>350500270962.59998</v>
      </c>
      <c r="BF181" s="144">
        <v>163361818500</v>
      </c>
      <c r="BG181" s="144">
        <v>169843873611.42999</v>
      </c>
      <c r="BH181" s="144">
        <v>29021473400</v>
      </c>
      <c r="BI181" s="144">
        <v>5809054500</v>
      </c>
      <c r="BJ181" s="144">
        <v>37088584975.510002</v>
      </c>
      <c r="BK181" s="144">
        <v>191251017500</v>
      </c>
      <c r="BL181" s="144">
        <v>39563938998.510002</v>
      </c>
      <c r="BM181" s="144">
        <v>243159545591.75</v>
      </c>
      <c r="BN181" s="144">
        <v>31319142000</v>
      </c>
      <c r="BO181" s="144">
        <v>4890645998.9700003</v>
      </c>
      <c r="BP181" s="144">
        <v>39452712799.040001</v>
      </c>
      <c r="BQ181" s="154">
        <v>43286</v>
      </c>
      <c r="BR181" s="144">
        <v>27922408500</v>
      </c>
      <c r="BS181" s="152">
        <v>1870075000</v>
      </c>
      <c r="BT181" s="144">
        <v>31254869737.200001</v>
      </c>
      <c r="BU181" s="144">
        <v>126647832500</v>
      </c>
      <c r="BV181" s="152">
        <v>131810974085.14</v>
      </c>
      <c r="BW181" s="144">
        <f>247010351500+78281850000</f>
        <v>325292201500</v>
      </c>
      <c r="BX181" s="144">
        <v>385879140519.79999</v>
      </c>
      <c r="BY181" s="148">
        <v>77913389700</v>
      </c>
      <c r="BZ181" s="148">
        <v>11031332000</v>
      </c>
      <c r="CA181" s="148">
        <v>99337767763.779999</v>
      </c>
      <c r="CB181" s="148">
        <v>82386676000</v>
      </c>
      <c r="CC181" s="148">
        <v>82840296312.320007</v>
      </c>
      <c r="CD181" s="148">
        <v>25583555000</v>
      </c>
      <c r="CE181" s="148">
        <v>27024559549.669998</v>
      </c>
      <c r="CI181" s="148">
        <v>185482228200</v>
      </c>
      <c r="CJ181" s="148">
        <v>185472516206.42001</v>
      </c>
      <c r="CK181" s="155">
        <v>40224154500</v>
      </c>
      <c r="CL181" s="155">
        <v>50339710527.489998</v>
      </c>
    </row>
    <row r="182" spans="1:102" x14ac:dyDescent="0.25">
      <c r="A182" s="154">
        <v>43287</v>
      </c>
      <c r="B182" s="142">
        <v>470782413500</v>
      </c>
      <c r="C182" s="142">
        <v>584067526013.32996</v>
      </c>
      <c r="D182" s="144">
        <v>359048620131</v>
      </c>
      <c r="E182" s="144">
        <v>325678739900</v>
      </c>
      <c r="F182" s="144">
        <v>822437467618.18201</v>
      </c>
      <c r="G182" s="142">
        <v>111077538080</v>
      </c>
      <c r="H182" s="142">
        <v>127176585030.88</v>
      </c>
      <c r="I182" s="144">
        <v>1005000000</v>
      </c>
      <c r="J182" s="144">
        <v>4037373660</v>
      </c>
      <c r="K182" s="144">
        <v>5407602634.1899996</v>
      </c>
      <c r="L182" s="144">
        <v>616450402212</v>
      </c>
      <c r="M182" s="144">
        <v>696910189390.39099</v>
      </c>
      <c r="N182" s="144">
        <v>302096434500</v>
      </c>
      <c r="O182" s="144">
        <v>28414330620</v>
      </c>
      <c r="P182" s="144">
        <v>391520695255.15997</v>
      </c>
      <c r="Q182" s="144">
        <v>64625643600</v>
      </c>
      <c r="R182" s="144">
        <v>14724582310</v>
      </c>
      <c r="S182" s="144">
        <v>83188326275.919998</v>
      </c>
      <c r="T182" s="144">
        <v>330318128688.56</v>
      </c>
      <c r="U182" s="144">
        <v>39394529105.080002</v>
      </c>
      <c r="V182" s="144">
        <v>500811776792.98999</v>
      </c>
      <c r="W182" s="144">
        <v>35532153200</v>
      </c>
      <c r="X182" s="144">
        <v>4872224249.2799997</v>
      </c>
      <c r="Y182" s="144">
        <v>45237901494.089996</v>
      </c>
      <c r="Z182" s="144">
        <v>59829906100.470001</v>
      </c>
      <c r="AA182" s="144">
        <v>62567189274.239998</v>
      </c>
      <c r="AB182" s="144">
        <v>33604711800</v>
      </c>
      <c r="AC182" s="144">
        <v>6466527850</v>
      </c>
      <c r="AD182" s="144">
        <v>43907843280.610001</v>
      </c>
      <c r="AE182" s="144">
        <v>27927782400</v>
      </c>
      <c r="AF182" s="144">
        <v>3820945493.8099999</v>
      </c>
      <c r="AG182" s="144">
        <v>36425756106.510002</v>
      </c>
      <c r="AH182" s="142">
        <v>741108967086.91199</v>
      </c>
      <c r="AI182" s="142">
        <v>1008593187172.9</v>
      </c>
      <c r="AJ182" s="144">
        <v>22598485392</v>
      </c>
      <c r="AK182" s="144">
        <v>3592006853.5700002</v>
      </c>
      <c r="AL182" s="144">
        <v>29888499919.799999</v>
      </c>
      <c r="AM182" s="144">
        <v>72606155260.080002</v>
      </c>
      <c r="AN182" s="144">
        <v>16098486679.84</v>
      </c>
      <c r="AO182" s="144">
        <v>93343000407.220001</v>
      </c>
      <c r="AP182" s="142">
        <v>125917966000</v>
      </c>
      <c r="AQ182" s="142">
        <v>136852806134.03999</v>
      </c>
      <c r="AR182" s="144">
        <v>41223412000</v>
      </c>
      <c r="AS182" s="144">
        <v>5811102980.6199999</v>
      </c>
      <c r="AT182" s="144">
        <v>54100888890.389999</v>
      </c>
      <c r="AU182" s="144">
        <v>977029184000</v>
      </c>
      <c r="AV182" s="144">
        <v>41504542000</v>
      </c>
      <c r="AW182" s="144">
        <v>1085485965179.16</v>
      </c>
      <c r="AX182" s="144">
        <v>96154356000</v>
      </c>
      <c r="AY182" s="144">
        <v>19894449682.810001</v>
      </c>
      <c r="AZ182" s="144">
        <v>124400591397.24001</v>
      </c>
      <c r="BA182" s="144">
        <v>157261862751</v>
      </c>
      <c r="BB182" s="144">
        <v>27437520000</v>
      </c>
      <c r="BC182" s="144">
        <v>202811067710.22</v>
      </c>
      <c r="BD182" s="142">
        <v>339554087629</v>
      </c>
      <c r="BE182" s="142">
        <v>351670134338.38</v>
      </c>
      <c r="BF182" s="144">
        <v>163407358500</v>
      </c>
      <c r="BG182" s="144">
        <v>169925668082.72</v>
      </c>
      <c r="BH182" s="144">
        <v>29237961200</v>
      </c>
      <c r="BI182" s="144">
        <v>5779387500</v>
      </c>
      <c r="BJ182" s="144">
        <v>37282779268.32</v>
      </c>
      <c r="BK182" s="144">
        <v>193826299500</v>
      </c>
      <c r="BL182" s="144">
        <v>39169082998.510002</v>
      </c>
      <c r="BM182" s="144">
        <v>242878495966.13</v>
      </c>
      <c r="BN182" s="144">
        <v>31301203000</v>
      </c>
      <c r="BO182" s="144">
        <v>4858984998.9700003</v>
      </c>
      <c r="BP182" s="144">
        <v>39409953201.949997</v>
      </c>
      <c r="BQ182" s="154">
        <v>43287</v>
      </c>
      <c r="BR182" s="144">
        <v>28054434000</v>
      </c>
      <c r="BS182" s="152">
        <v>1855350000</v>
      </c>
      <c r="BT182" s="144">
        <v>31376701626.880001</v>
      </c>
      <c r="BU182" s="144">
        <v>133117025500</v>
      </c>
      <c r="BV182" s="152">
        <v>131808797338.39</v>
      </c>
      <c r="BW182" s="144">
        <f>247379959000+78693255000</f>
        <v>326073214000</v>
      </c>
      <c r="BX182" s="144">
        <v>386332231021.37</v>
      </c>
      <c r="BY182" s="148">
        <v>78191324500</v>
      </c>
      <c r="BZ182" s="148">
        <v>10941168000</v>
      </c>
      <c r="CA182" s="148">
        <v>99541457079.100006</v>
      </c>
      <c r="CB182" s="148">
        <v>81364140400</v>
      </c>
      <c r="CC182" s="148">
        <v>81817168771.699997</v>
      </c>
      <c r="CD182" s="148">
        <v>25730265000</v>
      </c>
      <c r="CE182" s="148">
        <v>27176431123.77</v>
      </c>
      <c r="CI182" s="148">
        <v>183666505500</v>
      </c>
      <c r="CJ182" s="148">
        <v>183654427422.19</v>
      </c>
      <c r="CK182" s="155">
        <v>40230566500</v>
      </c>
      <c r="CL182" s="155">
        <v>50355127326.669998</v>
      </c>
    </row>
    <row r="183" spans="1:102" x14ac:dyDescent="0.25">
      <c r="A183" s="154">
        <v>43290</v>
      </c>
      <c r="B183" s="142">
        <v>464649651000</v>
      </c>
      <c r="C183" s="142">
        <v>584130116898.66003</v>
      </c>
      <c r="D183" s="144">
        <v>432934885963</v>
      </c>
      <c r="E183" s="144">
        <v>331186562900</v>
      </c>
      <c r="F183" s="144">
        <v>829265996872.73206</v>
      </c>
      <c r="G183" s="142">
        <v>111236501536</v>
      </c>
      <c r="H183" s="142">
        <v>127408168945.8</v>
      </c>
      <c r="I183" s="144">
        <v>1006000000</v>
      </c>
      <c r="J183" s="144">
        <v>4111245580</v>
      </c>
      <c r="K183" s="144">
        <v>5482410117.4899998</v>
      </c>
      <c r="L183" s="144">
        <v>656239607252</v>
      </c>
      <c r="M183" s="144">
        <v>698988210564.401</v>
      </c>
      <c r="N183" s="144">
        <v>302866126380</v>
      </c>
      <c r="O183" s="144">
        <v>29082552960</v>
      </c>
      <c r="P183" s="144">
        <v>393130879899.97998</v>
      </c>
      <c r="Q183" s="144">
        <v>65108430200</v>
      </c>
      <c r="R183" s="144">
        <v>14985381280</v>
      </c>
      <c r="S183" s="144">
        <v>84083085218.100006</v>
      </c>
      <c r="T183" s="144">
        <v>410509635333.56</v>
      </c>
      <c r="U183" s="144">
        <v>40398153805.080002</v>
      </c>
      <c r="V183" s="144">
        <v>502692140793.58002</v>
      </c>
      <c r="W183" s="144">
        <v>35608845000</v>
      </c>
      <c r="X183" s="144">
        <v>4990496464.2799997</v>
      </c>
      <c r="Y183" s="144">
        <v>45696769518.449997</v>
      </c>
      <c r="Z183" s="144">
        <v>61564461500.470001</v>
      </c>
      <c r="AA183" s="144">
        <v>64287336755.139999</v>
      </c>
      <c r="AB183" s="144">
        <v>33848504100</v>
      </c>
      <c r="AC183" s="144">
        <v>6555150300.1599998</v>
      </c>
      <c r="AD183" s="144">
        <v>44326931346.669998</v>
      </c>
      <c r="AE183" s="144">
        <v>28096272500</v>
      </c>
      <c r="AF183" s="144">
        <v>3913418923.8099999</v>
      </c>
      <c r="AG183" s="144">
        <v>36700320429.18</v>
      </c>
      <c r="AH183" s="142">
        <v>790966747650.75208</v>
      </c>
      <c r="AI183" s="142">
        <v>1008540295221.53</v>
      </c>
      <c r="AJ183" s="144">
        <v>22676736969</v>
      </c>
      <c r="AK183" s="144">
        <v>3683744338.5700002</v>
      </c>
      <c r="AL183" s="144">
        <v>30068903265.779999</v>
      </c>
      <c r="AM183" s="144">
        <v>73176403812.080002</v>
      </c>
      <c r="AN183" s="144">
        <v>16888706639.84</v>
      </c>
      <c r="AO183" s="144">
        <v>94350225015.410004</v>
      </c>
      <c r="AP183" s="142">
        <v>67356750000</v>
      </c>
      <c r="AQ183" s="142">
        <v>136864912826.72</v>
      </c>
      <c r="AR183" s="144">
        <v>41522480000</v>
      </c>
      <c r="AS183" s="144">
        <v>5952412840.6199999</v>
      </c>
      <c r="AT183" s="144">
        <v>54561231198.389999</v>
      </c>
      <c r="AU183" s="144">
        <v>977469225500</v>
      </c>
      <c r="AV183" s="144">
        <v>42579538000</v>
      </c>
      <c r="AW183" s="144">
        <v>1087658071644.8199</v>
      </c>
      <c r="AX183" s="144">
        <v>96072231000</v>
      </c>
      <c r="AY183" s="144">
        <v>20234091442.810001</v>
      </c>
      <c r="AZ183" s="144">
        <v>124717818680.63</v>
      </c>
      <c r="BA183" s="144">
        <v>158459474252</v>
      </c>
      <c r="BB183" s="144">
        <v>27878007500</v>
      </c>
      <c r="BC183" s="144">
        <v>204558948896.20001</v>
      </c>
      <c r="BD183" s="142">
        <v>341530951830</v>
      </c>
      <c r="BE183" s="142">
        <v>353829205777.33002</v>
      </c>
      <c r="BF183" s="144">
        <v>163948765000</v>
      </c>
      <c r="BG183" s="144">
        <v>170575837057.42001</v>
      </c>
      <c r="BH183" s="144">
        <v>29465133100</v>
      </c>
      <c r="BI183" s="144">
        <v>5929675500</v>
      </c>
      <c r="BJ183" s="144">
        <v>37672194094.050003</v>
      </c>
      <c r="BK183" s="144">
        <v>193962829500</v>
      </c>
      <c r="BL183" s="144">
        <v>40238071498.510002</v>
      </c>
      <c r="BM183" s="144">
        <v>244201478798.85001</v>
      </c>
      <c r="BN183" s="144">
        <v>31300737000</v>
      </c>
      <c r="BO183" s="144">
        <v>4985497998.9700003</v>
      </c>
      <c r="BP183" s="144">
        <v>39556526676.080002</v>
      </c>
      <c r="BQ183" s="154">
        <v>43290</v>
      </c>
      <c r="BR183" s="144">
        <v>28365607500</v>
      </c>
      <c r="BS183" s="152">
        <v>1935500000</v>
      </c>
      <c r="BT183" s="144">
        <v>31781612554.75</v>
      </c>
      <c r="BU183" s="144">
        <v>133116307500</v>
      </c>
      <c r="BV183" s="152">
        <v>131898894793.73</v>
      </c>
      <c r="BW183" s="144">
        <f>248468377000+79677190000</f>
        <v>328145567000</v>
      </c>
      <c r="BX183" s="144">
        <v>388765708757.82001</v>
      </c>
      <c r="BY183" s="148">
        <v>78608289600</v>
      </c>
      <c r="BZ183" s="148">
        <v>11262617500</v>
      </c>
      <c r="CA183" s="148">
        <v>100327647873.11</v>
      </c>
      <c r="CB183" s="148">
        <v>83394470300</v>
      </c>
      <c r="CC183" s="148">
        <v>83839208843.75</v>
      </c>
      <c r="CD183" s="148">
        <v>25954730000</v>
      </c>
      <c r="CE183" s="148">
        <v>27414466664.369999</v>
      </c>
      <c r="CI183" s="148">
        <v>188969116300</v>
      </c>
      <c r="CJ183" s="148">
        <v>188935158652.45001</v>
      </c>
      <c r="CK183" s="155">
        <v>33730444000</v>
      </c>
      <c r="CL183" s="155">
        <v>50394220807.050003</v>
      </c>
    </row>
    <row r="184" spans="1:102" x14ac:dyDescent="0.25">
      <c r="A184" s="154">
        <v>43291</v>
      </c>
      <c r="B184" s="142">
        <v>539009511500</v>
      </c>
      <c r="C184" s="142">
        <v>573721364939.84998</v>
      </c>
      <c r="D184" s="144">
        <v>348816140445</v>
      </c>
      <c r="E184" s="144">
        <v>335050236800</v>
      </c>
      <c r="F184" s="144">
        <v>832556964947.59204</v>
      </c>
      <c r="G184" s="142">
        <v>111357085048</v>
      </c>
      <c r="H184" s="142">
        <v>127551549483.91</v>
      </c>
      <c r="I184" s="144">
        <v>1006500000</v>
      </c>
      <c r="J184" s="144">
        <v>4171644880</v>
      </c>
      <c r="K184" s="144">
        <v>5543534777.8100004</v>
      </c>
      <c r="L184" s="144">
        <v>607280648939</v>
      </c>
      <c r="M184" s="144">
        <v>699481297571.23096</v>
      </c>
      <c r="N184" s="144">
        <v>303296514340</v>
      </c>
      <c r="O184" s="144">
        <v>29391448960</v>
      </c>
      <c r="P184" s="144">
        <v>393947035008.69</v>
      </c>
      <c r="Q184" s="144">
        <v>65483349000</v>
      </c>
      <c r="R184" s="144">
        <v>15063812780</v>
      </c>
      <c r="S184" s="144">
        <v>84545623567.089996</v>
      </c>
      <c r="T184" s="144">
        <v>411284221053.56</v>
      </c>
      <c r="U184" s="144">
        <v>40858240305.080002</v>
      </c>
      <c r="V184" s="144">
        <v>503998561181.63</v>
      </c>
      <c r="W184" s="144">
        <v>35841095000</v>
      </c>
      <c r="X184" s="144">
        <v>5045519964.2799997</v>
      </c>
      <c r="Y184" s="144">
        <v>45989661796.059998</v>
      </c>
      <c r="Z184" s="144">
        <v>61987946300.470001</v>
      </c>
      <c r="AA184" s="144">
        <v>65327238829.290001</v>
      </c>
      <c r="AB184" s="144">
        <v>33850449100</v>
      </c>
      <c r="AC184" s="144">
        <v>6556627800.1599998</v>
      </c>
      <c r="AD184" s="144">
        <v>44334413237.239998</v>
      </c>
      <c r="AE184" s="144">
        <v>28198263000</v>
      </c>
      <c r="AF184" s="144">
        <v>3956463423.8099999</v>
      </c>
      <c r="AG184" s="144">
        <v>36849874860.720001</v>
      </c>
      <c r="AH184" s="142">
        <v>857389677981.88794</v>
      </c>
      <c r="AI184" s="142">
        <v>1013653011247.8</v>
      </c>
      <c r="AJ184" s="144">
        <v>22700561153</v>
      </c>
      <c r="AK184" s="144">
        <v>3726281338.5700002</v>
      </c>
      <c r="AL184" s="144">
        <v>30138721676.810001</v>
      </c>
      <c r="AM184" s="144">
        <v>73591538016.080002</v>
      </c>
      <c r="AN184" s="144">
        <v>16979750639.84</v>
      </c>
      <c r="AO184" s="144">
        <v>94864908137.419998</v>
      </c>
      <c r="AP184" s="142">
        <v>67356850000</v>
      </c>
      <c r="AQ184" s="142">
        <v>136835284525.64999</v>
      </c>
      <c r="AR184" s="144">
        <v>41497841000</v>
      </c>
      <c r="AS184" s="144">
        <v>6018246840.6199999</v>
      </c>
      <c r="AT184" s="144">
        <v>54608623343.25</v>
      </c>
      <c r="AU184" s="144">
        <v>953152166000</v>
      </c>
      <c r="AV184" s="144">
        <v>42839040000</v>
      </c>
      <c r="AW184" s="144">
        <v>1088818824617.65</v>
      </c>
      <c r="AX184" s="144">
        <v>96070061000</v>
      </c>
      <c r="AY184" s="144">
        <v>20248108942.810001</v>
      </c>
      <c r="AZ184" s="144">
        <v>124748693812.03999</v>
      </c>
      <c r="BA184" s="144">
        <v>159323875265</v>
      </c>
      <c r="BB184" s="144">
        <v>28148970000</v>
      </c>
      <c r="BC184" s="144">
        <v>205730538936.29999</v>
      </c>
      <c r="BD184" s="142">
        <v>342635174558</v>
      </c>
      <c r="BE184" s="142">
        <v>354999020513.64001</v>
      </c>
      <c r="BF184" s="144">
        <v>164214565500</v>
      </c>
      <c r="BG184" s="144">
        <v>170877889227.20001</v>
      </c>
      <c r="BH184" s="144">
        <v>29679390900</v>
      </c>
      <c r="BI184" s="144">
        <v>5999370500</v>
      </c>
      <c r="BJ184" s="144">
        <v>37960963448.43</v>
      </c>
      <c r="BK184" s="144">
        <v>185957928500</v>
      </c>
      <c r="BL184" s="144">
        <v>40549402498.510002</v>
      </c>
      <c r="BM184" s="144">
        <v>244509037413.39001</v>
      </c>
      <c r="BN184" s="144">
        <v>31329733000</v>
      </c>
      <c r="BO184" s="144">
        <v>5039856498.9700003</v>
      </c>
      <c r="BP184" s="144">
        <v>39646717317.779999</v>
      </c>
      <c r="BQ184" s="154">
        <v>43291</v>
      </c>
      <c r="BR184" s="144">
        <v>28470768500</v>
      </c>
      <c r="BS184" s="152">
        <v>1961425000</v>
      </c>
      <c r="BT184" s="144">
        <v>31917220229.27</v>
      </c>
      <c r="BU184" s="144">
        <v>133159400500</v>
      </c>
      <c r="BV184" s="152">
        <v>131972258693.42999</v>
      </c>
      <c r="BW184" s="144">
        <f>248957952000+80386005000</f>
        <v>329343957000</v>
      </c>
      <c r="BX184" s="144">
        <v>391012114488.44</v>
      </c>
      <c r="BY184" s="148">
        <v>78845928800</v>
      </c>
      <c r="BZ184" s="148">
        <v>11411209500</v>
      </c>
      <c r="CA184" s="148">
        <v>100729793579.16</v>
      </c>
      <c r="CB184" s="148">
        <v>84528903200</v>
      </c>
      <c r="CC184" s="148">
        <v>84970811552.389999</v>
      </c>
      <c r="CD184" s="148">
        <v>26133890000</v>
      </c>
      <c r="CE184" s="148">
        <v>27598142200.77</v>
      </c>
      <c r="CI184" s="148">
        <v>190942966100</v>
      </c>
      <c r="CJ184" s="148">
        <v>190901507556.19</v>
      </c>
      <c r="CK184" s="155">
        <v>33729513000</v>
      </c>
      <c r="CL184" s="155">
        <v>50479538638.5</v>
      </c>
    </row>
    <row r="185" spans="1:102" x14ac:dyDescent="0.25">
      <c r="A185" s="154">
        <v>43292</v>
      </c>
      <c r="B185" s="142">
        <f>464601652000+74436460000</f>
        <v>539038112000</v>
      </c>
      <c r="C185" s="142">
        <v>573833361417.97998</v>
      </c>
      <c r="D185" s="144">
        <v>299108734849</v>
      </c>
      <c r="E185" s="144">
        <v>331829342700</v>
      </c>
      <c r="F185" s="144">
        <v>828203591408.00195</v>
      </c>
      <c r="G185" s="142">
        <v>111215565890</v>
      </c>
      <c r="H185" s="142">
        <v>127459223686.19</v>
      </c>
      <c r="I185" s="144">
        <v>1006500000</v>
      </c>
      <c r="J185" s="144">
        <v>4184087820</v>
      </c>
      <c r="K185" s="144">
        <v>5555950495.5</v>
      </c>
      <c r="L185" s="144">
        <v>606787322733</v>
      </c>
      <c r="M185" s="144">
        <v>699118146466.05103</v>
      </c>
      <c r="N185" s="144">
        <v>303124239460</v>
      </c>
      <c r="O185" s="144">
        <v>29426880740</v>
      </c>
      <c r="P185" s="144">
        <v>393886083198.70001</v>
      </c>
      <c r="Q185" s="144">
        <v>65125736000</v>
      </c>
      <c r="R185" s="144">
        <v>15121084520</v>
      </c>
      <c r="S185" s="144">
        <v>84255868903.009995</v>
      </c>
      <c r="T185" s="144">
        <v>368220111930.56</v>
      </c>
      <c r="U185" s="144">
        <v>40902306205.080002</v>
      </c>
      <c r="V185" s="144">
        <v>503071833999.32001</v>
      </c>
      <c r="W185" s="144">
        <v>34950161000</v>
      </c>
      <c r="X185" s="144">
        <v>5047397744.2799997</v>
      </c>
      <c r="Y185" s="144">
        <v>45901465432.010002</v>
      </c>
      <c r="Z185" s="144">
        <v>61958406000.470001</v>
      </c>
      <c r="AA185" s="144">
        <v>65292347299.949997</v>
      </c>
      <c r="AB185" s="144">
        <v>31293503400</v>
      </c>
      <c r="AC185" s="144">
        <v>6653019700.1599998</v>
      </c>
      <c r="AD185" s="144">
        <v>44372583815.849998</v>
      </c>
      <c r="AE185" s="144">
        <v>28097430400</v>
      </c>
      <c r="AF185" s="144">
        <v>3957938483.8099999</v>
      </c>
      <c r="AG185" s="144">
        <v>36754571877.07</v>
      </c>
      <c r="AH185" s="142">
        <v>795532498372.0769</v>
      </c>
      <c r="AI185" s="142">
        <v>1020763704259.8101</v>
      </c>
      <c r="AJ185" s="144">
        <v>22654666978</v>
      </c>
      <c r="AK185" s="144">
        <v>3727804958.5700002</v>
      </c>
      <c r="AL185" s="144">
        <v>30097802852.900002</v>
      </c>
      <c r="AM185" s="144">
        <v>73210462605.080002</v>
      </c>
      <c r="AN185" s="144">
        <v>17043464459.84</v>
      </c>
      <c r="AO185" s="144">
        <v>94558121361.820007</v>
      </c>
      <c r="AP185" s="142">
        <v>118619046000</v>
      </c>
      <c r="AQ185" s="142">
        <v>135691682065.06</v>
      </c>
      <c r="AR185" s="144">
        <v>41473648000</v>
      </c>
      <c r="AS185" s="144">
        <v>6020470960.6199999</v>
      </c>
      <c r="AT185" s="144">
        <v>54593280553.410004</v>
      </c>
      <c r="AU185" s="144">
        <v>952958505000</v>
      </c>
      <c r="AV185" s="144">
        <v>42757212000</v>
      </c>
      <c r="AW185" s="144">
        <v>1088761624201.95</v>
      </c>
      <c r="AX185" s="144">
        <v>91705811500</v>
      </c>
      <c r="AY185" s="144">
        <v>20154262362.810001</v>
      </c>
      <c r="AZ185" s="144">
        <v>124592781206.25</v>
      </c>
      <c r="BA185" s="144">
        <v>158701055705</v>
      </c>
      <c r="BB185" s="144">
        <v>28609550000</v>
      </c>
      <c r="BC185" s="144">
        <v>202102566879.23999</v>
      </c>
      <c r="BD185" s="142">
        <v>341509271566</v>
      </c>
      <c r="BE185" s="142">
        <v>353942369312.42999</v>
      </c>
      <c r="BF185" s="144">
        <v>165268418500</v>
      </c>
      <c r="BG185" s="144">
        <v>171967992740.91</v>
      </c>
      <c r="BH185" s="144">
        <v>29528651800</v>
      </c>
      <c r="BI185" s="144">
        <v>6001884500</v>
      </c>
      <c r="BJ185" s="144">
        <v>37817540874.190002</v>
      </c>
      <c r="BK185" s="144">
        <v>179189773700</v>
      </c>
      <c r="BL185" s="144">
        <v>40445996498.510002</v>
      </c>
      <c r="BM185" s="144">
        <v>244252660004.54999</v>
      </c>
      <c r="BN185" s="144">
        <v>30855620000</v>
      </c>
      <c r="BO185" s="144">
        <v>5041120998.9700003</v>
      </c>
      <c r="BP185" s="144">
        <v>39655098224.459999</v>
      </c>
      <c r="BQ185" s="154">
        <v>43292</v>
      </c>
      <c r="BR185" s="144">
        <v>28366173500</v>
      </c>
      <c r="BS185" s="152">
        <v>1952975000</v>
      </c>
      <c r="BT185" s="144">
        <v>31808627107.66</v>
      </c>
      <c r="BU185" s="144">
        <v>133155848500</v>
      </c>
      <c r="BV185" s="152">
        <v>131997840064.67999</v>
      </c>
      <c r="BW185" s="144">
        <f>248829923500+79993405000</f>
        <v>328823328500</v>
      </c>
      <c r="BX185" s="144">
        <v>391068843203.37</v>
      </c>
      <c r="BY185" s="148">
        <v>72964471500</v>
      </c>
      <c r="BZ185" s="148">
        <v>11416736500</v>
      </c>
      <c r="CA185" s="148">
        <v>100323559676.89999</v>
      </c>
      <c r="CB185" s="148">
        <v>84586098200</v>
      </c>
      <c r="CC185" s="148">
        <v>85042238983.699997</v>
      </c>
      <c r="CD185" s="148">
        <v>25941330000</v>
      </c>
      <c r="CE185" s="148">
        <v>27410091581.790001</v>
      </c>
      <c r="CI185" s="148">
        <v>191502234400</v>
      </c>
      <c r="CJ185" s="148">
        <v>191449234130.03</v>
      </c>
      <c r="CK185" s="155">
        <v>43856572500</v>
      </c>
      <c r="CL185" s="155">
        <v>50511441618.949997</v>
      </c>
    </row>
    <row r="186" spans="1:102" x14ac:dyDescent="0.25">
      <c r="A186" s="154">
        <v>43293</v>
      </c>
      <c r="B186" s="142">
        <v>464653734000</v>
      </c>
      <c r="C186" s="142">
        <v>573844591683.65002</v>
      </c>
      <c r="D186" s="144">
        <v>436080483256</v>
      </c>
      <c r="E186" s="144">
        <v>333843237000</v>
      </c>
      <c r="F186" s="144">
        <v>829591311089.78198</v>
      </c>
      <c r="G186" s="142">
        <v>109128304130</v>
      </c>
      <c r="H186" s="142">
        <v>127308268789.25</v>
      </c>
      <c r="I186" s="144">
        <v>1006500000</v>
      </c>
      <c r="J186" s="144">
        <v>4188542340</v>
      </c>
      <c r="K186" s="144">
        <v>5561871268.6000004</v>
      </c>
      <c r="L186" s="144">
        <v>678010704902</v>
      </c>
      <c r="M186" s="144">
        <v>697935825911.43103</v>
      </c>
      <c r="N186" s="144">
        <v>302977253220</v>
      </c>
      <c r="O186" s="144">
        <v>29408328280</v>
      </c>
      <c r="P186" s="144">
        <v>393797196556.82001</v>
      </c>
      <c r="Q186" s="144">
        <v>65850217800</v>
      </c>
      <c r="R186" s="144">
        <v>15165364890</v>
      </c>
      <c r="S186" s="144">
        <v>84035785669.740005</v>
      </c>
      <c r="T186" s="144">
        <v>402392854979.56</v>
      </c>
      <c r="U186" s="144">
        <v>40927936405.080002</v>
      </c>
      <c r="V186" s="144">
        <v>502835573634.48999</v>
      </c>
      <c r="W186" s="144">
        <v>34842001000</v>
      </c>
      <c r="X186" s="144">
        <v>5042109909.2799997</v>
      </c>
      <c r="Y186" s="144">
        <v>45793140309.860001</v>
      </c>
      <c r="Z186" s="144">
        <v>62670001400.470001</v>
      </c>
      <c r="AA186" s="144">
        <v>65641302538.720001</v>
      </c>
      <c r="AB186" s="144">
        <v>33711021700</v>
      </c>
      <c r="AC186" s="144">
        <v>6837793650.1599998</v>
      </c>
      <c r="AD186" s="144">
        <v>44376308112.75</v>
      </c>
      <c r="AE186" s="144">
        <v>28025253400</v>
      </c>
      <c r="AF186" s="144">
        <v>3953646313.8099999</v>
      </c>
      <c r="AG186" s="144">
        <v>36682619339.529999</v>
      </c>
      <c r="AH186" s="142">
        <v>698438386275.16162</v>
      </c>
      <c r="AI186" s="142">
        <v>1029016991522.12</v>
      </c>
      <c r="AJ186" s="144">
        <v>22619557458</v>
      </c>
      <c r="AK186" s="144">
        <v>3725702993.5700002</v>
      </c>
      <c r="AL186" s="144">
        <v>30063524576.32</v>
      </c>
      <c r="AM186" s="144">
        <v>73897498585.080002</v>
      </c>
      <c r="AN186" s="144">
        <v>17091145919.84</v>
      </c>
      <c r="AO186" s="144">
        <v>94304245791.190002</v>
      </c>
      <c r="AP186" s="142">
        <v>132006572000</v>
      </c>
      <c r="AQ186" s="142">
        <v>135710233707.41</v>
      </c>
      <c r="AR186" s="144">
        <v>41360884000</v>
      </c>
      <c r="AS186" s="144">
        <v>6014177120.6199999</v>
      </c>
      <c r="AT186" s="144">
        <v>54480849664.519997</v>
      </c>
      <c r="AU186" s="144">
        <v>972725848000</v>
      </c>
      <c r="AV186" s="144">
        <v>42576786000</v>
      </c>
      <c r="AW186" s="144">
        <v>1088578788887.5</v>
      </c>
      <c r="AX186" s="144">
        <v>97541813000</v>
      </c>
      <c r="AY186" s="144">
        <v>20743321922.810001</v>
      </c>
      <c r="AZ186" s="144">
        <v>125075946649.47</v>
      </c>
      <c r="BA186" s="144">
        <v>158021419288</v>
      </c>
      <c r="BB186" s="144">
        <v>28840892500</v>
      </c>
      <c r="BC186" s="144">
        <v>201690417440.28</v>
      </c>
      <c r="BD186" s="142">
        <v>340770258500</v>
      </c>
      <c r="BE186" s="142">
        <v>353268731657.34003</v>
      </c>
      <c r="BF186" s="144">
        <v>165238541000</v>
      </c>
      <c r="BG186" s="144">
        <v>171974361582.35999</v>
      </c>
      <c r="BH186" s="144">
        <v>29444788800</v>
      </c>
      <c r="BI186" s="144">
        <v>5999645500</v>
      </c>
      <c r="BJ186" s="144">
        <v>37736248367.529999</v>
      </c>
      <c r="BK186" s="144">
        <v>191985724000</v>
      </c>
      <c r="BL186" s="144">
        <v>40134328998.510002</v>
      </c>
      <c r="BM186" s="144">
        <v>243853883702.04999</v>
      </c>
      <c r="BN186" s="144">
        <v>30859808000</v>
      </c>
      <c r="BO186" s="144">
        <v>5043482998.9700003</v>
      </c>
      <c r="BP186" s="144">
        <v>39668480320.139999</v>
      </c>
      <c r="BQ186" s="154">
        <v>43293</v>
      </c>
      <c r="BR186" s="144">
        <v>28265275000</v>
      </c>
      <c r="BS186" s="152">
        <v>1950000000</v>
      </c>
      <c r="BT186" s="144">
        <v>31709274783.919998</v>
      </c>
      <c r="BU186" s="144">
        <v>133183009000</v>
      </c>
      <c r="BV186" s="152">
        <v>132055352647.19</v>
      </c>
      <c r="BW186" s="144">
        <f>248449808000+79481690000</f>
        <v>327931498000</v>
      </c>
      <c r="BX186" s="144">
        <v>389258771730.98999</v>
      </c>
      <c r="BY186" s="148">
        <v>78426112500</v>
      </c>
      <c r="BZ186" s="148">
        <v>11427236500</v>
      </c>
      <c r="CA186" s="148">
        <v>100187936147.56</v>
      </c>
      <c r="CB186" s="148">
        <v>83159334500</v>
      </c>
      <c r="CC186" s="148">
        <v>85038502206.080002</v>
      </c>
      <c r="CD186" s="148">
        <v>25904435000</v>
      </c>
      <c r="CE186" s="148">
        <v>27377705484.810001</v>
      </c>
      <c r="CI186" s="148">
        <v>192177194100</v>
      </c>
      <c r="CJ186" s="148">
        <v>192116594047.95999</v>
      </c>
      <c r="CK186" s="155">
        <v>43855197000</v>
      </c>
      <c r="CL186" s="155">
        <v>50623191512.029999</v>
      </c>
    </row>
    <row r="187" spans="1:102" x14ac:dyDescent="0.25">
      <c r="A187" s="154">
        <v>43294</v>
      </c>
      <c r="B187" s="142">
        <v>464687394000</v>
      </c>
      <c r="C187" s="142">
        <v>571968510156.41003</v>
      </c>
      <c r="D187" s="144">
        <v>436052478330</v>
      </c>
      <c r="E187" s="144">
        <v>333806954100</v>
      </c>
      <c r="F187" s="144">
        <v>829591240972.922</v>
      </c>
      <c r="G187" s="142">
        <v>109153612864</v>
      </c>
      <c r="H187" s="142">
        <v>127360623746.73</v>
      </c>
      <c r="I187" s="144">
        <v>1012200000</v>
      </c>
      <c r="J187" s="144">
        <v>4193896400</v>
      </c>
      <c r="K187" s="144">
        <v>5572897331.5200005</v>
      </c>
      <c r="L187" s="144">
        <v>671354036894</v>
      </c>
      <c r="M187" s="144">
        <v>698340211833.00098</v>
      </c>
      <c r="N187" s="144">
        <v>326757448580</v>
      </c>
      <c r="O187" s="144">
        <v>29488552100</v>
      </c>
      <c r="P187" s="144">
        <v>394033056598.82001</v>
      </c>
      <c r="Q187" s="144">
        <v>65953466000</v>
      </c>
      <c r="R187" s="144">
        <v>15062544300</v>
      </c>
      <c r="S187" s="144">
        <v>84045375410.369995</v>
      </c>
      <c r="T187" s="144">
        <v>402564700042.56</v>
      </c>
      <c r="U187" s="144">
        <v>40980019505.080002</v>
      </c>
      <c r="V187" s="144">
        <v>503134985745.23999</v>
      </c>
      <c r="W187" s="144">
        <v>34873013000</v>
      </c>
      <c r="X187" s="144">
        <v>5060820354.2799997</v>
      </c>
      <c r="Y187" s="144">
        <v>45848304727.400002</v>
      </c>
      <c r="Z187" s="144">
        <v>63025093000.470001</v>
      </c>
      <c r="AA187" s="144">
        <v>65991319465.239998</v>
      </c>
      <c r="AB187" s="144">
        <v>33721970300</v>
      </c>
      <c r="AC187" s="144">
        <v>6772415500.1599998</v>
      </c>
      <c r="AD187" s="144">
        <v>44325934066.489998</v>
      </c>
      <c r="AE187" s="144">
        <v>28065335500</v>
      </c>
      <c r="AF187" s="144">
        <v>3968330203.8099999</v>
      </c>
      <c r="AG187" s="144">
        <v>36741905674.349998</v>
      </c>
      <c r="AH187" s="142">
        <v>698418737162.07996</v>
      </c>
      <c r="AI187" s="142">
        <v>1021942747093.13</v>
      </c>
      <c r="AJ187" s="144">
        <v>22626656303</v>
      </c>
      <c r="AK187" s="144">
        <v>3739454648.5700002</v>
      </c>
      <c r="AL187" s="144">
        <v>30087832726.759998</v>
      </c>
      <c r="AM187" s="144">
        <v>73992184388.080002</v>
      </c>
      <c r="AN187" s="144">
        <v>16977987899.84</v>
      </c>
      <c r="AO187" s="144">
        <v>94294910061.300003</v>
      </c>
      <c r="AP187" s="142">
        <v>108337500000</v>
      </c>
      <c r="AQ187" s="142">
        <v>135719962388.47</v>
      </c>
      <c r="AR187" s="144">
        <v>41353075000</v>
      </c>
      <c r="AS187" s="144">
        <v>6036522400.6199999</v>
      </c>
      <c r="AT187" s="144">
        <v>54502079576.650002</v>
      </c>
      <c r="AU187" s="144">
        <v>932897765500</v>
      </c>
      <c r="AV187" s="144">
        <v>42747986000</v>
      </c>
      <c r="AW187" s="144">
        <v>1088204454913.1801</v>
      </c>
      <c r="AX187" s="144">
        <v>97533038000</v>
      </c>
      <c r="AY187" s="144">
        <v>20875050902.810001</v>
      </c>
      <c r="AZ187" s="144">
        <v>125219185912.67</v>
      </c>
      <c r="BA187" s="144">
        <v>158246178500</v>
      </c>
      <c r="BB187" s="144">
        <v>29281867500</v>
      </c>
      <c r="BC187" s="144">
        <v>202392239496.45001</v>
      </c>
      <c r="BD187" s="142">
        <v>341270576765</v>
      </c>
      <c r="BE187" s="142">
        <v>353834437757.65997</v>
      </c>
      <c r="BF187" s="144">
        <v>165318234000</v>
      </c>
      <c r="BG187" s="144">
        <v>172090300899.42999</v>
      </c>
      <c r="BH187" s="144">
        <v>24669001100</v>
      </c>
      <c r="BI187" s="144">
        <v>6021823500</v>
      </c>
      <c r="BJ187" s="144">
        <v>37802430109.800003</v>
      </c>
      <c r="BK187" s="144">
        <v>191956607500</v>
      </c>
      <c r="BL187" s="144">
        <v>40381199498.510002</v>
      </c>
      <c r="BM187" s="144">
        <v>244110056974.22</v>
      </c>
      <c r="BN187" s="144">
        <v>30861020000</v>
      </c>
      <c r="BO187" s="144">
        <v>5061172498.9700003</v>
      </c>
      <c r="BP187" s="144">
        <v>39694557116.529999</v>
      </c>
      <c r="BQ187" s="154">
        <v>43294</v>
      </c>
      <c r="BR187" s="144">
        <v>28301850000</v>
      </c>
      <c r="BS187" s="152">
        <v>1935675000</v>
      </c>
      <c r="BT187" s="144">
        <v>31736047792.619999</v>
      </c>
      <c r="BU187" s="144">
        <v>133193272000</v>
      </c>
      <c r="BV187" s="152">
        <v>132095967143.23</v>
      </c>
      <c r="BW187" s="144">
        <v>328331748000</v>
      </c>
      <c r="BX187" s="144">
        <v>390963592579.73999</v>
      </c>
      <c r="BY187" s="148">
        <v>78532421900</v>
      </c>
      <c r="BZ187" s="148">
        <v>11469200000</v>
      </c>
      <c r="CA187" s="148">
        <v>100352115602.53</v>
      </c>
      <c r="CB187" s="148">
        <v>83856595700</v>
      </c>
      <c r="CC187" s="148">
        <v>84358193596.070007</v>
      </c>
      <c r="CD187" s="148">
        <v>25983590000</v>
      </c>
      <c r="CE187" s="148">
        <v>27461377253.169998</v>
      </c>
      <c r="CI187" s="148">
        <v>193290572000</v>
      </c>
      <c r="CJ187" s="148">
        <v>193227345829.82999</v>
      </c>
      <c r="CK187" s="155">
        <v>43857433500</v>
      </c>
      <c r="CL187" s="155">
        <v>50656680780.419998</v>
      </c>
    </row>
    <row r="188" spans="1:102" x14ac:dyDescent="0.25">
      <c r="A188" s="154">
        <v>43295</v>
      </c>
      <c r="B188" s="142">
        <v>464687394000</v>
      </c>
      <c r="C188" s="142">
        <v>571968510156.41003</v>
      </c>
      <c r="D188" s="144">
        <v>436052478330</v>
      </c>
      <c r="E188" s="144">
        <v>333806954100</v>
      </c>
      <c r="F188" s="144">
        <v>829591240972.922</v>
      </c>
      <c r="G188" s="142">
        <v>109153612864</v>
      </c>
      <c r="H188" s="142">
        <v>127360623746.73</v>
      </c>
      <c r="I188" s="144">
        <v>1012200000</v>
      </c>
      <c r="J188" s="144">
        <v>4193896400</v>
      </c>
      <c r="K188" s="144">
        <v>5572897331.5200005</v>
      </c>
      <c r="L188" s="144">
        <v>671354036894</v>
      </c>
      <c r="M188" s="144">
        <v>698340211833.00098</v>
      </c>
      <c r="N188" s="144">
        <v>326757448580</v>
      </c>
      <c r="O188" s="144">
        <v>29488552100</v>
      </c>
      <c r="P188" s="144">
        <v>394033056598.82001</v>
      </c>
      <c r="Q188" s="144">
        <v>65953466000</v>
      </c>
      <c r="R188" s="144">
        <v>15062544300</v>
      </c>
      <c r="S188" s="144">
        <v>84045375410.369995</v>
      </c>
      <c r="T188" s="144">
        <v>402564700042.56</v>
      </c>
      <c r="U188" s="144">
        <v>40980019505.080002</v>
      </c>
      <c r="V188" s="144">
        <v>503134985745.23999</v>
      </c>
      <c r="W188" s="144">
        <v>34873013000</v>
      </c>
      <c r="X188" s="144">
        <v>5060820354.2799997</v>
      </c>
      <c r="Y188" s="144">
        <v>45848304727.400002</v>
      </c>
      <c r="Z188" s="144">
        <v>63025093000.470001</v>
      </c>
      <c r="AA188" s="144">
        <v>65991319465.239998</v>
      </c>
      <c r="AB188" s="144">
        <v>33721970300</v>
      </c>
      <c r="AC188" s="144">
        <v>6772415500.1599998</v>
      </c>
      <c r="AD188" s="144">
        <v>44325934066.489998</v>
      </c>
      <c r="AE188" s="144">
        <v>28065335500</v>
      </c>
      <c r="AF188" s="144">
        <v>3968330203.8099999</v>
      </c>
      <c r="AG188" s="144">
        <v>36741905674.349998</v>
      </c>
      <c r="AH188" s="142">
        <v>698418737162.07996</v>
      </c>
      <c r="AI188" s="142">
        <v>1021942747093.13</v>
      </c>
      <c r="AJ188" s="144">
        <v>22626656303</v>
      </c>
      <c r="AK188" s="144">
        <v>3739454648.5700002</v>
      </c>
      <c r="AL188" s="144">
        <v>30087832726.759998</v>
      </c>
      <c r="AM188" s="144">
        <v>73992184388.080002</v>
      </c>
      <c r="AN188" s="144">
        <v>16977987899.84</v>
      </c>
      <c r="AO188" s="144">
        <v>94294910061.300003</v>
      </c>
      <c r="AP188" s="142">
        <v>108337500000</v>
      </c>
      <c r="AQ188" s="142">
        <v>135719962388.47</v>
      </c>
      <c r="AR188" s="144">
        <v>41353075000</v>
      </c>
      <c r="AS188" s="144">
        <v>6036522400.6199999</v>
      </c>
      <c r="AT188" s="144">
        <v>54502079576.650002</v>
      </c>
      <c r="AU188" s="144">
        <v>932897765500</v>
      </c>
      <c r="AV188" s="144">
        <v>42747986000</v>
      </c>
      <c r="AW188" s="144">
        <v>1088204454913.1801</v>
      </c>
      <c r="AX188" s="144">
        <v>97533038000</v>
      </c>
      <c r="AY188" s="144">
        <v>20875050902.810001</v>
      </c>
      <c r="AZ188" s="144">
        <v>125219185912.67</v>
      </c>
      <c r="BA188" s="144">
        <v>158246178500</v>
      </c>
      <c r="BB188" s="144">
        <v>29281867500</v>
      </c>
      <c r="BC188" s="144">
        <v>202392239496.45001</v>
      </c>
      <c r="BD188" s="142">
        <v>341270576765</v>
      </c>
      <c r="BE188" s="142">
        <v>353834437757.65997</v>
      </c>
      <c r="BF188" s="144">
        <v>165318234000</v>
      </c>
      <c r="BG188" s="144">
        <v>172090300899.42999</v>
      </c>
      <c r="BH188" s="144">
        <v>24669001100</v>
      </c>
      <c r="BI188" s="144">
        <v>6021823500</v>
      </c>
      <c r="BJ188" s="144">
        <v>37802430109.800003</v>
      </c>
      <c r="BK188" s="144">
        <v>191956607500</v>
      </c>
      <c r="BL188" s="144">
        <v>40381199498.510002</v>
      </c>
      <c r="BM188" s="144">
        <v>244110056974.22</v>
      </c>
      <c r="BN188" s="144">
        <v>30861020000</v>
      </c>
      <c r="BO188" s="144">
        <v>5061172498.9700003</v>
      </c>
      <c r="BP188" s="144">
        <v>39694557116.529999</v>
      </c>
      <c r="BQ188" s="154">
        <v>43295</v>
      </c>
      <c r="BR188" s="144">
        <v>28301850000</v>
      </c>
      <c r="BS188" s="152">
        <v>1935675000</v>
      </c>
      <c r="BT188" s="144">
        <v>31736047792.619999</v>
      </c>
      <c r="BU188" s="144">
        <v>133193272000</v>
      </c>
      <c r="BV188" s="152">
        <v>132095967143.23</v>
      </c>
      <c r="BW188" s="144">
        <v>328331748000</v>
      </c>
      <c r="BX188" s="144">
        <v>390963592579.73999</v>
      </c>
      <c r="BY188" s="148">
        <v>78532421900</v>
      </c>
      <c r="BZ188" s="148">
        <v>11469200000</v>
      </c>
      <c r="CA188" s="148">
        <v>100352115602.53</v>
      </c>
      <c r="CB188" s="148">
        <v>83856595700</v>
      </c>
      <c r="CC188" s="148">
        <v>84358193596.070007</v>
      </c>
      <c r="CD188" s="148">
        <v>25983590000</v>
      </c>
      <c r="CE188" s="148">
        <v>27461377253.169998</v>
      </c>
      <c r="CI188" s="148">
        <v>193290572000</v>
      </c>
      <c r="CJ188" s="148">
        <v>193227345829.82999</v>
      </c>
      <c r="CK188" s="155">
        <v>43857433500</v>
      </c>
      <c r="CL188" s="155">
        <v>50656680780.419998</v>
      </c>
    </row>
    <row r="189" spans="1:102" x14ac:dyDescent="0.25">
      <c r="A189" s="154">
        <v>43296</v>
      </c>
      <c r="B189" s="142">
        <v>464687394000</v>
      </c>
      <c r="C189" s="142">
        <v>571968510156.41003</v>
      </c>
      <c r="D189" s="144">
        <v>436052478330</v>
      </c>
      <c r="E189" s="144">
        <v>333806954100</v>
      </c>
      <c r="F189" s="144">
        <v>829591240972.922</v>
      </c>
      <c r="G189" s="142">
        <v>109153612864</v>
      </c>
      <c r="H189" s="142">
        <v>127360623746.73</v>
      </c>
      <c r="I189" s="144">
        <v>1012200000</v>
      </c>
      <c r="J189" s="144">
        <v>4193896400</v>
      </c>
      <c r="K189" s="144">
        <v>5572897331.5200005</v>
      </c>
      <c r="L189" s="144">
        <v>671354036894</v>
      </c>
      <c r="M189" s="144">
        <v>698340211833.00098</v>
      </c>
      <c r="N189" s="144">
        <v>326757448580</v>
      </c>
      <c r="O189" s="144">
        <v>29488552100</v>
      </c>
      <c r="P189" s="144">
        <v>394033056598.82001</v>
      </c>
      <c r="Q189" s="144">
        <v>65953466000</v>
      </c>
      <c r="R189" s="144">
        <v>15062544300</v>
      </c>
      <c r="S189" s="144">
        <v>84045375410.369995</v>
      </c>
      <c r="T189" s="144">
        <v>402564700042.56</v>
      </c>
      <c r="U189" s="144">
        <v>40980019505.080002</v>
      </c>
      <c r="V189" s="144">
        <v>503134985745.23999</v>
      </c>
      <c r="W189" s="144">
        <v>34873013000</v>
      </c>
      <c r="X189" s="144">
        <v>5060820354.2799997</v>
      </c>
      <c r="Y189" s="144">
        <v>45848304727.400002</v>
      </c>
      <c r="Z189" s="144">
        <v>63025093000.470001</v>
      </c>
      <c r="AA189" s="144">
        <v>65991319465.239998</v>
      </c>
      <c r="AB189" s="144">
        <v>33721970300</v>
      </c>
      <c r="AC189" s="144">
        <v>6772415500.1599998</v>
      </c>
      <c r="AD189" s="144">
        <v>44325934066.489998</v>
      </c>
      <c r="AE189" s="144">
        <v>28065335500</v>
      </c>
      <c r="AF189" s="144">
        <v>3968330203.8099999</v>
      </c>
      <c r="AG189" s="144">
        <v>36741905674.349998</v>
      </c>
      <c r="AH189" s="142">
        <v>698418737162.07996</v>
      </c>
      <c r="AI189" s="142">
        <v>1021942747093.13</v>
      </c>
      <c r="AJ189" s="144">
        <v>22626656303</v>
      </c>
      <c r="AK189" s="144">
        <v>3739454648.5700002</v>
      </c>
      <c r="AL189" s="144">
        <v>30087832726.759998</v>
      </c>
      <c r="AM189" s="144">
        <v>73992184388.080002</v>
      </c>
      <c r="AN189" s="144">
        <v>16977987899.84</v>
      </c>
      <c r="AO189" s="144">
        <v>94294910061.300003</v>
      </c>
      <c r="AP189" s="142">
        <v>108337500000</v>
      </c>
      <c r="AQ189" s="142">
        <v>135719962388.47</v>
      </c>
      <c r="AR189" s="144">
        <v>41353075000</v>
      </c>
      <c r="AS189" s="144">
        <v>6036522400.6199999</v>
      </c>
      <c r="AT189" s="144">
        <v>54502079576.650002</v>
      </c>
      <c r="AU189" s="144">
        <v>932897765500</v>
      </c>
      <c r="AV189" s="144">
        <v>42747986000</v>
      </c>
      <c r="AW189" s="144">
        <v>1088204454913.1801</v>
      </c>
      <c r="AX189" s="144">
        <v>97533038000</v>
      </c>
      <c r="AY189" s="144">
        <v>20875050902.810001</v>
      </c>
      <c r="AZ189" s="144">
        <v>125219185912.67</v>
      </c>
      <c r="BA189" s="144">
        <v>158246178500</v>
      </c>
      <c r="BB189" s="144">
        <v>29281867500</v>
      </c>
      <c r="BC189" s="144">
        <v>202392239496.45001</v>
      </c>
      <c r="BD189" s="142">
        <v>341270576765</v>
      </c>
      <c r="BE189" s="142">
        <v>353834437757.65997</v>
      </c>
      <c r="BF189" s="144">
        <v>165318234000</v>
      </c>
      <c r="BG189" s="144">
        <v>172090300899.42999</v>
      </c>
      <c r="BH189" s="144">
        <v>24669001100</v>
      </c>
      <c r="BI189" s="144">
        <v>6021823500</v>
      </c>
      <c r="BJ189" s="144">
        <v>37802430109.800003</v>
      </c>
      <c r="BK189" s="144">
        <v>191956607500</v>
      </c>
      <c r="BL189" s="144">
        <v>40381199498.510002</v>
      </c>
      <c r="BM189" s="144">
        <v>244110056974.22</v>
      </c>
      <c r="BN189" s="144">
        <v>30861020000</v>
      </c>
      <c r="BO189" s="144">
        <v>5061172498.9700003</v>
      </c>
      <c r="BP189" s="144">
        <v>39694557116.529999</v>
      </c>
      <c r="BQ189" s="154">
        <v>43296</v>
      </c>
      <c r="BR189" s="144">
        <v>28301850000</v>
      </c>
      <c r="BS189" s="152">
        <v>1935675000</v>
      </c>
      <c r="BT189" s="144">
        <v>31736047792.619999</v>
      </c>
      <c r="BU189" s="144">
        <v>133193272000</v>
      </c>
      <c r="BV189" s="152">
        <v>132095967143.23</v>
      </c>
      <c r="BW189" s="144">
        <v>328331748000</v>
      </c>
      <c r="BX189" s="144">
        <v>390963592579.73999</v>
      </c>
      <c r="BY189" s="148">
        <v>78532421900</v>
      </c>
      <c r="BZ189" s="148">
        <v>11469200000</v>
      </c>
      <c r="CA189" s="148">
        <v>100352115602.53</v>
      </c>
      <c r="CB189" s="148">
        <v>83856595700</v>
      </c>
      <c r="CC189" s="148">
        <v>84358193596.070007</v>
      </c>
      <c r="CD189" s="148">
        <v>25983590000</v>
      </c>
      <c r="CE189" s="148">
        <v>27461377253.169998</v>
      </c>
      <c r="CI189" s="148">
        <v>193290572000</v>
      </c>
      <c r="CJ189" s="148">
        <v>193227345829.82999</v>
      </c>
      <c r="CK189" s="155">
        <v>43857433500</v>
      </c>
      <c r="CL189" s="155">
        <v>50656680780.419998</v>
      </c>
    </row>
    <row r="190" spans="1:102" x14ac:dyDescent="0.25">
      <c r="A190" s="154">
        <v>43297</v>
      </c>
      <c r="B190" s="142">
        <v>464724397000</v>
      </c>
      <c r="C190" s="142">
        <v>553592968558.79004</v>
      </c>
      <c r="D190" s="144">
        <v>367208479153</v>
      </c>
      <c r="E190" s="144">
        <v>330512628600</v>
      </c>
      <c r="F190" s="144">
        <v>827189121408.61206</v>
      </c>
      <c r="G190" s="142">
        <v>109075910374</v>
      </c>
      <c r="H190" s="142">
        <v>127362653596.25</v>
      </c>
      <c r="I190" s="144">
        <v>1012200000</v>
      </c>
      <c r="J190" s="144">
        <v>4151586960</v>
      </c>
      <c r="K190" s="144">
        <v>5529363879.5799999</v>
      </c>
      <c r="L190" s="144">
        <v>671114672141</v>
      </c>
      <c r="M190" s="144">
        <v>698502661248.48096</v>
      </c>
      <c r="N190" s="144">
        <v>302711136480</v>
      </c>
      <c r="O190" s="144">
        <v>29190202420</v>
      </c>
      <c r="P190" s="144">
        <v>393150014536.85999</v>
      </c>
      <c r="Q190" s="144">
        <v>65841629200</v>
      </c>
      <c r="R190" s="144">
        <v>15087542410</v>
      </c>
      <c r="S190" s="144">
        <v>83986060599.979996</v>
      </c>
      <c r="T190" s="144">
        <v>402358047333.56</v>
      </c>
      <c r="U190" s="144">
        <v>40633385605.080002</v>
      </c>
      <c r="V190" s="144">
        <v>502815114335.69</v>
      </c>
      <c r="W190" s="144">
        <v>34836997000</v>
      </c>
      <c r="X190" s="144">
        <v>5017257799.2799997</v>
      </c>
      <c r="Y190" s="144">
        <v>45785029147.410004</v>
      </c>
      <c r="Z190" s="144">
        <v>62594609000.470001</v>
      </c>
      <c r="AA190" s="144">
        <v>65545841419.690002</v>
      </c>
      <c r="AB190" s="144">
        <v>33686933100</v>
      </c>
      <c r="AC190" s="144">
        <v>6832510350.1599998</v>
      </c>
      <c r="AD190" s="144">
        <v>44363165123.690002</v>
      </c>
      <c r="AE190" s="144">
        <v>28029004100</v>
      </c>
      <c r="AF190" s="144">
        <v>3933996093.8099999</v>
      </c>
      <c r="AG190" s="144">
        <v>36684792022.260002</v>
      </c>
      <c r="AH190" s="142">
        <v>765502631816.80005</v>
      </c>
      <c r="AI190" s="142">
        <v>1010047499157.36</v>
      </c>
      <c r="AJ190" s="144">
        <v>22605804528</v>
      </c>
      <c r="AK190" s="144">
        <v>3710113303.5700002</v>
      </c>
      <c r="AL190" s="144">
        <v>30048006817.610001</v>
      </c>
      <c r="AM190" s="144">
        <v>73902561583.080002</v>
      </c>
      <c r="AN190" s="144">
        <v>17002101679.84</v>
      </c>
      <c r="AO190" s="144">
        <v>94256782279.410004</v>
      </c>
      <c r="AP190" s="142">
        <v>131572399000</v>
      </c>
      <c r="AQ190" s="142">
        <v>136752652613.92</v>
      </c>
      <c r="AR190" s="144">
        <v>41340293000</v>
      </c>
      <c r="AS190" s="144">
        <v>5984745680.6199999</v>
      </c>
      <c r="AT190" s="144">
        <v>54457572439.959999</v>
      </c>
      <c r="AU190" s="144">
        <v>932800352500</v>
      </c>
      <c r="AV190" s="144">
        <v>42286986000</v>
      </c>
      <c r="AW190" s="144">
        <v>1088298016251.1</v>
      </c>
      <c r="AX190" s="144">
        <v>97457035000</v>
      </c>
      <c r="AY190" s="144">
        <v>20421630882.810001</v>
      </c>
      <c r="AZ190" s="144">
        <v>124749383602.02</v>
      </c>
      <c r="BA190" s="144">
        <v>158230733542</v>
      </c>
      <c r="BB190" s="144">
        <v>28916392500</v>
      </c>
      <c r="BC190" s="144">
        <v>202119748069.04999</v>
      </c>
      <c r="BD190" s="142">
        <v>340725242784</v>
      </c>
      <c r="BE190" s="142">
        <v>353482251087.21997</v>
      </c>
      <c r="BF190" s="144">
        <v>164400124500</v>
      </c>
      <c r="BG190" s="144">
        <v>171280380567.37</v>
      </c>
      <c r="BH190" s="144">
        <v>24631072600</v>
      </c>
      <c r="BI190" s="144">
        <v>5976418500</v>
      </c>
      <c r="BJ190" s="144">
        <v>37733527975.629997</v>
      </c>
      <c r="BK190" s="144">
        <v>191932691500</v>
      </c>
      <c r="BL190" s="144">
        <v>35431541998.510002</v>
      </c>
      <c r="BM190" s="144">
        <v>244617295607.45999</v>
      </c>
      <c r="BN190" s="144">
        <v>30860778000</v>
      </c>
      <c r="BO190" s="144">
        <v>5026162498.9700003</v>
      </c>
      <c r="BP190" s="144">
        <v>39679634461.279999</v>
      </c>
      <c r="BQ190" s="154">
        <v>43297</v>
      </c>
      <c r="BR190" s="144">
        <v>28285900500</v>
      </c>
      <c r="BS190" s="152">
        <v>1913750000</v>
      </c>
      <c r="BT190" s="144">
        <v>31711738973.869999</v>
      </c>
      <c r="BU190" s="144">
        <v>133203282000</v>
      </c>
      <c r="BV190" s="152">
        <v>132197030388.87</v>
      </c>
      <c r="BW190" s="144">
        <f>248398046000+79667480000</f>
        <v>328065526000</v>
      </c>
      <c r="BX190" s="144">
        <v>390802537864.21997</v>
      </c>
      <c r="BY190" s="148">
        <v>78422513900</v>
      </c>
      <c r="BZ190" s="148">
        <v>11406584500</v>
      </c>
      <c r="CA190" s="148">
        <v>100227317554.73</v>
      </c>
      <c r="CB190" s="148">
        <v>83179936100</v>
      </c>
      <c r="CC190" s="148">
        <v>83672988853.529999</v>
      </c>
      <c r="CD190" s="148">
        <v>25907295000</v>
      </c>
      <c r="CE190" s="148">
        <v>27398624146.139999</v>
      </c>
      <c r="CI190" s="148">
        <v>191952395900</v>
      </c>
      <c r="CJ190" s="148">
        <v>191866160308.23001</v>
      </c>
      <c r="CK190" s="155">
        <v>43850295000</v>
      </c>
      <c r="CL190" s="155">
        <v>50681760989.900002</v>
      </c>
      <c r="CM190" s="148">
        <v>0</v>
      </c>
      <c r="CN190" s="148">
        <v>0</v>
      </c>
      <c r="CO190" s="148">
        <v>25000000000</v>
      </c>
      <c r="CP190" s="148"/>
      <c r="CQ190" s="148"/>
      <c r="CR190" s="148"/>
      <c r="CS190" s="148"/>
      <c r="CT190" s="148"/>
      <c r="CU190" s="148"/>
      <c r="CV190" s="148"/>
      <c r="CW190" s="148"/>
      <c r="CX190" s="148"/>
    </row>
    <row r="191" spans="1:102" x14ac:dyDescent="0.25">
      <c r="A191" s="154">
        <v>43298</v>
      </c>
      <c r="B191" s="142">
        <v>464766458500</v>
      </c>
      <c r="C191" s="142">
        <v>551709699080.72998</v>
      </c>
      <c r="D191" s="144">
        <v>368545281495</v>
      </c>
      <c r="E191" s="144">
        <v>326974452900</v>
      </c>
      <c r="F191" s="144">
        <v>824153510827.74194</v>
      </c>
      <c r="G191" s="142">
        <v>109082907606</v>
      </c>
      <c r="H191" s="142">
        <v>127396452983.17</v>
      </c>
      <c r="I191" s="144">
        <v>1011929000</v>
      </c>
      <c r="J191" s="144">
        <v>4082480820</v>
      </c>
      <c r="K191" s="144">
        <v>5516302911.0200005</v>
      </c>
      <c r="L191" s="144">
        <v>635100804252</v>
      </c>
      <c r="M191" s="144">
        <v>698273517867.38098</v>
      </c>
      <c r="N191" s="144">
        <v>278072260900</v>
      </c>
      <c r="O191" s="144">
        <v>28350994740</v>
      </c>
      <c r="P191" s="144">
        <v>392653964585.67999</v>
      </c>
      <c r="Q191" s="144">
        <v>62033274300</v>
      </c>
      <c r="R191" s="144">
        <v>14874203870</v>
      </c>
      <c r="S191" s="144">
        <v>84032905979.470001</v>
      </c>
      <c r="T191" s="144">
        <v>369717175819.56</v>
      </c>
      <c r="U191" s="144">
        <v>39178430705.080002</v>
      </c>
      <c r="V191" s="144">
        <v>502079071768.40997</v>
      </c>
      <c r="W191" s="144">
        <v>34758102000</v>
      </c>
      <c r="X191" s="144">
        <v>4899377619.2799997</v>
      </c>
      <c r="Y191" s="144">
        <v>45694950563.050003</v>
      </c>
      <c r="Z191" s="144">
        <v>63115791700.709999</v>
      </c>
      <c r="AA191" s="144">
        <v>65133693797.050003</v>
      </c>
      <c r="AB191" s="144">
        <v>32301181400</v>
      </c>
      <c r="AC191" s="144">
        <v>6986114950.1599998</v>
      </c>
      <c r="AD191" s="144">
        <v>44447691792.010002</v>
      </c>
      <c r="AE191" s="144">
        <v>28508188400</v>
      </c>
      <c r="AF191" s="144">
        <v>3823764233.8099999</v>
      </c>
      <c r="AG191" s="144">
        <v>36647889671.980003</v>
      </c>
      <c r="AH191" s="142">
        <v>824933455850.70081</v>
      </c>
      <c r="AI191" s="142">
        <v>964006271512.479</v>
      </c>
      <c r="AJ191" s="144">
        <v>22590392998</v>
      </c>
      <c r="AK191" s="144">
        <v>3580042083.5700002</v>
      </c>
      <c r="AL191" s="144">
        <v>30019449879.380001</v>
      </c>
      <c r="AM191" s="144">
        <v>70116105127.080002</v>
      </c>
      <c r="AN191" s="144">
        <v>16789335859.84</v>
      </c>
      <c r="AO191" s="144">
        <v>94326808922.699997</v>
      </c>
      <c r="AP191" s="142">
        <v>75488150000</v>
      </c>
      <c r="AQ191" s="142">
        <v>136752652613.92</v>
      </c>
      <c r="AR191" s="144">
        <v>41325249000</v>
      </c>
      <c r="AS191" s="144">
        <v>5806741960.6199999</v>
      </c>
      <c r="AT191" s="144">
        <v>54428597940.550003</v>
      </c>
      <c r="AU191" s="144">
        <v>949145250000</v>
      </c>
      <c r="AV191" s="144">
        <v>41834206000</v>
      </c>
      <c r="AW191" s="144">
        <v>1087402858567.09</v>
      </c>
      <c r="AX191" s="144">
        <v>92736009000</v>
      </c>
      <c r="AY191" s="144">
        <v>19833934862.810001</v>
      </c>
      <c r="AZ191" s="144">
        <v>124507245567.97</v>
      </c>
      <c r="BA191" s="144">
        <v>157569061418</v>
      </c>
      <c r="BB191" s="144">
        <v>28924457500</v>
      </c>
      <c r="BC191" s="144">
        <v>201502320127.67001</v>
      </c>
      <c r="BD191" s="142">
        <v>346997113454</v>
      </c>
      <c r="BE191" s="142">
        <v>353100156064.14001</v>
      </c>
      <c r="BF191" s="144">
        <v>163926597500</v>
      </c>
      <c r="BG191" s="144">
        <v>170842589088.75</v>
      </c>
      <c r="BH191" s="144">
        <v>22692866000</v>
      </c>
      <c r="BI191" s="144">
        <v>5822353000</v>
      </c>
      <c r="BJ191" s="144">
        <v>37693970986.32</v>
      </c>
      <c r="BK191" s="144">
        <v>192797725000</v>
      </c>
      <c r="BL191" s="144">
        <v>30804591998.509998</v>
      </c>
      <c r="BM191" s="144">
        <v>242898765263.20999</v>
      </c>
      <c r="BN191" s="144">
        <v>31549434500</v>
      </c>
      <c r="BO191" s="144">
        <v>5203736998.8199997</v>
      </c>
      <c r="BP191" s="144">
        <v>39674758573.900002</v>
      </c>
      <c r="BQ191" s="154">
        <v>43298</v>
      </c>
      <c r="BR191" s="144">
        <v>28244485000</v>
      </c>
      <c r="BS191" s="152">
        <v>1890250000</v>
      </c>
      <c r="BT191" s="144">
        <v>31651346437.119999</v>
      </c>
      <c r="BU191" s="144">
        <v>113240097000</v>
      </c>
      <c r="BV191" s="152">
        <v>132255595440.19</v>
      </c>
      <c r="BW191" s="144">
        <f>248161869000+79416550000</f>
        <v>327578419000</v>
      </c>
      <c r="BX191" s="144">
        <v>390420485401.37</v>
      </c>
      <c r="BY191" s="148">
        <v>75410549100</v>
      </c>
      <c r="BZ191" s="148">
        <v>10949890000</v>
      </c>
      <c r="CA191" s="148">
        <v>100015544528.2</v>
      </c>
      <c r="CB191" s="148">
        <v>82108847100</v>
      </c>
      <c r="CC191" s="148">
        <v>82599929239.369995</v>
      </c>
      <c r="CD191" s="148">
        <v>25858650000</v>
      </c>
      <c r="CE191" s="148">
        <v>27354495213.470001</v>
      </c>
      <c r="CF191" s="148">
        <v>9614034000</v>
      </c>
      <c r="CG191" s="148">
        <v>0</v>
      </c>
      <c r="CH191" s="148">
        <v>10323706901.1</v>
      </c>
      <c r="CI191" s="148">
        <v>189533100500</v>
      </c>
      <c r="CJ191" s="148">
        <v>189439748640.37</v>
      </c>
      <c r="CK191" s="155">
        <v>49994472000</v>
      </c>
      <c r="CL191" s="155">
        <v>428693902.27999997</v>
      </c>
      <c r="CM191" s="148">
        <v>0</v>
      </c>
      <c r="CN191" s="148">
        <v>0</v>
      </c>
      <c r="CO191" s="148">
        <v>25002355037.02</v>
      </c>
      <c r="CP191" s="148"/>
      <c r="CQ191" s="148"/>
      <c r="CR191" s="148"/>
      <c r="CS191" s="148"/>
      <c r="CT191" s="148"/>
      <c r="CU191" s="148"/>
      <c r="CV191" s="148"/>
      <c r="CW191" s="148"/>
      <c r="CX191" s="148"/>
    </row>
    <row r="192" spans="1:102" x14ac:dyDescent="0.25">
      <c r="A192" s="154">
        <v>43299</v>
      </c>
      <c r="B192" s="142">
        <v>433443598000</v>
      </c>
      <c r="C192" s="142">
        <v>561806643071.66003</v>
      </c>
      <c r="D192" s="144">
        <v>319763261527</v>
      </c>
      <c r="E192" s="144">
        <v>328064459700</v>
      </c>
      <c r="F192" s="144">
        <v>824101695707.59204</v>
      </c>
      <c r="G192" s="142">
        <v>108990581280</v>
      </c>
      <c r="H192" s="142">
        <v>127329995311.67999</v>
      </c>
      <c r="I192" s="144">
        <v>1012550000</v>
      </c>
      <c r="J192" s="144">
        <v>4102793560</v>
      </c>
      <c r="K192" s="144">
        <v>5537210579.3100004</v>
      </c>
      <c r="L192" s="144">
        <v>610466232247</v>
      </c>
      <c r="M192" s="144">
        <v>697233623950.11096</v>
      </c>
      <c r="N192" s="144">
        <v>292669404140</v>
      </c>
      <c r="O192" s="144">
        <v>28588823820</v>
      </c>
      <c r="P192" s="144">
        <v>392528717664.28998</v>
      </c>
      <c r="Q192" s="144">
        <v>63102884300</v>
      </c>
      <c r="R192" s="144">
        <v>14858208010</v>
      </c>
      <c r="S192" s="144">
        <v>83740983041.419998</v>
      </c>
      <c r="T192" s="144">
        <v>365377078482.56</v>
      </c>
      <c r="U192" s="144">
        <v>39483346105.080002</v>
      </c>
      <c r="V192" s="144">
        <v>501926924852.37</v>
      </c>
      <c r="W192" s="144">
        <v>34662664000</v>
      </c>
      <c r="X192" s="144">
        <v>4935654949.2799997</v>
      </c>
      <c r="Y192" s="144">
        <v>45622705335.089996</v>
      </c>
      <c r="Z192" s="144">
        <v>62838155600.709999</v>
      </c>
      <c r="AA192" s="144">
        <v>65558361071.18</v>
      </c>
      <c r="AB192" s="144">
        <v>34570803200</v>
      </c>
      <c r="AC192" s="144">
        <v>6942342350.1599998</v>
      </c>
      <c r="AD192" s="144">
        <v>44270285322.589996</v>
      </c>
      <c r="AE192" s="144">
        <v>28432299900</v>
      </c>
      <c r="AF192" s="144">
        <v>3852188393.8099999</v>
      </c>
      <c r="AG192" s="144">
        <v>36601799618.959999</v>
      </c>
      <c r="AH192" s="142">
        <v>746907595750.70081</v>
      </c>
      <c r="AI192" s="142">
        <v>882994860828.55896</v>
      </c>
      <c r="AJ192" s="144">
        <v>22557388336</v>
      </c>
      <c r="AK192" s="144">
        <v>3605510653.5700002</v>
      </c>
      <c r="AL192" s="144">
        <v>30015374907.27</v>
      </c>
      <c r="AM192" s="144">
        <v>71146991510.080002</v>
      </c>
      <c r="AN192" s="144">
        <v>16774374879.84</v>
      </c>
      <c r="AO192" s="144">
        <v>93997288302.119995</v>
      </c>
      <c r="AP192" s="142">
        <v>137059212000</v>
      </c>
      <c r="AQ192" s="142">
        <v>316814547179</v>
      </c>
      <c r="AR192" s="144">
        <v>41228170000</v>
      </c>
      <c r="AS192" s="144">
        <v>5849762280.6199999</v>
      </c>
      <c r="AT192" s="144">
        <v>54381249994.129997</v>
      </c>
      <c r="AU192" s="144">
        <v>949156518500</v>
      </c>
      <c r="AV192" s="144">
        <v>42042280000</v>
      </c>
      <c r="AW192" s="144">
        <v>1087836650459.0601</v>
      </c>
      <c r="AX192" s="144">
        <v>97443094500</v>
      </c>
      <c r="AY192" s="144">
        <v>19793434982.810001</v>
      </c>
      <c r="AZ192" s="144">
        <v>124436049408.11</v>
      </c>
      <c r="BA192" s="144">
        <v>157282640403</v>
      </c>
      <c r="BB192" s="144">
        <v>29120055000</v>
      </c>
      <c r="BC192" s="144">
        <v>201447663274.76001</v>
      </c>
      <c r="BD192" s="142">
        <v>346284316378</v>
      </c>
      <c r="BE192" s="142">
        <v>352449205793.5</v>
      </c>
      <c r="BF192" s="144">
        <v>165145085000</v>
      </c>
      <c r="BG192" s="144">
        <v>172096813785.72</v>
      </c>
      <c r="BH192" s="144">
        <v>24439364600</v>
      </c>
      <c r="BI192" s="144">
        <v>5862956000</v>
      </c>
      <c r="BJ192" s="144">
        <v>37679863156.419998</v>
      </c>
      <c r="BK192" s="144">
        <v>201912150000</v>
      </c>
      <c r="BL192" s="144">
        <v>28184143498.509998</v>
      </c>
      <c r="BM192" s="144">
        <v>243544931648.67001</v>
      </c>
      <c r="BN192" s="144">
        <v>31548489500</v>
      </c>
      <c r="BO192" s="144">
        <v>5482509498.8199997</v>
      </c>
      <c r="BP192" s="144">
        <v>39709836118.540001</v>
      </c>
      <c r="BQ192" s="154">
        <v>43299</v>
      </c>
      <c r="BR192" s="144">
        <v>28189862500</v>
      </c>
      <c r="BS192" s="152">
        <v>1902000000</v>
      </c>
      <c r="BT192" s="144">
        <v>31613092740.419998</v>
      </c>
      <c r="BU192" s="144">
        <v>113237677000</v>
      </c>
      <c r="BV192" s="152">
        <v>132284867116.3</v>
      </c>
      <c r="BW192" s="144">
        <f>247983224000+79210455000</f>
        <v>327193679000</v>
      </c>
      <c r="BX192" s="144">
        <v>390107494567.73999</v>
      </c>
      <c r="BY192" s="144">
        <v>78174016000</v>
      </c>
      <c r="BZ192" s="144">
        <v>11016892000</v>
      </c>
      <c r="CA192" s="144">
        <v>99871199565.259995</v>
      </c>
      <c r="CB192" s="148">
        <v>82715810000</v>
      </c>
      <c r="CC192" s="148">
        <v>83203089062.110001</v>
      </c>
      <c r="CD192" s="148">
        <v>25810300000</v>
      </c>
      <c r="CE192" s="148">
        <v>27310662759.66</v>
      </c>
      <c r="CF192" s="148">
        <v>0</v>
      </c>
      <c r="CG192" s="148">
        <v>0</v>
      </c>
      <c r="CH192" s="148">
        <v>10301938772.02</v>
      </c>
      <c r="CI192" s="148">
        <v>191115167600</v>
      </c>
      <c r="CJ192" s="148">
        <v>191014294910.26999</v>
      </c>
      <c r="CK192" s="155">
        <v>49996218000</v>
      </c>
      <c r="CL192" s="155">
        <v>75446493299.720001</v>
      </c>
      <c r="CM192" s="148">
        <v>0</v>
      </c>
      <c r="CN192" s="148">
        <v>0</v>
      </c>
      <c r="CO192" s="148">
        <v>25004393938.220001</v>
      </c>
      <c r="CP192" s="148"/>
      <c r="CQ192" s="148"/>
      <c r="CR192" s="148"/>
      <c r="CS192" s="148"/>
      <c r="CT192" s="148"/>
      <c r="CU192" s="148"/>
      <c r="CV192" s="148"/>
      <c r="CW192" s="148"/>
      <c r="CX192" s="148"/>
    </row>
    <row r="193" spans="1:102" x14ac:dyDescent="0.25">
      <c r="A193" s="154">
        <v>43300</v>
      </c>
      <c r="B193" s="142">
        <v>392410105000</v>
      </c>
      <c r="C193" s="142">
        <v>562404952033.12</v>
      </c>
      <c r="D193" s="144">
        <v>322225047498</v>
      </c>
      <c r="E193" s="144">
        <v>328422031800</v>
      </c>
      <c r="F193" s="144">
        <v>822478339556.02197</v>
      </c>
      <c r="G193" s="142">
        <v>108796595772</v>
      </c>
      <c r="H193" s="142">
        <v>127161626422.42</v>
      </c>
      <c r="I193" s="144">
        <v>1011374000</v>
      </c>
      <c r="J193" s="144">
        <v>4063337940</v>
      </c>
      <c r="K193" s="144">
        <v>5494453365.1999998</v>
      </c>
      <c r="L193" s="144">
        <v>631379628808</v>
      </c>
      <c r="M193" s="144">
        <v>696020696843.59094</v>
      </c>
      <c r="N193" s="144">
        <v>271537691160</v>
      </c>
      <c r="O193" s="144">
        <v>28356245880</v>
      </c>
      <c r="P193" s="144">
        <v>391766444445.48999</v>
      </c>
      <c r="Q193" s="144">
        <v>64953690300</v>
      </c>
      <c r="R193" s="144">
        <v>14775739990</v>
      </c>
      <c r="S193" s="144">
        <v>83224623092.470001</v>
      </c>
      <c r="T193" s="144">
        <v>347760589629.56</v>
      </c>
      <c r="U193" s="144">
        <v>39181186905.080002</v>
      </c>
      <c r="V193" s="144">
        <v>500746117931.26001</v>
      </c>
      <c r="W193" s="144">
        <v>34511554000</v>
      </c>
      <c r="X193" s="144">
        <v>4903691009.2799997</v>
      </c>
      <c r="Y193" s="144">
        <v>45445320903.910004</v>
      </c>
      <c r="Z193" s="144">
        <v>62700457400.709999</v>
      </c>
      <c r="AA193" s="144">
        <v>65415715839.029999</v>
      </c>
      <c r="AB193" s="144">
        <v>34431857000</v>
      </c>
      <c r="AC193" s="144">
        <v>7010903650.1599998</v>
      </c>
      <c r="AD193" s="144">
        <v>44203920053.029999</v>
      </c>
      <c r="AE193" s="144">
        <v>28289383000</v>
      </c>
      <c r="AF193" s="144">
        <v>3827103013.8099999</v>
      </c>
      <c r="AG193" s="144">
        <v>36438160334.599998</v>
      </c>
      <c r="AH193" s="142">
        <v>786416773689.76001</v>
      </c>
      <c r="AI193" s="142">
        <v>978229068479.89795</v>
      </c>
      <c r="AJ193" s="144">
        <v>22488707168</v>
      </c>
      <c r="AK193" s="144">
        <v>3583383393.5700002</v>
      </c>
      <c r="AL193" s="144">
        <v>29928027919.950001</v>
      </c>
      <c r="AM193" s="144">
        <v>72934378024.080002</v>
      </c>
      <c r="AN193" s="144">
        <v>16679458019.84</v>
      </c>
      <c r="AO193" s="144">
        <v>93405255107.630005</v>
      </c>
      <c r="AP193" s="142">
        <v>243246297000</v>
      </c>
      <c r="AQ193" s="142">
        <v>316876783992.46997</v>
      </c>
      <c r="AR193" s="144">
        <v>41073371000</v>
      </c>
      <c r="AS193" s="144">
        <v>5811775020.6199999</v>
      </c>
      <c r="AT193" s="144">
        <v>54195185563.370003</v>
      </c>
      <c r="AU193" s="144">
        <v>948938263000</v>
      </c>
      <c r="AV193" s="144">
        <v>42143982000</v>
      </c>
      <c r="AW193" s="144">
        <v>1087936092630.39</v>
      </c>
      <c r="AX193" s="144">
        <v>90736957500</v>
      </c>
      <c r="AY193" s="144">
        <v>19646877322.810001</v>
      </c>
      <c r="AZ193" s="144">
        <v>124139606344.57001</v>
      </c>
      <c r="BA193" s="144">
        <v>156763379363</v>
      </c>
      <c r="BB193" s="144">
        <v>28915140000</v>
      </c>
      <c r="BC193" s="144">
        <v>200759670204.44</v>
      </c>
      <c r="BD193" s="142">
        <v>344904618367</v>
      </c>
      <c r="BE193" s="142">
        <v>351134149739.59003</v>
      </c>
      <c r="BF193" s="144">
        <v>164805337500</v>
      </c>
      <c r="BG193" s="144">
        <v>171792798682.28</v>
      </c>
      <c r="BH193" s="144">
        <v>28918776200</v>
      </c>
      <c r="BI193" s="144">
        <v>5367151000</v>
      </c>
      <c r="BJ193" s="144">
        <v>37527341833.82</v>
      </c>
      <c r="BK193" s="144">
        <v>194125206100</v>
      </c>
      <c r="BL193" s="144">
        <v>27790730498.509998</v>
      </c>
      <c r="BM193" s="144">
        <v>242648270871.20001</v>
      </c>
      <c r="BN193" s="144">
        <v>31541908500</v>
      </c>
      <c r="BO193" s="144">
        <v>5435423498.8199997</v>
      </c>
      <c r="BP193" s="144">
        <v>39662947755.470001</v>
      </c>
      <c r="BQ193" s="154">
        <v>43300</v>
      </c>
      <c r="BR193" s="144">
        <v>28097229500</v>
      </c>
      <c r="BS193" s="152">
        <v>1884075000</v>
      </c>
      <c r="BT193" s="144">
        <v>31507063358.709999</v>
      </c>
      <c r="BU193" s="144">
        <v>113233762000</v>
      </c>
      <c r="BV193" s="152">
        <v>132311434937.92</v>
      </c>
      <c r="BW193" s="144">
        <f>247382351500+78672485000</f>
        <v>326054836500</v>
      </c>
      <c r="BX193" s="144">
        <v>387530626126.04999</v>
      </c>
      <c r="BY193" s="148">
        <v>70468198500</v>
      </c>
      <c r="BZ193" s="148">
        <v>10962354500</v>
      </c>
      <c r="CA193" s="148">
        <v>99345689534.259995</v>
      </c>
      <c r="CB193" s="148">
        <v>72009566800</v>
      </c>
      <c r="CC193" s="148">
        <v>82649622614.179993</v>
      </c>
      <c r="CD193" s="148">
        <v>25629040000</v>
      </c>
      <c r="CE193" s="148">
        <v>27133921774.77</v>
      </c>
      <c r="CF193" s="148">
        <v>0</v>
      </c>
      <c r="CG193" s="148">
        <v>0</v>
      </c>
      <c r="CH193" s="148">
        <v>10301840116.68</v>
      </c>
      <c r="CI193" s="148">
        <v>190185825400</v>
      </c>
      <c r="CJ193" s="148">
        <v>190077369943.14999</v>
      </c>
      <c r="CK193" s="155">
        <v>51013141500</v>
      </c>
      <c r="CL193" s="155">
        <v>75465521922.75</v>
      </c>
      <c r="CM193" s="148">
        <v>8900000000</v>
      </c>
      <c r="CN193" s="148">
        <v>0</v>
      </c>
      <c r="CO193" s="148">
        <v>25004810886.470001</v>
      </c>
      <c r="CP193" s="148"/>
      <c r="CQ193" s="148"/>
      <c r="CR193" s="148"/>
      <c r="CS193" s="148"/>
      <c r="CT193" s="148"/>
      <c r="CU193" s="148"/>
      <c r="CV193" s="148"/>
      <c r="CW193" s="148"/>
      <c r="CX193" s="148"/>
    </row>
    <row r="194" spans="1:102" x14ac:dyDescent="0.25">
      <c r="A194" s="154">
        <v>43301</v>
      </c>
      <c r="B194" s="142">
        <v>371756083000</v>
      </c>
      <c r="C194" s="142">
        <v>562530952229.31006</v>
      </c>
      <c r="D194" s="144">
        <v>322609530470</v>
      </c>
      <c r="E194" s="144">
        <v>332470519700</v>
      </c>
      <c r="F194" s="144">
        <v>825252354655.61206</v>
      </c>
      <c r="G194" s="142">
        <v>108656999754</v>
      </c>
      <c r="H194" s="142">
        <v>127049116133.75999</v>
      </c>
      <c r="I194" s="144">
        <v>1011374000</v>
      </c>
      <c r="J194" s="144">
        <v>4057275580</v>
      </c>
      <c r="K194" s="144">
        <v>5488341355.9399996</v>
      </c>
      <c r="L194" s="144">
        <v>612383366319</v>
      </c>
      <c r="M194" s="144">
        <v>694469760741.16101</v>
      </c>
      <c r="N194" s="144">
        <v>280445949080</v>
      </c>
      <c r="O194" s="144">
        <v>28509497960</v>
      </c>
      <c r="P194" s="144">
        <v>390673515566.90002</v>
      </c>
      <c r="Q194" s="144">
        <v>64622530000</v>
      </c>
      <c r="R194" s="144">
        <v>14917143230</v>
      </c>
      <c r="S194" s="144">
        <v>83042985621.949997</v>
      </c>
      <c r="T194" s="144">
        <v>317384538270.56</v>
      </c>
      <c r="U194" s="144">
        <v>39363381305.080002</v>
      </c>
      <c r="V194" s="144">
        <v>500287841516.56</v>
      </c>
      <c r="W194" s="144">
        <v>34356742000</v>
      </c>
      <c r="X194" s="144">
        <v>4922531339.2799997</v>
      </c>
      <c r="Y194" s="144">
        <v>45314906236.529999</v>
      </c>
      <c r="Z194" s="144">
        <v>62804999800.709999</v>
      </c>
      <c r="AA194" s="144">
        <v>65515226011.760002</v>
      </c>
      <c r="AB194" s="144">
        <v>34290558300</v>
      </c>
      <c r="AC194" s="144">
        <v>5809571550.1599998</v>
      </c>
      <c r="AD194" s="144">
        <v>43912780742.150002</v>
      </c>
      <c r="AE194" s="144">
        <v>28188810000</v>
      </c>
      <c r="AF194" s="144">
        <v>3841950673.8099999</v>
      </c>
      <c r="AG194" s="144">
        <v>36356852141.480003</v>
      </c>
      <c r="AH194" s="142">
        <v>806890601611.96155</v>
      </c>
      <c r="AI194" s="142">
        <v>890311535491.85901</v>
      </c>
      <c r="AJ194" s="144">
        <v>22427879775</v>
      </c>
      <c r="AK194" s="144">
        <v>3595117463.5700002</v>
      </c>
      <c r="AL194" s="144">
        <v>29882402913.380001</v>
      </c>
      <c r="AM194" s="144">
        <v>72548475693.080002</v>
      </c>
      <c r="AN194" s="144">
        <v>16839424939.84</v>
      </c>
      <c r="AO194" s="144">
        <v>93187956275.589996</v>
      </c>
      <c r="AP194" s="142">
        <v>259503458000</v>
      </c>
      <c r="AQ194" s="142">
        <v>316927736395.31</v>
      </c>
      <c r="AR194" s="144">
        <v>40906300000</v>
      </c>
      <c r="AS194" s="144">
        <v>5833856340.6199999</v>
      </c>
      <c r="AT194" s="144">
        <v>54056933779.449997</v>
      </c>
      <c r="AU194" s="144">
        <v>948064197000</v>
      </c>
      <c r="AV194" s="144">
        <v>42769074000</v>
      </c>
      <c r="AW194" s="144">
        <v>1087889749164.25</v>
      </c>
      <c r="AX194" s="144">
        <v>97406998000</v>
      </c>
      <c r="AY194" s="144">
        <v>19667811942.810001</v>
      </c>
      <c r="AZ194" s="144">
        <v>124158983540.52</v>
      </c>
      <c r="BA194" s="144">
        <v>156052751895</v>
      </c>
      <c r="BB194" s="144">
        <v>29095190000</v>
      </c>
      <c r="BC194" s="144">
        <v>200265279583.39001</v>
      </c>
      <c r="BD194" s="142">
        <v>343957901303</v>
      </c>
      <c r="BE194" s="142">
        <v>350253408782.53003</v>
      </c>
      <c r="BF194" s="144">
        <v>164999820000</v>
      </c>
      <c r="BG194" s="144">
        <v>172022909742.42999</v>
      </c>
      <c r="BH194" s="144">
        <v>28796656300</v>
      </c>
      <c r="BI194" s="144">
        <v>5121760500</v>
      </c>
      <c r="BJ194" s="144">
        <v>37424280266.470001</v>
      </c>
      <c r="BK194" s="144">
        <v>201515467000</v>
      </c>
      <c r="BL194" s="144">
        <v>27981935498.509998</v>
      </c>
      <c r="BM194" s="144">
        <v>237645356871.42001</v>
      </c>
      <c r="BN194" s="144">
        <v>31544967500</v>
      </c>
      <c r="BO194" s="144">
        <v>5414588498.8199997</v>
      </c>
      <c r="BP194" s="144">
        <v>39684521340.559998</v>
      </c>
      <c r="BQ194" s="154">
        <v>43301</v>
      </c>
      <c r="BR194" s="144">
        <v>27914622000</v>
      </c>
      <c r="BS194" s="152">
        <v>1920750000</v>
      </c>
      <c r="BT194" s="144">
        <v>31365661432.580002</v>
      </c>
      <c r="BU194" s="144">
        <v>113250210000</v>
      </c>
      <c r="BV194" s="152">
        <v>132355330378.17</v>
      </c>
      <c r="BW194" s="144">
        <f>247101785000+78071875000</f>
        <v>325173660000</v>
      </c>
      <c r="BX194" s="144">
        <v>387951012703.46997</v>
      </c>
      <c r="BY194" s="148">
        <v>77668550400</v>
      </c>
      <c r="BZ194" s="148">
        <v>10978101000</v>
      </c>
      <c r="CA194" s="148">
        <v>99123834975.380005</v>
      </c>
      <c r="CB194" s="148">
        <v>72446707200</v>
      </c>
      <c r="CC194" s="148">
        <v>73077022000.610001</v>
      </c>
      <c r="CD194" s="148">
        <v>25526595000</v>
      </c>
      <c r="CE194" s="148">
        <v>27036001712.889999</v>
      </c>
      <c r="CF194" s="148">
        <v>0</v>
      </c>
      <c r="CG194" s="148">
        <v>0</v>
      </c>
      <c r="CH194" s="148">
        <v>10302716128.65</v>
      </c>
      <c r="CI194" s="148">
        <v>190614660500</v>
      </c>
      <c r="CJ194" s="148">
        <v>190498659127.97</v>
      </c>
      <c r="CK194" s="155">
        <v>64958961700</v>
      </c>
      <c r="CL194" s="155">
        <v>75476853106.720001</v>
      </c>
      <c r="CM194" s="148">
        <v>0</v>
      </c>
      <c r="CN194" s="148">
        <v>0</v>
      </c>
      <c r="CO194" s="148">
        <v>25049371832.080002</v>
      </c>
      <c r="CP194" s="148"/>
      <c r="CQ194" s="148"/>
      <c r="CR194" s="148"/>
      <c r="CS194" s="148"/>
      <c r="CT194" s="148"/>
      <c r="CU194" s="148"/>
      <c r="CV194" s="148"/>
      <c r="CW194" s="148"/>
      <c r="CX194" s="148"/>
    </row>
    <row r="195" spans="1:102" x14ac:dyDescent="0.25">
      <c r="A195" s="154">
        <v>43304</v>
      </c>
      <c r="B195" s="142">
        <v>428212382000</v>
      </c>
      <c r="C195" s="142">
        <v>563271270073.22998</v>
      </c>
      <c r="D195" s="144">
        <v>324949053428</v>
      </c>
      <c r="E195" s="144">
        <v>334441797400</v>
      </c>
      <c r="F195" s="144">
        <v>826485647648.51196</v>
      </c>
      <c r="G195" s="142">
        <v>108498240798</v>
      </c>
      <c r="H195" s="142">
        <v>126970522101.99001</v>
      </c>
      <c r="I195" s="144">
        <v>1000000000</v>
      </c>
      <c r="J195" s="144">
        <v>4098573200</v>
      </c>
      <c r="K195" s="144">
        <v>5518190305.1000004</v>
      </c>
      <c r="L195" s="144">
        <v>600942945040</v>
      </c>
      <c r="M195" s="144">
        <v>694248675670.68103</v>
      </c>
      <c r="N195" s="144">
        <v>287522602640</v>
      </c>
      <c r="O195" s="144">
        <v>28880262600</v>
      </c>
      <c r="P195" s="144">
        <v>390579237647.66998</v>
      </c>
      <c r="Q195" s="144">
        <v>62492142900</v>
      </c>
      <c r="R195" s="144">
        <v>15106554950</v>
      </c>
      <c r="S195" s="144">
        <v>83483814026.639999</v>
      </c>
      <c r="T195" s="144">
        <v>314713402608.56</v>
      </c>
      <c r="U195" s="144">
        <v>39842432505.080002</v>
      </c>
      <c r="V195" s="144">
        <v>501139353551.71002</v>
      </c>
      <c r="W195" s="144">
        <v>34354308000</v>
      </c>
      <c r="X195" s="144">
        <v>4983525229.2799997</v>
      </c>
      <c r="Y195" s="144">
        <v>45390171561.239998</v>
      </c>
      <c r="Z195" s="144">
        <v>62812557700.709999</v>
      </c>
      <c r="AA195" s="144">
        <v>66007052046.43</v>
      </c>
      <c r="AB195" s="144">
        <v>34292236800</v>
      </c>
      <c r="AC195" s="144">
        <v>5881307750.1599998</v>
      </c>
      <c r="AD195" s="144">
        <v>43998514676.059998</v>
      </c>
      <c r="AE195" s="144">
        <v>28243748100</v>
      </c>
      <c r="AF195" s="144">
        <v>3889618453.8099999</v>
      </c>
      <c r="AG195" s="144">
        <v>36473241554.110001</v>
      </c>
      <c r="AH195" s="142">
        <v>717488920098.88</v>
      </c>
      <c r="AI195" s="142">
        <v>979216122060.31799</v>
      </c>
      <c r="AJ195" s="144">
        <v>22426315059</v>
      </c>
      <c r="AK195" s="144">
        <v>3638857273.5700002</v>
      </c>
      <c r="AL195" s="144">
        <v>29931117155.84</v>
      </c>
      <c r="AM195" s="144">
        <v>68262160291.080002</v>
      </c>
      <c r="AN195" s="144">
        <v>17054421999.84</v>
      </c>
      <c r="AO195" s="144">
        <v>93664585784.360001</v>
      </c>
      <c r="AP195" s="142">
        <v>237471835000</v>
      </c>
      <c r="AQ195" s="142">
        <v>317056745126.57001</v>
      </c>
      <c r="AR195" s="144">
        <v>40867128000</v>
      </c>
      <c r="AS195" s="144">
        <v>5906036900.6199999</v>
      </c>
      <c r="AT195" s="144">
        <v>54110195472.089996</v>
      </c>
      <c r="AU195" s="144">
        <v>946495785500</v>
      </c>
      <c r="AV195" s="144">
        <v>43376452000</v>
      </c>
      <c r="AW195" s="144">
        <v>1087594938399.79</v>
      </c>
      <c r="AX195" s="144">
        <v>90705556500</v>
      </c>
      <c r="AY195" s="144">
        <v>19868750402.810001</v>
      </c>
      <c r="AZ195" s="144">
        <v>124251305639.83</v>
      </c>
      <c r="BA195" s="144">
        <v>156323580069</v>
      </c>
      <c r="BB195" s="144">
        <v>29415657500</v>
      </c>
      <c r="BC195" s="144">
        <v>200965144156.82001</v>
      </c>
      <c r="BD195" s="142">
        <v>335653508527</v>
      </c>
      <c r="BE195" s="142">
        <v>351026971059.63</v>
      </c>
      <c r="BF195" s="144">
        <v>165545283000</v>
      </c>
      <c r="BG195" s="144">
        <v>172675672547.42999</v>
      </c>
      <c r="BH195" s="144">
        <v>26297242600</v>
      </c>
      <c r="BI195" s="144">
        <v>4658425500</v>
      </c>
      <c r="BJ195" s="144">
        <v>37540861596.910004</v>
      </c>
      <c r="BK195" s="144">
        <v>200053145500</v>
      </c>
      <c r="BL195" s="144">
        <v>28147331998.509998</v>
      </c>
      <c r="BM195" s="144">
        <v>237671138391.94</v>
      </c>
      <c r="BN195" s="144">
        <v>31543012500</v>
      </c>
      <c r="BO195" s="144">
        <v>5360512998.8199997</v>
      </c>
      <c r="BP195" s="144">
        <v>39757753190.260002</v>
      </c>
      <c r="BQ195" s="154">
        <v>43304</v>
      </c>
      <c r="BR195" s="144">
        <v>27881302000</v>
      </c>
      <c r="BS195" s="152">
        <v>1955300000</v>
      </c>
      <c r="BT195" s="144">
        <v>31380490978.169998</v>
      </c>
      <c r="BU195" s="144">
        <v>113247820000</v>
      </c>
      <c r="BV195" s="152">
        <v>132443740838.60001</v>
      </c>
      <c r="BW195" s="144">
        <f>246960821500+78299145000</f>
        <v>325259966500</v>
      </c>
      <c r="BX195" s="144">
        <v>388195745355.32001</v>
      </c>
      <c r="BY195" s="148">
        <v>77829722800</v>
      </c>
      <c r="BZ195" s="148">
        <v>11104153500</v>
      </c>
      <c r="CA195" s="148">
        <v>99459106679.110001</v>
      </c>
      <c r="CB195" s="148">
        <v>73428313000</v>
      </c>
      <c r="CC195" s="148">
        <v>74056422213.990005</v>
      </c>
      <c r="CD195" s="148">
        <v>25608565000</v>
      </c>
      <c r="CE195" s="148">
        <v>27131556371.84</v>
      </c>
      <c r="CF195" s="148">
        <v>0</v>
      </c>
      <c r="CG195" s="148">
        <v>0</v>
      </c>
      <c r="CH195" s="148">
        <v>2624547.7599999998</v>
      </c>
      <c r="CI195" s="148">
        <v>192840730400</v>
      </c>
      <c r="CJ195" s="148">
        <v>192705131064.89999</v>
      </c>
      <c r="CK195" s="155">
        <v>64960048100</v>
      </c>
      <c r="CL195" s="155">
        <v>75550260880.789993</v>
      </c>
      <c r="CM195" s="148">
        <v>0</v>
      </c>
      <c r="CN195" s="148">
        <v>0</v>
      </c>
      <c r="CO195" s="148">
        <v>25055961822.869999</v>
      </c>
      <c r="CP195" s="148">
        <v>0</v>
      </c>
      <c r="CQ195" s="148">
        <v>3337500</v>
      </c>
      <c r="CR195" s="148">
        <v>10302681451.870001</v>
      </c>
      <c r="CS195" s="148"/>
      <c r="CT195" s="148"/>
      <c r="CU195" s="148"/>
      <c r="CV195" s="148"/>
      <c r="CW195" s="148"/>
      <c r="CX195" s="148"/>
    </row>
    <row r="196" spans="1:102" x14ac:dyDescent="0.25">
      <c r="A196" s="154">
        <v>43305</v>
      </c>
      <c r="B196" s="142">
        <v>424115115500</v>
      </c>
      <c r="C196" s="142">
        <v>560276335815.43005</v>
      </c>
      <c r="D196" s="144">
        <v>320976094489</v>
      </c>
      <c r="E196" s="144">
        <v>336305946800</v>
      </c>
      <c r="F196" s="144">
        <v>826885721442.29199</v>
      </c>
      <c r="G196" s="142">
        <v>108493083268</v>
      </c>
      <c r="H196" s="142">
        <v>126991239740.37</v>
      </c>
      <c r="I196" s="144">
        <v>1001500000</v>
      </c>
      <c r="J196" s="144">
        <v>4114508980</v>
      </c>
      <c r="K196" s="144">
        <v>5535599933.6499996</v>
      </c>
      <c r="L196" s="144">
        <v>608225926086</v>
      </c>
      <c r="M196" s="144">
        <v>693245505378.87097</v>
      </c>
      <c r="N196" s="144">
        <v>288940225840</v>
      </c>
      <c r="O196" s="144">
        <v>28681134460</v>
      </c>
      <c r="P196" s="144">
        <v>389611062743.22998</v>
      </c>
      <c r="Q196" s="144">
        <v>64802472500</v>
      </c>
      <c r="R196" s="144">
        <v>15065947130</v>
      </c>
      <c r="S196" s="144">
        <v>83454574491.960007</v>
      </c>
      <c r="T196" s="144">
        <v>291511669476.56</v>
      </c>
      <c r="U196" s="144">
        <v>39760886305.080002</v>
      </c>
      <c r="V196" s="144">
        <v>500333902192.15002</v>
      </c>
      <c r="W196" s="144">
        <v>34300302000</v>
      </c>
      <c r="X196" s="144">
        <v>4961244839.2799997</v>
      </c>
      <c r="Y196" s="144">
        <v>45319444275.949997</v>
      </c>
      <c r="Z196" s="144">
        <v>63309080000.709999</v>
      </c>
      <c r="AA196" s="144">
        <v>66198830932.220001</v>
      </c>
      <c r="AB196" s="144">
        <v>34232670600</v>
      </c>
      <c r="AC196" s="144">
        <v>5782024050.1599998</v>
      </c>
      <c r="AD196" s="144">
        <v>43843764674.419998</v>
      </c>
      <c r="AE196" s="144">
        <v>28252986500</v>
      </c>
      <c r="AF196" s="144">
        <v>3871558673.8099999</v>
      </c>
      <c r="AG196" s="144">
        <v>36469003529.940002</v>
      </c>
      <c r="AH196" s="142">
        <v>739612154968.06409</v>
      </c>
      <c r="AI196" s="142">
        <v>964459557831.31201</v>
      </c>
      <c r="AJ196" s="144">
        <v>22410324250</v>
      </c>
      <c r="AK196" s="144">
        <v>3630347463.5700002</v>
      </c>
      <c r="AL196" s="144">
        <v>29909921636.66</v>
      </c>
      <c r="AM196" s="144">
        <v>72672554406.080002</v>
      </c>
      <c r="AN196" s="144">
        <v>17002209039.84</v>
      </c>
      <c r="AO196" s="144">
        <v>93600265421.880005</v>
      </c>
      <c r="AP196" s="142">
        <v>196920121500</v>
      </c>
      <c r="AQ196" s="142">
        <v>318104316529.34003</v>
      </c>
      <c r="AR196" s="144">
        <v>40806445000</v>
      </c>
      <c r="AS196" s="144">
        <v>5879836340.6199999</v>
      </c>
      <c r="AT196" s="144">
        <v>54031469474.209999</v>
      </c>
      <c r="AU196" s="144">
        <v>946418544500</v>
      </c>
      <c r="AV196" s="144">
        <v>42663988000</v>
      </c>
      <c r="AW196" s="144">
        <v>1087008085924.71</v>
      </c>
      <c r="AX196" s="144">
        <v>90690637500</v>
      </c>
      <c r="AY196" s="144">
        <v>19779483942.810001</v>
      </c>
      <c r="AZ196" s="144">
        <v>124167160141.19</v>
      </c>
      <c r="BA196" s="144">
        <v>155751825000</v>
      </c>
      <c r="BB196" s="144">
        <v>29472387500</v>
      </c>
      <c r="BC196" s="144">
        <v>200486294476.79999</v>
      </c>
      <c r="BD196" s="142">
        <v>335452495889</v>
      </c>
      <c r="BE196" s="142">
        <v>350892088505.31</v>
      </c>
      <c r="BF196" s="144">
        <v>165573083000</v>
      </c>
      <c r="BG196" s="144">
        <v>166639172262.70001</v>
      </c>
      <c r="BH196" s="144">
        <v>28796931200</v>
      </c>
      <c r="BI196" s="144">
        <v>4644918000</v>
      </c>
      <c r="BJ196" s="144">
        <v>37538946201.220001</v>
      </c>
      <c r="BK196" s="144">
        <v>184806783500</v>
      </c>
      <c r="BL196" s="144">
        <v>26824621498.509998</v>
      </c>
      <c r="BM196" s="144">
        <v>237669071776.06</v>
      </c>
      <c r="BN196" s="144">
        <v>31548966500</v>
      </c>
      <c r="BO196" s="144">
        <v>5360341498.8199997</v>
      </c>
      <c r="BP196" s="144">
        <v>39770338640.910004</v>
      </c>
      <c r="BQ196" s="154">
        <v>43305</v>
      </c>
      <c r="BR196" s="144">
        <v>27793632000</v>
      </c>
      <c r="BS196" s="152">
        <v>1942050000</v>
      </c>
      <c r="BT196" s="144">
        <v>31284098736.529999</v>
      </c>
      <c r="BU196" s="144">
        <v>113255959000</v>
      </c>
      <c r="BV196" s="152">
        <v>132481477224.14</v>
      </c>
      <c r="BW196" s="144">
        <f>246843582000+77857460000</f>
        <v>324701042000</v>
      </c>
      <c r="BX196" s="144">
        <v>387965047874.64001</v>
      </c>
      <c r="BY196" s="148">
        <v>77846932300</v>
      </c>
      <c r="BZ196" s="148">
        <v>11155909000</v>
      </c>
      <c r="CA196" s="148">
        <v>99544017740.119995</v>
      </c>
      <c r="CB196" s="148">
        <v>73576410800</v>
      </c>
      <c r="CC196" s="148">
        <v>74202018865.729996</v>
      </c>
      <c r="CD196" s="148">
        <v>25645820000</v>
      </c>
      <c r="CE196" s="148">
        <v>27173331239.23</v>
      </c>
      <c r="CI196" s="148">
        <v>193406275900</v>
      </c>
      <c r="CJ196" s="148">
        <v>193263026818.10999</v>
      </c>
      <c r="CK196" s="155">
        <v>64958691500</v>
      </c>
      <c r="CL196" s="155">
        <v>75565065177.940002</v>
      </c>
      <c r="CM196" s="148">
        <v>0</v>
      </c>
      <c r="CN196" s="148">
        <v>0</v>
      </c>
      <c r="CO196" s="148">
        <v>25055770511.43</v>
      </c>
      <c r="CP196" s="148">
        <v>0</v>
      </c>
      <c r="CQ196" s="148">
        <v>0</v>
      </c>
      <c r="CR196" s="148">
        <v>10302574141.49</v>
      </c>
      <c r="CS196" s="148"/>
      <c r="CT196" s="148"/>
      <c r="CU196" s="148"/>
      <c r="CV196" s="148"/>
      <c r="CW196" s="148"/>
      <c r="CX196" s="148"/>
    </row>
    <row r="197" spans="1:102" x14ac:dyDescent="0.25">
      <c r="A197" s="154">
        <v>43306</v>
      </c>
      <c r="B197" s="142">
        <f>427874303000+44233830000</f>
        <v>472108133000</v>
      </c>
      <c r="C197" s="142">
        <v>560935056255.09998</v>
      </c>
      <c r="D197" s="144">
        <v>304693338454</v>
      </c>
      <c r="E197" s="144">
        <v>337917452700</v>
      </c>
      <c r="F197" s="144">
        <v>828256102101.45203</v>
      </c>
      <c r="G197" s="142">
        <v>108579017834</v>
      </c>
      <c r="H197" s="142">
        <v>127098217208.69</v>
      </c>
      <c r="I197" s="144">
        <v>1002000000</v>
      </c>
      <c r="J197" s="144">
        <v>4115033000</v>
      </c>
      <c r="K197" s="144">
        <v>5536597066.6099997</v>
      </c>
      <c r="L197" s="144">
        <v>595950609097</v>
      </c>
      <c r="M197" s="144">
        <v>694141521747.99097</v>
      </c>
      <c r="N197" s="144">
        <v>300926929400</v>
      </c>
      <c r="O197" s="144">
        <v>28368608600</v>
      </c>
      <c r="P197" s="144">
        <v>389436951798.51001</v>
      </c>
      <c r="Q197" s="144">
        <v>63139769400</v>
      </c>
      <c r="R197" s="144">
        <v>15059022550</v>
      </c>
      <c r="S197" s="144">
        <v>83670084503.009995</v>
      </c>
      <c r="T197" s="144">
        <v>305509422847.56</v>
      </c>
      <c r="U197" s="144">
        <v>39428725005.080002</v>
      </c>
      <c r="V197" s="144">
        <v>500360356590.96002</v>
      </c>
      <c r="W197" s="144">
        <v>30149799500</v>
      </c>
      <c r="X197" s="144">
        <v>4922355729.2799997</v>
      </c>
      <c r="Y197" s="144">
        <v>45347620889.32</v>
      </c>
      <c r="Z197" s="144">
        <v>63319126300.709999</v>
      </c>
      <c r="AA197" s="144">
        <v>66203861551.809998</v>
      </c>
      <c r="AB197" s="144">
        <v>31956662800</v>
      </c>
      <c r="AC197" s="144">
        <v>5829143750.1599998</v>
      </c>
      <c r="AD197" s="144">
        <v>43910248304.370003</v>
      </c>
      <c r="AE197" s="144">
        <v>28305450800</v>
      </c>
      <c r="AF197" s="144">
        <v>3840808953.8099999</v>
      </c>
      <c r="AG197" s="144">
        <v>36495306834.419998</v>
      </c>
      <c r="AH197" s="142">
        <v>754221126853.59998</v>
      </c>
      <c r="AI197" s="142">
        <v>985331590276.84802</v>
      </c>
      <c r="AJ197" s="144">
        <v>22436664312</v>
      </c>
      <c r="AK197" s="144">
        <v>3606779273.5700002</v>
      </c>
      <c r="AL197" s="144">
        <v>29915975426.939999</v>
      </c>
      <c r="AM197" s="144">
        <v>70102195403.080002</v>
      </c>
      <c r="AN197" s="144">
        <v>16987646399.84</v>
      </c>
      <c r="AO197" s="144">
        <v>93840172267.389999</v>
      </c>
      <c r="AP197" s="142">
        <v>243423938000</v>
      </c>
      <c r="AQ197" s="142">
        <v>315141273091.44</v>
      </c>
      <c r="AR197" s="144">
        <v>39522677500</v>
      </c>
      <c r="AS197" s="144">
        <v>5833913900.6199999</v>
      </c>
      <c r="AT197" s="144">
        <v>54093231376.43</v>
      </c>
      <c r="AU197" s="144">
        <v>946438176000</v>
      </c>
      <c r="AV197" s="144">
        <v>42331562000</v>
      </c>
      <c r="AW197" s="144">
        <v>1086898154596.58</v>
      </c>
      <c r="AX197" s="144">
        <v>87306935500</v>
      </c>
      <c r="AY197" s="144">
        <v>19741065902.810001</v>
      </c>
      <c r="AZ197" s="144">
        <v>124056296229.60001</v>
      </c>
      <c r="BA197" s="144">
        <v>156209416949</v>
      </c>
      <c r="BB197" s="144">
        <v>29559505000</v>
      </c>
      <c r="BC197" s="144">
        <v>201067206707.22</v>
      </c>
      <c r="BD197" s="142">
        <v>322038360236</v>
      </c>
      <c r="BE197" s="142">
        <v>351592199298.96997</v>
      </c>
      <c r="BF197" s="144">
        <v>164348323500</v>
      </c>
      <c r="BG197" s="144">
        <v>165450092075.22</v>
      </c>
      <c r="BH197" s="144">
        <v>28874024700</v>
      </c>
      <c r="BI197" s="144">
        <v>4608976500</v>
      </c>
      <c r="BJ197" s="144">
        <v>37602780344.139999</v>
      </c>
      <c r="BK197" s="144">
        <v>184548691500</v>
      </c>
      <c r="BL197" s="144">
        <v>26916227498.509998</v>
      </c>
      <c r="BM197" s="144">
        <v>232644824263.51999</v>
      </c>
      <c r="BN197" s="144">
        <v>31560221500</v>
      </c>
      <c r="BO197" s="144">
        <v>5339058998.8199997</v>
      </c>
      <c r="BP197" s="144">
        <v>39767118724.970001</v>
      </c>
      <c r="BQ197" s="154">
        <v>43306</v>
      </c>
      <c r="BR197" s="144">
        <v>27864390500</v>
      </c>
      <c r="BS197" s="152">
        <v>1907150000</v>
      </c>
      <c r="BT197" s="144">
        <v>31324491922.720001</v>
      </c>
      <c r="BU197" s="144">
        <v>113317429000</v>
      </c>
      <c r="BV197" s="152">
        <v>132572489374.88</v>
      </c>
      <c r="BW197" s="144">
        <f>247117505000+78167625000</f>
        <v>325285130000</v>
      </c>
      <c r="BX197" s="144">
        <v>388431127889.03998</v>
      </c>
      <c r="BY197" s="148">
        <v>74085482900</v>
      </c>
      <c r="BZ197" s="148">
        <v>11133504500</v>
      </c>
      <c r="CA197" s="148">
        <v>99592102464.449997</v>
      </c>
      <c r="CB197" s="148">
        <v>73306941100</v>
      </c>
      <c r="CC197" s="148">
        <v>73930049721.110001</v>
      </c>
      <c r="CD197" s="148">
        <v>25635590000</v>
      </c>
      <c r="CE197" s="148">
        <v>27167624856.639999</v>
      </c>
      <c r="CI197" s="148">
        <v>192947538400</v>
      </c>
      <c r="CJ197" s="148">
        <v>192796617627.67999</v>
      </c>
      <c r="CK197" s="155">
        <v>64957537400</v>
      </c>
      <c r="CL197" s="155">
        <v>75587915090.029999</v>
      </c>
      <c r="CM197" s="148"/>
      <c r="CN197" s="148"/>
      <c r="CO197" s="148"/>
      <c r="CP197" s="148"/>
      <c r="CQ197" s="148"/>
      <c r="CR197" s="148"/>
      <c r="CS197" s="148"/>
      <c r="CT197" s="148"/>
      <c r="CU197" s="148"/>
      <c r="CV197" s="148"/>
      <c r="CW197" s="148"/>
      <c r="CX197" s="148"/>
    </row>
    <row r="198" spans="1:102" x14ac:dyDescent="0.25">
      <c r="A198" s="154">
        <v>43307</v>
      </c>
      <c r="B198" s="142">
        <v>427877331500</v>
      </c>
      <c r="C198" s="142">
        <v>560731750492.78003</v>
      </c>
      <c r="D198" s="144">
        <v>252990954067</v>
      </c>
      <c r="E198" s="144">
        <v>338849135500</v>
      </c>
      <c r="F198" s="144">
        <v>828336286005.95203</v>
      </c>
      <c r="G198" s="142">
        <v>92954801812</v>
      </c>
      <c r="H198" s="142">
        <v>127165011521.75</v>
      </c>
      <c r="I198" s="144">
        <v>1002700000</v>
      </c>
      <c r="J198" s="144">
        <v>4106801600</v>
      </c>
      <c r="K198" s="144">
        <v>5529038737.4300003</v>
      </c>
      <c r="L198" s="144">
        <v>612845352961</v>
      </c>
      <c r="M198" s="144">
        <v>694240545401.36096</v>
      </c>
      <c r="N198" s="144">
        <v>296416043740</v>
      </c>
      <c r="O198" s="144">
        <v>28439421100</v>
      </c>
      <c r="P198" s="144">
        <v>389640560927.83002</v>
      </c>
      <c r="Q198" s="144">
        <v>63174331000</v>
      </c>
      <c r="R198" s="144">
        <v>15078474550</v>
      </c>
      <c r="S198" s="144">
        <v>83733709985.610001</v>
      </c>
      <c r="T198" s="144">
        <v>313097985227.56</v>
      </c>
      <c r="U198" s="144">
        <v>39517958005.080002</v>
      </c>
      <c r="V198" s="144">
        <v>500576116464.34998</v>
      </c>
      <c r="W198" s="144">
        <v>30165323000</v>
      </c>
      <c r="X198" s="144">
        <v>5130280229.75</v>
      </c>
      <c r="Y198" s="144">
        <v>45375822709.029999</v>
      </c>
      <c r="Z198" s="144">
        <v>64260825100.709999</v>
      </c>
      <c r="AA198" s="144">
        <v>66393692062.330002</v>
      </c>
      <c r="AB198" s="144">
        <v>32755599400</v>
      </c>
      <c r="AC198" s="144">
        <v>5939017250.1599998</v>
      </c>
      <c r="AD198" s="144">
        <v>43894620845.860001</v>
      </c>
      <c r="AE198" s="144">
        <v>28309463000</v>
      </c>
      <c r="AF198" s="144">
        <v>3848021953.8099999</v>
      </c>
      <c r="AG198" s="144">
        <v>36511119401.790001</v>
      </c>
      <c r="AH198" s="142">
        <v>803060097190.07996</v>
      </c>
      <c r="AI198" s="142">
        <v>994802386361.79797</v>
      </c>
      <c r="AJ198" s="144">
        <v>22425027638</v>
      </c>
      <c r="AK198" s="144">
        <v>3612952773.5700002</v>
      </c>
      <c r="AL198" s="144">
        <v>29913891807.310001</v>
      </c>
      <c r="AM198" s="144">
        <v>70133659604.080002</v>
      </c>
      <c r="AN198" s="144">
        <v>17009858899.84</v>
      </c>
      <c r="AO198" s="144">
        <v>93875856217.860001</v>
      </c>
      <c r="AP198" s="142">
        <v>236483416500</v>
      </c>
      <c r="AQ198" s="142">
        <v>314945826721.48999</v>
      </c>
      <c r="AR198" s="144">
        <v>34478554000</v>
      </c>
      <c r="AS198" s="144">
        <v>6043523901.0900002</v>
      </c>
      <c r="AT198" s="144">
        <v>54130204109.540001</v>
      </c>
      <c r="AU198" s="144">
        <v>945454302000</v>
      </c>
      <c r="AV198" s="144">
        <v>42495202000</v>
      </c>
      <c r="AW198" s="144">
        <v>1087013345790.76</v>
      </c>
      <c r="AX198" s="144">
        <v>86835827500</v>
      </c>
      <c r="AY198" s="144">
        <v>19949888902.810001</v>
      </c>
      <c r="AZ198" s="144">
        <v>124162139155.64999</v>
      </c>
      <c r="BA198" s="144">
        <v>156341062250</v>
      </c>
      <c r="BB198" s="144">
        <v>29431485000</v>
      </c>
      <c r="BC198" s="144">
        <v>201107031515.85001</v>
      </c>
      <c r="BD198" s="142">
        <v>322045169957</v>
      </c>
      <c r="BE198" s="142">
        <v>351653716344.06</v>
      </c>
      <c r="BF198" s="144">
        <v>165038825000</v>
      </c>
      <c r="BG198" s="144">
        <v>166176237438.82001</v>
      </c>
      <c r="BH198" s="144">
        <v>28870591700</v>
      </c>
      <c r="BI198" s="144">
        <v>4763924000</v>
      </c>
      <c r="BJ198" s="144">
        <v>37608938602.849998</v>
      </c>
      <c r="BK198" s="144">
        <v>146331270500</v>
      </c>
      <c r="BL198" s="144">
        <v>26907199498.509998</v>
      </c>
      <c r="BM198" s="144">
        <v>232687333043.97</v>
      </c>
      <c r="BN198" s="144">
        <v>31555295000</v>
      </c>
      <c r="BO198" s="144">
        <v>5340512498.8199997</v>
      </c>
      <c r="BP198" s="144">
        <v>39770453441.199997</v>
      </c>
      <c r="BQ198" s="154">
        <v>43307</v>
      </c>
      <c r="BR198" s="144">
        <v>27824567000</v>
      </c>
      <c r="BS198" s="152">
        <v>1924400000</v>
      </c>
      <c r="BT198" s="144">
        <v>31306452363.91</v>
      </c>
      <c r="BU198" s="144">
        <v>96286029500</v>
      </c>
      <c r="BV198" s="152">
        <v>132631551042.36</v>
      </c>
      <c r="BW198" s="144">
        <f>247145485500+78210700000</f>
        <v>325356185500</v>
      </c>
      <c r="BX198" s="144">
        <v>388364171755.65002</v>
      </c>
      <c r="BY198" s="148">
        <v>74821479700</v>
      </c>
      <c r="BZ198" s="148">
        <v>11147296000</v>
      </c>
      <c r="CA198" s="148">
        <v>99549662438.839996</v>
      </c>
      <c r="CB198" s="148">
        <v>73571425300</v>
      </c>
      <c r="CC198" s="148">
        <v>74185785753.729996</v>
      </c>
      <c r="CD198" s="148">
        <v>25682755000</v>
      </c>
      <c r="CE198" s="148">
        <v>27219313665.290001</v>
      </c>
      <c r="CI198" s="148">
        <v>193085029000</v>
      </c>
      <c r="CJ198" s="148">
        <v>192926454882.48001</v>
      </c>
      <c r="CK198" s="155">
        <v>64959083300</v>
      </c>
      <c r="CL198" s="155">
        <v>75605510226.940002</v>
      </c>
      <c r="CM198" s="148"/>
      <c r="CN198" s="148"/>
      <c r="CO198" s="148"/>
      <c r="CP198" s="148"/>
      <c r="CQ198" s="148"/>
      <c r="CR198" s="148"/>
      <c r="CS198" s="148"/>
      <c r="CT198" s="148"/>
      <c r="CU198" s="148"/>
      <c r="CV198" s="148"/>
      <c r="CW198" s="148"/>
      <c r="CX198" s="148"/>
    </row>
    <row r="199" spans="1:102" x14ac:dyDescent="0.25">
      <c r="A199" s="154">
        <v>43308</v>
      </c>
      <c r="B199" s="142">
        <v>421920165500</v>
      </c>
      <c r="C199" s="142">
        <v>560841193564.51001</v>
      </c>
      <c r="D199" s="144">
        <v>243422301673</v>
      </c>
      <c r="E199" s="144">
        <v>336595945400</v>
      </c>
      <c r="F199" s="144">
        <v>826195170074.98206</v>
      </c>
      <c r="G199" s="142">
        <v>97941464500</v>
      </c>
      <c r="H199" s="142">
        <v>127173996788.17</v>
      </c>
      <c r="I199" s="144">
        <v>1003500000</v>
      </c>
      <c r="J199" s="144">
        <v>4147254060</v>
      </c>
      <c r="K199" s="144">
        <v>15873468102.25</v>
      </c>
      <c r="L199" s="144">
        <v>622813363546</v>
      </c>
      <c r="M199" s="144">
        <v>694321922884.10095</v>
      </c>
      <c r="N199" s="144">
        <v>296499109420</v>
      </c>
      <c r="O199" s="144">
        <v>28446291920</v>
      </c>
      <c r="P199" s="144">
        <v>389788349437.09998</v>
      </c>
      <c r="Q199" s="144">
        <v>63275174900</v>
      </c>
      <c r="R199" s="144">
        <v>15028494360</v>
      </c>
      <c r="S199" s="144">
        <v>83794918839.529999</v>
      </c>
      <c r="T199" s="144">
        <v>358489489295.56</v>
      </c>
      <c r="U199" s="144">
        <v>39578022105.080002</v>
      </c>
      <c r="V199" s="144">
        <v>500602897376.56</v>
      </c>
      <c r="W199" s="144">
        <v>30165638000</v>
      </c>
      <c r="X199" s="144">
        <v>5191542174.75</v>
      </c>
      <c r="Y199" s="144">
        <v>45396382603.720001</v>
      </c>
      <c r="Z199" s="144">
        <v>65174616700.75</v>
      </c>
      <c r="AA199" s="144">
        <v>66698673956.550003</v>
      </c>
      <c r="AB199" s="144">
        <v>32742615400</v>
      </c>
      <c r="AC199" s="144">
        <v>6095589600.1599998</v>
      </c>
      <c r="AD199" s="144">
        <v>44042481811.410004</v>
      </c>
      <c r="AE199" s="144">
        <v>28302702400</v>
      </c>
      <c r="AF199" s="144">
        <v>3850312843.8099999</v>
      </c>
      <c r="AG199" s="144">
        <v>36511236243.330002</v>
      </c>
      <c r="AH199" s="142">
        <v>818210099190.07996</v>
      </c>
      <c r="AI199" s="142">
        <v>967293378683.078</v>
      </c>
      <c r="AJ199" s="144">
        <v>22422397750</v>
      </c>
      <c r="AK199" s="144">
        <v>3617404928.5700002</v>
      </c>
      <c r="AL199" s="144">
        <v>29919139348.259998</v>
      </c>
      <c r="AM199" s="144">
        <v>70263544450.080002</v>
      </c>
      <c r="AN199" s="144">
        <v>16952961479.84</v>
      </c>
      <c r="AO199" s="144">
        <v>93959739917.679993</v>
      </c>
      <c r="AP199" s="142">
        <v>193498007500</v>
      </c>
      <c r="AQ199" s="142">
        <v>312780857730.10999</v>
      </c>
      <c r="AR199" s="144">
        <v>34502959000</v>
      </c>
      <c r="AS199" s="144">
        <v>6105435181.0900002</v>
      </c>
      <c r="AT199" s="144">
        <v>54173788588.059998</v>
      </c>
      <c r="AU199" s="144">
        <v>1045174753000</v>
      </c>
      <c r="AV199" s="144">
        <v>42951742000</v>
      </c>
      <c r="AW199" s="144">
        <v>1112384233361.3701</v>
      </c>
      <c r="AX199" s="144">
        <v>91835232500</v>
      </c>
      <c r="AY199" s="144">
        <v>19870892882.810001</v>
      </c>
      <c r="AZ199" s="144">
        <v>124097988245.87</v>
      </c>
      <c r="BA199" s="144">
        <v>156218294764</v>
      </c>
      <c r="BB199" s="144">
        <v>29954890000</v>
      </c>
      <c r="BC199" s="144">
        <v>201543868313.04001</v>
      </c>
      <c r="BD199" s="142">
        <v>322085899485</v>
      </c>
      <c r="BE199" s="142">
        <v>351760308588.67999</v>
      </c>
      <c r="BF199" s="144">
        <v>165414195000</v>
      </c>
      <c r="BG199" s="144">
        <v>166587288523.17999</v>
      </c>
      <c r="BH199" s="144">
        <v>29378489800</v>
      </c>
      <c r="BI199" s="144">
        <v>4873861500</v>
      </c>
      <c r="BJ199" s="144">
        <v>37623799710.82</v>
      </c>
      <c r="BK199" s="144">
        <v>152301112000</v>
      </c>
      <c r="BL199" s="144">
        <v>24227280498.509998</v>
      </c>
      <c r="BM199" s="144">
        <v>233309779575.28</v>
      </c>
      <c r="BN199" s="144">
        <v>31538295000</v>
      </c>
      <c r="BO199" s="144">
        <v>5351044498.8199997</v>
      </c>
      <c r="BP199" s="144">
        <v>39770788019.510002</v>
      </c>
      <c r="BQ199" s="154">
        <v>43308</v>
      </c>
      <c r="BR199" s="144">
        <v>27844469500</v>
      </c>
      <c r="BS199" s="152">
        <v>1937400000</v>
      </c>
      <c r="BT199" s="144">
        <v>31343889137.82</v>
      </c>
      <c r="BU199" s="144">
        <v>107267061500</v>
      </c>
      <c r="BV199" s="152">
        <v>132646226447.86</v>
      </c>
      <c r="BW199" s="144">
        <v>324836834000</v>
      </c>
      <c r="BX199" s="144">
        <v>389621614529.37</v>
      </c>
      <c r="BY199" s="148">
        <v>74865668000</v>
      </c>
      <c r="BZ199" s="148">
        <v>11182553000</v>
      </c>
      <c r="CA199" s="148">
        <v>99644194590.309998</v>
      </c>
      <c r="CB199" s="148">
        <v>74389723300</v>
      </c>
      <c r="CC199" s="148">
        <v>74791532593.699997</v>
      </c>
      <c r="CD199" s="148">
        <v>25697375000</v>
      </c>
      <c r="CE199" s="148">
        <v>27238455741.73</v>
      </c>
      <c r="CI199" s="148">
        <v>194248952400</v>
      </c>
      <c r="CJ199" s="148">
        <v>194082719830.41</v>
      </c>
      <c r="CK199" s="155">
        <v>64939002700</v>
      </c>
      <c r="CL199" s="155">
        <v>75605510226.940002</v>
      </c>
      <c r="CM199" s="148"/>
      <c r="CN199" s="148"/>
      <c r="CO199" s="148"/>
      <c r="CP199" s="148"/>
      <c r="CQ199" s="148"/>
      <c r="CR199" s="148"/>
      <c r="CS199" s="148"/>
      <c r="CT199" s="148"/>
      <c r="CU199" s="148"/>
      <c r="CV199" s="148"/>
      <c r="CW199" s="148"/>
      <c r="CX199" s="148"/>
    </row>
    <row r="200" spans="1:102" x14ac:dyDescent="0.25">
      <c r="A200" s="154">
        <v>43309</v>
      </c>
      <c r="B200" s="142">
        <v>421920165500</v>
      </c>
      <c r="C200" s="142">
        <v>560841193564.51001</v>
      </c>
      <c r="D200" s="144">
        <v>243422301673</v>
      </c>
      <c r="E200" s="144">
        <v>336595945400</v>
      </c>
      <c r="F200" s="144">
        <v>826195170074.98206</v>
      </c>
      <c r="G200" s="142">
        <v>97941464500</v>
      </c>
      <c r="H200" s="142">
        <v>127173996788.17</v>
      </c>
      <c r="I200" s="144">
        <v>1003500000</v>
      </c>
      <c r="J200" s="144">
        <v>4147254060</v>
      </c>
      <c r="K200" s="144">
        <v>15873468102.25</v>
      </c>
      <c r="L200" s="144">
        <v>622813363546</v>
      </c>
      <c r="M200" s="144">
        <v>694321922884.10095</v>
      </c>
      <c r="N200" s="144">
        <v>296499109420</v>
      </c>
      <c r="O200" s="144">
        <v>28446291920</v>
      </c>
      <c r="P200" s="144">
        <v>389788349437.09998</v>
      </c>
      <c r="Q200" s="144">
        <v>63275174900</v>
      </c>
      <c r="R200" s="144">
        <v>15028494360</v>
      </c>
      <c r="S200" s="144">
        <v>83794918839.529999</v>
      </c>
      <c r="T200" s="144">
        <v>358489489295.56</v>
      </c>
      <c r="U200" s="144">
        <v>39578022105.080002</v>
      </c>
      <c r="V200" s="144">
        <v>500602897376.56</v>
      </c>
      <c r="W200" s="144">
        <v>30165638000</v>
      </c>
      <c r="X200" s="144">
        <v>5191542174.75</v>
      </c>
      <c r="Y200" s="144">
        <v>45396382603.720001</v>
      </c>
      <c r="Z200" s="144">
        <v>65174616700.75</v>
      </c>
      <c r="AA200" s="144">
        <v>66698673956.550003</v>
      </c>
      <c r="AB200" s="144">
        <v>32742615400</v>
      </c>
      <c r="AC200" s="144">
        <v>6095589600.1599998</v>
      </c>
      <c r="AD200" s="144">
        <v>44042481811.410004</v>
      </c>
      <c r="AE200" s="144">
        <v>28302702400</v>
      </c>
      <c r="AF200" s="144">
        <v>3850312843.8099999</v>
      </c>
      <c r="AG200" s="144">
        <v>36511236243.330002</v>
      </c>
      <c r="AH200" s="142">
        <v>818210099190.07996</v>
      </c>
      <c r="AI200" s="142">
        <v>967293378683.078</v>
      </c>
      <c r="AJ200" s="144">
        <v>22422397750</v>
      </c>
      <c r="AK200" s="144">
        <v>3617404928.5700002</v>
      </c>
      <c r="AL200" s="144">
        <v>29919139348.259998</v>
      </c>
      <c r="AM200" s="144">
        <v>70263544450.080002</v>
      </c>
      <c r="AN200" s="144">
        <v>16952961479.84</v>
      </c>
      <c r="AO200" s="144">
        <v>93959739917.679993</v>
      </c>
      <c r="AP200" s="142">
        <v>193498007500</v>
      </c>
      <c r="AQ200" s="142">
        <v>312780857730.10999</v>
      </c>
      <c r="AR200" s="144">
        <v>34502959000</v>
      </c>
      <c r="AS200" s="144">
        <v>6105435181.0900002</v>
      </c>
      <c r="AT200" s="144">
        <v>54173788588.059998</v>
      </c>
      <c r="AU200" s="144">
        <v>1045174753000</v>
      </c>
      <c r="AV200" s="144">
        <v>42951742000</v>
      </c>
      <c r="AW200" s="144">
        <v>1112384233361.3701</v>
      </c>
      <c r="AX200" s="144">
        <v>91835232500</v>
      </c>
      <c r="AY200" s="144">
        <v>19870892882.810001</v>
      </c>
      <c r="AZ200" s="144">
        <v>124097988245.87</v>
      </c>
      <c r="BA200" s="144">
        <v>156218294764</v>
      </c>
      <c r="BB200" s="144">
        <v>29954890000</v>
      </c>
      <c r="BC200" s="144">
        <v>201543868313.04001</v>
      </c>
      <c r="BD200" s="142">
        <v>322085899485</v>
      </c>
      <c r="BE200" s="142">
        <v>351760308588.67999</v>
      </c>
      <c r="BF200" s="144">
        <v>165414195000</v>
      </c>
      <c r="BG200" s="144">
        <v>166587288523.17999</v>
      </c>
      <c r="BH200" s="144">
        <v>29378489800</v>
      </c>
      <c r="BI200" s="144">
        <v>4873861500</v>
      </c>
      <c r="BJ200" s="144">
        <v>37623799710.82</v>
      </c>
      <c r="BK200" s="144">
        <v>152301112000</v>
      </c>
      <c r="BL200" s="144">
        <v>24227280498.509998</v>
      </c>
      <c r="BM200" s="144">
        <v>233309779575.28</v>
      </c>
      <c r="BN200" s="144">
        <v>31538295000</v>
      </c>
      <c r="BO200" s="144">
        <v>5351044498.8199997</v>
      </c>
      <c r="BP200" s="144">
        <v>39770788019.510002</v>
      </c>
      <c r="BQ200" s="154">
        <v>43309</v>
      </c>
      <c r="BR200" s="144">
        <v>27844469500</v>
      </c>
      <c r="BS200" s="152">
        <v>1937400000</v>
      </c>
      <c r="BT200" s="144">
        <v>31343889137.82</v>
      </c>
      <c r="BU200" s="144">
        <v>107267061500</v>
      </c>
      <c r="BV200" s="152">
        <v>132646226447.86</v>
      </c>
      <c r="BW200" s="144">
        <v>324836834000</v>
      </c>
      <c r="BX200" s="144">
        <v>389621614529.37</v>
      </c>
      <c r="BY200" s="148">
        <v>74865668000</v>
      </c>
      <c r="BZ200" s="148">
        <v>11182553000</v>
      </c>
      <c r="CA200" s="148">
        <v>99644194590.309998</v>
      </c>
      <c r="CB200" s="148">
        <v>74389723300</v>
      </c>
      <c r="CC200" s="148">
        <v>74791532593.699997</v>
      </c>
      <c r="CD200" s="148">
        <v>25697375000</v>
      </c>
      <c r="CE200" s="148">
        <v>27238455741.73</v>
      </c>
      <c r="CI200" s="148">
        <v>194248952400</v>
      </c>
      <c r="CJ200" s="148">
        <v>194082719830.41</v>
      </c>
      <c r="CK200" s="155">
        <v>64939002700</v>
      </c>
      <c r="CL200" s="155">
        <v>75605510226.940002</v>
      </c>
      <c r="CM200" s="148"/>
      <c r="CN200" s="148"/>
      <c r="CO200" s="148"/>
      <c r="CP200" s="148"/>
      <c r="CQ200" s="148"/>
      <c r="CR200" s="148"/>
      <c r="CS200" s="148"/>
      <c r="CT200" s="148"/>
      <c r="CU200" s="148"/>
      <c r="CV200" s="148"/>
      <c r="CW200" s="148"/>
      <c r="CX200" s="148"/>
    </row>
    <row r="201" spans="1:102" x14ac:dyDescent="0.25">
      <c r="A201" s="154">
        <v>43310</v>
      </c>
      <c r="B201" s="142">
        <v>421920165500</v>
      </c>
      <c r="C201" s="142">
        <v>560841193564.51001</v>
      </c>
      <c r="D201" s="144">
        <v>243422301673</v>
      </c>
      <c r="E201" s="144">
        <v>336595945400</v>
      </c>
      <c r="F201" s="144">
        <v>826195170074.98206</v>
      </c>
      <c r="G201" s="142">
        <v>97941464500</v>
      </c>
      <c r="H201" s="142">
        <v>127173996788.17</v>
      </c>
      <c r="I201" s="144">
        <v>1003500000</v>
      </c>
      <c r="J201" s="144">
        <v>4147254060</v>
      </c>
      <c r="K201" s="144">
        <v>15873468102.25</v>
      </c>
      <c r="L201" s="144">
        <v>622813363546</v>
      </c>
      <c r="M201" s="144">
        <v>694321922884.10095</v>
      </c>
      <c r="N201" s="144">
        <v>296499109420</v>
      </c>
      <c r="O201" s="144">
        <v>28446291920</v>
      </c>
      <c r="P201" s="144">
        <v>389788349437.09998</v>
      </c>
      <c r="Q201" s="144">
        <v>63275174900</v>
      </c>
      <c r="R201" s="144">
        <v>15028494360</v>
      </c>
      <c r="S201" s="144">
        <v>83794918839.529999</v>
      </c>
      <c r="T201" s="144">
        <v>358489489295.56</v>
      </c>
      <c r="U201" s="144">
        <v>39578022105.080002</v>
      </c>
      <c r="V201" s="144">
        <v>500602897376.56</v>
      </c>
      <c r="W201" s="144">
        <v>30165638000</v>
      </c>
      <c r="X201" s="144">
        <v>5191542174.75</v>
      </c>
      <c r="Y201" s="144">
        <v>45396382603.720001</v>
      </c>
      <c r="Z201" s="144">
        <v>65174616700.75</v>
      </c>
      <c r="AA201" s="144">
        <v>66698673956.550003</v>
      </c>
      <c r="AB201" s="144">
        <v>32742615400</v>
      </c>
      <c r="AC201" s="144">
        <v>6095589600.1599998</v>
      </c>
      <c r="AD201" s="144">
        <v>44042481811.410004</v>
      </c>
      <c r="AE201" s="144">
        <v>28302702400</v>
      </c>
      <c r="AF201" s="144">
        <v>3850312843.8099999</v>
      </c>
      <c r="AG201" s="144">
        <v>36511236243.330002</v>
      </c>
      <c r="AH201" s="142">
        <v>818210099190.07996</v>
      </c>
      <c r="AI201" s="142">
        <v>967293378683.078</v>
      </c>
      <c r="AJ201" s="144">
        <v>22422397750</v>
      </c>
      <c r="AK201" s="144">
        <v>3617404928.5700002</v>
      </c>
      <c r="AL201" s="144">
        <v>29919139348.259998</v>
      </c>
      <c r="AM201" s="144">
        <v>70263544450.080002</v>
      </c>
      <c r="AN201" s="144">
        <v>16952961479.84</v>
      </c>
      <c r="AO201" s="144">
        <v>93959739917.679993</v>
      </c>
      <c r="AP201" s="142">
        <v>193498007500</v>
      </c>
      <c r="AQ201" s="142">
        <v>312780857730.10999</v>
      </c>
      <c r="AR201" s="144">
        <v>34502959000</v>
      </c>
      <c r="AS201" s="144">
        <v>6105435181.0900002</v>
      </c>
      <c r="AT201" s="144">
        <v>54173788588.059998</v>
      </c>
      <c r="AU201" s="144">
        <v>1045174753000</v>
      </c>
      <c r="AV201" s="144">
        <v>42951742000</v>
      </c>
      <c r="AW201" s="144">
        <v>1112384233361.3701</v>
      </c>
      <c r="AX201" s="144">
        <v>91835232500</v>
      </c>
      <c r="AY201" s="144">
        <v>19870892882.810001</v>
      </c>
      <c r="AZ201" s="144">
        <v>124097988245.87</v>
      </c>
      <c r="BA201" s="144">
        <v>156218294764</v>
      </c>
      <c r="BB201" s="144">
        <v>29954890000</v>
      </c>
      <c r="BC201" s="144">
        <v>201543868313.04001</v>
      </c>
      <c r="BD201" s="142">
        <v>322085899485</v>
      </c>
      <c r="BE201" s="142">
        <v>351760308588.67999</v>
      </c>
      <c r="BF201" s="144">
        <v>165414195000</v>
      </c>
      <c r="BG201" s="144">
        <v>166587288523.17999</v>
      </c>
      <c r="BH201" s="144">
        <v>29378489800</v>
      </c>
      <c r="BI201" s="144">
        <v>4873861500</v>
      </c>
      <c r="BJ201" s="144">
        <v>37623799710.82</v>
      </c>
      <c r="BK201" s="144">
        <v>152301112000</v>
      </c>
      <c r="BL201" s="144">
        <v>24227280498.509998</v>
      </c>
      <c r="BM201" s="144">
        <v>233309779575.28</v>
      </c>
      <c r="BN201" s="144">
        <v>31538295000</v>
      </c>
      <c r="BO201" s="144">
        <v>5351044498.8199997</v>
      </c>
      <c r="BP201" s="144">
        <v>39770788019.510002</v>
      </c>
      <c r="BQ201" s="154">
        <v>43310</v>
      </c>
      <c r="BR201" s="144">
        <v>27844469500</v>
      </c>
      <c r="BS201" s="152">
        <v>1937400000</v>
      </c>
      <c r="BT201" s="144">
        <v>31343889137.82</v>
      </c>
      <c r="BU201" s="144">
        <v>107267061500</v>
      </c>
      <c r="BV201" s="152">
        <v>132646226447.86</v>
      </c>
      <c r="BW201" s="144">
        <v>324836834000</v>
      </c>
      <c r="BX201" s="144">
        <v>389621614529.37</v>
      </c>
      <c r="BY201" s="148">
        <v>74865668000</v>
      </c>
      <c r="BZ201" s="148">
        <v>11182553000</v>
      </c>
      <c r="CA201" s="148">
        <v>99644194590.309998</v>
      </c>
      <c r="CB201" s="148">
        <v>74389723300</v>
      </c>
      <c r="CC201" s="148">
        <v>74791532593.699997</v>
      </c>
      <c r="CD201" s="148">
        <v>25697375000</v>
      </c>
      <c r="CE201" s="148">
        <v>27238455741.73</v>
      </c>
      <c r="CI201" s="148">
        <v>194248952400</v>
      </c>
      <c r="CJ201" s="148">
        <v>194082719830.41</v>
      </c>
      <c r="CK201" s="155">
        <v>64939002700</v>
      </c>
      <c r="CL201" s="155">
        <v>75605510226.940002</v>
      </c>
      <c r="CM201" s="148"/>
      <c r="CN201" s="148"/>
      <c r="CO201" s="148"/>
      <c r="CP201" s="148"/>
      <c r="CQ201" s="148"/>
      <c r="CR201" s="148"/>
      <c r="CS201" s="148"/>
      <c r="CT201" s="148"/>
      <c r="CU201" s="148"/>
      <c r="CV201" s="148"/>
      <c r="CW201" s="148"/>
      <c r="CX201" s="148"/>
    </row>
    <row r="202" spans="1:102" x14ac:dyDescent="0.25">
      <c r="A202" s="154">
        <v>43311</v>
      </c>
      <c r="B202" s="142">
        <v>422082720000</v>
      </c>
      <c r="C202" s="142">
        <v>562245023772.26001</v>
      </c>
      <c r="D202" s="144">
        <v>264148215170</v>
      </c>
      <c r="E202" s="144">
        <v>343195143400</v>
      </c>
      <c r="F202" s="144">
        <v>832894804827.51196</v>
      </c>
      <c r="G202" s="142">
        <v>97926325500</v>
      </c>
      <c r="H202" s="142">
        <v>127203807696.19</v>
      </c>
      <c r="I202" s="144">
        <v>1004500000</v>
      </c>
      <c r="J202" s="144">
        <v>4185512760</v>
      </c>
      <c r="K202" s="144">
        <v>15911195752.58</v>
      </c>
      <c r="L202" s="144">
        <v>617548414501</v>
      </c>
      <c r="M202" s="144">
        <v>694638077899.67102</v>
      </c>
      <c r="N202" s="144">
        <v>296497815880</v>
      </c>
      <c r="O202" s="144">
        <v>28630174020</v>
      </c>
      <c r="P202" s="144">
        <v>390151466292.26001</v>
      </c>
      <c r="Q202" s="144">
        <v>65683047350</v>
      </c>
      <c r="R202" s="144">
        <v>14997810760</v>
      </c>
      <c r="S202" s="144">
        <v>83748284182.080002</v>
      </c>
      <c r="T202" s="144">
        <v>365265245341.56</v>
      </c>
      <c r="U202" s="144">
        <v>39773737605.080002</v>
      </c>
      <c r="V202" s="144">
        <v>500994395079.27002</v>
      </c>
      <c r="W202" s="144">
        <v>34311339000</v>
      </c>
      <c r="X202" s="144">
        <v>5232139274.75</v>
      </c>
      <c r="Y202" s="144">
        <v>45438654445.279999</v>
      </c>
      <c r="Z202" s="144">
        <v>65913978700.75</v>
      </c>
      <c r="AA202" s="144">
        <v>67254853622.440002</v>
      </c>
      <c r="AB202" s="144">
        <v>34259175500</v>
      </c>
      <c r="AC202" s="144">
        <v>5879040600.1599998</v>
      </c>
      <c r="AD202" s="144">
        <v>43830791465.169998</v>
      </c>
      <c r="AE202" s="144">
        <v>28295861000</v>
      </c>
      <c r="AF202" s="144">
        <v>3876196043.8099999</v>
      </c>
      <c r="AG202" s="144">
        <v>36532615349.25</v>
      </c>
      <c r="AH202" s="142">
        <v>825487497624.672</v>
      </c>
      <c r="AI202" s="142">
        <v>967765791281.35999</v>
      </c>
      <c r="AJ202" s="144">
        <v>22407741045</v>
      </c>
      <c r="AK202" s="144">
        <v>3641450328.5700002</v>
      </c>
      <c r="AL202" s="144">
        <v>29938392625.880001</v>
      </c>
      <c r="AM202" s="144">
        <v>73583492800.080002</v>
      </c>
      <c r="AN202" s="144">
        <v>16921865279.84</v>
      </c>
      <c r="AO202" s="144">
        <v>93899920054.190002</v>
      </c>
      <c r="AP202" s="142">
        <v>214544022000</v>
      </c>
      <c r="AQ202" s="142">
        <v>312861539683.72998</v>
      </c>
      <c r="AR202" s="144">
        <v>35837986500</v>
      </c>
      <c r="AS202" s="144">
        <v>6152056581.0900002</v>
      </c>
      <c r="AT202" s="144">
        <v>54186595898.440002</v>
      </c>
      <c r="AU202" s="144">
        <v>1045175080000</v>
      </c>
      <c r="AV202" s="144">
        <v>43188754000</v>
      </c>
      <c r="AW202" s="144">
        <v>1113275547124.05</v>
      </c>
      <c r="AX202" s="144">
        <v>96749729500</v>
      </c>
      <c r="AY202" s="144">
        <v>19830084782.810001</v>
      </c>
      <c r="AZ202" s="144">
        <v>124079774114.50999</v>
      </c>
      <c r="BA202" s="144">
        <v>156577907500</v>
      </c>
      <c r="BB202" s="144">
        <v>30750187500</v>
      </c>
      <c r="BC202" s="144">
        <v>202807419088.14001</v>
      </c>
      <c r="BD202" s="142">
        <v>325717240440</v>
      </c>
      <c r="BE202" s="142">
        <v>351883254051.71997</v>
      </c>
      <c r="BF202" s="144">
        <v>165494982500</v>
      </c>
      <c r="BG202" s="144">
        <v>166775114556.47</v>
      </c>
      <c r="BH202" s="144">
        <v>29549613600</v>
      </c>
      <c r="BI202" s="144">
        <v>4910362000</v>
      </c>
      <c r="BJ202" s="144">
        <v>37660658784.330002</v>
      </c>
      <c r="BK202" s="144">
        <v>151805777500</v>
      </c>
      <c r="BL202" s="144">
        <v>24234439998.509998</v>
      </c>
      <c r="BM202" s="144">
        <v>234174128341.84</v>
      </c>
      <c r="BN202" s="144">
        <v>31519733000</v>
      </c>
      <c r="BO202" s="144">
        <v>5403369498.8199997</v>
      </c>
      <c r="BP202" s="144">
        <v>39825006593.07</v>
      </c>
      <c r="BQ202" s="154">
        <v>43311</v>
      </c>
      <c r="BR202" s="144">
        <v>27875803500</v>
      </c>
      <c r="BS202" s="152">
        <v>1934950000</v>
      </c>
      <c r="BT202" s="144">
        <v>31386373888.110001</v>
      </c>
      <c r="BU202" s="144">
        <v>116520945500</v>
      </c>
      <c r="BV202" s="152">
        <v>132793495020.73</v>
      </c>
      <c r="BW202" s="144">
        <f>246768071500+78251450000</f>
        <v>325019521500</v>
      </c>
      <c r="BX202" s="144">
        <v>389039496946.45001</v>
      </c>
      <c r="BY202" s="148">
        <v>78769335000</v>
      </c>
      <c r="BZ202" s="148">
        <v>11253312000</v>
      </c>
      <c r="CA202" s="148">
        <v>99692196495.880005</v>
      </c>
      <c r="CB202" s="148">
        <v>74913688400</v>
      </c>
      <c r="CC202" s="148">
        <v>75307954605.720001</v>
      </c>
      <c r="CD202" s="148">
        <v>25582740000</v>
      </c>
      <c r="CE202" s="148">
        <v>27137385046.560001</v>
      </c>
      <c r="CI202" s="148">
        <v>195134056300</v>
      </c>
      <c r="CJ202" s="148">
        <v>194944711936.47</v>
      </c>
      <c r="CK202" s="155">
        <v>64938294100</v>
      </c>
      <c r="CL202" s="155">
        <v>75669401347.830002</v>
      </c>
      <c r="CM202" s="148"/>
      <c r="CN202" s="148"/>
      <c r="CO202" s="148"/>
      <c r="CP202" s="148"/>
      <c r="CQ202" s="148"/>
      <c r="CR202" s="148"/>
      <c r="CS202" s="148"/>
      <c r="CT202" s="148"/>
      <c r="CU202" s="148"/>
      <c r="CV202" s="148"/>
      <c r="CW202" s="148"/>
      <c r="CX202" s="148"/>
    </row>
    <row r="203" spans="1:102" x14ac:dyDescent="0.25">
      <c r="A203" s="154">
        <v>43312</v>
      </c>
      <c r="B203" s="142">
        <v>422274093000</v>
      </c>
      <c r="C203" s="142">
        <v>562431454927.04004</v>
      </c>
      <c r="D203" s="144">
        <v>262478631180</v>
      </c>
      <c r="E203" s="144">
        <v>343162089000</v>
      </c>
      <c r="F203" s="144">
        <v>833205359709.06201</v>
      </c>
      <c r="G203" s="142">
        <v>97926884000</v>
      </c>
      <c r="H203" s="142">
        <v>127204397423.10001</v>
      </c>
      <c r="I203" s="144">
        <v>1006000000</v>
      </c>
      <c r="J203" s="144">
        <v>4063909800</v>
      </c>
      <c r="K203" s="144">
        <v>15791104278.99</v>
      </c>
      <c r="L203" s="144">
        <v>575620781401</v>
      </c>
      <c r="M203" s="144">
        <v>694897147973.11096</v>
      </c>
      <c r="N203" s="144">
        <v>262872888900</v>
      </c>
      <c r="O203" s="144">
        <v>28029432800</v>
      </c>
      <c r="P203" s="144">
        <v>386365943704.63</v>
      </c>
      <c r="Q203" s="144">
        <v>65551868600</v>
      </c>
      <c r="R203" s="144">
        <v>14864324400</v>
      </c>
      <c r="S203" s="144">
        <v>83488438993.179993</v>
      </c>
      <c r="T203" s="144">
        <v>381634940767.56</v>
      </c>
      <c r="U203" s="144">
        <v>37927049505.080002</v>
      </c>
      <c r="V203" s="144">
        <v>500735767502.59003</v>
      </c>
      <c r="W203" s="144">
        <v>34337549500</v>
      </c>
      <c r="X203" s="144">
        <v>5133706554.75</v>
      </c>
      <c r="Y203" s="144">
        <v>45369645728.639999</v>
      </c>
      <c r="Z203" s="144">
        <v>64842099100.75</v>
      </c>
      <c r="AA203" s="144">
        <v>66046019682.550003</v>
      </c>
      <c r="AB203" s="144">
        <v>35584258400</v>
      </c>
      <c r="AC203" s="144">
        <v>5968734000.1599998</v>
      </c>
      <c r="AD203" s="144">
        <v>44033337071.889999</v>
      </c>
      <c r="AE203" s="144">
        <v>28297837300</v>
      </c>
      <c r="AF203" s="144">
        <v>3812281603.8099999</v>
      </c>
      <c r="AG203" s="144">
        <v>36472155360.040001</v>
      </c>
      <c r="AH203" s="142">
        <v>835762591869.77002</v>
      </c>
      <c r="AI203" s="142">
        <v>1058275678621.39</v>
      </c>
      <c r="AJ203" s="144">
        <v>23381830875</v>
      </c>
      <c r="AK203" s="144">
        <v>3580252948.5700002</v>
      </c>
      <c r="AL203" s="144">
        <v>29865104707.630001</v>
      </c>
      <c r="AM203" s="144">
        <v>73464243500.080002</v>
      </c>
      <c r="AN203" s="144">
        <v>16767882199.84</v>
      </c>
      <c r="AO203" s="144">
        <v>93630816888.699997</v>
      </c>
      <c r="AP203" s="142">
        <v>214596722000</v>
      </c>
      <c r="AQ203" s="142">
        <v>312909560622.67999</v>
      </c>
      <c r="AR203" s="144">
        <v>37867977500</v>
      </c>
      <c r="AS203" s="144">
        <v>6038436701.0900002</v>
      </c>
      <c r="AT203" s="144">
        <v>54121845175.150002</v>
      </c>
      <c r="AU203" s="144">
        <v>1045446850500</v>
      </c>
      <c r="AV203" s="144">
        <v>42941266000</v>
      </c>
      <c r="AW203" s="144">
        <v>1113288552343.5901</v>
      </c>
      <c r="AX203" s="144">
        <v>96744678500</v>
      </c>
      <c r="AY203" s="144">
        <v>19578955702.810001</v>
      </c>
      <c r="AZ203" s="144">
        <v>123818870262.12</v>
      </c>
      <c r="BA203" s="144">
        <v>156331483881</v>
      </c>
      <c r="BB203" s="144">
        <v>29795642500</v>
      </c>
      <c r="BC203" s="144">
        <v>201630646253.07999</v>
      </c>
      <c r="BD203" s="142">
        <v>321452176372</v>
      </c>
      <c r="BE203" s="142">
        <v>342044581208.91998</v>
      </c>
      <c r="BF203" s="144">
        <v>165809934500</v>
      </c>
      <c r="BG203" s="144">
        <v>167121063695.91</v>
      </c>
      <c r="BH203" s="144">
        <v>29529468000</v>
      </c>
      <c r="BI203" s="144">
        <v>4816422000</v>
      </c>
      <c r="BJ203" s="144">
        <v>37547892490.269997</v>
      </c>
      <c r="BK203" s="144">
        <v>154393714500</v>
      </c>
      <c r="BL203" s="144">
        <v>23636007998.509998</v>
      </c>
      <c r="BM203" s="144">
        <v>233637741449.07999</v>
      </c>
      <c r="BN203" s="144">
        <v>31011178000</v>
      </c>
      <c r="BO203" s="144">
        <v>5304720998.8199997</v>
      </c>
      <c r="BP203" s="144">
        <v>39714896342.940002</v>
      </c>
      <c r="BQ203" s="154">
        <v>43312</v>
      </c>
      <c r="BR203" s="144">
        <v>27910587000</v>
      </c>
      <c r="BS203" s="152">
        <v>1870950000</v>
      </c>
      <c r="BT203" s="144">
        <v>31361690187.950001</v>
      </c>
      <c r="BU203" s="144">
        <v>112598404500</v>
      </c>
      <c r="BV203" s="152">
        <v>132869718247.06</v>
      </c>
      <c r="BW203" s="144">
        <v>324739482000</v>
      </c>
      <c r="BX203" s="144">
        <v>389943179524.84003</v>
      </c>
      <c r="BY203" s="148">
        <v>78186183500</v>
      </c>
      <c r="BZ203" s="148">
        <v>11052965000</v>
      </c>
      <c r="CA203" s="148">
        <v>99407759464.960007</v>
      </c>
      <c r="CB203" s="148">
        <v>73328952500</v>
      </c>
      <c r="CC203" s="148">
        <v>73730687581.729996</v>
      </c>
      <c r="CD203" s="148">
        <v>25696030000</v>
      </c>
      <c r="CE203" s="148">
        <v>27255199868.619999</v>
      </c>
      <c r="CI203" s="148">
        <v>191754071700</v>
      </c>
      <c r="CJ203" s="148">
        <v>191556989500.54001</v>
      </c>
      <c r="CK203" s="155">
        <v>64952034100</v>
      </c>
      <c r="CL203" s="155">
        <v>75682183076.539993</v>
      </c>
      <c r="CM203" s="148"/>
      <c r="CN203" s="148"/>
      <c r="CO203" s="148"/>
      <c r="CP203" s="148"/>
      <c r="CQ203" s="148"/>
      <c r="CR203" s="148"/>
      <c r="CS203" s="148"/>
      <c r="CT203" s="148"/>
      <c r="CU203" s="148"/>
      <c r="CV203" s="148"/>
      <c r="CW203" s="148"/>
      <c r="CX203" s="148"/>
    </row>
    <row r="204" spans="1:102" x14ac:dyDescent="0.25">
      <c r="A204" s="154">
        <v>43313</v>
      </c>
      <c r="B204" s="142">
        <v>422341132500</v>
      </c>
      <c r="C204" s="142">
        <v>569124451244.22998</v>
      </c>
      <c r="D204" s="144">
        <v>242440984892</v>
      </c>
      <c r="E204" s="144">
        <v>342387475700</v>
      </c>
      <c r="F204" s="144">
        <v>831795616972.00195</v>
      </c>
      <c r="G204" s="142">
        <v>97958254500</v>
      </c>
      <c r="H204" s="142">
        <v>127260095261.62</v>
      </c>
      <c r="I204" s="144">
        <v>1006500000</v>
      </c>
      <c r="J204" s="144">
        <v>4160436740</v>
      </c>
      <c r="K204" s="144">
        <v>5608610798.1800003</v>
      </c>
      <c r="L204" s="144">
        <v>575926675302</v>
      </c>
      <c r="M204" s="144">
        <v>695333141862.771</v>
      </c>
      <c r="N204" s="144">
        <v>262887725800</v>
      </c>
      <c r="O204" s="144">
        <v>28201303380</v>
      </c>
      <c r="P204" s="144">
        <v>386937095278.71997</v>
      </c>
      <c r="Q204" s="144">
        <v>65630689600</v>
      </c>
      <c r="R204" s="144">
        <v>15012553740</v>
      </c>
      <c r="S204" s="144">
        <v>83780346672.25</v>
      </c>
      <c r="T204" s="144">
        <v>381646376179</v>
      </c>
      <c r="U204" s="144">
        <v>38546743905.080002</v>
      </c>
      <c r="V204" s="144">
        <v>501602489713.15997</v>
      </c>
      <c r="W204" s="144">
        <v>34384724500</v>
      </c>
      <c r="X204" s="144">
        <v>5355349884.75</v>
      </c>
      <c r="Y204" s="144">
        <v>45535879155.309998</v>
      </c>
      <c r="Z204" s="144">
        <v>66757986000.75</v>
      </c>
      <c r="AA204" s="144">
        <v>67832003571.529999</v>
      </c>
      <c r="AB204" s="144">
        <v>33745722200</v>
      </c>
      <c r="AC204" s="144">
        <v>6037151400.1599998</v>
      </c>
      <c r="AD204" s="144">
        <v>44103876311.379997</v>
      </c>
      <c r="AE204" s="144">
        <v>28334133800</v>
      </c>
      <c r="AF204" s="144">
        <v>3871701263.8099999</v>
      </c>
      <c r="AG204" s="144">
        <v>36594853102.910004</v>
      </c>
      <c r="AH204" s="142">
        <v>824455045369.76636</v>
      </c>
      <c r="AI204" s="142">
        <v>1067795765068.66</v>
      </c>
      <c r="AJ204" s="144">
        <v>23375475997</v>
      </c>
      <c r="AK204" s="144">
        <v>3644433018.5700002</v>
      </c>
      <c r="AL204" s="144">
        <v>29946159735.990002</v>
      </c>
      <c r="AM204" s="144">
        <v>73556968050.080002</v>
      </c>
      <c r="AN204" s="144">
        <v>16936069019.84</v>
      </c>
      <c r="AO204" s="144">
        <v>93961954450.610001</v>
      </c>
      <c r="AP204" s="142">
        <v>192630115500</v>
      </c>
      <c r="AQ204" s="142">
        <v>312953261306.54999</v>
      </c>
      <c r="AR204" s="144">
        <v>37878860000</v>
      </c>
      <c r="AS204" s="144">
        <v>6279611021.0900002</v>
      </c>
      <c r="AT204" s="144">
        <v>54271772254.400002</v>
      </c>
      <c r="AU204" s="144">
        <v>1045430069000</v>
      </c>
      <c r="AV204" s="144">
        <v>44000472000</v>
      </c>
      <c r="AW204" s="144">
        <v>1114550537389.6899</v>
      </c>
      <c r="AX204" s="144">
        <v>96651024000</v>
      </c>
      <c r="AY204" s="144">
        <v>19830878322.810001</v>
      </c>
      <c r="AZ204" s="144">
        <v>124068222736.47</v>
      </c>
      <c r="BA204" s="144">
        <v>156981662000</v>
      </c>
      <c r="BB204" s="144">
        <v>30689662500</v>
      </c>
      <c r="BC204" s="144">
        <v>203210898556.45999</v>
      </c>
      <c r="BD204" s="142">
        <v>321791566129</v>
      </c>
      <c r="BE204" s="142">
        <v>342946816954.27002</v>
      </c>
      <c r="BF204" s="144">
        <v>164885050000</v>
      </c>
      <c r="BG204" s="144">
        <v>166231850664.04001</v>
      </c>
      <c r="BH204" s="144">
        <v>29546184100</v>
      </c>
      <c r="BI204" s="144">
        <v>4984062000</v>
      </c>
      <c r="BJ204" s="144">
        <v>37683817118.5</v>
      </c>
      <c r="BK204" s="144">
        <v>154297783500</v>
      </c>
      <c r="BL204" s="144">
        <v>22110761998.509998</v>
      </c>
      <c r="BM204" s="144">
        <v>234026339739.26999</v>
      </c>
      <c r="BN204" s="144">
        <v>30995198500</v>
      </c>
      <c r="BO204" s="144">
        <v>5393824498.8199997</v>
      </c>
      <c r="BP204" s="144">
        <v>39820122643.620003</v>
      </c>
      <c r="BQ204" s="154">
        <v>43313</v>
      </c>
      <c r="BR204" s="144">
        <v>27956211500</v>
      </c>
      <c r="BS204" s="152">
        <v>1894250000</v>
      </c>
      <c r="BT204" s="144">
        <v>31440948270.07</v>
      </c>
      <c r="BU204" s="144">
        <v>112573061500</v>
      </c>
      <c r="BV204" s="152">
        <v>132873831929.03999</v>
      </c>
      <c r="BW204" s="144">
        <f>246867893000+78613630000</f>
        <v>325481523000</v>
      </c>
      <c r="BX204" s="144">
        <v>390017804313.60999</v>
      </c>
      <c r="BY204" s="148">
        <v>78247781500</v>
      </c>
      <c r="BZ204" s="148">
        <v>11251735000</v>
      </c>
      <c r="CA204" s="148">
        <v>99805264917.440002</v>
      </c>
      <c r="CB204" s="148">
        <v>74968471600</v>
      </c>
      <c r="CC204" s="148">
        <v>75367716715.440002</v>
      </c>
      <c r="CD204" s="148">
        <v>25705840000</v>
      </c>
      <c r="CE204" s="148">
        <v>27269786857.419998</v>
      </c>
      <c r="CI204" s="148">
        <v>197140654500</v>
      </c>
      <c r="CJ204" s="148">
        <v>196940967724.20001</v>
      </c>
      <c r="CK204" s="155">
        <v>64950942500</v>
      </c>
      <c r="CL204" s="155">
        <v>75646953100.330002</v>
      </c>
      <c r="CM204" s="148"/>
      <c r="CN204" s="148"/>
      <c r="CO204" s="148"/>
      <c r="CP204" s="148"/>
      <c r="CQ204" s="148"/>
      <c r="CR204" s="148"/>
      <c r="CS204" s="148"/>
      <c r="CT204" s="148"/>
      <c r="CU204" s="148"/>
      <c r="CV204" s="148"/>
      <c r="CW204" s="148"/>
      <c r="CX204" s="148"/>
    </row>
    <row r="205" spans="1:102" x14ac:dyDescent="0.25">
      <c r="A205" s="154">
        <v>43314</v>
      </c>
      <c r="B205" s="142">
        <v>422401177000</v>
      </c>
      <c r="C205" s="142">
        <v>567998298954.89001</v>
      </c>
      <c r="D205" s="144">
        <v>246449774486</v>
      </c>
      <c r="E205" s="144">
        <v>337927018300</v>
      </c>
      <c r="F205" s="144">
        <v>826447573347.00195</v>
      </c>
      <c r="G205" s="142">
        <v>99837281166</v>
      </c>
      <c r="H205" s="142">
        <v>127286651295.97</v>
      </c>
      <c r="I205" s="144">
        <v>1006500000</v>
      </c>
      <c r="J205" s="144">
        <v>4109288240</v>
      </c>
      <c r="K205" s="144">
        <v>5557426326.0799999</v>
      </c>
      <c r="L205" s="144">
        <v>575940013796</v>
      </c>
      <c r="M205" s="144">
        <v>695474478742.30103</v>
      </c>
      <c r="N205" s="144">
        <v>262926609720</v>
      </c>
      <c r="O205" s="144">
        <v>28279055980</v>
      </c>
      <c r="P205" s="144">
        <v>387111056066.70001</v>
      </c>
      <c r="Q205" s="144">
        <v>65612897600</v>
      </c>
      <c r="R205" s="144">
        <v>15004723490</v>
      </c>
      <c r="S205" s="144">
        <v>83763613471.809998</v>
      </c>
      <c r="T205" s="144">
        <v>378365754662.56</v>
      </c>
      <c r="U205" s="144">
        <v>38483699405.080002</v>
      </c>
      <c r="V205" s="144">
        <v>501605469414.65002</v>
      </c>
      <c r="W205" s="144">
        <v>34364464500</v>
      </c>
      <c r="X205" s="144">
        <v>5350311109.75</v>
      </c>
      <c r="Y205" s="144">
        <v>45515908189.400002</v>
      </c>
      <c r="Z205" s="144">
        <v>66399684301.25</v>
      </c>
      <c r="AA205" s="144">
        <v>67358913366.800003</v>
      </c>
      <c r="AB205" s="144">
        <v>34829703100</v>
      </c>
      <c r="AC205" s="144">
        <v>6013324150.1599998</v>
      </c>
      <c r="AD205" s="144">
        <v>44037380204.739998</v>
      </c>
      <c r="AE205" s="144">
        <v>28318731900</v>
      </c>
      <c r="AF205" s="144">
        <v>3880207213.8099999</v>
      </c>
      <c r="AG205" s="144">
        <v>36592539384.239998</v>
      </c>
      <c r="AH205" s="142">
        <v>819495074340.32996</v>
      </c>
      <c r="AI205" s="142">
        <v>1068980479848.37</v>
      </c>
      <c r="AJ205" s="144">
        <v>23368651184</v>
      </c>
      <c r="AK205" s="144">
        <v>3645424793.5700002</v>
      </c>
      <c r="AL205" s="144">
        <v>29943749431.880001</v>
      </c>
      <c r="AM205" s="144">
        <v>73540731947.080002</v>
      </c>
      <c r="AN205" s="144">
        <v>16932413219.84</v>
      </c>
      <c r="AO205" s="144">
        <v>93950598675.369995</v>
      </c>
      <c r="AP205" s="142">
        <v>187694930000</v>
      </c>
      <c r="AQ205" s="142">
        <v>313003162265.84003</v>
      </c>
      <c r="AR205" s="144">
        <v>37889242500</v>
      </c>
      <c r="AS205" s="144">
        <v>6276288421.0900002</v>
      </c>
      <c r="AT205" s="144">
        <v>54284748451.980003</v>
      </c>
      <c r="AU205" s="144">
        <v>1045490806500</v>
      </c>
      <c r="AV205" s="144">
        <v>44805450000</v>
      </c>
      <c r="AW205" s="144">
        <v>1115634250282.6699</v>
      </c>
      <c r="AX205" s="144">
        <v>93426861000</v>
      </c>
      <c r="AY205" s="144">
        <v>19711412222.810001</v>
      </c>
      <c r="AZ205" s="144">
        <v>124023831984.59</v>
      </c>
      <c r="BA205" s="144">
        <v>156498892029</v>
      </c>
      <c r="BB205" s="144">
        <v>30063537500</v>
      </c>
      <c r="BC205" s="144">
        <v>202138259686.26001</v>
      </c>
      <c r="BD205" s="142">
        <v>321626668834</v>
      </c>
      <c r="BE205" s="142">
        <v>342845673311.69</v>
      </c>
      <c r="BF205" s="144">
        <v>165050239500</v>
      </c>
      <c r="BG205" s="144">
        <v>166432721035.54001</v>
      </c>
      <c r="BH205" s="144">
        <v>29553904400</v>
      </c>
      <c r="BI205" s="144">
        <v>5026208000</v>
      </c>
      <c r="BJ205" s="144">
        <v>37689540212.690002</v>
      </c>
      <c r="BK205" s="144">
        <v>149421087000</v>
      </c>
      <c r="BL205" s="144">
        <v>21491890998.509998</v>
      </c>
      <c r="BM205" s="144">
        <v>233913494823.38</v>
      </c>
      <c r="BN205" s="144">
        <v>29148504000</v>
      </c>
      <c r="BO205" s="144">
        <v>5379818998.8199997</v>
      </c>
      <c r="BP205" s="144">
        <v>39840720393.120003</v>
      </c>
      <c r="BQ205" s="154">
        <v>43314</v>
      </c>
      <c r="BR205" s="144">
        <v>27952648000</v>
      </c>
      <c r="BS205" s="152">
        <v>1893950000</v>
      </c>
      <c r="BT205" s="144">
        <v>31441616563.349998</v>
      </c>
      <c r="BU205" s="144">
        <v>108866213500</v>
      </c>
      <c r="BV205" s="152">
        <v>132944608325.97</v>
      </c>
      <c r="BW205" s="144">
        <v>325182200000</v>
      </c>
      <c r="BX205" s="144">
        <v>389846920775.22998</v>
      </c>
      <c r="BY205" s="148">
        <v>78205892100</v>
      </c>
      <c r="BZ205" s="148">
        <v>11190835500</v>
      </c>
      <c r="CA205" s="148">
        <v>99718596213.919998</v>
      </c>
      <c r="CB205" s="148">
        <v>74637593300</v>
      </c>
      <c r="CC205" s="148">
        <v>75034296176.850006</v>
      </c>
      <c r="CD205" s="148">
        <v>25708620000</v>
      </c>
      <c r="CE205" s="148">
        <v>27277082242.560001</v>
      </c>
      <c r="CI205" s="148">
        <v>196681890000</v>
      </c>
      <c r="CJ205" s="148">
        <v>196474486880.51001</v>
      </c>
      <c r="CK205" s="155">
        <v>64949848900</v>
      </c>
      <c r="CL205" s="155">
        <v>75690897423.610001</v>
      </c>
      <c r="CM205" s="148"/>
      <c r="CN205" s="148"/>
      <c r="CO205" s="148"/>
      <c r="CP205" s="148"/>
      <c r="CQ205" s="148"/>
      <c r="CR205" s="148"/>
      <c r="CS205" s="148"/>
      <c r="CT205" s="148"/>
      <c r="CU205" s="148"/>
      <c r="CV205" s="148"/>
      <c r="CW205" s="148"/>
      <c r="CX205" s="148"/>
    </row>
    <row r="206" spans="1:102" x14ac:dyDescent="0.25">
      <c r="A206" s="154">
        <v>43315</v>
      </c>
      <c r="B206" s="142">
        <v>422440821500</v>
      </c>
      <c r="C206" s="142">
        <v>568144148700.5</v>
      </c>
      <c r="D206" s="144">
        <v>257178206941</v>
      </c>
      <c r="E206" s="144">
        <v>340864969100</v>
      </c>
      <c r="F206" s="144">
        <v>828783148337.31201</v>
      </c>
      <c r="G206" s="142">
        <v>99693198500</v>
      </c>
      <c r="H206" s="142">
        <v>127165283938.37</v>
      </c>
      <c r="I206" s="144">
        <v>1006500000</v>
      </c>
      <c r="J206" s="144">
        <v>4081969560</v>
      </c>
      <c r="K206" s="144">
        <v>5530079836.8199997</v>
      </c>
      <c r="L206" s="144">
        <v>575249579441</v>
      </c>
      <c r="M206" s="144">
        <v>694913068676.66101</v>
      </c>
      <c r="N206" s="144">
        <v>262466185780</v>
      </c>
      <c r="O206" s="144">
        <v>28565865520</v>
      </c>
      <c r="P206" s="144">
        <v>386994718441.28998</v>
      </c>
      <c r="Q206" s="144">
        <v>65254979800</v>
      </c>
      <c r="R206" s="144">
        <v>15040184660</v>
      </c>
      <c r="S206" s="144">
        <v>83449999009.449997</v>
      </c>
      <c r="T206" s="144">
        <v>378124435333.56</v>
      </c>
      <c r="U206" s="144">
        <v>38717869105.080002</v>
      </c>
      <c r="V206" s="144">
        <v>501669586967.84998</v>
      </c>
      <c r="W206" s="144">
        <v>34308376500</v>
      </c>
      <c r="X206" s="144">
        <v>5380274774.75</v>
      </c>
      <c r="Y206" s="144">
        <v>45495112784.169998</v>
      </c>
      <c r="Z206" s="144">
        <v>65938789401.25</v>
      </c>
      <c r="AA206" s="144">
        <v>67632244157.330002</v>
      </c>
      <c r="AB206" s="144">
        <v>33271154800</v>
      </c>
      <c r="AC206" s="144">
        <v>6057322100.1599998</v>
      </c>
      <c r="AD206" s="144">
        <v>43996021902.5</v>
      </c>
      <c r="AE206" s="144">
        <v>28263964700</v>
      </c>
      <c r="AF206" s="144">
        <v>3919556543.8099999</v>
      </c>
      <c r="AG206" s="144">
        <v>36581703864.949997</v>
      </c>
      <c r="AH206" s="142">
        <v>825080629052.72314</v>
      </c>
      <c r="AI206" s="142">
        <v>879726015652.83105</v>
      </c>
      <c r="AJ206" s="144">
        <v>23317461967</v>
      </c>
      <c r="AK206" s="144">
        <v>3676426328.5700002</v>
      </c>
      <c r="AL206" s="144">
        <v>29927045923.5</v>
      </c>
      <c r="AM206" s="144">
        <v>73147406550.080002</v>
      </c>
      <c r="AN206" s="144">
        <v>16978628879.84</v>
      </c>
      <c r="AO206" s="144">
        <v>93612025788.910004</v>
      </c>
      <c r="AP206" s="142">
        <v>191290110500</v>
      </c>
      <c r="AQ206" s="142">
        <v>313071919158.92999</v>
      </c>
      <c r="AR206" s="144">
        <v>37779775000</v>
      </c>
      <c r="AS206" s="144">
        <v>6315425581.0900002</v>
      </c>
      <c r="AT206" s="144">
        <v>54220492832.480003</v>
      </c>
      <c r="AU206" s="144">
        <v>1045376732500</v>
      </c>
      <c r="AV206" s="144">
        <v>45655404000</v>
      </c>
      <c r="AW206" s="144">
        <v>1116589654271.3601</v>
      </c>
      <c r="AX206" s="144">
        <v>93213535000</v>
      </c>
      <c r="AY206" s="144">
        <v>19766555782.810001</v>
      </c>
      <c r="AZ206" s="144">
        <v>123888515743.25999</v>
      </c>
      <c r="BA206" s="144">
        <v>156208849750</v>
      </c>
      <c r="BB206" s="144">
        <v>29777287500</v>
      </c>
      <c r="BC206" s="144">
        <v>201598197147.51999</v>
      </c>
      <c r="BD206" s="142">
        <v>321041442628</v>
      </c>
      <c r="BE206" s="142">
        <v>342324188621.09998</v>
      </c>
      <c r="BF206" s="144">
        <v>164675237000</v>
      </c>
      <c r="BG206" s="144">
        <v>166093398638.23001</v>
      </c>
      <c r="BH206" s="144">
        <v>29456076300</v>
      </c>
      <c r="BI206" s="144">
        <v>5053707500</v>
      </c>
      <c r="BJ206" s="144">
        <v>37623841481.550003</v>
      </c>
      <c r="BK206" s="144">
        <v>156556976500</v>
      </c>
      <c r="BL206" s="144">
        <v>23566210498.509998</v>
      </c>
      <c r="BM206" s="144">
        <v>233597816172.76001</v>
      </c>
      <c r="BN206" s="144">
        <v>29093830500</v>
      </c>
      <c r="BO206" s="144">
        <v>5401872998.8199997</v>
      </c>
      <c r="BP206" s="144">
        <v>39816894810.93</v>
      </c>
      <c r="BQ206" s="154">
        <v>43315</v>
      </c>
      <c r="BR206" s="144">
        <v>27918770000</v>
      </c>
      <c r="BS206" s="152">
        <v>1901750000</v>
      </c>
      <c r="BT206" s="144">
        <v>31420070344.310001</v>
      </c>
      <c r="BU206" s="144">
        <v>109298963500</v>
      </c>
      <c r="BV206" s="152">
        <v>132910454223.19</v>
      </c>
      <c r="BW206" s="144">
        <f>246801791000+77932280000</f>
        <v>324734071000</v>
      </c>
      <c r="BX206" s="144">
        <v>389413476107.38</v>
      </c>
      <c r="BY206" s="148">
        <v>78049074000</v>
      </c>
      <c r="BZ206" s="148">
        <v>11232235000</v>
      </c>
      <c r="CA206" s="148">
        <v>99618921840.360001</v>
      </c>
      <c r="CB206" s="148">
        <v>74832475000</v>
      </c>
      <c r="CC206" s="148">
        <v>75181673837.610001</v>
      </c>
      <c r="CD206" s="148">
        <v>20492610000</v>
      </c>
      <c r="CE206" s="148">
        <v>27221592383.040001</v>
      </c>
      <c r="CI206" s="148">
        <v>196576836500</v>
      </c>
      <c r="CJ206" s="148">
        <v>197079169221.85999</v>
      </c>
      <c r="CK206" s="155">
        <v>64946847300</v>
      </c>
      <c r="CL206" s="155">
        <v>75718205271.940002</v>
      </c>
      <c r="CM206" s="148"/>
      <c r="CN206" s="148"/>
      <c r="CO206" s="148"/>
      <c r="CP206" s="148"/>
      <c r="CQ206" s="148"/>
      <c r="CR206" s="148"/>
      <c r="CS206" s="148"/>
      <c r="CT206" s="148"/>
      <c r="CU206" s="148"/>
      <c r="CV206" s="148"/>
      <c r="CW206" s="148"/>
      <c r="CX206" s="148"/>
    </row>
    <row r="207" spans="1:102" x14ac:dyDescent="0.25">
      <c r="A207" s="154">
        <v>43318</v>
      </c>
      <c r="B207" s="142">
        <v>422527172500</v>
      </c>
      <c r="C207" s="142">
        <v>565280586824.41003</v>
      </c>
      <c r="D207" s="144">
        <v>269380392436</v>
      </c>
      <c r="E207" s="144">
        <v>330434628200</v>
      </c>
      <c r="F207" s="144">
        <v>817822804950.32202</v>
      </c>
      <c r="G207" s="142">
        <v>99721129792</v>
      </c>
      <c r="H207" s="142">
        <v>126671154329.92</v>
      </c>
      <c r="I207" s="144">
        <v>1007000000</v>
      </c>
      <c r="J207" s="144">
        <v>4169150200</v>
      </c>
      <c r="K207" s="144">
        <v>5617669652.3699999</v>
      </c>
      <c r="L207" s="144">
        <v>575243013023</v>
      </c>
      <c r="M207" s="144">
        <v>695295684711.58105</v>
      </c>
      <c r="N207" s="144">
        <v>262317955140</v>
      </c>
      <c r="O207" s="144">
        <v>28962483400</v>
      </c>
      <c r="P207" s="144">
        <v>387414963681.38</v>
      </c>
      <c r="Q207" s="144">
        <v>65345881600</v>
      </c>
      <c r="R207" s="144">
        <v>15153983600</v>
      </c>
      <c r="S207" s="144">
        <v>83681159570.990005</v>
      </c>
      <c r="T207" s="144">
        <v>378006601776</v>
      </c>
      <c r="U207" s="144">
        <v>39472881505.080002</v>
      </c>
      <c r="V207" s="144">
        <v>502500347737.09003</v>
      </c>
      <c r="W207" s="144">
        <v>34287539500</v>
      </c>
      <c r="X207" s="144">
        <v>5454185154.75</v>
      </c>
      <c r="Y207" s="144">
        <v>45564176454.269997</v>
      </c>
      <c r="Z207" s="144">
        <v>67147484001.25</v>
      </c>
      <c r="AA207" s="144">
        <v>68968403429.539993</v>
      </c>
      <c r="AB207" s="144">
        <v>32438643700</v>
      </c>
      <c r="AC207" s="144">
        <v>6133872500.1599998</v>
      </c>
      <c r="AD207" s="144">
        <v>43994343982.440002</v>
      </c>
      <c r="AE207" s="144">
        <v>28288839900</v>
      </c>
      <c r="AF207" s="144">
        <v>3971920303.8099999</v>
      </c>
      <c r="AG207" s="144">
        <v>36672689293.260002</v>
      </c>
      <c r="AH207" s="142">
        <v>825105991284.73596</v>
      </c>
      <c r="AI207" s="142">
        <v>868445508725.91394</v>
      </c>
      <c r="AJ207" s="144">
        <v>23303691146</v>
      </c>
      <c r="AK207" s="144">
        <v>3733612348.5700002</v>
      </c>
      <c r="AL207" s="144">
        <v>29980917587.950001</v>
      </c>
      <c r="AM207" s="144">
        <v>73241920064.080002</v>
      </c>
      <c r="AN207" s="144">
        <v>17104504199.84</v>
      </c>
      <c r="AO207" s="144">
        <v>93857864624.770004</v>
      </c>
      <c r="AP207" s="142">
        <v>193125698500</v>
      </c>
      <c r="AQ207" s="142">
        <v>313224260069.25</v>
      </c>
      <c r="AR207" s="144">
        <v>37771482500</v>
      </c>
      <c r="AS207" s="144">
        <v>6402233101.0900002</v>
      </c>
      <c r="AT207" s="144">
        <v>54317417935.129997</v>
      </c>
      <c r="AU207" s="144">
        <v>1045297975000</v>
      </c>
      <c r="AV207" s="144">
        <v>46148208000</v>
      </c>
      <c r="AW207" s="144">
        <v>1117662467750.02</v>
      </c>
      <c r="AX207" s="144">
        <v>93119735000</v>
      </c>
      <c r="AY207" s="144">
        <v>20128665102.810001</v>
      </c>
      <c r="AZ207" s="144">
        <v>124211669206.48</v>
      </c>
      <c r="BA207" s="144">
        <v>156200924791</v>
      </c>
      <c r="BB207" s="144">
        <v>30771200000</v>
      </c>
      <c r="BC207" s="144">
        <v>202692828684.66</v>
      </c>
      <c r="BD207" s="142">
        <v>321268872202</v>
      </c>
      <c r="BE207" s="142">
        <v>342742989595.94</v>
      </c>
      <c r="BF207" s="144">
        <v>164277896000</v>
      </c>
      <c r="BG207" s="144">
        <v>165803101842.45999</v>
      </c>
      <c r="BH207" s="144">
        <v>29461400400</v>
      </c>
      <c r="BI207" s="144">
        <v>5129972500</v>
      </c>
      <c r="BJ207" s="144">
        <v>37719329763.209999</v>
      </c>
      <c r="BK207" s="144">
        <v>154174272000</v>
      </c>
      <c r="BL207" s="144">
        <v>22716098498.509998</v>
      </c>
      <c r="BM207" s="144">
        <v>233631697382.07001</v>
      </c>
      <c r="BN207" s="144">
        <v>29076987500</v>
      </c>
      <c r="BO207" s="144">
        <v>5490332498.8199997</v>
      </c>
      <c r="BP207" s="144">
        <v>39907649664.059998</v>
      </c>
      <c r="BQ207" s="154">
        <v>43318</v>
      </c>
      <c r="BR207" s="144">
        <v>27885221500</v>
      </c>
      <c r="BS207" s="152">
        <v>1965125000</v>
      </c>
      <c r="BT207" s="144">
        <v>31463493379.380001</v>
      </c>
      <c r="BU207" s="144">
        <v>109284133000</v>
      </c>
      <c r="BV207" s="152">
        <v>132981095322.92999</v>
      </c>
      <c r="BW207" s="144">
        <f>246678615000+78038615000</f>
        <v>324717230000</v>
      </c>
      <c r="BX207" s="144">
        <v>389471341156.79999</v>
      </c>
      <c r="BY207" s="148">
        <v>78146425200</v>
      </c>
      <c r="BZ207" s="148">
        <v>11481397000</v>
      </c>
      <c r="CA207" s="148">
        <v>100012468839.92999</v>
      </c>
      <c r="CB207" s="148">
        <v>76575095000</v>
      </c>
      <c r="CC207" s="148">
        <v>76917567663.050003</v>
      </c>
      <c r="CD207" s="148">
        <v>20463775000</v>
      </c>
      <c r="CE207" s="148">
        <v>27206323383.25</v>
      </c>
      <c r="CI207" s="148">
        <v>201001710200</v>
      </c>
      <c r="CJ207" s="148">
        <v>201480777583.20001</v>
      </c>
      <c r="CK207" s="155">
        <v>64939153100</v>
      </c>
      <c r="CL207" s="155">
        <v>75771260204.910004</v>
      </c>
      <c r="CM207" s="148"/>
      <c r="CN207" s="148"/>
      <c r="CO207" s="148"/>
      <c r="CP207" s="148"/>
      <c r="CQ207" s="148"/>
      <c r="CR207" s="148"/>
      <c r="CS207" s="148"/>
      <c r="CT207" s="148"/>
      <c r="CU207" s="148"/>
      <c r="CV207" s="148"/>
      <c r="CW207" s="148"/>
      <c r="CX207" s="148"/>
    </row>
    <row r="208" spans="1:102" x14ac:dyDescent="0.25">
      <c r="A208" s="154">
        <v>43319</v>
      </c>
      <c r="B208" s="142">
        <v>477200710500</v>
      </c>
      <c r="C208" s="142">
        <v>564859623394.97998</v>
      </c>
      <c r="D208" s="144">
        <v>308347159196</v>
      </c>
      <c r="E208" s="144">
        <v>326680967900</v>
      </c>
      <c r="F208" s="144">
        <v>813636614496.73206</v>
      </c>
      <c r="G208" s="142">
        <v>111643209000</v>
      </c>
      <c r="H208" s="142">
        <v>126678345914.11</v>
      </c>
      <c r="I208" s="144">
        <v>1007000000</v>
      </c>
      <c r="J208" s="144">
        <v>4155614240</v>
      </c>
      <c r="K208" s="144">
        <v>5604103337.6999998</v>
      </c>
      <c r="L208" s="144">
        <v>602789236988</v>
      </c>
      <c r="M208" s="144">
        <v>695630938757.54102</v>
      </c>
      <c r="N208" s="144">
        <v>275237927460</v>
      </c>
      <c r="O208" s="144">
        <v>28857620480</v>
      </c>
      <c r="P208" s="144">
        <v>387358347016.90997</v>
      </c>
      <c r="Q208" s="144">
        <v>65367521000</v>
      </c>
      <c r="R208" s="144">
        <v>15116711640</v>
      </c>
      <c r="S208" s="144">
        <v>83674409423.699997</v>
      </c>
      <c r="T208" s="144">
        <v>384035158605.56</v>
      </c>
      <c r="U208" s="144">
        <v>39216931905.080002</v>
      </c>
      <c r="V208" s="144">
        <v>502366520261.02002</v>
      </c>
      <c r="W208" s="144">
        <v>34360318500</v>
      </c>
      <c r="X208" s="144">
        <v>5450107984.75</v>
      </c>
      <c r="Y208" s="144">
        <v>45638198201.709999</v>
      </c>
      <c r="Z208" s="144">
        <v>66911859301.25</v>
      </c>
      <c r="AA208" s="144">
        <v>68581181572.730003</v>
      </c>
      <c r="AB208" s="144">
        <v>34814457600</v>
      </c>
      <c r="AC208" s="144">
        <v>6330561400.1599998</v>
      </c>
      <c r="AD208" s="144">
        <v>44170051510.720001</v>
      </c>
      <c r="AE208" s="144">
        <v>28283638900</v>
      </c>
      <c r="AF208" s="144">
        <v>3957065463.8099999</v>
      </c>
      <c r="AG208" s="144">
        <v>36657214408.400002</v>
      </c>
      <c r="AH208" s="142">
        <v>822880416235.68005</v>
      </c>
      <c r="AI208" s="142">
        <v>868604607062.45801</v>
      </c>
      <c r="AJ208" s="144">
        <v>23298786060</v>
      </c>
      <c r="AK208" s="144">
        <v>3715342918.5700002</v>
      </c>
      <c r="AL208" s="144">
        <v>29961224319.779999</v>
      </c>
      <c r="AM208" s="144">
        <v>73283881500.080002</v>
      </c>
      <c r="AN208" s="144">
        <v>17065275319.84</v>
      </c>
      <c r="AO208" s="144">
        <v>93869131810.119995</v>
      </c>
      <c r="AP208" s="142">
        <v>192518735500</v>
      </c>
      <c r="AQ208" s="142">
        <v>313257628301.97998</v>
      </c>
      <c r="AR208" s="144">
        <v>37799523000</v>
      </c>
      <c r="AS208" s="144">
        <v>6394404921.0900002</v>
      </c>
      <c r="AT208" s="144">
        <v>54343866507.389999</v>
      </c>
      <c r="AU208" s="144">
        <v>1015164298500</v>
      </c>
      <c r="AV208" s="144">
        <v>45924980000</v>
      </c>
      <c r="AW208" s="144">
        <v>1117341999994.3401</v>
      </c>
      <c r="AX208" s="144">
        <v>89829436500</v>
      </c>
      <c r="AY208" s="144">
        <v>20450772722.810001</v>
      </c>
      <c r="AZ208" s="144">
        <v>124866814383.78999</v>
      </c>
      <c r="BA208" s="144">
        <v>156304258000</v>
      </c>
      <c r="BB208" s="144">
        <v>30482530000</v>
      </c>
      <c r="BC208" s="144">
        <v>202543771740.12</v>
      </c>
      <c r="BD208" s="142">
        <v>310177483300</v>
      </c>
      <c r="BE208" s="142">
        <v>342934406173.47998</v>
      </c>
      <c r="BF208" s="144">
        <v>163806335000</v>
      </c>
      <c r="BG208" s="144">
        <v>165367223354.95999</v>
      </c>
      <c r="BH208" s="144">
        <v>29476358500</v>
      </c>
      <c r="BI208" s="144">
        <v>5119014500</v>
      </c>
      <c r="BJ208" s="144">
        <v>37727932129.669998</v>
      </c>
      <c r="BK208" s="144">
        <v>168790178500</v>
      </c>
      <c r="BL208" s="144">
        <v>22712789998.509998</v>
      </c>
      <c r="BM208" s="144">
        <v>233633874708.32999</v>
      </c>
      <c r="BN208" s="144">
        <v>29066304500</v>
      </c>
      <c r="BO208" s="144">
        <v>5460126998.8199997</v>
      </c>
      <c r="BP208" s="144">
        <v>39873155147.550003</v>
      </c>
      <c r="BQ208" s="154">
        <v>43319</v>
      </c>
      <c r="BR208" s="144">
        <v>27917124500</v>
      </c>
      <c r="BS208" s="152">
        <v>1942750000</v>
      </c>
      <c r="BT208" s="144">
        <v>31477552756.84</v>
      </c>
      <c r="BU208" s="144">
        <v>116223087000</v>
      </c>
      <c r="BV208" s="152">
        <v>132991754130.52</v>
      </c>
      <c r="BW208" s="144">
        <v>325045777500</v>
      </c>
      <c r="BX208" s="144">
        <v>389461691739.41998</v>
      </c>
      <c r="BY208" s="148">
        <v>78196038400</v>
      </c>
      <c r="BZ208" s="148">
        <v>11385945500</v>
      </c>
      <c r="CA208" s="148">
        <v>99982369532.979996</v>
      </c>
      <c r="CB208" s="148">
        <v>76170215100</v>
      </c>
      <c r="CC208" s="148">
        <v>76498436251.350006</v>
      </c>
      <c r="CD208" s="148">
        <v>20483780000</v>
      </c>
      <c r="CE208" s="148">
        <v>27239100645.029999</v>
      </c>
      <c r="CI208" s="148">
        <v>199100385000</v>
      </c>
      <c r="CJ208" s="148">
        <v>199571457406.57999</v>
      </c>
      <c r="CK208" s="155">
        <v>64936148500</v>
      </c>
      <c r="CL208" s="155">
        <v>75738247331.190002</v>
      </c>
      <c r="CM208" s="148"/>
      <c r="CN208" s="148"/>
      <c r="CO208" s="148"/>
      <c r="CP208" s="148"/>
      <c r="CQ208" s="148"/>
      <c r="CR208" s="148"/>
      <c r="CS208" s="148"/>
      <c r="CT208" s="148"/>
      <c r="CU208" s="148"/>
      <c r="CV208" s="148"/>
      <c r="CW208" s="148"/>
      <c r="CX208" s="148"/>
    </row>
    <row r="209" spans="1:102" x14ac:dyDescent="0.25">
      <c r="A209" s="154">
        <v>43320</v>
      </c>
      <c r="B209" s="142">
        <v>477253868500</v>
      </c>
      <c r="C209" s="142">
        <v>565084724888.93896</v>
      </c>
      <c r="D209" s="144">
        <v>323331244313</v>
      </c>
      <c r="E209" s="144">
        <v>329029119400</v>
      </c>
      <c r="F209" s="144">
        <v>815414964788.552</v>
      </c>
      <c r="G209" s="142">
        <v>111718221000</v>
      </c>
      <c r="H209" s="142">
        <v>126775580047.45</v>
      </c>
      <c r="I209" s="144">
        <v>1007000000</v>
      </c>
      <c r="J209" s="144">
        <v>4135116400</v>
      </c>
      <c r="K209" s="144">
        <v>5583575716.2399998</v>
      </c>
      <c r="L209" s="144">
        <v>618448643887</v>
      </c>
      <c r="M209" s="144">
        <v>696014612275.19104</v>
      </c>
      <c r="N209" s="144">
        <v>283562802860</v>
      </c>
      <c r="O209" s="144">
        <v>29001272300</v>
      </c>
      <c r="P209" s="144">
        <v>387885093534.96002</v>
      </c>
      <c r="Q209" s="144">
        <v>65610017950</v>
      </c>
      <c r="R209" s="144">
        <v>15169957350</v>
      </c>
      <c r="S209" s="144">
        <v>83979028692.490005</v>
      </c>
      <c r="T209" s="144">
        <v>384338681291.56</v>
      </c>
      <c r="U209" s="144">
        <v>39224494005.080002</v>
      </c>
      <c r="V209" s="144">
        <v>502734971118.82001</v>
      </c>
      <c r="W209" s="144">
        <v>31187367000</v>
      </c>
      <c r="X209" s="144">
        <v>5465098929.75</v>
      </c>
      <c r="Y209" s="144">
        <v>45782553397.940002</v>
      </c>
      <c r="Z209" s="144">
        <v>66805351001.25</v>
      </c>
      <c r="AA209" s="144">
        <v>68391449551.900002</v>
      </c>
      <c r="AB209" s="144">
        <v>34803814100</v>
      </c>
      <c r="AC209" s="144">
        <v>6385452250.1599998</v>
      </c>
      <c r="AD209" s="144">
        <v>44220722499.580002</v>
      </c>
      <c r="AE209" s="144">
        <v>28356147900</v>
      </c>
      <c r="AF209" s="144">
        <v>3972183353.8099999</v>
      </c>
      <c r="AG209" s="144">
        <v>36749423051.959999</v>
      </c>
      <c r="AH209" s="142">
        <v>823669137709.51685</v>
      </c>
      <c r="AI209" s="142">
        <v>866756306508.255</v>
      </c>
      <c r="AJ209" s="144">
        <v>21886577528</v>
      </c>
      <c r="AK209" s="144">
        <v>3721923073.5700002</v>
      </c>
      <c r="AL209" s="144">
        <v>29972078740.810001</v>
      </c>
      <c r="AM209" s="144">
        <v>73544862450.080002</v>
      </c>
      <c r="AN209" s="144">
        <v>17131584499.84</v>
      </c>
      <c r="AO209" s="144">
        <v>94204955826.360001</v>
      </c>
      <c r="AP209" s="142">
        <v>191132976500</v>
      </c>
      <c r="AQ209" s="142">
        <v>313312774497.26001</v>
      </c>
      <c r="AR209" s="144">
        <v>36312786500</v>
      </c>
      <c r="AS209" s="144">
        <v>6412632701.0900002</v>
      </c>
      <c r="AT209" s="144">
        <v>54294671718.199997</v>
      </c>
      <c r="AU209" s="144">
        <v>965024338500</v>
      </c>
      <c r="AV209" s="144">
        <v>46573054000</v>
      </c>
      <c r="AW209" s="144">
        <v>1118044555518.3501</v>
      </c>
      <c r="AX209" s="144">
        <v>90885829000</v>
      </c>
      <c r="AY209" s="144">
        <v>20471337702.810001</v>
      </c>
      <c r="AZ209" s="144">
        <v>124969075383.87</v>
      </c>
      <c r="BA209" s="144">
        <v>156907023750</v>
      </c>
      <c r="BB209" s="144">
        <v>30453165000</v>
      </c>
      <c r="BC209" s="144">
        <v>203153355715.51001</v>
      </c>
      <c r="BD209" s="142">
        <v>306450841439</v>
      </c>
      <c r="BE209" s="142">
        <v>317497720525.01001</v>
      </c>
      <c r="BF209" s="144">
        <v>158772068000</v>
      </c>
      <c r="BG209" s="144">
        <v>160368640535.73001</v>
      </c>
      <c r="BH209" s="144">
        <v>29573245200</v>
      </c>
      <c r="BI209" s="144">
        <v>5127322000</v>
      </c>
      <c r="BJ209" s="144">
        <v>37837461965.279999</v>
      </c>
      <c r="BK209" s="144">
        <v>188289860500</v>
      </c>
      <c r="BL209" s="144">
        <v>23635018498.509998</v>
      </c>
      <c r="BM209" s="144">
        <v>233419626869.60999</v>
      </c>
      <c r="BN209" s="144">
        <v>29058534500</v>
      </c>
      <c r="BO209" s="144">
        <v>5456827998.8199997</v>
      </c>
      <c r="BP209" s="144">
        <v>39868454213.589996</v>
      </c>
      <c r="BQ209" s="154">
        <v>43320</v>
      </c>
      <c r="BR209" s="144">
        <v>27962996000</v>
      </c>
      <c r="BS209" s="152">
        <v>1929500000</v>
      </c>
      <c r="BT209" s="144">
        <v>31514705375</v>
      </c>
      <c r="BU209" s="144">
        <v>117213552000</v>
      </c>
      <c r="BV209" s="152">
        <v>133009963473.89999</v>
      </c>
      <c r="BW209" s="144">
        <f>247178136500+78653750000</f>
        <v>325831886500</v>
      </c>
      <c r="BX209" s="144">
        <v>390786018838.33002</v>
      </c>
      <c r="BY209" s="148">
        <v>78950293900</v>
      </c>
      <c r="BZ209" s="148">
        <v>11336190500</v>
      </c>
      <c r="CA209" s="148">
        <v>100084316164.24001</v>
      </c>
      <c r="CB209" s="148">
        <v>75905890300</v>
      </c>
      <c r="CC209" s="148">
        <v>76230355254.699997</v>
      </c>
      <c r="CD209" s="148">
        <v>5074280000</v>
      </c>
      <c r="CE209" s="148">
        <v>27306033046.130001</v>
      </c>
      <c r="CI209" s="148">
        <v>199100456800</v>
      </c>
      <c r="CJ209" s="148">
        <v>199563609329.01999</v>
      </c>
      <c r="CK209" s="155">
        <v>64935983900</v>
      </c>
      <c r="CL209" s="155">
        <v>75766064336.029999</v>
      </c>
      <c r="CM209" s="148"/>
      <c r="CN209" s="148"/>
      <c r="CO209" s="148"/>
      <c r="CP209" s="148"/>
      <c r="CQ209" s="148"/>
      <c r="CR209" s="148"/>
      <c r="CS209" s="148"/>
      <c r="CT209" s="148"/>
      <c r="CU209" s="148"/>
      <c r="CV209" s="148"/>
      <c r="CW209" s="148"/>
      <c r="CX209" s="148"/>
    </row>
    <row r="210" spans="1:102" x14ac:dyDescent="0.25">
      <c r="A210" s="154">
        <v>43321</v>
      </c>
      <c r="B210" s="142">
        <v>477263579000</v>
      </c>
      <c r="C210" s="142">
        <v>565339512909.5</v>
      </c>
      <c r="D210" s="144">
        <v>348527485815</v>
      </c>
      <c r="E210" s="144">
        <v>326000471300</v>
      </c>
      <c r="F210" s="144">
        <v>813118272700.95203</v>
      </c>
      <c r="G210" s="142">
        <v>115815868286</v>
      </c>
      <c r="H210" s="142">
        <v>126885029362.12</v>
      </c>
      <c r="I210" s="144">
        <v>1007000000</v>
      </c>
      <c r="J210" s="144">
        <v>4120107020</v>
      </c>
      <c r="K210" s="144">
        <v>5568537421.8599997</v>
      </c>
      <c r="L210" s="144">
        <v>613983598619</v>
      </c>
      <c r="M210" s="144">
        <v>697144458273.91101</v>
      </c>
      <c r="N210" s="144">
        <v>281909773700</v>
      </c>
      <c r="O210" s="144">
        <v>28787852540</v>
      </c>
      <c r="P210" s="144">
        <v>387994935432.67999</v>
      </c>
      <c r="Q210" s="144">
        <v>63990216450</v>
      </c>
      <c r="R210" s="144">
        <v>15045441320</v>
      </c>
      <c r="S210" s="144">
        <v>84162601595.399994</v>
      </c>
      <c r="T210" s="144">
        <v>384590178869.56</v>
      </c>
      <c r="U210" s="144">
        <v>38987058205.080002</v>
      </c>
      <c r="V210" s="144">
        <v>502816794359.46002</v>
      </c>
      <c r="W210" s="144">
        <v>31304637500</v>
      </c>
      <c r="X210" s="144">
        <v>5437493044.75</v>
      </c>
      <c r="Y210" s="144">
        <v>45877525663.68</v>
      </c>
      <c r="Z210" s="144">
        <v>66682270801.25</v>
      </c>
      <c r="AA210" s="144">
        <v>68098881392.209999</v>
      </c>
      <c r="AB210" s="144">
        <v>34937290400</v>
      </c>
      <c r="AC210" s="144">
        <v>6117686700.1599998</v>
      </c>
      <c r="AD210" s="144">
        <v>44329331693.730003</v>
      </c>
      <c r="AE210" s="144">
        <v>28435613200</v>
      </c>
      <c r="AF210" s="144">
        <v>3948264583.8099999</v>
      </c>
      <c r="AG210" s="144">
        <v>36809546578.050003</v>
      </c>
      <c r="AH210" s="142">
        <v>834577135653.92004</v>
      </c>
      <c r="AI210" s="142">
        <v>862909561717.38794</v>
      </c>
      <c r="AJ210" s="144">
        <v>20723471150</v>
      </c>
      <c r="AK210" s="144">
        <v>3702167158.5700002</v>
      </c>
      <c r="AL210" s="144">
        <v>29998350956.41</v>
      </c>
      <c r="AM210" s="144">
        <v>71244765047.080002</v>
      </c>
      <c r="AN210" s="144">
        <v>16988339759.84</v>
      </c>
      <c r="AO210" s="144">
        <v>94401298474.630005</v>
      </c>
      <c r="AP210" s="142">
        <v>212149292000</v>
      </c>
      <c r="AQ210" s="142">
        <v>313348738932.46002</v>
      </c>
      <c r="AR210" s="144">
        <v>35480349500</v>
      </c>
      <c r="AS210" s="144">
        <v>6379426161.0900002</v>
      </c>
      <c r="AT210" s="144">
        <v>54394356778.519997</v>
      </c>
      <c r="AU210" s="144">
        <v>959274206000</v>
      </c>
      <c r="AV210" s="144">
        <v>46330254000</v>
      </c>
      <c r="AW210" s="144">
        <v>1118270549709.51</v>
      </c>
      <c r="AX210" s="144">
        <v>98458574000</v>
      </c>
      <c r="AY210" s="144">
        <v>20248708562.810001</v>
      </c>
      <c r="AZ210" s="144">
        <v>124711823303.33</v>
      </c>
      <c r="BA210" s="144">
        <v>157653705782</v>
      </c>
      <c r="BB210" s="144">
        <v>33784037500</v>
      </c>
      <c r="BC210" s="144">
        <v>203756131537.51999</v>
      </c>
      <c r="BD210" s="142">
        <v>311907768685</v>
      </c>
      <c r="BE210" s="142">
        <v>318501559422.41998</v>
      </c>
      <c r="BF210" s="144">
        <v>159334370000</v>
      </c>
      <c r="BG210" s="144">
        <v>160966645848.06</v>
      </c>
      <c r="BH210" s="144">
        <v>29654890700</v>
      </c>
      <c r="BI210" s="144">
        <v>5102770000</v>
      </c>
      <c r="BJ210" s="144">
        <v>37899202614.300003</v>
      </c>
      <c r="BK210" s="144">
        <v>173056863000</v>
      </c>
      <c r="BL210" s="144">
        <v>23783080498.509998</v>
      </c>
      <c r="BM210" s="144">
        <v>233705333490</v>
      </c>
      <c r="BN210" s="144">
        <v>31342007500</v>
      </c>
      <c r="BO210" s="144">
        <v>5439240998.8199997</v>
      </c>
      <c r="BP210" s="144">
        <v>39854048472.589996</v>
      </c>
      <c r="BQ210" s="154">
        <v>43321</v>
      </c>
      <c r="BR210" s="144">
        <v>28106001000</v>
      </c>
      <c r="BS210" s="152">
        <v>1913250000</v>
      </c>
      <c r="BT210" s="144">
        <v>31645990807.919998</v>
      </c>
      <c r="BU210" s="144">
        <v>117225260000</v>
      </c>
      <c r="BV210" s="152">
        <v>133050280196.14</v>
      </c>
      <c r="BW210" s="144">
        <f>247830146000+79116830000</f>
        <v>326946976000</v>
      </c>
      <c r="BX210" s="144">
        <v>391170878092.87</v>
      </c>
      <c r="BY210" s="148">
        <v>79145910500</v>
      </c>
      <c r="BZ210" s="148">
        <v>11299566500</v>
      </c>
      <c r="CA210" s="148">
        <v>100262956139.59</v>
      </c>
      <c r="CB210" s="148">
        <v>75566251000</v>
      </c>
      <c r="CC210" s="148">
        <v>75888030200.850006</v>
      </c>
      <c r="CD210" s="148">
        <v>12466350000</v>
      </c>
      <c r="CE210" s="148">
        <v>27338259848.169998</v>
      </c>
      <c r="CI210" s="148">
        <v>198791993800</v>
      </c>
      <c r="CJ210" s="148">
        <v>199247008464.17001</v>
      </c>
      <c r="CK210" s="155">
        <v>64932965300</v>
      </c>
      <c r="CL210" s="155">
        <v>75905321599.910004</v>
      </c>
      <c r="CM210" s="148"/>
      <c r="CN210" s="148"/>
      <c r="CO210" s="148"/>
      <c r="CP210" s="148"/>
      <c r="CQ210" s="148"/>
      <c r="CR210" s="148"/>
      <c r="CS210" s="148"/>
      <c r="CT210" s="148"/>
      <c r="CU210" s="148"/>
      <c r="CV210" s="148"/>
      <c r="CW210" s="148"/>
      <c r="CX210" s="148"/>
    </row>
    <row r="211" spans="1:102" x14ac:dyDescent="0.25">
      <c r="A211" s="154">
        <v>43322</v>
      </c>
      <c r="B211" s="142">
        <v>477269564500</v>
      </c>
      <c r="C211" s="142">
        <v>565894390428.45996</v>
      </c>
      <c r="D211" s="144">
        <v>360328208775</v>
      </c>
      <c r="E211" s="144">
        <v>327451456700</v>
      </c>
      <c r="F211" s="144">
        <v>814591527265.44202</v>
      </c>
      <c r="G211" s="142">
        <v>115747662198</v>
      </c>
      <c r="H211" s="142">
        <v>126843303442.53</v>
      </c>
      <c r="I211" s="144">
        <v>1007000000</v>
      </c>
      <c r="J211" s="144">
        <v>4125766920</v>
      </c>
      <c r="K211" s="144">
        <v>5574169043.1300001</v>
      </c>
      <c r="L211" s="144">
        <v>613689692212</v>
      </c>
      <c r="M211" s="144">
        <v>696981144122.06104</v>
      </c>
      <c r="N211" s="144">
        <v>281765177300</v>
      </c>
      <c r="O211" s="144">
        <v>28768064840</v>
      </c>
      <c r="P211" s="144">
        <v>387889096680.66998</v>
      </c>
      <c r="Q211" s="144">
        <v>65657464450</v>
      </c>
      <c r="R211" s="144">
        <v>15047611720</v>
      </c>
      <c r="S211" s="144">
        <v>83990873438.899994</v>
      </c>
      <c r="T211" s="144">
        <v>384507516801.56</v>
      </c>
      <c r="U211" s="144">
        <v>39046425205.080002</v>
      </c>
      <c r="V211" s="144">
        <v>502867902281.62</v>
      </c>
      <c r="W211" s="144">
        <v>31273895500</v>
      </c>
      <c r="X211" s="144">
        <v>5430710094.75</v>
      </c>
      <c r="Y211" s="144">
        <v>45847843519.040001</v>
      </c>
      <c r="Z211" s="144">
        <v>66995779801.25</v>
      </c>
      <c r="AA211" s="144">
        <v>68307238551.260002</v>
      </c>
      <c r="AB211" s="144">
        <v>34910824000</v>
      </c>
      <c r="AC211" s="144">
        <v>6189824200.1599998</v>
      </c>
      <c r="AD211" s="144">
        <v>44378343524.400002</v>
      </c>
      <c r="AE211" s="144">
        <v>28389832000</v>
      </c>
      <c r="AF211" s="144">
        <v>3949071183.8099999</v>
      </c>
      <c r="AG211" s="144">
        <v>36768726821.110001</v>
      </c>
      <c r="AH211" s="142">
        <v>836588349153.92004</v>
      </c>
      <c r="AI211" s="142">
        <v>861255929711.55798</v>
      </c>
      <c r="AJ211" s="144">
        <v>23031128500</v>
      </c>
      <c r="AK211" s="144">
        <v>3706212108.5700002</v>
      </c>
      <c r="AL211" s="144">
        <v>30002362956.919998</v>
      </c>
      <c r="AM211" s="144">
        <v>73832036282.080002</v>
      </c>
      <c r="AN211" s="144">
        <v>16988432959.84</v>
      </c>
      <c r="AO211" s="144">
        <v>94222162558.229996</v>
      </c>
      <c r="AP211" s="142">
        <v>212154666500</v>
      </c>
      <c r="AQ211" s="142">
        <v>313394877367.96002</v>
      </c>
      <c r="AR211" s="144">
        <v>37797047000</v>
      </c>
      <c r="AS211" s="144">
        <v>6373041361.0900002</v>
      </c>
      <c r="AT211" s="144">
        <v>54399863024.239998</v>
      </c>
      <c r="AU211" s="144">
        <v>959312351000</v>
      </c>
      <c r="AV211" s="144">
        <v>46249982000</v>
      </c>
      <c r="AW211" s="144">
        <v>1118445870943.8999</v>
      </c>
      <c r="AX211" s="144">
        <v>98448699000</v>
      </c>
      <c r="AY211" s="144">
        <v>20453637762.810001</v>
      </c>
      <c r="AZ211" s="144">
        <v>124925696205.45</v>
      </c>
      <c r="BA211" s="144">
        <v>157329850272</v>
      </c>
      <c r="BB211" s="144">
        <v>33749347500</v>
      </c>
      <c r="BC211" s="144">
        <v>203433762420.51001</v>
      </c>
      <c r="BD211" s="142">
        <v>311445187585</v>
      </c>
      <c r="BE211" s="142">
        <v>318098548579.59003</v>
      </c>
      <c r="BF211" s="144">
        <v>159303696500</v>
      </c>
      <c r="BG211" s="144">
        <v>160971673371.60001</v>
      </c>
      <c r="BH211" s="144">
        <v>29600901100</v>
      </c>
      <c r="BI211" s="144">
        <v>5100950500</v>
      </c>
      <c r="BJ211" s="144">
        <v>37847951653.849998</v>
      </c>
      <c r="BK211" s="144">
        <v>173070108000</v>
      </c>
      <c r="BL211" s="144">
        <v>27134613498.509998</v>
      </c>
      <c r="BM211" s="144">
        <v>233791918695.45999</v>
      </c>
      <c r="BN211" s="144">
        <v>31342325500</v>
      </c>
      <c r="BO211" s="144">
        <v>5451429998.8199997</v>
      </c>
      <c r="BP211" s="144">
        <v>39870800776.230003</v>
      </c>
      <c r="BQ211" s="154">
        <v>43322</v>
      </c>
      <c r="BR211" s="144">
        <v>28071257500</v>
      </c>
      <c r="BS211" s="152">
        <v>1929000000</v>
      </c>
      <c r="BT211" s="144">
        <v>31631455681.439999</v>
      </c>
      <c r="BU211" s="144">
        <v>117226163000</v>
      </c>
      <c r="BV211" s="152">
        <v>133078778218.37</v>
      </c>
      <c r="BW211" s="144">
        <v>326489939500</v>
      </c>
      <c r="BX211" s="144">
        <v>389760037585.04999</v>
      </c>
      <c r="BY211" s="148">
        <v>79040857200</v>
      </c>
      <c r="BZ211" s="148">
        <v>11342377500</v>
      </c>
      <c r="CA211" s="148">
        <v>100215494367.21001</v>
      </c>
      <c r="CB211" s="148">
        <v>75866599200</v>
      </c>
      <c r="CC211" s="148">
        <v>76184806415.449997</v>
      </c>
      <c r="CD211" s="148">
        <v>12470775000</v>
      </c>
      <c r="CE211" s="148">
        <v>27371884537.330002</v>
      </c>
      <c r="CI211" s="148">
        <v>199247817900</v>
      </c>
      <c r="CJ211" s="148">
        <v>199683013724.07001</v>
      </c>
      <c r="CK211" s="155">
        <v>64930874700</v>
      </c>
      <c r="CL211" s="155">
        <v>75923130975.259995</v>
      </c>
      <c r="CM211" s="148"/>
      <c r="CN211" s="148"/>
      <c r="CO211" s="148"/>
      <c r="CP211" s="148"/>
      <c r="CQ211" s="148"/>
      <c r="CR211" s="148"/>
      <c r="CS211" s="148"/>
      <c r="CT211" s="148"/>
      <c r="CU211" s="148"/>
      <c r="CV211" s="148"/>
      <c r="CW211" s="148"/>
      <c r="CX211" s="148"/>
    </row>
    <row r="212" spans="1:102" x14ac:dyDescent="0.25">
      <c r="A212" s="154">
        <v>43323</v>
      </c>
      <c r="B212" s="142">
        <v>477269564500</v>
      </c>
      <c r="C212" s="142">
        <v>565894390428.45996</v>
      </c>
      <c r="D212" s="144">
        <v>360328208775</v>
      </c>
      <c r="E212" s="144">
        <v>327451456700</v>
      </c>
      <c r="F212" s="144">
        <v>814591527265.44202</v>
      </c>
      <c r="G212" s="142">
        <v>115747662198</v>
      </c>
      <c r="H212" s="142">
        <v>126843303442.53</v>
      </c>
      <c r="I212" s="144">
        <v>1007000000</v>
      </c>
      <c r="J212" s="144">
        <v>4125766920</v>
      </c>
      <c r="K212" s="144">
        <v>5574169043.1300001</v>
      </c>
      <c r="L212" s="144">
        <v>613689692212</v>
      </c>
      <c r="M212" s="144">
        <v>696981144122.06104</v>
      </c>
      <c r="N212" s="144">
        <v>281765177300</v>
      </c>
      <c r="O212" s="144">
        <v>28768064840</v>
      </c>
      <c r="P212" s="144">
        <v>387889096680.66998</v>
      </c>
      <c r="Q212" s="144">
        <v>65657464450</v>
      </c>
      <c r="R212" s="144">
        <v>15047611720</v>
      </c>
      <c r="S212" s="144">
        <v>83990873438.899994</v>
      </c>
      <c r="T212" s="144">
        <v>384507516801.56</v>
      </c>
      <c r="U212" s="144">
        <v>39046425205.080002</v>
      </c>
      <c r="V212" s="144">
        <v>502867902281.62</v>
      </c>
      <c r="W212" s="144">
        <v>31273895500</v>
      </c>
      <c r="X212" s="144">
        <v>5430710094.75</v>
      </c>
      <c r="Y212" s="144">
        <v>45847843519.040001</v>
      </c>
      <c r="Z212" s="144">
        <v>66995779801.25</v>
      </c>
      <c r="AA212" s="144">
        <v>68307238551.260002</v>
      </c>
      <c r="AB212" s="144">
        <v>34910824000</v>
      </c>
      <c r="AC212" s="144">
        <v>6189824200.1599998</v>
      </c>
      <c r="AD212" s="144">
        <v>44378343524.400002</v>
      </c>
      <c r="AE212" s="144">
        <v>28389832000</v>
      </c>
      <c r="AF212" s="144">
        <v>3949071183.8099999</v>
      </c>
      <c r="AG212" s="144">
        <v>36768726821.110001</v>
      </c>
      <c r="AH212" s="142">
        <v>836588349153.92004</v>
      </c>
      <c r="AI212" s="142">
        <v>861255929711.55798</v>
      </c>
      <c r="AJ212" s="144">
        <v>23031128500</v>
      </c>
      <c r="AK212" s="144">
        <v>3706212108.5700002</v>
      </c>
      <c r="AL212" s="144">
        <v>30002362956.919998</v>
      </c>
      <c r="AM212" s="144">
        <v>73832036282.080002</v>
      </c>
      <c r="AN212" s="144">
        <v>16988432959.84</v>
      </c>
      <c r="AO212" s="144">
        <v>94222162558.229996</v>
      </c>
      <c r="AP212" s="142">
        <v>212154666500</v>
      </c>
      <c r="AQ212" s="142">
        <v>313394877367.96002</v>
      </c>
      <c r="AR212" s="144">
        <v>37797047000</v>
      </c>
      <c r="AS212" s="144">
        <v>6373041361.0900002</v>
      </c>
      <c r="AT212" s="144">
        <v>54399863024.239998</v>
      </c>
      <c r="AU212" s="144">
        <v>959312351000</v>
      </c>
      <c r="AV212" s="144">
        <v>46249982000</v>
      </c>
      <c r="AW212" s="144">
        <v>1118445870943.8999</v>
      </c>
      <c r="AX212" s="144">
        <v>98448699000</v>
      </c>
      <c r="AY212" s="144">
        <v>20453637762.810001</v>
      </c>
      <c r="AZ212" s="144">
        <v>124925696205.45</v>
      </c>
      <c r="BA212" s="144">
        <v>157329850272</v>
      </c>
      <c r="BB212" s="144">
        <v>33749347500</v>
      </c>
      <c r="BC212" s="144">
        <v>203433762420.51001</v>
      </c>
      <c r="BD212" s="142">
        <v>311445187585</v>
      </c>
      <c r="BE212" s="142">
        <v>318098548579.59003</v>
      </c>
      <c r="BF212" s="144">
        <v>159303696500</v>
      </c>
      <c r="BG212" s="144">
        <v>160971673371.60001</v>
      </c>
      <c r="BH212" s="144">
        <v>29600901100</v>
      </c>
      <c r="BI212" s="144">
        <v>5100950500</v>
      </c>
      <c r="BJ212" s="144">
        <v>37847951653.849998</v>
      </c>
      <c r="BK212" s="144">
        <v>173070108000</v>
      </c>
      <c r="BL212" s="144">
        <v>27134613498.509998</v>
      </c>
      <c r="BM212" s="144">
        <v>233791918695.45999</v>
      </c>
      <c r="BN212" s="144">
        <v>31342325500</v>
      </c>
      <c r="BO212" s="144">
        <v>5451429998.8199997</v>
      </c>
      <c r="BP212" s="144">
        <v>39870800776.230003</v>
      </c>
      <c r="BQ212" s="154">
        <v>43323</v>
      </c>
      <c r="BR212" s="144">
        <v>28071257500</v>
      </c>
      <c r="BS212" s="152">
        <v>1929000000</v>
      </c>
      <c r="BT212" s="144">
        <v>31631455681.439999</v>
      </c>
      <c r="BU212" s="144">
        <v>117226163000</v>
      </c>
      <c r="BV212" s="152">
        <v>133078778218.37</v>
      </c>
      <c r="BW212" s="144">
        <v>326489939500</v>
      </c>
      <c r="BX212" s="144">
        <v>389760037585.04999</v>
      </c>
      <c r="BY212" s="148">
        <v>79040857200</v>
      </c>
      <c r="BZ212" s="148">
        <v>11342377500</v>
      </c>
      <c r="CA212" s="148">
        <v>100215494367.21001</v>
      </c>
      <c r="CB212" s="148">
        <v>75866599200</v>
      </c>
      <c r="CC212" s="148">
        <v>76184806415.449997</v>
      </c>
      <c r="CD212" s="148">
        <v>12470775000</v>
      </c>
      <c r="CE212" s="148">
        <v>27371884537.330002</v>
      </c>
      <c r="CI212" s="148">
        <v>199247817900</v>
      </c>
      <c r="CJ212" s="148">
        <v>199683013724.07001</v>
      </c>
      <c r="CK212" s="155">
        <v>64930874700</v>
      </c>
      <c r="CL212" s="155">
        <v>75923130975.259995</v>
      </c>
      <c r="CM212" s="148"/>
      <c r="CN212" s="148"/>
      <c r="CO212" s="148"/>
      <c r="CP212" s="148"/>
      <c r="CQ212" s="148"/>
      <c r="CR212" s="148"/>
      <c r="CS212" s="148"/>
      <c r="CT212" s="148"/>
      <c r="CU212" s="148"/>
      <c r="CV212" s="148"/>
      <c r="CW212" s="148"/>
      <c r="CX212" s="148"/>
    </row>
    <row r="213" spans="1:102" x14ac:dyDescent="0.25">
      <c r="A213" s="154">
        <v>43324</v>
      </c>
      <c r="B213" s="142">
        <v>477269564500</v>
      </c>
      <c r="C213" s="142">
        <v>565894390428.45996</v>
      </c>
      <c r="D213" s="144">
        <v>360328208775</v>
      </c>
      <c r="E213" s="144">
        <v>327451456700</v>
      </c>
      <c r="F213" s="144">
        <v>814591527265.44202</v>
      </c>
      <c r="G213" s="142">
        <v>115747662198</v>
      </c>
      <c r="H213" s="142">
        <v>126843303442.53</v>
      </c>
      <c r="I213" s="144">
        <v>1007000000</v>
      </c>
      <c r="J213" s="144">
        <v>4125766920</v>
      </c>
      <c r="K213" s="144">
        <v>5574169043.1300001</v>
      </c>
      <c r="L213" s="144">
        <v>613689692212</v>
      </c>
      <c r="M213" s="144">
        <v>696981144122.06104</v>
      </c>
      <c r="N213" s="144">
        <v>281765177300</v>
      </c>
      <c r="O213" s="144">
        <v>28768064840</v>
      </c>
      <c r="P213" s="144">
        <v>387889096680.66998</v>
      </c>
      <c r="Q213" s="144">
        <v>65657464450</v>
      </c>
      <c r="R213" s="144">
        <v>15047611720</v>
      </c>
      <c r="S213" s="144">
        <v>83990873438.899994</v>
      </c>
      <c r="T213" s="144">
        <v>384507516801.56</v>
      </c>
      <c r="U213" s="144">
        <v>39046425205.080002</v>
      </c>
      <c r="V213" s="144">
        <v>502867902281.62</v>
      </c>
      <c r="W213" s="144">
        <v>31273895500</v>
      </c>
      <c r="X213" s="144">
        <v>5430710094.75</v>
      </c>
      <c r="Y213" s="144">
        <v>45847843519.040001</v>
      </c>
      <c r="Z213" s="144">
        <v>66995779801.25</v>
      </c>
      <c r="AA213" s="144">
        <v>68307238551.260002</v>
      </c>
      <c r="AB213" s="144">
        <v>34910824000</v>
      </c>
      <c r="AC213" s="144">
        <v>6189824200.1599998</v>
      </c>
      <c r="AD213" s="144">
        <v>44378343524.400002</v>
      </c>
      <c r="AE213" s="144">
        <v>28389832000</v>
      </c>
      <c r="AF213" s="144">
        <v>3949071183.8099999</v>
      </c>
      <c r="AG213" s="144">
        <v>36768726821.110001</v>
      </c>
      <c r="AH213" s="142">
        <v>836588349153.92004</v>
      </c>
      <c r="AI213" s="142">
        <v>861255929711.55798</v>
      </c>
      <c r="AJ213" s="144">
        <v>23031128500</v>
      </c>
      <c r="AK213" s="144">
        <v>3706212108.5700002</v>
      </c>
      <c r="AL213" s="144">
        <v>30002362956.919998</v>
      </c>
      <c r="AM213" s="144">
        <v>73832036282.080002</v>
      </c>
      <c r="AN213" s="144">
        <v>16988432959.84</v>
      </c>
      <c r="AO213" s="144">
        <v>94222162558.229996</v>
      </c>
      <c r="AP213" s="142">
        <v>212154666500</v>
      </c>
      <c r="AQ213" s="142">
        <v>313394877367.96002</v>
      </c>
      <c r="AR213" s="144">
        <v>37797047000</v>
      </c>
      <c r="AS213" s="144">
        <v>6373041361.0900002</v>
      </c>
      <c r="AT213" s="144">
        <v>54399863024.239998</v>
      </c>
      <c r="AU213" s="144">
        <v>959312351000</v>
      </c>
      <c r="AV213" s="144">
        <v>46249982000</v>
      </c>
      <c r="AW213" s="144">
        <v>1118445870943.8999</v>
      </c>
      <c r="AX213" s="144">
        <v>98448699000</v>
      </c>
      <c r="AY213" s="144">
        <v>20453637762.810001</v>
      </c>
      <c r="AZ213" s="144">
        <v>124925696205.45</v>
      </c>
      <c r="BA213" s="144">
        <v>157329850272</v>
      </c>
      <c r="BB213" s="144">
        <v>33749347500</v>
      </c>
      <c r="BC213" s="144">
        <v>203433762420.51001</v>
      </c>
      <c r="BD213" s="142">
        <v>311445187585</v>
      </c>
      <c r="BE213" s="142">
        <v>318098548579.59003</v>
      </c>
      <c r="BF213" s="144">
        <v>159303696500</v>
      </c>
      <c r="BG213" s="144">
        <v>160971673371.60001</v>
      </c>
      <c r="BH213" s="144">
        <v>29600901100</v>
      </c>
      <c r="BI213" s="144">
        <v>5100950500</v>
      </c>
      <c r="BJ213" s="144">
        <v>37847951653.849998</v>
      </c>
      <c r="BK213" s="144">
        <v>173070108000</v>
      </c>
      <c r="BL213" s="144">
        <v>27134613498.509998</v>
      </c>
      <c r="BM213" s="144">
        <v>233791918695.45999</v>
      </c>
      <c r="BN213" s="144">
        <v>31342325500</v>
      </c>
      <c r="BO213" s="144">
        <v>5451429998.8199997</v>
      </c>
      <c r="BP213" s="144">
        <v>39870800776.230003</v>
      </c>
      <c r="BQ213" s="154">
        <v>43324</v>
      </c>
      <c r="BR213" s="144">
        <v>28071257500</v>
      </c>
      <c r="BS213" s="152">
        <v>1929000000</v>
      </c>
      <c r="BT213" s="144">
        <v>31631455681.439999</v>
      </c>
      <c r="BU213" s="144">
        <v>117226163000</v>
      </c>
      <c r="BV213" s="152">
        <v>133078778218.37</v>
      </c>
      <c r="BW213" s="144">
        <v>326489939500</v>
      </c>
      <c r="BX213" s="144">
        <v>389760037585.04999</v>
      </c>
      <c r="BY213" s="148">
        <v>79040857200</v>
      </c>
      <c r="BZ213" s="148">
        <v>11342377500</v>
      </c>
      <c r="CA213" s="148">
        <v>100215494367.21001</v>
      </c>
      <c r="CB213" s="148">
        <v>75866599200</v>
      </c>
      <c r="CC213" s="148">
        <v>76184806415.449997</v>
      </c>
      <c r="CD213" s="148">
        <v>12470775000</v>
      </c>
      <c r="CE213" s="148">
        <v>27371884537.330002</v>
      </c>
      <c r="CI213" s="148">
        <v>199247817900</v>
      </c>
      <c r="CJ213" s="148">
        <v>199683013724.07001</v>
      </c>
      <c r="CK213" s="155">
        <v>64930874700</v>
      </c>
      <c r="CL213" s="155">
        <v>75923130975.259995</v>
      </c>
      <c r="CM213" s="148"/>
      <c r="CN213" s="148"/>
      <c r="CO213" s="148"/>
      <c r="CP213" s="148"/>
      <c r="CQ213" s="148"/>
      <c r="CR213" s="148"/>
      <c r="CS213" s="148"/>
      <c r="CT213" s="148"/>
      <c r="CU213" s="148"/>
      <c r="CV213" s="148"/>
      <c r="CW213" s="148"/>
      <c r="CX213" s="148"/>
    </row>
    <row r="214" spans="1:102" x14ac:dyDescent="0.25">
      <c r="A214" s="154">
        <v>43325</v>
      </c>
      <c r="B214" s="142">
        <v>498116503500</v>
      </c>
      <c r="C214" s="142">
        <v>566965927866.31897</v>
      </c>
      <c r="D214" s="144">
        <v>379065554710</v>
      </c>
      <c r="E214" s="144">
        <v>319473019900</v>
      </c>
      <c r="F214" s="144">
        <v>805205182066.37195</v>
      </c>
      <c r="G214" s="142">
        <v>115490061000</v>
      </c>
      <c r="H214" s="142">
        <v>126650897992.78999</v>
      </c>
      <c r="I214" s="144">
        <v>1007400000</v>
      </c>
      <c r="J214" s="144">
        <v>3971577740</v>
      </c>
      <c r="K214" s="144">
        <v>5420294313.1000004</v>
      </c>
      <c r="L214" s="144">
        <v>613182728729</v>
      </c>
      <c r="M214" s="144">
        <v>695070630587.73096</v>
      </c>
      <c r="N214" s="144">
        <v>280895219240</v>
      </c>
      <c r="O214" s="144">
        <v>27706302780</v>
      </c>
      <c r="P214" s="144">
        <v>386130731831.40997</v>
      </c>
      <c r="Q214" s="144">
        <v>64887239300</v>
      </c>
      <c r="R214" s="144">
        <v>14534766890</v>
      </c>
      <c r="S214" s="144">
        <v>82738128531.029999</v>
      </c>
      <c r="T214" s="144">
        <v>386242587132.56</v>
      </c>
      <c r="U214" s="144">
        <v>37534275405.080002</v>
      </c>
      <c r="V214" s="144">
        <v>500881911561.21002</v>
      </c>
      <c r="W214" s="144">
        <v>31026040000</v>
      </c>
      <c r="X214" s="144">
        <v>5219846659.75</v>
      </c>
      <c r="Y214" s="144">
        <v>45403880228.940002</v>
      </c>
      <c r="Z214" s="144">
        <v>64064295801.25</v>
      </c>
      <c r="AA214" s="144">
        <v>65355896605.389999</v>
      </c>
      <c r="AB214" s="144">
        <v>34622374200</v>
      </c>
      <c r="AC214" s="144">
        <v>6098650650.1599998</v>
      </c>
      <c r="AD214" s="144">
        <v>44010746384.110001</v>
      </c>
      <c r="AE214" s="144">
        <v>28168000900</v>
      </c>
      <c r="AF214" s="144">
        <v>3799066313.8099999</v>
      </c>
      <c r="AG214" s="144">
        <v>36410618851.489998</v>
      </c>
      <c r="AH214" s="142">
        <v>830585592153.92004</v>
      </c>
      <c r="AI214" s="142">
        <v>876731519834.87805</v>
      </c>
      <c r="AJ214" s="144">
        <v>22919518750</v>
      </c>
      <c r="AK214" s="144">
        <v>3561243243.5700002</v>
      </c>
      <c r="AL214" s="144">
        <v>29758201945.740002</v>
      </c>
      <c r="AM214" s="144">
        <v>73008238482.080002</v>
      </c>
      <c r="AN214" s="144">
        <v>16410184419.84</v>
      </c>
      <c r="AO214" s="144">
        <v>92850735714.649994</v>
      </c>
      <c r="AP214" s="142">
        <v>222103826500</v>
      </c>
      <c r="AQ214" s="142">
        <v>313531991172.47998</v>
      </c>
      <c r="AR214" s="144">
        <v>37523711000</v>
      </c>
      <c r="AS214" s="144">
        <v>6126095621.0900002</v>
      </c>
      <c r="AT214" s="144">
        <v>53900057821.809998</v>
      </c>
      <c r="AU214" s="144">
        <v>959019607500</v>
      </c>
      <c r="AV214" s="144">
        <v>44085332000</v>
      </c>
      <c r="AW214" s="144">
        <v>1116639211641.0901</v>
      </c>
      <c r="AX214" s="144">
        <v>98393226000</v>
      </c>
      <c r="AY214" s="144">
        <v>19812438922.810001</v>
      </c>
      <c r="AZ214" s="144">
        <v>124285405343.64999</v>
      </c>
      <c r="BA214" s="144">
        <v>156029877918</v>
      </c>
      <c r="BB214" s="144">
        <v>32319885000</v>
      </c>
      <c r="BC214" s="144">
        <v>200809359483.63</v>
      </c>
      <c r="BD214" s="142">
        <v>309446323800</v>
      </c>
      <c r="BE214" s="142">
        <v>316238381986.57001</v>
      </c>
      <c r="BF214" s="144">
        <v>158349053500</v>
      </c>
      <c r="BG214" s="144">
        <v>160124133384.45999</v>
      </c>
      <c r="BH214" s="144">
        <v>18637874000</v>
      </c>
      <c r="BI214" s="144">
        <v>4900004000</v>
      </c>
      <c r="BJ214" s="144">
        <v>37567756942.029999</v>
      </c>
      <c r="BK214" s="144">
        <v>186466528500</v>
      </c>
      <c r="BL214" s="144">
        <v>26664349998.509998</v>
      </c>
      <c r="BM214" s="144">
        <v>233165534936.64999</v>
      </c>
      <c r="BN214" s="144">
        <v>31335310500</v>
      </c>
      <c r="BO214" s="144">
        <v>5247546498.8199997</v>
      </c>
      <c r="BP214" s="144">
        <v>39679116097.599998</v>
      </c>
      <c r="BQ214" s="154">
        <v>43325</v>
      </c>
      <c r="BR214" s="144">
        <v>27865551000</v>
      </c>
      <c r="BS214" s="152">
        <v>1837000000</v>
      </c>
      <c r="BT214" s="144">
        <v>31347334020.240002</v>
      </c>
      <c r="BU214" s="144">
        <v>117219402500</v>
      </c>
      <c r="BV214" s="152">
        <v>133158434488.06</v>
      </c>
      <c r="BW214" s="144">
        <f>247234612000+77600490000</f>
        <v>324835102000</v>
      </c>
      <c r="BX214" s="144">
        <v>389760037585.04999</v>
      </c>
      <c r="BY214" s="148">
        <v>78607881900</v>
      </c>
      <c r="BZ214" s="148">
        <v>10859877000</v>
      </c>
      <c r="CA214" s="148">
        <v>99347427040.770004</v>
      </c>
      <c r="CB214" s="148">
        <v>72694215700</v>
      </c>
      <c r="CC214" s="148">
        <v>73004370281.220001</v>
      </c>
      <c r="CD214" s="148">
        <v>12425770000</v>
      </c>
      <c r="CE214" s="148">
        <v>27333470280.889999</v>
      </c>
      <c r="CI214" s="148">
        <v>190690075200</v>
      </c>
      <c r="CJ214" s="148">
        <v>191101367776.23001</v>
      </c>
      <c r="CK214" s="155">
        <v>68962833500</v>
      </c>
      <c r="CL214" s="155">
        <v>75963032442.979996</v>
      </c>
      <c r="CM214" s="148"/>
      <c r="CN214" s="148"/>
      <c r="CO214" s="148"/>
      <c r="CP214" s="148"/>
      <c r="CQ214" s="148"/>
      <c r="CR214" s="148"/>
      <c r="CS214" s="148"/>
      <c r="CT214" s="148"/>
      <c r="CU214" s="148"/>
      <c r="CV214" s="148"/>
      <c r="CW214" s="148"/>
      <c r="CX214" s="148"/>
    </row>
    <row r="215" spans="1:102" x14ac:dyDescent="0.25">
      <c r="A215" s="154">
        <v>43326</v>
      </c>
      <c r="B215" s="142">
        <v>498135944000</v>
      </c>
      <c r="C215" s="142">
        <v>570370101917.63</v>
      </c>
      <c r="D215" s="144">
        <v>378018193671</v>
      </c>
      <c r="E215" s="144">
        <v>312093659000</v>
      </c>
      <c r="F215" s="144">
        <v>796836442557.98206</v>
      </c>
      <c r="G215" s="142">
        <v>115391659000</v>
      </c>
      <c r="H215" s="142">
        <v>126574243120.42999</v>
      </c>
      <c r="I215" s="144">
        <v>1007400000</v>
      </c>
      <c r="J215" s="144">
        <v>3851778840</v>
      </c>
      <c r="K215" s="144">
        <v>5300473397.9499998</v>
      </c>
      <c r="L215" s="144">
        <v>611795729267</v>
      </c>
      <c r="M215" s="144">
        <v>693812916542.39099</v>
      </c>
      <c r="N215" s="144">
        <v>280424408940</v>
      </c>
      <c r="O215" s="144">
        <v>27376054780</v>
      </c>
      <c r="P215" s="144">
        <v>385391724549.26001</v>
      </c>
      <c r="Q215" s="144">
        <v>64536947600</v>
      </c>
      <c r="R215" s="144">
        <v>14227502290</v>
      </c>
      <c r="S215" s="144">
        <v>82089077868.779999</v>
      </c>
      <c r="T215" s="144">
        <v>385938179586.56</v>
      </c>
      <c r="U215" s="144">
        <v>37018394405.080002</v>
      </c>
      <c r="V215" s="144">
        <v>500132397751.08002</v>
      </c>
      <c r="W215" s="144">
        <v>30930941000</v>
      </c>
      <c r="X215" s="144">
        <v>5143046659.75</v>
      </c>
      <c r="Y215" s="144">
        <v>45237112059.660004</v>
      </c>
      <c r="Z215" s="144">
        <v>62767424901.25</v>
      </c>
      <c r="AA215" s="144">
        <v>64178569105.25</v>
      </c>
      <c r="AB215" s="144">
        <v>34464301600</v>
      </c>
      <c r="AC215" s="144">
        <v>5537624150.1599998</v>
      </c>
      <c r="AD215" s="144">
        <v>43215927548.919998</v>
      </c>
      <c r="AE215" s="144">
        <v>28087162100</v>
      </c>
      <c r="AF215" s="144">
        <v>3748344313.8099999</v>
      </c>
      <c r="AG215" s="144">
        <v>36283652528.029999</v>
      </c>
      <c r="AH215" s="142">
        <v>830598291650.64966</v>
      </c>
      <c r="AI215" s="142">
        <v>849880111660.80798</v>
      </c>
      <c r="AJ215" s="144">
        <v>22874181000</v>
      </c>
      <c r="AK215" s="144">
        <v>3509975743.5700002</v>
      </c>
      <c r="AL215" s="144">
        <v>29664849202.849998</v>
      </c>
      <c r="AM215" s="144">
        <v>72619495152.080002</v>
      </c>
      <c r="AN215" s="144">
        <v>16066948019.84</v>
      </c>
      <c r="AO215" s="144">
        <v>92127078737.970001</v>
      </c>
      <c r="AP215" s="142">
        <v>222127675000</v>
      </c>
      <c r="AQ215" s="142">
        <v>313570934887.97998</v>
      </c>
      <c r="AR215" s="144">
        <v>37406709000</v>
      </c>
      <c r="AS215" s="144">
        <v>6037049621.0900002</v>
      </c>
      <c r="AT215" s="144">
        <v>53700068975.949997</v>
      </c>
      <c r="AU215" s="144">
        <v>958862547500</v>
      </c>
      <c r="AV215" s="144">
        <v>43725444000</v>
      </c>
      <c r="AW215" s="144">
        <v>1116339207817.3999</v>
      </c>
      <c r="AX215" s="144">
        <v>98357164500</v>
      </c>
      <c r="AY215" s="144">
        <v>19675799422.810001</v>
      </c>
      <c r="AZ215" s="144">
        <v>124130065320.36</v>
      </c>
      <c r="BA215" s="144">
        <v>153958818176</v>
      </c>
      <c r="BB215" s="144">
        <v>31568240000</v>
      </c>
      <c r="BC215" s="144">
        <v>198022300569.04001</v>
      </c>
      <c r="BD215" s="142">
        <v>308572468700</v>
      </c>
      <c r="BE215" s="142">
        <v>315491592386.65002</v>
      </c>
      <c r="BF215" s="144">
        <v>157900331500</v>
      </c>
      <c r="BG215" s="144">
        <v>159711115632.62</v>
      </c>
      <c r="BH215" s="161">
        <v>18587811000</v>
      </c>
      <c r="BI215" s="144">
        <v>4693992500</v>
      </c>
      <c r="BJ215" s="144">
        <v>37440764063.779999</v>
      </c>
      <c r="BK215" s="144">
        <v>186335895500</v>
      </c>
      <c r="BL215" s="144">
        <v>26310099998.509998</v>
      </c>
      <c r="BM215" s="144">
        <v>231806172983.94</v>
      </c>
      <c r="BN215" s="144">
        <v>31324603000</v>
      </c>
      <c r="BO215" s="144">
        <v>5170769498.8199997</v>
      </c>
      <c r="BP215" s="144">
        <v>39597840544.949997</v>
      </c>
      <c r="BQ215" s="154">
        <v>43326</v>
      </c>
      <c r="BR215" s="144">
        <v>27714217500</v>
      </c>
      <c r="BS215" s="152">
        <v>1822750000</v>
      </c>
      <c r="BT215" s="144">
        <v>31186284040.130001</v>
      </c>
      <c r="BU215" s="144">
        <v>117201899000</v>
      </c>
      <c r="BV215" s="152">
        <v>133169737432.41</v>
      </c>
      <c r="BW215" s="144">
        <f>246917408000+76477230000</f>
        <v>323394638000</v>
      </c>
      <c r="BX215" s="144">
        <v>387011821804.73999</v>
      </c>
      <c r="BY215" s="148">
        <v>78430613800</v>
      </c>
      <c r="BZ215" s="148">
        <v>10669753500</v>
      </c>
      <c r="CA215" s="148">
        <v>98995934267.199997</v>
      </c>
      <c r="CB215" s="148">
        <v>76039049200</v>
      </c>
      <c r="CC215" s="148">
        <v>71449595055.529999</v>
      </c>
      <c r="CD215" s="148">
        <v>12405120000</v>
      </c>
      <c r="CE215" s="148">
        <v>27316647908.84</v>
      </c>
      <c r="CI215" s="148">
        <v>187788582300</v>
      </c>
      <c r="CJ215" s="148">
        <v>188194318387.84</v>
      </c>
      <c r="CK215" s="155">
        <v>68962660900</v>
      </c>
      <c r="CL215" s="155">
        <v>75979936261.789993</v>
      </c>
      <c r="CM215" s="148"/>
      <c r="CN215" s="148"/>
      <c r="CO215" s="148"/>
      <c r="CP215" s="148"/>
      <c r="CQ215" s="148"/>
      <c r="CR215" s="148"/>
      <c r="CS215" s="148"/>
      <c r="CT215" s="148"/>
      <c r="CU215" s="148"/>
      <c r="CV215" s="148"/>
      <c r="CW215" s="148"/>
      <c r="CX215" s="148"/>
    </row>
    <row r="216" spans="1:102" x14ac:dyDescent="0.25">
      <c r="A216" s="154">
        <v>43327</v>
      </c>
      <c r="B216" s="142">
        <v>518887844500</v>
      </c>
      <c r="C216" s="142">
        <v>570185472636.09998</v>
      </c>
      <c r="D216" s="144">
        <v>374571291403</v>
      </c>
      <c r="E216" s="144">
        <v>312343387700</v>
      </c>
      <c r="F216" s="144">
        <v>797166378028.97205</v>
      </c>
      <c r="G216" s="142">
        <v>115445192154</v>
      </c>
      <c r="H216" s="142">
        <v>126649253640.97</v>
      </c>
      <c r="I216" s="144">
        <v>1007600000</v>
      </c>
      <c r="J216" s="144">
        <v>3950189720</v>
      </c>
      <c r="K216" s="144">
        <v>5342670734.1599998</v>
      </c>
      <c r="L216" s="144">
        <v>609811577583</v>
      </c>
      <c r="M216" s="144">
        <v>693744006944.50098</v>
      </c>
      <c r="N216" s="144">
        <v>280320314300</v>
      </c>
      <c r="O216" s="144">
        <v>28299610240</v>
      </c>
      <c r="P216" s="144">
        <v>385895283952.59998</v>
      </c>
      <c r="Q216" s="144">
        <v>64687812500</v>
      </c>
      <c r="R216" s="144">
        <v>14453771320</v>
      </c>
      <c r="S216" s="144">
        <v>82413447013.990005</v>
      </c>
      <c r="T216" s="144">
        <v>383509791297.56</v>
      </c>
      <c r="U216" s="144">
        <v>38228141205.080002</v>
      </c>
      <c r="V216" s="144">
        <v>500703521652.14001</v>
      </c>
      <c r="W216" s="144">
        <v>30882070500</v>
      </c>
      <c r="X216" s="144">
        <v>5311636994.3500004</v>
      </c>
      <c r="Y216" s="144">
        <v>45278944661.18</v>
      </c>
      <c r="Z216" s="144">
        <v>62987475401.540001</v>
      </c>
      <c r="AA216" s="144">
        <v>64616341476.830002</v>
      </c>
      <c r="AB216" s="144">
        <v>34404036400</v>
      </c>
      <c r="AC216" s="144">
        <v>5472426700.4200001</v>
      </c>
      <c r="AD216" s="144">
        <v>43092930565.809998</v>
      </c>
      <c r="AE216" s="144">
        <v>28116324600</v>
      </c>
      <c r="AF216" s="144">
        <v>3871686483.8099999</v>
      </c>
      <c r="AG216" s="144">
        <v>36382710288.059998</v>
      </c>
      <c r="AH216" s="142">
        <v>830612357150.64966</v>
      </c>
      <c r="AI216" s="142">
        <v>849060650128.75806</v>
      </c>
      <c r="AJ216" s="144">
        <v>22858400750</v>
      </c>
      <c r="AK216" s="144">
        <v>3611586208.6700001</v>
      </c>
      <c r="AL216" s="144">
        <v>29705215706.509998</v>
      </c>
      <c r="AM216" s="144">
        <v>72780953541.080002</v>
      </c>
      <c r="AN216" s="144">
        <v>16317362659.17</v>
      </c>
      <c r="AO216" s="144">
        <v>92491096099.509995</v>
      </c>
      <c r="AP216" s="142">
        <v>222129901500</v>
      </c>
      <c r="AQ216" s="142">
        <v>313456833490.66998</v>
      </c>
      <c r="AR216" s="144">
        <v>37322355000</v>
      </c>
      <c r="AS216" s="144">
        <v>6211576961.0900002</v>
      </c>
      <c r="AT216" s="144">
        <v>53722111219.279999</v>
      </c>
      <c r="AU216" s="144">
        <v>998981110500</v>
      </c>
      <c r="AV216" s="144">
        <v>45442948000</v>
      </c>
      <c r="AW216" s="144">
        <v>1118388224436.53</v>
      </c>
      <c r="AX216" s="144">
        <v>98325127500</v>
      </c>
      <c r="AY216" s="144">
        <v>20163827862.810001</v>
      </c>
      <c r="AZ216" s="144">
        <v>124400806131.78</v>
      </c>
      <c r="BA216" s="144">
        <v>153638889681</v>
      </c>
      <c r="BB216" s="144">
        <v>32151565000</v>
      </c>
      <c r="BC216" s="144">
        <v>198321347312.09</v>
      </c>
      <c r="BD216" s="142">
        <v>307085319248</v>
      </c>
      <c r="BE216" s="142">
        <v>315647554961.26001</v>
      </c>
      <c r="BF216" s="144">
        <v>157667161500</v>
      </c>
      <c r="BG216" s="144">
        <v>159513651461.57001</v>
      </c>
      <c r="BH216" s="144">
        <v>18553717100</v>
      </c>
      <c r="BI216" s="144">
        <v>4730407500</v>
      </c>
      <c r="BJ216" s="144">
        <v>37476448459.480003</v>
      </c>
      <c r="BK216" s="144">
        <v>186172412300</v>
      </c>
      <c r="BL216" s="144">
        <v>27714090498.509998</v>
      </c>
      <c r="BM216" s="144">
        <v>231825764600.26001</v>
      </c>
      <c r="BN216" s="144">
        <v>31318958000</v>
      </c>
      <c r="BO216" s="144">
        <v>5309234998.8199997</v>
      </c>
      <c r="BP216" s="144">
        <v>39648868601.459999</v>
      </c>
      <c r="BQ216" s="154">
        <v>43327</v>
      </c>
      <c r="BR216" s="144">
        <v>27580159000</v>
      </c>
      <c r="BS216" s="152">
        <v>1849650000</v>
      </c>
      <c r="BT216" s="144">
        <v>31083658783.040001</v>
      </c>
      <c r="BU216" s="144">
        <v>117189883500</v>
      </c>
      <c r="BV216" s="152">
        <v>133186523151.47</v>
      </c>
      <c r="BW216" s="144">
        <f>246555533000+76541815000</f>
        <v>323097348000</v>
      </c>
      <c r="BX216" s="144">
        <v>386566573784.28998</v>
      </c>
      <c r="BY216" s="148">
        <v>78532589100</v>
      </c>
      <c r="BZ216" s="148">
        <v>10971755500</v>
      </c>
      <c r="CA216" s="148">
        <v>99199735104.100006</v>
      </c>
      <c r="CB216" s="148">
        <v>76799834200</v>
      </c>
      <c r="CC216" s="148">
        <v>77208779496.619995</v>
      </c>
      <c r="CD216" s="148">
        <v>12373650000</v>
      </c>
      <c r="CE216" s="148">
        <v>27289000950.549999</v>
      </c>
      <c r="CI216" s="148">
        <v>189976466900</v>
      </c>
      <c r="CJ216" s="148">
        <v>190374663225.60001</v>
      </c>
      <c r="CK216" s="155">
        <v>68960478300</v>
      </c>
      <c r="CL216" s="155">
        <v>75992006304.550003</v>
      </c>
      <c r="CM216" s="148"/>
      <c r="CN216" s="148"/>
      <c r="CO216" s="148"/>
      <c r="CP216" s="148"/>
      <c r="CQ216" s="148"/>
      <c r="CR216" s="148"/>
      <c r="CS216" s="148"/>
      <c r="CT216" s="148"/>
      <c r="CU216" s="148"/>
      <c r="CV216" s="148"/>
      <c r="CW216" s="148"/>
      <c r="CX216" s="148"/>
    </row>
    <row r="217" spans="1:102" x14ac:dyDescent="0.25">
      <c r="A217" s="154">
        <v>43328</v>
      </c>
      <c r="B217" s="142">
        <v>518896656000</v>
      </c>
      <c r="C217" s="142">
        <v>570431833623.12</v>
      </c>
      <c r="D217" s="144">
        <v>374429464982</v>
      </c>
      <c r="E217" s="144">
        <v>305891788400</v>
      </c>
      <c r="F217" s="144">
        <v>790652552666.422</v>
      </c>
      <c r="G217" s="142">
        <v>115444274500</v>
      </c>
      <c r="H217" s="142">
        <v>126668481920.22</v>
      </c>
      <c r="I217" s="144">
        <v>1007600000</v>
      </c>
      <c r="J217" s="144">
        <v>3955638920</v>
      </c>
      <c r="K217" s="144">
        <v>5348066198.7700005</v>
      </c>
      <c r="L217" s="144">
        <v>609685153491</v>
      </c>
      <c r="M217" s="144">
        <v>693747127549.13098</v>
      </c>
      <c r="N217" s="144">
        <v>280276440280</v>
      </c>
      <c r="O217" s="144">
        <v>27947169940</v>
      </c>
      <c r="P217" s="144">
        <v>385557321430.96002</v>
      </c>
      <c r="Q217" s="144">
        <v>64715956850</v>
      </c>
      <c r="R217" s="144">
        <v>14367031720</v>
      </c>
      <c r="S217" s="144">
        <v>82363698716.419998</v>
      </c>
      <c r="T217" s="144">
        <v>383496587018.56</v>
      </c>
      <c r="U217" s="144">
        <v>37780710705.080002</v>
      </c>
      <c r="V217" s="144">
        <v>500314011164.98999</v>
      </c>
      <c r="W217" s="144">
        <v>30884018000</v>
      </c>
      <c r="X217" s="144">
        <v>5113329444.3500004</v>
      </c>
      <c r="Y217" s="144">
        <v>45212378266.269997</v>
      </c>
      <c r="Z217" s="144">
        <v>62330060201.540001</v>
      </c>
      <c r="AA217" s="144">
        <v>63830843812.589996</v>
      </c>
      <c r="AB217" s="144">
        <v>34377093900</v>
      </c>
      <c r="AC217" s="144">
        <v>5532518200.4200001</v>
      </c>
      <c r="AD217" s="144">
        <v>43130341199.599998</v>
      </c>
      <c r="AE217" s="144">
        <v>28111962600</v>
      </c>
      <c r="AF217" s="144">
        <v>3828469383.8099999</v>
      </c>
      <c r="AG217" s="144">
        <v>36339727104.529999</v>
      </c>
      <c r="AH217" s="142">
        <v>830629875150.65002</v>
      </c>
      <c r="AI217" s="142">
        <v>846177112369.29797</v>
      </c>
      <c r="AJ217" s="144">
        <v>22858985500</v>
      </c>
      <c r="AK217" s="144">
        <v>3572199258.6700001</v>
      </c>
      <c r="AL217" s="144">
        <v>29669741655.52</v>
      </c>
      <c r="AM217" s="144">
        <v>72786577251.080002</v>
      </c>
      <c r="AN217" s="144">
        <v>16219406659.17</v>
      </c>
      <c r="AO217" s="144">
        <v>92407274157.220001</v>
      </c>
      <c r="AP217" s="142">
        <v>222131196000</v>
      </c>
      <c r="AQ217" s="142">
        <v>314002077625.23999</v>
      </c>
      <c r="AR217" s="144">
        <v>37297676000</v>
      </c>
      <c r="AS217" s="144">
        <v>6003292261.0900002</v>
      </c>
      <c r="AT217" s="144">
        <v>53619980807.690002</v>
      </c>
      <c r="AU217" s="144">
        <v>998950087000</v>
      </c>
      <c r="AV217" s="144">
        <v>44359940000</v>
      </c>
      <c r="AW217" s="144">
        <v>1117491035381.4399</v>
      </c>
      <c r="AX217" s="144">
        <v>98311472500</v>
      </c>
      <c r="AY217" s="144">
        <v>19796779662.810001</v>
      </c>
      <c r="AZ217" s="144">
        <v>124038670696.03</v>
      </c>
      <c r="BA217" s="144">
        <v>153420802875</v>
      </c>
      <c r="BB217" s="144">
        <v>31853395000</v>
      </c>
      <c r="BC217" s="144">
        <v>197840749299.51999</v>
      </c>
      <c r="BD217" s="142">
        <v>302034554907</v>
      </c>
      <c r="BE217" s="142">
        <v>315497049261.34003</v>
      </c>
      <c r="BF217" s="144">
        <v>157432559000</v>
      </c>
      <c r="BG217" s="144">
        <v>159314720546.28</v>
      </c>
      <c r="BH217" s="144">
        <v>18535846400</v>
      </c>
      <c r="BI217" s="144">
        <v>4669890500</v>
      </c>
      <c r="BJ217" s="144">
        <v>37401380034.879997</v>
      </c>
      <c r="BK217" s="144">
        <v>181005751200</v>
      </c>
      <c r="BL217" s="144">
        <v>27546809998.509998</v>
      </c>
      <c r="BM217" s="144">
        <v>231623310103.79999</v>
      </c>
      <c r="BN217" s="144">
        <v>31315824000</v>
      </c>
      <c r="BO217" s="144">
        <v>5246847998.8199997</v>
      </c>
      <c r="BP217" s="144">
        <v>39589557790.370003</v>
      </c>
      <c r="BQ217" s="154">
        <v>43328</v>
      </c>
      <c r="BR217" s="144">
        <v>27575904500</v>
      </c>
      <c r="BS217" s="152">
        <v>1799800000</v>
      </c>
      <c r="BT217" s="144">
        <v>31034092666.110001</v>
      </c>
      <c r="BU217" s="144">
        <v>117189116500</v>
      </c>
      <c r="BV217" s="152">
        <v>133214562309.39</v>
      </c>
      <c r="BW217" s="144">
        <v>323037222500</v>
      </c>
      <c r="BX217" s="144">
        <v>386287843358.14001</v>
      </c>
      <c r="BY217" s="148">
        <v>78520720100</v>
      </c>
      <c r="BZ217" s="148">
        <v>10862383500</v>
      </c>
      <c r="CA217" s="148">
        <v>99094405569.050003</v>
      </c>
      <c r="CB217" s="148">
        <v>76370729000</v>
      </c>
      <c r="CC217" s="148">
        <v>76565237215.860001</v>
      </c>
      <c r="CD217" s="148">
        <v>12372940000</v>
      </c>
      <c r="CE217" s="148">
        <v>27292120068.779999</v>
      </c>
      <c r="CI217" s="148">
        <v>188215897800</v>
      </c>
      <c r="CJ217" s="148">
        <v>188606566812.04999</v>
      </c>
      <c r="CK217" s="155">
        <v>68959569700</v>
      </c>
      <c r="CL217" s="155">
        <v>76039540848.300003</v>
      </c>
      <c r="CM217" s="148"/>
      <c r="CN217" s="148"/>
      <c r="CO217" s="148"/>
      <c r="CP217" s="148"/>
      <c r="CQ217" s="148"/>
      <c r="CR217" s="148"/>
      <c r="CS217" s="148"/>
      <c r="CT217" s="148"/>
      <c r="CU217" s="148"/>
      <c r="CV217" s="148"/>
      <c r="CW217" s="148"/>
      <c r="CX217" s="148"/>
    </row>
    <row r="218" spans="1:102" x14ac:dyDescent="0.25">
      <c r="A218" s="154">
        <v>43329</v>
      </c>
      <c r="B218" s="142">
        <v>518896656000</v>
      </c>
      <c r="C218" s="142">
        <v>570431833623.12</v>
      </c>
      <c r="D218" s="144">
        <v>374429464982</v>
      </c>
      <c r="E218" s="144">
        <v>305891788400</v>
      </c>
      <c r="F218" s="144">
        <v>790652552666.422</v>
      </c>
      <c r="G218" s="142">
        <v>115444274500</v>
      </c>
      <c r="H218" s="142">
        <v>126668481920.22</v>
      </c>
      <c r="I218" s="144">
        <v>1007600000</v>
      </c>
      <c r="J218" s="144">
        <v>3955638920</v>
      </c>
      <c r="K218" s="144">
        <v>5348066198.7700005</v>
      </c>
      <c r="L218" s="144">
        <v>609685153491</v>
      </c>
      <c r="M218" s="144">
        <v>693747127549.13098</v>
      </c>
      <c r="N218" s="144">
        <v>280276440280</v>
      </c>
      <c r="O218" s="144">
        <v>27947169940</v>
      </c>
      <c r="P218" s="144">
        <v>385557321430.96002</v>
      </c>
      <c r="Q218" s="144">
        <v>64715956850</v>
      </c>
      <c r="R218" s="144">
        <v>14367031720</v>
      </c>
      <c r="S218" s="144">
        <v>82363698716.419998</v>
      </c>
      <c r="T218" s="144">
        <v>383496587018.56</v>
      </c>
      <c r="U218" s="144">
        <v>37780710705.080002</v>
      </c>
      <c r="V218" s="144">
        <v>500314011164.98999</v>
      </c>
      <c r="W218" s="144">
        <v>30884018000</v>
      </c>
      <c r="X218" s="144">
        <v>5113329444.3500004</v>
      </c>
      <c r="Y218" s="144">
        <v>45212378266.269997</v>
      </c>
      <c r="Z218" s="144">
        <v>62330060201.540001</v>
      </c>
      <c r="AA218" s="144">
        <v>63830843812.589996</v>
      </c>
      <c r="AB218" s="144">
        <v>34377093900</v>
      </c>
      <c r="AC218" s="144">
        <v>5532518200.4200001</v>
      </c>
      <c r="AD218" s="144">
        <v>43130341199.599998</v>
      </c>
      <c r="AE218" s="144">
        <v>28111962600</v>
      </c>
      <c r="AF218" s="144">
        <v>3828469383.8099999</v>
      </c>
      <c r="AG218" s="144">
        <v>36339727104.529999</v>
      </c>
      <c r="AH218" s="142">
        <v>830629875150.65002</v>
      </c>
      <c r="AI218" s="142">
        <v>846177112369.29797</v>
      </c>
      <c r="AJ218" s="144">
        <v>22858985500</v>
      </c>
      <c r="AK218" s="144">
        <v>3572199258.6700001</v>
      </c>
      <c r="AL218" s="144">
        <v>29669741655.52</v>
      </c>
      <c r="AM218" s="144">
        <v>72786577251.080002</v>
      </c>
      <c r="AN218" s="144">
        <v>16219406659.17</v>
      </c>
      <c r="AO218" s="144">
        <v>92407274157.220001</v>
      </c>
      <c r="AP218" s="142">
        <v>222131196000</v>
      </c>
      <c r="AQ218" s="142">
        <v>314002077625.23999</v>
      </c>
      <c r="AR218" s="144">
        <v>37297676000</v>
      </c>
      <c r="AS218" s="144">
        <v>6003292261.0900002</v>
      </c>
      <c r="AT218" s="144">
        <v>53619980807.690002</v>
      </c>
      <c r="AU218" s="144">
        <v>998950087000</v>
      </c>
      <c r="AV218" s="144">
        <v>44359940000</v>
      </c>
      <c r="AW218" s="144">
        <v>1117491035381.4399</v>
      </c>
      <c r="AX218" s="144">
        <v>98311472500</v>
      </c>
      <c r="AY218" s="144">
        <v>19796779662.810001</v>
      </c>
      <c r="AZ218" s="144">
        <v>124038670696.03</v>
      </c>
      <c r="BA218" s="144">
        <v>153420802875</v>
      </c>
      <c r="BB218" s="144">
        <v>31853395000</v>
      </c>
      <c r="BC218" s="144">
        <v>197840749299.51999</v>
      </c>
      <c r="BD218" s="142">
        <v>302034554907</v>
      </c>
      <c r="BE218" s="142">
        <v>315497049261.34003</v>
      </c>
      <c r="BF218" s="144">
        <v>157432559000</v>
      </c>
      <c r="BG218" s="144">
        <v>159314720546.28</v>
      </c>
      <c r="BH218" s="144">
        <v>18535846400</v>
      </c>
      <c r="BI218" s="144">
        <v>4669890500</v>
      </c>
      <c r="BJ218" s="144">
        <v>37401380034.879997</v>
      </c>
      <c r="BK218" s="144">
        <v>181005751200</v>
      </c>
      <c r="BL218" s="144">
        <v>27546809998.509998</v>
      </c>
      <c r="BM218" s="144">
        <v>231623310103.79999</v>
      </c>
      <c r="BN218" s="144">
        <v>31315824000</v>
      </c>
      <c r="BO218" s="144">
        <v>5246847998.8199997</v>
      </c>
      <c r="BP218" s="144">
        <v>39589557790.370003</v>
      </c>
      <c r="BQ218" s="154">
        <v>43329</v>
      </c>
      <c r="BR218" s="144">
        <v>27575904500</v>
      </c>
      <c r="BS218" s="152">
        <v>1799800000</v>
      </c>
      <c r="BT218" s="144">
        <v>31034092666.110001</v>
      </c>
      <c r="BU218" s="144">
        <v>117189116500</v>
      </c>
      <c r="BV218" s="152">
        <v>133214562309.39</v>
      </c>
      <c r="BW218" s="144">
        <v>323037222500</v>
      </c>
      <c r="BX218" s="144">
        <v>386287843358.14001</v>
      </c>
      <c r="BY218" s="148">
        <v>78520720100</v>
      </c>
      <c r="BZ218" s="148">
        <v>10862383500</v>
      </c>
      <c r="CA218" s="148">
        <v>99094405569.050003</v>
      </c>
      <c r="CB218" s="148">
        <v>76370729000</v>
      </c>
      <c r="CC218" s="148">
        <v>76565237215.860001</v>
      </c>
      <c r="CD218" s="148">
        <v>12372940000</v>
      </c>
      <c r="CE218" s="148">
        <v>27292120068.779999</v>
      </c>
      <c r="CI218" s="148">
        <v>188215897800</v>
      </c>
      <c r="CJ218" s="148">
        <v>188606566812.04999</v>
      </c>
      <c r="CK218" s="155">
        <v>68959569700</v>
      </c>
      <c r="CL218" s="155">
        <v>76039540848.300003</v>
      </c>
      <c r="CM218" s="148"/>
      <c r="CN218" s="148"/>
      <c r="CO218" s="148"/>
      <c r="CP218" s="148"/>
      <c r="CQ218" s="148"/>
      <c r="CR218" s="148"/>
      <c r="CS218" s="148"/>
      <c r="CT218" s="148"/>
      <c r="CU218" s="148"/>
      <c r="CV218" s="148"/>
      <c r="CW218" s="148"/>
      <c r="CX218" s="148"/>
    </row>
    <row r="219" spans="1:102" x14ac:dyDescent="0.25">
      <c r="A219" s="154">
        <v>43330</v>
      </c>
      <c r="B219" s="142">
        <v>518896656000</v>
      </c>
      <c r="C219" s="142">
        <v>570431833623.12</v>
      </c>
      <c r="D219" s="144">
        <v>374429464982</v>
      </c>
      <c r="E219" s="144">
        <v>305891788400</v>
      </c>
      <c r="F219" s="144">
        <v>790652552666.422</v>
      </c>
      <c r="G219" s="142">
        <v>115444274500</v>
      </c>
      <c r="H219" s="142">
        <v>126668481920.22</v>
      </c>
      <c r="I219" s="144">
        <v>1007600000</v>
      </c>
      <c r="J219" s="144">
        <v>3955638920</v>
      </c>
      <c r="K219" s="144">
        <v>5348066198.7700005</v>
      </c>
      <c r="L219" s="144">
        <v>609685153491</v>
      </c>
      <c r="M219" s="144">
        <v>693747127549.13098</v>
      </c>
      <c r="N219" s="144">
        <v>280276440280</v>
      </c>
      <c r="O219" s="144">
        <v>27947169940</v>
      </c>
      <c r="P219" s="144">
        <v>385557321430.96002</v>
      </c>
      <c r="Q219" s="144">
        <v>64715956850</v>
      </c>
      <c r="R219" s="144">
        <v>14367031720</v>
      </c>
      <c r="S219" s="144">
        <v>82363698716.419998</v>
      </c>
      <c r="T219" s="144">
        <v>383496587018.56</v>
      </c>
      <c r="U219" s="144">
        <v>37780710705.080002</v>
      </c>
      <c r="V219" s="144">
        <v>500314011164.98999</v>
      </c>
      <c r="W219" s="144">
        <v>30884018000</v>
      </c>
      <c r="X219" s="144">
        <v>5113329444.3500004</v>
      </c>
      <c r="Y219" s="144">
        <v>45212378266.269997</v>
      </c>
      <c r="Z219" s="144">
        <v>62330060201.540001</v>
      </c>
      <c r="AA219" s="144">
        <v>63830843812.589996</v>
      </c>
      <c r="AB219" s="144">
        <v>34377093900</v>
      </c>
      <c r="AC219" s="144">
        <v>5532518200.4200001</v>
      </c>
      <c r="AD219" s="144">
        <v>43130341199.599998</v>
      </c>
      <c r="AE219" s="144">
        <v>28111962600</v>
      </c>
      <c r="AF219" s="144">
        <v>3828469383.8099999</v>
      </c>
      <c r="AG219" s="144">
        <v>36339727104.529999</v>
      </c>
      <c r="AH219" s="142">
        <v>830629875150.65002</v>
      </c>
      <c r="AI219" s="142">
        <v>846177112369.29797</v>
      </c>
      <c r="AJ219" s="144">
        <v>22858985500</v>
      </c>
      <c r="AK219" s="144">
        <v>3572199258.6700001</v>
      </c>
      <c r="AL219" s="144">
        <v>29669741655.52</v>
      </c>
      <c r="AM219" s="144">
        <v>72786577251.080002</v>
      </c>
      <c r="AN219" s="144">
        <v>16219406659.17</v>
      </c>
      <c r="AO219" s="144">
        <v>92407274157.220001</v>
      </c>
      <c r="AP219" s="142">
        <v>222131196000</v>
      </c>
      <c r="AQ219" s="142">
        <v>314002077625.23999</v>
      </c>
      <c r="AR219" s="144">
        <v>37297676000</v>
      </c>
      <c r="AS219" s="144">
        <v>6003292261.0900002</v>
      </c>
      <c r="AT219" s="144">
        <v>53619980807.690002</v>
      </c>
      <c r="AU219" s="144">
        <v>998950087000</v>
      </c>
      <c r="AV219" s="144">
        <v>44359940000</v>
      </c>
      <c r="AW219" s="144">
        <v>1117491035381.4399</v>
      </c>
      <c r="AX219" s="144">
        <v>98311472500</v>
      </c>
      <c r="AY219" s="144">
        <v>19796779662.810001</v>
      </c>
      <c r="AZ219" s="144">
        <v>124038670696.03</v>
      </c>
      <c r="BA219" s="144">
        <v>153420802875</v>
      </c>
      <c r="BB219" s="144">
        <v>31853395000</v>
      </c>
      <c r="BC219" s="144">
        <v>197840749299.51999</v>
      </c>
      <c r="BD219" s="142">
        <v>302034554907</v>
      </c>
      <c r="BE219" s="142">
        <v>315497049261.34003</v>
      </c>
      <c r="BF219" s="144">
        <v>157432559000</v>
      </c>
      <c r="BG219" s="144">
        <v>159314720546.28</v>
      </c>
      <c r="BH219" s="144">
        <v>18535846400</v>
      </c>
      <c r="BI219" s="144">
        <v>4669890500</v>
      </c>
      <c r="BJ219" s="144">
        <v>37401380034.879997</v>
      </c>
      <c r="BK219" s="144">
        <v>181005751200</v>
      </c>
      <c r="BL219" s="144">
        <v>27546809998.509998</v>
      </c>
      <c r="BM219" s="144">
        <v>231623310103.79999</v>
      </c>
      <c r="BN219" s="144">
        <v>31315824000</v>
      </c>
      <c r="BO219" s="144">
        <v>5246847998.8199997</v>
      </c>
      <c r="BP219" s="144">
        <v>39589557790.370003</v>
      </c>
      <c r="BQ219" s="154">
        <v>43330</v>
      </c>
      <c r="BR219" s="144">
        <v>27575904500</v>
      </c>
      <c r="BS219" s="152">
        <v>1799800000</v>
      </c>
      <c r="BT219" s="144">
        <v>31034092666.110001</v>
      </c>
      <c r="BU219" s="144">
        <v>117189116500</v>
      </c>
      <c r="BV219" s="152">
        <v>133214562309.39</v>
      </c>
      <c r="BW219" s="144">
        <v>323037222500</v>
      </c>
      <c r="BX219" s="144">
        <v>386287843358.14001</v>
      </c>
      <c r="BY219" s="148">
        <v>78520720100</v>
      </c>
      <c r="BZ219" s="148">
        <v>10862383500</v>
      </c>
      <c r="CA219" s="148">
        <v>99094405569.050003</v>
      </c>
      <c r="CB219" s="148">
        <v>76370729000</v>
      </c>
      <c r="CC219" s="148">
        <v>76565237215.860001</v>
      </c>
      <c r="CD219" s="148">
        <v>12372940000</v>
      </c>
      <c r="CE219" s="148">
        <v>27292120068.779999</v>
      </c>
      <c r="CI219" s="148">
        <v>188215897800</v>
      </c>
      <c r="CJ219" s="148">
        <v>188606566812.04999</v>
      </c>
      <c r="CK219" s="155">
        <v>68959569700</v>
      </c>
      <c r="CL219" s="155">
        <v>76039540848.300003</v>
      </c>
      <c r="CM219" s="148"/>
      <c r="CN219" s="148"/>
      <c r="CO219" s="148"/>
      <c r="CP219" s="148"/>
      <c r="CQ219" s="148"/>
      <c r="CR219" s="148"/>
      <c r="CS219" s="148"/>
      <c r="CT219" s="148"/>
      <c r="CU219" s="148"/>
      <c r="CV219" s="148"/>
      <c r="CW219" s="148"/>
      <c r="CX219" s="148"/>
    </row>
    <row r="220" spans="1:102" x14ac:dyDescent="0.25">
      <c r="A220" s="154">
        <v>43331</v>
      </c>
      <c r="B220" s="142">
        <v>518896656000</v>
      </c>
      <c r="C220" s="142">
        <v>570431833623.12</v>
      </c>
      <c r="D220" s="144">
        <v>374429464982</v>
      </c>
      <c r="E220" s="144">
        <v>305891788400</v>
      </c>
      <c r="F220" s="144">
        <v>790652552666.422</v>
      </c>
      <c r="G220" s="142">
        <v>115444274500</v>
      </c>
      <c r="H220" s="142">
        <v>126668481920.22</v>
      </c>
      <c r="I220" s="144">
        <v>1007600000</v>
      </c>
      <c r="J220" s="144">
        <v>3955638920</v>
      </c>
      <c r="K220" s="144">
        <v>5348066198.7700005</v>
      </c>
      <c r="L220" s="144">
        <v>609685153491</v>
      </c>
      <c r="M220" s="144">
        <v>693747127549.13098</v>
      </c>
      <c r="N220" s="144">
        <v>280276440280</v>
      </c>
      <c r="O220" s="144">
        <v>27947169940</v>
      </c>
      <c r="P220" s="144">
        <v>385557321430.96002</v>
      </c>
      <c r="Q220" s="144">
        <v>64715956850</v>
      </c>
      <c r="R220" s="144">
        <v>14367031720</v>
      </c>
      <c r="S220" s="144">
        <v>82363698716.419998</v>
      </c>
      <c r="T220" s="144">
        <v>383496587018.56</v>
      </c>
      <c r="U220" s="144">
        <v>37780710705.080002</v>
      </c>
      <c r="V220" s="144">
        <v>500314011164.98999</v>
      </c>
      <c r="W220" s="144">
        <v>30884018000</v>
      </c>
      <c r="X220" s="144">
        <v>5113329444.3500004</v>
      </c>
      <c r="Y220" s="144">
        <v>45212378266.269997</v>
      </c>
      <c r="Z220" s="144">
        <v>62330060201.540001</v>
      </c>
      <c r="AA220" s="144">
        <v>63830843812.589996</v>
      </c>
      <c r="AB220" s="144">
        <v>34377093900</v>
      </c>
      <c r="AC220" s="144">
        <v>5532518200.4200001</v>
      </c>
      <c r="AD220" s="144">
        <v>43130341199.599998</v>
      </c>
      <c r="AE220" s="144">
        <v>28111962600</v>
      </c>
      <c r="AF220" s="144">
        <v>3828469383.8099999</v>
      </c>
      <c r="AG220" s="144">
        <v>36339727104.529999</v>
      </c>
      <c r="AH220" s="142">
        <v>830629875150.65002</v>
      </c>
      <c r="AI220" s="142">
        <v>846177112369.29797</v>
      </c>
      <c r="AJ220" s="144">
        <v>22858985500</v>
      </c>
      <c r="AK220" s="144">
        <v>3572199258.6700001</v>
      </c>
      <c r="AL220" s="144">
        <v>29669741655.52</v>
      </c>
      <c r="AM220" s="144">
        <v>72786577251.080002</v>
      </c>
      <c r="AN220" s="144">
        <v>16219406659.17</v>
      </c>
      <c r="AO220" s="144">
        <v>92407274157.220001</v>
      </c>
      <c r="AP220" s="142">
        <v>222131196000</v>
      </c>
      <c r="AQ220" s="142">
        <v>314002077625.23999</v>
      </c>
      <c r="AR220" s="144">
        <v>37297676000</v>
      </c>
      <c r="AS220" s="144">
        <v>6003292261.0900002</v>
      </c>
      <c r="AT220" s="144">
        <v>53619980807.690002</v>
      </c>
      <c r="AU220" s="144">
        <v>998950087000</v>
      </c>
      <c r="AV220" s="144">
        <v>44359940000</v>
      </c>
      <c r="AW220" s="144">
        <v>1117491035381.4399</v>
      </c>
      <c r="AX220" s="144">
        <v>98311472500</v>
      </c>
      <c r="AY220" s="144">
        <v>19796779662.810001</v>
      </c>
      <c r="AZ220" s="144">
        <v>124038670696.03</v>
      </c>
      <c r="BA220" s="144">
        <v>153420802875</v>
      </c>
      <c r="BB220" s="144">
        <v>31853395000</v>
      </c>
      <c r="BC220" s="144">
        <v>197840749299.51999</v>
      </c>
      <c r="BD220" s="142">
        <v>302034554907</v>
      </c>
      <c r="BE220" s="142">
        <v>315497049261.34003</v>
      </c>
      <c r="BF220" s="144">
        <v>157432559000</v>
      </c>
      <c r="BG220" s="144">
        <v>159314720546.28</v>
      </c>
      <c r="BH220" s="144">
        <v>18535846400</v>
      </c>
      <c r="BI220" s="144">
        <v>4669890500</v>
      </c>
      <c r="BJ220" s="144">
        <v>37401380034.879997</v>
      </c>
      <c r="BK220" s="144">
        <v>181005751200</v>
      </c>
      <c r="BL220" s="144">
        <v>27546809998.509998</v>
      </c>
      <c r="BM220" s="144">
        <v>231623310103.79999</v>
      </c>
      <c r="BN220" s="144">
        <v>31315824000</v>
      </c>
      <c r="BO220" s="144">
        <v>5246847998.8199997</v>
      </c>
      <c r="BP220" s="144">
        <v>39589557790.370003</v>
      </c>
      <c r="BQ220" s="154">
        <v>43331</v>
      </c>
      <c r="BR220" s="144">
        <v>27575904500</v>
      </c>
      <c r="BS220" s="152">
        <v>1799800000</v>
      </c>
      <c r="BT220" s="144">
        <v>31034092666.110001</v>
      </c>
      <c r="BU220" s="144">
        <v>117189116500</v>
      </c>
      <c r="BV220" s="152">
        <v>133214562309.39</v>
      </c>
      <c r="BW220" s="144">
        <v>323037222500</v>
      </c>
      <c r="BX220" s="144">
        <v>386287843358.14001</v>
      </c>
      <c r="BY220" s="148">
        <v>78520720100</v>
      </c>
      <c r="BZ220" s="148">
        <v>10862383500</v>
      </c>
      <c r="CA220" s="148">
        <v>99094405569.050003</v>
      </c>
      <c r="CB220" s="148">
        <v>76370729000</v>
      </c>
      <c r="CC220" s="148">
        <v>76565237215.860001</v>
      </c>
      <c r="CD220" s="148">
        <v>12372940000</v>
      </c>
      <c r="CE220" s="148">
        <v>27292120068.779999</v>
      </c>
      <c r="CI220" s="148">
        <v>188215897800</v>
      </c>
      <c r="CJ220" s="148">
        <v>188606566812.04999</v>
      </c>
      <c r="CK220" s="155">
        <v>68959569700</v>
      </c>
      <c r="CL220" s="155">
        <v>76039540848.300003</v>
      </c>
      <c r="CM220" s="148"/>
      <c r="CN220" s="148"/>
      <c r="CO220" s="148"/>
      <c r="CP220" s="148"/>
      <c r="CQ220" s="148"/>
      <c r="CR220" s="148"/>
      <c r="CS220" s="148"/>
      <c r="CT220" s="148"/>
      <c r="CU220" s="148"/>
      <c r="CV220" s="148"/>
      <c r="CW220" s="148"/>
      <c r="CX220" s="148"/>
    </row>
    <row r="221" spans="1:102" x14ac:dyDescent="0.25">
      <c r="A221" s="154">
        <v>43332</v>
      </c>
      <c r="B221" s="142">
        <v>518799878500</v>
      </c>
      <c r="C221" s="142">
        <v>574738510773.56897</v>
      </c>
      <c r="D221" s="144">
        <v>375084736060</v>
      </c>
      <c r="E221" s="144">
        <v>309274002600</v>
      </c>
      <c r="F221" s="144">
        <v>795011327580.90198</v>
      </c>
      <c r="G221" s="142">
        <v>115537036118</v>
      </c>
      <c r="H221" s="142">
        <v>128849742735.19</v>
      </c>
      <c r="I221" s="144">
        <v>1007600000</v>
      </c>
      <c r="J221" s="144">
        <v>4042335300</v>
      </c>
      <c r="K221" s="144">
        <v>5434686725.3000002</v>
      </c>
      <c r="L221" s="144">
        <v>610699141383</v>
      </c>
      <c r="M221" s="144">
        <v>695279319159.17102</v>
      </c>
      <c r="N221" s="144">
        <v>280553841980</v>
      </c>
      <c r="O221" s="144">
        <v>28261862200</v>
      </c>
      <c r="P221" s="144">
        <v>386382879467.59998</v>
      </c>
      <c r="Q221" s="144">
        <v>65022685050</v>
      </c>
      <c r="R221" s="144">
        <v>14506536150</v>
      </c>
      <c r="S221" s="144">
        <v>82845305280.800003</v>
      </c>
      <c r="T221" s="144">
        <v>383742336046.56</v>
      </c>
      <c r="U221" s="144">
        <v>38377422505.080002</v>
      </c>
      <c r="V221" s="144">
        <v>501442751064.46997</v>
      </c>
      <c r="W221" s="144">
        <v>30980801000</v>
      </c>
      <c r="X221" s="144">
        <v>5084215829.3500004</v>
      </c>
      <c r="Y221" s="144">
        <v>45425268157.620003</v>
      </c>
      <c r="Z221" s="144">
        <v>63885010601.139999</v>
      </c>
      <c r="AA221" s="144">
        <v>65266405550.220001</v>
      </c>
      <c r="AB221" s="144">
        <v>34516323200</v>
      </c>
      <c r="AC221" s="144">
        <v>5661198750.4200001</v>
      </c>
      <c r="AD221" s="144">
        <v>43415327723.029999</v>
      </c>
      <c r="AE221" s="144">
        <v>28214394400</v>
      </c>
      <c r="AF221" s="144">
        <v>3879529153.8099999</v>
      </c>
      <c r="AG221" s="144">
        <v>36511611211.18</v>
      </c>
      <c r="AH221" s="142">
        <v>830686406650.65002</v>
      </c>
      <c r="AI221" s="142">
        <v>850587902940.03796</v>
      </c>
      <c r="AJ221" s="144">
        <v>22880432500</v>
      </c>
      <c r="AK221" s="144">
        <v>3627995673.6700001</v>
      </c>
      <c r="AL221" s="144">
        <v>29760308836.290001</v>
      </c>
      <c r="AM221" s="144">
        <v>73121954682.080002</v>
      </c>
      <c r="AN221" s="144">
        <v>16372759499.17</v>
      </c>
      <c r="AO221" s="144">
        <v>92930067159.880005</v>
      </c>
      <c r="AP221" s="142">
        <v>222121850500</v>
      </c>
      <c r="AQ221" s="142">
        <v>314161372115.35999</v>
      </c>
      <c r="AR221" s="144">
        <v>40596584000</v>
      </c>
      <c r="AS221" s="144">
        <v>5986212801.0900002</v>
      </c>
      <c r="AT221" s="144">
        <v>53864164053.889999</v>
      </c>
      <c r="AU221" s="144">
        <v>998962889000</v>
      </c>
      <c r="AV221" s="144">
        <v>45095934000</v>
      </c>
      <c r="AW221" s="144">
        <v>1119123658811.6699</v>
      </c>
      <c r="AX221" s="144">
        <v>97267972500</v>
      </c>
      <c r="AY221" s="144">
        <v>19802576802.810001</v>
      </c>
      <c r="AZ221" s="144">
        <v>124328786750.14999</v>
      </c>
      <c r="BA221" s="144">
        <v>154328862595</v>
      </c>
      <c r="BB221" s="144">
        <v>32787640000</v>
      </c>
      <c r="BC221" s="144">
        <v>199825767958.5</v>
      </c>
      <c r="BD221" s="142">
        <v>308277358461</v>
      </c>
      <c r="BE221" s="142">
        <v>316637179843.33002</v>
      </c>
      <c r="BF221" s="144">
        <v>158144463000</v>
      </c>
      <c r="BG221" s="144">
        <v>160169453930.70999</v>
      </c>
      <c r="BH221" s="144">
        <v>19027506200</v>
      </c>
      <c r="BI221" s="144">
        <v>4765097000</v>
      </c>
      <c r="BJ221" s="144">
        <v>37555223569.32</v>
      </c>
      <c r="BK221" s="144">
        <v>181098096600</v>
      </c>
      <c r="BL221" s="144">
        <v>27874449498.509998</v>
      </c>
      <c r="BM221" s="144">
        <v>232183858102.09</v>
      </c>
      <c r="BN221" s="144">
        <v>31318523000</v>
      </c>
      <c r="BO221" s="144">
        <v>5338040998.8199997</v>
      </c>
      <c r="BP221" s="144">
        <v>39708300284</v>
      </c>
      <c r="BQ221" s="154">
        <v>43332</v>
      </c>
      <c r="BR221" s="144">
        <v>27706101000</v>
      </c>
      <c r="BS221" s="152">
        <v>1843825000</v>
      </c>
      <c r="BT221" s="144">
        <v>31226479026.400002</v>
      </c>
      <c r="BU221" s="144">
        <v>117197923500</v>
      </c>
      <c r="BV221" s="152">
        <v>133338592797.39999</v>
      </c>
      <c r="BW221" s="144">
        <v>324158132000</v>
      </c>
      <c r="BX221" s="144">
        <v>387904961959.90997</v>
      </c>
      <c r="BY221" s="148">
        <v>73085136400</v>
      </c>
      <c r="BZ221" s="148">
        <v>11106917500</v>
      </c>
      <c r="CA221" s="148">
        <v>99548637161.550003</v>
      </c>
      <c r="CB221" s="148">
        <v>78206293300</v>
      </c>
      <c r="CC221" s="148">
        <v>78392889564.990005</v>
      </c>
      <c r="CD221" s="148">
        <v>17561290000</v>
      </c>
      <c r="CE221" s="148">
        <v>27331536123.57</v>
      </c>
      <c r="CI221" s="148">
        <v>192279284100</v>
      </c>
      <c r="CJ221" s="148">
        <v>192639727848.12</v>
      </c>
      <c r="CK221" s="155">
        <v>68952331200</v>
      </c>
      <c r="CL221" s="155">
        <v>76596008691.979996</v>
      </c>
      <c r="CM221" s="148"/>
      <c r="CN221" s="148"/>
      <c r="CO221" s="148"/>
      <c r="CP221" s="148"/>
      <c r="CQ221" s="148"/>
      <c r="CR221" s="148"/>
      <c r="CS221" s="148"/>
      <c r="CT221" s="148"/>
      <c r="CU221" s="148"/>
      <c r="CV221" s="148"/>
      <c r="CW221" s="148"/>
      <c r="CX221" s="148"/>
    </row>
    <row r="222" spans="1:102" x14ac:dyDescent="0.25">
      <c r="A222" s="154">
        <v>43333</v>
      </c>
      <c r="B222" s="142">
        <v>518796660000</v>
      </c>
      <c r="C222" s="142">
        <v>574325393237.54004</v>
      </c>
      <c r="D222" s="144">
        <v>375500218373</v>
      </c>
      <c r="E222" s="144">
        <v>313806864400</v>
      </c>
      <c r="F222" s="144">
        <v>800038919544.21204</v>
      </c>
      <c r="G222" s="142">
        <v>115575197198</v>
      </c>
      <c r="H222" s="142">
        <v>128905087720.19</v>
      </c>
      <c r="I222" s="144">
        <v>1007600000</v>
      </c>
      <c r="J222" s="144">
        <v>4085579400</v>
      </c>
      <c r="K222" s="144">
        <v>5477891402.04</v>
      </c>
      <c r="L222" s="144">
        <v>615262225046</v>
      </c>
      <c r="M222" s="144">
        <v>695917894512.60095</v>
      </c>
      <c r="N222" s="144">
        <v>280637873680</v>
      </c>
      <c r="O222" s="144">
        <v>28401339100</v>
      </c>
      <c r="P222" s="144">
        <v>386684040929.87</v>
      </c>
      <c r="Q222" s="144">
        <v>65177090750</v>
      </c>
      <c r="R222" s="144">
        <v>15202772800</v>
      </c>
      <c r="S222" s="144">
        <v>83704526032.619995</v>
      </c>
      <c r="T222" s="144">
        <v>380782846114.56</v>
      </c>
      <c r="U222" s="144">
        <v>38596774505.080002</v>
      </c>
      <c r="V222" s="144">
        <v>501798915954.65002</v>
      </c>
      <c r="W222" s="144">
        <v>31028910000</v>
      </c>
      <c r="X222" s="144">
        <v>4984431104.3500004</v>
      </c>
      <c r="Y222" s="144">
        <v>45503308874.43</v>
      </c>
      <c r="Z222" s="144">
        <v>64560765001.139999</v>
      </c>
      <c r="AA222" s="144">
        <v>65961076724.639999</v>
      </c>
      <c r="AB222" s="144">
        <v>34581827800</v>
      </c>
      <c r="AC222" s="144">
        <v>5538367000.4200001</v>
      </c>
      <c r="AD222" s="144">
        <v>43362247307.870003</v>
      </c>
      <c r="AE222" s="144">
        <v>28244065100</v>
      </c>
      <c r="AF222" s="144">
        <v>3905890703.8099999</v>
      </c>
      <c r="AG222" s="144">
        <v>36572232727.07</v>
      </c>
      <c r="AH222" s="142">
        <v>830700333650.64966</v>
      </c>
      <c r="AI222" s="142">
        <v>845926010265.10803</v>
      </c>
      <c r="AJ222" s="144">
        <v>22897989750</v>
      </c>
      <c r="AK222" s="144">
        <v>3654497398.6700001</v>
      </c>
      <c r="AL222" s="144">
        <v>29807691623.48</v>
      </c>
      <c r="AM222" s="144">
        <v>73294848641.080002</v>
      </c>
      <c r="AN222" s="144">
        <v>17149741399.17</v>
      </c>
      <c r="AO222" s="144">
        <v>93888425426.380005</v>
      </c>
      <c r="AP222" s="142">
        <v>222114971000</v>
      </c>
      <c r="AQ222" s="142">
        <v>304151526702.87</v>
      </c>
      <c r="AR222" s="144">
        <v>40663346000</v>
      </c>
      <c r="AS222" s="144">
        <v>6018142901.0900002</v>
      </c>
      <c r="AT222" s="144">
        <v>53966555297.239998</v>
      </c>
      <c r="AU222" s="144">
        <v>999058333500</v>
      </c>
      <c r="AV222" s="144">
        <v>45146020000</v>
      </c>
      <c r="AW222" s="144">
        <v>1119490129042.5701</v>
      </c>
      <c r="AX222" s="144">
        <v>97258097500</v>
      </c>
      <c r="AY222" s="144">
        <v>19624108402.810001</v>
      </c>
      <c r="AZ222" s="144">
        <v>124408355451.08</v>
      </c>
      <c r="BA222" s="144">
        <v>154656874094</v>
      </c>
      <c r="BB222" s="144">
        <v>32773540000</v>
      </c>
      <c r="BC222" s="144">
        <v>200175341753.73999</v>
      </c>
      <c r="BD222" s="142">
        <v>302482993647</v>
      </c>
      <c r="BE222" s="142">
        <v>317014989067.47998</v>
      </c>
      <c r="BF222" s="144">
        <v>158403337500</v>
      </c>
      <c r="BG222" s="144">
        <v>160464032505.41</v>
      </c>
      <c r="BH222" s="144">
        <v>20101711400</v>
      </c>
      <c r="BI222" s="144">
        <v>4793033500</v>
      </c>
      <c r="BJ222" s="144">
        <v>37609265846.129997</v>
      </c>
      <c r="BK222" s="144">
        <v>173970933162</v>
      </c>
      <c r="BL222" s="144">
        <v>27958222998.509998</v>
      </c>
      <c r="BM222" s="144">
        <v>232321438930.79999</v>
      </c>
      <c r="BN222" s="144">
        <v>31319412000</v>
      </c>
      <c r="BO222" s="144">
        <v>5373131498.8200045</v>
      </c>
      <c r="BP222" s="144">
        <v>39750487533.432014</v>
      </c>
      <c r="BQ222" s="154">
        <v>43333</v>
      </c>
      <c r="BR222" s="144">
        <v>27726119500</v>
      </c>
      <c r="BS222" s="152">
        <v>1847325000</v>
      </c>
      <c r="BT222" s="144">
        <v>31254532110.98</v>
      </c>
      <c r="BU222" s="144">
        <v>118268871500</v>
      </c>
      <c r="BV222" s="152">
        <v>133386845404.63</v>
      </c>
      <c r="BW222" s="144">
        <f>247008361000+77451930000</f>
        <v>324460291000</v>
      </c>
      <c r="BX222" s="144">
        <v>388268834429</v>
      </c>
      <c r="BY222" s="148">
        <v>73136355400</v>
      </c>
      <c r="BZ222" s="148">
        <v>11205718000</v>
      </c>
      <c r="CA222" s="148">
        <v>99705714893.860001</v>
      </c>
      <c r="CB222" s="148">
        <v>78919035500</v>
      </c>
      <c r="CC222" s="148">
        <v>79106876639.259995</v>
      </c>
      <c r="CD222" s="148">
        <v>17578390000</v>
      </c>
      <c r="CE222" s="148">
        <v>27349459912.869999</v>
      </c>
      <c r="CI222" s="148">
        <v>193036543300</v>
      </c>
      <c r="CJ222" s="148">
        <v>193396167788.38</v>
      </c>
      <c r="CK222" s="155">
        <v>68950775600</v>
      </c>
      <c r="CL222" s="155">
        <v>76724190271.279999</v>
      </c>
      <c r="CM222" s="148"/>
      <c r="CN222" s="148"/>
      <c r="CO222" s="148"/>
      <c r="CP222" s="148"/>
      <c r="CQ222" s="148"/>
      <c r="CR222" s="148"/>
      <c r="CS222" s="148"/>
      <c r="CT222" s="148"/>
      <c r="CU222" s="148"/>
      <c r="CV222" s="148"/>
      <c r="CW222" s="148"/>
      <c r="CX222" s="148"/>
    </row>
    <row r="223" spans="1:102" x14ac:dyDescent="0.25">
      <c r="A223" s="154">
        <v>43335</v>
      </c>
      <c r="B223" s="142">
        <v>518795074500</v>
      </c>
      <c r="C223" s="142">
        <v>574314130818.35999</v>
      </c>
      <c r="D223" s="144">
        <v>354202274600</v>
      </c>
      <c r="E223" s="144">
        <v>316502331400</v>
      </c>
      <c r="F223" s="144">
        <v>802837191917.90198</v>
      </c>
      <c r="G223" s="142">
        <v>115513394832</v>
      </c>
      <c r="H223" s="142">
        <v>128885809056.45</v>
      </c>
      <c r="I223" s="144">
        <v>1007600000</v>
      </c>
      <c r="J223" s="144">
        <v>4116180500</v>
      </c>
      <c r="K223" s="144">
        <v>5508443604.54</v>
      </c>
      <c r="L223" s="144">
        <v>619460378519</v>
      </c>
      <c r="M223" s="144">
        <v>695661523683.25098</v>
      </c>
      <c r="N223" s="144">
        <v>272943546740</v>
      </c>
      <c r="O223" s="144">
        <v>28679643600</v>
      </c>
      <c r="P223" s="144">
        <v>387080441024.5</v>
      </c>
      <c r="Q223" s="144">
        <v>64997288600</v>
      </c>
      <c r="R223" s="144">
        <v>14855338200</v>
      </c>
      <c r="S223" s="144">
        <v>83390403181.479996</v>
      </c>
      <c r="T223" s="144">
        <v>384716894508.56</v>
      </c>
      <c r="U223" s="144">
        <v>39028851005.080002</v>
      </c>
      <c r="V223" s="144">
        <v>502288042835.84998</v>
      </c>
      <c r="W223" s="144">
        <v>33202715500</v>
      </c>
      <c r="X223" s="144">
        <v>5047262604.3500004</v>
      </c>
      <c r="Y223" s="144">
        <v>45526655309.739998</v>
      </c>
      <c r="Z223" s="144">
        <v>65453027301.139999</v>
      </c>
      <c r="AA223" s="144">
        <v>66843134879.760002</v>
      </c>
      <c r="AB223" s="144">
        <v>34481252400</v>
      </c>
      <c r="AC223" s="144">
        <v>5373085500.4200001</v>
      </c>
      <c r="AD223" s="144">
        <v>43203981751.889999</v>
      </c>
      <c r="AE223" s="144">
        <v>28185839500</v>
      </c>
      <c r="AF223" s="144">
        <v>3864810703.8099999</v>
      </c>
      <c r="AG223" s="144">
        <v>36570297369.839996</v>
      </c>
      <c r="AH223" s="142">
        <v>830729527150.64966</v>
      </c>
      <c r="AI223" s="142">
        <v>846109788389.05896</v>
      </c>
      <c r="AJ223" s="144">
        <v>22856490750</v>
      </c>
      <c r="AK223" s="144">
        <v>3641062898.6700001</v>
      </c>
      <c r="AL223" s="144">
        <v>29821444531.77</v>
      </c>
      <c r="AM223" s="144">
        <v>73088410331.080002</v>
      </c>
      <c r="AN223" s="144">
        <v>16764019999.17</v>
      </c>
      <c r="AO223" s="144">
        <v>93531230924.179993</v>
      </c>
      <c r="AP223" s="142">
        <v>222112880500</v>
      </c>
      <c r="AQ223" s="142">
        <v>304234156617.95001</v>
      </c>
      <c r="AR223" s="144">
        <v>40548414000</v>
      </c>
      <c r="AS223" s="144">
        <v>6091668401.0900002</v>
      </c>
      <c r="AT223" s="144">
        <v>53937354184.160004</v>
      </c>
      <c r="AU223" s="144">
        <v>998888570500</v>
      </c>
      <c r="AV223" s="144">
        <v>45722726000</v>
      </c>
      <c r="AW223" s="144">
        <v>1120539893662.95</v>
      </c>
      <c r="AX223" s="144">
        <v>97230247500</v>
      </c>
      <c r="AY223" s="144">
        <v>20636699902.810001</v>
      </c>
      <c r="AZ223" s="144">
        <v>125430975163.66</v>
      </c>
      <c r="BA223" s="144">
        <v>154286161465</v>
      </c>
      <c r="BB223" s="144">
        <v>32919442500</v>
      </c>
      <c r="BC223" s="144">
        <v>200021862280.07999</v>
      </c>
      <c r="BD223" s="142">
        <v>304379356802</v>
      </c>
      <c r="BE223" s="142">
        <v>316862351588.84998</v>
      </c>
      <c r="BF223" s="144">
        <v>158636537000</v>
      </c>
      <c r="BG223" s="144">
        <v>160768637899.87</v>
      </c>
      <c r="BH223" s="144">
        <v>20093244900</v>
      </c>
      <c r="BI223" s="144">
        <v>4856409000</v>
      </c>
      <c r="BJ223" s="144">
        <v>37679499195.690002</v>
      </c>
      <c r="BK223" s="144">
        <v>171987850950</v>
      </c>
      <c r="BL223" s="144">
        <v>28185850998.509998</v>
      </c>
      <c r="BM223" s="144">
        <v>232787659606.57999</v>
      </c>
      <c r="BN223" s="144">
        <v>31320626000</v>
      </c>
      <c r="BO223" s="144">
        <v>5442723998.8199997</v>
      </c>
      <c r="BP223" s="144">
        <v>39833706069.019997</v>
      </c>
      <c r="BQ223" s="154">
        <v>43335</v>
      </c>
      <c r="BR223" s="144">
        <v>27647028000</v>
      </c>
      <c r="BS223" s="152">
        <v>1870575000</v>
      </c>
      <c r="BT223" s="144">
        <v>31207768745.25</v>
      </c>
      <c r="BU223" s="144">
        <v>120265950000</v>
      </c>
      <c r="BV223" s="152">
        <v>133434696133.98</v>
      </c>
      <c r="BW223" s="144">
        <f>246953351500+77313755000</f>
        <v>324267106500</v>
      </c>
      <c r="BX223" s="144">
        <v>388401933929.78003</v>
      </c>
      <c r="BY223" s="148">
        <v>73067446800</v>
      </c>
      <c r="BZ223" s="148">
        <v>11397480000</v>
      </c>
      <c r="CA223" s="148">
        <v>99868237498.070007</v>
      </c>
      <c r="CB223" s="148">
        <v>79940805600</v>
      </c>
      <c r="CC223" s="148">
        <v>80123085059.330002</v>
      </c>
      <c r="CD223" s="148">
        <v>20098395000</v>
      </c>
      <c r="CE223" s="148">
        <v>27349946905.299999</v>
      </c>
      <c r="CI223" s="148">
        <v>196754534800</v>
      </c>
      <c r="CJ223" s="148">
        <v>196532099132.63</v>
      </c>
      <c r="CK223" s="155">
        <v>48741190500</v>
      </c>
      <c r="CL223" s="155">
        <v>76752693277.539993</v>
      </c>
      <c r="CM223" s="148"/>
      <c r="CN223" s="148"/>
      <c r="CO223" s="148"/>
      <c r="CP223" s="148"/>
      <c r="CQ223" s="148"/>
      <c r="CR223" s="148"/>
      <c r="CS223" s="148"/>
      <c r="CT223" s="148"/>
      <c r="CU223" s="148"/>
      <c r="CV223" s="148"/>
      <c r="CW223" s="148"/>
      <c r="CX223" s="148"/>
    </row>
    <row r="224" spans="1:102" x14ac:dyDescent="0.25">
      <c r="A224" s="154">
        <v>43336</v>
      </c>
      <c r="B224" s="142">
        <v>518794568000</v>
      </c>
      <c r="C224" s="142">
        <v>577182067667.25</v>
      </c>
      <c r="D224" s="144">
        <v>354562237789</v>
      </c>
      <c r="E224" s="144">
        <v>316416141300</v>
      </c>
      <c r="F224" s="144">
        <v>802764800790.65198</v>
      </c>
      <c r="G224" s="142">
        <v>115473614958</v>
      </c>
      <c r="H224" s="142">
        <v>128867972123.97</v>
      </c>
      <c r="I224" s="144">
        <v>1007600000</v>
      </c>
      <c r="J224" s="144">
        <v>4081345360</v>
      </c>
      <c r="K224" s="144">
        <v>5473582724.8999996</v>
      </c>
      <c r="L224" s="144">
        <v>608647456166</v>
      </c>
      <c r="M224" s="144">
        <v>695746462624.47095</v>
      </c>
      <c r="N224" s="144">
        <v>272881322900</v>
      </c>
      <c r="O224" s="144">
        <v>28567412020</v>
      </c>
      <c r="P224" s="144">
        <v>386978824839.41998</v>
      </c>
      <c r="Q224" s="144">
        <v>64895575500</v>
      </c>
      <c r="R224" s="144">
        <v>14847581660</v>
      </c>
      <c r="S224" s="144">
        <v>83289712854.889999</v>
      </c>
      <c r="T224" s="144">
        <v>387975784323.56</v>
      </c>
      <c r="U224" s="144">
        <v>38874322605.080002</v>
      </c>
      <c r="V224" s="144">
        <v>502055632794.04999</v>
      </c>
      <c r="W224" s="144">
        <v>33167600500</v>
      </c>
      <c r="X224" s="144">
        <v>5017212774.3500004</v>
      </c>
      <c r="Y224" s="144">
        <v>45465103157.559998</v>
      </c>
      <c r="Z224" s="144">
        <v>65072049301.139999</v>
      </c>
      <c r="AA224" s="144">
        <v>66456955360.339996</v>
      </c>
      <c r="AB224" s="144">
        <v>34451357200</v>
      </c>
      <c r="AC224" s="144">
        <v>5294596100.4200001</v>
      </c>
      <c r="AD224" s="144">
        <v>43198706245.080002</v>
      </c>
      <c r="AE224" s="144">
        <v>28145062100</v>
      </c>
      <c r="AF224" s="144">
        <v>3760306543.8099999</v>
      </c>
      <c r="AG224" s="144">
        <v>36517604186.589996</v>
      </c>
      <c r="AH224" s="142">
        <v>830745695150.64966</v>
      </c>
      <c r="AI224" s="142">
        <v>845520214441.63904</v>
      </c>
      <c r="AJ224" s="144">
        <v>22838741000</v>
      </c>
      <c r="AK224" s="144">
        <v>3563738328.6700001</v>
      </c>
      <c r="AL224" s="144">
        <v>29791545787.290001</v>
      </c>
      <c r="AM224" s="144">
        <v>72973850461.080002</v>
      </c>
      <c r="AN224" s="144">
        <v>16751223879.17</v>
      </c>
      <c r="AO224" s="144">
        <v>93412517129.110001</v>
      </c>
      <c r="AP224" s="142">
        <v>222111056000</v>
      </c>
      <c r="AQ224" s="142">
        <v>304383677009.98999</v>
      </c>
      <c r="AR224" s="144">
        <v>35415729000</v>
      </c>
      <c r="AS224" s="144">
        <v>6057462581.0900002</v>
      </c>
      <c r="AT224" s="144">
        <v>53889693437.959999</v>
      </c>
      <c r="AU224" s="144">
        <v>998913248000</v>
      </c>
      <c r="AV224" s="144">
        <v>45587526000</v>
      </c>
      <c r="AW224" s="144">
        <v>1120649547864.23</v>
      </c>
      <c r="AX224" s="144">
        <v>98487580000</v>
      </c>
      <c r="AY224" s="144">
        <v>20423874282.810001</v>
      </c>
      <c r="AZ224" s="144">
        <v>125227354797.24001</v>
      </c>
      <c r="BA224" s="144">
        <v>154052888531</v>
      </c>
      <c r="BB224" s="144">
        <v>33644957500</v>
      </c>
      <c r="BC224" s="144">
        <v>199592830538.70001</v>
      </c>
      <c r="BD224" s="142">
        <v>304131649248</v>
      </c>
      <c r="BE224" s="142">
        <v>316673936750.31</v>
      </c>
      <c r="BF224" s="144">
        <v>158389293500</v>
      </c>
      <c r="BG224" s="144">
        <v>160557096181.26001</v>
      </c>
      <c r="BH224" s="144">
        <v>20083524100</v>
      </c>
      <c r="BI224" s="144">
        <v>4829518500</v>
      </c>
      <c r="BJ224" s="144">
        <v>37647316750.220001</v>
      </c>
      <c r="BK224" s="144">
        <v>168136552400</v>
      </c>
      <c r="BL224" s="144">
        <v>28155509498.509998</v>
      </c>
      <c r="BM224" s="144">
        <v>232762424745.94</v>
      </c>
      <c r="BN224" s="144">
        <v>31320176000</v>
      </c>
      <c r="BO224" s="144">
        <v>5423409498.8199997</v>
      </c>
      <c r="BP224" s="144">
        <v>39820139170.989998</v>
      </c>
      <c r="BQ224" s="154">
        <v>43336</v>
      </c>
      <c r="BR224" s="144">
        <v>27668630000</v>
      </c>
      <c r="BS224" s="152">
        <v>1867750000</v>
      </c>
      <c r="BT224" s="144">
        <v>31231085674.880001</v>
      </c>
      <c r="BU224" s="144">
        <v>124262647000</v>
      </c>
      <c r="BV224" s="152">
        <v>133461229911.91</v>
      </c>
      <c r="BW224" s="144">
        <f>246826521000+77402735000</f>
        <v>324229256000</v>
      </c>
      <c r="BX224" s="144">
        <v>388516096568.35999</v>
      </c>
      <c r="BY224" s="148">
        <v>72993517900</v>
      </c>
      <c r="BZ224" s="148">
        <v>11350191000</v>
      </c>
      <c r="CA224" s="148">
        <v>99762545617.399994</v>
      </c>
      <c r="CB224" s="148">
        <v>79511843700</v>
      </c>
      <c r="CC224" s="148">
        <v>79691297755.330002</v>
      </c>
      <c r="CD224" s="148">
        <v>20102950000</v>
      </c>
      <c r="CE224" s="148">
        <v>27357593422.200001</v>
      </c>
      <c r="CI224" s="148">
        <v>196400380200</v>
      </c>
      <c r="CJ224" s="148">
        <v>196170069442.39999</v>
      </c>
      <c r="CK224" s="155">
        <v>48726998100</v>
      </c>
      <c r="CL224" s="155">
        <v>1228077071.3599999</v>
      </c>
      <c r="CM224" s="148"/>
      <c r="CN224" s="148"/>
      <c r="CO224" s="148"/>
      <c r="CP224" s="148"/>
      <c r="CQ224" s="148"/>
      <c r="CR224" s="148"/>
      <c r="CS224" s="148"/>
      <c r="CT224" s="148"/>
      <c r="CU224" s="148"/>
      <c r="CV224" s="148"/>
      <c r="CW224" s="148"/>
      <c r="CX224" s="148"/>
    </row>
    <row r="225" spans="1:102" x14ac:dyDescent="0.25">
      <c r="A225" s="154">
        <v>43339</v>
      </c>
      <c r="B225" s="142">
        <v>518806933000</v>
      </c>
      <c r="C225" s="142">
        <v>578184862814.95996</v>
      </c>
      <c r="D225" s="144">
        <v>354548122511</v>
      </c>
      <c r="E225" s="144">
        <v>317448276300</v>
      </c>
      <c r="F225" s="144">
        <v>804029281738.12195</v>
      </c>
      <c r="G225" s="142">
        <v>115463085854</v>
      </c>
      <c r="H225" s="142">
        <v>128924806321.8</v>
      </c>
      <c r="I225" s="144">
        <v>1007600000</v>
      </c>
      <c r="J225" s="144">
        <v>4150199320</v>
      </c>
      <c r="K225" s="144">
        <v>5542363884.8100004</v>
      </c>
      <c r="L225" s="144">
        <v>608745295000</v>
      </c>
      <c r="M225" s="144">
        <v>696235592453.53101</v>
      </c>
      <c r="N225" s="144">
        <v>272915826280</v>
      </c>
      <c r="O225" s="144">
        <v>29021045240</v>
      </c>
      <c r="P225" s="144">
        <v>387688765154.39001</v>
      </c>
      <c r="Q225" s="144">
        <v>64865077200</v>
      </c>
      <c r="R225" s="144">
        <v>15096414520</v>
      </c>
      <c r="S225" s="144">
        <v>83535734483.589996</v>
      </c>
      <c r="T225" s="144">
        <v>387854478512.56</v>
      </c>
      <c r="U225" s="144">
        <v>39388480705.080002</v>
      </c>
      <c r="V225" s="144">
        <v>502888996770.60999</v>
      </c>
      <c r="W225" s="144">
        <v>33186399500</v>
      </c>
      <c r="X225" s="144">
        <v>5092636494.3500004</v>
      </c>
      <c r="Y225" s="144">
        <v>45574428278.160004</v>
      </c>
      <c r="Z225" s="144">
        <v>66432161801.139999</v>
      </c>
      <c r="AA225" s="144">
        <v>67801664654.150002</v>
      </c>
      <c r="AB225" s="144">
        <v>34468157100</v>
      </c>
      <c r="AC225" s="144">
        <v>5299302200.4200001</v>
      </c>
      <c r="AD225" s="144">
        <v>43233011824.690002</v>
      </c>
      <c r="AE225" s="144">
        <v>28145229700</v>
      </c>
      <c r="AF225" s="144">
        <v>3818997483.8099999</v>
      </c>
      <c r="AG225" s="144">
        <v>36590218596.779999</v>
      </c>
      <c r="AH225" s="142">
        <v>880782397650.64966</v>
      </c>
      <c r="AI225" s="142">
        <v>934781889422.229</v>
      </c>
      <c r="AJ225" s="144">
        <v>22826832750</v>
      </c>
      <c r="AK225" s="144">
        <v>3600742208.6700001</v>
      </c>
      <c r="AL225" s="144">
        <v>29848602849.810001</v>
      </c>
      <c r="AM225" s="144">
        <v>72955800773.080002</v>
      </c>
      <c r="AN225" s="144">
        <v>17030810459.17</v>
      </c>
      <c r="AO225" s="144">
        <v>93700018273.770004</v>
      </c>
      <c r="AP225" s="142">
        <v>228173352000</v>
      </c>
      <c r="AQ225" s="142">
        <v>303159172924.60999</v>
      </c>
      <c r="AR225" s="144">
        <v>35443546000</v>
      </c>
      <c r="AS225" s="144">
        <v>6146725961.0900002</v>
      </c>
      <c r="AT225" s="144">
        <v>54027228165.040001</v>
      </c>
      <c r="AU225" s="144">
        <v>998937183500</v>
      </c>
      <c r="AV225" s="144">
        <v>46388794000</v>
      </c>
      <c r="AW225" s="144">
        <v>1122137766148.53</v>
      </c>
      <c r="AX225" s="144">
        <v>98451205000</v>
      </c>
      <c r="AY225" s="144">
        <v>20582644862.810001</v>
      </c>
      <c r="AZ225" s="144">
        <v>125408698723.67999</v>
      </c>
      <c r="BA225" s="144">
        <v>154099488500</v>
      </c>
      <c r="BB225" s="144">
        <v>35611310000</v>
      </c>
      <c r="BC225" s="144">
        <v>200771372111.45001</v>
      </c>
      <c r="BD225" s="142">
        <v>309268827014</v>
      </c>
      <c r="BE225" s="142">
        <v>316869087944.20001</v>
      </c>
      <c r="BF225" s="144">
        <v>158591601000</v>
      </c>
      <c r="BG225" s="144">
        <v>160866471454.38</v>
      </c>
      <c r="BH225" s="144">
        <v>20086785300</v>
      </c>
      <c r="BI225" s="144">
        <v>4905031000</v>
      </c>
      <c r="BJ225" s="144">
        <v>37740184402.900002</v>
      </c>
      <c r="BK225" s="144">
        <v>168144910100</v>
      </c>
      <c r="BL225" s="144">
        <v>28733529998.509998</v>
      </c>
      <c r="BM225" s="144">
        <v>233454693575.92999</v>
      </c>
      <c r="BN225" s="144">
        <v>31324264000</v>
      </c>
      <c r="BO225" s="144">
        <v>5515072498.8199997</v>
      </c>
      <c r="BP225" s="144">
        <v>39934494647.120003</v>
      </c>
      <c r="BQ225" s="154">
        <v>43339</v>
      </c>
      <c r="BR225" s="144">
        <v>27697189500</v>
      </c>
      <c r="BS225" s="152">
        <v>1922250000</v>
      </c>
      <c r="BT225" s="144">
        <v>31327763673.599998</v>
      </c>
      <c r="BU225" s="144">
        <v>120271877500</v>
      </c>
      <c r="BV225" s="152">
        <v>133555308475.63</v>
      </c>
      <c r="BW225" s="144">
        <f>246834179500+77494720000</f>
        <v>324328899500</v>
      </c>
      <c r="BX225" s="144">
        <v>388829400760.65002</v>
      </c>
      <c r="BY225" s="148">
        <v>72995418000</v>
      </c>
      <c r="BZ225" s="148">
        <v>11569986000</v>
      </c>
      <c r="CA225" s="148">
        <v>100032122535.06</v>
      </c>
      <c r="CB225" s="148">
        <v>80741781400</v>
      </c>
      <c r="CC225" s="148">
        <v>80912903719.550003</v>
      </c>
      <c r="CD225" s="148">
        <v>20110815000</v>
      </c>
      <c r="CE225" s="148">
        <v>27378681108.25</v>
      </c>
      <c r="CI225" s="148">
        <v>200252873600</v>
      </c>
      <c r="CJ225" s="148">
        <v>199998518937.14999</v>
      </c>
      <c r="CK225" s="155">
        <v>48727163600</v>
      </c>
      <c r="CL225" s="155">
        <v>51259100354.730003</v>
      </c>
      <c r="CM225" s="148"/>
      <c r="CN225" s="148"/>
      <c r="CO225" s="148"/>
      <c r="CP225" s="148"/>
      <c r="CQ225" s="148"/>
      <c r="CR225" s="148"/>
      <c r="CS225" s="148"/>
      <c r="CT225" s="148"/>
      <c r="CU225" s="148"/>
      <c r="CV225" s="148"/>
      <c r="CW225" s="148"/>
      <c r="CX225" s="148"/>
    </row>
    <row r="226" spans="1:102" x14ac:dyDescent="0.25">
      <c r="A226" s="154">
        <v>43340</v>
      </c>
      <c r="B226" s="142">
        <v>518809300500</v>
      </c>
      <c r="C226" s="142">
        <v>577542130258.93005</v>
      </c>
      <c r="D226" s="144">
        <v>369809708783</v>
      </c>
      <c r="E226" s="144">
        <v>319214727300</v>
      </c>
      <c r="F226" s="144">
        <v>805957117499.19202</v>
      </c>
      <c r="G226" s="142">
        <v>115451605566</v>
      </c>
      <c r="H226" s="142">
        <v>128932009646.59</v>
      </c>
      <c r="I226" s="144">
        <v>1008300000</v>
      </c>
      <c r="J226" s="144">
        <v>4147150340</v>
      </c>
      <c r="K226" s="144">
        <v>5539987731.9700003</v>
      </c>
      <c r="L226" s="144">
        <v>594646406474</v>
      </c>
      <c r="M226" s="144">
        <v>696549434778.31104</v>
      </c>
      <c r="N226" s="144">
        <v>272937622320</v>
      </c>
      <c r="O226" s="144">
        <v>29045732780</v>
      </c>
      <c r="P226" s="144">
        <v>387793575158.52002</v>
      </c>
      <c r="Q226" s="144">
        <v>64906157700</v>
      </c>
      <c r="R226" s="144">
        <v>14701908790</v>
      </c>
      <c r="S226" s="144">
        <v>83190949387.889999</v>
      </c>
      <c r="T226" s="144">
        <v>385759490322.56</v>
      </c>
      <c r="U226" s="144">
        <v>39465121405.080002</v>
      </c>
      <c r="V226" s="144">
        <v>502958635706.58002</v>
      </c>
      <c r="W226" s="144">
        <v>33200729500</v>
      </c>
      <c r="X226" s="144">
        <v>5088026659.3500004</v>
      </c>
      <c r="Y226" s="144">
        <v>45589393708.669998</v>
      </c>
      <c r="Z226" s="144">
        <v>66199731001.139999</v>
      </c>
      <c r="AA226" s="144">
        <v>67621905615.919998</v>
      </c>
      <c r="AB226" s="144">
        <v>34499202700</v>
      </c>
      <c r="AC226" s="144">
        <v>5372040650.4200001</v>
      </c>
      <c r="AD226" s="144">
        <v>43341059700.769997</v>
      </c>
      <c r="AE226" s="144">
        <v>28143948400</v>
      </c>
      <c r="AF226" s="144">
        <v>3814763313.8099999</v>
      </c>
      <c r="AG226" s="144">
        <v>36589288336.959999</v>
      </c>
      <c r="AH226" s="142">
        <v>886847124650.64966</v>
      </c>
      <c r="AI226" s="142">
        <v>924712975842.52905</v>
      </c>
      <c r="AJ226" s="144">
        <v>22833737000</v>
      </c>
      <c r="AK226" s="144">
        <v>3596434243.6700001</v>
      </c>
      <c r="AL226" s="144">
        <v>29854508948.009998</v>
      </c>
      <c r="AM226" s="144">
        <v>73019655095.080002</v>
      </c>
      <c r="AN226" s="144">
        <v>16590973519.17</v>
      </c>
      <c r="AO226" s="144">
        <v>93332672107.399994</v>
      </c>
      <c r="AP226" s="142">
        <v>212998563000</v>
      </c>
      <c r="AQ226" s="142">
        <v>302924408382.02002</v>
      </c>
      <c r="AR226" s="144">
        <v>35464786000</v>
      </c>
      <c r="AS226" s="144">
        <v>6141227621.0900002</v>
      </c>
      <c r="AT226" s="144">
        <v>54047918522.959999</v>
      </c>
      <c r="AU226" s="144">
        <v>999024777000</v>
      </c>
      <c r="AV226" s="144">
        <v>45708104000</v>
      </c>
      <c r="AW226" s="144">
        <v>1121766351757.3701</v>
      </c>
      <c r="AX226" s="144">
        <v>98443580000</v>
      </c>
      <c r="AY226" s="144">
        <v>20308089922.810001</v>
      </c>
      <c r="AZ226" s="144">
        <v>125145352410.33</v>
      </c>
      <c r="BA226" s="144">
        <v>154272622647</v>
      </c>
      <c r="BB226" s="144">
        <v>35428392500</v>
      </c>
      <c r="BC226" s="144">
        <v>200794461923.72</v>
      </c>
      <c r="BD226" s="142">
        <v>309427865050</v>
      </c>
      <c r="BE226" s="142">
        <v>317089394020.07001</v>
      </c>
      <c r="BF226" s="144">
        <v>158688831000</v>
      </c>
      <c r="BG226" s="144">
        <v>160999402861.32001</v>
      </c>
      <c r="BH226" s="144">
        <v>20105940500</v>
      </c>
      <c r="BI226" s="144">
        <v>4900182000</v>
      </c>
      <c r="BJ226" s="144">
        <v>37759161089.419998</v>
      </c>
      <c r="BK226" s="144">
        <v>168179165700</v>
      </c>
      <c r="BL226" s="144">
        <v>28810789498.509998</v>
      </c>
      <c r="BM226" s="144">
        <v>233603451372.35001</v>
      </c>
      <c r="BN226" s="144">
        <v>31326646000</v>
      </c>
      <c r="BO226" s="144">
        <v>5513706498.8199997</v>
      </c>
      <c r="BP226" s="144">
        <v>39941714591.5</v>
      </c>
      <c r="BQ226" s="154">
        <v>43340</v>
      </c>
      <c r="BR226" s="144">
        <v>27719650000</v>
      </c>
      <c r="BS226" s="152">
        <v>1926950000</v>
      </c>
      <c r="BT226" s="144">
        <v>31359461890.060001</v>
      </c>
      <c r="BU226" s="144">
        <v>120237323500</v>
      </c>
      <c r="BV226" s="152">
        <v>133549806203.87</v>
      </c>
      <c r="BW226" s="144">
        <f>247008328500+77552975000</f>
        <v>324561303500</v>
      </c>
      <c r="BX226" s="144">
        <v>389133467999.47998</v>
      </c>
      <c r="BY226" s="148">
        <v>73033345200</v>
      </c>
      <c r="BZ226" s="148">
        <v>11553985500</v>
      </c>
      <c r="CA226" s="148">
        <v>100069602182.33</v>
      </c>
      <c r="CB226" s="148">
        <v>80931801700</v>
      </c>
      <c r="CC226" s="148">
        <v>81100071191.199997</v>
      </c>
      <c r="CD226" s="148">
        <v>22110360000</v>
      </c>
      <c r="CE226" s="148">
        <v>27387776511.639999</v>
      </c>
      <c r="CI226" s="148">
        <v>200402204700</v>
      </c>
      <c r="CJ226" s="148">
        <v>200140760161.98001</v>
      </c>
      <c r="CK226" s="155">
        <v>48725661800</v>
      </c>
      <c r="CL226" s="155">
        <v>51270999111.139999</v>
      </c>
      <c r="CM226" s="148"/>
      <c r="CN226" s="148"/>
      <c r="CO226" s="148"/>
      <c r="CP226" s="148"/>
      <c r="CQ226" s="148"/>
      <c r="CR226" s="148"/>
      <c r="CS226" s="148"/>
      <c r="CT226" s="148"/>
      <c r="CU226" s="148"/>
      <c r="CV226" s="148"/>
      <c r="CW226" s="148"/>
      <c r="CX226" s="148"/>
    </row>
    <row r="227" spans="1:102" x14ac:dyDescent="0.25">
      <c r="A227" s="154">
        <v>43341</v>
      </c>
      <c r="B227" s="142">
        <v>518813987000</v>
      </c>
      <c r="C227" s="142">
        <v>577658314963.95996</v>
      </c>
      <c r="D227" s="144">
        <v>417041551404</v>
      </c>
      <c r="E227" s="144">
        <v>319571832100</v>
      </c>
      <c r="F227" s="144">
        <v>805791911604.88196</v>
      </c>
      <c r="G227" s="142">
        <v>115455872414</v>
      </c>
      <c r="H227" s="142">
        <v>128944333418.57001</v>
      </c>
      <c r="I227" s="144">
        <v>1008300000</v>
      </c>
      <c r="J227" s="144">
        <v>4188397660</v>
      </c>
      <c r="K227" s="144">
        <v>5581207979.5200005</v>
      </c>
      <c r="L227" s="144">
        <v>618112821144</v>
      </c>
      <c r="M227" s="144">
        <v>696247902722.09094</v>
      </c>
      <c r="N227" s="144">
        <v>272903769960</v>
      </c>
      <c r="O227" s="144">
        <v>29104488220</v>
      </c>
      <c r="P227" s="144">
        <v>387877741994.02002</v>
      </c>
      <c r="Q227" s="144">
        <v>64892815500</v>
      </c>
      <c r="R227" s="144">
        <v>14702232710</v>
      </c>
      <c r="S227" s="144">
        <v>83186729626.360001</v>
      </c>
      <c r="T227" s="144">
        <v>405715867118.56</v>
      </c>
      <c r="U227" s="144">
        <v>39559817105.080002</v>
      </c>
      <c r="V227" s="144">
        <v>502935380784.57001</v>
      </c>
      <c r="W227" s="144">
        <v>33202456500</v>
      </c>
      <c r="X227" s="144">
        <v>5100486099.3500004</v>
      </c>
      <c r="Y227" s="144">
        <v>45608888098.43</v>
      </c>
      <c r="Z227" s="144">
        <v>66440042301.139999</v>
      </c>
      <c r="AA227" s="144">
        <v>67884500101.650002</v>
      </c>
      <c r="AB227" s="144">
        <v>34489578900</v>
      </c>
      <c r="AC227" s="144">
        <v>5383513850.4200001</v>
      </c>
      <c r="AD227" s="144">
        <v>43347164421.550003</v>
      </c>
      <c r="AE227" s="144">
        <v>28153125900</v>
      </c>
      <c r="AF227" s="144">
        <v>3824410693.8099999</v>
      </c>
      <c r="AG227" s="144">
        <v>36612698475.129997</v>
      </c>
      <c r="AH227" s="142">
        <v>881812949150.64966</v>
      </c>
      <c r="AI227" s="142">
        <v>938888414419.50903</v>
      </c>
      <c r="AJ227" s="144">
        <v>22830292250</v>
      </c>
      <c r="AK227" s="144">
        <v>3606167503.6700001</v>
      </c>
      <c r="AL227" s="144">
        <v>29864124813.880001</v>
      </c>
      <c r="AM227" s="144">
        <v>72989006265.080002</v>
      </c>
      <c r="AN227" s="144">
        <v>16587824479.17</v>
      </c>
      <c r="AO227" s="144">
        <v>93307546151.710007</v>
      </c>
      <c r="AP227" s="142">
        <v>212963389500</v>
      </c>
      <c r="AQ227" s="142">
        <v>302971525359.46002</v>
      </c>
      <c r="AR227" s="144">
        <v>40232625000</v>
      </c>
      <c r="AS227" s="144">
        <v>6155737381.0900002</v>
      </c>
      <c r="AT227" s="144">
        <v>54065274635.82</v>
      </c>
      <c r="AU227" s="144">
        <v>999032494500</v>
      </c>
      <c r="AV227" s="144">
        <v>45721052000</v>
      </c>
      <c r="AW227" s="144">
        <v>1122008706104.5801</v>
      </c>
      <c r="AX227" s="144">
        <v>98433705000</v>
      </c>
      <c r="AY227" s="144">
        <v>20421949582.810001</v>
      </c>
      <c r="AZ227" s="144">
        <v>125268414906.71001</v>
      </c>
      <c r="BA227" s="144">
        <v>153715876875</v>
      </c>
      <c r="BB227" s="144">
        <v>35842222500</v>
      </c>
      <c r="BC227" s="144">
        <v>200686873227.89999</v>
      </c>
      <c r="BD227" s="142">
        <v>291589896800</v>
      </c>
      <c r="BE227" s="142">
        <v>317157096969.88</v>
      </c>
      <c r="BF227" s="144">
        <v>158320535500</v>
      </c>
      <c r="BG227" s="144">
        <v>160666808259.47</v>
      </c>
      <c r="BH227" s="144">
        <v>23331665500</v>
      </c>
      <c r="BI227" s="144">
        <v>4912646500</v>
      </c>
      <c r="BJ227" s="144">
        <v>37775415661.760002</v>
      </c>
      <c r="BK227" s="144">
        <v>183360476700</v>
      </c>
      <c r="BL227" s="144">
        <v>28896129998.509998</v>
      </c>
      <c r="BM227" s="144">
        <v>233512631115.26999</v>
      </c>
      <c r="BN227" s="144">
        <v>31328671000</v>
      </c>
      <c r="BO227" s="144">
        <v>5531208498.8199997</v>
      </c>
      <c r="BP227" s="144">
        <v>39967445239.529999</v>
      </c>
      <c r="BQ227" s="154">
        <v>43341</v>
      </c>
      <c r="BR227" s="144">
        <v>27708818500</v>
      </c>
      <c r="BS227" s="152">
        <v>1912875000</v>
      </c>
      <c r="BT227" s="144">
        <v>31339092521.889999</v>
      </c>
      <c r="BU227" s="144">
        <v>120247540500</v>
      </c>
      <c r="BV227" s="152">
        <v>133589089920.05</v>
      </c>
      <c r="BW227" s="144">
        <f>247041453500+77234375000</f>
        <v>324275828500</v>
      </c>
      <c r="BX227" s="144">
        <v>388776541654.41998</v>
      </c>
      <c r="BY227" s="148">
        <v>76257507000</v>
      </c>
      <c r="BZ227" s="148">
        <v>11590131000</v>
      </c>
      <c r="CA227" s="148">
        <v>100118459997.03999</v>
      </c>
      <c r="CB227" s="148">
        <v>81423866500</v>
      </c>
      <c r="CC227" s="148">
        <v>81589276662.929993</v>
      </c>
      <c r="CD227" s="148">
        <v>22112705000</v>
      </c>
      <c r="CE227" s="148">
        <v>27392614500.509998</v>
      </c>
      <c r="CI227" s="148">
        <v>200686296700</v>
      </c>
      <c r="CJ227" s="148">
        <v>200416341062.04999</v>
      </c>
      <c r="CK227" s="155">
        <v>48724736900</v>
      </c>
      <c r="CL227" s="155">
        <v>51291175701.910004</v>
      </c>
      <c r="CM227" s="148"/>
      <c r="CN227" s="148"/>
      <c r="CO227" s="148"/>
      <c r="CP227" s="148"/>
      <c r="CQ227" s="148"/>
      <c r="CR227" s="148"/>
      <c r="CS227" s="148"/>
      <c r="CT227" s="148"/>
      <c r="CU227" s="148"/>
      <c r="CV227" s="148"/>
      <c r="CW227" s="148"/>
      <c r="CX227" s="148"/>
    </row>
    <row r="228" spans="1:102" x14ac:dyDescent="0.25">
      <c r="A228" s="154">
        <v>43342</v>
      </c>
      <c r="B228" s="142">
        <v>518817015000</v>
      </c>
      <c r="C228" s="142">
        <v>577770906500.31897</v>
      </c>
      <c r="D228" s="144">
        <v>416210746409</v>
      </c>
      <c r="E228" s="144">
        <v>320719680000</v>
      </c>
      <c r="F228" s="144">
        <v>806499359309.72205</v>
      </c>
      <c r="G228" s="142">
        <v>115385774724</v>
      </c>
      <c r="H228" s="142">
        <v>128896900704.78999</v>
      </c>
      <c r="I228" s="144">
        <v>0</v>
      </c>
      <c r="J228" s="144">
        <v>141240</v>
      </c>
      <c r="K228" s="144">
        <v>5560844273.4300003</v>
      </c>
      <c r="L228" s="144">
        <v>635115855099</v>
      </c>
      <c r="M228" s="144">
        <v>695724571447.48096</v>
      </c>
      <c r="N228" s="144">
        <v>304049385720</v>
      </c>
      <c r="O228" s="144">
        <v>28900200280</v>
      </c>
      <c r="P228" s="144">
        <v>387649260105.09998</v>
      </c>
      <c r="Q228" s="144">
        <v>64698512750</v>
      </c>
      <c r="R228" s="144">
        <v>14583283590</v>
      </c>
      <c r="S228" s="144">
        <v>82882267334.910004</v>
      </c>
      <c r="T228" s="144">
        <v>407251897755.56</v>
      </c>
      <c r="U228" s="144">
        <v>39199888905.080002</v>
      </c>
      <c r="V228" s="144">
        <v>502515550555.28998</v>
      </c>
      <c r="W228" s="144">
        <v>33133419000</v>
      </c>
      <c r="X228" s="144">
        <v>5060932659.3500004</v>
      </c>
      <c r="Y228" s="144">
        <v>45505604014.260002</v>
      </c>
      <c r="Z228" s="144">
        <v>65509363601.139999</v>
      </c>
      <c r="AA228" s="144">
        <v>67110088040.550003</v>
      </c>
      <c r="AB228" s="144">
        <v>34415042600</v>
      </c>
      <c r="AC228" s="144">
        <v>5388438150.4200001</v>
      </c>
      <c r="AD228" s="144">
        <v>43281807261.790001</v>
      </c>
      <c r="AE228" s="144">
        <v>28103008500</v>
      </c>
      <c r="AF228" s="144">
        <v>3795586313.8099999</v>
      </c>
      <c r="AG228" s="144">
        <v>36538340745.459999</v>
      </c>
      <c r="AH228" s="142">
        <v>881823929650.64966</v>
      </c>
      <c r="AI228" s="142">
        <v>903444373158.03894</v>
      </c>
      <c r="AJ228" s="144">
        <v>22795756000</v>
      </c>
      <c r="AK228" s="144">
        <v>3576128243.6700001</v>
      </c>
      <c r="AL228" s="144">
        <v>29802930834.849998</v>
      </c>
      <c r="AM228" s="144">
        <v>72772171937.080002</v>
      </c>
      <c r="AN228" s="144">
        <v>16459466719.17</v>
      </c>
      <c r="AO228" s="144">
        <v>92971027577.270004</v>
      </c>
      <c r="AP228" s="142">
        <v>212968343000</v>
      </c>
      <c r="AQ228" s="142">
        <v>303020904127.92999</v>
      </c>
      <c r="AR228" s="144">
        <v>41813017200</v>
      </c>
      <c r="AS228" s="144">
        <v>6110077121.0900002</v>
      </c>
      <c r="AT228" s="144">
        <v>53955526610.669998</v>
      </c>
      <c r="AU228" s="144">
        <v>998876093000</v>
      </c>
      <c r="AV228" s="144">
        <v>45258372000</v>
      </c>
      <c r="AW228" s="144">
        <v>1121611309054.8899</v>
      </c>
      <c r="AX228" s="144">
        <v>98421688000</v>
      </c>
      <c r="AY228" s="144">
        <v>20427123922.810001</v>
      </c>
      <c r="AZ228" s="144">
        <v>125280644104.61</v>
      </c>
      <c r="BA228" s="144">
        <v>153162860059</v>
      </c>
      <c r="BB228" s="144">
        <v>35203670000</v>
      </c>
      <c r="BC228" s="144">
        <v>199796346020.26999</v>
      </c>
      <c r="BD228" s="142">
        <v>301301765947</v>
      </c>
      <c r="BE228" s="142">
        <v>316713782477.13</v>
      </c>
      <c r="BF228" s="144">
        <v>158368702500</v>
      </c>
      <c r="BG228" s="144">
        <v>160750677430.60001</v>
      </c>
      <c r="BH228" s="144">
        <v>29280931400</v>
      </c>
      <c r="BI228" s="144">
        <v>4873084000</v>
      </c>
      <c r="BJ228" s="144">
        <v>37703707741.519997</v>
      </c>
      <c r="BK228" s="144">
        <v>180849523700</v>
      </c>
      <c r="BL228" s="144">
        <v>28905428498.509998</v>
      </c>
      <c r="BM228" s="144">
        <v>233543550553.92001</v>
      </c>
      <c r="BN228" s="144">
        <v>31330551000</v>
      </c>
      <c r="BO228" s="144">
        <v>5490463498.8199997</v>
      </c>
      <c r="BP228" s="144">
        <v>39934782831.410004</v>
      </c>
      <c r="BQ228" s="154">
        <v>43342</v>
      </c>
      <c r="BR228" s="144">
        <v>27656524500</v>
      </c>
      <c r="BS228" s="152">
        <v>1874000000</v>
      </c>
      <c r="BT228" s="144">
        <v>31252461029.400002</v>
      </c>
      <c r="BU228" s="144">
        <v>120235822500</v>
      </c>
      <c r="BV228" s="152">
        <v>133606438235.64999</v>
      </c>
      <c r="BW228" s="144">
        <f>246790978500+76800785000</f>
        <v>323591763500</v>
      </c>
      <c r="BX228" s="144">
        <v>388130808533.96002</v>
      </c>
      <c r="BY228" s="148">
        <v>78453578500</v>
      </c>
      <c r="BZ228" s="148">
        <v>11471365000</v>
      </c>
      <c r="CA228" s="148">
        <v>99918817100.889999</v>
      </c>
      <c r="CB228" s="148">
        <v>80482243300</v>
      </c>
      <c r="CC228" s="148">
        <v>80644802146.699997</v>
      </c>
      <c r="CD228" s="148">
        <v>22101060000</v>
      </c>
      <c r="CE228" s="148">
        <v>27385229546.43</v>
      </c>
      <c r="CI228" s="148">
        <v>198685665900</v>
      </c>
      <c r="CJ228" s="148">
        <v>198410086412.44</v>
      </c>
      <c r="CK228" s="155">
        <v>48723867500</v>
      </c>
      <c r="CL228" s="155">
        <v>51321940471.330002</v>
      </c>
      <c r="CM228" s="148"/>
      <c r="CN228" s="148"/>
      <c r="CO228" s="148"/>
      <c r="CP228" s="148"/>
      <c r="CQ228" s="148"/>
      <c r="CR228" s="148"/>
      <c r="CS228" s="148"/>
      <c r="CT228" s="148"/>
      <c r="CU228" s="148"/>
      <c r="CV228" s="148"/>
      <c r="CW228" s="148"/>
      <c r="CX228" s="148"/>
    </row>
    <row r="229" spans="1:102" x14ac:dyDescent="0.25">
      <c r="A229" s="154">
        <v>43343</v>
      </c>
      <c r="B229" s="142">
        <v>518932677500</v>
      </c>
      <c r="C229" s="142">
        <v>579147330192.27002</v>
      </c>
      <c r="D229" s="144">
        <v>425405600250</v>
      </c>
      <c r="E229" s="144">
        <v>319439374500</v>
      </c>
      <c r="F229" s="144">
        <v>804780804478.29199</v>
      </c>
      <c r="G229" s="142">
        <v>115173325658</v>
      </c>
      <c r="H229" s="142">
        <v>128682903823.16</v>
      </c>
      <c r="I229" s="144">
        <v>0</v>
      </c>
      <c r="J229" s="144">
        <v>136400</v>
      </c>
      <c r="K229" s="144">
        <v>86607229.760000005</v>
      </c>
      <c r="L229" s="144">
        <v>633288966319</v>
      </c>
      <c r="M229" s="144">
        <v>693915140086.22095</v>
      </c>
      <c r="N229" s="144">
        <v>303306255240</v>
      </c>
      <c r="O229" s="144">
        <v>27989113800</v>
      </c>
      <c r="P229" s="144">
        <v>386842313246.34003</v>
      </c>
      <c r="Q229" s="144">
        <v>64180814900</v>
      </c>
      <c r="R229" s="144">
        <v>14220624200</v>
      </c>
      <c r="S229" s="144">
        <v>82295405655.5</v>
      </c>
      <c r="T229" s="144">
        <v>396309355774.56</v>
      </c>
      <c r="U229" s="144">
        <v>37669268505.080002</v>
      </c>
      <c r="V229" s="144">
        <v>501808739699.85999</v>
      </c>
      <c r="W229" s="144">
        <v>32987377200</v>
      </c>
      <c r="X229" s="144">
        <v>4849007554.3500004</v>
      </c>
      <c r="Y229" s="144">
        <v>45336052979.529999</v>
      </c>
      <c r="Z229" s="144">
        <v>64891120001.139999</v>
      </c>
      <c r="AA229" s="144">
        <v>66810658867.139999</v>
      </c>
      <c r="AB229" s="144">
        <v>33177156200</v>
      </c>
      <c r="AC229" s="144">
        <v>5100457000.4200001</v>
      </c>
      <c r="AD229" s="144">
        <v>42966564859.769997</v>
      </c>
      <c r="AE229" s="144">
        <v>27914605200</v>
      </c>
      <c r="AF229" s="144">
        <v>3650400603.8099999</v>
      </c>
      <c r="AG229" s="144">
        <v>36338128955.300003</v>
      </c>
      <c r="AH229" s="142">
        <v>881987451650.64954</v>
      </c>
      <c r="AI229" s="142">
        <v>902567970858.19897</v>
      </c>
      <c r="AJ229" s="144">
        <v>22718906250</v>
      </c>
      <c r="AK229" s="144">
        <v>3422047948.6700001</v>
      </c>
      <c r="AL229" s="144">
        <v>29710117082.139999</v>
      </c>
      <c r="AM229" s="144">
        <v>72190371889.080002</v>
      </c>
      <c r="AN229" s="144">
        <v>16062958899.17</v>
      </c>
      <c r="AO229" s="144">
        <v>92314528399</v>
      </c>
      <c r="AP229" s="142">
        <v>213003743000</v>
      </c>
      <c r="AQ229" s="142">
        <v>306562286235.90997</v>
      </c>
      <c r="AR229" s="144">
        <v>41616710000</v>
      </c>
      <c r="AS229" s="144">
        <v>5871145201.0900002</v>
      </c>
      <c r="AT229" s="144">
        <v>53732379080.410004</v>
      </c>
      <c r="AU229" s="144">
        <v>998170763000</v>
      </c>
      <c r="AV229" s="144">
        <v>45192884000</v>
      </c>
      <c r="AW229" s="144">
        <v>1120834324555.24</v>
      </c>
      <c r="AX229" s="144">
        <v>98325796600</v>
      </c>
      <c r="AY229" s="144">
        <v>19956395202.810001</v>
      </c>
      <c r="AZ229" s="144">
        <v>125047170783.67</v>
      </c>
      <c r="BA229" s="144">
        <v>151865996134</v>
      </c>
      <c r="BB229" s="144">
        <v>34835187500</v>
      </c>
      <c r="BC229" s="144">
        <v>198154505699.26999</v>
      </c>
      <c r="BD229" s="142">
        <v>299999157610</v>
      </c>
      <c r="BE229" s="142">
        <v>315435320788.96002</v>
      </c>
      <c r="BF229" s="144">
        <v>158174984500</v>
      </c>
      <c r="BG229" s="144">
        <v>160587979627.95001</v>
      </c>
      <c r="BH229" s="144">
        <v>29529580800</v>
      </c>
      <c r="BI229" s="144">
        <v>4679408000</v>
      </c>
      <c r="BJ229" s="144">
        <v>37607363226</v>
      </c>
      <c r="BK229" s="144">
        <v>181344523400</v>
      </c>
      <c r="BL229" s="144">
        <v>28379844498.509998</v>
      </c>
      <c r="BM229" s="144">
        <v>233214392385.60999</v>
      </c>
      <c r="BN229" s="144">
        <v>31311536200</v>
      </c>
      <c r="BO229" s="144">
        <v>5190451998.8199997</v>
      </c>
      <c r="BP229" s="144">
        <v>39885453090.720001</v>
      </c>
      <c r="BQ229" s="154">
        <v>43343</v>
      </c>
      <c r="BR229" s="144">
        <v>27480663000</v>
      </c>
      <c r="BS229" s="152">
        <v>1871750000</v>
      </c>
      <c r="BT229" s="144">
        <v>31078888634.73</v>
      </c>
      <c r="BU229" s="144">
        <v>120204956500</v>
      </c>
      <c r="BV229" s="152">
        <v>133574404199.58</v>
      </c>
      <c r="BW229" s="144">
        <f>246148711000+75806060000</f>
        <v>321954771000</v>
      </c>
      <c r="BX229" s="144">
        <v>386397265641.78003</v>
      </c>
      <c r="BY229" s="148">
        <v>78250469000</v>
      </c>
      <c r="BZ229" s="148">
        <v>10930793500</v>
      </c>
      <c r="CA229" s="148">
        <v>99647890278.779999</v>
      </c>
      <c r="CB229" s="148">
        <v>80350890700</v>
      </c>
      <c r="CC229" s="148">
        <v>80510160071.160004</v>
      </c>
      <c r="CD229" s="148">
        <v>22070185000</v>
      </c>
      <c r="CE229" s="148">
        <v>27355581534.279999</v>
      </c>
      <c r="CI229" s="148">
        <v>197634099000</v>
      </c>
      <c r="CJ229" s="148">
        <v>197347422172.20001</v>
      </c>
      <c r="CK229" s="155">
        <v>48734977500</v>
      </c>
      <c r="CL229" s="155">
        <v>51331981196.209999</v>
      </c>
      <c r="CM229" s="148"/>
      <c r="CN229" s="148"/>
      <c r="CO229" s="148"/>
      <c r="CP229" s="148"/>
      <c r="CQ229" s="148"/>
      <c r="CR229" s="148"/>
      <c r="CS229" s="148"/>
      <c r="CT229" s="148"/>
      <c r="CU229" s="148"/>
      <c r="CV229" s="148"/>
      <c r="CW229" s="148"/>
      <c r="CX229" s="148"/>
    </row>
    <row r="230" spans="1:102" x14ac:dyDescent="0.25">
      <c r="A230" s="154">
        <v>43346</v>
      </c>
      <c r="B230" s="142">
        <v>525044989000</v>
      </c>
      <c r="C230" s="142">
        <v>579237128072.66003</v>
      </c>
      <c r="D230" s="144">
        <v>428757105666</v>
      </c>
      <c r="E230" s="144">
        <v>314084644500</v>
      </c>
      <c r="F230" s="144">
        <v>798001450231.64197</v>
      </c>
      <c r="G230" s="142">
        <v>114936188680</v>
      </c>
      <c r="H230" s="142">
        <v>128514533727.28</v>
      </c>
      <c r="I230" s="144">
        <v>0</v>
      </c>
      <c r="J230" s="144">
        <v>135960</v>
      </c>
      <c r="K230" s="144">
        <v>86706137.540000007</v>
      </c>
      <c r="L230" s="144">
        <v>633210264354</v>
      </c>
      <c r="M230" s="144">
        <v>692182415180.47095</v>
      </c>
      <c r="N230" s="144">
        <v>291188444040</v>
      </c>
      <c r="O230" s="144">
        <v>27702009120</v>
      </c>
      <c r="P230" s="144">
        <v>385624289140.66998</v>
      </c>
      <c r="Q230" s="144">
        <v>63762521350</v>
      </c>
      <c r="R230" s="144">
        <v>14113489610</v>
      </c>
      <c r="S230" s="144">
        <v>81796511845.839996</v>
      </c>
      <c r="T230" s="144">
        <v>395523206206.56</v>
      </c>
      <c r="U230" s="144">
        <v>37350863605.080002</v>
      </c>
      <c r="V230" s="144">
        <v>500923273806.94</v>
      </c>
      <c r="W230" s="144">
        <v>32787279000</v>
      </c>
      <c r="X230" s="144">
        <v>4784158499.3500004</v>
      </c>
      <c r="Y230" s="144">
        <v>45086915751.82</v>
      </c>
      <c r="Z230" s="144">
        <v>64162490901.139999</v>
      </c>
      <c r="AA230" s="144">
        <v>66066686513.68</v>
      </c>
      <c r="AB230" s="144">
        <v>32895233400</v>
      </c>
      <c r="AC230" s="144">
        <v>4977788850.4200001</v>
      </c>
      <c r="AD230" s="144">
        <v>42728189966.370003</v>
      </c>
      <c r="AE230" s="144">
        <v>27712701800</v>
      </c>
      <c r="AF230" s="144">
        <v>3614588993.8099999</v>
      </c>
      <c r="AG230" s="144">
        <v>36114610404.370003</v>
      </c>
      <c r="AH230" s="142">
        <v>849798417150.64954</v>
      </c>
      <c r="AI230" s="142">
        <v>883348693532.25903</v>
      </c>
      <c r="AJ230" s="144">
        <v>22612144000</v>
      </c>
      <c r="AK230" s="144">
        <v>3389851103.6700001</v>
      </c>
      <c r="AL230" s="144">
        <v>29581976615.900002</v>
      </c>
      <c r="AM230" s="144">
        <v>71741257902.080002</v>
      </c>
      <c r="AN230" s="144">
        <v>15942149879.17</v>
      </c>
      <c r="AO230" s="144">
        <v>91770635539.130005</v>
      </c>
      <c r="AP230" s="142">
        <v>213002486500</v>
      </c>
      <c r="AQ230" s="142">
        <v>306897184380.62</v>
      </c>
      <c r="AR230" s="144">
        <v>41415928000</v>
      </c>
      <c r="AS230" s="144">
        <v>5795427481.0900002</v>
      </c>
      <c r="AT230" s="144">
        <v>53475594363.790001</v>
      </c>
      <c r="AU230" s="144">
        <v>996479768500</v>
      </c>
      <c r="AV230" s="144">
        <v>44670446000</v>
      </c>
      <c r="AW230" s="144">
        <v>1119286003324.7</v>
      </c>
      <c r="AX230" s="144">
        <v>98178211900</v>
      </c>
      <c r="AY230" s="144">
        <v>19701919182.810001</v>
      </c>
      <c r="AZ230" s="144">
        <v>124702212885.52</v>
      </c>
      <c r="BA230" s="144">
        <v>149233679901</v>
      </c>
      <c r="BB230" s="144">
        <v>34236400000</v>
      </c>
      <c r="BC230" s="144">
        <v>195029513565.04999</v>
      </c>
      <c r="BD230" s="142">
        <v>298377221565</v>
      </c>
      <c r="BE230" s="142">
        <v>313983935493.19</v>
      </c>
      <c r="BF230" s="144">
        <v>156882028000</v>
      </c>
      <c r="BG230" s="144">
        <v>159402124546.45999</v>
      </c>
      <c r="BH230" s="144">
        <v>29412712300</v>
      </c>
      <c r="BI230" s="144">
        <v>4621496500</v>
      </c>
      <c r="BJ230" s="144">
        <v>37447026908.970001</v>
      </c>
      <c r="BK230" s="144">
        <v>180913272200</v>
      </c>
      <c r="BL230" s="144">
        <v>28143397498.509998</v>
      </c>
      <c r="BM230" s="144">
        <v>232510560046.26999</v>
      </c>
      <c r="BN230" s="144">
        <v>31268726400</v>
      </c>
      <c r="BO230" s="144">
        <v>5049125498.8199997</v>
      </c>
      <c r="BP230" s="144">
        <v>39815986849.830002</v>
      </c>
      <c r="BQ230" s="154">
        <v>43346</v>
      </c>
      <c r="BR230" s="144">
        <v>27255341500</v>
      </c>
      <c r="BS230" s="152">
        <v>1866150000</v>
      </c>
      <c r="BT230" s="144">
        <v>30861887896.75</v>
      </c>
      <c r="BU230" s="144">
        <v>120110128000</v>
      </c>
      <c r="BV230" s="152">
        <v>133567246690.39999</v>
      </c>
      <c r="BW230" s="144">
        <f>245429939500+74646725000</f>
        <v>320076664500</v>
      </c>
      <c r="BX230" s="144">
        <v>384724478875.84998</v>
      </c>
      <c r="BY230" s="148">
        <v>77956413800</v>
      </c>
      <c r="BZ230" s="148">
        <v>10839017000</v>
      </c>
      <c r="CA230" s="148">
        <v>99311053027.259995</v>
      </c>
      <c r="CB230" s="148">
        <v>79578989500</v>
      </c>
      <c r="CC230" s="148">
        <v>79728665564.419998</v>
      </c>
      <c r="CD230" s="148">
        <v>22019220000</v>
      </c>
      <c r="CE230" s="148">
        <v>27319276811.529999</v>
      </c>
      <c r="CI230" s="148">
        <v>196102808600</v>
      </c>
      <c r="CJ230" s="148">
        <v>195790095172.76999</v>
      </c>
      <c r="CK230" s="155">
        <v>48727865200</v>
      </c>
      <c r="CL230" s="155">
        <v>51358491413.870003</v>
      </c>
      <c r="CM230" s="148"/>
      <c r="CN230" s="148"/>
      <c r="CO230" s="148"/>
      <c r="CP230" s="148"/>
      <c r="CQ230" s="148"/>
      <c r="CR230" s="148"/>
      <c r="CS230" s="148"/>
      <c r="CT230" s="148"/>
      <c r="CU230" s="148"/>
      <c r="CV230" s="148"/>
      <c r="CW230" s="148"/>
      <c r="CX230" s="148"/>
    </row>
    <row r="231" spans="1:102" x14ac:dyDescent="0.25">
      <c r="A231" s="154">
        <v>43347</v>
      </c>
      <c r="B231" s="142">
        <v>534520256000</v>
      </c>
      <c r="C231" s="142">
        <v>573335600327.07996</v>
      </c>
      <c r="D231" s="144">
        <v>417445818392</v>
      </c>
      <c r="E231" s="144">
        <v>306107451500</v>
      </c>
      <c r="F231" s="144">
        <v>789089947652.86206</v>
      </c>
      <c r="G231" s="142">
        <v>114642747340</v>
      </c>
      <c r="H231" s="142">
        <v>128241998332.53999</v>
      </c>
      <c r="I231" s="144">
        <v>0</v>
      </c>
      <c r="J231" s="144">
        <v>136840</v>
      </c>
      <c r="K231" s="144">
        <v>86703353.989999995</v>
      </c>
      <c r="L231" s="144">
        <v>631336471787</v>
      </c>
      <c r="M231" s="144">
        <v>690440336757.05103</v>
      </c>
      <c r="N231" s="144">
        <v>290550172160</v>
      </c>
      <c r="O231" s="144">
        <v>27415573980</v>
      </c>
      <c r="P231" s="144">
        <v>384760061164.01001</v>
      </c>
      <c r="Q231" s="144">
        <v>63490346450</v>
      </c>
      <c r="R231" s="144">
        <v>13983529390</v>
      </c>
      <c r="S231" s="144">
        <v>81403205393.190002</v>
      </c>
      <c r="T231" s="144">
        <v>405156955537.56</v>
      </c>
      <c r="U231" s="144">
        <v>36953179905.080002</v>
      </c>
      <c r="V231" s="144">
        <v>499939568039.59003</v>
      </c>
      <c r="W231" s="144">
        <v>32659853500</v>
      </c>
      <c r="X231" s="144">
        <v>4733948609.3500004</v>
      </c>
      <c r="Y231" s="144">
        <v>44914616518.510002</v>
      </c>
      <c r="Z231" s="144">
        <v>63392573701.139999</v>
      </c>
      <c r="AA231" s="144">
        <v>65291638926.269997</v>
      </c>
      <c r="AB231" s="144">
        <v>32764678800</v>
      </c>
      <c r="AC231" s="144">
        <v>4721324150.4200001</v>
      </c>
      <c r="AD231" s="144">
        <v>42500388829.919998</v>
      </c>
      <c r="AE231" s="144">
        <v>27603335400</v>
      </c>
      <c r="AF231" s="144">
        <v>3579401713.8099999</v>
      </c>
      <c r="AG231" s="144">
        <v>35974666473.32</v>
      </c>
      <c r="AH231" s="142">
        <v>849793859150.65002</v>
      </c>
      <c r="AI231" s="142">
        <v>866423539197.10901</v>
      </c>
      <c r="AJ231" s="144">
        <v>22533077750</v>
      </c>
      <c r="AK231" s="144">
        <v>3356356793.6700001</v>
      </c>
      <c r="AL231" s="144">
        <v>29472849796.43</v>
      </c>
      <c r="AM231" s="144">
        <v>71418458891.080002</v>
      </c>
      <c r="AN231" s="144">
        <v>15797440819.17</v>
      </c>
      <c r="AO231" s="144">
        <v>91311898820.960007</v>
      </c>
      <c r="AP231" s="142">
        <v>213003016500</v>
      </c>
      <c r="AQ231" s="142">
        <v>306933052643.89001</v>
      </c>
      <c r="AR231" s="144">
        <v>41224814200</v>
      </c>
      <c r="AS231" s="144">
        <v>5735823421.0900002</v>
      </c>
      <c r="AT231" s="144">
        <v>53231526407.419998</v>
      </c>
      <c r="AU231" s="144">
        <v>993718711500</v>
      </c>
      <c r="AV231" s="144">
        <v>44143218000</v>
      </c>
      <c r="AW231" s="144">
        <v>1116219485746.23</v>
      </c>
      <c r="AX231" s="144">
        <v>97960189500</v>
      </c>
      <c r="AY231" s="144">
        <v>19352220722.810001</v>
      </c>
      <c r="AZ231" s="144">
        <v>124153599241.96001</v>
      </c>
      <c r="BA231" s="144">
        <v>148427269041</v>
      </c>
      <c r="BB231" s="144">
        <v>33747145000</v>
      </c>
      <c r="BC231" s="144">
        <v>193769160751.44</v>
      </c>
      <c r="BD231" s="142">
        <v>297614957117</v>
      </c>
      <c r="BE231" s="142">
        <v>313280239941.31</v>
      </c>
      <c r="BF231" s="144">
        <v>156818852000</v>
      </c>
      <c r="BG231" s="144">
        <v>159374655558.04001</v>
      </c>
      <c r="BH231" s="144">
        <v>29360275200</v>
      </c>
      <c r="BI231" s="144">
        <v>4573582500</v>
      </c>
      <c r="BJ231" s="144">
        <v>37351769913.699997</v>
      </c>
      <c r="BK231" s="144">
        <v>180478742700</v>
      </c>
      <c r="BL231" s="144">
        <v>27900368998.509998</v>
      </c>
      <c r="BM231" s="144">
        <v>231870880874.67999</v>
      </c>
      <c r="BN231" s="144">
        <v>31174413900</v>
      </c>
      <c r="BO231" s="144">
        <v>4905404498.8199997</v>
      </c>
      <c r="BP231" s="144">
        <v>39679923750.07</v>
      </c>
      <c r="BQ231" s="154">
        <v>43347</v>
      </c>
      <c r="BR231" s="144">
        <v>27140186000</v>
      </c>
      <c r="BS231" s="152">
        <v>1842200000</v>
      </c>
      <c r="BT231" s="144">
        <v>30727328705.75</v>
      </c>
      <c r="BU231" s="144">
        <v>119942592000</v>
      </c>
      <c r="BV231" s="152">
        <v>133428823256.14</v>
      </c>
      <c r="BW231" s="144">
        <v>318634209000</v>
      </c>
      <c r="BX231" s="144">
        <v>382914354513.70001</v>
      </c>
      <c r="BY231" s="148">
        <v>77811146300</v>
      </c>
      <c r="BZ231" s="148">
        <v>10728126500</v>
      </c>
      <c r="CA231" s="148">
        <v>99071328766.130005</v>
      </c>
      <c r="CB231" s="148">
        <v>78887321000</v>
      </c>
      <c r="CC231" s="148">
        <v>79034185369.679993</v>
      </c>
      <c r="CD231" s="148">
        <v>21970330000</v>
      </c>
      <c r="CE231" s="148">
        <v>27275138926.279999</v>
      </c>
      <c r="CI231" s="148">
        <v>193882123300</v>
      </c>
      <c r="CJ231" s="148">
        <v>193561478674.82999</v>
      </c>
      <c r="CK231" s="155">
        <v>48727536100</v>
      </c>
      <c r="CL231" s="155">
        <v>51367325544.830002</v>
      </c>
      <c r="CM231" s="148"/>
      <c r="CN231" s="148"/>
      <c r="CO231" s="148"/>
      <c r="CP231" s="148"/>
      <c r="CQ231" s="148"/>
      <c r="CR231" s="148"/>
      <c r="CS231" s="148"/>
      <c r="CT231" s="148"/>
      <c r="CU231" s="148"/>
      <c r="CV231" s="148"/>
      <c r="CW231" s="148"/>
      <c r="CX231" s="148"/>
    </row>
    <row r="232" spans="1:102" x14ac:dyDescent="0.25">
      <c r="A232" s="154">
        <v>43348</v>
      </c>
      <c r="B232" s="142">
        <f>522782376000+10000000000</f>
        <v>532782376000</v>
      </c>
      <c r="C232" s="142">
        <v>571159238228.35999</v>
      </c>
      <c r="D232" s="144">
        <v>380316911569</v>
      </c>
      <c r="E232" s="144">
        <v>291139691900</v>
      </c>
      <c r="F232" s="144">
        <v>771250259952.37195</v>
      </c>
      <c r="G232" s="142">
        <v>113942153806</v>
      </c>
      <c r="H232" s="142">
        <v>127564579698.28999</v>
      </c>
      <c r="I232" s="144">
        <v>0</v>
      </c>
      <c r="J232" s="144">
        <v>128040</v>
      </c>
      <c r="K232" s="144">
        <v>66890117.560000002</v>
      </c>
      <c r="L232" s="144">
        <v>627055174311</v>
      </c>
      <c r="M232" s="144">
        <v>686293804701.13098</v>
      </c>
      <c r="N232" s="144">
        <v>288634040940</v>
      </c>
      <c r="O232" s="144">
        <v>26463711380</v>
      </c>
      <c r="P232" s="144">
        <v>381956158466.95001</v>
      </c>
      <c r="Q232" s="144">
        <v>59078437900</v>
      </c>
      <c r="R232" s="144">
        <v>13564404790</v>
      </c>
      <c r="S232" s="144">
        <v>80101282391.820007</v>
      </c>
      <c r="T232" s="144">
        <v>403436407395.56</v>
      </c>
      <c r="U232" s="144">
        <v>35469244905.080002</v>
      </c>
      <c r="V232" s="144">
        <v>496808300141.70001</v>
      </c>
      <c r="W232" s="144">
        <v>30216544100</v>
      </c>
      <c r="X232" s="144">
        <v>4531727509.3500004</v>
      </c>
      <c r="Y232" s="144">
        <v>44378181843.779999</v>
      </c>
      <c r="Z232" s="144">
        <v>60204866801.139999</v>
      </c>
      <c r="AA232" s="144">
        <v>62098345278.599998</v>
      </c>
      <c r="AB232" s="144">
        <v>29996915100</v>
      </c>
      <c r="AC232" s="144">
        <v>4494369650.4200001</v>
      </c>
      <c r="AD232" s="144">
        <v>42009353016.419998</v>
      </c>
      <c r="AE232" s="144">
        <v>27319426800</v>
      </c>
      <c r="AF232" s="144">
        <v>3250425013.8099999</v>
      </c>
      <c r="AG232" s="144">
        <v>35557120168.230003</v>
      </c>
      <c r="AH232" s="142">
        <v>873969007650.64966</v>
      </c>
      <c r="AI232" s="142">
        <v>867250410837.87903</v>
      </c>
      <c r="AJ232" s="144">
        <v>22374773400</v>
      </c>
      <c r="AK232" s="144">
        <v>3219299893.6700001</v>
      </c>
      <c r="AL232" s="144">
        <v>29180930877.18</v>
      </c>
      <c r="AM232" s="144">
        <v>66471423500.080002</v>
      </c>
      <c r="AN232" s="144">
        <v>15333226719.17</v>
      </c>
      <c r="AO232" s="144">
        <v>89850699793.309998</v>
      </c>
      <c r="AP232" s="142">
        <v>222918854000</v>
      </c>
      <c r="AQ232" s="142">
        <v>306959538572.87</v>
      </c>
      <c r="AR232" s="144">
        <v>33786329600</v>
      </c>
      <c r="AS232" s="144">
        <v>5500475521.0900002</v>
      </c>
      <c r="AT232" s="144">
        <v>52635897518.379997</v>
      </c>
      <c r="AU232" s="144">
        <v>989692822000</v>
      </c>
      <c r="AV232" s="144">
        <v>57382784000</v>
      </c>
      <c r="AW232" s="144">
        <v>1110903701051.95</v>
      </c>
      <c r="AX232" s="144">
        <v>97620826100</v>
      </c>
      <c r="AY232" s="144">
        <v>18457485822.810001</v>
      </c>
      <c r="AZ232" s="144">
        <v>122938634810.49001</v>
      </c>
      <c r="BA232" s="144">
        <v>147160166301</v>
      </c>
      <c r="BB232" s="144">
        <v>32172900000</v>
      </c>
      <c r="BC232" s="144">
        <v>190963508681.85001</v>
      </c>
      <c r="BD232" s="142">
        <v>294908249916</v>
      </c>
      <c r="BE232" s="142">
        <v>310631157923.51001</v>
      </c>
      <c r="BF232" s="144">
        <v>153913874500</v>
      </c>
      <c r="BG232" s="144">
        <v>156505385174.75</v>
      </c>
      <c r="BH232" s="144">
        <v>29142639300</v>
      </c>
      <c r="BI232" s="144">
        <v>4377443000</v>
      </c>
      <c r="BJ232" s="144">
        <v>36940847628.360001</v>
      </c>
      <c r="BK232" s="144">
        <v>178811576700</v>
      </c>
      <c r="BL232" s="144">
        <v>27786080998.509998</v>
      </c>
      <c r="BM232" s="144">
        <v>230163874871.73001</v>
      </c>
      <c r="BN232" s="144">
        <v>31047564400</v>
      </c>
      <c r="BO232" s="144">
        <v>4628940998.8199997</v>
      </c>
      <c r="BP232" s="144">
        <v>39341487042.970001</v>
      </c>
      <c r="BQ232" s="154">
        <v>43348</v>
      </c>
      <c r="BR232" s="144">
        <v>26873403000</v>
      </c>
      <c r="BS232" s="152">
        <v>1749675000</v>
      </c>
      <c r="BT232" s="144">
        <v>30372569496.529999</v>
      </c>
      <c r="BU232" s="144">
        <v>119585748500</v>
      </c>
      <c r="BV232" s="152">
        <v>133101113596.42</v>
      </c>
      <c r="BW232" s="144">
        <f>242943625000+73132345000</f>
        <v>316075970000</v>
      </c>
      <c r="BX232" s="144">
        <v>375289285506.19</v>
      </c>
      <c r="BY232" s="148">
        <v>77245169800</v>
      </c>
      <c r="BZ232" s="148">
        <v>10223048500</v>
      </c>
      <c r="CA232" s="148">
        <v>98016353393.679993</v>
      </c>
      <c r="CB232" s="148">
        <v>75412087200</v>
      </c>
      <c r="CC232" s="148">
        <v>75558664102.339996</v>
      </c>
      <c r="CD232" s="148">
        <v>21873218000</v>
      </c>
      <c r="CE232" s="148">
        <v>27182780520.18</v>
      </c>
      <c r="CI232" s="148">
        <v>185454497800</v>
      </c>
      <c r="CJ232" s="148">
        <v>185134346043.69</v>
      </c>
      <c r="CK232" s="155">
        <v>48723159200</v>
      </c>
      <c r="CL232" s="155">
        <v>51380843996.93</v>
      </c>
      <c r="CM232" s="148"/>
      <c r="CN232" s="148"/>
      <c r="CO232" s="148"/>
      <c r="CP232" s="148"/>
      <c r="CQ232" s="148"/>
      <c r="CR232" s="148"/>
      <c r="CS232" s="148"/>
      <c r="CT232" s="148"/>
      <c r="CU232" s="148"/>
      <c r="CV232" s="148"/>
      <c r="CW232" s="148"/>
      <c r="CX232" s="148"/>
    </row>
    <row r="233" spans="1:102" x14ac:dyDescent="0.25">
      <c r="A233" s="154">
        <v>43349</v>
      </c>
      <c r="B233" s="142">
        <v>556138535000</v>
      </c>
      <c r="C233" s="142">
        <v>570037439422.97998</v>
      </c>
      <c r="D233" s="144">
        <v>374157235532</v>
      </c>
      <c r="E233" s="144">
        <v>291801860600</v>
      </c>
      <c r="F233" s="144">
        <v>771321741885.63196</v>
      </c>
      <c r="G233" s="142">
        <v>109278522748</v>
      </c>
      <c r="H233" s="142">
        <v>127388094251.86</v>
      </c>
      <c r="I233" s="144">
        <v>0</v>
      </c>
      <c r="J233" s="144">
        <v>128480</v>
      </c>
      <c r="K233" s="144">
        <v>66887731.32</v>
      </c>
      <c r="L233" s="144">
        <v>621752858814</v>
      </c>
      <c r="M233" s="144">
        <v>685639856787.48096</v>
      </c>
      <c r="N233" s="144">
        <v>288196026700</v>
      </c>
      <c r="O233" s="144">
        <v>26736282060</v>
      </c>
      <c r="P233" s="144">
        <v>381854970213.44</v>
      </c>
      <c r="Q233" s="144">
        <v>57491199650</v>
      </c>
      <c r="R233" s="144">
        <v>13569435280</v>
      </c>
      <c r="S233" s="144">
        <v>80104737291.860001</v>
      </c>
      <c r="T233" s="144">
        <v>402919390282.56</v>
      </c>
      <c r="U233" s="144">
        <v>35987573805.080002</v>
      </c>
      <c r="V233" s="144">
        <v>496883798691.71997</v>
      </c>
      <c r="W233" s="144">
        <v>30119759000</v>
      </c>
      <c r="X233" s="144">
        <v>4592183564.3500004</v>
      </c>
      <c r="Y233" s="144">
        <v>44347236326.790001</v>
      </c>
      <c r="Z233" s="144">
        <v>61316412501.139999</v>
      </c>
      <c r="AA233" s="144">
        <v>63205093030.110001</v>
      </c>
      <c r="AB233" s="144">
        <v>30929447000</v>
      </c>
      <c r="AC233" s="144">
        <v>4520439300.4200001</v>
      </c>
      <c r="AD233" s="144">
        <v>41967692318.510002</v>
      </c>
      <c r="AE233" s="144">
        <v>27247101200</v>
      </c>
      <c r="AF233" s="144">
        <v>3294103623.8099999</v>
      </c>
      <c r="AG233" s="144">
        <v>35533114430.769997</v>
      </c>
      <c r="AH233" s="142">
        <v>852142173150.65002</v>
      </c>
      <c r="AI233" s="142">
        <v>883293737879.76904</v>
      </c>
      <c r="AJ233" s="144">
        <v>22324467650</v>
      </c>
      <c r="AK233" s="144">
        <v>3263757238.6700001</v>
      </c>
      <c r="AL233" s="144">
        <v>29178547782.150002</v>
      </c>
      <c r="AM233" s="144">
        <v>65894329204.080002</v>
      </c>
      <c r="AN233" s="144">
        <v>15325657339.17</v>
      </c>
      <c r="AO233" s="144">
        <v>89871335046.830002</v>
      </c>
      <c r="AP233" s="142">
        <v>203930992000</v>
      </c>
      <c r="AQ233" s="142">
        <v>306967207675.21997</v>
      </c>
      <c r="AR233" s="144">
        <v>33708804200</v>
      </c>
      <c r="AS233" s="144">
        <v>5568833241.0900002</v>
      </c>
      <c r="AT233" s="144">
        <v>52633525380.339996</v>
      </c>
      <c r="AU233" s="144">
        <v>1004258579500</v>
      </c>
      <c r="AV233" s="144">
        <v>72360598000</v>
      </c>
      <c r="AW233" s="144">
        <v>1109176309138.9099</v>
      </c>
      <c r="AX233" s="144">
        <v>97451771200</v>
      </c>
      <c r="AY233" s="144">
        <v>18671400342.810001</v>
      </c>
      <c r="AZ233" s="144">
        <v>123002678221.00999</v>
      </c>
      <c r="BA233" s="144">
        <v>147222598793</v>
      </c>
      <c r="BB233" s="144">
        <v>32646415000</v>
      </c>
      <c r="BC233" s="144">
        <v>191535167655.84</v>
      </c>
      <c r="BD233" s="142">
        <v>290773958327</v>
      </c>
      <c r="BE233" s="142">
        <v>310040724706.85999</v>
      </c>
      <c r="BF233" s="144">
        <v>153138178500</v>
      </c>
      <c r="BG233" s="144">
        <v>155765407273.29999</v>
      </c>
      <c r="BH233" s="144">
        <v>29094404000</v>
      </c>
      <c r="BI233" s="144">
        <v>4438140000</v>
      </c>
      <c r="BJ233" s="144">
        <v>36958122117.470001</v>
      </c>
      <c r="BK233" s="144">
        <v>178453740500</v>
      </c>
      <c r="BL233" s="144">
        <v>27947113998.509998</v>
      </c>
      <c r="BM233" s="144">
        <v>230006065551.73999</v>
      </c>
      <c r="BN233" s="144">
        <v>30972055600</v>
      </c>
      <c r="BO233" s="144">
        <v>4692599498.8199997</v>
      </c>
      <c r="BP233" s="144">
        <v>39335922562.059998</v>
      </c>
      <c r="BQ233" s="154">
        <v>43349</v>
      </c>
      <c r="BR233" s="144">
        <v>26782190500</v>
      </c>
      <c r="BS233" s="152">
        <v>1775025000</v>
      </c>
      <c r="BT233" s="144">
        <v>30311262330.439999</v>
      </c>
      <c r="BU233" s="144">
        <v>119441364000</v>
      </c>
      <c r="BV233" s="152">
        <v>132985896278.45</v>
      </c>
      <c r="BW233" s="144">
        <v>315457168500</v>
      </c>
      <c r="BX233" s="144">
        <v>374922423777.67999</v>
      </c>
      <c r="BY233" s="148">
        <v>77146445200</v>
      </c>
      <c r="BZ233" s="148">
        <v>10410763500</v>
      </c>
      <c r="CA233" s="148">
        <v>98121870567.729996</v>
      </c>
      <c r="CB233" s="148">
        <v>77076544700</v>
      </c>
      <c r="CC233" s="148">
        <v>77220651306.470001</v>
      </c>
      <c r="CD233" s="148">
        <v>21824939500</v>
      </c>
      <c r="CE233" s="148">
        <v>27139258709.23</v>
      </c>
      <c r="CI233" s="148">
        <v>189129488600</v>
      </c>
      <c r="CJ233" s="148">
        <v>188830607340.17001</v>
      </c>
      <c r="CK233" s="155">
        <v>48719216700</v>
      </c>
      <c r="CL233" s="155">
        <v>51392567408.419998</v>
      </c>
      <c r="CM233" s="148"/>
      <c r="CN233" s="148"/>
      <c r="CO233" s="148"/>
      <c r="CP233" s="148"/>
      <c r="CQ233" s="148"/>
      <c r="CR233" s="148"/>
      <c r="CS233" s="148"/>
      <c r="CT233" s="148"/>
      <c r="CU233" s="148"/>
      <c r="CV233" s="148"/>
      <c r="CW233" s="148"/>
      <c r="CX233" s="148"/>
    </row>
    <row r="234" spans="1:102" x14ac:dyDescent="0.25">
      <c r="A234" s="154">
        <v>43350</v>
      </c>
      <c r="B234" s="142">
        <f>555726354500</f>
        <v>555726354500</v>
      </c>
      <c r="C234" s="142">
        <v>571833594611.16003</v>
      </c>
      <c r="D234" s="144">
        <v>372646807317</v>
      </c>
      <c r="E234" s="144">
        <v>297266026700</v>
      </c>
      <c r="F234" s="144">
        <v>776617487790.10205</v>
      </c>
      <c r="G234" s="142">
        <v>109227650566</v>
      </c>
      <c r="H234" s="142">
        <v>127360231079.71001</v>
      </c>
      <c r="I234" s="144">
        <v>0</v>
      </c>
      <c r="J234" s="144">
        <v>128480</v>
      </c>
      <c r="K234" s="144">
        <v>66884905.18</v>
      </c>
      <c r="L234" s="144">
        <v>651066758146</v>
      </c>
      <c r="M234" s="144">
        <v>685719653426.54102</v>
      </c>
      <c r="N234" s="144">
        <v>288297265060</v>
      </c>
      <c r="O234" s="144">
        <v>27085629560</v>
      </c>
      <c r="P234" s="144">
        <v>382369966705.26001</v>
      </c>
      <c r="Q234" s="144">
        <v>58416340400</v>
      </c>
      <c r="R234" s="144">
        <v>13582974280</v>
      </c>
      <c r="S234" s="144">
        <v>80386103137.830002</v>
      </c>
      <c r="T234" s="144">
        <v>428060250752.56</v>
      </c>
      <c r="U234" s="144">
        <v>36544320805.080002</v>
      </c>
      <c r="V234" s="144">
        <v>497307189858.46002</v>
      </c>
      <c r="W234" s="144">
        <v>30142825500</v>
      </c>
      <c r="X234" s="144">
        <v>4658363064.3500004</v>
      </c>
      <c r="Y234" s="144">
        <v>44443533108.739998</v>
      </c>
      <c r="Z234" s="144">
        <v>62429212101.139999</v>
      </c>
      <c r="AA234" s="144">
        <v>64313007544.190002</v>
      </c>
      <c r="AB234" s="144">
        <v>28290229400</v>
      </c>
      <c r="AC234" s="144">
        <v>4496446800.4200001</v>
      </c>
      <c r="AD234" s="144">
        <v>41995500000.040001</v>
      </c>
      <c r="AE234" s="144">
        <v>27276357600</v>
      </c>
      <c r="AF234" s="144">
        <v>3348063123.8099999</v>
      </c>
      <c r="AG234" s="144">
        <v>35620972821.459999</v>
      </c>
      <c r="AH234" s="142">
        <v>785400818150.64966</v>
      </c>
      <c r="AI234" s="142">
        <v>871910659981.51904</v>
      </c>
      <c r="AJ234" s="144">
        <v>19368352400</v>
      </c>
      <c r="AK234" s="144">
        <v>3317914738.6700001</v>
      </c>
      <c r="AL234" s="144">
        <v>29265055529.700001</v>
      </c>
      <c r="AM234" s="144">
        <v>66113865434.080002</v>
      </c>
      <c r="AN234" s="144">
        <v>15329481339.17</v>
      </c>
      <c r="AO234" s="144">
        <v>90220684920.130005</v>
      </c>
      <c r="AP234" s="142">
        <v>200887050000</v>
      </c>
      <c r="AQ234" s="142">
        <v>306985490720.65002</v>
      </c>
      <c r="AR234" s="144">
        <v>26329504600</v>
      </c>
      <c r="AS234" s="144">
        <v>5648026241.0900002</v>
      </c>
      <c r="AT234" s="144">
        <v>52799476155.410004</v>
      </c>
      <c r="AU234" s="144">
        <v>1003451584500</v>
      </c>
      <c r="AV234" s="144">
        <v>73859314000</v>
      </c>
      <c r="AW234" s="144">
        <v>1110090023072.73</v>
      </c>
      <c r="AX234" s="144">
        <v>97330786200</v>
      </c>
      <c r="AY234" s="144">
        <v>18817726342.810001</v>
      </c>
      <c r="AZ234" s="144">
        <v>123047217345.61</v>
      </c>
      <c r="BA234" s="144">
        <v>147581622191</v>
      </c>
      <c r="BB234" s="144">
        <v>32571320000</v>
      </c>
      <c r="BC234" s="144">
        <v>192471585071.95999</v>
      </c>
      <c r="BD234" s="142">
        <v>291310883016</v>
      </c>
      <c r="BE234" s="142">
        <v>310636281788.25</v>
      </c>
      <c r="BF234" s="144">
        <v>152851405000</v>
      </c>
      <c r="BG234" s="144">
        <v>155514354704.04001</v>
      </c>
      <c r="BH234" s="144">
        <v>29117999300</v>
      </c>
      <c r="BI234" s="144">
        <v>4505697500</v>
      </c>
      <c r="BJ234" s="144">
        <v>37054436660.550003</v>
      </c>
      <c r="BK234" s="144">
        <v>172988392300</v>
      </c>
      <c r="BL234" s="144">
        <v>28283612498.509998</v>
      </c>
      <c r="BM234" s="144">
        <v>230241652153.26001</v>
      </c>
      <c r="BN234" s="144">
        <v>30935847400</v>
      </c>
      <c r="BO234" s="144">
        <v>4771033498.8199997</v>
      </c>
      <c r="BP234" s="144">
        <v>39384434410.019997</v>
      </c>
      <c r="BQ234" s="154">
        <v>43350</v>
      </c>
      <c r="BR234" s="144">
        <v>26788648500</v>
      </c>
      <c r="BS234" s="152">
        <v>1809125000</v>
      </c>
      <c r="BT234" s="144">
        <v>30356376795.09</v>
      </c>
      <c r="BU234" s="144">
        <v>119328466500</v>
      </c>
      <c r="BV234" s="152">
        <v>132902167135.38</v>
      </c>
      <c r="BW234" s="144">
        <f>242213823000+73558215000</f>
        <v>315772038000</v>
      </c>
      <c r="BX234" s="144">
        <v>375485676393.66998</v>
      </c>
      <c r="BY234" s="148">
        <v>77232867500</v>
      </c>
      <c r="BZ234" s="148">
        <v>10613073500</v>
      </c>
      <c r="CA234" s="148">
        <v>98427156184.850006</v>
      </c>
      <c r="CB234" s="148">
        <v>78649561800</v>
      </c>
      <c r="CC234" s="148">
        <v>78790940382.009995</v>
      </c>
      <c r="CD234" s="148">
        <v>21801580000</v>
      </c>
      <c r="CE234" s="148">
        <v>27120657356.799999</v>
      </c>
      <c r="CI234" s="148">
        <v>192948230300</v>
      </c>
      <c r="CJ234" s="148">
        <v>192641693614.04001</v>
      </c>
      <c r="CK234" s="155">
        <v>48713499600</v>
      </c>
      <c r="CL234" s="155">
        <v>51392090801.080002</v>
      </c>
      <c r="CM234" s="148"/>
      <c r="CN234" s="148"/>
      <c r="CO234" s="148"/>
      <c r="CP234" s="148"/>
      <c r="CQ234" s="148"/>
      <c r="CR234" s="148"/>
      <c r="CS234" s="148"/>
      <c r="CT234" s="148"/>
      <c r="CU234" s="148"/>
      <c r="CV234" s="148"/>
      <c r="CW234" s="148"/>
      <c r="CX234" s="148"/>
    </row>
    <row r="235" spans="1:102" x14ac:dyDescent="0.25">
      <c r="A235" s="154">
        <v>43351</v>
      </c>
      <c r="B235" s="142">
        <v>555726354500</v>
      </c>
      <c r="C235" s="142">
        <v>571833594611.16003</v>
      </c>
      <c r="D235" s="144">
        <v>372646807317</v>
      </c>
      <c r="E235" s="144">
        <v>297266026700</v>
      </c>
      <c r="F235" s="144">
        <v>776617487790.10205</v>
      </c>
      <c r="G235" s="142">
        <v>109227650566</v>
      </c>
      <c r="H235" s="142">
        <v>127360231079.71001</v>
      </c>
      <c r="I235" s="144">
        <v>0</v>
      </c>
      <c r="J235" s="144">
        <v>128480</v>
      </c>
      <c r="K235" s="144">
        <v>66884905.18</v>
      </c>
      <c r="L235" s="144">
        <v>651066758146</v>
      </c>
      <c r="M235" s="144">
        <v>685719653426.54102</v>
      </c>
      <c r="N235" s="144">
        <v>288297265060</v>
      </c>
      <c r="O235" s="144">
        <v>27085629560</v>
      </c>
      <c r="P235" s="144">
        <v>382369766705.26001</v>
      </c>
      <c r="Q235" s="144">
        <v>58416340400</v>
      </c>
      <c r="R235" s="144">
        <v>13582974280</v>
      </c>
      <c r="S235" s="144">
        <v>80386103137.830002</v>
      </c>
      <c r="T235" s="144">
        <v>428060250752.56</v>
      </c>
      <c r="U235" s="144">
        <v>36544320805.080002</v>
      </c>
      <c r="V235" s="144">
        <v>497307189858.46002</v>
      </c>
      <c r="W235" s="144">
        <v>30142825500</v>
      </c>
      <c r="X235" s="144">
        <v>4658363064.3500004</v>
      </c>
      <c r="Y235" s="144">
        <v>44443533108.739998</v>
      </c>
      <c r="Z235" s="144">
        <v>62429212101.139999</v>
      </c>
      <c r="AA235" s="144">
        <v>64313007544.190002</v>
      </c>
      <c r="AB235" s="144">
        <v>28290229400</v>
      </c>
      <c r="AC235" s="144">
        <v>4496446800.4200001</v>
      </c>
      <c r="AD235" s="144">
        <v>41995500000.040001</v>
      </c>
      <c r="AE235" s="144">
        <v>27276357600</v>
      </c>
      <c r="AF235" s="144">
        <v>3348063123.8099999</v>
      </c>
      <c r="AG235" s="144">
        <v>35620972821.459999</v>
      </c>
      <c r="AH235" s="142">
        <v>785400818150.65002</v>
      </c>
      <c r="AI235" s="142">
        <v>871910659981.51904</v>
      </c>
      <c r="AJ235" s="144">
        <v>19368352400</v>
      </c>
      <c r="AK235" s="144">
        <v>3317914738.6700001</v>
      </c>
      <c r="AL235" s="144">
        <v>29265055529.700001</v>
      </c>
      <c r="AM235" s="144">
        <v>66113865434.080002</v>
      </c>
      <c r="AN235" s="144">
        <v>15329481339.17</v>
      </c>
      <c r="AO235" s="144">
        <v>90220684920.130005</v>
      </c>
      <c r="AP235" s="142">
        <v>200887050000</v>
      </c>
      <c r="AQ235" s="142">
        <v>306985490720.65002</v>
      </c>
      <c r="AR235" s="144">
        <v>26329504600</v>
      </c>
      <c r="AS235" s="144">
        <v>5648026241.0900002</v>
      </c>
      <c r="AT235" s="144">
        <v>52799476155.410004</v>
      </c>
      <c r="AU235" s="144">
        <v>1003451584500</v>
      </c>
      <c r="AV235" s="144">
        <v>73859314000</v>
      </c>
      <c r="AW235" s="144">
        <v>1110090023072.73</v>
      </c>
      <c r="AX235" s="144">
        <v>97330786200</v>
      </c>
      <c r="AY235" s="144">
        <v>18817726342.810001</v>
      </c>
      <c r="AZ235" s="144">
        <v>123047217345.61</v>
      </c>
      <c r="BA235" s="144">
        <v>147581622191</v>
      </c>
      <c r="BB235" s="144">
        <v>32571320000</v>
      </c>
      <c r="BC235" s="144">
        <v>192471585071.95999</v>
      </c>
      <c r="BD235" s="142">
        <v>291310883016</v>
      </c>
      <c r="BE235" s="142">
        <v>310636281788.25</v>
      </c>
      <c r="BF235" s="144">
        <v>152851405000</v>
      </c>
      <c r="BG235" s="144">
        <v>155514354704.04001</v>
      </c>
      <c r="BH235" s="144">
        <v>29117999300</v>
      </c>
      <c r="BI235" s="144">
        <v>4505697500</v>
      </c>
      <c r="BJ235" s="144">
        <v>37054436660.550003</v>
      </c>
      <c r="BK235" s="144">
        <v>172988392300</v>
      </c>
      <c r="BL235" s="144">
        <v>28283612498.509998</v>
      </c>
      <c r="BM235" s="144">
        <v>230241652153.26001</v>
      </c>
      <c r="BN235" s="144">
        <v>30935847400</v>
      </c>
      <c r="BO235" s="144">
        <v>4771033498.8199997</v>
      </c>
      <c r="BP235" s="144">
        <v>39384434410.019997</v>
      </c>
      <c r="BQ235" s="154">
        <v>43351</v>
      </c>
      <c r="BR235" s="144">
        <v>26788648500</v>
      </c>
      <c r="BS235" s="152">
        <v>1809125000</v>
      </c>
      <c r="BT235" s="144">
        <v>30356376795.09</v>
      </c>
      <c r="BU235" s="144">
        <v>119328466500</v>
      </c>
      <c r="BV235" s="152">
        <v>132902167135.38</v>
      </c>
      <c r="BW235" s="144">
        <v>315772038000</v>
      </c>
      <c r="BX235" s="144">
        <v>375485676393.66998</v>
      </c>
      <c r="BY235" s="148">
        <v>77232867500</v>
      </c>
      <c r="BZ235" s="148">
        <v>10613073500</v>
      </c>
      <c r="CA235" s="148">
        <v>98427156184.850006</v>
      </c>
      <c r="CB235" s="148">
        <v>78649561800</v>
      </c>
      <c r="CC235" s="148">
        <v>78790940382.009995</v>
      </c>
      <c r="CD235" s="148">
        <v>21796335000</v>
      </c>
      <c r="CE235" s="148">
        <v>27129436573.630001</v>
      </c>
      <c r="CI235" s="148">
        <v>192222147400</v>
      </c>
      <c r="CJ235" s="148">
        <v>191904687971.91</v>
      </c>
      <c r="CK235" s="155">
        <v>41646709800</v>
      </c>
      <c r="CL235" s="155">
        <v>51467795403.120003</v>
      </c>
      <c r="CM235" s="148"/>
      <c r="CN235" s="148"/>
      <c r="CO235" s="148"/>
      <c r="CP235" s="148"/>
      <c r="CQ235" s="148"/>
      <c r="CR235" s="148"/>
      <c r="CS235" s="148"/>
      <c r="CT235" s="148"/>
      <c r="CU235" s="148"/>
      <c r="CV235" s="148"/>
      <c r="CW235" s="148"/>
      <c r="CX235" s="148"/>
    </row>
    <row r="236" spans="1:102" x14ac:dyDescent="0.25">
      <c r="A236" s="154">
        <v>43352</v>
      </c>
      <c r="B236" s="142">
        <v>555726354500</v>
      </c>
      <c r="C236" s="142">
        <v>571833594611.16003</v>
      </c>
      <c r="D236" s="144">
        <v>372646807317</v>
      </c>
      <c r="E236" s="144">
        <v>297266026700</v>
      </c>
      <c r="F236" s="144">
        <v>776617487790.10205</v>
      </c>
      <c r="G236" s="142">
        <v>109227650566</v>
      </c>
      <c r="H236" s="142">
        <v>127360231079.71001</v>
      </c>
      <c r="I236" s="144">
        <v>0</v>
      </c>
      <c r="J236" s="144">
        <v>128480</v>
      </c>
      <c r="K236" s="144">
        <v>66884905.18</v>
      </c>
      <c r="L236" s="144">
        <v>651066758146</v>
      </c>
      <c r="M236" s="144">
        <v>685719653426.54102</v>
      </c>
      <c r="N236" s="144">
        <v>288297265060</v>
      </c>
      <c r="O236" s="144">
        <v>27085629560</v>
      </c>
      <c r="P236" s="144">
        <v>382369766705.26001</v>
      </c>
      <c r="Q236" s="144">
        <v>58416340400</v>
      </c>
      <c r="R236" s="144">
        <v>13582974280</v>
      </c>
      <c r="S236" s="144">
        <v>80386103137.830002</v>
      </c>
      <c r="T236" s="144">
        <v>428060250752.56</v>
      </c>
      <c r="U236" s="144">
        <v>36544320805.080002</v>
      </c>
      <c r="V236" s="144">
        <v>497307189858.46002</v>
      </c>
      <c r="W236" s="144">
        <v>30142825500</v>
      </c>
      <c r="X236" s="144">
        <v>4658363064.3500004</v>
      </c>
      <c r="Y236" s="144">
        <v>44443533108.739998</v>
      </c>
      <c r="Z236" s="144">
        <v>62429212101.139999</v>
      </c>
      <c r="AA236" s="144">
        <v>64313007544.190002</v>
      </c>
      <c r="AB236" s="144">
        <v>28290229400</v>
      </c>
      <c r="AC236" s="144">
        <v>4496446800.4200001</v>
      </c>
      <c r="AD236" s="144">
        <v>41995500000.040001</v>
      </c>
      <c r="AE236" s="144">
        <v>27276357600</v>
      </c>
      <c r="AF236" s="144">
        <v>3348063123.8099999</v>
      </c>
      <c r="AG236" s="144">
        <v>35620972821.459999</v>
      </c>
      <c r="AH236" s="142">
        <v>785400818150.65002</v>
      </c>
      <c r="AI236" s="142">
        <v>871910659981.51904</v>
      </c>
      <c r="AJ236" s="144">
        <v>19368352400</v>
      </c>
      <c r="AK236" s="144">
        <v>3317914738.6700001</v>
      </c>
      <c r="AL236" s="144">
        <v>29265055529.700001</v>
      </c>
      <c r="AM236" s="144">
        <v>66113865434.080002</v>
      </c>
      <c r="AN236" s="144">
        <v>15329481339.17</v>
      </c>
      <c r="AO236" s="144">
        <v>90220684920.130005</v>
      </c>
      <c r="AP236" s="142">
        <v>200887050000</v>
      </c>
      <c r="AQ236" s="142">
        <v>306985490720.65002</v>
      </c>
      <c r="AR236" s="144">
        <v>26329504600</v>
      </c>
      <c r="AS236" s="144">
        <v>5648026241.0900002</v>
      </c>
      <c r="AT236" s="144">
        <v>52799476155.410004</v>
      </c>
      <c r="AU236" s="144">
        <v>1003451584500</v>
      </c>
      <c r="AV236" s="144">
        <v>73859314000</v>
      </c>
      <c r="AW236" s="144">
        <v>1110090023072.73</v>
      </c>
      <c r="AX236" s="144">
        <v>97330786200</v>
      </c>
      <c r="AY236" s="144">
        <v>18817726342.810001</v>
      </c>
      <c r="AZ236" s="144">
        <v>123047217345.61</v>
      </c>
      <c r="BA236" s="144">
        <v>147581622191</v>
      </c>
      <c r="BB236" s="144">
        <v>32571320000</v>
      </c>
      <c r="BC236" s="144">
        <v>192471585071.95999</v>
      </c>
      <c r="BD236" s="142">
        <v>291310883016</v>
      </c>
      <c r="BE236" s="142">
        <v>310636281788.25</v>
      </c>
      <c r="BF236" s="144">
        <v>152851405000</v>
      </c>
      <c r="BG236" s="144">
        <v>155514354704.04001</v>
      </c>
      <c r="BH236" s="144">
        <v>29117999300</v>
      </c>
      <c r="BI236" s="144">
        <v>4505697500</v>
      </c>
      <c r="BJ236" s="144">
        <v>37054436660.550003</v>
      </c>
      <c r="BK236" s="144">
        <v>172988392300</v>
      </c>
      <c r="BL236" s="144">
        <v>28283612498.509998</v>
      </c>
      <c r="BM236" s="144">
        <v>230241652153.26001</v>
      </c>
      <c r="BN236" s="144">
        <v>30935847400</v>
      </c>
      <c r="BO236" s="144">
        <v>4771033498.8199997</v>
      </c>
      <c r="BP236" s="144">
        <v>39384434410.019997</v>
      </c>
      <c r="BQ236" s="154">
        <v>43352</v>
      </c>
      <c r="BR236" s="144">
        <v>26788648500</v>
      </c>
      <c r="BS236" s="152">
        <v>1809125000</v>
      </c>
      <c r="BT236" s="144">
        <v>30356376795.09</v>
      </c>
      <c r="BU236" s="144">
        <v>119328466500</v>
      </c>
      <c r="BV236" s="152">
        <v>132902167135.38</v>
      </c>
      <c r="BW236" s="144">
        <v>315772038000</v>
      </c>
      <c r="BX236" s="144">
        <v>375485676393.66998</v>
      </c>
      <c r="BY236" s="148">
        <v>77232867500</v>
      </c>
      <c r="BZ236" s="148">
        <v>10613073500</v>
      </c>
      <c r="CA236" s="148">
        <v>98427156184.850006</v>
      </c>
      <c r="CB236" s="148">
        <v>78649561800</v>
      </c>
      <c r="CC236" s="148">
        <v>78790940382.009995</v>
      </c>
      <c r="CD236" s="148">
        <v>21796335000</v>
      </c>
      <c r="CE236" s="148">
        <v>27129436573.630001</v>
      </c>
      <c r="CI236" s="148">
        <v>192222147400</v>
      </c>
      <c r="CJ236" s="148">
        <v>191904687971.91</v>
      </c>
      <c r="CK236" s="155">
        <v>41646709800</v>
      </c>
      <c r="CL236" s="155">
        <v>51467795403.120003</v>
      </c>
      <c r="CM236" s="148"/>
      <c r="CN236" s="148"/>
      <c r="CO236" s="148"/>
      <c r="CP236" s="148"/>
      <c r="CQ236" s="148"/>
      <c r="CR236" s="148"/>
      <c r="CS236" s="148"/>
      <c r="CT236" s="148"/>
      <c r="CU236" s="148"/>
      <c r="CV236" s="148"/>
      <c r="CW236" s="148"/>
      <c r="CX236" s="148"/>
    </row>
    <row r="237" spans="1:102" x14ac:dyDescent="0.25">
      <c r="A237" s="154">
        <v>43353</v>
      </c>
      <c r="B237" s="142">
        <v>555131714000</v>
      </c>
      <c r="C237" s="142">
        <v>571143626500.69995</v>
      </c>
      <c r="D237" s="144">
        <v>376778974073</v>
      </c>
      <c r="E237" s="144">
        <v>294842252800</v>
      </c>
      <c r="F237" s="144">
        <v>773569339511.31201</v>
      </c>
      <c r="G237" s="142">
        <v>109130045942</v>
      </c>
      <c r="H237" s="142">
        <v>127339163117.89</v>
      </c>
      <c r="I237" s="144">
        <v>0</v>
      </c>
      <c r="J237" s="144">
        <v>126280</v>
      </c>
      <c r="K237" s="144">
        <v>67524227.109999999</v>
      </c>
      <c r="L237" s="144">
        <v>647259591246</v>
      </c>
      <c r="M237" s="144">
        <v>685255499426.34094</v>
      </c>
      <c r="N237" s="144">
        <v>287967619620</v>
      </c>
      <c r="O237" s="144">
        <v>26976679660</v>
      </c>
      <c r="P237" s="144">
        <v>382124558697.59998</v>
      </c>
      <c r="Q237" s="144">
        <v>58283490800</v>
      </c>
      <c r="R237" s="144">
        <v>13503541130</v>
      </c>
      <c r="S237" s="144">
        <v>80316934706.089996</v>
      </c>
      <c r="T237" s="144">
        <v>427453439048.56</v>
      </c>
      <c r="U237" s="144">
        <v>36398698805.080002</v>
      </c>
      <c r="V237" s="144">
        <v>496764547718.10999</v>
      </c>
      <c r="W237" s="144">
        <v>30107709500</v>
      </c>
      <c r="X237" s="144">
        <v>4651739789.3500004</v>
      </c>
      <c r="Y237" s="144">
        <v>44417408490.220001</v>
      </c>
      <c r="Z237" s="144">
        <v>62120048001.139999</v>
      </c>
      <c r="AA237" s="144">
        <v>63987489426.550003</v>
      </c>
      <c r="AB237" s="144">
        <v>28245772000</v>
      </c>
      <c r="AC237" s="144">
        <v>4446201050.4200001</v>
      </c>
      <c r="AD237" s="144">
        <v>41912845052.339996</v>
      </c>
      <c r="AE237" s="144">
        <v>27242512100</v>
      </c>
      <c r="AF237" s="144">
        <v>3334197073.8099999</v>
      </c>
      <c r="AG237" s="144">
        <v>35587145143.550003</v>
      </c>
      <c r="AH237" s="142">
        <v>785042605883.03003</v>
      </c>
      <c r="AI237" s="142">
        <v>841475028695.50305</v>
      </c>
      <c r="AJ237" s="144">
        <v>19342305150</v>
      </c>
      <c r="AK237" s="144">
        <v>3304111513.6700001</v>
      </c>
      <c r="AL237" s="144">
        <v>29234433181.279999</v>
      </c>
      <c r="AM237" s="144">
        <v>65969252082.080002</v>
      </c>
      <c r="AN237" s="144">
        <v>15226690939.17</v>
      </c>
      <c r="AO237" s="144">
        <v>90139062828.729996</v>
      </c>
      <c r="AP237" s="142">
        <v>200777913500</v>
      </c>
      <c r="AQ237" s="142">
        <v>306998590848.76001</v>
      </c>
      <c r="AR237" s="144">
        <v>26307031000</v>
      </c>
      <c r="AS237" s="144">
        <v>5637516641.0900002</v>
      </c>
      <c r="AT237" s="144">
        <v>52783198337.919998</v>
      </c>
      <c r="AU237" s="144">
        <v>1003244482500</v>
      </c>
      <c r="AV237" s="144">
        <v>72889536000</v>
      </c>
      <c r="AW237" s="144">
        <v>1109579036946.1499</v>
      </c>
      <c r="AX237" s="144">
        <v>97285931200</v>
      </c>
      <c r="AY237" s="144">
        <v>19133317742.810001</v>
      </c>
      <c r="AZ237" s="144">
        <v>123375530627.61</v>
      </c>
      <c r="BA237" s="144">
        <v>146615556493</v>
      </c>
      <c r="BB237" s="144">
        <v>34829880000</v>
      </c>
      <c r="BC237" s="144">
        <v>191542788340.44</v>
      </c>
      <c r="BD237" s="142">
        <v>290969287940</v>
      </c>
      <c r="BE237" s="142">
        <v>310471265535.71997</v>
      </c>
      <c r="BF237" s="144">
        <v>152669866000</v>
      </c>
      <c r="BG237" s="144">
        <v>155439981378.88</v>
      </c>
      <c r="BH237" s="144">
        <v>29092276100</v>
      </c>
      <c r="BI237" s="144">
        <v>4496611000</v>
      </c>
      <c r="BJ237" s="144">
        <v>37035011980.019997</v>
      </c>
      <c r="BK237" s="144">
        <v>172924271900</v>
      </c>
      <c r="BL237" s="144">
        <v>28322388498.509998</v>
      </c>
      <c r="BM237" s="144">
        <v>224311700057.95001</v>
      </c>
      <c r="BN237" s="144">
        <v>30927052400</v>
      </c>
      <c r="BO237" s="144">
        <v>4757987998.8199997</v>
      </c>
      <c r="BP237" s="144">
        <v>39381446080.18</v>
      </c>
      <c r="BQ237" s="154">
        <v>43353</v>
      </c>
      <c r="BR237" s="144">
        <v>26734092500</v>
      </c>
      <c r="BS237" s="152">
        <v>1796450000</v>
      </c>
      <c r="BT237" s="144">
        <v>30302812692.77</v>
      </c>
      <c r="BU237" s="144">
        <v>119321140500</v>
      </c>
      <c r="BV237" s="152">
        <v>132982348767.59</v>
      </c>
      <c r="BW237" s="144">
        <v>315288554000</v>
      </c>
      <c r="BX237" s="144">
        <v>375251319569.79999</v>
      </c>
      <c r="BY237" s="148">
        <v>77179491100</v>
      </c>
      <c r="BZ237" s="148">
        <v>10568587000</v>
      </c>
      <c r="CA237" s="148">
        <v>98378919478.279999</v>
      </c>
      <c r="CB237" s="148">
        <v>78180583700</v>
      </c>
      <c r="CC237" s="148">
        <v>78325491171.979996</v>
      </c>
      <c r="CD237" s="148">
        <v>21796335000</v>
      </c>
      <c r="CE237" s="148">
        <v>27129436573.630001</v>
      </c>
      <c r="CI237" s="148">
        <v>192222147400</v>
      </c>
      <c r="CJ237" s="148">
        <v>191904687971.91</v>
      </c>
      <c r="CK237" s="155">
        <v>41646709800</v>
      </c>
      <c r="CL237" s="155">
        <v>51467795403.120003</v>
      </c>
      <c r="CM237" s="148"/>
      <c r="CN237" s="148"/>
      <c r="CO237" s="148"/>
      <c r="CP237" s="148"/>
      <c r="CQ237" s="148"/>
      <c r="CR237" s="148"/>
      <c r="CS237" s="148"/>
      <c r="CT237" s="148"/>
      <c r="CU237" s="148"/>
      <c r="CV237" s="148"/>
      <c r="CW237" s="148"/>
      <c r="CX237" s="148"/>
    </row>
    <row r="238" spans="1:102" x14ac:dyDescent="0.25">
      <c r="A238" s="154">
        <v>43354</v>
      </c>
      <c r="B238" s="142">
        <v>555131714000</v>
      </c>
      <c r="C238" s="142">
        <v>571143626500.69995</v>
      </c>
      <c r="D238" s="144">
        <v>376778974073</v>
      </c>
      <c r="E238" s="144">
        <v>294842252800</v>
      </c>
      <c r="F238" s="144">
        <v>773569339511.31201</v>
      </c>
      <c r="G238" s="142">
        <v>109130045942</v>
      </c>
      <c r="H238" s="142">
        <v>127339163117.89</v>
      </c>
      <c r="I238" s="144">
        <v>0</v>
      </c>
      <c r="J238" s="144">
        <v>126280</v>
      </c>
      <c r="K238" s="144">
        <v>67524227.109999999</v>
      </c>
      <c r="L238" s="144">
        <v>647259591246</v>
      </c>
      <c r="M238" s="144">
        <v>685255499426.34094</v>
      </c>
      <c r="N238" s="144">
        <v>287967619620</v>
      </c>
      <c r="O238" s="144">
        <v>26976679660</v>
      </c>
      <c r="P238" s="144">
        <v>382124558697.59998</v>
      </c>
      <c r="Q238" s="144">
        <v>58283490800</v>
      </c>
      <c r="R238" s="144">
        <v>13503541130</v>
      </c>
      <c r="S238" s="144">
        <v>80316934706.089996</v>
      </c>
      <c r="T238" s="144">
        <v>427453439048.56</v>
      </c>
      <c r="U238" s="144">
        <v>36398698805.080002</v>
      </c>
      <c r="V238" s="144">
        <v>496764547718.10999</v>
      </c>
      <c r="W238" s="144">
        <v>30107709500</v>
      </c>
      <c r="X238" s="144">
        <v>4651739789.3500004</v>
      </c>
      <c r="Y238" s="144">
        <v>44417408490.220001</v>
      </c>
      <c r="Z238" s="144">
        <v>62120048001.139999</v>
      </c>
      <c r="AA238" s="144">
        <v>63987489426.550003</v>
      </c>
      <c r="AB238" s="144">
        <v>28245772000</v>
      </c>
      <c r="AC238" s="144">
        <v>4446201050.4200001</v>
      </c>
      <c r="AD238" s="144">
        <v>41912845052.339996</v>
      </c>
      <c r="AE238" s="144">
        <v>27242512100</v>
      </c>
      <c r="AF238" s="144">
        <v>3334197073.8099999</v>
      </c>
      <c r="AG238" s="144">
        <v>35587145143.550003</v>
      </c>
      <c r="AH238" s="142">
        <v>785042605883.03003</v>
      </c>
      <c r="AI238" s="142">
        <v>841475028695.50305</v>
      </c>
      <c r="AJ238" s="144">
        <v>19342305150</v>
      </c>
      <c r="AK238" s="144">
        <v>3304111513.6700001</v>
      </c>
      <c r="AL238" s="144">
        <v>29234433181.279999</v>
      </c>
      <c r="AM238" s="144">
        <v>65969252082.080002</v>
      </c>
      <c r="AN238" s="144">
        <v>15226690939.17</v>
      </c>
      <c r="AO238" s="144">
        <v>90139062828.729996</v>
      </c>
      <c r="AP238" s="142">
        <v>200777913500</v>
      </c>
      <c r="AQ238" s="142">
        <v>306998590848.76001</v>
      </c>
      <c r="AR238" s="144">
        <v>26307031000</v>
      </c>
      <c r="AS238" s="144">
        <v>5637516641.0900002</v>
      </c>
      <c r="AT238" s="144">
        <v>52783198337.919998</v>
      </c>
      <c r="AU238" s="144">
        <v>1003244482500</v>
      </c>
      <c r="AV238" s="144">
        <v>72889536000</v>
      </c>
      <c r="AW238" s="144">
        <v>1109579036946.1499</v>
      </c>
      <c r="AX238" s="144">
        <v>97285931200</v>
      </c>
      <c r="AY238" s="144">
        <v>19133317742.810001</v>
      </c>
      <c r="AZ238" s="144">
        <v>123375530627.61</v>
      </c>
      <c r="BA238" s="144">
        <v>146615556493</v>
      </c>
      <c r="BB238" s="144">
        <v>34829880000</v>
      </c>
      <c r="BC238" s="144">
        <v>191542788340.44</v>
      </c>
      <c r="BD238" s="142">
        <v>290969287940</v>
      </c>
      <c r="BE238" s="142">
        <v>310471265535.71997</v>
      </c>
      <c r="BF238" s="144">
        <v>152669866000</v>
      </c>
      <c r="BG238" s="144">
        <v>155439981378.88</v>
      </c>
      <c r="BH238" s="144">
        <v>29092276100</v>
      </c>
      <c r="BI238" s="144">
        <v>4496611000</v>
      </c>
      <c r="BJ238" s="144">
        <v>37035011980.019997</v>
      </c>
      <c r="BK238" s="144">
        <v>172924271900</v>
      </c>
      <c r="BL238" s="144">
        <v>28322388498.509998</v>
      </c>
      <c r="BM238" s="144">
        <v>224311700057.95001</v>
      </c>
      <c r="BN238" s="144">
        <v>30927052400</v>
      </c>
      <c r="BO238" s="144">
        <v>4757987998.8199997</v>
      </c>
      <c r="BP238" s="144">
        <v>39381446080.18</v>
      </c>
      <c r="BQ238" s="154">
        <v>43354</v>
      </c>
      <c r="BR238" s="144">
        <v>26734092500</v>
      </c>
      <c r="BS238" s="152">
        <v>1796450000</v>
      </c>
      <c r="BT238" s="144">
        <v>30302812692.77</v>
      </c>
      <c r="BU238" s="144">
        <v>119321140500</v>
      </c>
      <c r="BV238" s="152">
        <v>132982348767.59</v>
      </c>
      <c r="BW238" s="144">
        <v>315288554000</v>
      </c>
      <c r="BX238" s="144">
        <v>375251319569.79999</v>
      </c>
      <c r="BY238" s="148">
        <v>77179491100</v>
      </c>
      <c r="BZ238" s="148">
        <v>10568587000</v>
      </c>
      <c r="CA238" s="148">
        <v>98378919478.279999</v>
      </c>
      <c r="CB238" s="148">
        <v>78180583700</v>
      </c>
      <c r="CC238" s="148">
        <v>78325491171.979996</v>
      </c>
      <c r="CD238" s="148">
        <v>21796335000</v>
      </c>
      <c r="CE238" s="148">
        <v>27129436573.630001</v>
      </c>
      <c r="CI238" s="148">
        <v>192222147400</v>
      </c>
      <c r="CJ238" s="148">
        <v>191904687971.91</v>
      </c>
      <c r="CK238" s="155">
        <v>41646709800</v>
      </c>
      <c r="CL238" s="155">
        <v>51467795403.120003</v>
      </c>
      <c r="CM238" s="148"/>
      <c r="CN238" s="148"/>
      <c r="CO238" s="148"/>
      <c r="CP238" s="148"/>
      <c r="CQ238" s="148"/>
      <c r="CR238" s="148"/>
      <c r="CS238" s="148"/>
      <c r="CT238" s="148"/>
      <c r="CU238" s="148"/>
      <c r="CV238" s="148"/>
      <c r="CW238" s="148"/>
      <c r="CX238" s="148"/>
    </row>
    <row r="239" spans="1:102" x14ac:dyDescent="0.25">
      <c r="A239" s="154">
        <v>43355</v>
      </c>
      <c r="B239" s="142">
        <v>555008718500</v>
      </c>
      <c r="C239" s="142">
        <v>571112942142.58997</v>
      </c>
      <c r="D239" s="144">
        <v>410119618665</v>
      </c>
      <c r="E239" s="144">
        <v>295410579200</v>
      </c>
      <c r="F239" s="144">
        <v>773536568900.12195</v>
      </c>
      <c r="G239" s="142">
        <v>119076605500</v>
      </c>
      <c r="H239" s="142">
        <v>127328109446.42</v>
      </c>
      <c r="I239" s="144">
        <v>0</v>
      </c>
      <c r="J239" s="144">
        <v>125400</v>
      </c>
      <c r="K239" s="144">
        <v>67517641.040000007</v>
      </c>
      <c r="L239" s="144">
        <v>658063419861</v>
      </c>
      <c r="M239" s="144">
        <v>684815000754.06104</v>
      </c>
      <c r="N239" s="144">
        <v>287660386200</v>
      </c>
      <c r="O239" s="144">
        <v>26594552300</v>
      </c>
      <c r="P239" s="144">
        <v>381566073119.95001</v>
      </c>
      <c r="Q239" s="144">
        <v>58126133300</v>
      </c>
      <c r="R239" s="144">
        <v>13310308650</v>
      </c>
      <c r="S239" s="144">
        <v>80211435965.240005</v>
      </c>
      <c r="T239" s="144">
        <v>446557542250.56</v>
      </c>
      <c r="U239" s="144">
        <v>35903394005.080002</v>
      </c>
      <c r="V239" s="144">
        <v>496073112042.53998</v>
      </c>
      <c r="W239" s="144">
        <v>30042273000</v>
      </c>
      <c r="X239" s="144">
        <v>4591102179.3500004</v>
      </c>
      <c r="Y239" s="144">
        <v>44300945062.220001</v>
      </c>
      <c r="Z239" s="144">
        <v>61525342301.139999</v>
      </c>
      <c r="AA239" s="144">
        <v>63378355402.080002</v>
      </c>
      <c r="AB239" s="144">
        <v>28160007900</v>
      </c>
      <c r="AC239" s="144">
        <v>4634836250.4200001</v>
      </c>
      <c r="AD239" s="144">
        <v>42028095528.809998</v>
      </c>
      <c r="AE239" s="144">
        <v>27183794400</v>
      </c>
      <c r="AF239" s="144">
        <v>3289411853.8099999</v>
      </c>
      <c r="AG239" s="144">
        <v>35492049455.099998</v>
      </c>
      <c r="AH239" s="142">
        <v>704857963111.77588</v>
      </c>
      <c r="AI239" s="142">
        <v>840964656100.78503</v>
      </c>
      <c r="AJ239" s="144">
        <v>19318416650</v>
      </c>
      <c r="AK239" s="144">
        <v>3259815823.6700001</v>
      </c>
      <c r="AL239" s="144">
        <v>29173171188.049999</v>
      </c>
      <c r="AM239" s="144">
        <v>65817326809.080002</v>
      </c>
      <c r="AN239" s="144">
        <v>14977585199.17</v>
      </c>
      <c r="AO239" s="144">
        <v>90032109801.440002</v>
      </c>
      <c r="AP239" s="142">
        <v>200720440000</v>
      </c>
      <c r="AQ239" s="142">
        <v>306519687895.64001</v>
      </c>
      <c r="AR239" s="144">
        <v>26299371200</v>
      </c>
      <c r="AS239" s="144">
        <v>5563320201.0900002</v>
      </c>
      <c r="AT239" s="144">
        <v>52714069323.989998</v>
      </c>
      <c r="AU239" s="144">
        <v>1002962091500</v>
      </c>
      <c r="AV239" s="144">
        <v>71723658000</v>
      </c>
      <c r="AW239" s="144">
        <v>1108571470978.28</v>
      </c>
      <c r="AX239" s="144">
        <v>97249245500</v>
      </c>
      <c r="AY239" s="144">
        <v>18933872202.810001</v>
      </c>
      <c r="AZ239" s="144">
        <v>123175932991.14</v>
      </c>
      <c r="BA239" s="144">
        <v>145768030357</v>
      </c>
      <c r="BB239" s="144">
        <v>34096310000</v>
      </c>
      <c r="BC239" s="144">
        <v>190437955167.78</v>
      </c>
      <c r="BD239" s="142">
        <v>292333707692</v>
      </c>
      <c r="BE239" s="142">
        <v>309948238318.04999</v>
      </c>
      <c r="BF239" s="144">
        <v>151931199500</v>
      </c>
      <c r="BG239" s="144">
        <v>154772759231.42001</v>
      </c>
      <c r="BH239" s="144">
        <v>29073786300</v>
      </c>
      <c r="BI239" s="144">
        <v>4437979500</v>
      </c>
      <c r="BJ239" s="144">
        <v>36968292868.25</v>
      </c>
      <c r="BK239" s="144">
        <v>172802250000</v>
      </c>
      <c r="BL239" s="144">
        <v>28293126998.509998</v>
      </c>
      <c r="BM239" s="144">
        <v>224234080727.47</v>
      </c>
      <c r="BN239" s="144">
        <v>30917792900</v>
      </c>
      <c r="BO239" s="144">
        <v>4708581498.8199997</v>
      </c>
      <c r="BP239" s="144">
        <v>39334167639.940002</v>
      </c>
      <c r="BQ239" s="154">
        <v>43355</v>
      </c>
      <c r="BR239" s="144">
        <v>26624324000</v>
      </c>
      <c r="BS239" s="152">
        <v>1774250000</v>
      </c>
      <c r="BT239" s="144">
        <v>30179887928.75</v>
      </c>
      <c r="BU239" s="144">
        <v>119319755500</v>
      </c>
      <c r="BV239" s="152">
        <v>133038402396.32001</v>
      </c>
      <c r="BW239" s="144">
        <f>242074426000+72456625000</f>
        <v>314531051000</v>
      </c>
      <c r="BX239" s="144">
        <v>375990115632.59003</v>
      </c>
      <c r="BY239" s="148">
        <v>77122582400</v>
      </c>
      <c r="BZ239" s="148">
        <v>10431597000</v>
      </c>
      <c r="CA239" s="148">
        <v>98218089680.639999</v>
      </c>
      <c r="CB239" s="148">
        <v>77283042900</v>
      </c>
      <c r="CC239" s="148">
        <v>77427171352.649994</v>
      </c>
      <c r="CD239" s="148">
        <v>21774925000</v>
      </c>
      <c r="CE239" s="148">
        <v>27117543527.09</v>
      </c>
      <c r="CI239" s="148">
        <v>189341611100</v>
      </c>
      <c r="CJ239" s="148">
        <v>189008342079.73001</v>
      </c>
      <c r="CK239" s="155">
        <v>41635529100</v>
      </c>
      <c r="CL239" s="155">
        <v>51486245378.940002</v>
      </c>
      <c r="CM239" s="148"/>
      <c r="CN239" s="148"/>
      <c r="CO239" s="148"/>
      <c r="CP239" s="148"/>
      <c r="CQ239" s="148"/>
      <c r="CR239" s="148"/>
      <c r="CS239" s="148"/>
      <c r="CT239" s="148"/>
      <c r="CU239" s="148"/>
      <c r="CV239" s="148"/>
      <c r="CW239" s="148"/>
      <c r="CX239" s="148"/>
    </row>
    <row r="240" spans="1:102" x14ac:dyDescent="0.25">
      <c r="A240" s="154">
        <v>43356</v>
      </c>
      <c r="B240" s="142">
        <v>522267939500</v>
      </c>
      <c r="C240" s="142">
        <v>571387179325.08997</v>
      </c>
      <c r="D240" s="144">
        <v>345263794481</v>
      </c>
      <c r="E240" s="144">
        <v>300021918200</v>
      </c>
      <c r="F240" s="144">
        <v>778716822342.57202</v>
      </c>
      <c r="G240" s="142">
        <v>102483368296</v>
      </c>
      <c r="H240" s="142">
        <v>127512830903.42</v>
      </c>
      <c r="I240" s="144">
        <v>0</v>
      </c>
      <c r="J240" s="144">
        <v>125400</v>
      </c>
      <c r="K240" s="144">
        <v>67514788.280000001</v>
      </c>
      <c r="L240" s="144">
        <v>609138138454</v>
      </c>
      <c r="M240" s="144">
        <v>685118788362.28101</v>
      </c>
      <c r="N240" s="144">
        <v>274800774760</v>
      </c>
      <c r="O240" s="144">
        <v>26828031800</v>
      </c>
      <c r="P240" s="144">
        <v>381944461641.90002</v>
      </c>
      <c r="Q240" s="144">
        <v>58203281400</v>
      </c>
      <c r="R240" s="144">
        <v>13324388950</v>
      </c>
      <c r="S240" s="144">
        <v>80310667282.149994</v>
      </c>
      <c r="T240" s="144">
        <v>429168913605.56</v>
      </c>
      <c r="U240" s="144">
        <v>35822816005.080002</v>
      </c>
      <c r="V240" s="144">
        <v>496097527586.27002</v>
      </c>
      <c r="W240" s="144">
        <v>26980403000</v>
      </c>
      <c r="X240" s="144">
        <v>4638652679.3500004</v>
      </c>
      <c r="Y240" s="144">
        <v>44381118643.779999</v>
      </c>
      <c r="Z240" s="144">
        <v>62357192701.139999</v>
      </c>
      <c r="AA240" s="144">
        <v>64205327074.720001</v>
      </c>
      <c r="AB240" s="144">
        <v>23835640500</v>
      </c>
      <c r="AC240" s="144">
        <v>4668466250.4200001</v>
      </c>
      <c r="AD240" s="144">
        <v>42121375618.629997</v>
      </c>
      <c r="AE240" s="144">
        <v>24406968100</v>
      </c>
      <c r="AF240" s="144">
        <v>3318370853.8099999</v>
      </c>
      <c r="AG240" s="144">
        <v>35634971956.290001</v>
      </c>
      <c r="AH240" s="142">
        <v>704777682853.59998</v>
      </c>
      <c r="AI240" s="142">
        <v>737188571131.98901</v>
      </c>
      <c r="AJ240" s="144">
        <v>18385475900</v>
      </c>
      <c r="AK240" s="144">
        <v>3289116823.6700001</v>
      </c>
      <c r="AL240" s="144">
        <v>29239395508.84</v>
      </c>
      <c r="AM240" s="144">
        <v>65963599273.07</v>
      </c>
      <c r="AN240" s="144">
        <v>14990091399.17</v>
      </c>
      <c r="AO240" s="144">
        <v>90198750797.759995</v>
      </c>
      <c r="AP240" s="142">
        <v>200691903000</v>
      </c>
      <c r="AQ240" s="142">
        <v>306533582599.92999</v>
      </c>
      <c r="AR240" s="144">
        <v>26287313000</v>
      </c>
      <c r="AS240" s="144">
        <v>5616899201.0900002</v>
      </c>
      <c r="AT240" s="144">
        <v>52761054297.879997</v>
      </c>
      <c r="AU240" s="144">
        <v>1062025410500</v>
      </c>
      <c r="AV240" s="144">
        <v>72879950000</v>
      </c>
      <c r="AW240" s="144">
        <v>1139276271538.97</v>
      </c>
      <c r="AX240" s="144">
        <v>94225934900</v>
      </c>
      <c r="AY240" s="144">
        <v>18927255702.810001</v>
      </c>
      <c r="AZ240" s="144">
        <v>123151577001.78</v>
      </c>
      <c r="BA240" s="144">
        <v>145662271494</v>
      </c>
      <c r="BB240" s="144">
        <v>34568480000</v>
      </c>
      <c r="BC240" s="144">
        <v>190837613300.28</v>
      </c>
      <c r="BD240" s="142">
        <v>260504143710</v>
      </c>
      <c r="BE240" s="142">
        <v>309900145633</v>
      </c>
      <c r="BF240" s="144">
        <v>145323145000</v>
      </c>
      <c r="BG240" s="144">
        <v>148200429461.42001</v>
      </c>
      <c r="BH240" s="144">
        <v>28045533200</v>
      </c>
      <c r="BI240" s="144">
        <v>4483444500</v>
      </c>
      <c r="BJ240" s="144">
        <v>37019372966.900002</v>
      </c>
      <c r="BK240" s="144">
        <v>152972058800</v>
      </c>
      <c r="BL240" s="144">
        <v>28474419498.509998</v>
      </c>
      <c r="BM240" s="144">
        <v>224898911218.14001</v>
      </c>
      <c r="BN240" s="144">
        <v>27669079600</v>
      </c>
      <c r="BO240" s="144">
        <v>4753209998.8199997</v>
      </c>
      <c r="BP240" s="144">
        <v>39399564959.93</v>
      </c>
      <c r="BQ240" s="154">
        <v>43356</v>
      </c>
      <c r="BR240" s="144">
        <v>26517659500</v>
      </c>
      <c r="BS240" s="152">
        <v>1813200000</v>
      </c>
      <c r="BT240" s="144">
        <v>30116732316.439999</v>
      </c>
      <c r="BU240" s="144">
        <v>114439092000</v>
      </c>
      <c r="BV240" s="152">
        <v>133097081457.55</v>
      </c>
      <c r="BW240" s="144">
        <f>242138791000+72592320000</f>
        <v>314731111000</v>
      </c>
      <c r="BX240" s="144">
        <v>374134886521.75</v>
      </c>
      <c r="BY240" s="148">
        <v>71173791000</v>
      </c>
      <c r="BZ240" s="148">
        <v>10548143500</v>
      </c>
      <c r="CA240" s="148">
        <v>98441222680.190002</v>
      </c>
      <c r="CB240" s="148">
        <v>78313881300</v>
      </c>
      <c r="CC240" s="148">
        <v>78455145433.539993</v>
      </c>
      <c r="CD240" s="148">
        <v>19381972500</v>
      </c>
      <c r="CE240" s="148">
        <v>27163372902.869999</v>
      </c>
      <c r="CI240" s="148">
        <v>192362630500</v>
      </c>
      <c r="CJ240" s="148">
        <v>192021452861.56</v>
      </c>
      <c r="CK240" s="155">
        <v>41630502500</v>
      </c>
      <c r="CL240" s="155">
        <v>51473440392.120003</v>
      </c>
      <c r="CM240" s="148"/>
      <c r="CN240" s="148"/>
      <c r="CO240" s="148"/>
      <c r="CP240" s="148"/>
      <c r="CQ240" s="148"/>
      <c r="CR240" s="148"/>
      <c r="CS240" s="148"/>
      <c r="CT240" s="148"/>
      <c r="CU240" s="148"/>
      <c r="CV240" s="148"/>
      <c r="CW240" s="148"/>
      <c r="CX240" s="148"/>
    </row>
    <row r="241" spans="1:102" x14ac:dyDescent="0.25">
      <c r="A241" s="154">
        <v>43357</v>
      </c>
      <c r="B241" s="142">
        <v>522227419500</v>
      </c>
      <c r="C241" s="142">
        <v>571450923561.28003</v>
      </c>
      <c r="D241" s="144">
        <v>343474227000</v>
      </c>
      <c r="E241" s="144">
        <v>304585330000</v>
      </c>
      <c r="F241" s="144">
        <v>784345305789.25195</v>
      </c>
      <c r="G241" s="142">
        <v>102561591000</v>
      </c>
      <c r="H241" s="142">
        <v>127613884001.49001</v>
      </c>
      <c r="I241" s="144">
        <v>0</v>
      </c>
      <c r="J241" s="144">
        <v>125400</v>
      </c>
      <c r="K241" s="144">
        <v>61511935.640000001</v>
      </c>
      <c r="L241" s="144">
        <v>587885459696</v>
      </c>
      <c r="M241" s="144">
        <v>686123292101.82104</v>
      </c>
      <c r="N241" s="144">
        <v>275204740880</v>
      </c>
      <c r="O241" s="144">
        <v>27269980300</v>
      </c>
      <c r="P241" s="144">
        <v>382854898528.82001</v>
      </c>
      <c r="Q241" s="144">
        <v>60349252600</v>
      </c>
      <c r="R241" s="144">
        <v>13630286750</v>
      </c>
      <c r="S241" s="144">
        <v>80938198838.940002</v>
      </c>
      <c r="T241" s="144">
        <v>429584769431.56</v>
      </c>
      <c r="U241" s="144">
        <v>36463599005.080002</v>
      </c>
      <c r="V241" s="144">
        <v>497229806751.87</v>
      </c>
      <c r="W241" s="144">
        <v>22717455000</v>
      </c>
      <c r="X241" s="144">
        <v>4701115179.3500004</v>
      </c>
      <c r="Y241" s="144">
        <v>44522848374.290001</v>
      </c>
      <c r="Z241" s="144">
        <v>63366962901.139999</v>
      </c>
      <c r="AA241" s="144">
        <v>65210153437.5</v>
      </c>
      <c r="AB241" s="144">
        <v>25898339500</v>
      </c>
      <c r="AC241" s="144">
        <v>4683564250.4200001</v>
      </c>
      <c r="AD241" s="144">
        <v>42279719849.440002</v>
      </c>
      <c r="AE241" s="144">
        <v>24541095400</v>
      </c>
      <c r="AF241" s="144">
        <v>3370532853.8099999</v>
      </c>
      <c r="AG241" s="144">
        <v>35826658808.470001</v>
      </c>
      <c r="AH241" s="142">
        <v>696706219353.59998</v>
      </c>
      <c r="AI241" s="142">
        <v>736606900313.15906</v>
      </c>
      <c r="AJ241" s="144">
        <v>18138499150</v>
      </c>
      <c r="AK241" s="144">
        <v>3340978323.6700001</v>
      </c>
      <c r="AL241" s="144">
        <v>29326379678.43</v>
      </c>
      <c r="AM241" s="144">
        <v>65352953921.07</v>
      </c>
      <c r="AN241" s="144">
        <v>15333186099.17</v>
      </c>
      <c r="AO241" s="144">
        <v>90903271821.259995</v>
      </c>
      <c r="AP241" s="142">
        <v>200687790000</v>
      </c>
      <c r="AQ241" s="142">
        <v>306572861308.59998</v>
      </c>
      <c r="AR241" s="144">
        <v>24037863200</v>
      </c>
      <c r="AS241" s="144">
        <v>5694018201.0900002</v>
      </c>
      <c r="AT241" s="144">
        <v>52916831774.93</v>
      </c>
      <c r="AU241" s="144">
        <v>1062052752000</v>
      </c>
      <c r="AV241" s="144">
        <v>74310016000</v>
      </c>
      <c r="AW241" s="144">
        <v>1140955164210.1101</v>
      </c>
      <c r="AX241" s="144">
        <v>94209605900</v>
      </c>
      <c r="AY241" s="144">
        <v>19061426702.810001</v>
      </c>
      <c r="AZ241" s="144">
        <v>123288422295.66</v>
      </c>
      <c r="BA241" s="144">
        <v>147960738458</v>
      </c>
      <c r="BB241" s="144">
        <v>34521730000</v>
      </c>
      <c r="BC241" s="144">
        <v>193660385466.32001</v>
      </c>
      <c r="BD241" s="142">
        <v>263977071962</v>
      </c>
      <c r="BE241" s="142">
        <v>310233129280.07001</v>
      </c>
      <c r="BF241" s="144">
        <v>146809810500</v>
      </c>
      <c r="BG241" s="144">
        <v>149722844846.32999</v>
      </c>
      <c r="BH241" s="144">
        <v>28148519600</v>
      </c>
      <c r="BI241" s="144">
        <v>4143898500</v>
      </c>
      <c r="BJ241" s="144">
        <v>37186969085.870003</v>
      </c>
      <c r="BK241" s="144">
        <v>167041992000</v>
      </c>
      <c r="BL241" s="144">
        <v>29682506998.509998</v>
      </c>
      <c r="BM241" s="144">
        <v>226177062278.10999</v>
      </c>
      <c r="BN241" s="144">
        <v>27668700600</v>
      </c>
      <c r="BO241" s="144">
        <v>4753565498.8199997</v>
      </c>
      <c r="BP241" s="144">
        <v>39506002232.370003</v>
      </c>
      <c r="BQ241" s="154">
        <v>43357</v>
      </c>
      <c r="BR241" s="144">
        <v>26586807500</v>
      </c>
      <c r="BS241" s="152">
        <v>1867925000</v>
      </c>
      <c r="BT241" s="144">
        <v>30245165368.970001</v>
      </c>
      <c r="BU241" s="144">
        <v>114438580500</v>
      </c>
      <c r="BV241" s="152">
        <v>133126349476.42</v>
      </c>
      <c r="BW241" s="144">
        <v>316431863500</v>
      </c>
      <c r="BX241" s="144">
        <v>376766622186.57001</v>
      </c>
      <c r="BY241" s="148">
        <v>67546249400</v>
      </c>
      <c r="BZ241" s="148">
        <v>10720545000</v>
      </c>
      <c r="CA241" s="148">
        <v>98863820593.669998</v>
      </c>
      <c r="CB241" s="148">
        <v>79527406700</v>
      </c>
      <c r="CC241" s="148">
        <v>79665900660.929993</v>
      </c>
      <c r="CD241" s="148">
        <v>21892857500</v>
      </c>
      <c r="CE241" s="148">
        <v>27175222752.59</v>
      </c>
      <c r="CI241" s="148">
        <v>195680122600</v>
      </c>
      <c r="CJ241" s="148">
        <v>195330911457.48999</v>
      </c>
      <c r="CK241" s="155">
        <v>41627190100</v>
      </c>
      <c r="CL241" s="155">
        <v>51495975536.129997</v>
      </c>
      <c r="CM241" s="148"/>
      <c r="CN241" s="148"/>
      <c r="CO241" s="148"/>
      <c r="CP241" s="148"/>
      <c r="CQ241" s="148"/>
      <c r="CR241" s="148"/>
      <c r="CS241" s="148"/>
      <c r="CT241" s="148"/>
      <c r="CU241" s="148"/>
      <c r="CV241" s="148"/>
      <c r="CW241" s="148"/>
      <c r="CX241" s="148"/>
    </row>
    <row r="242" spans="1:102" x14ac:dyDescent="0.25">
      <c r="A242" s="154">
        <v>43358</v>
      </c>
      <c r="B242" s="142">
        <v>522227419500</v>
      </c>
      <c r="C242" s="142">
        <v>571450923561.28003</v>
      </c>
      <c r="D242" s="144">
        <v>343474227000</v>
      </c>
      <c r="E242" s="144">
        <v>304585330000</v>
      </c>
      <c r="F242" s="144">
        <v>784345305789.25195</v>
      </c>
      <c r="G242" s="142">
        <v>102561591000</v>
      </c>
      <c r="H242" s="142">
        <v>127613884001.49001</v>
      </c>
      <c r="I242" s="144">
        <v>0</v>
      </c>
      <c r="J242" s="144">
        <v>125400</v>
      </c>
      <c r="K242" s="144">
        <v>61511935.640000001</v>
      </c>
      <c r="L242" s="144">
        <v>587885459696</v>
      </c>
      <c r="M242" s="144">
        <v>686123292101.82104</v>
      </c>
      <c r="N242" s="144">
        <v>275204740880</v>
      </c>
      <c r="O242" s="144">
        <v>27269980300</v>
      </c>
      <c r="P242" s="144">
        <v>382854898528.82001</v>
      </c>
      <c r="Q242" s="144">
        <v>60349252600</v>
      </c>
      <c r="R242" s="144">
        <v>13630286750</v>
      </c>
      <c r="S242" s="144">
        <v>80938198838.940002</v>
      </c>
      <c r="T242" s="144">
        <v>429584769431.56</v>
      </c>
      <c r="U242" s="144">
        <v>36463599005.080002</v>
      </c>
      <c r="V242" s="144">
        <v>497229806751.87</v>
      </c>
      <c r="W242" s="144">
        <v>22717455000</v>
      </c>
      <c r="X242" s="144">
        <v>4701115179.3500004</v>
      </c>
      <c r="Y242" s="144">
        <v>44522848374.290001</v>
      </c>
      <c r="Z242" s="144">
        <v>63366962901.139999</v>
      </c>
      <c r="AA242" s="144">
        <v>65210153437.5</v>
      </c>
      <c r="AB242" s="144">
        <v>25898339500</v>
      </c>
      <c r="AC242" s="144">
        <v>4683564250.4200001</v>
      </c>
      <c r="AD242" s="144">
        <v>42279719849.440002</v>
      </c>
      <c r="AE242" s="144">
        <v>24541095400</v>
      </c>
      <c r="AF242" s="144">
        <v>3370532853.8099999</v>
      </c>
      <c r="AG242" s="144">
        <v>35826658808.470001</v>
      </c>
      <c r="AH242" s="142">
        <v>696706219353.59998</v>
      </c>
      <c r="AI242" s="142">
        <v>736606900313.15906</v>
      </c>
      <c r="AJ242" s="144">
        <v>18138499150</v>
      </c>
      <c r="AK242" s="144">
        <v>3340978323.6700001</v>
      </c>
      <c r="AL242" s="144">
        <v>29326379678.43</v>
      </c>
      <c r="AM242" s="144">
        <v>65352953921.07</v>
      </c>
      <c r="AN242" s="144">
        <v>15333186099.17</v>
      </c>
      <c r="AO242" s="144">
        <v>90903271821.259995</v>
      </c>
      <c r="AP242" s="142">
        <v>200687790000</v>
      </c>
      <c r="AQ242" s="142">
        <v>306572861308.59998</v>
      </c>
      <c r="AR242" s="144">
        <v>24037863200</v>
      </c>
      <c r="AS242" s="144">
        <v>5694018201.0900002</v>
      </c>
      <c r="AT242" s="144">
        <v>52916831774.93</v>
      </c>
      <c r="AU242" s="144">
        <v>1062052752000</v>
      </c>
      <c r="AV242" s="144">
        <v>74310016000</v>
      </c>
      <c r="AW242" s="144">
        <v>1140955164210.1101</v>
      </c>
      <c r="AX242" s="144">
        <v>94209605900</v>
      </c>
      <c r="AY242" s="144">
        <v>19061426702.810001</v>
      </c>
      <c r="AZ242" s="144">
        <v>123288422295.66</v>
      </c>
      <c r="BA242" s="144">
        <v>147960738458</v>
      </c>
      <c r="BB242" s="144">
        <v>34521730000</v>
      </c>
      <c r="BC242" s="144">
        <v>193660385466.32001</v>
      </c>
      <c r="BD242" s="142">
        <v>263977071962</v>
      </c>
      <c r="BE242" s="142">
        <v>310233129280.07001</v>
      </c>
      <c r="BF242" s="144">
        <v>146809810500</v>
      </c>
      <c r="BG242" s="144">
        <v>149722844846.32999</v>
      </c>
      <c r="BH242" s="144">
        <v>28148519600</v>
      </c>
      <c r="BI242" s="144">
        <v>4143898500</v>
      </c>
      <c r="BJ242" s="144">
        <v>37186969085.870003</v>
      </c>
      <c r="BK242" s="144">
        <v>167041992000</v>
      </c>
      <c r="BL242" s="144">
        <v>29682506998.509998</v>
      </c>
      <c r="BM242" s="144">
        <v>226177062278.10999</v>
      </c>
      <c r="BN242" s="144">
        <v>27668700600</v>
      </c>
      <c r="BO242" s="144">
        <v>4753565498.8199997</v>
      </c>
      <c r="BP242" s="144">
        <v>39506002232.370003</v>
      </c>
      <c r="BQ242" s="154">
        <v>43358</v>
      </c>
      <c r="BR242" s="144">
        <v>26586807500</v>
      </c>
      <c r="BS242" s="152">
        <v>1867925000</v>
      </c>
      <c r="BT242" s="144">
        <v>30245165368.970001</v>
      </c>
      <c r="BU242" s="144">
        <v>114438580500</v>
      </c>
      <c r="BV242" s="152">
        <v>133126349476.42</v>
      </c>
      <c r="BW242" s="144">
        <v>316431863500</v>
      </c>
      <c r="BX242" s="144">
        <v>376766622186.57001</v>
      </c>
      <c r="BY242" s="148">
        <v>67546249400</v>
      </c>
      <c r="BZ242" s="148">
        <v>10720545000</v>
      </c>
      <c r="CA242" s="148">
        <v>98863820593.669998</v>
      </c>
      <c r="CB242" s="148">
        <v>79527406700</v>
      </c>
      <c r="CC242" s="148">
        <v>79665900660.929993</v>
      </c>
      <c r="CD242" s="148">
        <v>21892857500</v>
      </c>
      <c r="CE242" s="148">
        <v>27175222752.59</v>
      </c>
      <c r="CI242" s="148">
        <v>195680122600</v>
      </c>
      <c r="CJ242" s="148">
        <v>195330911457.48999</v>
      </c>
      <c r="CK242" s="155">
        <v>41627190100</v>
      </c>
      <c r="CL242" s="155">
        <v>51495975536.129997</v>
      </c>
      <c r="CM242" s="148"/>
      <c r="CN242" s="148"/>
      <c r="CO242" s="148"/>
      <c r="CP242" s="148"/>
      <c r="CQ242" s="148"/>
      <c r="CR242" s="148"/>
      <c r="CS242" s="148"/>
      <c r="CT242" s="148"/>
      <c r="CU242" s="148"/>
      <c r="CV242" s="148"/>
      <c r="CW242" s="148"/>
      <c r="CX242" s="148"/>
    </row>
    <row r="243" spans="1:102" x14ac:dyDescent="0.25">
      <c r="A243" s="154">
        <v>43359</v>
      </c>
      <c r="B243" s="142">
        <v>522227419500</v>
      </c>
      <c r="C243" s="142">
        <v>571450923561.28003</v>
      </c>
      <c r="D243" s="144">
        <v>343474227000</v>
      </c>
      <c r="E243" s="144">
        <v>304585330000</v>
      </c>
      <c r="F243" s="144">
        <v>784345305789.25195</v>
      </c>
      <c r="G243" s="142">
        <v>102561591000</v>
      </c>
      <c r="H243" s="142">
        <v>127613884001.49001</v>
      </c>
      <c r="I243" s="144">
        <v>0</v>
      </c>
      <c r="J243" s="144">
        <v>125400</v>
      </c>
      <c r="K243" s="144">
        <v>61511935.640000001</v>
      </c>
      <c r="L243" s="144">
        <v>587885459696</v>
      </c>
      <c r="M243" s="144">
        <v>686123292101.82104</v>
      </c>
      <c r="N243" s="144">
        <v>275204740880</v>
      </c>
      <c r="O243" s="144">
        <v>27269980300</v>
      </c>
      <c r="P243" s="144">
        <v>382854898528.82001</v>
      </c>
      <c r="Q243" s="144">
        <v>60349252600</v>
      </c>
      <c r="R243" s="144">
        <v>13630286750</v>
      </c>
      <c r="S243" s="144">
        <v>80938198838.940002</v>
      </c>
      <c r="T243" s="144">
        <v>429584769431.56</v>
      </c>
      <c r="U243" s="144">
        <v>36463599005.080002</v>
      </c>
      <c r="V243" s="144">
        <v>497229806751.87</v>
      </c>
      <c r="W243" s="144">
        <v>22717455000</v>
      </c>
      <c r="X243" s="144">
        <v>4701115179.3500004</v>
      </c>
      <c r="Y243" s="144">
        <v>44522848374.290001</v>
      </c>
      <c r="Z243" s="144">
        <v>63366962901.139999</v>
      </c>
      <c r="AA243" s="144">
        <v>65210153437.5</v>
      </c>
      <c r="AB243" s="144">
        <v>25898339500</v>
      </c>
      <c r="AC243" s="144">
        <v>4683564250.4200001</v>
      </c>
      <c r="AD243" s="144">
        <v>42279719849.440002</v>
      </c>
      <c r="AE243" s="144">
        <v>24541095400</v>
      </c>
      <c r="AF243" s="144">
        <v>3370532853.8099999</v>
      </c>
      <c r="AG243" s="144">
        <v>35826658808.470001</v>
      </c>
      <c r="AH243" s="142">
        <v>696706219353.59998</v>
      </c>
      <c r="AI243" s="142">
        <v>736606900313.15906</v>
      </c>
      <c r="AJ243" s="144">
        <v>18138499150</v>
      </c>
      <c r="AK243" s="144">
        <v>3340978323.6700001</v>
      </c>
      <c r="AL243" s="144">
        <v>29326379678.43</v>
      </c>
      <c r="AM243" s="144">
        <v>65352953921.07</v>
      </c>
      <c r="AN243" s="144">
        <v>15333186099.17</v>
      </c>
      <c r="AO243" s="144">
        <v>90903271821.259995</v>
      </c>
      <c r="AP243" s="142">
        <v>200687790000</v>
      </c>
      <c r="AQ243" s="142">
        <v>306572861308.59998</v>
      </c>
      <c r="AR243" s="144">
        <v>24037863200</v>
      </c>
      <c r="AS243" s="144">
        <v>5694018201.0900002</v>
      </c>
      <c r="AT243" s="144">
        <v>52916831774.93</v>
      </c>
      <c r="AU243" s="144">
        <v>1062052752000</v>
      </c>
      <c r="AV243" s="144">
        <v>74310016000</v>
      </c>
      <c r="AW243" s="144">
        <v>1140955164210.1101</v>
      </c>
      <c r="AX243" s="144">
        <v>94209605900</v>
      </c>
      <c r="AY243" s="144">
        <v>19061426702.810001</v>
      </c>
      <c r="AZ243" s="144">
        <v>123288422295.66</v>
      </c>
      <c r="BA243" s="144">
        <v>147960738458</v>
      </c>
      <c r="BB243" s="144">
        <v>34521730000</v>
      </c>
      <c r="BC243" s="144">
        <v>193660385466.32001</v>
      </c>
      <c r="BD243" s="142">
        <v>263977071962</v>
      </c>
      <c r="BE243" s="142">
        <v>310233129280.07001</v>
      </c>
      <c r="BF243" s="144">
        <v>146809810500</v>
      </c>
      <c r="BG243" s="144">
        <v>149722844846.32999</v>
      </c>
      <c r="BH243" s="144">
        <v>28148519600</v>
      </c>
      <c r="BI243" s="144">
        <v>4143898500</v>
      </c>
      <c r="BJ243" s="144">
        <v>37186969085.870003</v>
      </c>
      <c r="BK243" s="144">
        <v>167041992000</v>
      </c>
      <c r="BL243" s="144">
        <v>29682506998.509998</v>
      </c>
      <c r="BM243" s="144">
        <v>226177062278.10999</v>
      </c>
      <c r="BN243" s="144">
        <v>27668700600</v>
      </c>
      <c r="BO243" s="144">
        <v>4753565498.8199997</v>
      </c>
      <c r="BP243" s="144">
        <v>39506002232.370003</v>
      </c>
      <c r="BQ243" s="154">
        <v>43359</v>
      </c>
      <c r="BR243" s="144">
        <v>26586807500</v>
      </c>
      <c r="BS243" s="152">
        <v>1867925000</v>
      </c>
      <c r="BT243" s="144">
        <v>30245165368.970001</v>
      </c>
      <c r="BU243" s="144">
        <v>114438580500</v>
      </c>
      <c r="BV243" s="152">
        <v>133126349476.42</v>
      </c>
      <c r="BW243" s="144">
        <v>316431863500</v>
      </c>
      <c r="BX243" s="144">
        <v>376766622186.57001</v>
      </c>
      <c r="BY243" s="148">
        <v>67546249400</v>
      </c>
      <c r="BZ243" s="148">
        <v>10720545000</v>
      </c>
      <c r="CA243" s="148">
        <v>98863820593.669998</v>
      </c>
      <c r="CB243" s="148">
        <v>79527406700</v>
      </c>
      <c r="CC243" s="148">
        <v>79665900660.929993</v>
      </c>
      <c r="CD243" s="148">
        <v>21892857500</v>
      </c>
      <c r="CE243" s="148">
        <v>27175222752.59</v>
      </c>
      <c r="CI243" s="148">
        <v>195680122600</v>
      </c>
      <c r="CJ243" s="148">
        <v>195330911457.48999</v>
      </c>
      <c r="CK243" s="155">
        <v>41627190100</v>
      </c>
      <c r="CL243" s="155">
        <v>51495975536.129997</v>
      </c>
      <c r="CM243" s="148"/>
      <c r="CN243" s="148"/>
      <c r="CO243" s="148"/>
      <c r="CP243" s="148"/>
      <c r="CQ243" s="148"/>
      <c r="CR243" s="148"/>
      <c r="CS243" s="148"/>
      <c r="CT243" s="148"/>
      <c r="CU243" s="148"/>
      <c r="CV243" s="148"/>
      <c r="CW243" s="148"/>
      <c r="CX243" s="148"/>
    </row>
    <row r="244" spans="1:102" x14ac:dyDescent="0.25">
      <c r="A244" s="154">
        <v>43360</v>
      </c>
      <c r="B244" s="142">
        <v>522042580500</v>
      </c>
      <c r="C244" s="142">
        <v>571736816141.30005</v>
      </c>
      <c r="D244" s="144">
        <v>344592171462</v>
      </c>
      <c r="E244" s="144">
        <v>298884183600</v>
      </c>
      <c r="F244" s="144">
        <v>779689811498.37195</v>
      </c>
      <c r="G244" s="142">
        <v>102488467882</v>
      </c>
      <c r="H244" s="142">
        <v>127513385835.89999</v>
      </c>
      <c r="I244" s="144">
        <v>0</v>
      </c>
      <c r="J244" s="144">
        <v>122320</v>
      </c>
      <c r="K244" s="144">
        <v>66444273.18</v>
      </c>
      <c r="L244" s="144">
        <v>571936995108</v>
      </c>
      <c r="M244" s="144">
        <v>687559527055.91101</v>
      </c>
      <c r="N244" s="144">
        <v>275107252960</v>
      </c>
      <c r="O244" s="144">
        <v>26807384040</v>
      </c>
      <c r="P244" s="144">
        <v>382297541988.17999</v>
      </c>
      <c r="Q244" s="144">
        <v>60264063100</v>
      </c>
      <c r="R244" s="144">
        <v>13602165220</v>
      </c>
      <c r="S244" s="144">
        <v>80634719661.949997</v>
      </c>
      <c r="T244" s="144">
        <v>420140252775.56</v>
      </c>
      <c r="U244" s="144">
        <v>35983291206.599998</v>
      </c>
      <c r="V244" s="144">
        <v>497382308566.90002</v>
      </c>
      <c r="W244" s="144">
        <v>22724027500</v>
      </c>
      <c r="X244" s="144">
        <v>4609052793.0799999</v>
      </c>
      <c r="Y244" s="144">
        <v>44427833231.150002</v>
      </c>
      <c r="Z244" s="144">
        <v>61865579501.730003</v>
      </c>
      <c r="AA244" s="144">
        <v>63714534012.809998</v>
      </c>
      <c r="AB244" s="144">
        <v>25871267400</v>
      </c>
      <c r="AC244" s="144">
        <v>4832095201.8400002</v>
      </c>
      <c r="AD244" s="144">
        <v>42201566735.25</v>
      </c>
      <c r="AE244" s="144">
        <v>24491242100</v>
      </c>
      <c r="AF244" s="144">
        <v>3405015083.3299999</v>
      </c>
      <c r="AG244" s="144">
        <v>35711153447.370003</v>
      </c>
      <c r="AH244" s="142">
        <v>680520557853.59998</v>
      </c>
      <c r="AI244" s="142">
        <v>726800739717.01904</v>
      </c>
      <c r="AJ244" s="144">
        <v>18112822800</v>
      </c>
      <c r="AK244" s="144">
        <v>3262361408.4200001</v>
      </c>
      <c r="AL244" s="144">
        <v>29231507032.360001</v>
      </c>
      <c r="AM244" s="144">
        <v>65267210500.07</v>
      </c>
      <c r="AN244" s="144">
        <v>15286417359.360001</v>
      </c>
      <c r="AO244" s="144">
        <v>90570396707.520004</v>
      </c>
      <c r="AP244" s="142">
        <v>200656319500</v>
      </c>
      <c r="AQ244" s="142">
        <v>306682357461.77002</v>
      </c>
      <c r="AR244" s="144">
        <v>24017212200</v>
      </c>
      <c r="AS244" s="144">
        <v>5587003660.3100004</v>
      </c>
      <c r="AT244" s="144">
        <v>52774641200.379997</v>
      </c>
      <c r="AU244" s="144">
        <v>1037149662500</v>
      </c>
      <c r="AV244" s="144">
        <v>72010436000</v>
      </c>
      <c r="AW244" s="144">
        <v>1139182871871.23</v>
      </c>
      <c r="AX244" s="144">
        <v>94164725400</v>
      </c>
      <c r="AY244" s="144">
        <v>19292309561.369999</v>
      </c>
      <c r="AZ244" s="144">
        <v>122925808793.11</v>
      </c>
      <c r="BA244" s="144">
        <v>146942637753</v>
      </c>
      <c r="BB244" s="144">
        <v>33559410000</v>
      </c>
      <c r="BC244" s="144">
        <v>191786054977.13</v>
      </c>
      <c r="BD244" s="142">
        <v>268675606172</v>
      </c>
      <c r="BE244" s="142">
        <v>310140372682.39001</v>
      </c>
      <c r="BF244" s="144">
        <v>147291683000</v>
      </c>
      <c r="BG244" s="144">
        <v>150311914520.41</v>
      </c>
      <c r="BH244" s="144">
        <v>28113945100</v>
      </c>
      <c r="BI244" s="144">
        <v>4225962500</v>
      </c>
      <c r="BJ244" s="144">
        <v>37065450815.190002</v>
      </c>
      <c r="BK244" s="144">
        <v>161163782700</v>
      </c>
      <c r="BL244" s="144">
        <v>30549856496.919998</v>
      </c>
      <c r="BM244" s="144">
        <v>226498365608.31</v>
      </c>
      <c r="BN244" s="144">
        <v>27667068100</v>
      </c>
      <c r="BO244" s="144">
        <v>4847941999</v>
      </c>
      <c r="BP244" s="144">
        <v>39426805599.309998</v>
      </c>
      <c r="BQ244" s="154">
        <v>43360</v>
      </c>
      <c r="BR244" s="144">
        <v>26675948500</v>
      </c>
      <c r="BS244" s="152">
        <v>1811925000</v>
      </c>
      <c r="BT244" s="144">
        <v>30292038787.779999</v>
      </c>
      <c r="BU244" s="144">
        <v>114437626000</v>
      </c>
      <c r="BV244" s="152">
        <v>133212381342.58</v>
      </c>
      <c r="BW244" s="144">
        <f>242522706000+73517635000</f>
        <v>316040341000</v>
      </c>
      <c r="BX244" s="144">
        <v>374584249444.57001</v>
      </c>
      <c r="BY244" s="148">
        <v>67455487100</v>
      </c>
      <c r="BZ244" s="148">
        <v>10470230000</v>
      </c>
      <c r="CA244" s="148">
        <v>98570080393.020004</v>
      </c>
      <c r="CB244" s="148">
        <v>77546931000</v>
      </c>
      <c r="CC244" s="148">
        <v>77676988302.300003</v>
      </c>
      <c r="CD244" s="148">
        <v>21902475000</v>
      </c>
      <c r="CE244" s="148">
        <v>26915092484.400002</v>
      </c>
      <c r="CI244" s="148">
        <v>190911871600</v>
      </c>
      <c r="CJ244" s="148">
        <v>190538904836.14999</v>
      </c>
      <c r="CK244" s="155">
        <v>41618410300</v>
      </c>
      <c r="CL244" s="155">
        <v>51521048862.870003</v>
      </c>
      <c r="CM244" s="148"/>
      <c r="CN244" s="148"/>
      <c r="CO244" s="148"/>
      <c r="CP244" s="148"/>
      <c r="CQ244" s="148"/>
      <c r="CR244" s="148"/>
      <c r="CS244" s="148"/>
      <c r="CT244" s="148"/>
      <c r="CU244" s="148"/>
      <c r="CV244" s="148"/>
      <c r="CW244" s="148"/>
      <c r="CX244" s="148"/>
    </row>
    <row r="245" spans="1:102" x14ac:dyDescent="0.25">
      <c r="A245" s="154">
        <v>43361</v>
      </c>
      <c r="B245" s="142">
        <v>522017387000</v>
      </c>
      <c r="C245" s="142">
        <v>571793392531.91003</v>
      </c>
      <c r="D245" s="144">
        <v>357560673147</v>
      </c>
      <c r="E245" s="144">
        <v>295278868800</v>
      </c>
      <c r="F245" s="144">
        <v>776438712372.46204</v>
      </c>
      <c r="G245" s="142">
        <v>102520806920</v>
      </c>
      <c r="H245" s="142">
        <v>127570001929.98</v>
      </c>
      <c r="I245" s="144">
        <v>0</v>
      </c>
      <c r="J245" s="144">
        <v>121000</v>
      </c>
      <c r="K245" s="144">
        <v>66440145.780000001</v>
      </c>
      <c r="L245" s="144">
        <v>563708137691</v>
      </c>
      <c r="M245" s="144">
        <v>687983438093.10095</v>
      </c>
      <c r="N245" s="144">
        <v>275279296820</v>
      </c>
      <c r="O245" s="144">
        <v>26672121000</v>
      </c>
      <c r="P245" s="144">
        <v>382398431183.09003</v>
      </c>
      <c r="Q245" s="144">
        <v>60363757850</v>
      </c>
      <c r="R245" s="144">
        <v>13366042150</v>
      </c>
      <c r="S245" s="144">
        <v>80686073817.339996</v>
      </c>
      <c r="T245" s="144">
        <v>421768739235.56</v>
      </c>
      <c r="U245" s="144">
        <v>35914160506.599998</v>
      </c>
      <c r="V245" s="144">
        <v>497551549738.90997</v>
      </c>
      <c r="W245" s="144">
        <v>22727256000</v>
      </c>
      <c r="X245" s="144">
        <v>4580034628.0799999</v>
      </c>
      <c r="Y245" s="144">
        <v>44413937242.699997</v>
      </c>
      <c r="Z245" s="144">
        <v>61617166401.730003</v>
      </c>
      <c r="AA245" s="144">
        <v>63461215717.139999</v>
      </c>
      <c r="AB245" s="144">
        <v>25875208000</v>
      </c>
      <c r="AC245" s="144">
        <v>5007806751.8400002</v>
      </c>
      <c r="AD245" s="144">
        <v>42388231203.169998</v>
      </c>
      <c r="AE245" s="144">
        <v>24511368700</v>
      </c>
      <c r="AF245" s="144">
        <v>3387475253.3299999</v>
      </c>
      <c r="AG245" s="144">
        <v>35718336801.980003</v>
      </c>
      <c r="AH245" s="142">
        <v>680485871853.59998</v>
      </c>
      <c r="AI245" s="142">
        <v>711644103667.42896</v>
      </c>
      <c r="AJ245" s="144">
        <v>18114544050</v>
      </c>
      <c r="AK245" s="144">
        <v>3244972373.4200001</v>
      </c>
      <c r="AL245" s="144">
        <v>29220749840.900002</v>
      </c>
      <c r="AM245" s="144">
        <v>65379559964.07</v>
      </c>
      <c r="AN245" s="144">
        <v>14999933599.360001</v>
      </c>
      <c r="AO245" s="144">
        <v>90624949494.949997</v>
      </c>
      <c r="AP245" s="142">
        <v>200644971000</v>
      </c>
      <c r="AQ245" s="142">
        <v>306718062555.28003</v>
      </c>
      <c r="AR245" s="144">
        <v>24026313200</v>
      </c>
      <c r="AS245" s="144">
        <v>5550432500.3100004</v>
      </c>
      <c r="AT245" s="144">
        <v>52759004868.93</v>
      </c>
      <c r="AU245" s="144">
        <v>1021284841500</v>
      </c>
      <c r="AV245" s="144">
        <v>70083722000</v>
      </c>
      <c r="AW245" s="144">
        <v>1138701906639.05</v>
      </c>
      <c r="AX245" s="144">
        <v>94130568400</v>
      </c>
      <c r="AY245" s="144">
        <v>19140153501.369999</v>
      </c>
      <c r="AZ245" s="144">
        <v>122871109860.84</v>
      </c>
      <c r="BA245" s="144">
        <v>147429588628</v>
      </c>
      <c r="BB245" s="144">
        <v>33735140000</v>
      </c>
      <c r="BC245" s="144">
        <v>192484175917.87</v>
      </c>
      <c r="BD245" s="142">
        <v>268913989037</v>
      </c>
      <c r="BE245" s="142">
        <v>310437181354.52002</v>
      </c>
      <c r="BF245" s="144">
        <v>149484706000</v>
      </c>
      <c r="BG245" s="144">
        <v>152540679323.82999</v>
      </c>
      <c r="BH245" s="144">
        <v>28129182100</v>
      </c>
      <c r="BI245" s="144">
        <v>4205622000</v>
      </c>
      <c r="BJ245" s="144">
        <v>37065370593.43</v>
      </c>
      <c r="BK245" s="144">
        <v>167808260700</v>
      </c>
      <c r="BL245" s="144">
        <v>30656974496.919998</v>
      </c>
      <c r="BM245" s="144">
        <v>226984139360.14001</v>
      </c>
      <c r="BN245" s="144">
        <v>29617655100</v>
      </c>
      <c r="BO245" s="144">
        <v>4838654499</v>
      </c>
      <c r="BP245" s="144">
        <v>39424658581.220001</v>
      </c>
      <c r="BQ245" s="154">
        <v>43361</v>
      </c>
      <c r="BR245" s="144">
        <v>26724205500</v>
      </c>
      <c r="BS245" s="152">
        <v>1814850000</v>
      </c>
      <c r="BT245" s="144">
        <v>30347804858.099998</v>
      </c>
      <c r="BU245" s="144">
        <v>114419616000</v>
      </c>
      <c r="BV245" s="152">
        <v>133223761876.28</v>
      </c>
      <c r="BW245" s="144">
        <f>242637812500+73742200000</f>
        <v>316380012500</v>
      </c>
      <c r="BX245" s="144">
        <v>373875955668.58002</v>
      </c>
      <c r="BY245" s="148">
        <v>67497932900</v>
      </c>
      <c r="BZ245" s="148">
        <v>10433897000</v>
      </c>
      <c r="CA245" s="148">
        <v>98597233708.520004</v>
      </c>
      <c r="CB245" s="148">
        <v>77414827700</v>
      </c>
      <c r="CC245" s="148">
        <v>77542241853.070007</v>
      </c>
      <c r="CD245" s="148">
        <v>21900692500</v>
      </c>
      <c r="CE245" s="148">
        <v>26918138329.799999</v>
      </c>
      <c r="CI245" s="148">
        <v>190926874400</v>
      </c>
      <c r="CJ245" s="148">
        <v>190546181517.75</v>
      </c>
      <c r="CK245" s="155">
        <v>41614727400</v>
      </c>
      <c r="CL245" s="155">
        <v>51534390751.07</v>
      </c>
      <c r="CM245" s="148"/>
      <c r="CN245" s="148"/>
      <c r="CO245" s="148"/>
      <c r="CP245" s="148"/>
      <c r="CQ245" s="148"/>
      <c r="CR245" s="148"/>
      <c r="CS245" s="148"/>
      <c r="CT245" s="148"/>
      <c r="CU245" s="148"/>
      <c r="CV245" s="148"/>
      <c r="CW245" s="148"/>
      <c r="CX245" s="148"/>
    </row>
    <row r="246" spans="1:102" x14ac:dyDescent="0.25">
      <c r="A246" s="154">
        <v>43362</v>
      </c>
      <c r="B246" s="142">
        <v>521984108000</v>
      </c>
      <c r="C246" s="142">
        <v>571752218572.03003</v>
      </c>
      <c r="D246" s="144">
        <v>333500668725</v>
      </c>
      <c r="E246" s="144">
        <v>322366797800</v>
      </c>
      <c r="F246" s="144">
        <v>779350417161.34204</v>
      </c>
      <c r="G246" s="142">
        <v>102598636370</v>
      </c>
      <c r="H246" s="142">
        <v>127671940071.61</v>
      </c>
      <c r="I246" s="144">
        <v>0</v>
      </c>
      <c r="J246" s="144">
        <v>120560</v>
      </c>
      <c r="K246" s="144">
        <v>66436898.549999997</v>
      </c>
      <c r="L246" s="144">
        <v>564320344748</v>
      </c>
      <c r="M246" s="144">
        <v>688733807273.55103</v>
      </c>
      <c r="N246" s="144">
        <v>275635546320</v>
      </c>
      <c r="O246" s="144">
        <v>26920061820</v>
      </c>
      <c r="P246" s="144">
        <v>383066700559.94</v>
      </c>
      <c r="Q246" s="144">
        <v>61146335750</v>
      </c>
      <c r="R246" s="144">
        <v>13428565660</v>
      </c>
      <c r="S246" s="144">
        <v>81080445945.139999</v>
      </c>
      <c r="T246" s="144">
        <v>422136536421.56</v>
      </c>
      <c r="U246" s="144">
        <v>36210291606.599998</v>
      </c>
      <c r="V246" s="144">
        <v>498289939838.13</v>
      </c>
      <c r="W246" s="144">
        <v>22828648000</v>
      </c>
      <c r="X246" s="144">
        <v>4634855073.0799999</v>
      </c>
      <c r="Y246" s="144">
        <v>44574670981.82</v>
      </c>
      <c r="Z246" s="144">
        <v>62318320701.730003</v>
      </c>
      <c r="AA246" s="144">
        <v>64157484765.949997</v>
      </c>
      <c r="AB246" s="144">
        <v>30185415500</v>
      </c>
      <c r="AC246" s="144">
        <v>5029486601.8400002</v>
      </c>
      <c r="AD246" s="144">
        <v>42590470023.349998</v>
      </c>
      <c r="AE246" s="144">
        <v>28164460200</v>
      </c>
      <c r="AF246" s="144">
        <v>3421047143.3299999</v>
      </c>
      <c r="AG246" s="144">
        <v>35919296405.980003</v>
      </c>
      <c r="AH246" s="142">
        <v>680461836853.59998</v>
      </c>
      <c r="AI246" s="142">
        <v>721219810517.02905</v>
      </c>
      <c r="AJ246" s="144">
        <v>18137977800</v>
      </c>
      <c r="AK246" s="144">
        <v>3277351028.4200001</v>
      </c>
      <c r="AL246" s="144">
        <v>29279763683.91</v>
      </c>
      <c r="AM246" s="144">
        <v>66149401022.07</v>
      </c>
      <c r="AN246" s="144">
        <v>15070100979.360001</v>
      </c>
      <c r="AO246" s="144">
        <v>91014126674.360001</v>
      </c>
      <c r="AP246" s="142">
        <v>200640934000</v>
      </c>
      <c r="AQ246" s="142">
        <v>306907589753.5</v>
      </c>
      <c r="AR246" s="144">
        <v>24066054000</v>
      </c>
      <c r="AS246" s="144">
        <v>5615462280.3100004</v>
      </c>
      <c r="AT246" s="144">
        <v>52869378888.910004</v>
      </c>
      <c r="AU246" s="144">
        <v>1021497497000</v>
      </c>
      <c r="AV246" s="144">
        <v>71419900000</v>
      </c>
      <c r="AW246" s="144">
        <v>1140473897204.29</v>
      </c>
      <c r="AX246" s="144">
        <v>94100461400</v>
      </c>
      <c r="AY246" s="144">
        <v>19488903481.369999</v>
      </c>
      <c r="AZ246" s="144">
        <v>123209327490.99001</v>
      </c>
      <c r="BA246" s="144">
        <v>148283150750</v>
      </c>
      <c r="BB246" s="144">
        <v>34351360000</v>
      </c>
      <c r="BC246" s="144">
        <v>193989396164.95999</v>
      </c>
      <c r="BD246" s="142">
        <v>277117443545</v>
      </c>
      <c r="BE246" s="142">
        <v>311820659135.40997</v>
      </c>
      <c r="BF246" s="144">
        <v>150203919500</v>
      </c>
      <c r="BG246" s="144">
        <v>153295626096.88</v>
      </c>
      <c r="BH246" s="144">
        <v>29294820100</v>
      </c>
      <c r="BI246" s="144">
        <v>4253019000</v>
      </c>
      <c r="BJ246" s="144">
        <v>37181210880.419998</v>
      </c>
      <c r="BK246" s="144">
        <v>152948073400</v>
      </c>
      <c r="BL246" s="144">
        <v>32364578496.919998</v>
      </c>
      <c r="BM246" s="144">
        <v>227430891629.62</v>
      </c>
      <c r="BN246" s="144">
        <v>29619026100</v>
      </c>
      <c r="BO246" s="144">
        <v>4884127499</v>
      </c>
      <c r="BP246" s="144">
        <v>39476946823.029999</v>
      </c>
      <c r="BQ246" s="154">
        <v>43362</v>
      </c>
      <c r="BR246" s="144">
        <v>26875965500</v>
      </c>
      <c r="BS246" s="152">
        <v>1826000000</v>
      </c>
      <c r="BT246" s="144">
        <v>30515314406.799999</v>
      </c>
      <c r="BU246" s="144">
        <v>114413373500</v>
      </c>
      <c r="BV246" s="152">
        <v>133246909793.94</v>
      </c>
      <c r="BW246" s="144">
        <f>243139176000+74332090000</f>
        <v>317471266000</v>
      </c>
      <c r="BX246" s="144">
        <v>374476141573.42999</v>
      </c>
      <c r="BY246" s="148">
        <v>72977091400</v>
      </c>
      <c r="BZ246" s="148">
        <v>10533043000</v>
      </c>
      <c r="CA246" s="148">
        <v>98906770385.020004</v>
      </c>
      <c r="CB246" s="148">
        <v>78419026100</v>
      </c>
      <c r="CC246" s="148">
        <v>78543701783.279999</v>
      </c>
      <c r="CD246" s="148">
        <v>21940567500</v>
      </c>
      <c r="CE246" s="148">
        <v>26962841573.130001</v>
      </c>
      <c r="CI246" s="148">
        <v>192936878300</v>
      </c>
      <c r="CJ246" s="148">
        <v>192548459007.16</v>
      </c>
      <c r="CK246" s="155">
        <v>41612930900</v>
      </c>
      <c r="CL246" s="155">
        <v>51544349889.889999</v>
      </c>
      <c r="CM246" s="148"/>
      <c r="CN246" s="148"/>
      <c r="CO246" s="148"/>
      <c r="CP246" s="148"/>
      <c r="CQ246" s="148"/>
      <c r="CR246" s="148"/>
      <c r="CS246" s="148"/>
      <c r="CT246" s="148"/>
      <c r="CU246" s="148"/>
      <c r="CV246" s="148"/>
      <c r="CW246" s="148"/>
      <c r="CX246" s="148"/>
    </row>
    <row r="247" spans="1:102" x14ac:dyDescent="0.25">
      <c r="A247" s="154">
        <v>43363</v>
      </c>
      <c r="B247" s="142">
        <v>533550895000</v>
      </c>
      <c r="C247" s="142">
        <v>571922380272.64001</v>
      </c>
      <c r="D247" s="144">
        <v>291505414244</v>
      </c>
      <c r="E247" s="144">
        <v>329736495100</v>
      </c>
      <c r="F247" s="144">
        <v>787298619130.19202</v>
      </c>
      <c r="G247" s="142">
        <v>102593536514</v>
      </c>
      <c r="H247" s="142">
        <v>127691309569.78</v>
      </c>
      <c r="I247" s="144">
        <v>0</v>
      </c>
      <c r="J247" s="144">
        <v>122760</v>
      </c>
      <c r="K247" s="144">
        <v>66436291.460000001</v>
      </c>
      <c r="L247" s="144">
        <v>567087147852</v>
      </c>
      <c r="M247" s="144">
        <v>689081591047.07104</v>
      </c>
      <c r="N247" s="144">
        <v>275833406360</v>
      </c>
      <c r="O247" s="144">
        <v>27475713720</v>
      </c>
      <c r="P247" s="144">
        <v>383884354793.70001</v>
      </c>
      <c r="Q247" s="144">
        <v>63679214050</v>
      </c>
      <c r="R247" s="144">
        <v>13505431910</v>
      </c>
      <c r="S247" s="144">
        <v>81228437712.039993</v>
      </c>
      <c r="T247" s="144">
        <v>422338643373.56</v>
      </c>
      <c r="U247" s="144">
        <v>36825868606.599998</v>
      </c>
      <c r="V247" s="144">
        <v>499183749780.69</v>
      </c>
      <c r="W247" s="144">
        <v>22872712000</v>
      </c>
      <c r="X247" s="144">
        <v>4729863848.0799999</v>
      </c>
      <c r="Y247" s="144">
        <v>44718744826.989998</v>
      </c>
      <c r="Z247" s="144">
        <v>63279337401.730003</v>
      </c>
      <c r="AA247" s="144">
        <v>65113561395.489998</v>
      </c>
      <c r="AB247" s="144">
        <v>33439895900</v>
      </c>
      <c r="AC247" s="144">
        <v>5073335351.8400002</v>
      </c>
      <c r="AD247" s="144">
        <v>42729812805.940002</v>
      </c>
      <c r="AE247" s="144">
        <v>28195766700</v>
      </c>
      <c r="AF247" s="144">
        <v>3480898193.3299999</v>
      </c>
      <c r="AG247" s="144">
        <v>36015034801.449997</v>
      </c>
      <c r="AH247" s="142">
        <v>680422173853.59998</v>
      </c>
      <c r="AI247" s="142">
        <v>709159907191.61902</v>
      </c>
      <c r="AJ247" s="144">
        <v>18138065050</v>
      </c>
      <c r="AK247" s="144">
        <v>3335670253.4200001</v>
      </c>
      <c r="AL247" s="144">
        <v>29341442293.950001</v>
      </c>
      <c r="AM247" s="144">
        <v>71579686055.080002</v>
      </c>
      <c r="AN247" s="144">
        <v>15158440779.360001</v>
      </c>
      <c r="AO247" s="144">
        <v>91205938004.529999</v>
      </c>
      <c r="AP247" s="142">
        <v>200636897000</v>
      </c>
      <c r="AQ247" s="142">
        <v>306991724973.89001</v>
      </c>
      <c r="AR247" s="144">
        <v>26563811600</v>
      </c>
      <c r="AS247" s="144">
        <v>5731808880.3100004</v>
      </c>
      <c r="AT247" s="144">
        <v>52993200444.580002</v>
      </c>
      <c r="AU247" s="144">
        <v>1091111784500</v>
      </c>
      <c r="AV247" s="144">
        <v>73476942000</v>
      </c>
      <c r="AW247" s="144">
        <v>1142358651403.24</v>
      </c>
      <c r="AX247" s="144">
        <v>96589719400</v>
      </c>
      <c r="AY247" s="144">
        <v>19545469081.369999</v>
      </c>
      <c r="AZ247" s="144">
        <v>123304739303.64</v>
      </c>
      <c r="BA247" s="144">
        <v>148780996805</v>
      </c>
      <c r="BB247" s="144">
        <v>34892050000</v>
      </c>
      <c r="BC247" s="144">
        <v>195063505986.14001</v>
      </c>
      <c r="BD247" s="142">
        <v>282422940181</v>
      </c>
      <c r="BE247" s="142">
        <v>312239552482.20001</v>
      </c>
      <c r="BF247" s="144">
        <v>150742439000</v>
      </c>
      <c r="BG247" s="144">
        <v>153869875980.45001</v>
      </c>
      <c r="BH247" s="144">
        <v>29305113300</v>
      </c>
      <c r="BI247" s="144">
        <v>4328424000</v>
      </c>
      <c r="BJ247" s="144">
        <v>37271930672.870003</v>
      </c>
      <c r="BK247" s="144">
        <v>152942446100</v>
      </c>
      <c r="BL247" s="144">
        <v>32978355496.919998</v>
      </c>
      <c r="BM247" s="144">
        <v>227870038984.64999</v>
      </c>
      <c r="BN247" s="144">
        <v>31020562300</v>
      </c>
      <c r="BO247" s="144">
        <v>4963545499</v>
      </c>
      <c r="BP247" s="144">
        <v>39581232172.839996</v>
      </c>
      <c r="BQ247" s="154">
        <v>43363</v>
      </c>
      <c r="BR247" s="144">
        <v>26977363000</v>
      </c>
      <c r="BS247" s="152">
        <v>1864500000</v>
      </c>
      <c r="BT247" s="144">
        <v>30659808365.990002</v>
      </c>
      <c r="BU247" s="144">
        <v>114414600500</v>
      </c>
      <c r="BV247" s="152">
        <v>133277526975.53999</v>
      </c>
      <c r="BW247" s="144">
        <f>243434398500+74595065000</f>
        <v>318029463500</v>
      </c>
      <c r="BX247" s="144">
        <v>373069928206.67999</v>
      </c>
      <c r="BY247" s="148">
        <v>74498109800</v>
      </c>
      <c r="BZ247" s="148">
        <v>10686705000</v>
      </c>
      <c r="CA247" s="148">
        <v>99094294945.699997</v>
      </c>
      <c r="CB247" s="148">
        <v>79682385300</v>
      </c>
      <c r="CC247" s="148">
        <v>79804286623.660004</v>
      </c>
      <c r="CD247" s="148">
        <v>21960732500</v>
      </c>
      <c r="CE247" s="148">
        <v>26987833318.349998</v>
      </c>
      <c r="CI247" s="148">
        <v>195615136500</v>
      </c>
      <c r="CJ247" s="148">
        <v>195218840395.51999</v>
      </c>
      <c r="CK247" s="155">
        <v>41609660400</v>
      </c>
      <c r="CL247" s="155">
        <v>51625814929.389999</v>
      </c>
      <c r="CM247" s="148"/>
      <c r="CN247" s="148"/>
      <c r="CO247" s="148"/>
      <c r="CP247" s="148"/>
      <c r="CQ247" s="148"/>
      <c r="CR247" s="148"/>
      <c r="CS247" s="148"/>
      <c r="CT247" s="148"/>
      <c r="CU247" s="148"/>
      <c r="CV247" s="148"/>
      <c r="CW247" s="148"/>
      <c r="CX247" s="148"/>
    </row>
    <row r="248" spans="1:102" x14ac:dyDescent="0.25">
      <c r="A248" s="154">
        <v>43364</v>
      </c>
      <c r="B248" s="142">
        <v>533550116000</v>
      </c>
      <c r="C248" s="142">
        <v>572094063147.20996</v>
      </c>
      <c r="D248" s="144">
        <v>292220499700</v>
      </c>
      <c r="E248" s="144">
        <v>339090807100</v>
      </c>
      <c r="F248" s="144">
        <v>797445287191.72205</v>
      </c>
      <c r="G248" s="142">
        <v>102648100500</v>
      </c>
      <c r="H248" s="142">
        <v>127770442207.75999</v>
      </c>
      <c r="I248" s="144">
        <v>0</v>
      </c>
      <c r="J248" s="144">
        <v>124080</v>
      </c>
      <c r="K248" s="144">
        <v>66434804.390000001</v>
      </c>
      <c r="L248" s="144">
        <v>565885462980</v>
      </c>
      <c r="M248" s="144">
        <v>689494283523.76099</v>
      </c>
      <c r="N248" s="144">
        <v>276354481980</v>
      </c>
      <c r="O248" s="144">
        <v>27440769760</v>
      </c>
      <c r="P248" s="144">
        <v>384434589555.51001</v>
      </c>
      <c r="Q248" s="144">
        <v>61567695050</v>
      </c>
      <c r="R248" s="144">
        <v>13705663980</v>
      </c>
      <c r="S248" s="144">
        <v>81597653372.550003</v>
      </c>
      <c r="T248" s="144">
        <v>421549949264.56</v>
      </c>
      <c r="U248" s="144">
        <v>36905837306.599998</v>
      </c>
      <c r="V248" s="144">
        <v>499537781045.81</v>
      </c>
      <c r="W248" s="144">
        <v>22939478000</v>
      </c>
      <c r="X248" s="144">
        <v>4751130013.0799999</v>
      </c>
      <c r="Y248" s="144">
        <v>44811765736.360001</v>
      </c>
      <c r="Z248" s="144">
        <v>63759576301.730003</v>
      </c>
      <c r="AA248" s="144">
        <v>65588754950.370003</v>
      </c>
      <c r="AB248" s="144">
        <v>33512536600</v>
      </c>
      <c r="AC248" s="144">
        <v>5080895301.8400002</v>
      </c>
      <c r="AD248" s="144">
        <v>42811818037.57</v>
      </c>
      <c r="AE248" s="144">
        <v>28260963600</v>
      </c>
      <c r="AF248" s="144">
        <v>3490003523.3299999</v>
      </c>
      <c r="AG248" s="144">
        <v>36093013581.730003</v>
      </c>
      <c r="AH248" s="142">
        <v>680407448853.59998</v>
      </c>
      <c r="AI248" s="142">
        <v>709248388654.83899</v>
      </c>
      <c r="AJ248" s="144">
        <v>18147072800</v>
      </c>
      <c r="AK248" s="144">
        <v>3343066788.4200001</v>
      </c>
      <c r="AL248" s="144">
        <v>29361113858.779999</v>
      </c>
      <c r="AM248" s="144">
        <v>71738125090.080002</v>
      </c>
      <c r="AN248" s="144">
        <v>15379744039.360001</v>
      </c>
      <c r="AO248" s="144">
        <v>91593885046.270004</v>
      </c>
      <c r="AP248" s="142">
        <v>200632881000</v>
      </c>
      <c r="AQ248" s="142">
        <v>307030917896.22998</v>
      </c>
      <c r="AR248" s="144">
        <v>26582362000</v>
      </c>
      <c r="AS248" s="144">
        <v>5750755040.3100004</v>
      </c>
      <c r="AT248" s="144">
        <v>53034045546.650002</v>
      </c>
      <c r="AU248" s="144">
        <v>1040816601800</v>
      </c>
      <c r="AV248" s="144">
        <v>73439356000</v>
      </c>
      <c r="AW248" s="144">
        <v>1142204543077.8301</v>
      </c>
      <c r="AX248" s="144">
        <v>96579844400</v>
      </c>
      <c r="AY248" s="144">
        <v>19406311641.369999</v>
      </c>
      <c r="AZ248" s="144">
        <v>123174794724.92</v>
      </c>
      <c r="BA248" s="144">
        <v>150948992205</v>
      </c>
      <c r="BB248" s="144">
        <v>29514280000</v>
      </c>
      <c r="BC248" s="144">
        <v>197325940099.04999</v>
      </c>
      <c r="BD248" s="142">
        <v>283018896285</v>
      </c>
      <c r="BE248" s="142">
        <v>312907265795.64001</v>
      </c>
      <c r="BF248" s="144">
        <v>150700403500</v>
      </c>
      <c r="BG248" s="144">
        <v>153863568666.14001</v>
      </c>
      <c r="BH248" s="144">
        <v>29334836100</v>
      </c>
      <c r="BI248" s="144">
        <v>4357413500</v>
      </c>
      <c r="BJ248" s="144">
        <v>37335394197.220001</v>
      </c>
      <c r="BK248" s="144">
        <v>152941223000</v>
      </c>
      <c r="BL248" s="144">
        <v>32957924996.919998</v>
      </c>
      <c r="BM248" s="144">
        <v>227690118416.63</v>
      </c>
      <c r="BN248" s="144">
        <v>31020183300</v>
      </c>
      <c r="BO248" s="144">
        <v>4985428999</v>
      </c>
      <c r="BP248" s="144">
        <v>39608942766.440002</v>
      </c>
      <c r="BQ248" s="154">
        <v>43364</v>
      </c>
      <c r="BR248" s="144">
        <v>27143235500</v>
      </c>
      <c r="BS248" s="152">
        <v>1872825000</v>
      </c>
      <c r="BT248" s="144">
        <v>30838599660.150002</v>
      </c>
      <c r="BU248" s="144">
        <v>114414105000</v>
      </c>
      <c r="BV248" s="152">
        <v>133306421344.94</v>
      </c>
      <c r="BW248" s="144">
        <f>243696531000+75667795000</f>
        <v>319364326000</v>
      </c>
      <c r="BX248" s="144">
        <v>374306592676.78998</v>
      </c>
      <c r="BY248" s="148">
        <v>74592364900</v>
      </c>
      <c r="BZ248" s="148">
        <v>10750461000</v>
      </c>
      <c r="CA248" s="148">
        <v>99264530260.139999</v>
      </c>
      <c r="CB248" s="148">
        <v>80092715900</v>
      </c>
      <c r="CC248" s="148">
        <v>80211800197.869995</v>
      </c>
      <c r="CD248" s="148">
        <v>21987617500</v>
      </c>
      <c r="CE248" s="148">
        <v>27019544226.029999</v>
      </c>
      <c r="CI248" s="148">
        <v>196329888100</v>
      </c>
      <c r="CJ248" s="148">
        <v>195925676800.87</v>
      </c>
      <c r="CK248" s="155">
        <v>41606893700</v>
      </c>
      <c r="CL248" s="155">
        <v>51636763721.370003</v>
      </c>
      <c r="CM248" s="148"/>
      <c r="CN248" s="148"/>
      <c r="CO248" s="148"/>
      <c r="CP248" s="148"/>
      <c r="CQ248" s="148"/>
      <c r="CR248" s="148"/>
      <c r="CS248" s="148"/>
      <c r="CT248" s="148"/>
      <c r="CU248" s="148"/>
      <c r="CV248" s="148"/>
      <c r="CW248" s="148"/>
      <c r="CX248" s="148"/>
    </row>
    <row r="249" spans="1:102" x14ac:dyDescent="0.25">
      <c r="A249" s="154">
        <v>43367</v>
      </c>
      <c r="B249" s="142">
        <v>533541914500</v>
      </c>
      <c r="C249" s="142">
        <v>571273424461.63</v>
      </c>
      <c r="D249" s="144">
        <v>291657904370</v>
      </c>
      <c r="E249" s="144">
        <v>333893241900</v>
      </c>
      <c r="F249" s="144">
        <v>791905571048.65198</v>
      </c>
      <c r="G249" s="142">
        <v>102611000210</v>
      </c>
      <c r="H249" s="142">
        <v>127806739267.53</v>
      </c>
      <c r="I249" s="144">
        <v>0</v>
      </c>
      <c r="J249" s="144">
        <v>121000</v>
      </c>
      <c r="K249" s="144">
        <v>66423303.369999997</v>
      </c>
      <c r="L249" s="144">
        <v>565589559687</v>
      </c>
      <c r="M249" s="144">
        <v>689592085513.26099</v>
      </c>
      <c r="N249" s="144">
        <v>276104518920</v>
      </c>
      <c r="O249" s="144">
        <v>27183251500</v>
      </c>
      <c r="P249" s="144">
        <v>384119351422.97998</v>
      </c>
      <c r="Q249" s="144">
        <v>61422264400</v>
      </c>
      <c r="R249" s="144">
        <v>13625291850</v>
      </c>
      <c r="S249" s="144">
        <v>81399502275.240005</v>
      </c>
      <c r="T249" s="144">
        <v>421377918776.56</v>
      </c>
      <c r="U249" s="144">
        <v>36496665006.599998</v>
      </c>
      <c r="V249" s="144">
        <v>499181590483.60999</v>
      </c>
      <c r="W249" s="144">
        <v>22916923500</v>
      </c>
      <c r="X249" s="144">
        <v>4699378628.0799999</v>
      </c>
      <c r="Y249" s="144">
        <v>44749568904.379997</v>
      </c>
      <c r="Z249" s="144">
        <v>62837580301.730003</v>
      </c>
      <c r="AA249" s="144">
        <v>64651746085.900002</v>
      </c>
      <c r="AB249" s="144">
        <v>33456253600</v>
      </c>
      <c r="AC249" s="144">
        <v>5023776751.8400002</v>
      </c>
      <c r="AD249" s="144">
        <v>42720153169.080002</v>
      </c>
      <c r="AE249" s="144">
        <v>28220805500</v>
      </c>
      <c r="AF249" s="144">
        <v>3452434753.3299999</v>
      </c>
      <c r="AG249" s="144">
        <v>36028511058.550003</v>
      </c>
      <c r="AH249" s="142">
        <v>680383608853.59998</v>
      </c>
      <c r="AI249" s="142">
        <v>696549402605.30896</v>
      </c>
      <c r="AJ249" s="144">
        <v>18121461550</v>
      </c>
      <c r="AK249" s="144">
        <v>3307679373.4200001</v>
      </c>
      <c r="AL249" s="144">
        <v>29309912387.759998</v>
      </c>
      <c r="AM249" s="144">
        <v>71598713799.070007</v>
      </c>
      <c r="AN249" s="144">
        <v>15288955399.360001</v>
      </c>
      <c r="AO249" s="144">
        <v>91391370712.229996</v>
      </c>
      <c r="AP249" s="142">
        <v>200620503500</v>
      </c>
      <c r="AQ249" s="142">
        <v>308157761340.71002</v>
      </c>
      <c r="AR249" s="144">
        <v>26560460200</v>
      </c>
      <c r="AS249" s="144">
        <v>5690677500.3100004</v>
      </c>
      <c r="AT249" s="144">
        <v>52968894237.699997</v>
      </c>
      <c r="AU249" s="144">
        <v>1026276590300</v>
      </c>
      <c r="AV249" s="144">
        <v>71565588000</v>
      </c>
      <c r="AW249" s="144">
        <v>1141455475231.4199</v>
      </c>
      <c r="AX249" s="144">
        <v>96550801400</v>
      </c>
      <c r="AY249" s="144">
        <v>19127514001.369999</v>
      </c>
      <c r="AZ249" s="144">
        <v>122926108192.35001</v>
      </c>
      <c r="BA249" s="144">
        <v>150327083691</v>
      </c>
      <c r="BB249" s="144">
        <v>32865360000</v>
      </c>
      <c r="BC249" s="144">
        <v>196271010473.14001</v>
      </c>
      <c r="BD249" s="142">
        <v>282495258892</v>
      </c>
      <c r="BE249" s="142">
        <v>312559601606.94</v>
      </c>
      <c r="BF249" s="144">
        <v>147817184000</v>
      </c>
      <c r="BG249" s="144">
        <v>151087533795.63</v>
      </c>
      <c r="BH249" s="144">
        <v>29289623500</v>
      </c>
      <c r="BI249" s="144">
        <v>4305003000</v>
      </c>
      <c r="BJ249" s="144">
        <v>37252026531.220001</v>
      </c>
      <c r="BK249" s="144">
        <v>152938387800</v>
      </c>
      <c r="BL249" s="144">
        <v>32921714496.919998</v>
      </c>
      <c r="BM249" s="144">
        <v>227773350457.13</v>
      </c>
      <c r="BN249" s="144">
        <v>31019638300</v>
      </c>
      <c r="BO249" s="144">
        <v>4932705999</v>
      </c>
      <c r="BP249" s="144">
        <v>39576267601.209999</v>
      </c>
      <c r="BQ249" s="154">
        <v>43367</v>
      </c>
      <c r="BR249" s="144">
        <v>27025449500</v>
      </c>
      <c r="BS249" s="152">
        <v>1827150000</v>
      </c>
      <c r="BT249" s="144">
        <v>30688910149.849998</v>
      </c>
      <c r="BU249" s="144">
        <v>118393134000</v>
      </c>
      <c r="BV249" s="152">
        <v>133374479069.19</v>
      </c>
      <c r="BW249" s="144">
        <f>243835105000+75573505000</f>
        <v>319408610000</v>
      </c>
      <c r="BX249" s="144">
        <v>374037212039.91998</v>
      </c>
      <c r="BY249" s="148">
        <v>74500134900</v>
      </c>
      <c r="BZ249" s="148">
        <v>10618069500</v>
      </c>
      <c r="CA249" s="148">
        <v>99087680828.039993</v>
      </c>
      <c r="CB249" s="148">
        <v>78768065800</v>
      </c>
      <c r="CC249" s="148">
        <v>78876551152.929993</v>
      </c>
      <c r="CD249" s="148">
        <v>21975125000</v>
      </c>
      <c r="CE249" s="148">
        <v>27021526260.98</v>
      </c>
      <c r="CI249" s="148">
        <v>193751632500</v>
      </c>
      <c r="CJ249" s="148">
        <v>193321520332.12</v>
      </c>
      <c r="CK249" s="155">
        <v>41598312500</v>
      </c>
      <c r="CL249" s="155">
        <v>51658979109.879997</v>
      </c>
      <c r="CM249" s="148"/>
      <c r="CN249" s="148"/>
      <c r="CO249" s="148"/>
      <c r="CP249" s="148"/>
      <c r="CQ249" s="148"/>
      <c r="CR249" s="148"/>
      <c r="CS249" s="148"/>
      <c r="CT249" s="148"/>
      <c r="CU249" s="148"/>
      <c r="CV249" s="148"/>
      <c r="CW249" s="148"/>
      <c r="CX249" s="148"/>
    </row>
    <row r="250" spans="1:102" x14ac:dyDescent="0.25">
      <c r="A250" s="154">
        <v>43368</v>
      </c>
      <c r="B250" s="142">
        <v>533541135500</v>
      </c>
      <c r="C250" s="142">
        <v>566049926913.52002</v>
      </c>
      <c r="D250" s="144">
        <v>291402115171</v>
      </c>
      <c r="E250" s="144">
        <v>334874611800</v>
      </c>
      <c r="F250" s="144">
        <v>792702327341.34204</v>
      </c>
      <c r="G250" s="142">
        <v>102569003622</v>
      </c>
      <c r="H250" s="142">
        <v>127691996284.95</v>
      </c>
      <c r="I250" s="144">
        <v>0</v>
      </c>
      <c r="J250" s="144">
        <v>120120</v>
      </c>
      <c r="K250" s="144">
        <v>66419616.850000001</v>
      </c>
      <c r="L250" s="144">
        <v>562373926483</v>
      </c>
      <c r="M250" s="144">
        <v>689533041717.54102</v>
      </c>
      <c r="N250" s="144">
        <v>275883466640</v>
      </c>
      <c r="O250" s="144">
        <v>27104805140</v>
      </c>
      <c r="P250" s="144">
        <v>383883947337.59998</v>
      </c>
      <c r="Q250" s="144">
        <v>61331112750</v>
      </c>
      <c r="R250" s="144">
        <v>14177213570</v>
      </c>
      <c r="S250" s="144">
        <v>81869550146.850006</v>
      </c>
      <c r="T250" s="144">
        <v>421273705001.56</v>
      </c>
      <c r="U250" s="144">
        <v>36435123706.599998</v>
      </c>
      <c r="V250" s="144">
        <v>499090872158.34998</v>
      </c>
      <c r="W250" s="144">
        <v>22899559000</v>
      </c>
      <c r="X250" s="144">
        <v>4691944018.0799999</v>
      </c>
      <c r="Y250" s="144">
        <v>44729166560.370003</v>
      </c>
      <c r="Z250" s="144">
        <v>62695170501.730003</v>
      </c>
      <c r="AA250" s="144">
        <v>64512350535.900002</v>
      </c>
      <c r="AB250" s="144">
        <v>33448856500</v>
      </c>
      <c r="AC250" s="144">
        <v>5028691951.8400002</v>
      </c>
      <c r="AD250" s="144">
        <v>42721991465.550003</v>
      </c>
      <c r="AE250" s="144">
        <v>28198585500</v>
      </c>
      <c r="AF250" s="144">
        <v>3443970533.3299999</v>
      </c>
      <c r="AG250" s="144">
        <v>36002730643.239998</v>
      </c>
      <c r="AH250" s="142">
        <v>683379040353.59998</v>
      </c>
      <c r="AI250" s="142">
        <v>745638896929.44897</v>
      </c>
      <c r="AJ250" s="144">
        <v>22457423700</v>
      </c>
      <c r="AK250" s="144">
        <v>3299260183.4200001</v>
      </c>
      <c r="AL250" s="144">
        <v>29283765109.549999</v>
      </c>
      <c r="AM250" s="144">
        <v>71505741851.070007</v>
      </c>
      <c r="AN250" s="144">
        <v>15899561959.360001</v>
      </c>
      <c r="AO250" s="144">
        <v>91918552579.949997</v>
      </c>
      <c r="AP250" s="142">
        <v>200616487500</v>
      </c>
      <c r="AQ250" s="142">
        <v>308199789243.92999</v>
      </c>
      <c r="AR250" s="144">
        <v>22202943000</v>
      </c>
      <c r="AS250" s="144">
        <v>5679377560.3100004</v>
      </c>
      <c r="AT250" s="144">
        <v>52959265454.110001</v>
      </c>
      <c r="AU250" s="144">
        <v>1026146483300</v>
      </c>
      <c r="AV250" s="144">
        <v>71795714000</v>
      </c>
      <c r="AW250" s="144">
        <v>1141777592206.46</v>
      </c>
      <c r="AX250" s="144">
        <v>96540926400</v>
      </c>
      <c r="AY250" s="144">
        <v>19108692961.369999</v>
      </c>
      <c r="AZ250" s="144">
        <v>122917191727.75</v>
      </c>
      <c r="BA250" s="144">
        <v>149426498191</v>
      </c>
      <c r="BB250" s="144">
        <v>39354140000</v>
      </c>
      <c r="BC250" s="144">
        <v>195459427883.01001</v>
      </c>
      <c r="BD250" s="142">
        <v>282119901099</v>
      </c>
      <c r="BE250" s="142">
        <v>312243473412.60999</v>
      </c>
      <c r="BF250" s="144">
        <v>148034572500.00003</v>
      </c>
      <c r="BG250" s="144">
        <v>151340661130.44</v>
      </c>
      <c r="BH250" s="144">
        <v>29269023400</v>
      </c>
      <c r="BI250" s="144">
        <v>4300191500</v>
      </c>
      <c r="BJ250" s="144">
        <v>37231787866.879997</v>
      </c>
      <c r="BK250" s="144">
        <v>168395922492</v>
      </c>
      <c r="BL250" s="144">
        <v>38164195496.919998</v>
      </c>
      <c r="BM250" s="144">
        <v>227618892571.04999</v>
      </c>
      <c r="BN250" s="144">
        <v>31019259300</v>
      </c>
      <c r="BO250" s="144">
        <v>4930439499</v>
      </c>
      <c r="BP250" s="144">
        <v>39580524980.940002</v>
      </c>
      <c r="BQ250" s="154">
        <v>43368</v>
      </c>
      <c r="BR250" s="144">
        <v>27109426000</v>
      </c>
      <c r="BS250" s="152">
        <v>1840000000</v>
      </c>
      <c r="BT250" s="144">
        <v>30790329907.259998</v>
      </c>
      <c r="BU250" s="144">
        <v>115353269500</v>
      </c>
      <c r="BV250" s="152">
        <v>133403603449.94</v>
      </c>
      <c r="BW250" s="144">
        <f>243709940000+75087735000</f>
        <v>318797675000</v>
      </c>
      <c r="BX250" s="144">
        <v>375401437291.28003</v>
      </c>
      <c r="BY250" s="148">
        <v>74431254600</v>
      </c>
      <c r="BZ250" s="148">
        <v>10600979500</v>
      </c>
      <c r="CA250" s="148">
        <v>99018261666.850006</v>
      </c>
      <c r="CB250" s="148">
        <v>78642917000</v>
      </c>
      <c r="CC250" s="148">
        <v>78749167474.020004</v>
      </c>
      <c r="CD250" s="148">
        <v>21975110000</v>
      </c>
      <c r="CE250" s="148">
        <v>27026336039.529999</v>
      </c>
      <c r="CI250" s="148">
        <v>193338602300</v>
      </c>
      <c r="CJ250" s="148">
        <v>192895562092.87</v>
      </c>
      <c r="CK250" s="155">
        <v>44638860600</v>
      </c>
      <c r="CL250" s="155">
        <v>51678815991.169998</v>
      </c>
      <c r="CM250" s="148"/>
      <c r="CN250" s="148"/>
      <c r="CO250" s="148"/>
      <c r="CP250" s="148"/>
      <c r="CQ250" s="148"/>
      <c r="CR250" s="148"/>
      <c r="CS250" s="148"/>
      <c r="CT250" s="148"/>
      <c r="CU250" s="148"/>
      <c r="CV250" s="148"/>
      <c r="CW250" s="148"/>
      <c r="CX250" s="148"/>
    </row>
    <row r="251" spans="1:102" x14ac:dyDescent="0.25">
      <c r="A251" s="154">
        <v>43369</v>
      </c>
      <c r="B251" s="142">
        <v>553676736500</v>
      </c>
      <c r="C251" s="142">
        <v>566086190257.53003</v>
      </c>
      <c r="D251" s="144">
        <v>306192687785</v>
      </c>
      <c r="E251" s="144">
        <v>332424345200</v>
      </c>
      <c r="F251" s="144">
        <v>790456721278.37195</v>
      </c>
      <c r="G251" s="142">
        <v>102575003290</v>
      </c>
      <c r="H251" s="142">
        <v>127704135343.10001</v>
      </c>
      <c r="I251" s="144">
        <v>0</v>
      </c>
      <c r="J251" s="144">
        <v>119240</v>
      </c>
      <c r="K251" s="144">
        <v>66415930.490000002</v>
      </c>
      <c r="L251" s="144">
        <v>625050231931</v>
      </c>
      <c r="M251" s="144">
        <v>689699967263.06104</v>
      </c>
      <c r="N251" s="144">
        <v>275931920280</v>
      </c>
      <c r="O251" s="144">
        <v>27150428780</v>
      </c>
      <c r="P251" s="144">
        <v>384043746163.31</v>
      </c>
      <c r="Q251" s="144">
        <v>61377136300</v>
      </c>
      <c r="R251" s="144">
        <v>13564350790</v>
      </c>
      <c r="S251" s="144">
        <v>81312141521.570007</v>
      </c>
      <c r="T251" s="144">
        <v>421359951622.56</v>
      </c>
      <c r="U251" s="144">
        <v>36471717906.599998</v>
      </c>
      <c r="V251" s="144">
        <v>499286909214.53003</v>
      </c>
      <c r="W251" s="144">
        <v>25424513000</v>
      </c>
      <c r="X251" s="144">
        <v>4704508408.0799999</v>
      </c>
      <c r="Y251" s="144">
        <v>44772268084.540001</v>
      </c>
      <c r="Z251" s="144">
        <v>62735345001.730003</v>
      </c>
      <c r="AA251" s="144">
        <v>64547557025.839996</v>
      </c>
      <c r="AB251" s="144">
        <v>33476037600</v>
      </c>
      <c r="AC251" s="144">
        <v>5012801651.8400002</v>
      </c>
      <c r="AD251" s="144">
        <v>42737602317.32</v>
      </c>
      <c r="AE251" s="144">
        <v>28205862800</v>
      </c>
      <c r="AF251" s="144">
        <v>3449929313.3299999</v>
      </c>
      <c r="AG251" s="144">
        <v>36020871858.059998</v>
      </c>
      <c r="AH251" s="142">
        <v>667302256853.59998</v>
      </c>
      <c r="AI251" s="142">
        <v>744055292453.61902</v>
      </c>
      <c r="AJ251" s="144">
        <v>22460585050</v>
      </c>
      <c r="AK251" s="144">
        <v>3305160993.4200001</v>
      </c>
      <c r="AL251" s="144">
        <v>29292747377.25</v>
      </c>
      <c r="AM251" s="144">
        <v>71546787596.070007</v>
      </c>
      <c r="AN251" s="144">
        <v>15218028019.360001</v>
      </c>
      <c r="AO251" s="144">
        <v>91286844583.690002</v>
      </c>
      <c r="AP251" s="142">
        <v>122855664500</v>
      </c>
      <c r="AQ251" s="142">
        <v>308201170624.66998</v>
      </c>
      <c r="AR251" s="144">
        <v>24710058500</v>
      </c>
      <c r="AS251" s="144">
        <v>5694176620.3100004</v>
      </c>
      <c r="AT251" s="144">
        <v>52987171443.019997</v>
      </c>
      <c r="AU251" s="144">
        <v>1026013831800</v>
      </c>
      <c r="AV251" s="144">
        <v>71446362000</v>
      </c>
      <c r="AW251" s="144">
        <v>1141513318361.9399</v>
      </c>
      <c r="AX251" s="144">
        <v>96531051400</v>
      </c>
      <c r="AY251" s="144">
        <v>19122880421.369999</v>
      </c>
      <c r="AZ251" s="144">
        <v>122941284196.31</v>
      </c>
      <c r="BA251" s="144">
        <v>149602317522</v>
      </c>
      <c r="BB251" s="144">
        <v>39161760000</v>
      </c>
      <c r="BC251" s="144">
        <v>195884287757.87</v>
      </c>
      <c r="BD251" s="142">
        <v>299412443420</v>
      </c>
      <c r="BE251" s="142">
        <v>312613584067.65997</v>
      </c>
      <c r="BF251" s="144">
        <v>148707684500</v>
      </c>
      <c r="BG251" s="144">
        <v>152049470996.44</v>
      </c>
      <c r="BH251" s="144">
        <v>29279133100</v>
      </c>
      <c r="BI251" s="144">
        <v>4309822000</v>
      </c>
      <c r="BJ251" s="144">
        <v>37256701985.760002</v>
      </c>
      <c r="BK251" s="144">
        <v>164955082561</v>
      </c>
      <c r="BL251" s="144">
        <v>38138322496.919998</v>
      </c>
      <c r="BM251" s="144">
        <v>227646662474.98999</v>
      </c>
      <c r="BN251" s="144">
        <v>31018880300</v>
      </c>
      <c r="BO251" s="144">
        <v>4944248499</v>
      </c>
      <c r="BP251" s="144">
        <v>39600792686.169998</v>
      </c>
      <c r="BQ251" s="154">
        <v>43369</v>
      </c>
      <c r="BR251" s="144">
        <v>27137279500</v>
      </c>
      <c r="BS251" s="152">
        <v>1823000000</v>
      </c>
      <c r="BT251" s="144">
        <v>30805774794.110001</v>
      </c>
      <c r="BU251" s="144">
        <v>115352981000</v>
      </c>
      <c r="BV251" s="152">
        <v>133428278533.25999</v>
      </c>
      <c r="BW251" s="144">
        <f>243890850000+75176290000</f>
        <v>319067140000</v>
      </c>
      <c r="BX251" s="144">
        <v>375976289961.20001</v>
      </c>
      <c r="BY251" s="148">
        <v>74451308900</v>
      </c>
      <c r="BZ251" s="148">
        <v>10615661500</v>
      </c>
      <c r="CA251" s="148">
        <v>99066875125.600006</v>
      </c>
      <c r="CB251" s="148">
        <v>78568112300</v>
      </c>
      <c r="CC251" s="148">
        <v>78671582318.869995</v>
      </c>
      <c r="CD251" s="148">
        <v>21988102500</v>
      </c>
      <c r="CE251" s="148">
        <v>27042761993.099998</v>
      </c>
      <c r="CI251" s="148">
        <v>193581513900</v>
      </c>
      <c r="CJ251" s="148">
        <v>193130651866.34</v>
      </c>
      <c r="CK251" s="155">
        <v>44637849100</v>
      </c>
      <c r="CL251" s="155">
        <v>51727889176.379997</v>
      </c>
      <c r="CM251" s="148"/>
      <c r="CN251" s="148"/>
      <c r="CO251" s="148"/>
      <c r="CP251" s="148"/>
      <c r="CQ251" s="148"/>
      <c r="CR251" s="148"/>
      <c r="CS251" s="148"/>
      <c r="CT251" s="148"/>
      <c r="CU251" s="148"/>
      <c r="CV251" s="148"/>
      <c r="CW251" s="148"/>
      <c r="CX251" s="148"/>
    </row>
    <row r="252" spans="1:102" x14ac:dyDescent="0.25">
      <c r="A252" s="154">
        <v>43370</v>
      </c>
      <c r="B252" s="142">
        <v>553669753500</v>
      </c>
      <c r="C252" s="142">
        <v>566152776157.23999</v>
      </c>
      <c r="D252" s="144">
        <v>291623632125</v>
      </c>
      <c r="E252" s="144">
        <v>332214137800</v>
      </c>
      <c r="F252" s="144">
        <v>791358369855.13196</v>
      </c>
      <c r="G252" s="142">
        <v>102613332662</v>
      </c>
      <c r="H252" s="142">
        <v>127767432217.17999</v>
      </c>
      <c r="I252" s="144">
        <v>0</v>
      </c>
      <c r="J252" s="144">
        <v>119680</v>
      </c>
      <c r="K252" s="144">
        <v>66413564.280000001</v>
      </c>
      <c r="L252" s="144">
        <v>619991564478</v>
      </c>
      <c r="M252" s="144">
        <v>690337751536.91101</v>
      </c>
      <c r="N252" s="144">
        <v>276042940700</v>
      </c>
      <c r="O252" s="144">
        <v>27340840460</v>
      </c>
      <c r="P252" s="144">
        <v>384385399856.39001</v>
      </c>
      <c r="Q252" s="144">
        <v>62639258700</v>
      </c>
      <c r="R252" s="144">
        <v>13615012380</v>
      </c>
      <c r="S252" s="144">
        <v>81482811471.789993</v>
      </c>
      <c r="T252" s="144">
        <v>418010938327.56</v>
      </c>
      <c r="U252" s="144">
        <v>36794846806.599998</v>
      </c>
      <c r="V252" s="144">
        <v>499651631462.40997</v>
      </c>
      <c r="W252" s="144">
        <v>25463002000</v>
      </c>
      <c r="X252" s="144">
        <v>4741605963.0799999</v>
      </c>
      <c r="Y252" s="144">
        <v>44852200926.540001</v>
      </c>
      <c r="Z252" s="144">
        <v>63440321801.730003</v>
      </c>
      <c r="AA252" s="144">
        <v>65247563043.870003</v>
      </c>
      <c r="AB252" s="144">
        <v>33508557000</v>
      </c>
      <c r="AC252" s="144">
        <v>5067066801.8400002</v>
      </c>
      <c r="AD252" s="144">
        <v>42828705690.230003</v>
      </c>
      <c r="AE252" s="144">
        <v>28239892900</v>
      </c>
      <c r="AF252" s="144">
        <v>3480463923.3299999</v>
      </c>
      <c r="AG252" s="144">
        <v>36090340766.889999</v>
      </c>
      <c r="AH252" s="142">
        <v>660975165353.59998</v>
      </c>
      <c r="AI252" s="142">
        <v>679302153940.36902</v>
      </c>
      <c r="AJ252" s="144">
        <v>22468679900</v>
      </c>
      <c r="AK252" s="144">
        <v>3333770338.4200001</v>
      </c>
      <c r="AL252" s="144">
        <v>29332400767.43</v>
      </c>
      <c r="AM252" s="144">
        <v>70505446164.070007</v>
      </c>
      <c r="AN252" s="144">
        <v>15276812539.360001</v>
      </c>
      <c r="AO252" s="144">
        <v>91464055084.949997</v>
      </c>
      <c r="AP252" s="142">
        <v>99282527500</v>
      </c>
      <c r="AQ252" s="142">
        <v>126666621751.25999</v>
      </c>
      <c r="AR252" s="144">
        <v>24722863500</v>
      </c>
      <c r="AS252" s="144">
        <v>5737345340.3100004</v>
      </c>
      <c r="AT252" s="144">
        <v>53050532173.459999</v>
      </c>
      <c r="AU252" s="144">
        <v>1025904000300</v>
      </c>
      <c r="AV252" s="144">
        <v>72624516000</v>
      </c>
      <c r="AW252" s="144">
        <v>1172767568788.1101</v>
      </c>
      <c r="AX252" s="144">
        <v>96521176400</v>
      </c>
      <c r="AY252" s="144">
        <v>19296898441.369999</v>
      </c>
      <c r="AZ252" s="144">
        <v>123125243861.28</v>
      </c>
      <c r="BA252" s="144">
        <v>150236865660</v>
      </c>
      <c r="BB252" s="144">
        <v>35728910000</v>
      </c>
      <c r="BC252" s="144">
        <v>197047883519.23001</v>
      </c>
      <c r="BD252" s="142">
        <v>297898671536</v>
      </c>
      <c r="BE252" s="142">
        <v>313366122051.25</v>
      </c>
      <c r="BF252" s="144">
        <v>149410884000</v>
      </c>
      <c r="BG252" s="144">
        <v>152788405649.54001</v>
      </c>
      <c r="BH252" s="144">
        <v>29287318300</v>
      </c>
      <c r="BI252" s="144">
        <v>4350705500</v>
      </c>
      <c r="BJ252" s="144">
        <v>37310943394.300003</v>
      </c>
      <c r="BK252" s="144">
        <v>163286282234</v>
      </c>
      <c r="BL252" s="144">
        <v>37279123996.919998</v>
      </c>
      <c r="BM252" s="144">
        <v>228154244625.04001</v>
      </c>
      <c r="BN252" s="144">
        <v>31018501300</v>
      </c>
      <c r="BO252" s="144">
        <v>4995250499</v>
      </c>
      <c r="BP252" s="144">
        <v>39658312558.849998</v>
      </c>
      <c r="BQ252" s="154">
        <v>43370</v>
      </c>
      <c r="BR252" s="144">
        <v>27216224000</v>
      </c>
      <c r="BS252" s="152">
        <v>1853750000</v>
      </c>
      <c r="BT252" s="144">
        <v>30920060396.09</v>
      </c>
      <c r="BU252" s="144">
        <v>114852692500</v>
      </c>
      <c r="BV252" s="152">
        <v>133456498905.78999</v>
      </c>
      <c r="BW252" s="144">
        <f>244074714500+75526390000</f>
        <v>319601104500</v>
      </c>
      <c r="BX252" s="144">
        <v>378694209496.78003</v>
      </c>
      <c r="BY252" s="148">
        <v>78520191100</v>
      </c>
      <c r="BZ252" s="148">
        <v>10729628000</v>
      </c>
      <c r="CA252" s="148">
        <v>99276073919.380005</v>
      </c>
      <c r="CB252" s="148">
        <v>79712647600</v>
      </c>
      <c r="CC252" s="148">
        <v>79813091061.289993</v>
      </c>
      <c r="CD252" s="148">
        <v>21997465000</v>
      </c>
      <c r="CE252" s="148">
        <v>27056713902.470001</v>
      </c>
      <c r="CI252" s="148">
        <v>195513257900</v>
      </c>
      <c r="CJ252" s="148">
        <v>195054564599.84</v>
      </c>
      <c r="CK252" s="155">
        <v>44628506700</v>
      </c>
      <c r="CL252" s="155">
        <v>1622274020.49</v>
      </c>
      <c r="CM252" s="148"/>
      <c r="CN252" s="148"/>
      <c r="CO252" s="148"/>
      <c r="CP252" s="148"/>
      <c r="CQ252" s="148"/>
      <c r="CR252" s="148"/>
      <c r="CS252" s="148"/>
      <c r="CT252" s="148"/>
      <c r="CU252" s="148"/>
      <c r="CV252" s="148"/>
      <c r="CW252" s="148"/>
      <c r="CX252" s="148"/>
    </row>
    <row r="253" spans="1:102" x14ac:dyDescent="0.25">
      <c r="A253" s="154">
        <v>43371</v>
      </c>
      <c r="B253" s="142">
        <v>523779454500</v>
      </c>
      <c r="C253" s="142">
        <v>565960388503.53003</v>
      </c>
      <c r="D253" s="144">
        <v>381767963591</v>
      </c>
      <c r="E253" s="144">
        <v>380250569400</v>
      </c>
      <c r="F253" s="144">
        <v>796193687088.84204</v>
      </c>
      <c r="G253" s="142">
        <v>127646927876</v>
      </c>
      <c r="H253" s="142">
        <v>127851139054.63</v>
      </c>
      <c r="I253" s="144">
        <v>0</v>
      </c>
      <c r="J253" s="144">
        <v>120120</v>
      </c>
      <c r="K253" s="144">
        <v>66411198.170000002</v>
      </c>
      <c r="L253" s="144">
        <v>637911933976</v>
      </c>
      <c r="M253" s="144">
        <v>690837493350.03101</v>
      </c>
      <c r="N253" s="144">
        <v>278595204220</v>
      </c>
      <c r="O253" s="144">
        <v>28027275640</v>
      </c>
      <c r="P253" s="144">
        <v>385415738299.71997</v>
      </c>
      <c r="Q253" s="144">
        <v>62811379700</v>
      </c>
      <c r="R253" s="144">
        <v>14250483070</v>
      </c>
      <c r="S253" s="144">
        <v>81299082353.899994</v>
      </c>
      <c r="T253" s="144">
        <v>389283796413.56</v>
      </c>
      <c r="U253" s="144">
        <v>37408152706.599998</v>
      </c>
      <c r="V253" s="144">
        <v>500473686537.35999</v>
      </c>
      <c r="W253" s="144">
        <v>32336037000</v>
      </c>
      <c r="X253" s="144">
        <v>4825442518.0799999</v>
      </c>
      <c r="Y253" s="144">
        <v>45012681999.980003</v>
      </c>
      <c r="Z253" s="144">
        <v>64072817001.730003</v>
      </c>
      <c r="AA253" s="144">
        <v>65875002348.419998</v>
      </c>
      <c r="AB253" s="144">
        <v>33577622300</v>
      </c>
      <c r="AC253" s="144">
        <v>5245481451.8400002</v>
      </c>
      <c r="AD253" s="144">
        <v>43080497291.68</v>
      </c>
      <c r="AE253" s="144">
        <v>28303549000</v>
      </c>
      <c r="AF253" s="144">
        <v>3538260533.3299999</v>
      </c>
      <c r="AG253" s="144">
        <v>36216694091.510002</v>
      </c>
      <c r="AH253" s="142">
        <v>656179332853.59998</v>
      </c>
      <c r="AI253" s="142">
        <v>679427240584.10901</v>
      </c>
      <c r="AJ253" s="144">
        <v>22510064650</v>
      </c>
      <c r="AK253" s="144">
        <v>3391667683.4200001</v>
      </c>
      <c r="AL253" s="144">
        <v>29434895947.049999</v>
      </c>
      <c r="AM253" s="144">
        <v>70702664188.070007</v>
      </c>
      <c r="AN253" s="144">
        <v>15990852959.360001</v>
      </c>
      <c r="AO253" s="144">
        <v>91384884170.169998</v>
      </c>
      <c r="AP253" s="142">
        <v>92283351200</v>
      </c>
      <c r="AQ253" s="142">
        <v>126679152215.38</v>
      </c>
      <c r="AR253" s="144">
        <v>33221237000</v>
      </c>
      <c r="AS253" s="144">
        <v>5848108560.3100004</v>
      </c>
      <c r="AT253" s="144">
        <v>53213267073.75</v>
      </c>
      <c r="AU253" s="144">
        <v>1080641099800</v>
      </c>
      <c r="AV253" s="144">
        <v>74824570000</v>
      </c>
      <c r="AW253" s="144">
        <v>1174978881791.6699</v>
      </c>
      <c r="AX253" s="144">
        <v>94028698900</v>
      </c>
      <c r="AY253" s="144">
        <v>19595175461.369999</v>
      </c>
      <c r="AZ253" s="144">
        <v>123452271093.45</v>
      </c>
      <c r="BA253" s="144">
        <v>151361747997</v>
      </c>
      <c r="BB253" s="144">
        <v>35929030000</v>
      </c>
      <c r="BC253" s="144">
        <v>198408312385.51001</v>
      </c>
      <c r="BD253" s="142">
        <v>307765425566</v>
      </c>
      <c r="BE253" s="142">
        <v>314257033689.51001</v>
      </c>
      <c r="BF253" s="144">
        <v>149160254500</v>
      </c>
      <c r="BG253" s="144">
        <v>152573508474.45001</v>
      </c>
      <c r="BH253" s="144">
        <v>29362189300</v>
      </c>
      <c r="BI253" s="144">
        <v>4403367000</v>
      </c>
      <c r="BJ253" s="144">
        <v>37443645967.75</v>
      </c>
      <c r="BK253" s="144">
        <v>175889460477</v>
      </c>
      <c r="BL253" s="144">
        <v>37616678996.919998</v>
      </c>
      <c r="BM253" s="144">
        <v>228587180269.16</v>
      </c>
      <c r="BN253" s="144">
        <v>31021622300</v>
      </c>
      <c r="BO253" s="144">
        <v>5041711999</v>
      </c>
      <c r="BP253" s="144">
        <v>39714800050.370003</v>
      </c>
      <c r="BQ253" s="154">
        <v>43371</v>
      </c>
      <c r="BR253" s="144">
        <v>27316231500</v>
      </c>
      <c r="BS253" s="152">
        <v>1875150000</v>
      </c>
      <c r="BT253" s="144">
        <v>31046056890.209999</v>
      </c>
      <c r="BU253" s="144">
        <v>118385131000</v>
      </c>
      <c r="BV253" s="152">
        <v>133506357102.56</v>
      </c>
      <c r="BW253" s="144">
        <f>244402039000+76183785000</f>
        <v>320585824000</v>
      </c>
      <c r="BX253" s="144">
        <v>383968447352.5</v>
      </c>
      <c r="BY253" s="148">
        <v>78183726000</v>
      </c>
      <c r="BZ253" s="148">
        <v>10831675000</v>
      </c>
      <c r="CA253" s="148">
        <v>99566866450.860001</v>
      </c>
      <c r="CB253" s="148">
        <v>80405994400</v>
      </c>
      <c r="CC253" s="148">
        <v>80504720495.669998</v>
      </c>
      <c r="CD253" s="148">
        <v>22024565000</v>
      </c>
      <c r="CE253" s="148">
        <v>27089662844.27</v>
      </c>
      <c r="CI253" s="148">
        <v>197629612700</v>
      </c>
      <c r="CJ253" s="148">
        <v>197163010879.01001</v>
      </c>
      <c r="CK253" s="155">
        <v>56427294600</v>
      </c>
      <c r="CL253" s="155">
        <v>76623860120.539993</v>
      </c>
      <c r="CM253" s="148"/>
      <c r="CN253" s="148"/>
      <c r="CO253" s="148"/>
      <c r="CP253" s="148"/>
      <c r="CQ253" s="148"/>
      <c r="CR253" s="148"/>
      <c r="CS253" s="148"/>
      <c r="CT253" s="148"/>
      <c r="CU253" s="148"/>
      <c r="CV253" s="148"/>
      <c r="CW253" s="148"/>
      <c r="CX253" s="148"/>
    </row>
    <row r="254" spans="1:102" x14ac:dyDescent="0.25">
      <c r="A254" s="154">
        <v>43374</v>
      </c>
      <c r="B254" s="142">
        <v>523775425000</v>
      </c>
      <c r="C254" s="142">
        <v>569590511989.79004</v>
      </c>
      <c r="D254" s="144">
        <v>382376354624</v>
      </c>
      <c r="E254" s="144">
        <v>372749778100</v>
      </c>
      <c r="F254" s="144">
        <v>834541849682.00195</v>
      </c>
      <c r="G254" s="142">
        <v>127731141830</v>
      </c>
      <c r="H254" s="142">
        <v>128018952764.44</v>
      </c>
      <c r="I254" s="144">
        <v>0</v>
      </c>
      <c r="J254" s="144">
        <v>127600</v>
      </c>
      <c r="K254" s="144">
        <v>66456226.210000001</v>
      </c>
      <c r="L254" s="144">
        <v>655553731364</v>
      </c>
      <c r="M254" s="144">
        <v>691888268919.11096</v>
      </c>
      <c r="N254" s="144">
        <v>278915707040</v>
      </c>
      <c r="O254" s="144">
        <v>28012198200</v>
      </c>
      <c r="P254" s="144">
        <v>385902474709.19</v>
      </c>
      <c r="Q254" s="144">
        <v>63047990100</v>
      </c>
      <c r="R254" s="144">
        <v>13813370800</v>
      </c>
      <c r="S254" s="144">
        <v>81125254181.089996</v>
      </c>
      <c r="T254" s="144">
        <v>389747429108.56</v>
      </c>
      <c r="U254" s="144">
        <v>37461624006.599998</v>
      </c>
      <c r="V254" s="144">
        <v>501247738158.84003</v>
      </c>
      <c r="W254" s="144">
        <v>32482046500</v>
      </c>
      <c r="X254" s="144">
        <v>4817281453.0799999</v>
      </c>
      <c r="Y254" s="144">
        <v>45164531848.25</v>
      </c>
      <c r="Z254" s="144">
        <v>64207286301.730003</v>
      </c>
      <c r="AA254" s="144">
        <v>65994628251.769997</v>
      </c>
      <c r="AB254" s="144">
        <v>33753491600</v>
      </c>
      <c r="AC254" s="144">
        <v>5318255001.8400002</v>
      </c>
      <c r="AD254" s="144">
        <v>43342473145.589996</v>
      </c>
      <c r="AE254" s="144">
        <v>28407007700</v>
      </c>
      <c r="AF254" s="144">
        <v>3541051403.3299999</v>
      </c>
      <c r="AG254" s="144">
        <v>36338068411.949997</v>
      </c>
      <c r="AH254" s="142">
        <v>656134671453.59998</v>
      </c>
      <c r="AI254" s="142">
        <v>679618166021.39905</v>
      </c>
      <c r="AJ254" s="144">
        <v>22549669700</v>
      </c>
      <c r="AK254" s="144">
        <v>3393828548.4200001</v>
      </c>
      <c r="AL254" s="144">
        <v>29493177810.009998</v>
      </c>
      <c r="AM254" s="144">
        <v>70939034910.080002</v>
      </c>
      <c r="AN254" s="144">
        <v>15503557099.360001</v>
      </c>
      <c r="AO254" s="144">
        <v>91161902252.889999</v>
      </c>
      <c r="AP254" s="142">
        <v>92277111300</v>
      </c>
      <c r="AQ254" s="142">
        <v>119020420550.99001</v>
      </c>
      <c r="AR254" s="144">
        <v>33264344000</v>
      </c>
      <c r="AS254" s="144">
        <v>5838692800.3100004</v>
      </c>
      <c r="AT254" s="144">
        <v>53263397271.82</v>
      </c>
      <c r="AU254" s="144">
        <v>1080972265300</v>
      </c>
      <c r="AV254" s="144">
        <v>75011584000</v>
      </c>
      <c r="AW254" s="144">
        <v>1176198927808.3501</v>
      </c>
      <c r="AX254" s="144">
        <v>93979873900</v>
      </c>
      <c r="AY254" s="144">
        <v>19519643301.369999</v>
      </c>
      <c r="AZ254" s="144">
        <v>123418190965.94</v>
      </c>
      <c r="BA254" s="144">
        <v>152069160517</v>
      </c>
      <c r="BB254" s="144">
        <v>35854420000</v>
      </c>
      <c r="BC254" s="144">
        <v>199157643034.70999</v>
      </c>
      <c r="BD254" s="142">
        <v>309168727024</v>
      </c>
      <c r="BE254" s="142">
        <v>315838452529.78998</v>
      </c>
      <c r="BF254" s="144">
        <v>150065163000</v>
      </c>
      <c r="BG254" s="144">
        <v>153585610416.64999</v>
      </c>
      <c r="BH254" s="144">
        <v>29457589900</v>
      </c>
      <c r="BI254" s="144">
        <v>4402171500</v>
      </c>
      <c r="BJ254" s="144">
        <v>37553357872.82</v>
      </c>
      <c r="BK254" s="144">
        <v>165919547398</v>
      </c>
      <c r="BL254" s="144">
        <v>37310424496.919998</v>
      </c>
      <c r="BM254" s="144">
        <v>238446415442.51001</v>
      </c>
      <c r="BN254" s="144">
        <v>31020477300</v>
      </c>
      <c r="BO254" s="144">
        <v>5043783999</v>
      </c>
      <c r="BP254" s="144">
        <v>39736904176.07</v>
      </c>
      <c r="BQ254" s="154">
        <v>43374</v>
      </c>
      <c r="BR254" s="144">
        <v>27532914500</v>
      </c>
      <c r="BS254" s="152">
        <v>1891750000</v>
      </c>
      <c r="BT254" s="144">
        <v>31293527216.98</v>
      </c>
      <c r="BU254" s="144">
        <v>118384267000</v>
      </c>
      <c r="BV254" s="152">
        <v>133596364358.62</v>
      </c>
      <c r="BW254" s="144">
        <v>321665750500</v>
      </c>
      <c r="BX254" s="144">
        <v>381923448015.91998</v>
      </c>
      <c r="BY254" s="148">
        <v>78382593900</v>
      </c>
      <c r="BZ254" s="148">
        <v>10854244500</v>
      </c>
      <c r="CA254" s="148">
        <v>99839688701.190002</v>
      </c>
      <c r="CB254" s="148">
        <v>80065556600</v>
      </c>
      <c r="CC254" s="148">
        <v>80155725762.25</v>
      </c>
      <c r="CD254" s="148">
        <v>22050902500</v>
      </c>
      <c r="CE254" s="148">
        <v>27131087369.099998</v>
      </c>
      <c r="CI254" s="148">
        <v>197263040000</v>
      </c>
      <c r="CJ254" s="148">
        <v>196772458624.16</v>
      </c>
      <c r="CK254" s="155">
        <v>69432198900</v>
      </c>
      <c r="CL254" s="155">
        <v>76947106008.729996</v>
      </c>
      <c r="CM254" s="148"/>
      <c r="CN254" s="148"/>
      <c r="CO254" s="148"/>
      <c r="CP254" s="148"/>
      <c r="CQ254" s="148"/>
      <c r="CR254" s="148"/>
      <c r="CS254" s="148"/>
      <c r="CT254" s="148"/>
      <c r="CU254" s="148"/>
      <c r="CV254" s="148"/>
      <c r="CW254" s="148"/>
      <c r="CX254" s="148"/>
    </row>
    <row r="255" spans="1:102" x14ac:dyDescent="0.25">
      <c r="A255" s="154">
        <v>43375</v>
      </c>
      <c r="B255" s="142">
        <f>513644106000+20342340000+10000000000</f>
        <v>543986446000</v>
      </c>
      <c r="C255" s="142">
        <v>569781515181.5</v>
      </c>
      <c r="D255" s="144">
        <v>361620092096</v>
      </c>
      <c r="E255" s="144">
        <v>369980492500</v>
      </c>
      <c r="F255" s="144">
        <v>830300114762.07202</v>
      </c>
      <c r="G255" s="142">
        <v>127535515000</v>
      </c>
      <c r="H255" s="142">
        <v>127849189523.75</v>
      </c>
      <c r="I255" s="144">
        <v>0</v>
      </c>
      <c r="J255" s="144">
        <v>124520</v>
      </c>
      <c r="K255" s="144">
        <v>86444337.840000004</v>
      </c>
      <c r="L255" s="144">
        <v>655044583431</v>
      </c>
      <c r="M255" s="144">
        <v>691513446787.401</v>
      </c>
      <c r="N255" s="144">
        <v>278524411080</v>
      </c>
      <c r="O255" s="144">
        <v>27558154940</v>
      </c>
      <c r="P255" s="144">
        <v>385120442669.12</v>
      </c>
      <c r="Q255" s="144">
        <v>62725452800</v>
      </c>
      <c r="R255" s="144">
        <v>13700764070</v>
      </c>
      <c r="S255" s="144">
        <v>80699222382.419998</v>
      </c>
      <c r="T255" s="144">
        <v>389677592938.56</v>
      </c>
      <c r="U255" s="144">
        <v>36870681206.599998</v>
      </c>
      <c r="V255" s="144">
        <v>500659749941.13</v>
      </c>
      <c r="W255" s="144">
        <v>32454632500</v>
      </c>
      <c r="X255" s="144">
        <v>4730711068.0799999</v>
      </c>
      <c r="Y255" s="144">
        <v>45056025211.949997</v>
      </c>
      <c r="Z255" s="144">
        <v>62979257601.730003</v>
      </c>
      <c r="AA255" s="144">
        <v>64761514837.720001</v>
      </c>
      <c r="AB255" s="144">
        <v>33693047100</v>
      </c>
      <c r="AC255" s="144">
        <v>5473032451.8400002</v>
      </c>
      <c r="AD255" s="144">
        <v>43441077304.400002</v>
      </c>
      <c r="AE255" s="144">
        <v>28281856200</v>
      </c>
      <c r="AF255" s="144">
        <v>3483364633.3299999</v>
      </c>
      <c r="AG255" s="144">
        <v>36160117975.18</v>
      </c>
      <c r="AH255" s="142">
        <v>661089867553.59998</v>
      </c>
      <c r="AI255" s="142">
        <v>708376284480.40906</v>
      </c>
      <c r="AJ255" s="144">
        <v>22496697100</v>
      </c>
      <c r="AK255" s="144">
        <v>3338612633.4200001</v>
      </c>
      <c r="AL255" s="144">
        <v>29388188569.099998</v>
      </c>
      <c r="AM255" s="144">
        <v>70603145454.080002</v>
      </c>
      <c r="AN255" s="144">
        <v>15376262559.360001</v>
      </c>
      <c r="AO255" s="144">
        <v>90707523186.169998</v>
      </c>
      <c r="AP255" s="142">
        <v>92275083500</v>
      </c>
      <c r="AQ255" s="142">
        <v>119035514341.21001</v>
      </c>
      <c r="AR255" s="144">
        <v>33227752500</v>
      </c>
      <c r="AS255" s="144">
        <v>5735680760.3100004</v>
      </c>
      <c r="AT255" s="144">
        <v>53130015943.300003</v>
      </c>
      <c r="AU255" s="144">
        <v>1080898409800</v>
      </c>
      <c r="AV255" s="144">
        <v>73522068000</v>
      </c>
      <c r="AW255" s="144">
        <v>1174861465736.6399</v>
      </c>
      <c r="AX255" s="144">
        <v>93970023900</v>
      </c>
      <c r="AY255" s="144">
        <v>19194479161.369999</v>
      </c>
      <c r="AZ255" s="144">
        <v>123102699751.98</v>
      </c>
      <c r="BA255" s="144">
        <v>150484085247</v>
      </c>
      <c r="BB255" s="144">
        <v>38188250000</v>
      </c>
      <c r="BC255" s="144">
        <v>196597037582.98001</v>
      </c>
      <c r="BD255" s="142">
        <v>308064012548</v>
      </c>
      <c r="BE255" s="142">
        <v>314793828797.5</v>
      </c>
      <c r="BF255" s="144">
        <v>149200885500</v>
      </c>
      <c r="BG255" s="144">
        <v>152757062190.34</v>
      </c>
      <c r="BH255" s="144">
        <v>29394816700</v>
      </c>
      <c r="BI255" s="144">
        <v>4324118500</v>
      </c>
      <c r="BJ255" s="144">
        <v>37417691913.260002</v>
      </c>
      <c r="BK255" s="144">
        <v>169928045323</v>
      </c>
      <c r="BL255" s="144">
        <v>36825108496.919998</v>
      </c>
      <c r="BM255" s="144">
        <v>238002691166.73001</v>
      </c>
      <c r="BN255" s="144">
        <v>31020098300</v>
      </c>
      <c r="BO255" s="144">
        <v>4970393499</v>
      </c>
      <c r="BP255" s="144">
        <v>39670036441.669998</v>
      </c>
      <c r="BQ255" s="154">
        <v>43375</v>
      </c>
      <c r="BR255" s="144">
        <v>27533240500</v>
      </c>
      <c r="BS255" s="152">
        <v>1867650000</v>
      </c>
      <c r="BT255" s="144">
        <v>31274335322.939999</v>
      </c>
      <c r="BU255" s="144">
        <v>118383978500</v>
      </c>
      <c r="BV255" s="152">
        <v>133625535101.36</v>
      </c>
      <c r="BW255" s="144">
        <f>244904574000+75832995000</f>
        <v>320737569000</v>
      </c>
      <c r="BX255" s="144">
        <v>379928646049.66998</v>
      </c>
      <c r="BY255" s="148">
        <v>78153039400</v>
      </c>
      <c r="BZ255" s="148">
        <v>10676404000</v>
      </c>
      <c r="CA255" s="148">
        <v>99448646976.380005</v>
      </c>
      <c r="CB255" s="148">
        <v>78970624800</v>
      </c>
      <c r="CC255" s="148">
        <v>79059814782.630005</v>
      </c>
      <c r="CD255" s="148">
        <v>22089565000</v>
      </c>
      <c r="CE255" s="148">
        <v>27174481978.200001</v>
      </c>
      <c r="CI255" s="148">
        <v>194203064200</v>
      </c>
      <c r="CJ255" s="162">
        <v>193704505323.89999</v>
      </c>
      <c r="CK255" s="155">
        <v>69430188700</v>
      </c>
      <c r="CL255" s="155">
        <v>77022639339.169998</v>
      </c>
      <c r="CM255" s="148"/>
      <c r="CN255" s="148"/>
      <c r="CO255" s="148"/>
      <c r="CP255" s="148"/>
      <c r="CQ255" s="148"/>
      <c r="CR255" s="148"/>
      <c r="CS255" s="148"/>
      <c r="CT255" s="148"/>
      <c r="CU255" s="148"/>
      <c r="CV255" s="148"/>
      <c r="CW255" s="148"/>
      <c r="CX255" s="148"/>
    </row>
    <row r="256" spans="1:102" x14ac:dyDescent="0.25">
      <c r="A256" s="154">
        <v>43376</v>
      </c>
      <c r="B256" s="142">
        <f>513716687000+20266920000+10000000000</f>
        <v>543983607000</v>
      </c>
      <c r="C256" s="142">
        <v>569857011089.56006</v>
      </c>
      <c r="D256" s="144">
        <v>332755288581</v>
      </c>
      <c r="E256" s="144">
        <v>369935654900</v>
      </c>
      <c r="F256" s="144">
        <v>828935317964.87195</v>
      </c>
      <c r="G256" s="142">
        <v>127493006662</v>
      </c>
      <c r="H256" s="142">
        <v>127831366544.39999</v>
      </c>
      <c r="I256" s="144">
        <v>0</v>
      </c>
      <c r="J256" s="144">
        <v>121000</v>
      </c>
      <c r="K256" s="144">
        <v>86437165.390000001</v>
      </c>
      <c r="L256" s="144">
        <v>599669578025</v>
      </c>
      <c r="M256" s="144">
        <v>691364014527.79102</v>
      </c>
      <c r="N256" s="144">
        <v>278184768400</v>
      </c>
      <c r="O256" s="144">
        <v>27689559000</v>
      </c>
      <c r="P256" s="144">
        <v>384778553099.78998</v>
      </c>
      <c r="Q256" s="144">
        <v>63636539650</v>
      </c>
      <c r="R256" s="144">
        <v>13878047050</v>
      </c>
      <c r="S256" s="144">
        <v>80542094156.279999</v>
      </c>
      <c r="T256" s="144">
        <v>383458322494.56</v>
      </c>
      <c r="U256" s="144">
        <v>37055498007.050003</v>
      </c>
      <c r="V256" s="144">
        <v>500413709480.56</v>
      </c>
      <c r="W256" s="144">
        <v>32391283000</v>
      </c>
      <c r="X256" s="144">
        <v>4766592127.8299999</v>
      </c>
      <c r="Y256" s="144">
        <v>44981426762.099998</v>
      </c>
      <c r="Z256" s="144">
        <v>63183190601.730003</v>
      </c>
      <c r="AA256" s="144">
        <v>64660588098.230003</v>
      </c>
      <c r="AB256" s="144">
        <v>33620981500</v>
      </c>
      <c r="AC256" s="144">
        <v>5731632251.8400002</v>
      </c>
      <c r="AD256" s="144">
        <v>43434587284.300003</v>
      </c>
      <c r="AE256" s="144">
        <v>28220413900</v>
      </c>
      <c r="AF256" s="144">
        <v>3619043254.1700001</v>
      </c>
      <c r="AG256" s="144">
        <v>36093411093.510002</v>
      </c>
      <c r="AH256" s="142">
        <v>661089106653.59998</v>
      </c>
      <c r="AI256" s="142">
        <v>708589854430.849</v>
      </c>
      <c r="AJ256" s="144">
        <v>22469947800</v>
      </c>
      <c r="AK256" s="144">
        <v>3348548373.9200001</v>
      </c>
      <c r="AL256" s="144">
        <v>29355116847.830002</v>
      </c>
      <c r="AM256" s="144">
        <v>71497157261.080002</v>
      </c>
      <c r="AN256" s="144">
        <v>15583345699.860001</v>
      </c>
      <c r="AO256" s="144">
        <v>90524637817.169998</v>
      </c>
      <c r="AP256" s="142">
        <v>169018886200</v>
      </c>
      <c r="AQ256" s="142">
        <v>291585791655.37</v>
      </c>
      <c r="AR256" s="144">
        <v>33209055500</v>
      </c>
      <c r="AS256" s="144">
        <v>5743592500.9799995</v>
      </c>
      <c r="AT256" s="144">
        <v>53098809520.410004</v>
      </c>
      <c r="AU256" s="144">
        <v>1080781475300</v>
      </c>
      <c r="AV256" s="144">
        <v>73400680000</v>
      </c>
      <c r="AW256" s="144">
        <v>1174849076929.79</v>
      </c>
      <c r="AX256" s="144">
        <v>96982973900</v>
      </c>
      <c r="AY256" s="144">
        <v>19691788502.200001</v>
      </c>
      <c r="AZ256" s="144">
        <v>123178706029.27</v>
      </c>
      <c r="BA256" s="144">
        <v>150094754332</v>
      </c>
      <c r="BB256" s="144">
        <v>38261500000</v>
      </c>
      <c r="BC256" s="144">
        <v>196316188683.04999</v>
      </c>
      <c r="BD256" s="142">
        <v>307437390325</v>
      </c>
      <c r="BE256" s="142">
        <v>314227306172.91998</v>
      </c>
      <c r="BF256" s="144">
        <v>148423852000</v>
      </c>
      <c r="BG256" s="144">
        <v>152015761135.20999</v>
      </c>
      <c r="BH256" s="144">
        <v>29357155600</v>
      </c>
      <c r="BI256" s="144">
        <v>4444189500</v>
      </c>
      <c r="BJ256" s="144">
        <v>37368541685.800003</v>
      </c>
      <c r="BK256" s="144">
        <v>182905797774</v>
      </c>
      <c r="BL256" s="144">
        <v>37357610996.449997</v>
      </c>
      <c r="BM256" s="144">
        <v>237914351057.70999</v>
      </c>
      <c r="BN256" s="144">
        <v>31020858800</v>
      </c>
      <c r="BO256" s="144">
        <v>5089147999.8400002</v>
      </c>
      <c r="BP256" s="144">
        <v>39658699333.800003</v>
      </c>
      <c r="BQ256" s="154">
        <v>43376</v>
      </c>
      <c r="BR256" s="144">
        <v>27335815500</v>
      </c>
      <c r="BS256" s="152">
        <v>1856500000</v>
      </c>
      <c r="BT256" s="144">
        <v>31070342782.860001</v>
      </c>
      <c r="BU256" s="144">
        <v>118383690000</v>
      </c>
      <c r="BV256" s="152">
        <v>133654994998.7</v>
      </c>
      <c r="BW256" s="144">
        <f>244637779000+75460550000</f>
        <v>320098329000</v>
      </c>
      <c r="BX256" s="144">
        <v>379402099212.94</v>
      </c>
      <c r="BY256" s="148">
        <v>78074461100</v>
      </c>
      <c r="BZ256" s="148">
        <v>10748046500</v>
      </c>
      <c r="CA256" s="148">
        <v>99350644202.220001</v>
      </c>
      <c r="CB256" s="148">
        <v>78644826600</v>
      </c>
      <c r="CC256" s="148">
        <v>78731222277.460007</v>
      </c>
      <c r="CD256" s="148">
        <v>22074167500</v>
      </c>
      <c r="CE256" s="148">
        <v>27163982804.27</v>
      </c>
      <c r="CI256" s="148">
        <v>193682030100</v>
      </c>
      <c r="CJ256" s="148">
        <v>193175616916.67001</v>
      </c>
      <c r="CK256" s="155">
        <v>69428468500</v>
      </c>
      <c r="CL256" s="155">
        <v>77053455879.190002</v>
      </c>
      <c r="CM256" s="148"/>
      <c r="CN256" s="148"/>
      <c r="CO256" s="148"/>
      <c r="CP256" s="148"/>
      <c r="CQ256" s="148"/>
      <c r="CR256" s="148"/>
      <c r="CS256" s="148"/>
      <c r="CT256" s="148"/>
      <c r="CU256" s="148"/>
      <c r="CV256" s="148"/>
      <c r="CW256" s="148"/>
      <c r="CX256" s="148"/>
    </row>
    <row r="257" spans="1:102" x14ac:dyDescent="0.25">
      <c r="A257" s="154">
        <v>43377</v>
      </c>
      <c r="B257" s="142">
        <v>523711449000</v>
      </c>
      <c r="C257" s="142">
        <v>567914159902.98999</v>
      </c>
      <c r="D257" s="144">
        <v>329170236431</v>
      </c>
      <c r="E257" s="144">
        <v>361275195600</v>
      </c>
      <c r="F257" s="144">
        <v>819792423036.19202</v>
      </c>
      <c r="G257" s="142">
        <v>118816992000</v>
      </c>
      <c r="H257" s="142">
        <v>127801121450.17999</v>
      </c>
      <c r="I257" s="144">
        <v>0</v>
      </c>
      <c r="J257" s="144">
        <v>118800</v>
      </c>
      <c r="K257" s="144">
        <v>86431313.25</v>
      </c>
      <c r="L257" s="144">
        <v>614183267256</v>
      </c>
      <c r="M257" s="144">
        <v>690932332623.69104</v>
      </c>
      <c r="N257" s="144">
        <v>270930759760</v>
      </c>
      <c r="O257" s="144">
        <v>27231373600</v>
      </c>
      <c r="P257" s="144">
        <v>384051914065.87</v>
      </c>
      <c r="Q257" s="144">
        <v>49687772850</v>
      </c>
      <c r="R257" s="144">
        <v>13649800800</v>
      </c>
      <c r="S257" s="144">
        <v>80213474895.199997</v>
      </c>
      <c r="T257" s="144">
        <v>379164137513.56</v>
      </c>
      <c r="U257" s="144">
        <v>41240952507.019997</v>
      </c>
      <c r="V257" s="144">
        <v>499486922379.75</v>
      </c>
      <c r="W257" s="144">
        <v>32258886500</v>
      </c>
      <c r="X257" s="144">
        <v>4675289852.8299999</v>
      </c>
      <c r="Y257" s="144">
        <v>44763338950.599998</v>
      </c>
      <c r="Z257" s="144">
        <v>61526151301.730003</v>
      </c>
      <c r="AA257" s="144">
        <v>62998549116.989998</v>
      </c>
      <c r="AB257" s="144">
        <v>31186183600</v>
      </c>
      <c r="AC257" s="144">
        <v>5750559501.8400002</v>
      </c>
      <c r="AD257" s="144">
        <v>43358480592.080002</v>
      </c>
      <c r="AE257" s="144">
        <v>22120342400</v>
      </c>
      <c r="AF257" s="144">
        <v>3539536204.1700001</v>
      </c>
      <c r="AG257" s="144">
        <v>35973732999.580002</v>
      </c>
      <c r="AH257" s="142">
        <v>661074779253.59998</v>
      </c>
      <c r="AI257" s="142">
        <v>708605241196.35901</v>
      </c>
      <c r="AJ257" s="144">
        <v>21132724200</v>
      </c>
      <c r="AK257" s="144">
        <v>3276557148.9200001</v>
      </c>
      <c r="AL257" s="144">
        <v>29246667973</v>
      </c>
      <c r="AM257" s="144">
        <v>60498956239.080002</v>
      </c>
      <c r="AN257" s="144">
        <v>15327194399.860001</v>
      </c>
      <c r="AO257" s="144">
        <v>90132458138.169998</v>
      </c>
      <c r="AP257" s="142">
        <v>169030532500</v>
      </c>
      <c r="AQ257" s="142">
        <v>291621287973.73999</v>
      </c>
      <c r="AR257" s="144">
        <v>33161841500</v>
      </c>
      <c r="AS257" s="144">
        <v>5635889400.9799995</v>
      </c>
      <c r="AT257" s="144">
        <v>52950568797.349998</v>
      </c>
      <c r="AU257" s="144">
        <v>1080467018800</v>
      </c>
      <c r="AV257" s="144">
        <v>71670550000</v>
      </c>
      <c r="AW257" s="144">
        <v>1173030424347.71</v>
      </c>
      <c r="AX257" s="144">
        <v>96943279900</v>
      </c>
      <c r="AY257" s="144">
        <v>19384332902.200001</v>
      </c>
      <c r="AZ257" s="144">
        <v>122851144501.52</v>
      </c>
      <c r="BA257" s="144">
        <v>148731969762</v>
      </c>
      <c r="BB257" s="144">
        <v>43755470000</v>
      </c>
      <c r="BC257" s="144">
        <v>193714097079.19</v>
      </c>
      <c r="BD257" s="142">
        <v>259736137819</v>
      </c>
      <c r="BE257" s="142">
        <v>313469347293.88</v>
      </c>
      <c r="BF257" s="144">
        <v>148037602000</v>
      </c>
      <c r="BG257" s="144">
        <v>151665246417.32999</v>
      </c>
      <c r="BH257" s="144">
        <v>29287191400</v>
      </c>
      <c r="BI257" s="144">
        <v>4345627000</v>
      </c>
      <c r="BJ257" s="144">
        <v>37205182787.339996</v>
      </c>
      <c r="BK257" s="144">
        <v>182855283429</v>
      </c>
      <c r="BL257" s="144">
        <v>39212140496.18</v>
      </c>
      <c r="BM257" s="144">
        <v>237796335450.62</v>
      </c>
      <c r="BN257" s="144">
        <v>31021079800</v>
      </c>
      <c r="BO257" s="144">
        <v>5473672499.8400002</v>
      </c>
      <c r="BP257" s="144">
        <v>39563438931.690002</v>
      </c>
      <c r="BQ257" s="154">
        <v>43377</v>
      </c>
      <c r="BR257" s="144">
        <v>22703516000</v>
      </c>
      <c r="BS257" s="152">
        <v>1831300000</v>
      </c>
      <c r="BT257" s="144">
        <v>30899909505.200001</v>
      </c>
      <c r="BU257" s="144">
        <v>118383401500</v>
      </c>
      <c r="BV257" s="152">
        <v>133684454595.63</v>
      </c>
      <c r="BW257" s="144">
        <f>244279562500+74697540000</f>
        <v>318977102500</v>
      </c>
      <c r="BX257" s="144">
        <v>378520713456.34003</v>
      </c>
      <c r="BY257" s="148">
        <v>69214467400</v>
      </c>
      <c r="BZ257" s="148">
        <v>10478104500</v>
      </c>
      <c r="CA257" s="148">
        <v>98973988502.979996</v>
      </c>
      <c r="CB257" s="148">
        <v>76835830400</v>
      </c>
      <c r="CC257" s="148">
        <v>76921093260.320007</v>
      </c>
      <c r="CD257" s="148">
        <v>22030565000</v>
      </c>
      <c r="CE257" s="148">
        <v>27125278982.200001</v>
      </c>
      <c r="CI257" s="148">
        <v>188966144300</v>
      </c>
      <c r="CJ257" s="148">
        <v>188451898046.84</v>
      </c>
      <c r="CK257" s="155">
        <v>69426853000</v>
      </c>
      <c r="CL257" s="155">
        <v>77258431638.229996</v>
      </c>
      <c r="CM257" s="148"/>
      <c r="CN257" s="148"/>
      <c r="CO257" s="148"/>
      <c r="CP257" s="148"/>
      <c r="CQ257" s="148"/>
      <c r="CR257" s="148"/>
      <c r="CS257" s="148"/>
      <c r="CT257" s="148"/>
      <c r="CU257" s="148"/>
      <c r="CV257" s="148"/>
      <c r="CW257" s="148"/>
      <c r="CX257" s="148"/>
    </row>
    <row r="258" spans="1:102" x14ac:dyDescent="0.25">
      <c r="A258" s="154">
        <v>43378</v>
      </c>
      <c r="B258" s="142">
        <v>523703794000</v>
      </c>
      <c r="C258" s="142">
        <v>567997369595.66003</v>
      </c>
      <c r="D258" s="144">
        <v>331657483449</v>
      </c>
      <c r="E258" s="144">
        <v>354921491800</v>
      </c>
      <c r="F258" s="144">
        <v>813520171962.06201</v>
      </c>
      <c r="G258" s="142">
        <v>118856197000</v>
      </c>
      <c r="H258" s="142">
        <v>127875880594.39999</v>
      </c>
      <c r="I258" s="144">
        <v>0</v>
      </c>
      <c r="J258" s="144">
        <v>115280</v>
      </c>
      <c r="K258" s="144">
        <v>86424141.349999994</v>
      </c>
      <c r="L258" s="144">
        <v>619679563912</v>
      </c>
      <c r="M258" s="144">
        <v>691055860406.88098</v>
      </c>
      <c r="N258" s="144">
        <v>270964843900</v>
      </c>
      <c r="O258" s="144">
        <v>26836558160</v>
      </c>
      <c r="P258" s="144">
        <v>383779276675.66998</v>
      </c>
      <c r="Q258" s="144">
        <v>51202650400</v>
      </c>
      <c r="R258" s="144">
        <v>13580031480</v>
      </c>
      <c r="S258" s="144">
        <v>80194948992.380005</v>
      </c>
      <c r="T258" s="144">
        <v>379252924564.56</v>
      </c>
      <c r="U258" s="144">
        <v>40692271807.019997</v>
      </c>
      <c r="V258" s="144">
        <v>499134612708.17999</v>
      </c>
      <c r="W258" s="144">
        <v>32271110500</v>
      </c>
      <c r="X258" s="144">
        <v>4627899412.8299999</v>
      </c>
      <c r="Y258" s="144">
        <v>44737110236.519997</v>
      </c>
      <c r="Z258" s="144">
        <v>61012634501.730003</v>
      </c>
      <c r="AA258" s="144">
        <v>62536083117.870003</v>
      </c>
      <c r="AB258" s="144">
        <v>31184999100</v>
      </c>
      <c r="AC258" s="144">
        <v>5758632301.8400002</v>
      </c>
      <c r="AD258" s="144">
        <v>43373852475.82</v>
      </c>
      <c r="AE258" s="144">
        <v>22111261700</v>
      </c>
      <c r="AF258" s="144">
        <v>3493633324.1700001</v>
      </c>
      <c r="AG258" s="144">
        <v>35934497000.519997</v>
      </c>
      <c r="AH258" s="142">
        <v>658051282353.59998</v>
      </c>
      <c r="AI258" s="142">
        <v>723726808641.099</v>
      </c>
      <c r="AJ258" s="144">
        <v>21152539800</v>
      </c>
      <c r="AK258" s="144">
        <v>3233647388.9200001</v>
      </c>
      <c r="AL258" s="144">
        <v>29231263625.02</v>
      </c>
      <c r="AM258" s="144">
        <v>62026647052.080002</v>
      </c>
      <c r="AN258" s="144">
        <v>15245526839.860001</v>
      </c>
      <c r="AO258" s="144">
        <v>90109810001.350006</v>
      </c>
      <c r="AP258" s="142">
        <v>169026098800</v>
      </c>
      <c r="AQ258" s="142">
        <v>278842563057.97998</v>
      </c>
      <c r="AR258" s="144">
        <v>33177498000</v>
      </c>
      <c r="AS258" s="144">
        <v>5574542640.9799995</v>
      </c>
      <c r="AT258" s="144">
        <v>52915569232.830002</v>
      </c>
      <c r="AU258" s="144">
        <v>1080074565300</v>
      </c>
      <c r="AV258" s="144">
        <v>70968024000</v>
      </c>
      <c r="AW258" s="144">
        <v>1172220940428.0601</v>
      </c>
      <c r="AX258" s="144">
        <v>93940473900</v>
      </c>
      <c r="AY258" s="144">
        <v>19181276242.200001</v>
      </c>
      <c r="AZ258" s="144">
        <v>122665939269.17</v>
      </c>
      <c r="BA258" s="144">
        <v>148838103452</v>
      </c>
      <c r="BB258" s="144">
        <v>43702050000</v>
      </c>
      <c r="BC258" s="144">
        <v>193858321567.53</v>
      </c>
      <c r="BD258" s="142">
        <v>259506289640</v>
      </c>
      <c r="BE258" s="142">
        <v>313884635535.40002</v>
      </c>
      <c r="BF258" s="144">
        <v>147783971000</v>
      </c>
      <c r="BG258" s="144">
        <v>151447347041.01001</v>
      </c>
      <c r="BH258" s="144">
        <v>29333961100</v>
      </c>
      <c r="BI258" s="144">
        <v>4479779500</v>
      </c>
      <c r="BJ258" s="144">
        <v>37217250087.989998</v>
      </c>
      <c r="BK258" s="144">
        <v>182857484768</v>
      </c>
      <c r="BL258" s="144">
        <v>38946135496.18</v>
      </c>
      <c r="BM258" s="144">
        <v>237582560612.94</v>
      </c>
      <c r="BN258" s="144">
        <v>31020734300</v>
      </c>
      <c r="BO258" s="144">
        <v>5592973499.8400002</v>
      </c>
      <c r="BP258" s="144">
        <v>39512769386.440002</v>
      </c>
      <c r="BQ258" s="154">
        <v>43378</v>
      </c>
      <c r="BR258" s="144">
        <v>22682774000</v>
      </c>
      <c r="BS258" s="152">
        <v>1806075000</v>
      </c>
      <c r="BT258" s="144">
        <v>30858531870.970001</v>
      </c>
      <c r="BU258" s="144">
        <v>118383113000</v>
      </c>
      <c r="BV258" s="152">
        <v>133713913892.16</v>
      </c>
      <c r="BW258" s="144">
        <f>244369742500+74670360000</f>
        <v>319040102500</v>
      </c>
      <c r="BX258" s="144">
        <v>378629794677.26001</v>
      </c>
      <c r="BY258" s="148">
        <v>69275767400</v>
      </c>
      <c r="BZ258" s="148">
        <v>10352915000</v>
      </c>
      <c r="CA258" s="148">
        <v>98951343574.600006</v>
      </c>
      <c r="CB258" s="148">
        <v>76244782300</v>
      </c>
      <c r="CC258" s="148">
        <v>76404230205.070007</v>
      </c>
      <c r="CD258" s="148">
        <v>22027777500</v>
      </c>
      <c r="CE258" s="148">
        <v>27127391457.18</v>
      </c>
      <c r="CI258" s="148">
        <v>186940678500</v>
      </c>
      <c r="CJ258" s="148">
        <v>186615413592.82001</v>
      </c>
      <c r="CK258" s="155">
        <v>64427011000</v>
      </c>
      <c r="CL258" s="155">
        <v>77275216536.889999</v>
      </c>
      <c r="CM258" s="148"/>
      <c r="CN258" s="148"/>
      <c r="CO258" s="148"/>
      <c r="CP258" s="148"/>
      <c r="CQ258" s="148"/>
      <c r="CR258" s="148"/>
      <c r="CS258" s="148"/>
      <c r="CT258" s="148"/>
      <c r="CU258" s="148"/>
      <c r="CV258" s="148"/>
      <c r="CW258" s="148"/>
      <c r="CX258" s="148"/>
    </row>
    <row r="259" spans="1:102" x14ac:dyDescent="0.25">
      <c r="A259" s="154">
        <v>43381</v>
      </c>
      <c r="B259" s="142">
        <v>523696049000</v>
      </c>
      <c r="C259" s="142">
        <v>567098893888.66003</v>
      </c>
      <c r="D259" s="144">
        <v>331488909833</v>
      </c>
      <c r="E259" s="144">
        <v>356315879700</v>
      </c>
      <c r="F259" s="144">
        <v>814636329045.63196</v>
      </c>
      <c r="G259" s="142">
        <v>118820952000</v>
      </c>
      <c r="H259" s="142">
        <v>127914127038.42</v>
      </c>
      <c r="I259" s="144">
        <v>0</v>
      </c>
      <c r="J259" s="144">
        <v>114400</v>
      </c>
      <c r="K259" s="144">
        <v>86412306.560000002</v>
      </c>
      <c r="L259" s="144">
        <v>619050399189</v>
      </c>
      <c r="M259" s="144">
        <v>690882148203.271</v>
      </c>
      <c r="N259" s="144">
        <v>270617111260</v>
      </c>
      <c r="O259" s="144">
        <v>27035362300</v>
      </c>
      <c r="P259" s="144">
        <v>383788575210.52002</v>
      </c>
      <c r="Q259" s="144">
        <v>51054051900</v>
      </c>
      <c r="R259" s="144">
        <v>13567013300</v>
      </c>
      <c r="S259" s="144">
        <v>80056133628.580002</v>
      </c>
      <c r="T259" s="144">
        <v>378973424066.56</v>
      </c>
      <c r="U259" s="144">
        <v>40825188007.019997</v>
      </c>
      <c r="V259" s="144">
        <v>499208588730.65002</v>
      </c>
      <c r="W259" s="144">
        <v>32160758000</v>
      </c>
      <c r="X259" s="144">
        <v>4641709302.8299999</v>
      </c>
      <c r="Y259" s="144">
        <v>44657192835.760002</v>
      </c>
      <c r="Z259" s="144">
        <v>60942089101.730003</v>
      </c>
      <c r="AA259" s="144">
        <v>62451040479.349998</v>
      </c>
      <c r="AB259" s="144">
        <v>31082384100</v>
      </c>
      <c r="AC259" s="144">
        <v>5722005501.8400002</v>
      </c>
      <c r="AD259" s="144">
        <v>43246826134.43</v>
      </c>
      <c r="AE259" s="144">
        <v>22073232000</v>
      </c>
      <c r="AF259" s="144">
        <v>4413342604.1700001</v>
      </c>
      <c r="AG259" s="144">
        <v>35917826497.970001</v>
      </c>
      <c r="AH259" s="142">
        <v>658005809453.59998</v>
      </c>
      <c r="AI259" s="142">
        <v>675687283069.81897</v>
      </c>
      <c r="AJ259" s="144">
        <v>21103852300</v>
      </c>
      <c r="AK259" s="144">
        <v>3248178698.9200001</v>
      </c>
      <c r="AL259" s="144">
        <v>29206613001.950001</v>
      </c>
      <c r="AM259" s="144">
        <v>61854945415.080002</v>
      </c>
      <c r="AN259" s="144">
        <v>15238730299.860001</v>
      </c>
      <c r="AO259" s="144">
        <v>89956628363.220001</v>
      </c>
      <c r="AP259" s="142">
        <v>169012525800</v>
      </c>
      <c r="AQ259" s="142">
        <v>273743988575.57001</v>
      </c>
      <c r="AR259" s="144">
        <v>33143732000</v>
      </c>
      <c r="AS259" s="144">
        <v>5596707200.9799995</v>
      </c>
      <c r="AT259" s="144">
        <v>52924018122.139999</v>
      </c>
      <c r="AU259" s="144">
        <v>1078897066800</v>
      </c>
      <c r="AV259" s="144">
        <v>71037086000</v>
      </c>
      <c r="AW259" s="144">
        <v>1171799814787.3799</v>
      </c>
      <c r="AX259" s="144">
        <v>93910923900</v>
      </c>
      <c r="AY259" s="144">
        <v>19206467202.200001</v>
      </c>
      <c r="AZ259" s="144">
        <v>122721664027.14999</v>
      </c>
      <c r="BA259" s="144">
        <v>147758623744</v>
      </c>
      <c r="BB259" s="144">
        <v>43538300000</v>
      </c>
      <c r="BC259" s="144">
        <v>207722634601.79999</v>
      </c>
      <c r="BD259" s="142">
        <v>258719830800</v>
      </c>
      <c r="BE259" s="142">
        <v>313261473846.14001</v>
      </c>
      <c r="BF259" s="152">
        <v>147794921500</v>
      </c>
      <c r="BG259" s="144">
        <v>161065509914.01999</v>
      </c>
      <c r="BH259" s="144">
        <v>29262678600</v>
      </c>
      <c r="BI259" s="144">
        <v>4946562000</v>
      </c>
      <c r="BJ259" s="144">
        <v>37162882351.459999</v>
      </c>
      <c r="BK259" s="144">
        <v>182811175727</v>
      </c>
      <c r="BL259" s="144">
        <v>37771934496.18</v>
      </c>
      <c r="BM259" s="144">
        <v>237868508982.12</v>
      </c>
      <c r="BN259" s="144">
        <v>31019755800</v>
      </c>
      <c r="BO259" s="144">
        <v>5598003999.8400002</v>
      </c>
      <c r="BP259" s="144">
        <v>39537554283.139999</v>
      </c>
      <c r="BQ259" s="154">
        <v>43381</v>
      </c>
      <c r="BR259" s="144">
        <v>22494371000</v>
      </c>
      <c r="BS259" s="152">
        <v>1801150000</v>
      </c>
      <c r="BT259" s="144">
        <v>30678974257.790001</v>
      </c>
      <c r="BU259" s="144">
        <v>118382249000</v>
      </c>
      <c r="BV259" s="152">
        <v>133802292380.50999</v>
      </c>
      <c r="BW259" s="144">
        <f>244068486000+73831150000</f>
        <v>317899636000</v>
      </c>
      <c r="BX259" s="144">
        <v>377508428275.39001</v>
      </c>
      <c r="BY259" s="148">
        <v>69170259400</v>
      </c>
      <c r="BZ259" s="148">
        <v>10364292500</v>
      </c>
      <c r="CA259" s="148">
        <v>98904454731.309998</v>
      </c>
      <c r="CB259" s="148">
        <v>76814686600</v>
      </c>
      <c r="CC259" s="148">
        <v>76966028487.960007</v>
      </c>
      <c r="CD259" s="148">
        <v>21984467500</v>
      </c>
      <c r="CE259" s="148">
        <v>27098781169.75</v>
      </c>
      <c r="CI259" s="148">
        <v>187374323000</v>
      </c>
      <c r="CJ259" s="148">
        <v>187258768225.67999</v>
      </c>
      <c r="CK259" s="155">
        <v>64420873300</v>
      </c>
      <c r="CL259" s="155">
        <v>77476923041.539993</v>
      </c>
      <c r="CM259" s="148"/>
      <c r="CN259" s="148"/>
      <c r="CO259" s="148"/>
      <c r="CP259" s="148"/>
      <c r="CQ259" s="148"/>
      <c r="CR259" s="148"/>
      <c r="CS259" s="148"/>
      <c r="CT259" s="148"/>
      <c r="CU259" s="148"/>
      <c r="CV259" s="148"/>
      <c r="CW259" s="148"/>
      <c r="CX259" s="148"/>
    </row>
    <row r="260" spans="1:102" x14ac:dyDescent="0.25">
      <c r="A260" s="154">
        <v>43382</v>
      </c>
      <c r="B260" s="142">
        <v>523693670000</v>
      </c>
      <c r="C260" s="142">
        <v>566766677702.37</v>
      </c>
      <c r="D260" s="144">
        <v>329215128731</v>
      </c>
      <c r="E260" s="144">
        <v>359295439000</v>
      </c>
      <c r="F260" s="144">
        <v>817239566875.27197</v>
      </c>
      <c r="G260" s="142">
        <v>118781357000</v>
      </c>
      <c r="H260" s="142">
        <v>127893022908.57001</v>
      </c>
      <c r="I260" s="144">
        <v>0</v>
      </c>
      <c r="J260" s="144">
        <v>114400</v>
      </c>
      <c r="K260" s="144">
        <v>86408655.459999993</v>
      </c>
      <c r="L260" s="144">
        <v>614972632196</v>
      </c>
      <c r="M260" s="144">
        <v>690308065778.42102</v>
      </c>
      <c r="N260" s="144">
        <v>270245665040</v>
      </c>
      <c r="O260" s="144">
        <v>27308584300</v>
      </c>
      <c r="P260" s="144">
        <v>383756422495.14001</v>
      </c>
      <c r="Q260" s="144">
        <v>54080949700</v>
      </c>
      <c r="R260" s="144">
        <v>13798346800</v>
      </c>
      <c r="S260" s="144">
        <v>80149253946.710007</v>
      </c>
      <c r="T260" s="144">
        <v>378700444590.56</v>
      </c>
      <c r="U260" s="144">
        <v>41223642007.019997</v>
      </c>
      <c r="V260" s="144">
        <v>499405170466.54999</v>
      </c>
      <c r="W260" s="144">
        <v>32041135800</v>
      </c>
      <c r="X260" s="144">
        <v>4676844302.8299999</v>
      </c>
      <c r="Y260" s="144">
        <v>44577724244.220001</v>
      </c>
      <c r="Z260" s="144">
        <v>61403176201.730003</v>
      </c>
      <c r="AA260" s="144">
        <v>62869081814.379997</v>
      </c>
      <c r="AB260" s="144">
        <v>31880356100</v>
      </c>
      <c r="AC260" s="144">
        <v>5559987001.8400002</v>
      </c>
      <c r="AD260" s="144">
        <v>42980771179.220001</v>
      </c>
      <c r="AE260" s="144">
        <v>22020523800</v>
      </c>
      <c r="AF260" s="144">
        <v>4452083604.1700001</v>
      </c>
      <c r="AG260" s="144">
        <v>35908681164.019997</v>
      </c>
      <c r="AH260" s="142">
        <v>657991549553.59998</v>
      </c>
      <c r="AI260" s="142">
        <v>677057715608.48901</v>
      </c>
      <c r="AJ260" s="144">
        <v>21083495400</v>
      </c>
      <c r="AK260" s="144">
        <v>3277590698.9200001</v>
      </c>
      <c r="AL260" s="144">
        <v>29218441792</v>
      </c>
      <c r="AM260" s="144">
        <v>63947815273.07</v>
      </c>
      <c r="AN260" s="144">
        <v>15494805299.860001</v>
      </c>
      <c r="AO260" s="144">
        <v>90049193421.679993</v>
      </c>
      <c r="AP260" s="142">
        <v>169008092100</v>
      </c>
      <c r="AQ260" s="142">
        <v>273781240755.89001</v>
      </c>
      <c r="AR260" s="144">
        <v>33117380500</v>
      </c>
      <c r="AS260" s="144">
        <v>5641092200.9799995</v>
      </c>
      <c r="AT260" s="144">
        <v>52948737625.879997</v>
      </c>
      <c r="AU260" s="144">
        <v>1077806791800</v>
      </c>
      <c r="AV260" s="144">
        <v>72141126000</v>
      </c>
      <c r="AW260" s="144">
        <v>1172040025577.01</v>
      </c>
      <c r="AX260" s="144">
        <v>93897081900</v>
      </c>
      <c r="AY260" s="144">
        <v>19286843702.200001</v>
      </c>
      <c r="AZ260" s="144">
        <v>122808360280.58</v>
      </c>
      <c r="BA260" s="144">
        <v>147326614751</v>
      </c>
      <c r="BB260" s="144">
        <v>44226430000</v>
      </c>
      <c r="BC260" s="144">
        <v>210715165720.53</v>
      </c>
      <c r="BD260" s="142">
        <v>248867492666</v>
      </c>
      <c r="BE260" s="142">
        <v>312763637429.47998</v>
      </c>
      <c r="BF260" s="144">
        <v>147560909500</v>
      </c>
      <c r="BG260" s="144">
        <v>160867163559.16</v>
      </c>
      <c r="BH260" s="144">
        <v>22903597300</v>
      </c>
      <c r="BI260" s="144">
        <v>4983739000</v>
      </c>
      <c r="BJ260" s="144">
        <v>37188132184.080002</v>
      </c>
      <c r="BK260" s="144">
        <v>182761266441</v>
      </c>
      <c r="BL260" s="144">
        <v>40704180496.18</v>
      </c>
      <c r="BM260" s="144">
        <v>238031330660.10001</v>
      </c>
      <c r="BN260" s="144">
        <v>31019526800</v>
      </c>
      <c r="BO260" s="144">
        <v>5640053499.8400002</v>
      </c>
      <c r="BP260" s="144">
        <v>39585657951.059998</v>
      </c>
      <c r="BQ260" s="154">
        <v>43382</v>
      </c>
      <c r="BR260" s="144">
        <v>22269302000</v>
      </c>
      <c r="BS260" s="152">
        <v>1824000000</v>
      </c>
      <c r="BT260" s="144">
        <v>30481288698.459999</v>
      </c>
      <c r="BU260" s="144">
        <v>118381960500</v>
      </c>
      <c r="BV260" s="152">
        <v>133831750475.41</v>
      </c>
      <c r="BW260" s="144">
        <f>243875646500+73302105000</f>
        <v>317177751500</v>
      </c>
      <c r="BX260" s="144">
        <v>377699747460.72998</v>
      </c>
      <c r="BY260" s="148">
        <v>69105749400</v>
      </c>
      <c r="BZ260" s="148">
        <v>10453096500</v>
      </c>
      <c r="CA260" s="148">
        <v>98943862410.429993</v>
      </c>
      <c r="CB260" s="148">
        <v>77517361700</v>
      </c>
      <c r="CC260" s="148">
        <v>77666982116.039993</v>
      </c>
      <c r="CD260" s="148">
        <v>21933432500</v>
      </c>
      <c r="CE260" s="148">
        <v>27052436450.740002</v>
      </c>
      <c r="CI260" s="148">
        <v>189457441200</v>
      </c>
      <c r="CJ260" s="148">
        <v>189334290806.54999</v>
      </c>
      <c r="CK260" s="155">
        <v>64418848900</v>
      </c>
      <c r="CL260" s="155">
        <v>77478902213.600006</v>
      </c>
      <c r="CM260" s="148"/>
      <c r="CN260" s="148"/>
      <c r="CO260" s="148"/>
      <c r="CP260" s="148"/>
      <c r="CQ260" s="148"/>
      <c r="CR260" s="148"/>
      <c r="CS260" s="148"/>
      <c r="CT260" s="148"/>
      <c r="CU260" s="148"/>
      <c r="CV260" s="148"/>
      <c r="CW260" s="148"/>
      <c r="CX260" s="148"/>
    </row>
    <row r="261" spans="1:102" x14ac:dyDescent="0.25">
      <c r="A261" s="154">
        <v>43383</v>
      </c>
      <c r="B261" s="142">
        <v>538685936000</v>
      </c>
      <c r="C261" s="142">
        <v>566861713057.54004</v>
      </c>
      <c r="D261" s="144">
        <v>329229356543</v>
      </c>
      <c r="E261" s="144">
        <v>359032376400</v>
      </c>
      <c r="F261" s="144">
        <v>817051945078.95203</v>
      </c>
      <c r="G261" s="142">
        <v>118797717000</v>
      </c>
      <c r="H261" s="142">
        <v>127933511674.8</v>
      </c>
      <c r="I261" s="144">
        <v>0</v>
      </c>
      <c r="J261" s="144">
        <v>114840</v>
      </c>
      <c r="K261" s="144">
        <v>86405444.519999996</v>
      </c>
      <c r="L261" s="144">
        <v>610554528396</v>
      </c>
      <c r="M261" s="144">
        <v>690479199411.50098</v>
      </c>
      <c r="N261" s="144">
        <v>270306216640</v>
      </c>
      <c r="O261" s="144">
        <v>27396023480</v>
      </c>
      <c r="P261" s="144">
        <v>383970480155.90002</v>
      </c>
      <c r="Q261" s="144">
        <v>57062699850</v>
      </c>
      <c r="R261" s="144">
        <v>13878413190</v>
      </c>
      <c r="S261" s="144">
        <v>80259424768.720001</v>
      </c>
      <c r="T261" s="144">
        <v>378641518587.56</v>
      </c>
      <c r="U261" s="144">
        <v>41380091907.019997</v>
      </c>
      <c r="V261" s="144">
        <v>499585314085.77002</v>
      </c>
      <c r="W261" s="144">
        <v>32010567800</v>
      </c>
      <c r="X261" s="144">
        <v>4704759857.8299999</v>
      </c>
      <c r="Y261" s="144">
        <v>44580616267.019997</v>
      </c>
      <c r="Z261" s="144">
        <v>61811747601.730003</v>
      </c>
      <c r="AA261" s="144">
        <v>63272715033.589996</v>
      </c>
      <c r="AB261" s="144">
        <v>32864141600</v>
      </c>
      <c r="AC261" s="144">
        <v>5601612651.8400002</v>
      </c>
      <c r="AD261" s="144">
        <v>43021869961.809998</v>
      </c>
      <c r="AE261" s="144">
        <v>24002764200</v>
      </c>
      <c r="AF261" s="144">
        <v>4470284714.1700001</v>
      </c>
      <c r="AG261" s="144">
        <v>35938245333.57</v>
      </c>
      <c r="AH261" s="142">
        <v>657977289653.59998</v>
      </c>
      <c r="AI261" s="142">
        <v>677150976065.02905</v>
      </c>
      <c r="AJ261" s="144">
        <v>21081227200</v>
      </c>
      <c r="AK261" s="144">
        <v>3290178043.9200001</v>
      </c>
      <c r="AL261" s="144">
        <v>29232012304.919998</v>
      </c>
      <c r="AM261" s="144">
        <v>65934314937.07</v>
      </c>
      <c r="AN261" s="144">
        <v>15584552019.860001</v>
      </c>
      <c r="AO261" s="144">
        <v>90158789374.559998</v>
      </c>
      <c r="AP261" s="142">
        <v>169003658400</v>
      </c>
      <c r="AQ261" s="142">
        <v>273932172440.67001</v>
      </c>
      <c r="AR261" s="144">
        <v>33125265000</v>
      </c>
      <c r="AS261" s="144">
        <v>5671870920.9799995</v>
      </c>
      <c r="AT261" s="144">
        <v>52993407622.699997</v>
      </c>
      <c r="AU261" s="144">
        <v>1076600312800</v>
      </c>
      <c r="AV261" s="144">
        <v>71986738000</v>
      </c>
      <c r="AW261" s="144">
        <v>1170905599059.1499</v>
      </c>
      <c r="AX261" s="144">
        <v>93846538900</v>
      </c>
      <c r="AY261" s="144">
        <v>19325124722.200001</v>
      </c>
      <c r="AZ261" s="144">
        <v>122814791706.67</v>
      </c>
      <c r="BA261" s="144">
        <v>162507349912</v>
      </c>
      <c r="BB261" s="144">
        <v>41251625000</v>
      </c>
      <c r="BC261" s="144">
        <v>210795044329.03</v>
      </c>
      <c r="BD261" s="142">
        <v>258750506761</v>
      </c>
      <c r="BE261" s="142">
        <v>312892616765.67999</v>
      </c>
      <c r="BF261" s="144">
        <v>157576512500</v>
      </c>
      <c r="BG261" s="144">
        <v>160918467963.45001</v>
      </c>
      <c r="BH261" s="144">
        <v>24886508400</v>
      </c>
      <c r="BI261" s="144">
        <v>5013046500</v>
      </c>
      <c r="BJ261" s="144">
        <v>37228015374.989998</v>
      </c>
      <c r="BK261" s="144">
        <v>177309663500</v>
      </c>
      <c r="BL261" s="144">
        <v>40849323496.18</v>
      </c>
      <c r="BM261" s="144">
        <v>238246257148.84</v>
      </c>
      <c r="BN261" s="144">
        <v>31019147800</v>
      </c>
      <c r="BO261" s="144">
        <v>5662957999.8400002</v>
      </c>
      <c r="BP261" s="144">
        <v>39614158853.019997</v>
      </c>
      <c r="BQ261" s="154">
        <v>43383</v>
      </c>
      <c r="BR261" s="144">
        <v>22271714000</v>
      </c>
      <c r="BS261" s="152">
        <v>1833050000</v>
      </c>
      <c r="BT261" s="144">
        <v>30498096499.34</v>
      </c>
      <c r="BU261" s="144">
        <v>118363844500</v>
      </c>
      <c r="BV261" s="152">
        <v>133843001694.06</v>
      </c>
      <c r="BW261" s="144">
        <f>243766912500+73509890000</f>
        <v>317276802500</v>
      </c>
      <c r="BX261" s="144">
        <v>377071164571</v>
      </c>
      <c r="BY261" s="148">
        <v>69121639400</v>
      </c>
      <c r="BZ261" s="148">
        <v>10500128500</v>
      </c>
      <c r="CA261" s="148">
        <v>99023999988.179993</v>
      </c>
      <c r="CB261" s="148">
        <v>77797147700</v>
      </c>
      <c r="CC261" s="148">
        <v>77944077303.919998</v>
      </c>
      <c r="CD261" s="148">
        <v>21903050000</v>
      </c>
      <c r="CE261" s="148">
        <v>27026951216.849998</v>
      </c>
      <c r="CI261" s="148">
        <v>189882201700</v>
      </c>
      <c r="CJ261" s="148">
        <v>189751372345.23999</v>
      </c>
      <c r="CK261" s="155">
        <v>64416820500</v>
      </c>
      <c r="CL261" s="155">
        <v>77490952570.020004</v>
      </c>
      <c r="CM261" s="148"/>
      <c r="CN261" s="148"/>
      <c r="CO261" s="148"/>
      <c r="CP261" s="148"/>
      <c r="CQ261" s="148"/>
      <c r="CR261" s="148"/>
      <c r="CS261" s="148"/>
      <c r="CT261" s="148"/>
      <c r="CU261" s="148"/>
      <c r="CV261" s="148"/>
      <c r="CW261" s="148"/>
      <c r="CX261" s="148"/>
    </row>
    <row r="262" spans="1:102" x14ac:dyDescent="0.25">
      <c r="A262" s="154">
        <v>43384</v>
      </c>
      <c r="B262" s="142">
        <v>538591459000</v>
      </c>
      <c r="C262" s="142">
        <v>566336921779.94995</v>
      </c>
      <c r="D262" s="144">
        <v>330806831111</v>
      </c>
      <c r="E262" s="144">
        <v>354211657500</v>
      </c>
      <c r="F262" s="144">
        <v>811942238242.61206</v>
      </c>
      <c r="G262" s="142">
        <v>117055730400</v>
      </c>
      <c r="H262" s="142">
        <v>128052033943.09</v>
      </c>
      <c r="I262" s="144">
        <v>0</v>
      </c>
      <c r="J262" s="144">
        <v>111760</v>
      </c>
      <c r="K262" s="144">
        <v>86398713.709999993</v>
      </c>
      <c r="L262" s="144">
        <v>608084893454</v>
      </c>
      <c r="M262" s="144">
        <v>690226814357.30103</v>
      </c>
      <c r="N262" s="144">
        <v>269968974180</v>
      </c>
      <c r="O262" s="144">
        <v>26618631720</v>
      </c>
      <c r="P262" s="144">
        <v>382923106556.40002</v>
      </c>
      <c r="Q262" s="144">
        <v>53925398950</v>
      </c>
      <c r="R262" s="144">
        <v>13391891560</v>
      </c>
      <c r="S262" s="144">
        <v>79641293210.729996</v>
      </c>
      <c r="T262" s="144">
        <v>383916775721.56</v>
      </c>
      <c r="U262" s="144">
        <v>40305028607.019997</v>
      </c>
      <c r="V262" s="144">
        <v>498336274718.52002</v>
      </c>
      <c r="W262" s="144">
        <v>30455264800</v>
      </c>
      <c r="X262" s="144">
        <v>4564400972.8299999</v>
      </c>
      <c r="Y262" s="144">
        <v>44400789642.349998</v>
      </c>
      <c r="Z262" s="144">
        <v>60051029901.730003</v>
      </c>
      <c r="AA262" s="144">
        <v>61507076923.599998</v>
      </c>
      <c r="AB262" s="144">
        <v>29565506000</v>
      </c>
      <c r="AC262" s="144">
        <v>5495787101.8400002</v>
      </c>
      <c r="AD262" s="144">
        <v>42820695522.5</v>
      </c>
      <c r="AE262" s="144">
        <v>23931041500</v>
      </c>
      <c r="AF262" s="144">
        <v>4345336444.1700001</v>
      </c>
      <c r="AG262" s="144">
        <v>35746186272.010002</v>
      </c>
      <c r="AH262" s="142">
        <v>621966036753.59998</v>
      </c>
      <c r="AI262" s="142">
        <v>684245155864.90906</v>
      </c>
      <c r="AJ262" s="144">
        <v>19121709900</v>
      </c>
      <c r="AK262" s="144">
        <v>3197071128.9200001</v>
      </c>
      <c r="AL262" s="144">
        <v>29212059289.599998</v>
      </c>
      <c r="AM262" s="144">
        <v>58872417665.07</v>
      </c>
      <c r="AN262" s="144">
        <v>15036942379.860001</v>
      </c>
      <c r="AO262" s="144">
        <v>89456107162.470001</v>
      </c>
      <c r="AP262" s="142">
        <v>168999224700</v>
      </c>
      <c r="AQ262" s="142">
        <v>273962189479.73999</v>
      </c>
      <c r="AR262" s="144">
        <v>31660013500</v>
      </c>
      <c r="AS262" s="144">
        <v>5502641380.9799995</v>
      </c>
      <c r="AT262" s="144">
        <v>52895893179.370003</v>
      </c>
      <c r="AU262" s="144">
        <v>1063778869300</v>
      </c>
      <c r="AV262" s="144">
        <v>69614058000</v>
      </c>
      <c r="AW262" s="144">
        <v>1167938880168.29</v>
      </c>
      <c r="AX262" s="144">
        <v>91818135900</v>
      </c>
      <c r="AY262" s="144">
        <v>18981449082.200001</v>
      </c>
      <c r="AZ262" s="144">
        <v>122461375835.67</v>
      </c>
      <c r="BA262" s="144">
        <v>161491943030</v>
      </c>
      <c r="BB262" s="144">
        <v>39934660000</v>
      </c>
      <c r="BC262" s="144">
        <v>207974654241.76001</v>
      </c>
      <c r="BD262" s="142">
        <v>240296896131</v>
      </c>
      <c r="BE262" s="142">
        <v>312637998845.84003</v>
      </c>
      <c r="BF262" s="144">
        <v>157231158000</v>
      </c>
      <c r="BG262" s="144">
        <v>160609078560.26999</v>
      </c>
      <c r="BH262" s="144">
        <v>22465279800</v>
      </c>
      <c r="BI262" s="144">
        <v>4870152500</v>
      </c>
      <c r="BJ262" s="144">
        <v>37217770017.610001</v>
      </c>
      <c r="BK262" s="144">
        <v>177324590200</v>
      </c>
      <c r="BL262" s="144">
        <v>39990763496.18</v>
      </c>
      <c r="BM262" s="144">
        <v>237441401700.60999</v>
      </c>
      <c r="BN262" s="144">
        <v>30118037600</v>
      </c>
      <c r="BO262" s="144">
        <v>5516266999.8400002</v>
      </c>
      <c r="BP262" s="144">
        <v>39472674045.93</v>
      </c>
      <c r="BQ262" s="154">
        <v>43384</v>
      </c>
      <c r="BR262" s="144">
        <v>22189786000</v>
      </c>
      <c r="BS262" s="152">
        <v>1796425000</v>
      </c>
      <c r="BT262" s="144">
        <v>30384964933.630001</v>
      </c>
      <c r="BU262" s="144">
        <v>109848932000</v>
      </c>
      <c r="BV262" s="152">
        <v>133857237040.00999</v>
      </c>
      <c r="BW262" s="144">
        <f>243497533000+72877400000</f>
        <v>316374933000</v>
      </c>
      <c r="BX262" s="144">
        <v>376242969472.34003</v>
      </c>
      <c r="BY262" s="148">
        <v>69029283400</v>
      </c>
      <c r="BZ262" s="148">
        <v>10215510500</v>
      </c>
      <c r="CA262" s="148">
        <v>98663623263.729996</v>
      </c>
      <c r="CB262" s="148">
        <v>75968714300</v>
      </c>
      <c r="CC262" s="148">
        <v>76112888512.710007</v>
      </c>
      <c r="CD262" s="148">
        <v>19869339000</v>
      </c>
      <c r="CE262" s="148">
        <v>26998268487.02</v>
      </c>
      <c r="CI262" s="148">
        <v>184916283900</v>
      </c>
      <c r="CJ262" s="148">
        <v>184777758836.10001</v>
      </c>
      <c r="CK262" s="155">
        <v>73991495100</v>
      </c>
      <c r="CL262" s="155">
        <v>77049278919.889999</v>
      </c>
      <c r="CM262" s="148"/>
      <c r="CN262" s="148"/>
      <c r="CO262" s="148"/>
      <c r="CP262" s="148"/>
      <c r="CQ262" s="148"/>
      <c r="CR262" s="148"/>
      <c r="CS262" s="148"/>
      <c r="CT262" s="148"/>
      <c r="CU262" s="148"/>
      <c r="CV262" s="148"/>
      <c r="CW262" s="148"/>
      <c r="CX262" s="148"/>
    </row>
    <row r="263" spans="1:102" x14ac:dyDescent="0.25">
      <c r="A263" s="154">
        <v>43385</v>
      </c>
      <c r="B263" s="142">
        <v>538519378000</v>
      </c>
      <c r="C263" s="142">
        <v>566340851820.72998</v>
      </c>
      <c r="D263" s="144">
        <v>330206247161</v>
      </c>
      <c r="E263" s="144">
        <v>354959948900</v>
      </c>
      <c r="F263" s="144">
        <v>812166205846.12195</v>
      </c>
      <c r="G263" s="142">
        <v>116989603400</v>
      </c>
      <c r="H263" s="142">
        <v>128011419364.7</v>
      </c>
      <c r="I263" s="144">
        <v>0</v>
      </c>
      <c r="J263" s="144">
        <v>113520</v>
      </c>
      <c r="K263" s="144">
        <v>86396823.180000007</v>
      </c>
      <c r="L263" s="144">
        <v>602323246028</v>
      </c>
      <c r="M263" s="144">
        <v>689520337209.07104</v>
      </c>
      <c r="N263" s="144">
        <v>269561636960</v>
      </c>
      <c r="O263" s="144">
        <v>27106919440</v>
      </c>
      <c r="P263" s="144">
        <v>383070335407.19</v>
      </c>
      <c r="Q263" s="144">
        <v>53779557650</v>
      </c>
      <c r="R263" s="144">
        <v>13524564920</v>
      </c>
      <c r="S263" s="144">
        <v>79635487749.729996</v>
      </c>
      <c r="T263" s="144">
        <v>383533773978.56</v>
      </c>
      <c r="U263" s="144">
        <v>41023626707.019997</v>
      </c>
      <c r="V263" s="144">
        <v>498744099356.07001</v>
      </c>
      <c r="W263" s="144">
        <v>30310131600</v>
      </c>
      <c r="X263" s="144">
        <v>4637116192.8299999</v>
      </c>
      <c r="Y263" s="144">
        <v>44333708536.639999</v>
      </c>
      <c r="Z263" s="144">
        <v>60747151401.730003</v>
      </c>
      <c r="AA263" s="144">
        <v>62349503314.370003</v>
      </c>
      <c r="AB263" s="144">
        <v>29425639000</v>
      </c>
      <c r="AC263" s="144">
        <v>5602628201.8400002</v>
      </c>
      <c r="AD263" s="144">
        <v>42791521314.440002</v>
      </c>
      <c r="AE263" s="144">
        <v>23857159100</v>
      </c>
      <c r="AF263" s="144">
        <v>4418261384.1700001</v>
      </c>
      <c r="AG263" s="144">
        <v>35750000127.760002</v>
      </c>
      <c r="AH263" s="142">
        <v>616971943353.59998</v>
      </c>
      <c r="AI263" s="142">
        <v>639745775503.64905</v>
      </c>
      <c r="AJ263" s="144">
        <v>19096267800</v>
      </c>
      <c r="AK263" s="144">
        <v>3251275008.9200001</v>
      </c>
      <c r="AL263" s="144">
        <v>29243537464.93</v>
      </c>
      <c r="AM263" s="144">
        <v>58695318095.07</v>
      </c>
      <c r="AN263" s="144">
        <v>15187988459.860001</v>
      </c>
      <c r="AO263" s="144">
        <v>89438549966.119995</v>
      </c>
      <c r="AP263" s="142">
        <v>168994791000</v>
      </c>
      <c r="AQ263" s="142">
        <v>262606471328.16</v>
      </c>
      <c r="AR263" s="144">
        <v>31634086000</v>
      </c>
      <c r="AS263" s="144">
        <v>5591942760.9799995</v>
      </c>
      <c r="AT263" s="144">
        <v>52965697705</v>
      </c>
      <c r="AU263" s="144">
        <v>1062653040300</v>
      </c>
      <c r="AV263" s="144">
        <v>70654860000</v>
      </c>
      <c r="AW263" s="144">
        <v>1168078669677.6899</v>
      </c>
      <c r="AX263" s="144">
        <v>91769593400</v>
      </c>
      <c r="AY263" s="144">
        <v>19043525662.200001</v>
      </c>
      <c r="AZ263" s="144">
        <v>122494518192.78</v>
      </c>
      <c r="BA263" s="144">
        <v>160820696541</v>
      </c>
      <c r="BB263" s="144">
        <v>40377280000</v>
      </c>
      <c r="BC263" s="144">
        <v>207784676642.13</v>
      </c>
      <c r="BD263" s="142">
        <v>239519225191</v>
      </c>
      <c r="BE263" s="142">
        <v>311917744403.62</v>
      </c>
      <c r="BF263" s="144">
        <v>156542378000</v>
      </c>
      <c r="BG263" s="144">
        <v>159956264841.23999</v>
      </c>
      <c r="BH263" s="144">
        <v>22436318900</v>
      </c>
      <c r="BI263" s="144">
        <v>4947160000</v>
      </c>
      <c r="BJ263" s="144">
        <v>37269778363.07</v>
      </c>
      <c r="BK263" s="144">
        <v>180249682200</v>
      </c>
      <c r="BL263" s="144">
        <v>39787587496.18</v>
      </c>
      <c r="BM263" s="144">
        <v>237870171028.14001</v>
      </c>
      <c r="BN263" s="144">
        <v>30109369600</v>
      </c>
      <c r="BO263" s="144">
        <v>5597368499.8400002</v>
      </c>
      <c r="BP263" s="144">
        <v>39551845996.32</v>
      </c>
      <c r="BQ263" s="154">
        <v>43385</v>
      </c>
      <c r="BR263" s="144">
        <v>21949609000</v>
      </c>
      <c r="BS263" s="152">
        <v>1827575000</v>
      </c>
      <c r="BT263" s="144">
        <v>30181361454.490002</v>
      </c>
      <c r="BU263" s="144">
        <v>111795023000</v>
      </c>
      <c r="BV263" s="152">
        <v>133837905347.45</v>
      </c>
      <c r="BW263" s="144">
        <f>242795455000+72421775000</f>
        <v>315217230000</v>
      </c>
      <c r="BX263" s="144">
        <v>375262481292.34003</v>
      </c>
      <c r="BY263" s="148">
        <v>68973891900</v>
      </c>
      <c r="BZ263" s="148">
        <v>10382917500</v>
      </c>
      <c r="CA263" s="148">
        <v>98792216669.949997</v>
      </c>
      <c r="CB263" s="148">
        <v>76787429600</v>
      </c>
      <c r="CC263" s="148">
        <v>76929912014.759995</v>
      </c>
      <c r="CD263" s="148">
        <v>19795489000</v>
      </c>
      <c r="CE263" s="148">
        <v>26928817716.82</v>
      </c>
      <c r="CI263" s="148">
        <v>188144332800</v>
      </c>
      <c r="CJ263" s="148">
        <v>187998281835.63</v>
      </c>
      <c r="CK263" s="155">
        <v>73990547300</v>
      </c>
      <c r="CL263" s="155">
        <v>77069184060.039993</v>
      </c>
      <c r="CM263" s="148"/>
      <c r="CN263" s="148"/>
      <c r="CO263" s="148"/>
      <c r="CP263" s="148"/>
      <c r="CQ263" s="148"/>
      <c r="CR263" s="148"/>
      <c r="CS263" s="148"/>
      <c r="CT263" s="148"/>
      <c r="CU263" s="148"/>
      <c r="CV263" s="148"/>
      <c r="CW263" s="148"/>
      <c r="CX263" s="148"/>
    </row>
    <row r="264" spans="1:102" x14ac:dyDescent="0.25">
      <c r="A264" s="154">
        <v>43388</v>
      </c>
      <c r="B264" s="142">
        <v>538311443000</v>
      </c>
      <c r="C264" s="142">
        <v>566435052997.68005</v>
      </c>
      <c r="D264" s="144">
        <v>333767934948</v>
      </c>
      <c r="E264" s="144">
        <v>354499989200</v>
      </c>
      <c r="F264" s="144">
        <v>811440301265.39197</v>
      </c>
      <c r="G264" s="142">
        <v>116935857400</v>
      </c>
      <c r="H264" s="142">
        <v>128034196005.50999</v>
      </c>
      <c r="I264" s="144">
        <v>0</v>
      </c>
      <c r="J264" s="144">
        <v>113080</v>
      </c>
      <c r="K264" s="144">
        <v>86359234.629999995</v>
      </c>
      <c r="L264" s="144">
        <v>601907941166</v>
      </c>
      <c r="M264" s="144">
        <v>689512966428.18103</v>
      </c>
      <c r="N264" s="144">
        <v>269302642800</v>
      </c>
      <c r="O264" s="144">
        <v>27051672260</v>
      </c>
      <c r="P264" s="144">
        <v>382951508688.15002</v>
      </c>
      <c r="Q264" s="144">
        <v>53657428550</v>
      </c>
      <c r="R264" s="144">
        <v>13539521730</v>
      </c>
      <c r="S264" s="144">
        <v>79555154818.320007</v>
      </c>
      <c r="T264" s="144">
        <v>383364376750.56</v>
      </c>
      <c r="U264" s="144">
        <v>41012810807.019997</v>
      </c>
      <c r="V264" s="144">
        <v>499005719790.54999</v>
      </c>
      <c r="W264" s="144">
        <v>30181376800</v>
      </c>
      <c r="X264" s="144">
        <v>4626314137.8299999</v>
      </c>
      <c r="Y264" s="144">
        <v>44210529022.650002</v>
      </c>
      <c r="Z264" s="144">
        <v>60476862001.730003</v>
      </c>
      <c r="AA264" s="144">
        <v>61914493940.540001</v>
      </c>
      <c r="AB264" s="144">
        <v>29349196000</v>
      </c>
      <c r="AC264" s="144">
        <v>5490655051.8400002</v>
      </c>
      <c r="AD264" s="144">
        <v>42615403979.169998</v>
      </c>
      <c r="AE264" s="144">
        <v>23806795500</v>
      </c>
      <c r="AF264" s="144">
        <v>4420382774.1700001</v>
      </c>
      <c r="AG264" s="144">
        <v>35716307984.510002</v>
      </c>
      <c r="AH264" s="142">
        <v>609964473653.59998</v>
      </c>
      <c r="AI264" s="142">
        <v>632983408291.96899</v>
      </c>
      <c r="AJ264" s="144">
        <v>19055693900</v>
      </c>
      <c r="AK264" s="144">
        <v>3251295163.9200001</v>
      </c>
      <c r="AL264" s="144">
        <v>29212311910.619999</v>
      </c>
      <c r="AM264" s="144">
        <v>58542939283.07</v>
      </c>
      <c r="AN264" s="144">
        <v>15205232039.860001</v>
      </c>
      <c r="AO264" s="144">
        <v>89330082025.470001</v>
      </c>
      <c r="AP264" s="142">
        <v>168981174800</v>
      </c>
      <c r="AQ264" s="142">
        <v>262960464430.41</v>
      </c>
      <c r="AR264" s="144">
        <v>31605252500</v>
      </c>
      <c r="AS264" s="144">
        <v>5579408540.9799995</v>
      </c>
      <c r="AT264" s="144">
        <v>52944169070.199997</v>
      </c>
      <c r="AU264" s="144">
        <v>1061821701700</v>
      </c>
      <c r="AV264" s="144">
        <v>71271400000</v>
      </c>
      <c r="AW264" s="144">
        <v>1168540493573.26</v>
      </c>
      <c r="AX264" s="144">
        <v>91708420000</v>
      </c>
      <c r="AY264" s="144">
        <v>18874545642.200001</v>
      </c>
      <c r="AZ264" s="144">
        <v>122332417327.78</v>
      </c>
      <c r="BA264" s="144">
        <v>154103869328</v>
      </c>
      <c r="BB264" s="144">
        <v>38183350000</v>
      </c>
      <c r="BC264" s="144">
        <v>205139869309.14999</v>
      </c>
      <c r="BD264" s="142">
        <v>239027855191</v>
      </c>
      <c r="BE264" s="142">
        <v>311606423436.89001</v>
      </c>
      <c r="BF264" s="144">
        <v>156451600000</v>
      </c>
      <c r="BG264" s="144">
        <v>159973393179.89001</v>
      </c>
      <c r="BH264" s="144">
        <v>22399233000</v>
      </c>
      <c r="BI264" s="144">
        <v>4944339500</v>
      </c>
      <c r="BJ264" s="144">
        <v>37243525044.660004</v>
      </c>
      <c r="BK264" s="144">
        <v>182183331900</v>
      </c>
      <c r="BL264" s="144">
        <v>39793751996.18</v>
      </c>
      <c r="BM264" s="144">
        <v>237938247933.95999</v>
      </c>
      <c r="BN264" s="144">
        <v>30102817500</v>
      </c>
      <c r="BO264" s="144">
        <v>5599280499.8400002</v>
      </c>
      <c r="BP264" s="144">
        <v>39567618210.589996</v>
      </c>
      <c r="BQ264" s="154">
        <v>43388</v>
      </c>
      <c r="BR264" s="144">
        <v>21864791000</v>
      </c>
      <c r="BS264" s="152">
        <v>1827850000</v>
      </c>
      <c r="BT264" s="144">
        <v>30113100282.77</v>
      </c>
      <c r="BU264" s="144">
        <v>112766390000</v>
      </c>
      <c r="BV264" s="152">
        <v>133903324861.17999</v>
      </c>
      <c r="BW264" s="144">
        <f>242508282000+71907590000</f>
        <v>314415872000</v>
      </c>
      <c r="BX264" s="144">
        <v>373747281609.77002</v>
      </c>
      <c r="BY264" s="148">
        <v>68894648400</v>
      </c>
      <c r="BZ264" s="148">
        <v>10397609500</v>
      </c>
      <c r="CA264" s="148">
        <v>98777769702.559998</v>
      </c>
      <c r="CB264" s="148">
        <v>76616546600</v>
      </c>
      <c r="CC264" s="148">
        <v>76750806559.490005</v>
      </c>
      <c r="CD264" s="148">
        <v>19754176500</v>
      </c>
      <c r="CE264" s="148">
        <v>26901920989.279999</v>
      </c>
      <c r="CI264" s="148">
        <v>188670157700</v>
      </c>
      <c r="CJ264" s="148">
        <v>188501236380.82001</v>
      </c>
      <c r="CK264" s="155">
        <v>73982593900</v>
      </c>
      <c r="CL264" s="155">
        <v>77187445122.289993</v>
      </c>
      <c r="CM264" s="148"/>
      <c r="CN264" s="148"/>
      <c r="CO264" s="148"/>
      <c r="CP264" s="148"/>
      <c r="CQ264" s="148"/>
      <c r="CR264" s="148"/>
      <c r="CS264" s="148"/>
      <c r="CT264" s="148"/>
      <c r="CU264" s="163"/>
      <c r="CV264" s="148"/>
      <c r="CW264" s="148"/>
      <c r="CX264" s="163"/>
    </row>
    <row r="265" spans="1:102" x14ac:dyDescent="0.25">
      <c r="A265" s="154">
        <v>43389</v>
      </c>
      <c r="B265" s="142">
        <v>552980581500</v>
      </c>
      <c r="C265" s="142">
        <v>566358092328.87</v>
      </c>
      <c r="D265" s="144">
        <v>335293169294</v>
      </c>
      <c r="E265" s="144">
        <v>356805025900</v>
      </c>
      <c r="F265" s="144">
        <v>813515395765.38196</v>
      </c>
      <c r="G265" s="142">
        <v>116892080900</v>
      </c>
      <c r="H265" s="142">
        <v>128014741025.17</v>
      </c>
      <c r="I265" s="144">
        <v>0</v>
      </c>
      <c r="J265" s="144">
        <v>111760</v>
      </c>
      <c r="K265" s="144">
        <v>86319265.769999996</v>
      </c>
      <c r="L265" s="144">
        <v>601469340701</v>
      </c>
      <c r="M265" s="144">
        <v>689207689996.07104</v>
      </c>
      <c r="N265" s="144">
        <v>269011688940</v>
      </c>
      <c r="O265" s="144">
        <v>27625032720</v>
      </c>
      <c r="P265" s="144">
        <v>383303493449.88</v>
      </c>
      <c r="Q265" s="144">
        <v>53606246900</v>
      </c>
      <c r="R265" s="144">
        <v>14035187460</v>
      </c>
      <c r="S265" s="144">
        <v>79691494589.199997</v>
      </c>
      <c r="T265" s="144">
        <v>383132289211.56</v>
      </c>
      <c r="U265" s="144">
        <v>47012252607.769997</v>
      </c>
      <c r="V265" s="144">
        <v>500002446402.22998</v>
      </c>
      <c r="W265" s="144">
        <v>30109368700</v>
      </c>
      <c r="X265" s="144">
        <v>4776876972.8299999</v>
      </c>
      <c r="Y265" s="144">
        <v>44226174432.669998</v>
      </c>
      <c r="Z265" s="144">
        <v>62259254901.730003</v>
      </c>
      <c r="AA265" s="144">
        <v>63198038984.529999</v>
      </c>
      <c r="AB265" s="144">
        <v>29256621500</v>
      </c>
      <c r="AC265" s="144">
        <v>5712812101.8400002</v>
      </c>
      <c r="AD265" s="144">
        <v>42512969416.849998</v>
      </c>
      <c r="AE265" s="144">
        <v>23772102900</v>
      </c>
      <c r="AF265" s="144">
        <v>5020918444.2200003</v>
      </c>
      <c r="AG265" s="144">
        <v>35785305869.360001</v>
      </c>
      <c r="AH265" s="142">
        <v>609952871253.59998</v>
      </c>
      <c r="AI265" s="142">
        <v>626037326855.92896</v>
      </c>
      <c r="AJ265" s="144">
        <v>19043927300</v>
      </c>
      <c r="AK265" s="144">
        <v>3326849128.9200001</v>
      </c>
      <c r="AL265" s="144">
        <v>29272121020.060001</v>
      </c>
      <c r="AM265" s="144">
        <v>58483082556.07</v>
      </c>
      <c r="AN265" s="144">
        <v>15754866479.860001</v>
      </c>
      <c r="AO265" s="144">
        <v>89481949868.509995</v>
      </c>
      <c r="AP265" s="142">
        <v>168976741100</v>
      </c>
      <c r="AQ265" s="142">
        <v>262996190903.98999</v>
      </c>
      <c r="AR265" s="144">
        <v>31583574000</v>
      </c>
      <c r="AS265" s="144">
        <v>5969236880.3599997</v>
      </c>
      <c r="AT265" s="144">
        <v>53033162071.660004</v>
      </c>
      <c r="AU265" s="144">
        <v>1065789113200</v>
      </c>
      <c r="AV265" s="144">
        <v>71584150000</v>
      </c>
      <c r="AW265" s="144">
        <v>1168045715714.4399</v>
      </c>
      <c r="AX265" s="144">
        <v>94650927900</v>
      </c>
      <c r="AY265" s="144">
        <v>19775582082.110001</v>
      </c>
      <c r="AZ265" s="144">
        <v>122494735995.14</v>
      </c>
      <c r="BA265" s="144">
        <v>153948223650</v>
      </c>
      <c r="BB265" s="144">
        <v>38894880000</v>
      </c>
      <c r="BC265" s="144">
        <v>205735476362.48999</v>
      </c>
      <c r="BD265" s="142">
        <v>238707978540</v>
      </c>
      <c r="BE265" s="142">
        <v>311345277278.32001</v>
      </c>
      <c r="BF265" s="144">
        <v>155931093500</v>
      </c>
      <c r="BG265" s="144">
        <v>159488820393.88</v>
      </c>
      <c r="BH265" s="144">
        <v>22402667200</v>
      </c>
      <c r="BI265" s="144">
        <v>5399259500</v>
      </c>
      <c r="BJ265" s="144">
        <v>37348326612.870003</v>
      </c>
      <c r="BK265" s="144">
        <v>182081571100</v>
      </c>
      <c r="BL265" s="144">
        <v>42451448496.199997</v>
      </c>
      <c r="BM265" s="144">
        <v>238929245940.13</v>
      </c>
      <c r="BN265" s="144">
        <v>30080223600</v>
      </c>
      <c r="BO265" s="144">
        <v>5939846000.0200005</v>
      </c>
      <c r="BP265" s="144">
        <v>39671023793.019997</v>
      </c>
      <c r="BQ265" s="154">
        <v>43389</v>
      </c>
      <c r="BR265" s="144">
        <v>21726984000</v>
      </c>
      <c r="BS265" s="152">
        <v>1866500000</v>
      </c>
      <c r="BT265" s="144">
        <v>30019371817.860001</v>
      </c>
      <c r="BU265" s="144">
        <v>117731358500</v>
      </c>
      <c r="BV265" s="152">
        <v>133896354365.33</v>
      </c>
      <c r="BW265" s="144">
        <f>242138972500+71833610000</f>
        <v>313972582500</v>
      </c>
      <c r="BX265" s="144">
        <v>373507963267.62</v>
      </c>
      <c r="BY265" s="148">
        <v>68908277500</v>
      </c>
      <c r="BZ265" s="148">
        <v>11096970000</v>
      </c>
      <c r="CA265" s="148">
        <v>99035595104.360001</v>
      </c>
      <c r="CB265" s="148">
        <v>78195213400</v>
      </c>
      <c r="CC265" s="148">
        <v>78327955091.009995</v>
      </c>
      <c r="CD265" s="148">
        <v>19693539000</v>
      </c>
      <c r="CE265" s="148">
        <v>26846089648.139999</v>
      </c>
      <c r="CI265" s="148">
        <v>192626206000</v>
      </c>
      <c r="CJ265" s="148">
        <v>192449681027.42999</v>
      </c>
      <c r="CK265" s="155">
        <v>70980173600</v>
      </c>
      <c r="CL265" s="155">
        <v>77181162159.240005</v>
      </c>
      <c r="CM265" s="148"/>
      <c r="CN265" s="148"/>
      <c r="CO265" s="148"/>
      <c r="CP265" s="148"/>
      <c r="CQ265" s="148"/>
      <c r="CR265" s="148"/>
      <c r="CS265" s="148">
        <v>224898185300</v>
      </c>
      <c r="CT265" s="148">
        <v>0</v>
      </c>
      <c r="CU265" s="164">
        <v>231000000000</v>
      </c>
      <c r="CV265" s="148"/>
      <c r="CW265" s="148"/>
      <c r="CX265" s="164"/>
    </row>
    <row r="266" spans="1:102" x14ac:dyDescent="0.25">
      <c r="A266" s="154">
        <v>43390</v>
      </c>
      <c r="B266" s="142">
        <v>552973490500</v>
      </c>
      <c r="C266" s="142">
        <v>567766706519.68896</v>
      </c>
      <c r="D266" s="144">
        <v>337736139652</v>
      </c>
      <c r="E266" s="144">
        <v>359538169800</v>
      </c>
      <c r="F266" s="144">
        <v>816958971920.15198</v>
      </c>
      <c r="G266" s="142">
        <v>116959600900</v>
      </c>
      <c r="H266" s="142">
        <v>128108420963.11</v>
      </c>
      <c r="I266" s="144">
        <v>0</v>
      </c>
      <c r="J266" s="144">
        <v>111760</v>
      </c>
      <c r="K266" s="144">
        <v>86315618.609999999</v>
      </c>
      <c r="L266" s="144">
        <v>597234309388</v>
      </c>
      <c r="M266" s="144">
        <v>690018905706.58105</v>
      </c>
      <c r="N266" s="144">
        <v>269527484880</v>
      </c>
      <c r="O266" s="144">
        <v>27989546720</v>
      </c>
      <c r="P266" s="144">
        <v>384250064652.88</v>
      </c>
      <c r="Q266" s="144">
        <v>53790839250</v>
      </c>
      <c r="R266" s="144">
        <v>14180486260</v>
      </c>
      <c r="S266" s="144">
        <v>79980833709.229996</v>
      </c>
      <c r="T266" s="144">
        <v>383447426033.56</v>
      </c>
      <c r="U266" s="144">
        <v>47680829107.769997</v>
      </c>
      <c r="V266" s="144">
        <v>501065497424.17999</v>
      </c>
      <c r="W266" s="144">
        <v>20370964200</v>
      </c>
      <c r="X266" s="144">
        <v>4844001472.8299999</v>
      </c>
      <c r="Y266" s="144">
        <v>44350285869.169998</v>
      </c>
      <c r="Z266" s="144">
        <v>63129780101.730003</v>
      </c>
      <c r="AA266" s="144">
        <v>64225272562.199997</v>
      </c>
      <c r="AB266" s="144">
        <v>29356405000</v>
      </c>
      <c r="AC266" s="144">
        <v>5834644101.8400002</v>
      </c>
      <c r="AD266" s="144">
        <v>42738492750.120003</v>
      </c>
      <c r="AE266" s="144">
        <v>23844696400</v>
      </c>
      <c r="AF266" s="144">
        <v>5086015444.2200003</v>
      </c>
      <c r="AG266" s="144">
        <v>35927804570.019997</v>
      </c>
      <c r="AH266" s="142">
        <v>609947996853.59998</v>
      </c>
      <c r="AI266" s="142">
        <v>634626886257.95898</v>
      </c>
      <c r="AJ266" s="144">
        <v>19069034500</v>
      </c>
      <c r="AK266" s="144">
        <v>3368930628.9200001</v>
      </c>
      <c r="AL266" s="144">
        <v>29342226387.299999</v>
      </c>
      <c r="AM266" s="144">
        <v>58708345044.07</v>
      </c>
      <c r="AN266" s="144">
        <v>15920008679.860001</v>
      </c>
      <c r="AO266" s="144">
        <v>89880845275.399994</v>
      </c>
      <c r="AP266" s="142">
        <v>168972307400</v>
      </c>
      <c r="AQ266" s="142">
        <v>263180588213.26999</v>
      </c>
      <c r="AR266" s="144">
        <v>31617529500</v>
      </c>
      <c r="AS266" s="144">
        <v>6050620380.3599997</v>
      </c>
      <c r="AT266" s="144">
        <v>53155060726.419998</v>
      </c>
      <c r="AU266" s="144">
        <v>1065963623700</v>
      </c>
      <c r="AV266" s="144">
        <v>72867516000</v>
      </c>
      <c r="AW266" s="144">
        <v>1169729862298.3101</v>
      </c>
      <c r="AX266" s="144">
        <v>94641077900</v>
      </c>
      <c r="AY266" s="144">
        <v>19907034082.110001</v>
      </c>
      <c r="AZ266" s="144">
        <v>122636465158.78999</v>
      </c>
      <c r="BA266" s="144">
        <v>155665911523</v>
      </c>
      <c r="BB266" s="144">
        <v>40279020000</v>
      </c>
      <c r="BC266" s="144">
        <v>208875007982.14999</v>
      </c>
      <c r="BD266" s="142">
        <v>234574068597</v>
      </c>
      <c r="BE266" s="142">
        <v>312172018103.33002</v>
      </c>
      <c r="BF266" s="144">
        <v>156310436000</v>
      </c>
      <c r="BG266" s="144">
        <v>159904133462.51999</v>
      </c>
      <c r="BH266" s="144">
        <v>22443955100</v>
      </c>
      <c r="BI266" s="144">
        <v>5475930000</v>
      </c>
      <c r="BJ266" s="144">
        <v>37471017668.339996</v>
      </c>
      <c r="BK266" s="144">
        <v>178466644500</v>
      </c>
      <c r="BL266" s="144">
        <v>42328269996.199997</v>
      </c>
      <c r="BM266" s="144">
        <v>239194174640.79999</v>
      </c>
      <c r="BN266" s="144">
        <v>30079844600</v>
      </c>
      <c r="BO266" s="144">
        <v>6008205500.0200005</v>
      </c>
      <c r="BP266" s="144">
        <v>39749984601.830002</v>
      </c>
      <c r="BQ266" s="154">
        <v>43390</v>
      </c>
      <c r="BR266" s="144">
        <v>21900319000</v>
      </c>
      <c r="BS266" s="152">
        <v>1927850000</v>
      </c>
      <c r="BT266" s="144">
        <v>30259487081.66</v>
      </c>
      <c r="BU266" s="144">
        <v>117732099000</v>
      </c>
      <c r="BV266" s="152">
        <v>133926523441.5</v>
      </c>
      <c r="BW266" s="144">
        <f>243114191500+73110095000</f>
        <v>316224286500</v>
      </c>
      <c r="BX266" s="144">
        <v>379482121617.96002</v>
      </c>
      <c r="BY266" s="148">
        <v>69006239500</v>
      </c>
      <c r="BZ266" s="148">
        <v>11246670000</v>
      </c>
      <c r="CA266" s="148">
        <v>99303522707.75</v>
      </c>
      <c r="CB266" s="148">
        <v>79134206800</v>
      </c>
      <c r="CC266" s="148">
        <v>79264209814.860001</v>
      </c>
      <c r="CD266" s="148">
        <v>19731564000</v>
      </c>
      <c r="CE266" s="148">
        <v>26888641425.73</v>
      </c>
      <c r="CI266" s="148">
        <v>194653495500</v>
      </c>
      <c r="CJ266" s="148">
        <v>194469168325.04999</v>
      </c>
      <c r="CK266" s="155">
        <v>74591067700</v>
      </c>
      <c r="CL266" s="155">
        <v>77704469176.100006</v>
      </c>
      <c r="CM266" s="148"/>
      <c r="CN266" s="148"/>
      <c r="CO266" s="148"/>
      <c r="CP266" s="148"/>
      <c r="CQ266" s="148"/>
      <c r="CR266" s="148"/>
      <c r="CS266" s="148">
        <v>225992062284</v>
      </c>
      <c r="CT266" s="148">
        <v>0</v>
      </c>
      <c r="CU266" s="148">
        <v>232141024451</v>
      </c>
      <c r="CV266" s="148"/>
      <c r="CW266" s="148"/>
      <c r="CX266" s="148"/>
    </row>
    <row r="267" spans="1:102" x14ac:dyDescent="0.25">
      <c r="A267" s="154">
        <v>43391</v>
      </c>
      <c r="B267" s="142">
        <v>552965274500</v>
      </c>
      <c r="C267" s="142">
        <v>567834014982.62</v>
      </c>
      <c r="D267" s="144">
        <v>341414809522</v>
      </c>
      <c r="E267" s="144">
        <v>358974722700</v>
      </c>
      <c r="F267" s="144">
        <v>816561241471.32202</v>
      </c>
      <c r="G267" s="142">
        <v>116965185900</v>
      </c>
      <c r="H267" s="142">
        <v>128139662504.95</v>
      </c>
      <c r="I267" s="144">
        <v>1511673000</v>
      </c>
      <c r="J267" s="144">
        <v>110440</v>
      </c>
      <c r="K267" s="144">
        <v>126783651.59999999</v>
      </c>
      <c r="L267" s="144">
        <v>595602122933</v>
      </c>
      <c r="M267" s="144">
        <v>690464993585.79102</v>
      </c>
      <c r="N267" s="144">
        <v>269657210920</v>
      </c>
      <c r="O267" s="144">
        <v>27781303180</v>
      </c>
      <c r="P267" s="144">
        <v>384237806610.27002</v>
      </c>
      <c r="Q267" s="144">
        <v>53828768450</v>
      </c>
      <c r="R267" s="144">
        <v>14090325590</v>
      </c>
      <c r="S267" s="144">
        <v>79937117566.880005</v>
      </c>
      <c r="T267" s="144">
        <v>384547144039.56</v>
      </c>
      <c r="U267" s="144">
        <v>47203605407.769997</v>
      </c>
      <c r="V267" s="144">
        <v>500771965001.60999</v>
      </c>
      <c r="W267" s="144">
        <v>20360953700</v>
      </c>
      <c r="X267" s="144">
        <v>4806720807.8299999</v>
      </c>
      <c r="Y267" s="144">
        <v>44308398687.529999</v>
      </c>
      <c r="Z267" s="144">
        <v>62691250601.730003</v>
      </c>
      <c r="AA267" s="144">
        <v>63732278752.610001</v>
      </c>
      <c r="AB267" s="144">
        <v>29410666000</v>
      </c>
      <c r="AC267" s="144">
        <v>5814607151.8400002</v>
      </c>
      <c r="AD267" s="144">
        <v>42776606880.690002</v>
      </c>
      <c r="AE267" s="144">
        <v>23869673200</v>
      </c>
      <c r="AF267" s="144">
        <v>5045132614.2200003</v>
      </c>
      <c r="AG267" s="144">
        <v>35916699388.540001</v>
      </c>
      <c r="AH267" s="142">
        <v>592354465953.59998</v>
      </c>
      <c r="AI267" s="142">
        <v>634728880023.48901</v>
      </c>
      <c r="AJ267" s="144">
        <v>19073256400</v>
      </c>
      <c r="AK267" s="144">
        <v>3344309093.9200001</v>
      </c>
      <c r="AL267" s="144">
        <v>29324804818.98</v>
      </c>
      <c r="AM267" s="144">
        <v>58759176705.07</v>
      </c>
      <c r="AN267" s="144">
        <v>15819388019.860001</v>
      </c>
      <c r="AO267" s="144">
        <v>89839426605.869995</v>
      </c>
      <c r="AP267" s="142">
        <v>168974248700</v>
      </c>
      <c r="AQ267" s="142">
        <v>264722959729.76001</v>
      </c>
      <c r="AR267" s="144">
        <v>31616173000</v>
      </c>
      <c r="AS267" s="144">
        <v>6006524220.3599997</v>
      </c>
      <c r="AT267" s="144">
        <v>53117038304.959999</v>
      </c>
      <c r="AU267" s="144">
        <v>1081128957700</v>
      </c>
      <c r="AV267" s="144">
        <v>73436742000</v>
      </c>
      <c r="AW267" s="144">
        <v>1170689096323.77</v>
      </c>
      <c r="AX267" s="144">
        <v>96669991900</v>
      </c>
      <c r="AY267" s="144">
        <v>19910009022.110001</v>
      </c>
      <c r="AZ267" s="144">
        <v>122641633281.23</v>
      </c>
      <c r="BA267" s="144">
        <v>155409240016</v>
      </c>
      <c r="BB267" s="144">
        <v>40217780000</v>
      </c>
      <c r="BC267" s="144">
        <v>208595252688.60999</v>
      </c>
      <c r="BD267" s="142">
        <v>234628545911</v>
      </c>
      <c r="BE267" s="142">
        <v>312282735762.32001</v>
      </c>
      <c r="BF267" s="144">
        <v>155670723000</v>
      </c>
      <c r="BG267" s="144">
        <v>159300389441.60001</v>
      </c>
      <c r="BH267" s="144">
        <v>22446979900</v>
      </c>
      <c r="BI267" s="144">
        <v>5426567500</v>
      </c>
      <c r="BJ267" s="144">
        <v>37429357072.699997</v>
      </c>
      <c r="BK267" s="144">
        <v>183458055000</v>
      </c>
      <c r="BL267" s="144">
        <v>41281183496.199997</v>
      </c>
      <c r="BM267" s="144">
        <v>238191512471.31</v>
      </c>
      <c r="BN267" s="144">
        <v>30079465600</v>
      </c>
      <c r="BO267" s="144">
        <v>5932551500.0200005</v>
      </c>
      <c r="BP267" s="144">
        <v>39680658669.239998</v>
      </c>
      <c r="BQ267" s="154">
        <v>43391</v>
      </c>
      <c r="BR267" s="144">
        <v>21993315000</v>
      </c>
      <c r="BS267" s="152">
        <v>1913200000</v>
      </c>
      <c r="BT267" s="144">
        <v>30343253916.540001</v>
      </c>
      <c r="BU267" s="144">
        <v>122213379000</v>
      </c>
      <c r="BV267" s="152">
        <v>133953728819.88</v>
      </c>
      <c r="BW267" s="144">
        <f>243239836500+72994660000</f>
        <v>316234496500</v>
      </c>
      <c r="BX267" s="144">
        <v>377713181987.51001</v>
      </c>
      <c r="BY267" s="148">
        <v>69016803500</v>
      </c>
      <c r="BZ267" s="148">
        <v>11142792000</v>
      </c>
      <c r="CA267" s="148">
        <v>99226906113.460007</v>
      </c>
      <c r="CB267" s="148">
        <v>78426712800</v>
      </c>
      <c r="CC267" s="148">
        <v>78553914624.600006</v>
      </c>
      <c r="CD267" s="148">
        <v>19747964000</v>
      </c>
      <c r="CE267" s="148">
        <v>26909510632.360001</v>
      </c>
      <c r="CI267" s="148">
        <v>192654444800</v>
      </c>
      <c r="CJ267" s="148">
        <v>192462234330.57001</v>
      </c>
      <c r="CK267" s="155">
        <v>74589951200</v>
      </c>
      <c r="CL267" s="155">
        <v>77773857722.449997</v>
      </c>
      <c r="CM267" s="148"/>
      <c r="CN267" s="148"/>
      <c r="CO267" s="148"/>
      <c r="CP267" s="148"/>
      <c r="CQ267" s="148"/>
      <c r="CR267" s="148"/>
      <c r="CS267" s="148">
        <v>226717024906</v>
      </c>
      <c r="CT267" s="148">
        <v>0</v>
      </c>
      <c r="CU267" s="148">
        <v>232913062731</v>
      </c>
      <c r="CV267" s="148"/>
      <c r="CW267" s="148"/>
      <c r="CX267" s="148"/>
    </row>
    <row r="268" spans="1:102" x14ac:dyDescent="0.25">
      <c r="A268" s="154">
        <v>43392</v>
      </c>
      <c r="B268" s="142">
        <v>552962673500</v>
      </c>
      <c r="C268" s="142">
        <v>568636539163.80005</v>
      </c>
      <c r="D268" s="144">
        <v>341261496841</v>
      </c>
      <c r="E268" s="144">
        <v>355893604400</v>
      </c>
      <c r="F268" s="144">
        <v>813399051023.15198</v>
      </c>
      <c r="G268" s="142">
        <v>116940517900</v>
      </c>
      <c r="H268" s="142">
        <v>128140649914.23</v>
      </c>
      <c r="I268" s="144">
        <v>1511173500</v>
      </c>
      <c r="J268" s="144">
        <v>109120</v>
      </c>
      <c r="K268" s="144">
        <v>2131277474.73</v>
      </c>
      <c r="L268" s="144">
        <v>595446156358</v>
      </c>
      <c r="M268" s="144">
        <v>690443302652.23096</v>
      </c>
      <c r="N268" s="144">
        <v>269520738520</v>
      </c>
      <c r="O268" s="144">
        <v>27802663640</v>
      </c>
      <c r="P268" s="144">
        <v>384188954652.31</v>
      </c>
      <c r="Q268" s="144">
        <v>56757741550</v>
      </c>
      <c r="R268" s="144">
        <v>14142020120</v>
      </c>
      <c r="S268" s="144">
        <v>79925932208.490005</v>
      </c>
      <c r="T268" s="144">
        <v>384500979154.56</v>
      </c>
      <c r="U268" s="144">
        <v>47156238207.769997</v>
      </c>
      <c r="V268" s="144">
        <v>500757337936.82001</v>
      </c>
      <c r="W268" s="144">
        <v>22338456100</v>
      </c>
      <c r="X268" s="144">
        <v>4806577142.8299999</v>
      </c>
      <c r="Y268" s="144">
        <v>44309658769.07</v>
      </c>
      <c r="Z268" s="144">
        <v>62628733501.730003</v>
      </c>
      <c r="AA268" s="144">
        <v>63664785059.839996</v>
      </c>
      <c r="AB268" s="144">
        <v>32587686000</v>
      </c>
      <c r="AC268" s="144">
        <v>5861709201.8400002</v>
      </c>
      <c r="AD268" s="144">
        <v>42804236011</v>
      </c>
      <c r="AE268" s="144">
        <v>23853572400</v>
      </c>
      <c r="AF268" s="144">
        <v>5042334284.2200003</v>
      </c>
      <c r="AG268" s="144">
        <v>35902601680.019997</v>
      </c>
      <c r="AH268" s="142">
        <v>592345560553.59998</v>
      </c>
      <c r="AI268" s="142">
        <v>608182146544.43896</v>
      </c>
      <c r="AJ268" s="144">
        <v>21550293100</v>
      </c>
      <c r="AK268" s="144">
        <v>3344161558.9200001</v>
      </c>
      <c r="AL268" s="144">
        <v>29304453422.040001</v>
      </c>
      <c r="AM268" s="144">
        <v>65564794296.07</v>
      </c>
      <c r="AN268" s="144">
        <v>15877547659.860001</v>
      </c>
      <c r="AO268" s="144">
        <v>89810968697.300003</v>
      </c>
      <c r="AP268" s="142">
        <v>168969815000</v>
      </c>
      <c r="AQ268" s="142">
        <v>254186714179.67001</v>
      </c>
      <c r="AR268" s="144">
        <v>33601261000</v>
      </c>
      <c r="AS268" s="144">
        <v>6007770560.3599997</v>
      </c>
      <c r="AT268" s="144">
        <v>53109714487.440002</v>
      </c>
      <c r="AU268" s="144">
        <v>1070165770700</v>
      </c>
      <c r="AV268" s="144">
        <v>72743176000</v>
      </c>
      <c r="AW268" s="144">
        <v>1170260364529.6899</v>
      </c>
      <c r="AX268" s="144">
        <v>96652763900</v>
      </c>
      <c r="AY268" s="144">
        <v>19902369962.110001</v>
      </c>
      <c r="AZ268" s="144">
        <v>122632660323.05</v>
      </c>
      <c r="BA268" s="144">
        <v>155095178388</v>
      </c>
      <c r="BB268" s="144">
        <v>40285680000</v>
      </c>
      <c r="BC268" s="144">
        <v>208387248850.66</v>
      </c>
      <c r="BD268" s="142">
        <v>254388451479</v>
      </c>
      <c r="BE268" s="142">
        <v>312098407887.17999</v>
      </c>
      <c r="BF268" s="144">
        <v>155224334000</v>
      </c>
      <c r="BG268" s="144">
        <v>158889971731.45001</v>
      </c>
      <c r="BH268" s="144">
        <v>24926126300</v>
      </c>
      <c r="BI268" s="144">
        <v>5420872000</v>
      </c>
      <c r="BJ268" s="144">
        <v>37407377708.400002</v>
      </c>
      <c r="BK268" s="144">
        <v>187859332000</v>
      </c>
      <c r="BL268" s="144">
        <v>40537774996.199997</v>
      </c>
      <c r="BM268" s="144">
        <v>237702401173.91</v>
      </c>
      <c r="BN268" s="144">
        <v>31079336600</v>
      </c>
      <c r="BO268" s="144">
        <v>5908492500.0200005</v>
      </c>
      <c r="BP268" s="144">
        <v>39663110582.559998</v>
      </c>
      <c r="BQ268" s="154">
        <v>43392</v>
      </c>
      <c r="BR268" s="144">
        <v>21979014000</v>
      </c>
      <c r="BS268" s="152">
        <v>1885425000</v>
      </c>
      <c r="BT268" s="144">
        <v>30306602206.720001</v>
      </c>
      <c r="BU268" s="144">
        <v>122214700000</v>
      </c>
      <c r="BV268" s="152">
        <v>133983519454.83</v>
      </c>
      <c r="BW268" s="144">
        <f>242969435000+72707350000</f>
        <v>315676785000</v>
      </c>
      <c r="BX268" s="144">
        <v>377015465887.83002</v>
      </c>
      <c r="BY268" s="148">
        <v>68965459500</v>
      </c>
      <c r="BZ268" s="148">
        <v>11127195500</v>
      </c>
      <c r="CA268" s="148">
        <v>99176282530.350006</v>
      </c>
      <c r="CB268" s="148">
        <v>78164271400</v>
      </c>
      <c r="CC268" s="148">
        <v>78288716702.240005</v>
      </c>
      <c r="CD268" s="148">
        <v>22238799000</v>
      </c>
      <c r="CE268" s="148">
        <v>26904709893.029999</v>
      </c>
      <c r="CI268" s="148">
        <v>192363013700</v>
      </c>
      <c r="CJ268" s="148">
        <v>192163000524.10999</v>
      </c>
      <c r="CK268" s="155">
        <v>74587919200</v>
      </c>
      <c r="CL268" s="155">
        <v>77745995158.990005</v>
      </c>
      <c r="CM268" s="148"/>
      <c r="CN268" s="148"/>
      <c r="CO268" s="148"/>
      <c r="CP268" s="148"/>
      <c r="CQ268" s="148"/>
      <c r="CR268" s="148"/>
      <c r="CS268" s="148">
        <v>226504756966</v>
      </c>
      <c r="CT268" s="148">
        <v>0</v>
      </c>
      <c r="CU268" s="148">
        <v>232748972650</v>
      </c>
      <c r="CV268" s="148"/>
      <c r="CW268" s="148"/>
      <c r="CX268" s="148"/>
    </row>
    <row r="269" spans="1:102" x14ac:dyDescent="0.25">
      <c r="A269" s="154">
        <v>43395</v>
      </c>
      <c r="B269" s="142">
        <v>513838450500</v>
      </c>
      <c r="C269" s="142">
        <v>559837024472.08997</v>
      </c>
      <c r="D269" s="144">
        <v>341134082744</v>
      </c>
      <c r="E269" s="144">
        <v>359637251600</v>
      </c>
      <c r="F269" s="144">
        <v>817248264069.71204</v>
      </c>
      <c r="G269" s="142">
        <v>116942502900</v>
      </c>
      <c r="H269" s="142">
        <v>128219601034.67999</v>
      </c>
      <c r="I269" s="144">
        <v>1511587500</v>
      </c>
      <c r="J269" s="144">
        <v>111320</v>
      </c>
      <c r="K269" s="144">
        <v>2131399151.2</v>
      </c>
      <c r="L269" s="144">
        <v>620115132317</v>
      </c>
      <c r="M269" s="144">
        <v>690584471156.91101</v>
      </c>
      <c r="N269" s="144">
        <v>269591129200</v>
      </c>
      <c r="O269" s="144">
        <v>27785417540</v>
      </c>
      <c r="P269" s="144">
        <v>384440885772.52002</v>
      </c>
      <c r="Q269" s="144">
        <v>56759298700</v>
      </c>
      <c r="R269" s="144">
        <v>14084384270</v>
      </c>
      <c r="S269" s="144">
        <v>79897468316.460007</v>
      </c>
      <c r="T269" s="144">
        <v>403898402429.56</v>
      </c>
      <c r="U269" s="144">
        <v>47707899207.769997</v>
      </c>
      <c r="V269" s="144">
        <v>500863139117.98999</v>
      </c>
      <c r="W269" s="144">
        <v>23328682500</v>
      </c>
      <c r="X269" s="144">
        <v>4804548917.8299999</v>
      </c>
      <c r="Y269" s="144">
        <v>44311059679.709999</v>
      </c>
      <c r="Z269" s="144">
        <v>62652099101.730003</v>
      </c>
      <c r="AA269" s="144">
        <v>63767173623.459999</v>
      </c>
      <c r="AB269" s="144">
        <v>32581593500</v>
      </c>
      <c r="AC269" s="144">
        <v>5924190451.8400002</v>
      </c>
      <c r="AD269" s="144">
        <v>42873229888.18</v>
      </c>
      <c r="AE269" s="144">
        <v>23851285900</v>
      </c>
      <c r="AF269" s="144">
        <v>5041344834.2200003</v>
      </c>
      <c r="AG269" s="144">
        <v>35913732176.559998</v>
      </c>
      <c r="AH269" s="142">
        <v>592310045353.59998</v>
      </c>
      <c r="AI269" s="142">
        <v>608446072394.98901</v>
      </c>
      <c r="AJ269" s="144">
        <v>21543081900</v>
      </c>
      <c r="AK269" s="144">
        <v>3341944783.9200001</v>
      </c>
      <c r="AL269" s="144">
        <v>29304941379.779999</v>
      </c>
      <c r="AM269" s="144">
        <v>65557754446.07</v>
      </c>
      <c r="AN269" s="144">
        <v>15812692059.860001</v>
      </c>
      <c r="AO269" s="144">
        <v>89766844235.929993</v>
      </c>
      <c r="AP269" s="142">
        <v>168956087800</v>
      </c>
      <c r="AQ269" s="142">
        <v>254343377624.88</v>
      </c>
      <c r="AR269" s="144">
        <v>33607755500</v>
      </c>
      <c r="AS269" s="144">
        <v>6003694660.3599997</v>
      </c>
      <c r="AT269" s="144">
        <v>53132066457.32</v>
      </c>
      <c r="AU269" s="144">
        <v>1064817555200</v>
      </c>
      <c r="AV269" s="144">
        <v>72587556000</v>
      </c>
      <c r="AW269" s="144">
        <v>1171310354473.21</v>
      </c>
      <c r="AX269" s="144">
        <v>96608559900</v>
      </c>
      <c r="AY269" s="144">
        <v>19814645562.110001</v>
      </c>
      <c r="AZ269" s="144">
        <v>122561321345.89999</v>
      </c>
      <c r="BA269" s="144">
        <v>155071085548</v>
      </c>
      <c r="BB269" s="144">
        <v>40554260000</v>
      </c>
      <c r="BC269" s="144">
        <v>208746212897.51999</v>
      </c>
      <c r="BD269" s="142">
        <v>254434588072</v>
      </c>
      <c r="BE269" s="142">
        <v>312322469225.95001</v>
      </c>
      <c r="BF269" s="144">
        <v>155347212000</v>
      </c>
      <c r="BG269" s="144">
        <v>159120768313.48001</v>
      </c>
      <c r="BH269" s="144">
        <v>24934117400</v>
      </c>
      <c r="BI269" s="144">
        <v>5423182000</v>
      </c>
      <c r="BJ269" s="144">
        <v>37433056994.669998</v>
      </c>
      <c r="BK269" s="144">
        <v>186846856500</v>
      </c>
      <c r="BL269" s="144">
        <v>37408008996.199997</v>
      </c>
      <c r="BM269" s="144">
        <v>237376105647.42001</v>
      </c>
      <c r="BN269" s="144">
        <v>31077191600</v>
      </c>
      <c r="BO269" s="144">
        <v>5896892000.0200005</v>
      </c>
      <c r="BP269" s="144">
        <v>39669940108.419998</v>
      </c>
      <c r="BQ269" s="154">
        <v>43395</v>
      </c>
      <c r="BR269" s="144">
        <v>21976442000</v>
      </c>
      <c r="BS269" s="152">
        <v>1907575000</v>
      </c>
      <c r="BT269" s="144">
        <v>30342455105.240002</v>
      </c>
      <c r="BU269" s="144">
        <v>122214615000</v>
      </c>
      <c r="BV269" s="152">
        <v>134071152135.83</v>
      </c>
      <c r="BW269" s="144">
        <f>243044659500+72744950000</f>
        <v>315789609500</v>
      </c>
      <c r="BX269" s="144">
        <v>377949594047.08002</v>
      </c>
      <c r="BY269" s="148">
        <v>68984637500</v>
      </c>
      <c r="BZ269" s="148">
        <v>11133632500</v>
      </c>
      <c r="CA269" s="148">
        <v>99251992702.899994</v>
      </c>
      <c r="CB269" s="148">
        <v>78311077000</v>
      </c>
      <c r="CC269" s="148">
        <v>78424478265.740005</v>
      </c>
      <c r="CD269" s="148">
        <v>22213411500</v>
      </c>
      <c r="CE269" s="148">
        <v>26894048470.220001</v>
      </c>
      <c r="CI269" s="148">
        <v>192513223800</v>
      </c>
      <c r="CJ269" s="148">
        <v>192289839340.48001</v>
      </c>
      <c r="CK269" s="155">
        <v>74576473900</v>
      </c>
      <c r="CL269" s="155">
        <v>77840358188.259995</v>
      </c>
      <c r="CM269" s="148"/>
      <c r="CN269" s="148"/>
      <c r="CO269" s="148"/>
      <c r="CP269" s="148"/>
      <c r="CQ269" s="148"/>
      <c r="CR269" s="148"/>
      <c r="CS269" s="148">
        <v>226348461201</v>
      </c>
      <c r="CT269" s="148">
        <v>0</v>
      </c>
      <c r="CU269" s="148">
        <v>232737384473</v>
      </c>
      <c r="CV269" s="148"/>
      <c r="CW269" s="148"/>
      <c r="CX269" s="148"/>
    </row>
    <row r="270" spans="1:102" x14ac:dyDescent="0.25">
      <c r="A270" s="154">
        <v>43396</v>
      </c>
      <c r="B270" s="142">
        <v>513832159500</v>
      </c>
      <c r="C270" s="142">
        <v>544932949756.88</v>
      </c>
      <c r="D270" s="144">
        <v>356295812415</v>
      </c>
      <c r="E270" s="144">
        <v>359531804600</v>
      </c>
      <c r="F270" s="144">
        <v>817171657320.19202</v>
      </c>
      <c r="G270" s="142">
        <v>116957652900</v>
      </c>
      <c r="H270" s="142">
        <v>128257084399.28999</v>
      </c>
      <c r="I270" s="144">
        <v>1511613000</v>
      </c>
      <c r="J270" s="144">
        <v>109120</v>
      </c>
      <c r="K270" s="144">
        <v>2131615338.76</v>
      </c>
      <c r="L270" s="144">
        <v>621109884307</v>
      </c>
      <c r="M270" s="144">
        <v>690704220547.20105</v>
      </c>
      <c r="N270" s="144">
        <v>269537101080</v>
      </c>
      <c r="O270" s="144">
        <v>27650518640</v>
      </c>
      <c r="P270" s="144">
        <v>384318210375.17999</v>
      </c>
      <c r="Q270" s="144">
        <v>56755509700</v>
      </c>
      <c r="R270" s="144">
        <v>14057978220</v>
      </c>
      <c r="S270" s="144">
        <v>79876462894.559998</v>
      </c>
      <c r="T270" s="144">
        <v>403887682264.56</v>
      </c>
      <c r="U270" s="144">
        <v>47339337207.769997</v>
      </c>
      <c r="V270" s="144">
        <v>500561259958.34998</v>
      </c>
      <c r="W270" s="144">
        <v>23319337000</v>
      </c>
      <c r="X270" s="144">
        <v>4774888642.8299999</v>
      </c>
      <c r="Y270" s="144">
        <v>44277012845.900002</v>
      </c>
      <c r="Z270" s="144">
        <v>61976712301.730003</v>
      </c>
      <c r="AA270" s="144">
        <v>63225765355.32</v>
      </c>
      <c r="AB270" s="144">
        <v>32577546500</v>
      </c>
      <c r="AC270" s="144">
        <v>5824206701.8400002</v>
      </c>
      <c r="AD270" s="144">
        <v>42773455279.209999</v>
      </c>
      <c r="AE270" s="144">
        <v>23842559800</v>
      </c>
      <c r="AF270" s="144">
        <v>5007949784.2200003</v>
      </c>
      <c r="AG270" s="144">
        <v>35876412601.129997</v>
      </c>
      <c r="AH270" s="142">
        <v>580029226695.42395</v>
      </c>
      <c r="AI270" s="142">
        <v>607460741676.33301</v>
      </c>
      <c r="AJ270" s="144">
        <v>21542692400</v>
      </c>
      <c r="AK270" s="144">
        <v>3322785558.9200001</v>
      </c>
      <c r="AL270" s="144">
        <v>29288697927.279999</v>
      </c>
      <c r="AM270" s="144">
        <v>65549782457.07</v>
      </c>
      <c r="AN270" s="144">
        <v>15783735059.860001</v>
      </c>
      <c r="AO270" s="144">
        <v>89739175175.940002</v>
      </c>
      <c r="AP270" s="142">
        <v>168951680100</v>
      </c>
      <c r="AQ270" s="142">
        <v>254377455495.76001</v>
      </c>
      <c r="AR270" s="144">
        <v>33608043000</v>
      </c>
      <c r="AS270" s="144">
        <v>5969594560.3599997</v>
      </c>
      <c r="AT270" s="144">
        <v>53104902185.139999</v>
      </c>
      <c r="AU270" s="144">
        <v>1064786461700</v>
      </c>
      <c r="AV270" s="144">
        <v>72315196000</v>
      </c>
      <c r="AW270" s="144">
        <v>1171232391909.1599</v>
      </c>
      <c r="AX270" s="144">
        <v>96588197900</v>
      </c>
      <c r="AY270" s="144">
        <v>19744259962.110001</v>
      </c>
      <c r="AZ270" s="144">
        <v>122490815288.22</v>
      </c>
      <c r="BA270" s="144">
        <v>154959671828</v>
      </c>
      <c r="BB270" s="144">
        <v>40027000000</v>
      </c>
      <c r="BC270" s="144">
        <v>208145696116.82001</v>
      </c>
      <c r="BD270" s="142">
        <v>250684606726</v>
      </c>
      <c r="BE270" s="142">
        <v>312392702304.03998</v>
      </c>
      <c r="BF270" s="144">
        <v>155406445500</v>
      </c>
      <c r="BG270" s="144">
        <v>159215973790.79999</v>
      </c>
      <c r="BH270" s="144">
        <v>24936189400</v>
      </c>
      <c r="BI270" s="144">
        <v>5380945500</v>
      </c>
      <c r="BJ270" s="144">
        <v>37398017348.669998</v>
      </c>
      <c r="BK270" s="144">
        <v>182862341000</v>
      </c>
      <c r="BL270" s="144">
        <v>36791756996.199997</v>
      </c>
      <c r="BM270" s="144">
        <v>237022850171.64999</v>
      </c>
      <c r="BN270" s="144">
        <v>31076872100</v>
      </c>
      <c r="BO270" s="144">
        <v>5848982500.0200005</v>
      </c>
      <c r="BP270" s="144">
        <v>39628569170.040001</v>
      </c>
      <c r="BQ270" s="154">
        <v>43396</v>
      </c>
      <c r="BR270" s="144">
        <v>21981780000</v>
      </c>
      <c r="BS270" s="152">
        <v>1868000000</v>
      </c>
      <c r="BT270" s="144">
        <v>30313642410.139999</v>
      </c>
      <c r="BU270" s="144">
        <v>124485499500</v>
      </c>
      <c r="BV270" s="152">
        <v>134098822695.06</v>
      </c>
      <c r="BW270" s="144">
        <f>242902937500+72638810000</f>
        <v>315541747500</v>
      </c>
      <c r="BX270" s="144">
        <v>376508388583.04999</v>
      </c>
      <c r="BY270" s="148">
        <v>68991547500</v>
      </c>
      <c r="BZ270" s="148">
        <v>11043641000</v>
      </c>
      <c r="CA270" s="148">
        <v>99185592249.550003</v>
      </c>
      <c r="CB270" s="148">
        <v>77669357800</v>
      </c>
      <c r="CC270" s="148">
        <v>77779684538.789993</v>
      </c>
      <c r="CD270" s="148">
        <v>22204769000</v>
      </c>
      <c r="CE270" s="148">
        <v>26890315019.91</v>
      </c>
      <c r="CF270" s="158"/>
      <c r="CG270" s="158"/>
      <c r="CH270" s="158"/>
      <c r="CI270" s="148">
        <v>191106371400</v>
      </c>
      <c r="CJ270" s="148">
        <v>190873751383.29999</v>
      </c>
      <c r="CK270" s="155">
        <v>76063158900</v>
      </c>
      <c r="CL270" s="155">
        <v>77845424829.649994</v>
      </c>
      <c r="CM270" s="148"/>
      <c r="CN270" s="148"/>
      <c r="CO270" s="148"/>
      <c r="CP270" s="148">
        <v>0</v>
      </c>
      <c r="CQ270" s="148">
        <v>0</v>
      </c>
      <c r="CR270" s="148">
        <v>0</v>
      </c>
      <c r="CS270" s="148">
        <v>226405198744</v>
      </c>
      <c r="CT270" s="148">
        <v>0</v>
      </c>
      <c r="CU270" s="148">
        <v>232842323427</v>
      </c>
      <c r="CV270" s="148"/>
      <c r="CW270" s="148"/>
      <c r="CX270" s="148"/>
    </row>
    <row r="271" spans="1:102" x14ac:dyDescent="0.25">
      <c r="A271" s="154">
        <v>43397</v>
      </c>
      <c r="B271" s="142">
        <v>513828643500</v>
      </c>
      <c r="C271" s="142">
        <v>544092432498.28003</v>
      </c>
      <c r="D271" s="144">
        <v>356509363601</v>
      </c>
      <c r="E271" s="144">
        <v>356752764700</v>
      </c>
      <c r="F271" s="144">
        <v>814681943973.68201</v>
      </c>
      <c r="G271" s="142">
        <v>120423192900</v>
      </c>
      <c r="H271" s="142">
        <v>128293780369.7</v>
      </c>
      <c r="I271" s="144">
        <v>1511196000</v>
      </c>
      <c r="J271" s="144">
        <v>107800</v>
      </c>
      <c r="K271" s="144">
        <v>2131509828.6900001</v>
      </c>
      <c r="L271" s="144">
        <v>632248377078</v>
      </c>
      <c r="M271" s="144">
        <v>691266684467.63098</v>
      </c>
      <c r="N271" s="144">
        <v>269694929320</v>
      </c>
      <c r="O271" s="144">
        <v>27018560100</v>
      </c>
      <c r="P271" s="144">
        <v>383910336948.77002</v>
      </c>
      <c r="Q271" s="144">
        <v>59319292300</v>
      </c>
      <c r="R271" s="144">
        <v>13909085850</v>
      </c>
      <c r="S271" s="144">
        <v>79843057124.759995</v>
      </c>
      <c r="T271" s="144">
        <v>404012881205.56</v>
      </c>
      <c r="U271" s="144">
        <v>46229049507.769997</v>
      </c>
      <c r="V271" s="144">
        <v>499650694855.40997</v>
      </c>
      <c r="W271" s="144">
        <v>23337310000</v>
      </c>
      <c r="X271" s="144">
        <v>4671197477.8299999</v>
      </c>
      <c r="Y271" s="144">
        <v>44196509118.919998</v>
      </c>
      <c r="Z271" s="144">
        <v>60460361801.730003</v>
      </c>
      <c r="AA271" s="144">
        <v>61723133606.860001</v>
      </c>
      <c r="AB271" s="144">
        <v>33152060500</v>
      </c>
      <c r="AC271" s="144">
        <v>5595014751.8400002</v>
      </c>
      <c r="AD271" s="144">
        <v>42631832022.900002</v>
      </c>
      <c r="AE271" s="144">
        <v>25895466800</v>
      </c>
      <c r="AF271" s="144">
        <v>4899196954.2200003</v>
      </c>
      <c r="AG271" s="144">
        <v>35860716757.199997</v>
      </c>
      <c r="AH271" s="142">
        <v>584370686295.42395</v>
      </c>
      <c r="AI271" s="142">
        <v>597517829333.40295</v>
      </c>
      <c r="AJ271" s="144">
        <v>21547457100</v>
      </c>
      <c r="AK271" s="144">
        <v>3251133023.9200001</v>
      </c>
      <c r="AL271" s="144">
        <v>29225116643.43</v>
      </c>
      <c r="AM271" s="144">
        <v>67634068715.07</v>
      </c>
      <c r="AN271" s="144">
        <v>15613554599.860001</v>
      </c>
      <c r="AO271" s="144">
        <v>89693064362.699997</v>
      </c>
      <c r="AP271" s="142">
        <v>192518472400</v>
      </c>
      <c r="AQ271" s="142">
        <v>254383713023.19</v>
      </c>
      <c r="AR271" s="144">
        <v>33626046000</v>
      </c>
      <c r="AS271" s="144">
        <v>5840562900.3599997</v>
      </c>
      <c r="AT271" s="144">
        <v>53000600375.18</v>
      </c>
      <c r="AU271" s="144">
        <v>1070455361700</v>
      </c>
      <c r="AV271" s="144">
        <v>70807845000</v>
      </c>
      <c r="AW271" s="144">
        <v>1170034382192.99</v>
      </c>
      <c r="AX271" s="144">
        <v>96578065900</v>
      </c>
      <c r="AY271" s="144">
        <v>19175410902.110001</v>
      </c>
      <c r="AZ271" s="144">
        <v>121932121194.36</v>
      </c>
      <c r="BA271" s="144">
        <v>155405848250</v>
      </c>
      <c r="BB271" s="144">
        <v>38291380000</v>
      </c>
      <c r="BC271" s="144">
        <v>206894412862.39999</v>
      </c>
      <c r="BD271" s="142">
        <v>277589514250</v>
      </c>
      <c r="BE271" s="142">
        <v>313106292751.33002</v>
      </c>
      <c r="BF271" s="144">
        <v>155403625500</v>
      </c>
      <c r="BG271" s="144">
        <v>159249125403.73999</v>
      </c>
      <c r="BH271" s="144">
        <v>26934981800</v>
      </c>
      <c r="BI271" s="144">
        <v>5262709500</v>
      </c>
      <c r="BJ271" s="144">
        <v>37321098852.870003</v>
      </c>
      <c r="BK271" s="144">
        <v>182862837500</v>
      </c>
      <c r="BL271" s="144">
        <v>35225339496.199997</v>
      </c>
      <c r="BM271" s="144">
        <v>235946837938.29001</v>
      </c>
      <c r="BN271" s="144">
        <v>31076852100</v>
      </c>
      <c r="BO271" s="144">
        <v>5705184500.0200005</v>
      </c>
      <c r="BP271" s="144">
        <v>39491599929.040001</v>
      </c>
      <c r="BQ271" s="154">
        <v>43397</v>
      </c>
      <c r="BR271" s="144">
        <v>22041607000</v>
      </c>
      <c r="BS271" s="152">
        <v>1804900000</v>
      </c>
      <c r="BT271" s="144">
        <v>30315794246.470001</v>
      </c>
      <c r="BU271" s="144">
        <v>124485293500</v>
      </c>
      <c r="BV271" s="152">
        <v>134127655294.22</v>
      </c>
      <c r="BW271" s="144">
        <f>243232637500+73038530000</f>
        <v>316271167500</v>
      </c>
      <c r="BX271" s="144">
        <v>377616035779.5</v>
      </c>
      <c r="BY271" s="148">
        <v>72997863500</v>
      </c>
      <c r="BZ271" s="148">
        <v>10800989500</v>
      </c>
      <c r="CA271" s="148">
        <v>99043375131.889999</v>
      </c>
      <c r="CB271" s="148">
        <v>75845651900</v>
      </c>
      <c r="CC271" s="148">
        <v>75953280031.850006</v>
      </c>
      <c r="CD271" s="148">
        <v>22217444000</v>
      </c>
      <c r="CE271" s="148">
        <v>26907899194.709999</v>
      </c>
      <c r="CF271" s="148">
        <v>62851880000</v>
      </c>
      <c r="CG271" s="148">
        <v>113569840940</v>
      </c>
      <c r="CH271" s="148">
        <v>219485524522.07999</v>
      </c>
      <c r="CI271" s="148">
        <v>187028148500</v>
      </c>
      <c r="CJ271" s="148">
        <v>186787801024.01001</v>
      </c>
      <c r="CK271" s="155">
        <v>76060195900</v>
      </c>
      <c r="CL271" s="155">
        <v>78081665375.910004</v>
      </c>
      <c r="CM271" s="148"/>
      <c r="CN271" s="148"/>
      <c r="CO271" s="148"/>
      <c r="CP271" s="148"/>
      <c r="CQ271" s="148"/>
      <c r="CR271" s="148"/>
      <c r="CS271" s="148">
        <v>226977752603</v>
      </c>
      <c r="CT271" s="148">
        <v>0</v>
      </c>
      <c r="CU271" s="148">
        <v>233463055537</v>
      </c>
      <c r="CV271" s="148"/>
      <c r="CW271" s="148"/>
      <c r="CX271" s="148"/>
    </row>
    <row r="272" spans="1:102" x14ac:dyDescent="0.25">
      <c r="A272" s="154">
        <v>43398</v>
      </c>
      <c r="B272" s="142">
        <v>513825152500</v>
      </c>
      <c r="C272" s="142">
        <v>549194730676.45001</v>
      </c>
      <c r="D272" s="144">
        <v>356358201507</v>
      </c>
      <c r="E272" s="144">
        <v>360099161100</v>
      </c>
      <c r="F272" s="144">
        <v>817956781640.36206</v>
      </c>
      <c r="G272" s="142">
        <v>120388572900</v>
      </c>
      <c r="H272" s="142">
        <v>128284352339.03999</v>
      </c>
      <c r="I272" s="144">
        <v>1508521500</v>
      </c>
      <c r="J272" s="144">
        <v>105600</v>
      </c>
      <c r="K272" s="144">
        <v>2124146585.1700001</v>
      </c>
      <c r="L272" s="144">
        <v>632091053929</v>
      </c>
      <c r="M272" s="144">
        <v>691243956682.18103</v>
      </c>
      <c r="N272" s="144">
        <v>269576288700</v>
      </c>
      <c r="O272" s="144">
        <v>27484517700</v>
      </c>
      <c r="P272" s="144">
        <v>384323929023.47998</v>
      </c>
      <c r="Q272" s="144">
        <v>60753433900</v>
      </c>
      <c r="R272" s="144">
        <v>14303175600</v>
      </c>
      <c r="S272" s="144">
        <v>80202756902.210007</v>
      </c>
      <c r="T272" s="144">
        <v>403951287921.56</v>
      </c>
      <c r="U272" s="144">
        <v>46878897507.769997</v>
      </c>
      <c r="V272" s="144">
        <v>499621408141.60999</v>
      </c>
      <c r="W272" s="144">
        <v>23319131700</v>
      </c>
      <c r="X272" s="144">
        <v>4525319202.8299999</v>
      </c>
      <c r="Y272" s="144">
        <v>44244044321.32</v>
      </c>
      <c r="Z272" s="144">
        <v>61120197301.730003</v>
      </c>
      <c r="AA272" s="144">
        <v>62378150699.870003</v>
      </c>
      <c r="AB272" s="144">
        <v>33146675000</v>
      </c>
      <c r="AC272" s="144">
        <v>5797248501.8400002</v>
      </c>
      <c r="AD272" s="144">
        <v>42832853498.43</v>
      </c>
      <c r="AE272" s="144">
        <v>26866710000</v>
      </c>
      <c r="AF272" s="144">
        <v>4968930404.2200003</v>
      </c>
      <c r="AG272" s="144">
        <v>35921788128.040001</v>
      </c>
      <c r="AH272" s="142">
        <v>584358078895.42395</v>
      </c>
      <c r="AI272" s="142">
        <v>597600149077.25305</v>
      </c>
      <c r="AJ272" s="144">
        <v>22038509300</v>
      </c>
      <c r="AK272" s="144">
        <v>3300915298.9200001</v>
      </c>
      <c r="AL272" s="144">
        <v>29277012674.560001</v>
      </c>
      <c r="AM272" s="144">
        <v>68572146301.07</v>
      </c>
      <c r="AN272" s="144">
        <v>16049432299.860001</v>
      </c>
      <c r="AO272" s="144">
        <v>90091236550.110001</v>
      </c>
      <c r="AP272" s="142">
        <v>192514064700</v>
      </c>
      <c r="AQ272" s="142">
        <v>255917787488.76999</v>
      </c>
      <c r="AR272" s="144">
        <v>33617476500</v>
      </c>
      <c r="AS272" s="144">
        <v>5926898800.3599997</v>
      </c>
      <c r="AT272" s="144">
        <v>53085095709.529999</v>
      </c>
      <c r="AU272" s="144">
        <v>1070425062700</v>
      </c>
      <c r="AV272" s="144">
        <v>72175251000</v>
      </c>
      <c r="AW272" s="144">
        <v>1171597075097.7</v>
      </c>
      <c r="AX272" s="144">
        <v>96559225900</v>
      </c>
      <c r="AY272" s="144">
        <v>19818731802.110001</v>
      </c>
      <c r="AZ272" s="144">
        <v>122067662324.31</v>
      </c>
      <c r="BA272" s="144">
        <v>155068075000</v>
      </c>
      <c r="BB272" s="144">
        <v>38516230000</v>
      </c>
      <c r="BC272" s="144">
        <v>206739465416.79001</v>
      </c>
      <c r="BD272" s="142">
        <v>284715217824</v>
      </c>
      <c r="BE272" s="142">
        <v>312919513811.51001</v>
      </c>
      <c r="BF272" s="144">
        <v>155241241500</v>
      </c>
      <c r="BG272" s="144">
        <v>159122712889.79001</v>
      </c>
      <c r="BH272" s="144">
        <v>27907270200</v>
      </c>
      <c r="BI272" s="144">
        <v>5327579000</v>
      </c>
      <c r="BJ272" s="144">
        <v>37378521205.050003</v>
      </c>
      <c r="BK272" s="144">
        <v>182862330000</v>
      </c>
      <c r="BL272" s="144">
        <v>35142799996.199997</v>
      </c>
      <c r="BM272" s="144">
        <v>236197631039.87</v>
      </c>
      <c r="BN272" s="144">
        <v>31076473100</v>
      </c>
      <c r="BO272" s="144">
        <v>5779517500.0200005</v>
      </c>
      <c r="BP272" s="144">
        <v>39572419310.910004</v>
      </c>
      <c r="BQ272" s="154">
        <v>43398</v>
      </c>
      <c r="BR272" s="144">
        <v>22004411000</v>
      </c>
      <c r="BS272" s="152">
        <v>1822150000</v>
      </c>
      <c r="BT272" s="144">
        <v>30301273043.110001</v>
      </c>
      <c r="BU272" s="144">
        <v>124485089000</v>
      </c>
      <c r="BV272" s="152">
        <v>134156867432.71001</v>
      </c>
      <c r="BW272" s="144">
        <f>243196384000+72840610000</f>
        <v>316036994000</v>
      </c>
      <c r="BX272" s="144">
        <v>378202293057</v>
      </c>
      <c r="BY272" s="148">
        <v>75421916500</v>
      </c>
      <c r="BZ272" s="148">
        <v>10935489500</v>
      </c>
      <c r="CA272" s="148">
        <v>99171717814.119995</v>
      </c>
      <c r="CB272" s="148">
        <v>76824980000</v>
      </c>
      <c r="CC272" s="148">
        <v>76929922952.020004</v>
      </c>
      <c r="CD272" s="148">
        <v>22202454000</v>
      </c>
      <c r="CE272" s="148">
        <v>26897817780.220001</v>
      </c>
      <c r="CF272" s="148">
        <v>62785040000</v>
      </c>
      <c r="CG272" s="148">
        <v>112754093140</v>
      </c>
      <c r="CH272" s="148">
        <v>218614961016.09</v>
      </c>
      <c r="CI272" s="148">
        <v>189562061000</v>
      </c>
      <c r="CJ272" s="148">
        <v>189314140135.22</v>
      </c>
      <c r="CK272" s="155">
        <v>76045603400</v>
      </c>
      <c r="CL272" s="155">
        <v>2725144125.6900001</v>
      </c>
      <c r="CM272" s="148"/>
      <c r="CN272" s="148"/>
      <c r="CO272" s="148"/>
      <c r="CP272" s="148"/>
      <c r="CQ272" s="148"/>
      <c r="CR272" s="148"/>
      <c r="CS272" s="148">
        <v>226858620275</v>
      </c>
      <c r="CT272" s="148">
        <v>0</v>
      </c>
      <c r="CU272" s="148">
        <v>233392144386</v>
      </c>
      <c r="CV272" s="148"/>
      <c r="CW272" s="148"/>
      <c r="CX272" s="148"/>
    </row>
    <row r="273" spans="1:102" x14ac:dyDescent="0.25">
      <c r="A273" s="154">
        <v>43399</v>
      </c>
      <c r="B273" s="142">
        <v>513820686500</v>
      </c>
      <c r="C273" s="142">
        <v>549242748049.72998</v>
      </c>
      <c r="D273" s="144">
        <v>356218130628</v>
      </c>
      <c r="E273" s="144">
        <v>359061413800</v>
      </c>
      <c r="F273" s="144">
        <v>816857717763.08203</v>
      </c>
      <c r="G273" s="142">
        <v>120383372900</v>
      </c>
      <c r="H273" s="142">
        <v>128304190996.16</v>
      </c>
      <c r="I273" s="144">
        <v>1508634000</v>
      </c>
      <c r="J273" s="144">
        <v>102520</v>
      </c>
      <c r="K273" s="144">
        <v>2124569130.6700001</v>
      </c>
      <c r="L273" s="144">
        <v>631987440782</v>
      </c>
      <c r="M273" s="144">
        <v>691277060074.401</v>
      </c>
      <c r="N273" s="144">
        <v>273829050720</v>
      </c>
      <c r="O273" s="144">
        <v>27473236440</v>
      </c>
      <c r="P273" s="144">
        <v>384181887177.63</v>
      </c>
      <c r="Q273" s="144">
        <v>60752946200</v>
      </c>
      <c r="R273" s="144">
        <v>14089542670</v>
      </c>
      <c r="S273" s="144">
        <v>80000632515.820007</v>
      </c>
      <c r="T273" s="144">
        <v>385439312826.56</v>
      </c>
      <c r="U273" s="144">
        <v>47073710707.769997</v>
      </c>
      <c r="V273" s="144">
        <v>499925631116.03998</v>
      </c>
      <c r="W273" s="144">
        <v>23317438700</v>
      </c>
      <c r="X273" s="144">
        <v>4531808317.8299999</v>
      </c>
      <c r="Y273" s="144">
        <v>44254056724.370003</v>
      </c>
      <c r="Z273" s="144">
        <v>61257836701.730003</v>
      </c>
      <c r="AA273" s="144">
        <v>62531296543.5</v>
      </c>
      <c r="AB273" s="144">
        <v>33123231500</v>
      </c>
      <c r="AC273" s="144">
        <v>5576387951.8400002</v>
      </c>
      <c r="AD273" s="144">
        <v>42592811724.309998</v>
      </c>
      <c r="AE273" s="144">
        <v>26851211800</v>
      </c>
      <c r="AF273" s="144">
        <v>4985572134.2200003</v>
      </c>
      <c r="AG273" s="144">
        <v>35927562369.110001</v>
      </c>
      <c r="AH273" s="142">
        <v>562816972495.42395</v>
      </c>
      <c r="AI273" s="142">
        <v>602992183605.54297</v>
      </c>
      <c r="AJ273" s="144">
        <v>22036560400</v>
      </c>
      <c r="AK273" s="144">
        <v>3307199383.9200001</v>
      </c>
      <c r="AL273" s="144">
        <v>29283477029.18</v>
      </c>
      <c r="AM273" s="144">
        <v>68568550477.07</v>
      </c>
      <c r="AN273" s="144">
        <v>15815777959.860001</v>
      </c>
      <c r="AO273" s="144">
        <v>89862936708.080002</v>
      </c>
      <c r="AP273" s="142">
        <v>192518157000</v>
      </c>
      <c r="AQ273" s="142">
        <v>255769892779.28</v>
      </c>
      <c r="AR273" s="144">
        <v>33619740500</v>
      </c>
      <c r="AS273" s="144">
        <v>5927805760.3599997</v>
      </c>
      <c r="AT273" s="144">
        <v>53095001863.879997</v>
      </c>
      <c r="AU273" s="144">
        <v>1070398894200</v>
      </c>
      <c r="AV273" s="144">
        <v>71746728000</v>
      </c>
      <c r="AW273" s="144">
        <v>1171362982245.0701</v>
      </c>
      <c r="AX273" s="144">
        <v>96545523900</v>
      </c>
      <c r="AY273" s="144">
        <v>19775429661.110001</v>
      </c>
      <c r="AZ273" s="144">
        <v>122029770377.7</v>
      </c>
      <c r="BA273" s="144">
        <v>154595025757</v>
      </c>
      <c r="BB273" s="144">
        <v>38384720000</v>
      </c>
      <c r="BC273" s="144">
        <v>206173085890.67001</v>
      </c>
      <c r="BD273" s="142">
        <v>284680808722</v>
      </c>
      <c r="BE273" s="142">
        <v>312942842428.78003</v>
      </c>
      <c r="BF273" s="144">
        <v>155338731000</v>
      </c>
      <c r="BG273" s="144">
        <v>159256134359.67999</v>
      </c>
      <c r="BH273" s="144">
        <v>27906349400</v>
      </c>
      <c r="BI273" s="144">
        <v>5348003500</v>
      </c>
      <c r="BJ273" s="144">
        <v>37403143295.029999</v>
      </c>
      <c r="BK273" s="144">
        <v>164856456500</v>
      </c>
      <c r="BL273" s="144">
        <v>35358740496.199997</v>
      </c>
      <c r="BM273" s="144">
        <v>236757750300.72</v>
      </c>
      <c r="BN273" s="144">
        <v>31076094100</v>
      </c>
      <c r="BO273" s="144">
        <v>5816663000.0200005</v>
      </c>
      <c r="BP273" s="144">
        <v>39616047875.43</v>
      </c>
      <c r="BQ273" s="154">
        <v>43399</v>
      </c>
      <c r="BR273" s="144">
        <v>21959796000</v>
      </c>
      <c r="BS273" s="152">
        <v>1831000000</v>
      </c>
      <c r="BT273" s="144">
        <v>30270933107.57</v>
      </c>
      <c r="BU273" s="144">
        <v>124475449000</v>
      </c>
      <c r="BV273" s="152">
        <v>134176615127.48</v>
      </c>
      <c r="BW273" s="144">
        <f>243209792000+72552135000</f>
        <v>315761927000</v>
      </c>
      <c r="BX273" s="144">
        <v>378000101330.73999</v>
      </c>
      <c r="BY273" s="148">
        <v>75422653500</v>
      </c>
      <c r="BZ273" s="148">
        <v>10997807000</v>
      </c>
      <c r="CA273" s="148">
        <v>99244209806.949997</v>
      </c>
      <c r="CB273" s="148">
        <v>77504404300</v>
      </c>
      <c r="CC273" s="148">
        <v>77606628142.169998</v>
      </c>
      <c r="CD273" s="148">
        <v>22192856500</v>
      </c>
      <c r="CE273" s="148">
        <v>26893129203.59</v>
      </c>
      <c r="CF273" s="148">
        <v>63903070000</v>
      </c>
      <c r="CG273" s="148">
        <v>112097281040</v>
      </c>
      <c r="CH273" s="148">
        <v>208598309942.75</v>
      </c>
      <c r="CI273" s="148">
        <v>191295343100</v>
      </c>
      <c r="CJ273" s="148">
        <v>191039747401.79001</v>
      </c>
      <c r="CK273" s="155">
        <v>98600251900</v>
      </c>
      <c r="CL273" s="155">
        <v>102786479169.67999</v>
      </c>
      <c r="CM273" s="148"/>
      <c r="CN273" s="148"/>
      <c r="CO273" s="148"/>
      <c r="CP273" s="148"/>
      <c r="CQ273" s="148"/>
      <c r="CR273" s="148"/>
      <c r="CS273" s="148">
        <v>226748811942</v>
      </c>
      <c r="CT273" s="148">
        <v>0</v>
      </c>
      <c r="CU273" s="148">
        <v>233330637033</v>
      </c>
      <c r="CV273" s="148"/>
      <c r="CW273" s="148"/>
      <c r="CX273" s="148"/>
    </row>
    <row r="274" spans="1:102" x14ac:dyDescent="0.25">
      <c r="A274" s="154">
        <v>43402</v>
      </c>
      <c r="B274" s="142">
        <v>513797141500</v>
      </c>
      <c r="C274" s="142">
        <v>549443052321.57001</v>
      </c>
      <c r="D274" s="144">
        <v>375734871441</v>
      </c>
      <c r="E274" s="144">
        <v>359570708300</v>
      </c>
      <c r="F274" s="144">
        <v>817473854242.53198</v>
      </c>
      <c r="G274" s="142">
        <v>120393192900</v>
      </c>
      <c r="H274" s="142">
        <v>128390224809.96001</v>
      </c>
      <c r="I274" s="144">
        <v>1506769500</v>
      </c>
      <c r="J274" s="144">
        <v>97240</v>
      </c>
      <c r="K274" s="144">
        <v>2123638673.5999999</v>
      </c>
      <c r="L274" s="144">
        <v>631838334446</v>
      </c>
      <c r="M274" s="144">
        <v>691538112096.54102</v>
      </c>
      <c r="N274" s="144">
        <v>273715838500</v>
      </c>
      <c r="O274" s="144">
        <v>27218573780</v>
      </c>
      <c r="P274" s="144">
        <v>384012708983.07001</v>
      </c>
      <c r="Q274" s="144">
        <v>61717589900</v>
      </c>
      <c r="R274" s="144">
        <v>13892267990</v>
      </c>
      <c r="S274" s="144">
        <v>79810842935.110001</v>
      </c>
      <c r="T274" s="144">
        <v>385451824987.56</v>
      </c>
      <c r="U274" s="144">
        <v>46678085407.769997</v>
      </c>
      <c r="V274" s="144">
        <v>499788960024.75</v>
      </c>
      <c r="W274" s="144">
        <v>24302229700</v>
      </c>
      <c r="X274" s="144">
        <v>4479519657.8299999</v>
      </c>
      <c r="Y274" s="144">
        <v>44217706243</v>
      </c>
      <c r="Z274" s="144">
        <v>60623646301.730003</v>
      </c>
      <c r="AA274" s="144">
        <v>61949170688.550003</v>
      </c>
      <c r="AB274" s="144">
        <v>33610949000</v>
      </c>
      <c r="AC274" s="144">
        <v>5504290151.8400002</v>
      </c>
      <c r="AD274" s="144">
        <v>42529024938.629997</v>
      </c>
      <c r="AE274" s="144">
        <v>27340081600</v>
      </c>
      <c r="AF274" s="144">
        <v>4936405314.2200003</v>
      </c>
      <c r="AG274" s="144">
        <v>35888790944.540001</v>
      </c>
      <c r="AH274" s="142">
        <v>562777967995.42004</v>
      </c>
      <c r="AI274" s="142">
        <v>596244338692.99304</v>
      </c>
      <c r="AJ274" s="144">
        <v>22491849300</v>
      </c>
      <c r="AK274" s="144">
        <v>3274254243.9200001</v>
      </c>
      <c r="AL274" s="144">
        <v>29223067250.029999</v>
      </c>
      <c r="AM274" s="144">
        <v>69520306884.070007</v>
      </c>
      <c r="AN274" s="144">
        <v>15595298319.860001</v>
      </c>
      <c r="AO274" s="144">
        <v>89636608076.490005</v>
      </c>
      <c r="AP274" s="142">
        <v>200504246100</v>
      </c>
      <c r="AQ274" s="142">
        <v>255962506310.79999</v>
      </c>
      <c r="AR274" s="144">
        <v>33618274000</v>
      </c>
      <c r="AS274" s="144">
        <v>5860973120.3599997</v>
      </c>
      <c r="AT274" s="144">
        <v>53046906639.269997</v>
      </c>
      <c r="AU274" s="144">
        <v>1079731740200</v>
      </c>
      <c r="AV274" s="144">
        <v>70989095000</v>
      </c>
      <c r="AW274" s="144">
        <v>1170884310968.05</v>
      </c>
      <c r="AX274" s="144">
        <v>94381580900</v>
      </c>
      <c r="AY274" s="144">
        <v>19671301421.110001</v>
      </c>
      <c r="AZ274" s="144">
        <v>121865473805.25999</v>
      </c>
      <c r="BA274" s="144">
        <v>154620805215</v>
      </c>
      <c r="BB274" s="144">
        <v>37934420000</v>
      </c>
      <c r="BC274" s="144">
        <v>205863114075</v>
      </c>
      <c r="BD274" s="142">
        <v>289133374700</v>
      </c>
      <c r="BE274" s="142">
        <v>313144071847.08002</v>
      </c>
      <c r="BF274" s="144">
        <v>155584592500</v>
      </c>
      <c r="BG274" s="144">
        <v>159609910237.35999</v>
      </c>
      <c r="BH274" s="144">
        <v>28885446200</v>
      </c>
      <c r="BI274" s="144">
        <v>5290305500</v>
      </c>
      <c r="BJ274" s="144">
        <v>37355360163.940002</v>
      </c>
      <c r="BK274" s="144">
        <v>166898526500</v>
      </c>
      <c r="BL274" s="144">
        <v>34441754996.199997</v>
      </c>
      <c r="BM274" s="144">
        <v>235988677855.75</v>
      </c>
      <c r="BN274" s="144">
        <v>31073551100</v>
      </c>
      <c r="BO274" s="144">
        <v>5732054000.0200005</v>
      </c>
      <c r="BP274" s="144">
        <v>39549476696.57</v>
      </c>
      <c r="BQ274" s="154">
        <v>43402</v>
      </c>
      <c r="BR274" s="144">
        <v>21983835000</v>
      </c>
      <c r="BS274" s="152">
        <v>1824100000</v>
      </c>
      <c r="BT274" s="144">
        <v>30304348979.709999</v>
      </c>
      <c r="BU274" s="144">
        <v>124458670500</v>
      </c>
      <c r="BV274" s="152">
        <v>134248413765.21001</v>
      </c>
      <c r="BW274" s="144">
        <v>315832799500</v>
      </c>
      <c r="BX274" s="144">
        <v>378290057203.73999</v>
      </c>
      <c r="BY274" s="148">
        <v>75421207500</v>
      </c>
      <c r="BZ274" s="148">
        <v>10891359000</v>
      </c>
      <c r="CA274" s="148">
        <v>99185584807.740005</v>
      </c>
      <c r="CB274" s="148">
        <v>77050591000</v>
      </c>
      <c r="CC274" s="148">
        <v>77144597012.380005</v>
      </c>
      <c r="CD274" s="148">
        <v>22196732000</v>
      </c>
      <c r="CE274" s="148">
        <v>26911731945.060001</v>
      </c>
      <c r="CF274" s="148">
        <v>63928590000</v>
      </c>
      <c r="CG274" s="148">
        <v>110207059300</v>
      </c>
      <c r="CH274" s="148">
        <v>196419539513.42999</v>
      </c>
      <c r="CI274" s="148">
        <v>189862995200</v>
      </c>
      <c r="CJ274" s="148">
        <v>189584217127.32001</v>
      </c>
      <c r="CK274" s="155">
        <v>98605099600</v>
      </c>
      <c r="CL274" s="155">
        <v>102854307526.91</v>
      </c>
      <c r="CM274" s="148"/>
      <c r="CN274" s="148"/>
      <c r="CO274" s="148"/>
      <c r="CP274" s="148"/>
      <c r="CQ274" s="148"/>
      <c r="CR274" s="148"/>
      <c r="CS274" s="148">
        <v>226930972430</v>
      </c>
      <c r="CT274" s="148">
        <v>0</v>
      </c>
      <c r="CU274" s="148">
        <v>233657359900</v>
      </c>
      <c r="CV274" s="148"/>
      <c r="CW274" s="148"/>
      <c r="CX274" s="148"/>
    </row>
    <row r="275" spans="1:102" x14ac:dyDescent="0.25">
      <c r="A275" s="154">
        <v>43403</v>
      </c>
      <c r="B275" s="142">
        <v>513790376500</v>
      </c>
      <c r="C275" s="142">
        <v>549575883210.97998</v>
      </c>
      <c r="D275" s="144">
        <v>394983301189</v>
      </c>
      <c r="E275" s="144">
        <v>354851250100</v>
      </c>
      <c r="F275" s="144">
        <v>812905073980.672</v>
      </c>
      <c r="G275" s="142">
        <v>120397822900</v>
      </c>
      <c r="H275" s="142">
        <v>128419588151.99001</v>
      </c>
      <c r="I275" s="144">
        <v>1507452000</v>
      </c>
      <c r="J275" s="144">
        <v>96800</v>
      </c>
      <c r="K275" s="144">
        <v>2125133880.5599999</v>
      </c>
      <c r="L275" s="144">
        <v>665086807787</v>
      </c>
      <c r="M275" s="144">
        <v>691696504303.75098</v>
      </c>
      <c r="N275" s="144">
        <v>273634943140</v>
      </c>
      <c r="O275" s="144">
        <v>27566238100</v>
      </c>
      <c r="P275" s="144">
        <v>384345341694.57001</v>
      </c>
      <c r="Q275" s="144">
        <v>62769857450</v>
      </c>
      <c r="R275" s="144">
        <v>13954658500</v>
      </c>
      <c r="S275" s="144">
        <v>79950672288.770004</v>
      </c>
      <c r="T275" s="144">
        <v>391518205979.56</v>
      </c>
      <c r="U275" s="144">
        <v>47394097507.769997</v>
      </c>
      <c r="V275" s="144">
        <v>500577813129.96002</v>
      </c>
      <c r="W275" s="144">
        <v>25302231200</v>
      </c>
      <c r="X275" s="144">
        <v>4531821102.8299999</v>
      </c>
      <c r="Y275" s="144">
        <v>44291978186.900002</v>
      </c>
      <c r="Z275" s="144">
        <v>61399007901.730003</v>
      </c>
      <c r="AA275" s="144">
        <v>62719865948.029999</v>
      </c>
      <c r="AB275" s="144">
        <v>33609411500</v>
      </c>
      <c r="AC275" s="144">
        <v>5524826001.8400002</v>
      </c>
      <c r="AD275" s="144">
        <v>42551739618.220001</v>
      </c>
      <c r="AE275" s="144">
        <v>28330446300</v>
      </c>
      <c r="AF275" s="144">
        <v>5004949204.2200003</v>
      </c>
      <c r="AG275" s="144">
        <v>35969703148.720001</v>
      </c>
      <c r="AH275" s="142">
        <v>495273241395.42401</v>
      </c>
      <c r="AI275" s="142">
        <v>595493945675.76294</v>
      </c>
      <c r="AJ275" s="144">
        <v>22497383400</v>
      </c>
      <c r="AK275" s="144">
        <v>3317692898.9200001</v>
      </c>
      <c r="AL275" s="144">
        <v>29273403240.950001</v>
      </c>
      <c r="AM275" s="144">
        <v>70582113201.070007</v>
      </c>
      <c r="AN275" s="144">
        <v>15668818199.860001</v>
      </c>
      <c r="AO275" s="144">
        <v>89798229052.080002</v>
      </c>
      <c r="AP275" s="142">
        <v>200499792100</v>
      </c>
      <c r="AQ275" s="142">
        <v>255993339104.87</v>
      </c>
      <c r="AR275" s="144">
        <v>33630455500</v>
      </c>
      <c r="AS275" s="144">
        <v>5928027400.3599997</v>
      </c>
      <c r="AT275" s="144">
        <v>53132879756.599998</v>
      </c>
      <c r="AU275" s="144">
        <v>1079745286700</v>
      </c>
      <c r="AV275" s="144">
        <v>72456476000</v>
      </c>
      <c r="AW275" s="144">
        <v>1172591086856.8999</v>
      </c>
      <c r="AX275" s="144">
        <v>94339346400</v>
      </c>
      <c r="AY275" s="144">
        <v>19907257401.110001</v>
      </c>
      <c r="AZ275" s="144">
        <v>122079581606.41</v>
      </c>
      <c r="BA275" s="144">
        <v>154926122500</v>
      </c>
      <c r="BB275" s="144">
        <v>38602360000</v>
      </c>
      <c r="BC275" s="144">
        <v>206874556015.67001</v>
      </c>
      <c r="BD275" s="142">
        <v>300638796801</v>
      </c>
      <c r="BE275" s="142">
        <v>313322114126.38</v>
      </c>
      <c r="BF275" s="144">
        <v>155618243500</v>
      </c>
      <c r="BG275" s="144">
        <v>159679531342.54001</v>
      </c>
      <c r="BH275" s="144">
        <v>29393988900</v>
      </c>
      <c r="BI275" s="144">
        <v>5360288500</v>
      </c>
      <c r="BJ275" s="144">
        <v>37443814726.639999</v>
      </c>
      <c r="BK275" s="144">
        <v>175945474500</v>
      </c>
      <c r="BL275" s="144">
        <v>34166223496.200001</v>
      </c>
      <c r="BM275" s="144">
        <v>236496658394.64999</v>
      </c>
      <c r="BN275" s="144">
        <v>31070337600</v>
      </c>
      <c r="BO275" s="144">
        <v>5810428000.0200005</v>
      </c>
      <c r="BP275" s="144">
        <v>39631500202.800003</v>
      </c>
      <c r="BQ275" s="154">
        <v>43403</v>
      </c>
      <c r="BR275" s="144">
        <v>22005236000</v>
      </c>
      <c r="BS275" s="152">
        <v>1868200000</v>
      </c>
      <c r="BT275" s="144">
        <v>30375274987.439999</v>
      </c>
      <c r="BU275" s="144">
        <v>124432945500</v>
      </c>
      <c r="BV275" s="152">
        <v>134252213745.63</v>
      </c>
      <c r="BW275" s="144">
        <f>243223452000+72812090000</f>
        <v>316035542000</v>
      </c>
      <c r="BX275" s="144">
        <v>378675452814.81</v>
      </c>
      <c r="BY275" s="148">
        <v>75465903500</v>
      </c>
      <c r="BZ275" s="148">
        <v>11053717000</v>
      </c>
      <c r="CA275" s="148">
        <v>99409217386.889999</v>
      </c>
      <c r="CB275" s="148">
        <v>77961114600</v>
      </c>
      <c r="CC275" s="148">
        <v>78051048609.25</v>
      </c>
      <c r="CD275" s="148">
        <v>22196897500</v>
      </c>
      <c r="CE275" s="148">
        <v>26916805902.130001</v>
      </c>
      <c r="CF275" s="148">
        <v>64022810000</v>
      </c>
      <c r="CG275" s="148">
        <v>109550412580</v>
      </c>
      <c r="CH275" s="148">
        <v>185523791200.13</v>
      </c>
      <c r="CI275" s="148">
        <v>193361572800</v>
      </c>
      <c r="CJ275" s="148">
        <v>193075309049.01001</v>
      </c>
      <c r="CK275" s="155">
        <v>98602668600</v>
      </c>
      <c r="CL275" s="155">
        <v>102881538861.92999</v>
      </c>
      <c r="CM275" s="148"/>
      <c r="CN275" s="148"/>
      <c r="CO275" s="148"/>
      <c r="CP275" s="148"/>
      <c r="CQ275" s="148"/>
      <c r="CR275" s="148"/>
      <c r="CS275" s="148">
        <v>226966603122</v>
      </c>
      <c r="CT275" s="148">
        <v>0</v>
      </c>
      <c r="CU275" s="148">
        <v>233741183371</v>
      </c>
      <c r="CV275" s="148"/>
      <c r="CW275" s="148"/>
      <c r="CX275" s="148"/>
    </row>
    <row r="276" spans="1:102" x14ac:dyDescent="0.25">
      <c r="A276" s="154">
        <v>43404</v>
      </c>
      <c r="B276" s="142">
        <v>514381162000</v>
      </c>
      <c r="C276" s="142">
        <v>549497428418.22998</v>
      </c>
      <c r="D276" s="144">
        <v>395061141843</v>
      </c>
      <c r="E276" s="144">
        <v>350387382000</v>
      </c>
      <c r="F276" s="144">
        <v>808516864320.94202</v>
      </c>
      <c r="G276" s="142">
        <v>120431932900</v>
      </c>
      <c r="H276" s="142">
        <v>128453367153.81</v>
      </c>
      <c r="I276" s="144">
        <v>1506928500</v>
      </c>
      <c r="J276" s="144">
        <v>96800</v>
      </c>
      <c r="K276" s="144">
        <v>2127923464.3399999</v>
      </c>
      <c r="L276" s="144">
        <v>656951704266</v>
      </c>
      <c r="M276" s="144">
        <v>691815047400.60095</v>
      </c>
      <c r="N276" s="144">
        <v>273787286160</v>
      </c>
      <c r="O276" s="144">
        <v>27807128600</v>
      </c>
      <c r="P276" s="144">
        <v>384746009990.59003</v>
      </c>
      <c r="Q276" s="144">
        <v>62819789200</v>
      </c>
      <c r="R276" s="144">
        <v>14104492900</v>
      </c>
      <c r="S276" s="144">
        <v>80152894254.649994</v>
      </c>
      <c r="T276" s="144">
        <v>391651283257.56</v>
      </c>
      <c r="U276" s="144">
        <v>48082924507.769997</v>
      </c>
      <c r="V276" s="144">
        <v>501404251783.66998</v>
      </c>
      <c r="W276" s="144">
        <v>29259028700</v>
      </c>
      <c r="X276" s="144">
        <v>4601480102.8299999</v>
      </c>
      <c r="Y276" s="144">
        <v>44373690936.779999</v>
      </c>
      <c r="Z276" s="144">
        <v>62374402001.730003</v>
      </c>
      <c r="AA276" s="144">
        <v>63924871596.449997</v>
      </c>
      <c r="AB276" s="144">
        <v>33560997500</v>
      </c>
      <c r="AC276" s="144">
        <v>5599160501.8400002</v>
      </c>
      <c r="AD276" s="144">
        <v>42578855770.860001</v>
      </c>
      <c r="AE276" s="144">
        <v>28342147700</v>
      </c>
      <c r="AF276" s="144">
        <v>5083566704.2200003</v>
      </c>
      <c r="AG276" s="144">
        <v>36058042637.199997</v>
      </c>
      <c r="AH276" s="142">
        <v>494333993395.42401</v>
      </c>
      <c r="AI276" s="142">
        <v>533486106479.40302</v>
      </c>
      <c r="AJ276" s="144">
        <v>22485217900</v>
      </c>
      <c r="AK276" s="144">
        <v>2880479898.9200001</v>
      </c>
      <c r="AL276" s="144">
        <v>29313049178</v>
      </c>
      <c r="AM276" s="144">
        <v>70633947370.070007</v>
      </c>
      <c r="AN276" s="144">
        <v>15834900799.860001</v>
      </c>
      <c r="AO276" s="144">
        <v>90017938409.460007</v>
      </c>
      <c r="AP276" s="142">
        <v>200529132100</v>
      </c>
      <c r="AQ276" s="142">
        <v>256030177612.75</v>
      </c>
      <c r="AR276" s="144">
        <v>36100240500</v>
      </c>
      <c r="AS276" s="144">
        <v>6005652900.3599997</v>
      </c>
      <c r="AT276" s="144">
        <v>53220639957.040001</v>
      </c>
      <c r="AU276" s="144">
        <v>1079656906200</v>
      </c>
      <c r="AV276" s="144">
        <v>74457774000</v>
      </c>
      <c r="AW276" s="144">
        <v>1174490301744.6399</v>
      </c>
      <c r="AX276" s="144">
        <v>94311841900</v>
      </c>
      <c r="AY276" s="144">
        <v>20078560401.110001</v>
      </c>
      <c r="AZ276" s="144">
        <v>122218772458.7</v>
      </c>
      <c r="BA276" s="144">
        <v>155475789500</v>
      </c>
      <c r="BB276" s="144">
        <v>39074330000</v>
      </c>
      <c r="BC276" s="144">
        <v>207919928672.62</v>
      </c>
      <c r="BD276" s="142">
        <v>305373089746</v>
      </c>
      <c r="BE276" s="142">
        <v>313677686667.03998</v>
      </c>
      <c r="BF276" s="144">
        <v>155083040500</v>
      </c>
      <c r="BG276" s="144">
        <v>159175352639.60001</v>
      </c>
      <c r="BH276" s="144">
        <v>29398605400</v>
      </c>
      <c r="BI276" s="144">
        <v>5455683000</v>
      </c>
      <c r="BJ276" s="144">
        <v>37544488732.919998</v>
      </c>
      <c r="BK276" s="144">
        <v>180815314500</v>
      </c>
      <c r="BL276" s="144">
        <v>33606248496.200001</v>
      </c>
      <c r="BM276" s="144">
        <v>235980297586.98999</v>
      </c>
      <c r="BN276" s="144">
        <v>31072139100</v>
      </c>
      <c r="BO276" s="144">
        <v>5887300500.0200005</v>
      </c>
      <c r="BP276" s="144">
        <v>39708908835.300003</v>
      </c>
      <c r="BQ276" s="154">
        <v>43404</v>
      </c>
      <c r="BR276" s="144">
        <v>21972983000</v>
      </c>
      <c r="BS276" s="152">
        <v>1915650000</v>
      </c>
      <c r="BT276" s="144">
        <v>30395895687.029999</v>
      </c>
      <c r="BU276" s="144">
        <v>124437524000</v>
      </c>
      <c r="BV276" s="152">
        <v>134255829679.22</v>
      </c>
      <c r="BW276" s="144">
        <f>243432435500+73070040000</f>
        <v>316502475500</v>
      </c>
      <c r="BX276" s="144">
        <v>383926144362.56</v>
      </c>
      <c r="BY276" s="148">
        <v>77961123500</v>
      </c>
      <c r="BZ276" s="148">
        <v>11262655500</v>
      </c>
      <c r="CA276" s="148">
        <v>99679826767.050003</v>
      </c>
      <c r="CB276" s="148">
        <v>78673886800</v>
      </c>
      <c r="CC276" s="148">
        <v>78885836210.020004</v>
      </c>
      <c r="CD276" s="148">
        <v>22203359000</v>
      </c>
      <c r="CE276" s="148">
        <v>26924586800.27</v>
      </c>
      <c r="CF276" s="148">
        <v>64089090000</v>
      </c>
      <c r="CG276" s="148">
        <v>111086908760</v>
      </c>
      <c r="CH276" s="148">
        <v>176834689913.44</v>
      </c>
      <c r="CI276" s="148">
        <v>196608098500</v>
      </c>
      <c r="CJ276" s="148">
        <v>196546350083.85001</v>
      </c>
      <c r="CK276" s="155">
        <v>99125582100</v>
      </c>
      <c r="CL276" s="155">
        <v>102925773523.67999</v>
      </c>
      <c r="CM276" s="148">
        <v>46250113000</v>
      </c>
      <c r="CN276" s="148">
        <v>0</v>
      </c>
      <c r="CO276" s="148">
        <v>38895359665.980003</v>
      </c>
      <c r="CP276" s="148"/>
      <c r="CQ276" s="148"/>
      <c r="CR276" s="148"/>
      <c r="CS276" s="148">
        <v>226270855692</v>
      </c>
      <c r="CT276" s="148">
        <v>0</v>
      </c>
      <c r="CU276" s="148">
        <v>233092517250</v>
      </c>
      <c r="CV276" s="148"/>
      <c r="CW276" s="148"/>
      <c r="CX276" s="148"/>
    </row>
    <row r="277" spans="1:102" x14ac:dyDescent="0.25">
      <c r="A277" s="154">
        <v>43405</v>
      </c>
      <c r="B277" s="142">
        <v>514374502500</v>
      </c>
      <c r="C277" s="142">
        <v>551570232204.19995</v>
      </c>
      <c r="D277" s="144">
        <v>395185692314</v>
      </c>
      <c r="E277" s="144">
        <v>350436394800</v>
      </c>
      <c r="F277" s="144">
        <v>808753367721.12195</v>
      </c>
      <c r="G277" s="142">
        <v>116194102900</v>
      </c>
      <c r="H277" s="142">
        <v>128485867622.8</v>
      </c>
      <c r="I277" s="144">
        <v>1507300500</v>
      </c>
      <c r="J277" s="144">
        <v>102520</v>
      </c>
      <c r="K277" s="144">
        <v>2128800231.03</v>
      </c>
      <c r="L277" s="144">
        <v>664168174720</v>
      </c>
      <c r="M277" s="144">
        <v>692098382085.35095</v>
      </c>
      <c r="N277" s="144">
        <v>273784016700</v>
      </c>
      <c r="O277" s="144">
        <v>27329703440</v>
      </c>
      <c r="P277" s="144">
        <v>385166242616.89001</v>
      </c>
      <c r="Q277" s="144">
        <v>62927968100</v>
      </c>
      <c r="R277" s="144">
        <v>13989177070</v>
      </c>
      <c r="S277" s="144">
        <v>80359160212.899994</v>
      </c>
      <c r="T277" s="144">
        <v>391735484203.56</v>
      </c>
      <c r="U277" s="144">
        <v>34820747707.769997</v>
      </c>
      <c r="V277" s="144">
        <v>502014831295.69</v>
      </c>
      <c r="W277" s="144">
        <v>27027543700</v>
      </c>
      <c r="X277" s="144">
        <v>4538416818.0299997</v>
      </c>
      <c r="Y277" s="144">
        <v>44456430472.809998</v>
      </c>
      <c r="Z277" s="144">
        <v>62744097200.919998</v>
      </c>
      <c r="AA277" s="144">
        <v>64372036268.5</v>
      </c>
      <c r="AB277" s="144">
        <v>33616291800</v>
      </c>
      <c r="AC277" s="144">
        <v>5550663452.0299997</v>
      </c>
      <c r="AD277" s="144">
        <v>42640323570.379997</v>
      </c>
      <c r="AE277" s="144">
        <v>28390187200</v>
      </c>
      <c r="AF277" s="144">
        <v>4833908634.5299997</v>
      </c>
      <c r="AG277" s="144">
        <v>36163649194.510002</v>
      </c>
      <c r="AH277" s="142">
        <v>484262911695.42401</v>
      </c>
      <c r="AI277" s="142">
        <v>533565076052.31299</v>
      </c>
      <c r="AJ277" s="144">
        <v>17978439200</v>
      </c>
      <c r="AK277" s="144">
        <v>2368895384.3400002</v>
      </c>
      <c r="AL277" s="144">
        <v>29342045920.82</v>
      </c>
      <c r="AM277" s="144">
        <v>70755536104.070007</v>
      </c>
      <c r="AN277" s="144">
        <v>15707807059.17</v>
      </c>
      <c r="AO277" s="144">
        <v>90251262574.259995</v>
      </c>
      <c r="AP277" s="142">
        <v>200524429000</v>
      </c>
      <c r="AQ277" s="142">
        <v>256054464379.82001</v>
      </c>
      <c r="AR277" s="144">
        <v>33863865500</v>
      </c>
      <c r="AS277" s="144">
        <v>5944231759.6599998</v>
      </c>
      <c r="AT277" s="144">
        <v>53323692864.400002</v>
      </c>
      <c r="AU277" s="144">
        <v>1079731785200</v>
      </c>
      <c r="AV277" s="144">
        <v>75704376000</v>
      </c>
      <c r="AW277" s="144">
        <v>1176038799406.79</v>
      </c>
      <c r="AX277" s="144">
        <v>94270948400</v>
      </c>
      <c r="AY277" s="144">
        <v>20043045661.57</v>
      </c>
      <c r="AZ277" s="144">
        <v>122391659677.46001</v>
      </c>
      <c r="BA277" s="144">
        <v>155745113135</v>
      </c>
      <c r="BB277" s="144">
        <v>41399340000</v>
      </c>
      <c r="BC277" s="144">
        <v>208258742059.10999</v>
      </c>
      <c r="BD277" s="142">
        <v>305852208094</v>
      </c>
      <c r="BE277" s="142">
        <v>314214077520.59998</v>
      </c>
      <c r="BF277" s="144">
        <v>155143762000</v>
      </c>
      <c r="BG277" s="144">
        <v>159272039908.01001</v>
      </c>
      <c r="BH277" s="144">
        <v>29441725500</v>
      </c>
      <c r="BI277" s="144">
        <v>5378015000</v>
      </c>
      <c r="BJ277" s="144">
        <v>37651787873.980003</v>
      </c>
      <c r="BK277" s="144">
        <v>178970099500</v>
      </c>
      <c r="BL277" s="144">
        <v>33558381996.57</v>
      </c>
      <c r="BM277" s="144">
        <v>236314562242.73001</v>
      </c>
      <c r="BN277" s="144">
        <v>31071114100</v>
      </c>
      <c r="BO277" s="144">
        <v>5592789499.8599997</v>
      </c>
      <c r="BP277" s="144">
        <v>39779128764.230003</v>
      </c>
      <c r="BQ277" s="154">
        <v>43405</v>
      </c>
      <c r="BR277" s="144">
        <v>22021918000</v>
      </c>
      <c r="BS277" s="152">
        <v>1929150000</v>
      </c>
      <c r="BT277" s="144">
        <v>30464979669.290001</v>
      </c>
      <c r="BU277" s="144">
        <v>124424791500</v>
      </c>
      <c r="BV277" s="152">
        <v>134286253318.03</v>
      </c>
      <c r="BW277" s="144">
        <f>243775120500+73312605000</f>
        <v>317087725500</v>
      </c>
      <c r="BX277" s="144">
        <v>384365970896.85999</v>
      </c>
      <c r="BY277" s="148">
        <v>78080073500</v>
      </c>
      <c r="BZ277" s="148">
        <v>10066539000</v>
      </c>
      <c r="CA277" s="148">
        <v>99907477021.5</v>
      </c>
      <c r="CB277" s="148">
        <v>78950582700</v>
      </c>
      <c r="CC277" s="148">
        <v>79159715709.169998</v>
      </c>
      <c r="CD277" s="148">
        <v>22214138000</v>
      </c>
      <c r="CE277" s="148">
        <v>26940678419.549999</v>
      </c>
      <c r="CF277" s="148">
        <v>64313450000</v>
      </c>
      <c r="CG277" s="148">
        <v>112179665420</v>
      </c>
      <c r="CH277" s="148">
        <v>178164522649.14999</v>
      </c>
      <c r="CI277" s="148">
        <v>198280187400</v>
      </c>
      <c r="CJ277" s="148">
        <v>198210476703.94</v>
      </c>
      <c r="CK277" s="155">
        <v>99122996100</v>
      </c>
      <c r="CL277" s="155">
        <v>103040105611.8</v>
      </c>
      <c r="CM277" s="148">
        <v>46278357000</v>
      </c>
      <c r="CN277" s="148">
        <v>0</v>
      </c>
      <c r="CO277" s="148">
        <v>76746118303.139999</v>
      </c>
      <c r="CP277" s="148"/>
      <c r="CQ277" s="148"/>
      <c r="CR277" s="148"/>
      <c r="CS277" s="148">
        <v>226797775154</v>
      </c>
      <c r="CT277" s="148">
        <v>0</v>
      </c>
      <c r="CU277" s="148">
        <v>233667744082</v>
      </c>
      <c r="CV277" s="148"/>
      <c r="CW277" s="148"/>
      <c r="CX277" s="148"/>
    </row>
    <row r="278" spans="1:102" x14ac:dyDescent="0.25">
      <c r="A278" s="154">
        <v>43406</v>
      </c>
      <c r="B278" s="142">
        <v>514370768000</v>
      </c>
      <c r="C278" s="142">
        <v>551644596414.72998</v>
      </c>
      <c r="D278" s="144">
        <v>378057576964</v>
      </c>
      <c r="E278" s="144">
        <v>353631167400</v>
      </c>
      <c r="F278" s="144">
        <v>812542933707.50195</v>
      </c>
      <c r="G278" s="142">
        <v>116194112900</v>
      </c>
      <c r="H278" s="142">
        <v>128511708974.59</v>
      </c>
      <c r="I278" s="144">
        <v>1507947000</v>
      </c>
      <c r="J278" s="144">
        <v>104280</v>
      </c>
      <c r="K278" s="144">
        <v>2129755419.6900001</v>
      </c>
      <c r="L278" s="144">
        <v>633382757268</v>
      </c>
      <c r="M278" s="144">
        <v>692807051117.95105</v>
      </c>
      <c r="N278" s="144">
        <v>274478800920</v>
      </c>
      <c r="O278" s="144">
        <v>27870335160</v>
      </c>
      <c r="P278" s="144">
        <v>386468192359.77002</v>
      </c>
      <c r="Q278" s="144">
        <v>63163494800</v>
      </c>
      <c r="R278" s="144">
        <v>14237126530</v>
      </c>
      <c r="S278" s="144">
        <v>80851899479.449997</v>
      </c>
      <c r="T278" s="144">
        <v>373898599871.56</v>
      </c>
      <c r="U278" s="144">
        <v>35425654807.769997</v>
      </c>
      <c r="V278" s="144">
        <v>502913845356.23999</v>
      </c>
      <c r="W278" s="144">
        <v>25261238200</v>
      </c>
      <c r="X278" s="144">
        <v>4364219538.0299997</v>
      </c>
      <c r="Y278" s="144">
        <v>44597781177.160004</v>
      </c>
      <c r="Z278" s="144">
        <v>63375406300.919998</v>
      </c>
      <c r="AA278" s="144">
        <v>65270974450.300003</v>
      </c>
      <c r="AB278" s="144">
        <v>33756742100</v>
      </c>
      <c r="AC278" s="144">
        <v>5553928052.0299997</v>
      </c>
      <c r="AD278" s="144">
        <v>42788250913.099998</v>
      </c>
      <c r="AE278" s="144">
        <v>28532717600</v>
      </c>
      <c r="AF278" s="144">
        <v>4915220574.5299997</v>
      </c>
      <c r="AG278" s="144">
        <v>36392340795.949997</v>
      </c>
      <c r="AH278" s="142">
        <v>484252657995.42401</v>
      </c>
      <c r="AI278" s="142">
        <v>524002721690.14301</v>
      </c>
      <c r="AJ278" s="144">
        <v>15894850300</v>
      </c>
      <c r="AK278" s="144">
        <v>2405227764.3400002</v>
      </c>
      <c r="AL278" s="144">
        <v>29389893638.16</v>
      </c>
      <c r="AM278" s="144">
        <v>71006845975.070007</v>
      </c>
      <c r="AN278" s="144">
        <v>15988342539.17</v>
      </c>
      <c r="AO278" s="144">
        <v>90792123256.949997</v>
      </c>
      <c r="AP278" s="142">
        <v>200519725900</v>
      </c>
      <c r="AQ278" s="142">
        <v>256095497406.51001</v>
      </c>
      <c r="AR278" s="144">
        <v>32079853000</v>
      </c>
      <c r="AS278" s="144">
        <v>5548046139.6599998</v>
      </c>
      <c r="AT278" s="144">
        <v>53471755146.330002</v>
      </c>
      <c r="AU278" s="144">
        <v>1080003028700</v>
      </c>
      <c r="AV278" s="144">
        <v>77532696000</v>
      </c>
      <c r="AW278" s="144">
        <v>1178365357474.71</v>
      </c>
      <c r="AX278" s="144">
        <v>94230299900</v>
      </c>
      <c r="AY278" s="144">
        <v>20742329741.57</v>
      </c>
      <c r="AZ278" s="144">
        <v>123070182220.17</v>
      </c>
      <c r="BA278" s="144">
        <v>157804036580</v>
      </c>
      <c r="BB278" s="144">
        <v>39825430000</v>
      </c>
      <c r="BC278" s="144">
        <v>210612313048.48001</v>
      </c>
      <c r="BD278" s="142">
        <v>307163823388</v>
      </c>
      <c r="BE278" s="142">
        <v>315586395383.28003</v>
      </c>
      <c r="BF278" s="144">
        <v>156155408000</v>
      </c>
      <c r="BG278" s="144">
        <v>160380768417.45999</v>
      </c>
      <c r="BH278" s="144">
        <v>29527986800</v>
      </c>
      <c r="BI278" s="144">
        <v>5473275000</v>
      </c>
      <c r="BJ278" s="144">
        <v>37838607252.980003</v>
      </c>
      <c r="BK278" s="144">
        <v>178969433500</v>
      </c>
      <c r="BL278" s="144">
        <v>33863632996.57</v>
      </c>
      <c r="BM278" s="144">
        <v>236654878079.59</v>
      </c>
      <c r="BN278" s="144">
        <v>31070717100</v>
      </c>
      <c r="BO278" s="144">
        <v>5674864999.8599997</v>
      </c>
      <c r="BP278" s="144">
        <v>39867660844.040001</v>
      </c>
      <c r="BQ278" s="154">
        <v>43406</v>
      </c>
      <c r="BR278" s="144">
        <v>22245365000</v>
      </c>
      <c r="BS278" s="152">
        <v>1976475000</v>
      </c>
      <c r="BT278" s="144">
        <v>30741173714.369999</v>
      </c>
      <c r="BU278" s="144">
        <v>124420861000</v>
      </c>
      <c r="BV278" s="152">
        <v>134311847412.59</v>
      </c>
      <c r="BW278" s="144">
        <f>244800427000+74539070000</f>
        <v>319339497000</v>
      </c>
      <c r="BX278" s="144">
        <v>385180764098.01001</v>
      </c>
      <c r="BY278" s="148">
        <v>78303745500</v>
      </c>
      <c r="BZ278" s="148">
        <v>10220844000</v>
      </c>
      <c r="CA278" s="148">
        <v>100301919737.12</v>
      </c>
      <c r="CB278" s="148">
        <v>80391048900</v>
      </c>
      <c r="CC278" s="148">
        <v>80597386616.770004</v>
      </c>
      <c r="CD278" s="148">
        <v>22253802000</v>
      </c>
      <c r="CE278" s="148">
        <v>26985249906.549999</v>
      </c>
      <c r="CF278" s="148">
        <v>64829850000</v>
      </c>
      <c r="CG278" s="148">
        <v>102875719540</v>
      </c>
      <c r="CH278" s="148">
        <v>178376372971.78</v>
      </c>
      <c r="CI278" s="148">
        <v>201124814000</v>
      </c>
      <c r="CJ278" s="148">
        <v>201047097203.79999</v>
      </c>
      <c r="CK278" s="155">
        <v>99120405600</v>
      </c>
      <c r="CL278" s="155">
        <v>103114317087.27</v>
      </c>
      <c r="CM278" s="148">
        <v>46334812000</v>
      </c>
      <c r="CN278" s="148">
        <v>0</v>
      </c>
      <c r="CO278" s="148">
        <v>76814501638.979996</v>
      </c>
      <c r="CP278" s="148"/>
      <c r="CQ278" s="148"/>
      <c r="CR278" s="148"/>
      <c r="CS278" s="148">
        <v>228417591720</v>
      </c>
      <c r="CT278" s="148">
        <v>0</v>
      </c>
      <c r="CU278" s="148">
        <v>235335753370</v>
      </c>
      <c r="CV278" s="148"/>
      <c r="CW278" s="148"/>
      <c r="CX278" s="148"/>
    </row>
    <row r="279" spans="1:102" x14ac:dyDescent="0.25">
      <c r="A279" s="154">
        <v>43407</v>
      </c>
      <c r="B279" s="142">
        <v>514370768000</v>
      </c>
      <c r="C279" s="142">
        <v>551644596414.72998</v>
      </c>
      <c r="D279" s="144">
        <v>378057576964</v>
      </c>
      <c r="E279" s="144">
        <v>353631167400</v>
      </c>
      <c r="F279" s="144">
        <v>812542933707.50195</v>
      </c>
      <c r="G279" s="142">
        <v>116194112900</v>
      </c>
      <c r="H279" s="142">
        <v>128511708974.59</v>
      </c>
      <c r="I279" s="144">
        <v>1507947000</v>
      </c>
      <c r="J279" s="144">
        <v>104280</v>
      </c>
      <c r="K279" s="144">
        <v>2129755419.6900001</v>
      </c>
      <c r="L279" s="144">
        <v>633382757268</v>
      </c>
      <c r="M279" s="144">
        <v>692807051117.95105</v>
      </c>
      <c r="N279" s="144">
        <v>274478800920</v>
      </c>
      <c r="O279" s="144">
        <v>27870335160</v>
      </c>
      <c r="P279" s="144">
        <v>386468192359.77002</v>
      </c>
      <c r="Q279" s="144">
        <v>63163494800</v>
      </c>
      <c r="R279" s="144">
        <v>14237126530</v>
      </c>
      <c r="S279" s="144">
        <v>80851899479.449997</v>
      </c>
      <c r="T279" s="144">
        <v>373898599871.56</v>
      </c>
      <c r="U279" s="144">
        <v>35425654807.769997</v>
      </c>
      <c r="V279" s="144">
        <v>502913845356.23999</v>
      </c>
      <c r="W279" s="144">
        <v>25261238200</v>
      </c>
      <c r="X279" s="144">
        <v>4364219538.0299997</v>
      </c>
      <c r="Y279" s="144">
        <v>44597781177.160004</v>
      </c>
      <c r="Z279" s="144">
        <v>63375406300.919998</v>
      </c>
      <c r="AA279" s="144">
        <v>65270974450.300003</v>
      </c>
      <c r="AB279" s="144">
        <v>33756742100</v>
      </c>
      <c r="AC279" s="144">
        <v>5553928052.0299997</v>
      </c>
      <c r="AD279" s="144">
        <v>42788250913.099998</v>
      </c>
      <c r="AE279" s="144">
        <v>28532717600</v>
      </c>
      <c r="AF279" s="144">
        <v>4915220574.5299997</v>
      </c>
      <c r="AG279" s="144">
        <v>36392340795.949997</v>
      </c>
      <c r="AH279" s="142">
        <v>484252657995.42401</v>
      </c>
      <c r="AI279" s="142">
        <v>524002721690.14301</v>
      </c>
      <c r="AJ279" s="144">
        <v>15894850300</v>
      </c>
      <c r="AK279" s="144">
        <v>2405227764.3400002</v>
      </c>
      <c r="AL279" s="144">
        <v>29389893638.16</v>
      </c>
      <c r="AM279" s="144">
        <v>71006845975.070007</v>
      </c>
      <c r="AN279" s="144">
        <v>15988342539.17</v>
      </c>
      <c r="AO279" s="144">
        <v>90792123256.949997</v>
      </c>
      <c r="AP279" s="142">
        <v>200519725900</v>
      </c>
      <c r="AQ279" s="142">
        <v>256095497406.51001</v>
      </c>
      <c r="AR279" s="144">
        <v>32079853000</v>
      </c>
      <c r="AS279" s="144">
        <v>5548046139.6599998</v>
      </c>
      <c r="AT279" s="144">
        <v>53471755146.330002</v>
      </c>
      <c r="AU279" s="144">
        <v>1080003028700</v>
      </c>
      <c r="AV279" s="144">
        <v>77532696000</v>
      </c>
      <c r="AW279" s="144">
        <v>1178365357474.71</v>
      </c>
      <c r="AX279" s="144">
        <v>94230299900</v>
      </c>
      <c r="AY279" s="144">
        <v>20742329741.57</v>
      </c>
      <c r="AZ279" s="144">
        <v>123070182220.17</v>
      </c>
      <c r="BA279" s="144">
        <v>157804036580</v>
      </c>
      <c r="BB279" s="144">
        <v>39825430000</v>
      </c>
      <c r="BC279" s="144">
        <v>210612313048.48001</v>
      </c>
      <c r="BD279" s="142">
        <v>307163823388</v>
      </c>
      <c r="BE279" s="142">
        <v>315586395383.28003</v>
      </c>
      <c r="BF279" s="144">
        <v>156155408000</v>
      </c>
      <c r="BG279" s="144">
        <v>160380768417.45999</v>
      </c>
      <c r="BH279" s="144">
        <v>29527986800</v>
      </c>
      <c r="BI279" s="144">
        <v>5473275000</v>
      </c>
      <c r="BJ279" s="144">
        <v>37838607252.980003</v>
      </c>
      <c r="BK279" s="144">
        <v>178969433500</v>
      </c>
      <c r="BL279" s="144">
        <v>33863632996.57</v>
      </c>
      <c r="BM279" s="144">
        <v>236654878079.59</v>
      </c>
      <c r="BN279" s="144">
        <v>31070717100</v>
      </c>
      <c r="BO279" s="144">
        <v>5674864999.8599997</v>
      </c>
      <c r="BP279" s="144">
        <v>39867660844.040001</v>
      </c>
      <c r="BQ279" s="154">
        <v>43406</v>
      </c>
      <c r="BR279" s="144">
        <v>22245365000</v>
      </c>
      <c r="BS279" s="152">
        <v>1976475000</v>
      </c>
      <c r="BT279" s="144">
        <v>30741173714.369999</v>
      </c>
      <c r="BU279" s="144">
        <v>124420861000</v>
      </c>
      <c r="BV279" s="152">
        <v>134311847412.59</v>
      </c>
      <c r="BW279" s="144">
        <f>244800427000+74539070000</f>
        <v>319339497000</v>
      </c>
      <c r="BX279" s="144">
        <v>385180764098.01001</v>
      </c>
      <c r="BY279" s="148">
        <v>78303745500</v>
      </c>
      <c r="BZ279" s="148">
        <v>10220844000</v>
      </c>
      <c r="CA279" s="148">
        <v>100301919737.12</v>
      </c>
      <c r="CB279" s="148">
        <v>80391048900</v>
      </c>
      <c r="CC279" s="148">
        <v>80597386616.770004</v>
      </c>
      <c r="CD279" s="148">
        <v>22253802000</v>
      </c>
      <c r="CE279" s="148">
        <v>26985249906.549999</v>
      </c>
      <c r="CF279" s="148">
        <v>64829850000</v>
      </c>
      <c r="CG279" s="148">
        <v>102875719540</v>
      </c>
      <c r="CH279" s="148">
        <v>178376372971.78</v>
      </c>
      <c r="CI279" s="148">
        <v>201124814000</v>
      </c>
      <c r="CJ279" s="148">
        <v>201047097203.79999</v>
      </c>
      <c r="CK279" s="155">
        <v>99120405600</v>
      </c>
      <c r="CL279" s="155">
        <v>103114317087.27</v>
      </c>
      <c r="CM279" s="148">
        <v>46334812000</v>
      </c>
      <c r="CN279" s="148">
        <v>0</v>
      </c>
      <c r="CO279" s="148">
        <v>76814501638.979996</v>
      </c>
      <c r="CP279" s="148"/>
      <c r="CQ279" s="148"/>
      <c r="CR279" s="148"/>
      <c r="CS279" s="148">
        <v>228417591720</v>
      </c>
      <c r="CT279" s="148">
        <v>0</v>
      </c>
      <c r="CU279" s="148">
        <v>235335753370</v>
      </c>
      <c r="CV279" s="148"/>
      <c r="CW279" s="148"/>
      <c r="CX279" s="148"/>
    </row>
    <row r="280" spans="1:102" x14ac:dyDescent="0.25">
      <c r="A280" s="154">
        <v>43408</v>
      </c>
      <c r="B280" s="142">
        <v>514370768000</v>
      </c>
      <c r="C280" s="142">
        <v>551644596414.72998</v>
      </c>
      <c r="D280" s="144">
        <v>378057576964</v>
      </c>
      <c r="E280" s="144">
        <v>353631167400</v>
      </c>
      <c r="F280" s="144">
        <v>812542933707.50195</v>
      </c>
      <c r="G280" s="142">
        <v>116194112900</v>
      </c>
      <c r="H280" s="142">
        <v>128511708974.59</v>
      </c>
      <c r="I280" s="144">
        <v>1507947000</v>
      </c>
      <c r="J280" s="144">
        <v>104280</v>
      </c>
      <c r="K280" s="144">
        <v>2129755419.6900001</v>
      </c>
      <c r="L280" s="144">
        <v>633382757268</v>
      </c>
      <c r="M280" s="144">
        <v>692807051117.95105</v>
      </c>
      <c r="N280" s="144">
        <v>274478800920</v>
      </c>
      <c r="O280" s="144">
        <v>27870335160</v>
      </c>
      <c r="P280" s="144">
        <v>386468192359.77002</v>
      </c>
      <c r="Q280" s="144">
        <v>63163494800</v>
      </c>
      <c r="R280" s="144">
        <v>14237126530</v>
      </c>
      <c r="S280" s="144">
        <v>80851899479.449997</v>
      </c>
      <c r="T280" s="144">
        <v>373898599871.56</v>
      </c>
      <c r="U280" s="144">
        <v>35425654807.769997</v>
      </c>
      <c r="V280" s="144">
        <v>502913845356.23999</v>
      </c>
      <c r="W280" s="144">
        <v>25261238200</v>
      </c>
      <c r="X280" s="144">
        <v>4364219538.0299997</v>
      </c>
      <c r="Y280" s="144">
        <v>44597781177.160004</v>
      </c>
      <c r="Z280" s="144">
        <v>63375406300.919998</v>
      </c>
      <c r="AA280" s="144">
        <v>65270974450.300003</v>
      </c>
      <c r="AB280" s="144">
        <v>33756742100</v>
      </c>
      <c r="AC280" s="144">
        <v>5553928052.0299997</v>
      </c>
      <c r="AD280" s="144">
        <v>42788250913.099998</v>
      </c>
      <c r="AE280" s="144">
        <v>28532717600</v>
      </c>
      <c r="AF280" s="144">
        <v>4915220574.5299997</v>
      </c>
      <c r="AG280" s="144">
        <v>36392340795.949997</v>
      </c>
      <c r="AH280" s="142">
        <v>484252657995.42401</v>
      </c>
      <c r="AI280" s="142">
        <v>524002721690.14301</v>
      </c>
      <c r="AJ280" s="144">
        <v>15894850300</v>
      </c>
      <c r="AK280" s="144">
        <v>2405227764.3400002</v>
      </c>
      <c r="AL280" s="144">
        <v>29389893638.16</v>
      </c>
      <c r="AM280" s="144">
        <v>71006845975.070007</v>
      </c>
      <c r="AN280" s="144">
        <v>15988342539.17</v>
      </c>
      <c r="AO280" s="144">
        <v>90792123256.949997</v>
      </c>
      <c r="AP280" s="142">
        <v>200519725900</v>
      </c>
      <c r="AQ280" s="142">
        <v>256095497406.51001</v>
      </c>
      <c r="AR280" s="144">
        <v>32079853000</v>
      </c>
      <c r="AS280" s="144">
        <v>5548046139.6599998</v>
      </c>
      <c r="AT280" s="144">
        <v>53471755146.330002</v>
      </c>
      <c r="AU280" s="144">
        <v>1080003028700</v>
      </c>
      <c r="AV280" s="144">
        <v>77532696000</v>
      </c>
      <c r="AW280" s="144">
        <v>1178365357474.71</v>
      </c>
      <c r="AX280" s="144">
        <v>94230299900</v>
      </c>
      <c r="AY280" s="144">
        <v>20742329741.57</v>
      </c>
      <c r="AZ280" s="144">
        <v>123070182220.17</v>
      </c>
      <c r="BA280" s="144">
        <v>157804036580</v>
      </c>
      <c r="BB280" s="144">
        <v>39825430000</v>
      </c>
      <c r="BC280" s="144">
        <v>210612313048.48001</v>
      </c>
      <c r="BD280" s="142">
        <v>307163823388</v>
      </c>
      <c r="BE280" s="142">
        <v>315586395383.28003</v>
      </c>
      <c r="BF280" s="144">
        <v>156155408000</v>
      </c>
      <c r="BG280" s="144">
        <v>160380768417.45999</v>
      </c>
      <c r="BH280" s="144">
        <v>29527986800</v>
      </c>
      <c r="BI280" s="144">
        <v>5473275000</v>
      </c>
      <c r="BJ280" s="144">
        <v>37838607252.980003</v>
      </c>
      <c r="BK280" s="144">
        <v>178969433500</v>
      </c>
      <c r="BL280" s="144">
        <v>33863632996.57</v>
      </c>
      <c r="BM280" s="144">
        <v>236654878079.59</v>
      </c>
      <c r="BN280" s="144">
        <v>31070717100</v>
      </c>
      <c r="BO280" s="144">
        <v>5674864999.8599997</v>
      </c>
      <c r="BP280" s="144">
        <v>39867660844.040001</v>
      </c>
      <c r="BQ280" s="154">
        <v>43406</v>
      </c>
      <c r="BR280" s="144">
        <v>22245365000</v>
      </c>
      <c r="BS280" s="152">
        <v>1976475000</v>
      </c>
      <c r="BT280" s="144">
        <v>30741173714.369999</v>
      </c>
      <c r="BU280" s="144">
        <v>124420861000</v>
      </c>
      <c r="BV280" s="152">
        <v>134311847412.59</v>
      </c>
      <c r="BW280" s="144">
        <f>244800427000+74539070000</f>
        <v>319339497000</v>
      </c>
      <c r="BX280" s="144">
        <v>385180764098.01001</v>
      </c>
      <c r="BY280" s="148">
        <v>78303745500</v>
      </c>
      <c r="BZ280" s="148">
        <v>10220844000</v>
      </c>
      <c r="CA280" s="148">
        <v>100301919737.12</v>
      </c>
      <c r="CB280" s="148">
        <v>80391048900</v>
      </c>
      <c r="CC280" s="148">
        <v>80597386616.770004</v>
      </c>
      <c r="CD280" s="148">
        <v>22253802000</v>
      </c>
      <c r="CE280" s="148">
        <v>26985249906.549999</v>
      </c>
      <c r="CF280" s="148">
        <v>64829850000</v>
      </c>
      <c r="CG280" s="148">
        <v>102875719540</v>
      </c>
      <c r="CH280" s="148">
        <v>178376372971.78</v>
      </c>
      <c r="CI280" s="148">
        <v>201124814000</v>
      </c>
      <c r="CJ280" s="148">
        <v>201047097203.79999</v>
      </c>
      <c r="CK280" s="155">
        <v>99120405600</v>
      </c>
      <c r="CL280" s="155">
        <v>103114317087.27</v>
      </c>
      <c r="CM280" s="148">
        <v>46334812000</v>
      </c>
      <c r="CN280" s="148">
        <v>0</v>
      </c>
      <c r="CO280" s="148">
        <v>76814501638.979996</v>
      </c>
      <c r="CP280" s="148"/>
      <c r="CQ280" s="148"/>
      <c r="CR280" s="148"/>
      <c r="CS280" s="148">
        <v>228417591720</v>
      </c>
      <c r="CT280" s="148">
        <v>0</v>
      </c>
      <c r="CU280" s="148">
        <v>235335753370</v>
      </c>
      <c r="CV280" s="148"/>
      <c r="CW280" s="148"/>
      <c r="CX280" s="148"/>
    </row>
    <row r="281" spans="1:102" x14ac:dyDescent="0.25">
      <c r="A281" s="154">
        <v>43409</v>
      </c>
      <c r="B281" s="142">
        <v>514349767000</v>
      </c>
      <c r="C281" s="142">
        <v>547347907655.76001</v>
      </c>
      <c r="D281" s="144">
        <v>378137502117</v>
      </c>
      <c r="E281" s="144">
        <v>360812753400</v>
      </c>
      <c r="F281" s="144">
        <v>820052666932.11206</v>
      </c>
      <c r="G281" s="142">
        <v>120181732900</v>
      </c>
      <c r="H281" s="142">
        <v>128587202219.52</v>
      </c>
      <c r="I281" s="144">
        <v>1510741500</v>
      </c>
      <c r="J281" s="144">
        <v>104720</v>
      </c>
      <c r="K281" s="144">
        <v>2133689025.22</v>
      </c>
      <c r="L281" s="144">
        <v>633476265434</v>
      </c>
      <c r="M281" s="144">
        <v>693347275063.01099</v>
      </c>
      <c r="N281" s="144">
        <v>274347340020</v>
      </c>
      <c r="O281" s="144">
        <v>27619978840</v>
      </c>
      <c r="P281" s="144">
        <v>386285362693.46002</v>
      </c>
      <c r="Q281" s="144">
        <v>63191965400</v>
      </c>
      <c r="R281" s="144">
        <v>14091898620</v>
      </c>
      <c r="S281" s="144">
        <v>80762835769.119995</v>
      </c>
      <c r="T281" s="144">
        <v>374040498471.56</v>
      </c>
      <c r="U281" s="144">
        <v>35218333707.769997</v>
      </c>
      <c r="V281" s="144">
        <v>503113578617.65997</v>
      </c>
      <c r="W281" s="144">
        <v>25253702700</v>
      </c>
      <c r="X281" s="144">
        <v>4260238593.0300002</v>
      </c>
      <c r="Y281" s="144">
        <v>44590305932.550003</v>
      </c>
      <c r="Z281" s="144">
        <v>63182281000.919998</v>
      </c>
      <c r="AA281" s="144">
        <v>65062765523.230003</v>
      </c>
      <c r="AB281" s="144">
        <v>33794345200</v>
      </c>
      <c r="AC281" s="144">
        <v>5718234202.0299997</v>
      </c>
      <c r="AD281" s="144">
        <v>43002762557.720001</v>
      </c>
      <c r="AE281" s="144">
        <v>28535834200</v>
      </c>
      <c r="AF281" s="144">
        <v>4899129184.5299997</v>
      </c>
      <c r="AG281" s="144">
        <v>36393878392.57</v>
      </c>
      <c r="AH281" s="142">
        <v>484221080595.42401</v>
      </c>
      <c r="AI281" s="142">
        <v>524228366302.05298</v>
      </c>
      <c r="AJ281" s="144">
        <v>15857313300</v>
      </c>
      <c r="AK281" s="144">
        <v>2403346109.3400002</v>
      </c>
      <c r="AL281" s="144">
        <v>29360226395.779999</v>
      </c>
      <c r="AM281" s="144">
        <v>71035298281.070007</v>
      </c>
      <c r="AN281" s="144">
        <v>15821211059.17</v>
      </c>
      <c r="AO281" s="144">
        <v>90681134869.910004</v>
      </c>
      <c r="AP281" s="142">
        <v>200504887100</v>
      </c>
      <c r="AQ281" s="142">
        <v>256197198864.20999</v>
      </c>
      <c r="AR281" s="144">
        <v>32081062000</v>
      </c>
      <c r="AS281" s="144">
        <v>5354457859.6599998</v>
      </c>
      <c r="AT281" s="144">
        <v>53466990285.029999</v>
      </c>
      <c r="AU281" s="144">
        <v>1080190071700</v>
      </c>
      <c r="AV281" s="144">
        <v>77065619000</v>
      </c>
      <c r="AW281" s="144">
        <v>1178766180549.97</v>
      </c>
      <c r="AX281" s="144">
        <v>94109513900</v>
      </c>
      <c r="AY281" s="144">
        <v>20540147761.57</v>
      </c>
      <c r="AZ281" s="144">
        <v>122806776238.75999</v>
      </c>
      <c r="BA281" s="144">
        <v>157792518231</v>
      </c>
      <c r="BB281" s="144">
        <v>39146780000</v>
      </c>
      <c r="BC281" s="144">
        <v>210036354154.51001</v>
      </c>
      <c r="BD281" s="142">
        <v>303220794848</v>
      </c>
      <c r="BE281" s="142">
        <v>315814755362.78003</v>
      </c>
      <c r="BF281" s="144">
        <v>156197877000</v>
      </c>
      <c r="BG281" s="144">
        <v>160539055548.54001</v>
      </c>
      <c r="BH281" s="144">
        <v>29518267700</v>
      </c>
      <c r="BI281" s="144">
        <v>5457338000</v>
      </c>
      <c r="BJ281" s="144">
        <v>37828813933.540001</v>
      </c>
      <c r="BK281" s="144">
        <v>178966593500</v>
      </c>
      <c r="BL281" s="144">
        <v>33977677996.57</v>
      </c>
      <c r="BM281" s="144">
        <v>236876006434.70999</v>
      </c>
      <c r="BN281" s="144">
        <v>31067032600</v>
      </c>
      <c r="BO281" s="144">
        <v>5682185999.8599997</v>
      </c>
      <c r="BP281" s="144">
        <v>39891847181.620003</v>
      </c>
      <c r="BQ281" s="154">
        <v>43409</v>
      </c>
      <c r="BR281" s="144">
        <v>22371890000</v>
      </c>
      <c r="BS281" s="152">
        <v>1970450000</v>
      </c>
      <c r="BT281" s="144">
        <v>30877924567.389999</v>
      </c>
      <c r="BU281" s="144">
        <v>124409646500</v>
      </c>
      <c r="BV281" s="152">
        <v>134389205913.32001</v>
      </c>
      <c r="BW281" s="144">
        <f>245260596500+74632405000</f>
        <v>319893001500</v>
      </c>
      <c r="BX281" s="144">
        <v>385249518887.59998</v>
      </c>
      <c r="BY281" s="148">
        <v>78291116500</v>
      </c>
      <c r="BZ281" s="148">
        <v>10212897500</v>
      </c>
      <c r="CA281" s="148">
        <v>100332352052.25999</v>
      </c>
      <c r="CB281" s="148">
        <v>80674462100</v>
      </c>
      <c r="CC281" s="148">
        <v>80872341186.320007</v>
      </c>
      <c r="CD281" s="148">
        <v>22281453500</v>
      </c>
      <c r="CE281" s="148">
        <v>27027619386.490002</v>
      </c>
      <c r="CF281" s="148">
        <v>65693630000</v>
      </c>
      <c r="CG281" s="148">
        <v>111871189000.34</v>
      </c>
      <c r="CH281" s="148">
        <v>179252400076.23001</v>
      </c>
      <c r="CI281" s="148">
        <v>200987323200</v>
      </c>
      <c r="CJ281" s="148">
        <v>200885142391.66</v>
      </c>
      <c r="CK281" s="155">
        <v>99113137000</v>
      </c>
      <c r="CL281" s="155">
        <v>103128640162.84</v>
      </c>
      <c r="CM281" s="148">
        <v>46364615000</v>
      </c>
      <c r="CN281" s="148">
        <v>0</v>
      </c>
      <c r="CO281" s="148">
        <v>76879122877.410004</v>
      </c>
      <c r="CP281" s="148"/>
      <c r="CQ281" s="148"/>
      <c r="CR281" s="148"/>
      <c r="CS281" s="148">
        <v>229312993368</v>
      </c>
      <c r="CT281" s="148">
        <v>0</v>
      </c>
      <c r="CU281" s="148">
        <v>236375678453</v>
      </c>
      <c r="CV281" s="148"/>
      <c r="CW281" s="148"/>
      <c r="CX281" s="148"/>
    </row>
    <row r="282" spans="1:102" x14ac:dyDescent="0.25">
      <c r="A282" s="154">
        <v>43410</v>
      </c>
      <c r="B282" s="142">
        <v>514352032500</v>
      </c>
      <c r="C282" s="142">
        <v>547457594333.01001</v>
      </c>
      <c r="D282" s="144">
        <v>378245838163</v>
      </c>
      <c r="E282" s="144">
        <v>371688543900</v>
      </c>
      <c r="F282" s="144">
        <v>831133028273.73206</v>
      </c>
      <c r="G282" s="142">
        <v>120181682900</v>
      </c>
      <c r="H282" s="142">
        <v>128611652527.67999</v>
      </c>
      <c r="I282" s="144">
        <v>1510632000</v>
      </c>
      <c r="J282" s="144">
        <v>104720</v>
      </c>
      <c r="K282" s="144">
        <v>2133892247.53</v>
      </c>
      <c r="L282" s="144">
        <v>633580059468</v>
      </c>
      <c r="M282" s="144">
        <v>693599774142.00098</v>
      </c>
      <c r="N282" s="144">
        <v>274300759860</v>
      </c>
      <c r="O282" s="144">
        <v>27695165840</v>
      </c>
      <c r="P282" s="144">
        <v>386392992577.53003</v>
      </c>
      <c r="Q282" s="144">
        <v>63384601400</v>
      </c>
      <c r="R282" s="144">
        <v>14096260620</v>
      </c>
      <c r="S282" s="144">
        <v>80973836753.160004</v>
      </c>
      <c r="T282" s="144">
        <v>374138842624.56</v>
      </c>
      <c r="U282" s="144">
        <v>35307927707.769997</v>
      </c>
      <c r="V282" s="144">
        <v>503413996817.28998</v>
      </c>
      <c r="W282" s="144">
        <v>25279125200</v>
      </c>
      <c r="X282" s="144">
        <v>4183266593.0300002</v>
      </c>
      <c r="Y282" s="144">
        <v>44632818035.470001</v>
      </c>
      <c r="Z282" s="144">
        <v>63175913400.919998</v>
      </c>
      <c r="AA282" s="144">
        <v>65283984396.419998</v>
      </c>
      <c r="AB282" s="144">
        <v>33832871000</v>
      </c>
      <c r="AC282" s="144">
        <v>5778537202.0299997</v>
      </c>
      <c r="AD282" s="144">
        <v>43106452895.029999</v>
      </c>
      <c r="AE282" s="144">
        <v>28585403300</v>
      </c>
      <c r="AF282" s="144">
        <v>4913022184.5299997</v>
      </c>
      <c r="AG282" s="144">
        <v>36464469125.050003</v>
      </c>
      <c r="AH282" s="142">
        <v>484210874195.42401</v>
      </c>
      <c r="AI282" s="142">
        <v>521909702787.12299</v>
      </c>
      <c r="AJ282" s="144">
        <v>15851260800</v>
      </c>
      <c r="AK282" s="144">
        <v>2409884609.3400002</v>
      </c>
      <c r="AL282" s="144">
        <v>29364835274</v>
      </c>
      <c r="AM282" s="144">
        <v>71234120441.070007</v>
      </c>
      <c r="AN282" s="144">
        <v>15829179059.17</v>
      </c>
      <c r="AO282" s="144">
        <v>90901451949.669998</v>
      </c>
      <c r="AP282" s="142">
        <v>200500201200</v>
      </c>
      <c r="AQ282" s="142">
        <v>256132594919.07001</v>
      </c>
      <c r="AR282" s="144">
        <v>32095092500</v>
      </c>
      <c r="AS282" s="144">
        <v>5196469359.6599998</v>
      </c>
      <c r="AT282" s="144">
        <v>53503875116.989998</v>
      </c>
      <c r="AU282" s="144">
        <v>1075054420700</v>
      </c>
      <c r="AV282" s="144">
        <v>77788974000</v>
      </c>
      <c r="AW282" s="144">
        <v>1179580770981.73</v>
      </c>
      <c r="AX282" s="144">
        <v>94067760900</v>
      </c>
      <c r="AY282" s="144">
        <v>20482305261.57</v>
      </c>
      <c r="AZ282" s="144">
        <v>122731559801.03</v>
      </c>
      <c r="BA282" s="144">
        <v>157914698220</v>
      </c>
      <c r="BB282" s="144">
        <v>40653960000</v>
      </c>
      <c r="BC282" s="144">
        <v>210101250027.47</v>
      </c>
      <c r="BD282" s="142">
        <v>304082295664</v>
      </c>
      <c r="BE282" s="142">
        <v>311933146534.15002</v>
      </c>
      <c r="BF282" s="144">
        <v>157246775000</v>
      </c>
      <c r="BG282" s="144">
        <v>161626558986.41</v>
      </c>
      <c r="BH282" s="144">
        <v>29583653700</v>
      </c>
      <c r="BI282" s="144">
        <v>5471907000</v>
      </c>
      <c r="BJ282" s="144">
        <v>37917502528.459999</v>
      </c>
      <c r="BK282" s="144">
        <v>183883580500</v>
      </c>
      <c r="BL282" s="144">
        <v>34706194496.57</v>
      </c>
      <c r="BM282" s="144">
        <v>237490399293.45001</v>
      </c>
      <c r="BN282" s="144">
        <v>31064355600</v>
      </c>
      <c r="BO282" s="144">
        <v>5725382999.8599997</v>
      </c>
      <c r="BP282" s="144">
        <v>39941741384.720001</v>
      </c>
      <c r="BQ282" s="154">
        <v>43410</v>
      </c>
      <c r="BR282" s="144">
        <v>22407509000</v>
      </c>
      <c r="BS282" s="152">
        <v>1975325000</v>
      </c>
      <c r="BT282" s="144">
        <v>30926270496.189999</v>
      </c>
      <c r="BU282" s="144">
        <v>124390313000</v>
      </c>
      <c r="BV282" s="152">
        <v>134399395958.05</v>
      </c>
      <c r="BW282" s="144">
        <f>245413891500+74893800000</f>
        <v>320307691500</v>
      </c>
      <c r="BX282" s="144">
        <v>385923224584.71997</v>
      </c>
      <c r="BY282" s="148">
        <v>78460661500</v>
      </c>
      <c r="BZ282" s="148">
        <v>10240651000</v>
      </c>
      <c r="CA282" s="148">
        <v>100553345403.50999</v>
      </c>
      <c r="CB282" s="148">
        <v>80627761300</v>
      </c>
      <c r="CC282" s="148">
        <v>80847928407.669998</v>
      </c>
      <c r="CD282" s="148">
        <v>22278983000</v>
      </c>
      <c r="CE282" s="148">
        <v>27030053459.900002</v>
      </c>
      <c r="CF282" s="148">
        <v>65923987490</v>
      </c>
      <c r="CG282" s="148">
        <v>111787569500.34</v>
      </c>
      <c r="CH282" s="148">
        <v>180433732640.22</v>
      </c>
      <c r="CI282" s="148">
        <v>201686773200</v>
      </c>
      <c r="CJ282" s="148">
        <v>201598482981.44</v>
      </c>
      <c r="CK282" s="155">
        <v>99110861500</v>
      </c>
      <c r="CL282" s="155">
        <v>103061396929.57001</v>
      </c>
      <c r="CM282" s="148">
        <v>46369459000</v>
      </c>
      <c r="CN282" s="148">
        <v>0</v>
      </c>
      <c r="CO282" s="148">
        <v>76897595659.619995</v>
      </c>
      <c r="CP282" s="148"/>
      <c r="CQ282" s="148"/>
      <c r="CR282" s="148"/>
      <c r="CS282" s="148">
        <v>229467556340</v>
      </c>
      <c r="CT282" s="148">
        <v>0</v>
      </c>
      <c r="CU282" s="148">
        <v>236578422880</v>
      </c>
      <c r="CV282" s="148"/>
      <c r="CW282" s="148"/>
      <c r="CX282" s="148"/>
    </row>
    <row r="283" spans="1:102" x14ac:dyDescent="0.25">
      <c r="A283" s="154">
        <v>43411</v>
      </c>
      <c r="B283" s="142">
        <v>514377162000</v>
      </c>
      <c r="C283" s="142">
        <v>547554058180.51001</v>
      </c>
      <c r="D283" s="144">
        <v>378632381172</v>
      </c>
      <c r="E283" s="144">
        <v>372100052800</v>
      </c>
      <c r="F283" s="144">
        <v>832010382486.28198</v>
      </c>
      <c r="G283" s="142">
        <v>120182032900</v>
      </c>
      <c r="H283" s="142">
        <v>128635764355.58</v>
      </c>
      <c r="I283" s="144">
        <v>1509937500</v>
      </c>
      <c r="J283" s="144">
        <v>112200</v>
      </c>
      <c r="K283" s="144">
        <v>2133517941.25</v>
      </c>
      <c r="L283" s="144">
        <v>634116250487</v>
      </c>
      <c r="M283" s="144">
        <v>694279951084.63098</v>
      </c>
      <c r="N283" s="144">
        <v>274755022460</v>
      </c>
      <c r="O283" s="144">
        <v>27605846900</v>
      </c>
      <c r="P283" s="144">
        <v>386824396562.07001</v>
      </c>
      <c r="Q283" s="144">
        <v>63634439200</v>
      </c>
      <c r="R283" s="144">
        <v>14109059150</v>
      </c>
      <c r="S283" s="144">
        <v>81245675187.240005</v>
      </c>
      <c r="T283" s="144">
        <v>374411926900.56</v>
      </c>
      <c r="U283" s="144">
        <v>35381938007.769997</v>
      </c>
      <c r="V283" s="144">
        <v>503849863079.28998</v>
      </c>
      <c r="W283" s="144">
        <v>20763900200</v>
      </c>
      <c r="X283" s="144">
        <v>4208792528.0300002</v>
      </c>
      <c r="Y283" s="144">
        <v>44173129102.57</v>
      </c>
      <c r="Z283" s="144">
        <v>63742434000.919998</v>
      </c>
      <c r="AA283" s="144">
        <v>65859496096.419998</v>
      </c>
      <c r="AB283" s="144">
        <v>33972560800</v>
      </c>
      <c r="AC283" s="144">
        <v>5794597252.0299997</v>
      </c>
      <c r="AD283" s="144">
        <v>43266378495.07</v>
      </c>
      <c r="AE283" s="144">
        <v>28688152300</v>
      </c>
      <c r="AF283" s="144">
        <v>4928467554.5299997</v>
      </c>
      <c r="AG283" s="144">
        <v>36587497235.830002</v>
      </c>
      <c r="AH283" s="142">
        <v>486211055795.42401</v>
      </c>
      <c r="AI283" s="142">
        <v>533209395560.573</v>
      </c>
      <c r="AJ283" s="144">
        <v>14836515300</v>
      </c>
      <c r="AK283" s="144">
        <v>2426029974.3400002</v>
      </c>
      <c r="AL283" s="144">
        <v>29315929818.049999</v>
      </c>
      <c r="AM283" s="144">
        <v>71492945105.070007</v>
      </c>
      <c r="AN283" s="144">
        <v>15841070899.17</v>
      </c>
      <c r="AO283" s="144">
        <v>91181398292.809998</v>
      </c>
      <c r="AP283" s="142">
        <v>200496795300</v>
      </c>
      <c r="AQ283" s="142">
        <v>256168525513.69</v>
      </c>
      <c r="AR283" s="144">
        <v>29595343500</v>
      </c>
      <c r="AS283" s="144">
        <v>5223844599.6599998</v>
      </c>
      <c r="AT283" s="144">
        <v>52551843596.389999</v>
      </c>
      <c r="AU283" s="144">
        <v>1075128481700</v>
      </c>
      <c r="AV283" s="144">
        <v>78029810000</v>
      </c>
      <c r="AW283" s="144">
        <v>1180121895385.1899</v>
      </c>
      <c r="AX283" s="144">
        <v>94026699900</v>
      </c>
      <c r="AY283" s="144">
        <v>20703451601.57</v>
      </c>
      <c r="AZ283" s="144">
        <v>122931455289.16</v>
      </c>
      <c r="BA283" s="144">
        <v>159474992763</v>
      </c>
      <c r="BB283" s="144">
        <v>41778130000</v>
      </c>
      <c r="BC283" s="144">
        <v>212823512718.63</v>
      </c>
      <c r="BD283" s="142">
        <v>303389620978</v>
      </c>
      <c r="BE283" s="142">
        <v>313301036854.33002</v>
      </c>
      <c r="BF283" s="144">
        <v>157738522500</v>
      </c>
      <c r="BG283" s="144">
        <v>162156907761.97</v>
      </c>
      <c r="BH283" s="144">
        <v>29654671400</v>
      </c>
      <c r="BI283" s="144">
        <v>5501260000</v>
      </c>
      <c r="BJ283" s="144">
        <v>38023160518.209999</v>
      </c>
      <c r="BK283" s="144">
        <v>178967617500</v>
      </c>
      <c r="BL283" s="144">
        <v>34730796996.57</v>
      </c>
      <c r="BM283" s="144">
        <v>237538189926.67001</v>
      </c>
      <c r="BN283" s="144">
        <v>31066151600</v>
      </c>
      <c r="BO283" s="144">
        <v>5759753499.8599997</v>
      </c>
      <c r="BP283" s="144">
        <v>39984754789.830002</v>
      </c>
      <c r="BQ283" s="154">
        <v>43411</v>
      </c>
      <c r="BR283" s="144">
        <v>22621694000</v>
      </c>
      <c r="BS283" s="152">
        <v>1988900000</v>
      </c>
      <c r="BT283" s="144">
        <v>31159444033.310001</v>
      </c>
      <c r="BU283" s="144">
        <v>124390355000</v>
      </c>
      <c r="BV283" s="152">
        <v>134428961398.87</v>
      </c>
      <c r="BW283" s="144">
        <f>245747422500+75809535000</f>
        <v>321556957500</v>
      </c>
      <c r="BX283" s="144">
        <v>387805272320.20001</v>
      </c>
      <c r="BY283" s="148">
        <v>78655255500</v>
      </c>
      <c r="BZ283" s="148">
        <v>10309032000</v>
      </c>
      <c r="CA283" s="148">
        <v>100833333612.2</v>
      </c>
      <c r="CB283" s="148">
        <v>80878706800</v>
      </c>
      <c r="CC283" s="148">
        <v>81096021976.830002</v>
      </c>
      <c r="CD283" s="148">
        <v>22325609500</v>
      </c>
      <c r="CE283" s="148">
        <v>27081584451.740002</v>
      </c>
      <c r="CF283" s="148">
        <v>66020043750</v>
      </c>
      <c r="CG283" s="148">
        <v>139960872860.34</v>
      </c>
      <c r="CH283" s="148">
        <v>183667154875.56</v>
      </c>
      <c r="CI283" s="148">
        <v>202342851800</v>
      </c>
      <c r="CJ283" s="148">
        <v>202246392574.95999</v>
      </c>
      <c r="CK283" s="155">
        <v>99109630500</v>
      </c>
      <c r="CL283" s="155">
        <v>103286622466.67</v>
      </c>
      <c r="CM283" s="148">
        <v>46414003000</v>
      </c>
      <c r="CN283" s="148">
        <v>0</v>
      </c>
      <c r="CO283" s="148">
        <v>76952674126.440002</v>
      </c>
      <c r="CP283" s="148"/>
      <c r="CQ283" s="148"/>
      <c r="CR283" s="148"/>
      <c r="CS283" s="148">
        <v>230931904997</v>
      </c>
      <c r="CT283" s="148">
        <v>0</v>
      </c>
      <c r="CU283" s="148">
        <v>238091055038</v>
      </c>
      <c r="CV283" s="148"/>
      <c r="CW283" s="148"/>
      <c r="CX283" s="148"/>
    </row>
    <row r="284" spans="1:102" x14ac:dyDescent="0.25">
      <c r="A284" s="154">
        <v>43412</v>
      </c>
      <c r="B284" s="142">
        <v>529373051500</v>
      </c>
      <c r="C284" s="142">
        <v>545282988745.59998</v>
      </c>
      <c r="D284" s="144">
        <v>377979278667</v>
      </c>
      <c r="E284" s="144">
        <v>372534781400</v>
      </c>
      <c r="F284" s="144">
        <v>832870932074.33203</v>
      </c>
      <c r="G284" s="142">
        <v>120181982900</v>
      </c>
      <c r="H284" s="142">
        <v>128660280633.38</v>
      </c>
      <c r="I284" s="144">
        <v>1511619000</v>
      </c>
      <c r="J284" s="144">
        <v>112200</v>
      </c>
      <c r="K284" s="144">
        <v>2135411922.02</v>
      </c>
      <c r="L284" s="144">
        <v>627700742820</v>
      </c>
      <c r="M284" s="144">
        <v>694880226859.05103</v>
      </c>
      <c r="N284" s="144">
        <v>258345706320</v>
      </c>
      <c r="O284" s="144">
        <v>27432671900</v>
      </c>
      <c r="P284" s="144">
        <v>387248232283.58002</v>
      </c>
      <c r="Q284" s="144">
        <v>63760415400</v>
      </c>
      <c r="R284" s="144">
        <v>14081869850</v>
      </c>
      <c r="S284" s="144">
        <v>81353844745.130005</v>
      </c>
      <c r="T284" s="144">
        <v>374784965094.56</v>
      </c>
      <c r="U284" s="144">
        <v>35451407507.769997</v>
      </c>
      <c r="V284" s="144">
        <v>504381105884.94</v>
      </c>
      <c r="W284" s="144">
        <v>22266890700</v>
      </c>
      <c r="X284" s="144">
        <v>4249517528.0300002</v>
      </c>
      <c r="Y284" s="144">
        <v>44221995661.849998</v>
      </c>
      <c r="Z284" s="144">
        <v>64246624800.919998</v>
      </c>
      <c r="AA284" s="144">
        <v>66579705355.730003</v>
      </c>
      <c r="AB284" s="144">
        <v>34160671100</v>
      </c>
      <c r="AC284" s="144">
        <v>5790495252.0299997</v>
      </c>
      <c r="AD284" s="144">
        <v>43454538956.120003</v>
      </c>
      <c r="AE284" s="144">
        <v>28824356900</v>
      </c>
      <c r="AF284" s="144">
        <v>4952819554.5299997</v>
      </c>
      <c r="AG284" s="144">
        <v>36752881229.029999</v>
      </c>
      <c r="AH284" s="142">
        <v>486200807395.42401</v>
      </c>
      <c r="AI284" s="142">
        <v>533280060056.42297</v>
      </c>
      <c r="AJ284" s="144">
        <v>15826820800</v>
      </c>
      <c r="AK284" s="144">
        <v>2451912474.3400002</v>
      </c>
      <c r="AL284" s="144">
        <v>29334974073.830002</v>
      </c>
      <c r="AM284" s="144">
        <v>71592335419.080002</v>
      </c>
      <c r="AN284" s="144">
        <v>15806093199.17</v>
      </c>
      <c r="AO284" s="144">
        <v>91255022927.559998</v>
      </c>
      <c r="AP284" s="142">
        <v>200492129400</v>
      </c>
      <c r="AQ284" s="142">
        <v>256202995608.56</v>
      </c>
      <c r="AR284" s="144">
        <v>29605681000</v>
      </c>
      <c r="AS284" s="144">
        <v>5267441599.6599998</v>
      </c>
      <c r="AT284" s="144">
        <v>52612410457.290001</v>
      </c>
      <c r="AU284" s="144">
        <v>1075707984200</v>
      </c>
      <c r="AV284" s="144">
        <v>78448813000</v>
      </c>
      <c r="AW284" s="144">
        <v>1181346364065</v>
      </c>
      <c r="AX284" s="144">
        <v>94985900900</v>
      </c>
      <c r="AY284" s="144">
        <v>18111800601.57</v>
      </c>
      <c r="AZ284" s="144">
        <v>122880603740.7</v>
      </c>
      <c r="BA284" s="144">
        <v>161501025890</v>
      </c>
      <c r="BB284" s="144">
        <v>42525610000</v>
      </c>
      <c r="BC284" s="144">
        <v>215635024685.01001</v>
      </c>
      <c r="BD284" s="142">
        <v>304379650188</v>
      </c>
      <c r="BE284" s="142">
        <v>313240929293.53998</v>
      </c>
      <c r="BF284" s="144">
        <v>158598950000</v>
      </c>
      <c r="BG284" s="144">
        <v>163055934507.67001</v>
      </c>
      <c r="BH284" s="144">
        <v>29679817700</v>
      </c>
      <c r="BI284" s="144">
        <v>4521257500</v>
      </c>
      <c r="BJ284" s="144">
        <v>38094399621.300003</v>
      </c>
      <c r="BK284" s="144">
        <v>187992439500</v>
      </c>
      <c r="BL284" s="144">
        <v>29522192496.57</v>
      </c>
      <c r="BM284" s="144">
        <v>237408316073.01999</v>
      </c>
      <c r="BN284" s="144">
        <v>31065451100</v>
      </c>
      <c r="BO284" s="144">
        <v>4783708499.8599997</v>
      </c>
      <c r="BP284" s="144">
        <v>40032478370.389999</v>
      </c>
      <c r="BQ284" s="154">
        <v>43412</v>
      </c>
      <c r="BR284" s="144">
        <v>22932423000</v>
      </c>
      <c r="BS284" s="152">
        <v>2028750000</v>
      </c>
      <c r="BT284" s="144">
        <v>31515432269.799999</v>
      </c>
      <c r="BU284" s="144">
        <v>124398826000</v>
      </c>
      <c r="BV284" s="152">
        <v>134466925536.59</v>
      </c>
      <c r="BW284" s="144">
        <f>246377324000+76685860000</f>
        <v>323063184000</v>
      </c>
      <c r="BX284" s="144">
        <v>389317593753.81</v>
      </c>
      <c r="BY284" s="148">
        <v>78737373500</v>
      </c>
      <c r="BZ284" s="148">
        <v>10418965500</v>
      </c>
      <c r="CA284" s="148">
        <v>101042349872.45</v>
      </c>
      <c r="CB284" s="148">
        <v>81509099200</v>
      </c>
      <c r="CC284" s="148">
        <v>81724659280.679993</v>
      </c>
      <c r="CD284" s="148">
        <v>17418518000</v>
      </c>
      <c r="CE284" s="148">
        <v>27092895716.66</v>
      </c>
      <c r="CF284" s="148">
        <v>66314706770</v>
      </c>
      <c r="CG284" s="148">
        <v>141095332620.34</v>
      </c>
      <c r="CH284" s="148">
        <v>210101793736.54999</v>
      </c>
      <c r="CI284" s="148">
        <v>204244884100</v>
      </c>
      <c r="CJ284" s="148">
        <v>204140234428.47</v>
      </c>
      <c r="CK284" s="155">
        <v>99108403400</v>
      </c>
      <c r="CL284" s="155">
        <v>103496233612.56</v>
      </c>
      <c r="CM284" s="148">
        <v>46490154000</v>
      </c>
      <c r="CN284" s="148">
        <v>0</v>
      </c>
      <c r="CO284" s="148">
        <v>77039354396.259995</v>
      </c>
      <c r="CP284" s="148"/>
      <c r="CQ284" s="148"/>
      <c r="CR284" s="148"/>
      <c r="CS284" s="148">
        <v>232999002250</v>
      </c>
      <c r="CT284" s="148">
        <v>0</v>
      </c>
      <c r="CU284" s="148">
        <v>240206302751</v>
      </c>
      <c r="CV284" s="148"/>
      <c r="CW284" s="148"/>
      <c r="CX284" s="148"/>
    </row>
    <row r="285" spans="1:102" x14ac:dyDescent="0.25">
      <c r="A285" s="154">
        <v>43413</v>
      </c>
      <c r="B285" s="142">
        <v>529368725000</v>
      </c>
      <c r="C285" s="142">
        <v>545357452044.84998</v>
      </c>
      <c r="D285" s="144">
        <v>377869129544</v>
      </c>
      <c r="E285" s="144">
        <v>367435331300</v>
      </c>
      <c r="F285" s="144">
        <v>827742909398.82202</v>
      </c>
      <c r="G285" s="142">
        <v>120181932900</v>
      </c>
      <c r="H285" s="142">
        <v>128685293682.41</v>
      </c>
      <c r="I285" s="144">
        <v>1511193000</v>
      </c>
      <c r="J285" s="144">
        <v>106040</v>
      </c>
      <c r="K285" s="144">
        <v>2135292411.54</v>
      </c>
      <c r="L285" s="144">
        <v>627480047127</v>
      </c>
      <c r="M285" s="144">
        <v>694807512425.76099</v>
      </c>
      <c r="N285" s="144">
        <v>258094567240</v>
      </c>
      <c r="O285" s="144">
        <v>27055029880</v>
      </c>
      <c r="P285" s="144">
        <v>386685881083.5</v>
      </c>
      <c r="Q285" s="144">
        <v>63613181400</v>
      </c>
      <c r="R285" s="144">
        <v>13929089090</v>
      </c>
      <c r="S285" s="144">
        <v>81063228700.149994</v>
      </c>
      <c r="T285" s="144">
        <v>374740901224.56</v>
      </c>
      <c r="U285" s="144">
        <v>34884692907.769997</v>
      </c>
      <c r="V285" s="144">
        <v>503860814547.59003</v>
      </c>
      <c r="W285" s="144">
        <v>22269778700</v>
      </c>
      <c r="X285" s="144">
        <v>4179125758.0300002</v>
      </c>
      <c r="Y285" s="144">
        <v>44156880445.18</v>
      </c>
      <c r="Z285" s="144">
        <v>62965297600.919998</v>
      </c>
      <c r="AA285" s="144">
        <v>65360914443.82</v>
      </c>
      <c r="AB285" s="144">
        <v>34096690900</v>
      </c>
      <c r="AC285" s="144">
        <v>5636661652.0299997</v>
      </c>
      <c r="AD285" s="144">
        <v>43240873505.589996</v>
      </c>
      <c r="AE285" s="144">
        <v>28733361200</v>
      </c>
      <c r="AF285" s="144">
        <v>4868716014.5299997</v>
      </c>
      <c r="AG285" s="144">
        <v>36581294332.330002</v>
      </c>
      <c r="AH285" s="142">
        <v>486190558995.42401</v>
      </c>
      <c r="AI285" s="142">
        <v>533352429795.16302</v>
      </c>
      <c r="AJ285" s="144">
        <v>15818980300</v>
      </c>
      <c r="AK285" s="144">
        <v>2406257644.3400002</v>
      </c>
      <c r="AL285" s="144">
        <v>29283935636.150002</v>
      </c>
      <c r="AM285" s="144">
        <v>71418957386.080002</v>
      </c>
      <c r="AN285" s="144">
        <v>15636356419.17</v>
      </c>
      <c r="AO285" s="144">
        <v>90921115449.149994</v>
      </c>
      <c r="AP285" s="142">
        <v>200487081000</v>
      </c>
      <c r="AQ285" s="142">
        <v>256236068127.12</v>
      </c>
      <c r="AR285" s="144">
        <v>29608599000</v>
      </c>
      <c r="AS285" s="144">
        <v>5180323519.6599998</v>
      </c>
      <c r="AT285" s="144">
        <v>52533075344.099998</v>
      </c>
      <c r="AU285" s="144">
        <v>1075454476700</v>
      </c>
      <c r="AV285" s="144">
        <v>76748045000</v>
      </c>
      <c r="AW285" s="144">
        <v>1179618029529.9299</v>
      </c>
      <c r="AX285" s="144">
        <v>94943738900</v>
      </c>
      <c r="AY285" s="144">
        <v>26350004421.57</v>
      </c>
      <c r="AZ285" s="144">
        <v>126088193958.78999</v>
      </c>
      <c r="BA285" s="144">
        <v>160617604760</v>
      </c>
      <c r="BB285" s="144">
        <v>41868770000</v>
      </c>
      <c r="BC285" s="144">
        <v>214132134385</v>
      </c>
      <c r="BD285" s="142">
        <v>303663053308</v>
      </c>
      <c r="BE285" s="142">
        <v>312584512524.59998</v>
      </c>
      <c r="BF285" s="144">
        <v>158949389000</v>
      </c>
      <c r="BG285" s="144">
        <v>163444969312.44</v>
      </c>
      <c r="BH285" s="144">
        <v>29602844200</v>
      </c>
      <c r="BI285" s="144">
        <v>4446875000</v>
      </c>
      <c r="BJ285" s="144">
        <v>37948322317.269997</v>
      </c>
      <c r="BK285" s="144">
        <v>182966241500</v>
      </c>
      <c r="BL285" s="144">
        <v>37951686096.57</v>
      </c>
      <c r="BM285" s="144">
        <v>240999501809.31</v>
      </c>
      <c r="BN285" s="144">
        <v>31062314600</v>
      </c>
      <c r="BO285" s="144">
        <v>6216012499.8599997</v>
      </c>
      <c r="BP285" s="144">
        <v>40574684309</v>
      </c>
      <c r="BQ285" s="154">
        <v>43413</v>
      </c>
      <c r="BR285" s="144">
        <v>22867091000</v>
      </c>
      <c r="BS285" s="152">
        <v>1973250000</v>
      </c>
      <c r="BT285" s="144">
        <v>31399928581.950001</v>
      </c>
      <c r="BU285" s="144">
        <v>124372206000</v>
      </c>
      <c r="BV285" s="152">
        <v>134468951110.86</v>
      </c>
      <c r="BW285" s="144">
        <f>246149964000+76216210000</f>
        <v>322366174000</v>
      </c>
      <c r="BX285" s="144">
        <v>388716873465.51001</v>
      </c>
      <c r="BY285" s="148">
        <v>78590263500</v>
      </c>
      <c r="BZ285" s="148">
        <v>10225000500</v>
      </c>
      <c r="CA285" s="148">
        <v>100718541659.85001</v>
      </c>
      <c r="CB285" s="148">
        <v>79319228000</v>
      </c>
      <c r="CC285" s="148">
        <v>79532005754.460007</v>
      </c>
      <c r="CD285" s="148">
        <v>17415768500</v>
      </c>
      <c r="CE285" s="148">
        <v>27095048602.509998</v>
      </c>
      <c r="CF285" s="148">
        <v>66225571820</v>
      </c>
      <c r="CG285" s="148">
        <v>138903159060.34</v>
      </c>
      <c r="CH285" s="148">
        <v>207826137230.67999</v>
      </c>
      <c r="CI285" s="148">
        <v>200816752500</v>
      </c>
      <c r="CJ285" s="148">
        <v>200704366335.14999</v>
      </c>
      <c r="CK285" s="155">
        <v>99106435500</v>
      </c>
      <c r="CL285" s="155">
        <v>103559373962.23</v>
      </c>
      <c r="CM285" s="148">
        <v>46477302000</v>
      </c>
      <c r="CN285" s="148">
        <v>0</v>
      </c>
      <c r="CO285" s="148">
        <v>77036952098.809998</v>
      </c>
      <c r="CP285" s="148"/>
      <c r="CQ285" s="148"/>
      <c r="CR285" s="148"/>
      <c r="CS285" s="148">
        <v>232886691550</v>
      </c>
      <c r="CT285" s="148">
        <v>0</v>
      </c>
      <c r="CU285" s="148">
        <v>240142115446</v>
      </c>
      <c r="CV285" s="148"/>
      <c r="CW285" s="148"/>
      <c r="CX285" s="148"/>
    </row>
    <row r="286" spans="1:102" x14ac:dyDescent="0.25">
      <c r="A286" s="154">
        <v>43414</v>
      </c>
      <c r="B286" s="142">
        <v>529368725000</v>
      </c>
      <c r="C286" s="142">
        <v>545357452044.84998</v>
      </c>
      <c r="D286" s="144">
        <v>377869129544</v>
      </c>
      <c r="E286" s="144">
        <v>367435331300</v>
      </c>
      <c r="F286" s="144">
        <v>827742909398.82202</v>
      </c>
      <c r="G286" s="142">
        <v>120181932900</v>
      </c>
      <c r="H286" s="142">
        <v>128685293682.41</v>
      </c>
      <c r="I286" s="144">
        <v>1511193000</v>
      </c>
      <c r="J286" s="144">
        <v>106040</v>
      </c>
      <c r="K286" s="144">
        <v>2135292411.54</v>
      </c>
      <c r="L286" s="144">
        <v>627480047127</v>
      </c>
      <c r="M286" s="144">
        <v>694807512425.76099</v>
      </c>
      <c r="N286" s="144">
        <v>258094567240</v>
      </c>
      <c r="O286" s="144">
        <v>27055029880</v>
      </c>
      <c r="P286" s="144">
        <v>386685881083.5</v>
      </c>
      <c r="Q286" s="144">
        <v>63613181400</v>
      </c>
      <c r="R286" s="144">
        <v>13929089090</v>
      </c>
      <c r="S286" s="144">
        <v>81063228700.149994</v>
      </c>
      <c r="T286" s="144">
        <v>374740901224.56</v>
      </c>
      <c r="U286" s="144">
        <v>34884692907.769997</v>
      </c>
      <c r="V286" s="144">
        <v>503860814547.59003</v>
      </c>
      <c r="W286" s="144">
        <v>22269778700</v>
      </c>
      <c r="X286" s="144">
        <v>4179125758.0300002</v>
      </c>
      <c r="Y286" s="144">
        <v>44156880445.18</v>
      </c>
      <c r="Z286" s="144">
        <v>62965297600.919998</v>
      </c>
      <c r="AA286" s="144">
        <v>65360914443.82</v>
      </c>
      <c r="AB286" s="144">
        <v>34096690900</v>
      </c>
      <c r="AC286" s="144">
        <v>5636661652.0299997</v>
      </c>
      <c r="AD286" s="144">
        <v>43240873505.589996</v>
      </c>
      <c r="AE286" s="144">
        <v>28733361200</v>
      </c>
      <c r="AF286" s="144">
        <v>4868716014.5299997</v>
      </c>
      <c r="AG286" s="144">
        <v>36581294332.330002</v>
      </c>
      <c r="AH286" s="142">
        <v>486190558995.42401</v>
      </c>
      <c r="AI286" s="142">
        <v>533352429795.16302</v>
      </c>
      <c r="AJ286" s="144">
        <v>15818980300</v>
      </c>
      <c r="AK286" s="144">
        <v>2406257644.3400002</v>
      </c>
      <c r="AL286" s="144">
        <v>29283935636.150002</v>
      </c>
      <c r="AM286" s="144">
        <v>71418957386.080002</v>
      </c>
      <c r="AN286" s="144">
        <v>15636356419.17</v>
      </c>
      <c r="AO286" s="144">
        <v>90921115449.149994</v>
      </c>
      <c r="AP286" s="142">
        <v>200487081000</v>
      </c>
      <c r="AQ286" s="142">
        <v>256236068127.12</v>
      </c>
      <c r="AR286" s="144">
        <v>29608599000</v>
      </c>
      <c r="AS286" s="144">
        <v>5180323519.6599998</v>
      </c>
      <c r="AT286" s="144">
        <v>52533075344.099998</v>
      </c>
      <c r="AU286" s="144">
        <v>1075454476700</v>
      </c>
      <c r="AV286" s="144">
        <v>76748045000</v>
      </c>
      <c r="AW286" s="144">
        <v>1179618029529.9299</v>
      </c>
      <c r="AX286" s="144">
        <v>94943738900</v>
      </c>
      <c r="AY286" s="144">
        <v>26350004421.57</v>
      </c>
      <c r="AZ286" s="144">
        <v>126088193958.78999</v>
      </c>
      <c r="BA286" s="144">
        <v>160617604760</v>
      </c>
      <c r="BB286" s="144">
        <v>41868770000</v>
      </c>
      <c r="BC286" s="144">
        <v>214132134385</v>
      </c>
      <c r="BD286" s="142">
        <v>303663053308</v>
      </c>
      <c r="BE286" s="142">
        <v>312584512524.59998</v>
      </c>
      <c r="BF286" s="144">
        <v>158949389000</v>
      </c>
      <c r="BG286" s="144">
        <v>163444969312.44</v>
      </c>
      <c r="BH286" s="144">
        <v>29602844200</v>
      </c>
      <c r="BI286" s="144">
        <v>4446875000</v>
      </c>
      <c r="BJ286" s="144">
        <v>37948322317.269997</v>
      </c>
      <c r="BK286" s="144">
        <v>182966241500</v>
      </c>
      <c r="BL286" s="144">
        <v>37951686096.57</v>
      </c>
      <c r="BM286" s="144">
        <v>240999501809.31</v>
      </c>
      <c r="BN286" s="144">
        <v>31062314600</v>
      </c>
      <c r="BO286" s="144">
        <v>6216012499.8599997</v>
      </c>
      <c r="BP286" s="144">
        <v>40574684309</v>
      </c>
      <c r="BQ286" s="154">
        <v>43414</v>
      </c>
      <c r="BR286" s="144">
        <v>22867091000</v>
      </c>
      <c r="BS286" s="152">
        <v>1973250000</v>
      </c>
      <c r="BT286" s="144">
        <v>31399928581.950001</v>
      </c>
      <c r="BU286" s="144">
        <v>124372206000</v>
      </c>
      <c r="BV286" s="152">
        <v>134468951110.86</v>
      </c>
      <c r="BW286" s="144">
        <f>246149964000+76216210000</f>
        <v>322366174000</v>
      </c>
      <c r="BX286" s="144">
        <v>388716873465.51001</v>
      </c>
      <c r="BY286" s="148">
        <v>78590263500</v>
      </c>
      <c r="BZ286" s="148">
        <v>10225000500</v>
      </c>
      <c r="CA286" s="148">
        <v>100718541659.85001</v>
      </c>
      <c r="CB286" s="148">
        <v>79319228000</v>
      </c>
      <c r="CC286" s="148">
        <v>79532005754.460007</v>
      </c>
      <c r="CD286" s="148">
        <v>17415768500</v>
      </c>
      <c r="CE286" s="148">
        <v>27095048602.509998</v>
      </c>
      <c r="CF286" s="148">
        <v>66225571820</v>
      </c>
      <c r="CG286" s="148">
        <v>138903159060.34</v>
      </c>
      <c r="CH286" s="148">
        <v>207826137230.67999</v>
      </c>
      <c r="CI286" s="148">
        <v>200816752500</v>
      </c>
      <c r="CJ286" s="148">
        <v>200704366335.14999</v>
      </c>
      <c r="CK286" s="155">
        <v>99106435500</v>
      </c>
      <c r="CL286" s="155">
        <v>103559373962.23</v>
      </c>
      <c r="CM286" s="148">
        <v>46477302000</v>
      </c>
      <c r="CN286" s="148">
        <v>0</v>
      </c>
      <c r="CO286" s="148">
        <v>77036952098.809998</v>
      </c>
      <c r="CP286" s="148"/>
      <c r="CQ286" s="148"/>
      <c r="CR286" s="148"/>
      <c r="CS286" s="148">
        <v>232886691550</v>
      </c>
      <c r="CT286" s="148">
        <v>0</v>
      </c>
      <c r="CU286" s="148">
        <v>240142115446</v>
      </c>
      <c r="CV286" s="148"/>
      <c r="CW286" s="148"/>
      <c r="CX286" s="148"/>
    </row>
    <row r="287" spans="1:102" x14ac:dyDescent="0.25">
      <c r="A287" s="154">
        <v>43415</v>
      </c>
      <c r="B287" s="142">
        <v>529368725000</v>
      </c>
      <c r="C287" s="142">
        <v>545357452044.84998</v>
      </c>
      <c r="D287" s="144">
        <v>377869129544</v>
      </c>
      <c r="E287" s="144">
        <v>367435331300</v>
      </c>
      <c r="F287" s="144">
        <v>827742909398.82202</v>
      </c>
      <c r="G287" s="142">
        <v>120181932900</v>
      </c>
      <c r="H287" s="142">
        <v>128685293682.41</v>
      </c>
      <c r="I287" s="144">
        <v>1511193000</v>
      </c>
      <c r="J287" s="144">
        <v>106040</v>
      </c>
      <c r="K287" s="144">
        <v>2135292411.54</v>
      </c>
      <c r="L287" s="144">
        <v>627480047127</v>
      </c>
      <c r="M287" s="144">
        <v>694807512425.76099</v>
      </c>
      <c r="N287" s="144">
        <v>258094567240</v>
      </c>
      <c r="O287" s="144">
        <v>27055029880</v>
      </c>
      <c r="P287" s="144">
        <v>386685881083.5</v>
      </c>
      <c r="Q287" s="144">
        <v>63613181400</v>
      </c>
      <c r="R287" s="144">
        <v>13929089090</v>
      </c>
      <c r="S287" s="144">
        <v>81063228700.149994</v>
      </c>
      <c r="T287" s="144">
        <v>374740901224.56</v>
      </c>
      <c r="U287" s="144">
        <v>34884692907.769997</v>
      </c>
      <c r="V287" s="144">
        <v>503860814547.59003</v>
      </c>
      <c r="W287" s="144">
        <v>22269778700</v>
      </c>
      <c r="X287" s="144">
        <v>4179125758.0300002</v>
      </c>
      <c r="Y287" s="144">
        <v>44156880445.18</v>
      </c>
      <c r="Z287" s="144">
        <v>62965297600.919998</v>
      </c>
      <c r="AA287" s="144">
        <v>65360914443.82</v>
      </c>
      <c r="AB287" s="144">
        <v>34096690900</v>
      </c>
      <c r="AC287" s="144">
        <v>5636661652.0299997</v>
      </c>
      <c r="AD287" s="144">
        <v>43240873505.589996</v>
      </c>
      <c r="AE287" s="144">
        <v>28733361200</v>
      </c>
      <c r="AF287" s="144">
        <v>4868716014.5299997</v>
      </c>
      <c r="AG287" s="144">
        <v>36581294332.330002</v>
      </c>
      <c r="AH287" s="142">
        <v>486190558995.42401</v>
      </c>
      <c r="AI287" s="142">
        <v>533352429795.16302</v>
      </c>
      <c r="AJ287" s="144">
        <v>15818980300</v>
      </c>
      <c r="AK287" s="144">
        <v>2406257644.3400002</v>
      </c>
      <c r="AL287" s="144">
        <v>29283935636.150002</v>
      </c>
      <c r="AM287" s="144">
        <v>71418957386.080002</v>
      </c>
      <c r="AN287" s="144">
        <v>15636356419.17</v>
      </c>
      <c r="AO287" s="144">
        <v>90921115449.149994</v>
      </c>
      <c r="AP287" s="142">
        <v>200487081000</v>
      </c>
      <c r="AQ287" s="142">
        <v>256236068127.12</v>
      </c>
      <c r="AR287" s="144">
        <v>29608599000</v>
      </c>
      <c r="AS287" s="144">
        <v>5180323519.6599998</v>
      </c>
      <c r="AT287" s="144">
        <v>52533075344.099998</v>
      </c>
      <c r="AU287" s="144">
        <v>1075454476700</v>
      </c>
      <c r="AV287" s="144">
        <v>76748045000</v>
      </c>
      <c r="AW287" s="144">
        <v>1179618029529.9299</v>
      </c>
      <c r="AX287" s="144">
        <v>94943738900</v>
      </c>
      <c r="AY287" s="144">
        <v>26350004421.57</v>
      </c>
      <c r="AZ287" s="144">
        <v>126088193958.78999</v>
      </c>
      <c r="BA287" s="144">
        <v>160617604760</v>
      </c>
      <c r="BB287" s="144">
        <v>41868770000</v>
      </c>
      <c r="BC287" s="144">
        <v>214132134385</v>
      </c>
      <c r="BD287" s="142">
        <v>303663053308</v>
      </c>
      <c r="BE287" s="142">
        <v>312584512524.59998</v>
      </c>
      <c r="BF287" s="144">
        <v>158949389000</v>
      </c>
      <c r="BG287" s="144">
        <v>163444969312.44</v>
      </c>
      <c r="BH287" s="144">
        <v>29602844200</v>
      </c>
      <c r="BI287" s="144">
        <v>4446875000</v>
      </c>
      <c r="BJ287" s="144">
        <v>37948322317.269997</v>
      </c>
      <c r="BK287" s="144">
        <v>182966241500</v>
      </c>
      <c r="BL287" s="144">
        <v>37951686096.57</v>
      </c>
      <c r="BM287" s="144">
        <v>240999501809.31</v>
      </c>
      <c r="BN287" s="144">
        <v>31062314600</v>
      </c>
      <c r="BO287" s="144">
        <v>6216012499.8599997</v>
      </c>
      <c r="BP287" s="144">
        <v>40574684309</v>
      </c>
      <c r="BQ287" s="154">
        <v>43415</v>
      </c>
      <c r="BR287" s="144">
        <v>22867091000</v>
      </c>
      <c r="BS287" s="152">
        <v>1973250000</v>
      </c>
      <c r="BT287" s="144">
        <v>31399928581.950001</v>
      </c>
      <c r="BU287" s="144">
        <v>124372206000</v>
      </c>
      <c r="BV287" s="152">
        <v>134468951110.86</v>
      </c>
      <c r="BW287" s="144">
        <f>246149964000+76216210000</f>
        <v>322366174000</v>
      </c>
      <c r="BX287" s="144">
        <v>388716873465.51001</v>
      </c>
      <c r="BY287" s="148">
        <v>78590263500</v>
      </c>
      <c r="BZ287" s="148">
        <v>10225000500</v>
      </c>
      <c r="CA287" s="148">
        <v>100718541659.85001</v>
      </c>
      <c r="CB287" s="148">
        <v>79319228000</v>
      </c>
      <c r="CC287" s="148">
        <v>79532005754.460007</v>
      </c>
      <c r="CD287" s="148">
        <v>17415768500</v>
      </c>
      <c r="CE287" s="148">
        <v>27095048602.509998</v>
      </c>
      <c r="CF287" s="148">
        <v>66225571820</v>
      </c>
      <c r="CG287" s="148">
        <v>138903159060.34</v>
      </c>
      <c r="CH287" s="148">
        <v>207826137230.67999</v>
      </c>
      <c r="CI287" s="148">
        <v>200816752500</v>
      </c>
      <c r="CJ287" s="148">
        <v>200704366335.14999</v>
      </c>
      <c r="CK287" s="155">
        <v>99106435500</v>
      </c>
      <c r="CL287" s="155">
        <v>103559373962.23</v>
      </c>
      <c r="CM287" s="148">
        <v>46477302000</v>
      </c>
      <c r="CN287" s="148">
        <v>0</v>
      </c>
      <c r="CO287" s="148">
        <v>77036952098.809998</v>
      </c>
      <c r="CP287" s="148"/>
      <c r="CQ287" s="148"/>
      <c r="CR287" s="148"/>
      <c r="CS287" s="148">
        <v>232886691550</v>
      </c>
      <c r="CT287" s="148">
        <v>0</v>
      </c>
      <c r="CU287" s="148">
        <v>240142115446</v>
      </c>
      <c r="CV287" s="148"/>
      <c r="CW287" s="148"/>
      <c r="CX287" s="148"/>
    </row>
    <row r="288" spans="1:102" x14ac:dyDescent="0.25">
      <c r="A288" s="154">
        <v>43416</v>
      </c>
      <c r="B288" s="142">
        <v>529353612000</v>
      </c>
      <c r="C288" s="142">
        <v>545587758251.65002</v>
      </c>
      <c r="D288" s="144">
        <v>377649926316</v>
      </c>
      <c r="E288" s="144">
        <v>361626954000</v>
      </c>
      <c r="F288" s="144">
        <v>821961145032.50195</v>
      </c>
      <c r="G288" s="142">
        <v>120181772900</v>
      </c>
      <c r="H288" s="142">
        <v>128268325803.89999</v>
      </c>
      <c r="I288" s="144">
        <v>1509237000</v>
      </c>
      <c r="J288" s="144">
        <v>102960</v>
      </c>
      <c r="K288" s="144">
        <v>2129645864.77</v>
      </c>
      <c r="L288" s="144">
        <v>627242856811</v>
      </c>
      <c r="M288" s="144">
        <v>695016229693.56104</v>
      </c>
      <c r="N288" s="144">
        <v>257751418640</v>
      </c>
      <c r="O288" s="144">
        <v>26564533620</v>
      </c>
      <c r="P288" s="144">
        <v>386048657132.21002</v>
      </c>
      <c r="Q288" s="144">
        <v>63478722250</v>
      </c>
      <c r="R288" s="144">
        <v>13715837460</v>
      </c>
      <c r="S288" s="144">
        <v>80743726146.330002</v>
      </c>
      <c r="T288" s="144">
        <v>374784215639.56</v>
      </c>
      <c r="U288" s="144">
        <v>34115173607.77</v>
      </c>
      <c r="V288" s="144">
        <v>503403911548.23999</v>
      </c>
      <c r="W288" s="144">
        <v>25240542700</v>
      </c>
      <c r="X288" s="144">
        <v>4066091373.0300002</v>
      </c>
      <c r="Y288" s="144">
        <v>44053701048.75</v>
      </c>
      <c r="Z288" s="144">
        <v>61051226900.919998</v>
      </c>
      <c r="AA288" s="144">
        <v>63522959783.550003</v>
      </c>
      <c r="AB288" s="144">
        <v>34040590500</v>
      </c>
      <c r="AC288" s="144">
        <v>5684200602.0299997</v>
      </c>
      <c r="AD288" s="144">
        <v>43243816869.830002</v>
      </c>
      <c r="AE288" s="144">
        <v>28667335700</v>
      </c>
      <c r="AF288" s="144">
        <v>4742869244.5299997</v>
      </c>
      <c r="AG288" s="144">
        <v>36403905202.040001</v>
      </c>
      <c r="AH288" s="142">
        <v>486163000695.42401</v>
      </c>
      <c r="AI288" s="142">
        <v>518266687247.15302</v>
      </c>
      <c r="AJ288" s="144">
        <v>15783460300</v>
      </c>
      <c r="AK288" s="144">
        <v>2336082229.3400002</v>
      </c>
      <c r="AL288" s="144">
        <v>29187650716.060001</v>
      </c>
      <c r="AM288" s="144">
        <v>71247435338.080002</v>
      </c>
      <c r="AN288" s="144">
        <v>15398106279.17</v>
      </c>
      <c r="AO288" s="144">
        <v>90539029023.869995</v>
      </c>
      <c r="AP288" s="142">
        <v>200467516600</v>
      </c>
      <c r="AQ288" s="142">
        <v>256333908761.07999</v>
      </c>
      <c r="AR288" s="144">
        <v>32577997500</v>
      </c>
      <c r="AS288" s="144">
        <v>5042639979.6599998</v>
      </c>
      <c r="AT288" s="144">
        <v>52407991892.220001</v>
      </c>
      <c r="AU288" s="144">
        <v>1075194528700</v>
      </c>
      <c r="AV288" s="144">
        <v>75513021000</v>
      </c>
      <c r="AW288" s="144">
        <v>1178800994234.77</v>
      </c>
      <c r="AX288" s="144">
        <v>94827667900</v>
      </c>
      <c r="AY288" s="144">
        <v>25916748181.57</v>
      </c>
      <c r="AZ288" s="144">
        <v>125596296472.58</v>
      </c>
      <c r="BA288" s="144">
        <v>159475566768</v>
      </c>
      <c r="BB288" s="144">
        <v>40767220000</v>
      </c>
      <c r="BC288" s="144">
        <v>212001898041.45001</v>
      </c>
      <c r="BD288" s="142">
        <v>303029692815</v>
      </c>
      <c r="BE288" s="142">
        <v>311645594797.62</v>
      </c>
      <c r="BF288" s="144">
        <v>160001032500</v>
      </c>
      <c r="BG288" s="144">
        <v>164612395759.78</v>
      </c>
      <c r="BH288" s="144">
        <v>29552354100</v>
      </c>
      <c r="BI288" s="144">
        <v>4329449500</v>
      </c>
      <c r="BJ288" s="144">
        <v>37796264094.800003</v>
      </c>
      <c r="BK288" s="144">
        <v>182964119000</v>
      </c>
      <c r="BL288" s="144">
        <v>37617642496.57</v>
      </c>
      <c r="BM288" s="144">
        <v>240771309942.20001</v>
      </c>
      <c r="BN288" s="144">
        <v>31061856100</v>
      </c>
      <c r="BO288" s="144">
        <v>6076875499.8599997</v>
      </c>
      <c r="BP288" s="144">
        <v>40454646336.349998</v>
      </c>
      <c r="BQ288" s="154">
        <v>43416</v>
      </c>
      <c r="BR288" s="144">
        <v>22823460000</v>
      </c>
      <c r="BS288" s="152">
        <v>1933850000</v>
      </c>
      <c r="BT288" s="144">
        <v>31333227053.57</v>
      </c>
      <c r="BU288" s="144">
        <v>124344881500</v>
      </c>
      <c r="BV288" s="152">
        <v>134530462750.71001</v>
      </c>
      <c r="BW288" s="144">
        <f>245802770500+75570070000</f>
        <v>321372840500</v>
      </c>
      <c r="BX288" s="144">
        <v>387722225835.17999</v>
      </c>
      <c r="BY288" s="148">
        <v>78461320500</v>
      </c>
      <c r="BZ288" s="148">
        <v>9926874500</v>
      </c>
      <c r="CA288" s="148">
        <v>100343274156.61</v>
      </c>
      <c r="CB288" s="148">
        <v>77190420500</v>
      </c>
      <c r="CC288" s="148">
        <v>77394809718.210007</v>
      </c>
      <c r="CD288" s="148">
        <v>17412849500</v>
      </c>
      <c r="CE288" s="148">
        <v>27132049458.619999</v>
      </c>
      <c r="CF288" s="148">
        <v>66052079330</v>
      </c>
      <c r="CG288" s="148">
        <v>135607249880.34</v>
      </c>
      <c r="CH288" s="148">
        <v>204380945707.79001</v>
      </c>
      <c r="CI288" s="148">
        <v>195678452200</v>
      </c>
      <c r="CJ288" s="148">
        <v>195541680454.92001</v>
      </c>
      <c r="CK288" s="155">
        <v>99101483600</v>
      </c>
      <c r="CL288" s="155">
        <v>103723576132.71001</v>
      </c>
      <c r="CM288" s="148">
        <v>46457142000</v>
      </c>
      <c r="CN288" s="148">
        <v>0</v>
      </c>
      <c r="CO288" s="148">
        <v>77051973880.779999</v>
      </c>
      <c r="CP288" s="148"/>
      <c r="CQ288" s="148"/>
      <c r="CR288" s="148"/>
      <c r="CS288" s="148">
        <v>232626550676</v>
      </c>
      <c r="CT288" s="148">
        <v>0</v>
      </c>
      <c r="CU288" s="148">
        <v>240026499146</v>
      </c>
      <c r="CV288" s="148"/>
      <c r="CW288" s="148"/>
      <c r="CX288" s="148"/>
    </row>
    <row r="289" spans="1:102" x14ac:dyDescent="0.25">
      <c r="A289" s="154">
        <v>43417</v>
      </c>
      <c r="B289" s="142">
        <v>529360001500</v>
      </c>
      <c r="C289" s="142">
        <v>546590426033.07001</v>
      </c>
      <c r="D289" s="144">
        <v>380859413920</v>
      </c>
      <c r="E289" s="144">
        <v>362399080200</v>
      </c>
      <c r="F289" s="144">
        <v>822516789785.86206</v>
      </c>
      <c r="G289" s="142">
        <v>120181922900</v>
      </c>
      <c r="H289" s="142">
        <v>130087429642.59</v>
      </c>
      <c r="I289" s="144">
        <v>1508937000</v>
      </c>
      <c r="J289" s="144">
        <v>102960</v>
      </c>
      <c r="K289" s="144">
        <v>2129669356.01</v>
      </c>
      <c r="L289" s="144">
        <v>626987011103</v>
      </c>
      <c r="M289" s="144">
        <v>694906793118.88098</v>
      </c>
      <c r="N289" s="144">
        <v>282371949200</v>
      </c>
      <c r="O289" s="144">
        <v>26768980620</v>
      </c>
      <c r="P289" s="144">
        <v>385604887723.03998</v>
      </c>
      <c r="Q289" s="144">
        <v>63417744700</v>
      </c>
      <c r="R289" s="144">
        <v>13741719760</v>
      </c>
      <c r="S289" s="144">
        <v>80718045086.899994</v>
      </c>
      <c r="T289" s="144">
        <v>377452626268.56</v>
      </c>
      <c r="U289" s="144">
        <v>34447683107.769997</v>
      </c>
      <c r="V289" s="144">
        <v>503624453404.98999</v>
      </c>
      <c r="W289" s="144">
        <v>25240445700</v>
      </c>
      <c r="X289" s="144">
        <v>4123631873.0300002</v>
      </c>
      <c r="Y289" s="144">
        <v>44116127318.540001</v>
      </c>
      <c r="Z289" s="144">
        <v>61852415200.919998</v>
      </c>
      <c r="AA289" s="144">
        <v>64389081308.379997</v>
      </c>
      <c r="AB289" s="144">
        <v>33957144800</v>
      </c>
      <c r="AC289" s="144">
        <v>5913939102.0299997</v>
      </c>
      <c r="AD289" s="144">
        <v>43394274606.879997</v>
      </c>
      <c r="AE289" s="144">
        <v>28652302800</v>
      </c>
      <c r="AF289" s="144">
        <v>4808612244.5299997</v>
      </c>
      <c r="AG289" s="144">
        <v>36459452167.589996</v>
      </c>
      <c r="AH289" s="142">
        <v>510861038995.42401</v>
      </c>
      <c r="AI289" s="142">
        <v>545049657795.42297</v>
      </c>
      <c r="AJ289" s="144">
        <v>15771619800</v>
      </c>
      <c r="AK289" s="144">
        <v>2373646229.3400002</v>
      </c>
      <c r="AL289" s="144">
        <v>29216948573.139999</v>
      </c>
      <c r="AM289" s="144">
        <v>71161336757.080002</v>
      </c>
      <c r="AN289" s="144">
        <v>15427874979.17</v>
      </c>
      <c r="AO289" s="144">
        <v>90490734525.979996</v>
      </c>
      <c r="AP289" s="142">
        <v>150817531000</v>
      </c>
      <c r="AQ289" s="142">
        <v>256398871231.84</v>
      </c>
      <c r="AR289" s="144">
        <v>32578530500</v>
      </c>
      <c r="AS289" s="144">
        <v>5112899979.6599998</v>
      </c>
      <c r="AT289" s="144">
        <v>52485192510.529999</v>
      </c>
      <c r="AU289" s="144">
        <v>1074952969700</v>
      </c>
      <c r="AV289" s="144">
        <v>76534183000</v>
      </c>
      <c r="AW289" s="144">
        <v>1179806590959.4099</v>
      </c>
      <c r="AX289" s="144">
        <v>94785743400</v>
      </c>
      <c r="AY289" s="144">
        <v>27182753481.57</v>
      </c>
      <c r="AZ289" s="144">
        <v>126839281121.92999</v>
      </c>
      <c r="BA289" s="144">
        <v>158967818745</v>
      </c>
      <c r="BB289" s="144">
        <v>41261980000</v>
      </c>
      <c r="BC289" s="144">
        <v>212026705906.45999</v>
      </c>
      <c r="BD289" s="142">
        <v>302886096498</v>
      </c>
      <c r="BE289" s="142">
        <v>311562166861.51001</v>
      </c>
      <c r="BF289" s="144">
        <v>159721977500</v>
      </c>
      <c r="BG289" s="144">
        <v>164371930607.35999</v>
      </c>
      <c r="BH289" s="144">
        <v>29558842400</v>
      </c>
      <c r="BI289" s="144">
        <v>4389889000</v>
      </c>
      <c r="BJ289" s="144">
        <v>37868479074.43</v>
      </c>
      <c r="BK289" s="144">
        <v>181452943500</v>
      </c>
      <c r="BL289" s="144">
        <v>38810934296.57</v>
      </c>
      <c r="BM289" s="144">
        <v>242995530516.38</v>
      </c>
      <c r="BN289" s="144">
        <v>31058957100</v>
      </c>
      <c r="BO289" s="144">
        <v>6328339999.8599997</v>
      </c>
      <c r="BP289" s="144">
        <v>40709809606.279999</v>
      </c>
      <c r="BQ289" s="154">
        <v>43417</v>
      </c>
      <c r="BR289" s="144">
        <v>22609469000</v>
      </c>
      <c r="BS289" s="152">
        <v>1947000000</v>
      </c>
      <c r="BT289" s="144">
        <v>31137830441.009998</v>
      </c>
      <c r="BU289" s="144">
        <v>122017338500</v>
      </c>
      <c r="BV289" s="152">
        <v>134542717197.48</v>
      </c>
      <c r="BW289" s="144">
        <f>245545964500+75439505000</f>
        <v>320985469500</v>
      </c>
      <c r="BX289" s="144">
        <v>387267614774.71997</v>
      </c>
      <c r="BY289" s="148">
        <v>76016974000</v>
      </c>
      <c r="BZ289" s="148">
        <v>10086564000</v>
      </c>
      <c r="CA289" s="148">
        <v>100523889048.34</v>
      </c>
      <c r="CB289" s="148">
        <v>78404036400</v>
      </c>
      <c r="CC289" s="148">
        <v>78576498431.080002</v>
      </c>
      <c r="CD289" s="148">
        <v>17410337500</v>
      </c>
      <c r="CE289" s="148">
        <v>27133887835.610001</v>
      </c>
      <c r="CF289" s="148">
        <v>65937248010</v>
      </c>
      <c r="CG289" s="148">
        <v>133931219460.34</v>
      </c>
      <c r="CH289" s="148">
        <v>202598475430.14001</v>
      </c>
      <c r="CI289" s="148">
        <v>198689906800</v>
      </c>
      <c r="CJ289" s="148">
        <v>198545213834.76999</v>
      </c>
      <c r="CK289" s="155">
        <v>99099762700</v>
      </c>
      <c r="CL289" s="155">
        <v>103632321293.05</v>
      </c>
      <c r="CM289" s="148">
        <v>46482013000</v>
      </c>
      <c r="CN289" s="148">
        <v>0</v>
      </c>
      <c r="CO289" s="148">
        <v>77088571773.160004</v>
      </c>
      <c r="CP289" s="148"/>
      <c r="CQ289" s="148"/>
      <c r="CR289" s="148"/>
      <c r="CS289" s="148">
        <v>231487575419</v>
      </c>
      <c r="CT289" s="148">
        <v>0</v>
      </c>
      <c r="CU289" s="148">
        <v>238935441846</v>
      </c>
      <c r="CV289" s="148"/>
      <c r="CW289" s="148"/>
      <c r="CX289" s="148"/>
    </row>
    <row r="290" spans="1:102" x14ac:dyDescent="0.25">
      <c r="A290" s="154">
        <v>43418</v>
      </c>
      <c r="B290" s="142">
        <v>529359370500</v>
      </c>
      <c r="C290" s="142">
        <v>546677914205.71997</v>
      </c>
      <c r="D290" s="144">
        <v>371648252792</v>
      </c>
      <c r="E290" s="144">
        <v>362417020300</v>
      </c>
      <c r="F290" s="144">
        <v>822660620687.172</v>
      </c>
      <c r="G290" s="142">
        <v>120181872900</v>
      </c>
      <c r="H290" s="142">
        <v>130012645749.05</v>
      </c>
      <c r="I290" s="144">
        <v>1509850500</v>
      </c>
      <c r="J290" s="144">
        <v>99440</v>
      </c>
      <c r="K290" s="144">
        <v>2130902826.28</v>
      </c>
      <c r="L290" s="144">
        <v>627059898000</v>
      </c>
      <c r="M290" s="144">
        <v>695120244144.05103</v>
      </c>
      <c r="N290" s="144">
        <v>282423806140</v>
      </c>
      <c r="O290" s="144">
        <v>26564095680</v>
      </c>
      <c r="P290" s="144">
        <v>385515611141.59998</v>
      </c>
      <c r="Q290" s="144">
        <v>58894753500</v>
      </c>
      <c r="R290" s="144">
        <v>13735258040</v>
      </c>
      <c r="S290" s="144">
        <v>80827515811.039993</v>
      </c>
      <c r="T290" s="144">
        <v>377539414306.56</v>
      </c>
      <c r="U290" s="144">
        <v>34304684907.77</v>
      </c>
      <c r="V290" s="144">
        <v>503706264628</v>
      </c>
      <c r="W290" s="144">
        <v>25242120200</v>
      </c>
      <c r="X290" s="144">
        <v>4117412433.0300002</v>
      </c>
      <c r="Y290" s="144">
        <v>44117310183.099998</v>
      </c>
      <c r="Z290" s="144">
        <v>61890882600.919998</v>
      </c>
      <c r="AA290" s="144">
        <v>64586223582.209999</v>
      </c>
      <c r="AB290" s="144">
        <v>33967006600</v>
      </c>
      <c r="AC290" s="144">
        <v>6119898402.0299997</v>
      </c>
      <c r="AD290" s="144">
        <v>43614248800.230003</v>
      </c>
      <c r="AE290" s="144">
        <v>28694014500</v>
      </c>
      <c r="AF290" s="144">
        <v>4808709864.5299997</v>
      </c>
      <c r="AG290" s="144">
        <v>36506095487.209999</v>
      </c>
      <c r="AH290" s="142">
        <v>510874249295.42401</v>
      </c>
      <c r="AI290" s="142">
        <v>545645648381.39301</v>
      </c>
      <c r="AJ290" s="144">
        <v>15759779300</v>
      </c>
      <c r="AK290" s="144">
        <v>2380579969.3400002</v>
      </c>
      <c r="AL290" s="144">
        <v>29215613863.959999</v>
      </c>
      <c r="AM290" s="144">
        <v>66647771883.080002</v>
      </c>
      <c r="AN290" s="144">
        <v>15417548319.17</v>
      </c>
      <c r="AO290" s="144">
        <v>90604098518.179993</v>
      </c>
      <c r="AP290" s="142">
        <v>150873178000</v>
      </c>
      <c r="AQ290" s="142">
        <v>256457229851.72</v>
      </c>
      <c r="AR290" s="144">
        <v>32581058000</v>
      </c>
      <c r="AS290" s="144">
        <v>5105699219.6599998</v>
      </c>
      <c r="AT290" s="144">
        <v>52487598307.580002</v>
      </c>
      <c r="AU290" s="144">
        <v>1074870236700</v>
      </c>
      <c r="AV290" s="144">
        <v>76181994000</v>
      </c>
      <c r="AW290" s="144">
        <v>1179597226835.8799</v>
      </c>
      <c r="AX290" s="144">
        <v>94744102400</v>
      </c>
      <c r="AY290" s="144">
        <v>29343603321.57</v>
      </c>
      <c r="AZ290" s="144">
        <v>128977625413.73</v>
      </c>
      <c r="BA290" s="144">
        <v>160165676750</v>
      </c>
      <c r="BB290" s="144">
        <v>42483840000</v>
      </c>
      <c r="BC290" s="144">
        <v>214484219659.67001</v>
      </c>
      <c r="BD290" s="142">
        <v>303308200294</v>
      </c>
      <c r="BE290" s="142">
        <v>312044586125.25</v>
      </c>
      <c r="BF290" s="144">
        <v>157704569000</v>
      </c>
      <c r="BG290" s="144">
        <v>162393112875.29001</v>
      </c>
      <c r="BH290" s="144">
        <v>29593168600</v>
      </c>
      <c r="BI290" s="144">
        <v>4384876500</v>
      </c>
      <c r="BJ290" s="144">
        <v>37903138280.470001</v>
      </c>
      <c r="BK290" s="144">
        <v>181452230000</v>
      </c>
      <c r="BL290" s="144">
        <v>40505514796.57</v>
      </c>
      <c r="BM290" s="144">
        <v>244727318287.97</v>
      </c>
      <c r="BN290" s="144">
        <v>31055841600</v>
      </c>
      <c r="BO290" s="144">
        <v>6029390499.8599997</v>
      </c>
      <c r="BP290" s="144">
        <v>41038004846.550003</v>
      </c>
      <c r="BQ290" s="154">
        <v>43418</v>
      </c>
      <c r="BR290" s="144">
        <v>22688081000</v>
      </c>
      <c r="BS290" s="152">
        <v>1933650000</v>
      </c>
      <c r="BT290" s="144">
        <v>31208540432.310001</v>
      </c>
      <c r="BU290" s="144">
        <v>122005892000</v>
      </c>
      <c r="BV290" s="152">
        <v>134560662773.10001</v>
      </c>
      <c r="BW290" s="144">
        <f>245695379000+76097520000</f>
        <v>321792899000</v>
      </c>
      <c r="BX290" s="144">
        <v>387974477722.28003</v>
      </c>
      <c r="BY290" s="148">
        <v>76090635000</v>
      </c>
      <c r="BZ290" s="148">
        <v>10116089000</v>
      </c>
      <c r="CA290" s="148">
        <v>100644351679.39999</v>
      </c>
      <c r="CB290" s="148">
        <v>78926322900</v>
      </c>
      <c r="CC290" s="148">
        <v>79095870632.600006</v>
      </c>
      <c r="CD290" s="148">
        <v>17408109000</v>
      </c>
      <c r="CE290" s="148">
        <v>27136178007.169998</v>
      </c>
      <c r="CF290" s="148">
        <v>65994418350</v>
      </c>
      <c r="CG290" s="148">
        <v>131182439700.34</v>
      </c>
      <c r="CH290" s="148">
        <v>199915330636.79001</v>
      </c>
      <c r="CI290" s="148">
        <v>198955627400</v>
      </c>
      <c r="CJ290" s="148">
        <v>198802810498.64999</v>
      </c>
      <c r="CK290" s="155">
        <v>99097840500</v>
      </c>
      <c r="CL290" s="155">
        <v>103650001180.17999</v>
      </c>
      <c r="CM290" s="148">
        <v>72767897000</v>
      </c>
      <c r="CN290" s="148">
        <v>0</v>
      </c>
      <c r="CO290" s="148">
        <v>76887881769.949997</v>
      </c>
      <c r="CP290" s="148"/>
      <c r="CQ290" s="148"/>
      <c r="CR290" s="148"/>
      <c r="CS290" s="148">
        <v>231376138816</v>
      </c>
      <c r="CT290" s="148">
        <v>0</v>
      </c>
      <c r="CU290" s="148">
        <v>238872172655</v>
      </c>
      <c r="CV290" s="148"/>
      <c r="CW290" s="148"/>
      <c r="CX290" s="148"/>
    </row>
    <row r="291" spans="1:102" x14ac:dyDescent="0.25">
      <c r="A291" s="154">
        <v>43419</v>
      </c>
      <c r="B291" s="142">
        <v>537353677000</v>
      </c>
      <c r="C291" s="142">
        <v>546685972254.12</v>
      </c>
      <c r="D291" s="144">
        <v>389655304478</v>
      </c>
      <c r="E291" s="144">
        <v>375269758300</v>
      </c>
      <c r="F291" s="144">
        <v>835610977052.99194</v>
      </c>
      <c r="G291" s="142">
        <v>120181950900</v>
      </c>
      <c r="H291" s="142">
        <v>130037488634.71001</v>
      </c>
      <c r="I291" s="144">
        <v>1509633000</v>
      </c>
      <c r="J291" s="144">
        <v>105600</v>
      </c>
      <c r="K291" s="144">
        <v>2130880922.51</v>
      </c>
      <c r="L291" s="144">
        <v>637140575806</v>
      </c>
      <c r="M291" s="144">
        <v>695404064099.81104</v>
      </c>
      <c r="N291" s="144">
        <v>282462258220</v>
      </c>
      <c r="O291" s="144">
        <v>27063081700</v>
      </c>
      <c r="P291" s="144">
        <v>386333333942.10999</v>
      </c>
      <c r="Q291" s="144">
        <v>58984168950</v>
      </c>
      <c r="R291" s="144">
        <v>13926406700</v>
      </c>
      <c r="S291" s="144">
        <v>81167527907.889999</v>
      </c>
      <c r="T291" s="144">
        <v>385102746529.56</v>
      </c>
      <c r="U291" s="144">
        <v>35018151007.769997</v>
      </c>
      <c r="V291" s="144">
        <v>504801560382.12</v>
      </c>
      <c r="W291" s="144">
        <v>25245150700</v>
      </c>
      <c r="X291" s="144">
        <v>4147163202.5799999</v>
      </c>
      <c r="Y291" s="144">
        <v>44230959341.830002</v>
      </c>
      <c r="Z291" s="144">
        <v>62829812200.300003</v>
      </c>
      <c r="AA291" s="144">
        <v>66152085215.510002</v>
      </c>
      <c r="AB291" s="144">
        <v>33997345900</v>
      </c>
      <c r="AC291" s="144">
        <v>6012094002.1499996</v>
      </c>
      <c r="AD291" s="144">
        <v>43525547706.809998</v>
      </c>
      <c r="AE291" s="144">
        <v>28712133200</v>
      </c>
      <c r="AF291" s="144">
        <v>4924702904.5299997</v>
      </c>
      <c r="AG291" s="144">
        <v>36655498044.839996</v>
      </c>
      <c r="AH291" s="142">
        <v>532420787095.42401</v>
      </c>
      <c r="AI291" s="142">
        <v>545733526359.24298</v>
      </c>
      <c r="AJ291" s="144">
        <v>15756686800</v>
      </c>
      <c r="AK291" s="144">
        <v>2399229299.0100002</v>
      </c>
      <c r="AL291" s="144">
        <v>29278400111.509998</v>
      </c>
      <c r="AM291" s="144">
        <v>66738237993.080002</v>
      </c>
      <c r="AN291" s="144">
        <v>15629941700.139999</v>
      </c>
      <c r="AO291" s="144">
        <v>90976734785.809998</v>
      </c>
      <c r="AP291" s="142">
        <v>150872777100</v>
      </c>
      <c r="AQ291" s="142">
        <v>156115263186.37</v>
      </c>
      <c r="AR291" s="144">
        <v>32609496500</v>
      </c>
      <c r="AS291" s="144">
        <v>5106179799.6599998</v>
      </c>
      <c r="AT291" s="144">
        <v>52653200870.360001</v>
      </c>
      <c r="AU291" s="144">
        <v>1074927725700</v>
      </c>
      <c r="AV291" s="144">
        <v>77901984000</v>
      </c>
      <c r="AW291" s="144">
        <v>1181599657437.5601</v>
      </c>
      <c r="AX291" s="144">
        <v>95773432400</v>
      </c>
      <c r="AY291" s="144">
        <v>29846746101.57</v>
      </c>
      <c r="AZ291" s="144">
        <v>129328002682.14999</v>
      </c>
      <c r="BA291" s="144">
        <v>160565338799</v>
      </c>
      <c r="BB291" s="144">
        <v>43105120000</v>
      </c>
      <c r="BC291" s="144">
        <v>215542920428.89001</v>
      </c>
      <c r="BD291" s="142">
        <v>303611917593</v>
      </c>
      <c r="BE291" s="142">
        <v>312466796079.01001</v>
      </c>
      <c r="BF291" s="144">
        <v>158015031000</v>
      </c>
      <c r="BG291" s="144">
        <v>162742138216.94</v>
      </c>
      <c r="BH291" s="144">
        <v>29635972300</v>
      </c>
      <c r="BI291" s="144">
        <v>4508546000</v>
      </c>
      <c r="BJ291" s="144">
        <v>38067177723.75</v>
      </c>
      <c r="BK291" s="144">
        <v>184942316500</v>
      </c>
      <c r="BL291" s="144">
        <v>40744113796.57</v>
      </c>
      <c r="BM291" s="144">
        <v>244823819470.54999</v>
      </c>
      <c r="BN291" s="144">
        <v>31069397100</v>
      </c>
      <c r="BO291" s="144">
        <v>5840712999.8599997</v>
      </c>
      <c r="BP291" s="144">
        <v>41166044857.779999</v>
      </c>
      <c r="BQ291" s="154">
        <v>43419</v>
      </c>
      <c r="BR291" s="144">
        <v>22701368000</v>
      </c>
      <c r="BS291" s="152">
        <v>1988900000</v>
      </c>
      <c r="BT291" s="144">
        <v>31282524601.009998</v>
      </c>
      <c r="BU291" s="144">
        <v>124009383500</v>
      </c>
      <c r="BV291" s="152">
        <v>134591091172.92999</v>
      </c>
      <c r="BW291" s="144">
        <f>245922260500+76260985000</f>
        <v>322183245500</v>
      </c>
      <c r="BX291" s="144">
        <v>387487748911.37</v>
      </c>
      <c r="BY291" s="148">
        <v>76168659000</v>
      </c>
      <c r="BZ291" s="148">
        <v>10330475500</v>
      </c>
      <c r="CA291" s="148">
        <v>101008099477.11</v>
      </c>
      <c r="CB291" s="148">
        <v>80714319100</v>
      </c>
      <c r="CC291" s="148">
        <v>80881174295.110001</v>
      </c>
      <c r="CD291" s="148">
        <v>17406125500</v>
      </c>
      <c r="CE291" s="148">
        <v>27138677951.439999</v>
      </c>
      <c r="CF291" s="148">
        <v>66016948080</v>
      </c>
      <c r="CG291" s="148">
        <v>135113921960.34</v>
      </c>
      <c r="CH291" s="148">
        <v>203877887390.78</v>
      </c>
      <c r="CI291" s="148">
        <v>203953596800</v>
      </c>
      <c r="CJ291" s="148">
        <v>203792727728.48999</v>
      </c>
      <c r="CK291" s="155">
        <v>99096214400</v>
      </c>
      <c r="CL291" s="155">
        <v>103779215856.24001</v>
      </c>
      <c r="CM291" s="148">
        <v>72818539000</v>
      </c>
      <c r="CN291" s="148">
        <v>0</v>
      </c>
      <c r="CO291" s="148">
        <v>75786457618.869995</v>
      </c>
      <c r="CP291" s="148"/>
      <c r="CQ291" s="148"/>
      <c r="CR291" s="148"/>
      <c r="CS291" s="148">
        <v>231576492326</v>
      </c>
      <c r="CT291" s="148">
        <v>0</v>
      </c>
      <c r="CU291" s="148">
        <v>239120658926</v>
      </c>
      <c r="CV291" s="148"/>
      <c r="CW291" s="148"/>
      <c r="CX291" s="148"/>
    </row>
    <row r="292" spans="1:102" x14ac:dyDescent="0.25">
      <c r="A292" s="154">
        <v>43420</v>
      </c>
      <c r="B292" s="142">
        <v>537355083500</v>
      </c>
      <c r="C292" s="142">
        <v>546771685699.81</v>
      </c>
      <c r="D292" s="144">
        <v>376333904080</v>
      </c>
      <c r="E292" s="144">
        <v>383612393100</v>
      </c>
      <c r="F292" s="144">
        <v>844191984166.28198</v>
      </c>
      <c r="G292" s="142">
        <v>120183118900</v>
      </c>
      <c r="H292" s="142">
        <v>130061576821.98</v>
      </c>
      <c r="I292" s="144">
        <v>1509906000</v>
      </c>
      <c r="J292" s="144">
        <v>107800</v>
      </c>
      <c r="K292" s="144">
        <v>2131444561.5699999</v>
      </c>
      <c r="L292" s="144">
        <v>637284499726</v>
      </c>
      <c r="M292" s="144">
        <v>660974663771.54102</v>
      </c>
      <c r="N292" s="144">
        <v>281549154560</v>
      </c>
      <c r="O292" s="144">
        <v>27536348100</v>
      </c>
      <c r="P292" s="144">
        <v>386990927818.15997</v>
      </c>
      <c r="Q292" s="144">
        <v>59058332900</v>
      </c>
      <c r="R292" s="144">
        <v>14180424250</v>
      </c>
      <c r="S292" s="144">
        <v>81512491458.940002</v>
      </c>
      <c r="T292" s="144">
        <v>370185019993.56</v>
      </c>
      <c r="U292" s="144">
        <v>35670620507.769997</v>
      </c>
      <c r="V292" s="144">
        <v>481330646771.34003</v>
      </c>
      <c r="W292" s="144">
        <v>25253289700</v>
      </c>
      <c r="X292" s="144">
        <v>4226236477.5799999</v>
      </c>
      <c r="Y292" s="144">
        <v>44326629724.07</v>
      </c>
      <c r="Z292" s="144">
        <v>63634981400.300003</v>
      </c>
      <c r="AA292" s="144">
        <v>67243660137.949997</v>
      </c>
      <c r="AB292" s="144">
        <v>34063747700</v>
      </c>
      <c r="AC292" s="144">
        <v>6076822252.1499996</v>
      </c>
      <c r="AD292" s="144">
        <v>43661964189.809998</v>
      </c>
      <c r="AE292" s="144">
        <v>23688686800</v>
      </c>
      <c r="AF292" s="144">
        <v>5009175454.5299997</v>
      </c>
      <c r="AG292" s="144">
        <v>36787279834.050003</v>
      </c>
      <c r="AH292" s="142">
        <v>498187894195.42401</v>
      </c>
      <c r="AI292" s="142">
        <v>555807372117.953</v>
      </c>
      <c r="AJ292" s="144">
        <v>15758096800</v>
      </c>
      <c r="AK292" s="144">
        <v>2441400524.0100002</v>
      </c>
      <c r="AL292" s="144">
        <v>29327301300</v>
      </c>
      <c r="AM292" s="144">
        <v>66824806669.080002</v>
      </c>
      <c r="AN292" s="144">
        <v>15914471200.139999</v>
      </c>
      <c r="AO292" s="144">
        <v>91363492404.550003</v>
      </c>
      <c r="AP292" s="142">
        <v>200628052400</v>
      </c>
      <c r="AQ292" s="142">
        <v>256140624158.32001</v>
      </c>
      <c r="AR292" s="144">
        <v>32642522000</v>
      </c>
      <c r="AS292" s="144">
        <v>5201551899.6599998</v>
      </c>
      <c r="AT292" s="144">
        <v>52791989845.300003</v>
      </c>
      <c r="AU292" s="144">
        <v>1075057504200</v>
      </c>
      <c r="AV292" s="144">
        <v>67225419000</v>
      </c>
      <c r="AW292" s="144">
        <v>1183619787918.51</v>
      </c>
      <c r="AX292" s="144">
        <v>98263235400</v>
      </c>
      <c r="AY292" s="144">
        <v>30789011601.57</v>
      </c>
      <c r="AZ292" s="144">
        <v>130333108084.55</v>
      </c>
      <c r="BA292" s="144">
        <v>160984760250</v>
      </c>
      <c r="BB292" s="144">
        <v>43834560000</v>
      </c>
      <c r="BC292" s="144">
        <v>216730258649.29999</v>
      </c>
      <c r="BD292" s="142">
        <v>296837368200</v>
      </c>
      <c r="BE292" s="142">
        <v>312779150753.35999</v>
      </c>
      <c r="BF292" s="144">
        <v>158161630500</v>
      </c>
      <c r="BG292" s="144">
        <v>162927346114.95001</v>
      </c>
      <c r="BH292" s="144">
        <v>29663476500</v>
      </c>
      <c r="BI292" s="144">
        <v>4591705500</v>
      </c>
      <c r="BJ292" s="144">
        <v>38187323026.830002</v>
      </c>
      <c r="BK292" s="144">
        <v>173983734000</v>
      </c>
      <c r="BL292" s="144">
        <v>41566917196.57</v>
      </c>
      <c r="BM292" s="144">
        <v>231688606637.53</v>
      </c>
      <c r="BN292" s="144">
        <v>31086731600</v>
      </c>
      <c r="BO292" s="144">
        <v>5964348999.8599997</v>
      </c>
      <c r="BP292" s="144">
        <v>41316788666.959999</v>
      </c>
      <c r="BQ292" s="154">
        <v>43420</v>
      </c>
      <c r="BR292" s="144">
        <v>22775878000</v>
      </c>
      <c r="BS292" s="152">
        <v>2041150000</v>
      </c>
      <c r="BT292" s="144">
        <v>31414781429.23</v>
      </c>
      <c r="BU292" s="144">
        <v>116983248000</v>
      </c>
      <c r="BV292" s="152">
        <v>134635691386.11</v>
      </c>
      <c r="BW292" s="144">
        <f>246044634000+76586540000</f>
        <v>322631174000</v>
      </c>
      <c r="BX292" s="144">
        <v>389174925392.42999</v>
      </c>
      <c r="BY292" s="148">
        <v>76202444500</v>
      </c>
      <c r="BZ292" s="148">
        <v>10512124500</v>
      </c>
      <c r="CA292" s="148">
        <v>101250479614.87</v>
      </c>
      <c r="CB292" s="148">
        <v>81825597400</v>
      </c>
      <c r="CC292" s="148">
        <v>82052656273.639999</v>
      </c>
      <c r="CD292" s="148">
        <v>17407231000</v>
      </c>
      <c r="CE292" s="148">
        <v>27144498537.799999</v>
      </c>
      <c r="CF292" s="148">
        <v>66056882520</v>
      </c>
      <c r="CG292" s="148">
        <v>135306834740.34</v>
      </c>
      <c r="CH292" s="148">
        <v>204119234667.16</v>
      </c>
      <c r="CI292" s="148">
        <v>207462139800</v>
      </c>
      <c r="CJ292" s="148">
        <v>207442026310.42001</v>
      </c>
      <c r="CK292" s="155">
        <v>99094985100</v>
      </c>
      <c r="CL292" s="155">
        <v>103791914953.63</v>
      </c>
      <c r="CM292" s="148">
        <v>72868095000</v>
      </c>
      <c r="CN292" s="148">
        <v>0</v>
      </c>
      <c r="CO292" s="148">
        <v>75851166745.539993</v>
      </c>
      <c r="CP292" s="148"/>
      <c r="CQ292" s="148"/>
      <c r="CR292" s="148"/>
      <c r="CS292" s="148">
        <v>231955983509</v>
      </c>
      <c r="CT292" s="148">
        <v>0</v>
      </c>
      <c r="CU292" s="148">
        <v>239548836992</v>
      </c>
      <c r="CV292" s="148"/>
      <c r="CW292" s="148"/>
      <c r="CX292" s="148"/>
    </row>
    <row r="293" spans="1:102" x14ac:dyDescent="0.25">
      <c r="A293" s="154">
        <v>43421</v>
      </c>
      <c r="B293" s="142">
        <v>537355083500</v>
      </c>
      <c r="C293" s="142">
        <v>546771685699.81</v>
      </c>
      <c r="D293" s="144">
        <v>376333904080</v>
      </c>
      <c r="E293" s="144">
        <v>383612393100</v>
      </c>
      <c r="F293" s="144">
        <v>844191984166.28198</v>
      </c>
      <c r="G293" s="142">
        <v>120183118900</v>
      </c>
      <c r="H293" s="142">
        <v>130061576821.98</v>
      </c>
      <c r="I293" s="144">
        <v>1509906000</v>
      </c>
      <c r="J293" s="144">
        <v>107800</v>
      </c>
      <c r="K293" s="144">
        <v>2131444561.5699999</v>
      </c>
      <c r="L293" s="144">
        <v>637284499726</v>
      </c>
      <c r="M293" s="144">
        <v>660974663771.54102</v>
      </c>
      <c r="N293" s="144">
        <v>281549154560</v>
      </c>
      <c r="O293" s="144">
        <v>27536348100</v>
      </c>
      <c r="P293" s="144">
        <v>386990927818.15997</v>
      </c>
      <c r="Q293" s="144">
        <v>59058332900</v>
      </c>
      <c r="R293" s="144">
        <v>14180424250</v>
      </c>
      <c r="S293" s="144">
        <v>81512491458.940002</v>
      </c>
      <c r="T293" s="144">
        <v>370185019993.56</v>
      </c>
      <c r="U293" s="144">
        <v>35670620507.769997</v>
      </c>
      <c r="V293" s="144">
        <v>481330646771.34003</v>
      </c>
      <c r="W293" s="144">
        <v>25253289700</v>
      </c>
      <c r="X293" s="144">
        <v>4226236477.5799999</v>
      </c>
      <c r="Y293" s="144">
        <v>44326629724.07</v>
      </c>
      <c r="Z293" s="144">
        <v>63634981400.300003</v>
      </c>
      <c r="AA293" s="144">
        <v>67243660137.949997</v>
      </c>
      <c r="AB293" s="144">
        <v>34063747700</v>
      </c>
      <c r="AC293" s="144">
        <v>6076822252.1499996</v>
      </c>
      <c r="AD293" s="144">
        <v>43661964189.809998</v>
      </c>
      <c r="AE293" s="144">
        <v>23688686800</v>
      </c>
      <c r="AF293" s="144">
        <v>5009175454.5299997</v>
      </c>
      <c r="AG293" s="144">
        <v>36787279834.050003</v>
      </c>
      <c r="AH293" s="142">
        <v>498187894195.42401</v>
      </c>
      <c r="AI293" s="142">
        <v>555807372117.953</v>
      </c>
      <c r="AJ293" s="144">
        <v>15758096800</v>
      </c>
      <c r="AK293" s="144">
        <v>2441400524.0100002</v>
      </c>
      <c r="AL293" s="144">
        <v>29327301300</v>
      </c>
      <c r="AM293" s="144">
        <v>66824806669.080002</v>
      </c>
      <c r="AN293" s="144">
        <v>15914471200.139999</v>
      </c>
      <c r="AO293" s="144">
        <v>91363492404.550003</v>
      </c>
      <c r="AP293" s="142">
        <v>200628052400</v>
      </c>
      <c r="AQ293" s="142">
        <v>256140624158.32001</v>
      </c>
      <c r="AR293" s="144">
        <v>32642522000</v>
      </c>
      <c r="AS293" s="144">
        <v>5201551899.6599998</v>
      </c>
      <c r="AT293" s="144">
        <v>52791989845.300003</v>
      </c>
      <c r="AU293" s="144">
        <v>1075057504200</v>
      </c>
      <c r="AV293" s="144">
        <v>67225419000</v>
      </c>
      <c r="AW293" s="144">
        <v>1183619787918.51</v>
      </c>
      <c r="AX293" s="144">
        <v>98263235400</v>
      </c>
      <c r="AY293" s="144">
        <v>30789011601.57</v>
      </c>
      <c r="AZ293" s="144">
        <v>130333108084.55</v>
      </c>
      <c r="BA293" s="144">
        <v>160984760250</v>
      </c>
      <c r="BB293" s="144">
        <v>43834560000</v>
      </c>
      <c r="BC293" s="144">
        <v>216730258649.29999</v>
      </c>
      <c r="BD293" s="142">
        <v>296837368200</v>
      </c>
      <c r="BE293" s="142">
        <v>312779150753.35999</v>
      </c>
      <c r="BF293" s="144">
        <v>158161630500</v>
      </c>
      <c r="BG293" s="144">
        <v>162927346114.95001</v>
      </c>
      <c r="BH293" s="144">
        <v>29663476500</v>
      </c>
      <c r="BI293" s="144">
        <v>4591705500</v>
      </c>
      <c r="BJ293" s="144">
        <v>38187323026.830002</v>
      </c>
      <c r="BK293" s="144">
        <v>173983734000</v>
      </c>
      <c r="BL293" s="144">
        <v>41566917196.57</v>
      </c>
      <c r="BM293" s="144">
        <v>231688606637.53</v>
      </c>
      <c r="BN293" s="144">
        <v>31086731600</v>
      </c>
      <c r="BO293" s="144">
        <v>5964348999.8599997</v>
      </c>
      <c r="BP293" s="144">
        <v>41316788666.959999</v>
      </c>
      <c r="BQ293" s="154">
        <v>43421</v>
      </c>
      <c r="BR293" s="144">
        <v>22775878000</v>
      </c>
      <c r="BS293" s="152">
        <v>2041150000</v>
      </c>
      <c r="BT293" s="144">
        <v>31414781429.23</v>
      </c>
      <c r="BU293" s="144">
        <v>116983248000</v>
      </c>
      <c r="BV293" s="152">
        <v>134635691386.11</v>
      </c>
      <c r="BW293" s="144">
        <f>246044634000+76586540000</f>
        <v>322631174000</v>
      </c>
      <c r="BX293" s="144">
        <v>389174925392.42999</v>
      </c>
      <c r="BY293" s="148">
        <v>76202444500</v>
      </c>
      <c r="BZ293" s="148">
        <v>10512124500</v>
      </c>
      <c r="CA293" s="148">
        <v>101250479614.87</v>
      </c>
      <c r="CB293" s="148">
        <v>81825597400</v>
      </c>
      <c r="CC293" s="148">
        <v>82052656273.639999</v>
      </c>
      <c r="CD293" s="148">
        <v>17407231000</v>
      </c>
      <c r="CE293" s="148">
        <v>27144498537.799999</v>
      </c>
      <c r="CF293" s="148">
        <v>66056882520</v>
      </c>
      <c r="CG293" s="148">
        <v>135306834740.34</v>
      </c>
      <c r="CH293" s="148">
        <v>204119234667.16</v>
      </c>
      <c r="CI293" s="148">
        <v>207462139800</v>
      </c>
      <c r="CJ293" s="148">
        <v>207442026310.42001</v>
      </c>
      <c r="CK293" s="155">
        <v>99094985100</v>
      </c>
      <c r="CL293" s="155">
        <v>103791914953.63</v>
      </c>
      <c r="CM293" s="148">
        <v>72868095000</v>
      </c>
      <c r="CN293" s="148">
        <v>0</v>
      </c>
      <c r="CO293" s="148">
        <v>75851166745.539993</v>
      </c>
      <c r="CP293" s="148"/>
      <c r="CQ293" s="148"/>
      <c r="CR293" s="148"/>
      <c r="CS293" s="148">
        <v>231955983509</v>
      </c>
      <c r="CT293" s="148">
        <v>0</v>
      </c>
      <c r="CU293" s="148">
        <v>239548836992</v>
      </c>
      <c r="CV293" s="148"/>
      <c r="CW293" s="148"/>
      <c r="CX293" s="148"/>
    </row>
    <row r="294" spans="1:102" x14ac:dyDescent="0.25">
      <c r="A294" s="154">
        <v>43422</v>
      </c>
      <c r="B294" s="142">
        <v>537355083500</v>
      </c>
      <c r="C294" s="142">
        <v>546771685699.81</v>
      </c>
      <c r="D294" s="144">
        <v>376333904080</v>
      </c>
      <c r="E294" s="144">
        <v>383612393100</v>
      </c>
      <c r="F294" s="144">
        <v>844191984166.28198</v>
      </c>
      <c r="G294" s="142">
        <v>120183118900</v>
      </c>
      <c r="H294" s="142">
        <v>130061576821.98</v>
      </c>
      <c r="I294" s="144">
        <v>1509906000</v>
      </c>
      <c r="J294" s="144">
        <v>107800</v>
      </c>
      <c r="K294" s="144">
        <v>2131444561.5699999</v>
      </c>
      <c r="L294" s="144">
        <v>637284499726</v>
      </c>
      <c r="M294" s="144">
        <v>660974663771.54102</v>
      </c>
      <c r="N294" s="144">
        <v>281549154560</v>
      </c>
      <c r="O294" s="144">
        <v>27536348100</v>
      </c>
      <c r="P294" s="144">
        <v>386990927818.15997</v>
      </c>
      <c r="Q294" s="144">
        <v>59058332900</v>
      </c>
      <c r="R294" s="144">
        <v>14180424250</v>
      </c>
      <c r="S294" s="144">
        <v>81512491458.940002</v>
      </c>
      <c r="T294" s="144">
        <v>370185019993.56</v>
      </c>
      <c r="U294" s="144">
        <v>35670620507.769997</v>
      </c>
      <c r="V294" s="144">
        <v>481330646771.34003</v>
      </c>
      <c r="W294" s="144">
        <v>25253289700</v>
      </c>
      <c r="X294" s="144">
        <v>4226236477.5799999</v>
      </c>
      <c r="Y294" s="144">
        <v>44326629724.07</v>
      </c>
      <c r="Z294" s="144">
        <v>63634981400.300003</v>
      </c>
      <c r="AA294" s="144">
        <v>67243660137.949997</v>
      </c>
      <c r="AB294" s="144">
        <v>34063747700</v>
      </c>
      <c r="AC294" s="144">
        <v>6076822252.1499996</v>
      </c>
      <c r="AD294" s="144">
        <v>43661964189.809998</v>
      </c>
      <c r="AE294" s="144">
        <v>23688686800</v>
      </c>
      <c r="AF294" s="144">
        <v>5009175454.5299997</v>
      </c>
      <c r="AG294" s="144">
        <v>36787279834.050003</v>
      </c>
      <c r="AH294" s="142">
        <v>498187894195.42401</v>
      </c>
      <c r="AI294" s="142">
        <v>555807372117.953</v>
      </c>
      <c r="AJ294" s="144">
        <v>15758096800</v>
      </c>
      <c r="AK294" s="144">
        <v>2441400524.0100002</v>
      </c>
      <c r="AL294" s="144">
        <v>29327301300</v>
      </c>
      <c r="AM294" s="144">
        <v>66824806669.080002</v>
      </c>
      <c r="AN294" s="144">
        <v>15914471200.139999</v>
      </c>
      <c r="AO294" s="144">
        <v>91363492404.550003</v>
      </c>
      <c r="AP294" s="142">
        <v>200628052400</v>
      </c>
      <c r="AQ294" s="142">
        <v>256140624158.32001</v>
      </c>
      <c r="AR294" s="144">
        <v>32642522000</v>
      </c>
      <c r="AS294" s="144">
        <v>5201551899.6599998</v>
      </c>
      <c r="AT294" s="144">
        <v>52791989845.300003</v>
      </c>
      <c r="AU294" s="144">
        <v>1075057504200</v>
      </c>
      <c r="AV294" s="144">
        <v>67225419000</v>
      </c>
      <c r="AW294" s="144">
        <v>1183619787918.51</v>
      </c>
      <c r="AX294" s="144">
        <v>98263235400</v>
      </c>
      <c r="AY294" s="144">
        <v>30789011601.57</v>
      </c>
      <c r="AZ294" s="144">
        <v>130333108084.55</v>
      </c>
      <c r="BA294" s="144">
        <v>160984760250</v>
      </c>
      <c r="BB294" s="144">
        <v>43834560000</v>
      </c>
      <c r="BC294" s="144">
        <v>216730258649.29999</v>
      </c>
      <c r="BD294" s="142">
        <v>296837368200</v>
      </c>
      <c r="BE294" s="142">
        <v>312779150753.35999</v>
      </c>
      <c r="BF294" s="144">
        <v>158161630500</v>
      </c>
      <c r="BG294" s="144">
        <v>162927346114.95001</v>
      </c>
      <c r="BH294" s="144">
        <v>29663476500</v>
      </c>
      <c r="BI294" s="144">
        <v>4591705500</v>
      </c>
      <c r="BJ294" s="144">
        <v>38187323026.830002</v>
      </c>
      <c r="BK294" s="144">
        <v>173983734000</v>
      </c>
      <c r="BL294" s="144">
        <v>41566917196.57</v>
      </c>
      <c r="BM294" s="144">
        <v>231688606637.53</v>
      </c>
      <c r="BN294" s="144">
        <v>31086731600</v>
      </c>
      <c r="BO294" s="144">
        <v>5964348999.8599997</v>
      </c>
      <c r="BP294" s="144">
        <v>41316788666.959999</v>
      </c>
      <c r="BQ294" s="154">
        <v>43422</v>
      </c>
      <c r="BR294" s="144">
        <v>22775878000</v>
      </c>
      <c r="BS294" s="152">
        <v>2041150000</v>
      </c>
      <c r="BT294" s="144">
        <v>31414781429.23</v>
      </c>
      <c r="BU294" s="144">
        <v>116983248000</v>
      </c>
      <c r="BV294" s="152">
        <v>134635691386.11</v>
      </c>
      <c r="BW294" s="144">
        <f>246044634000+76586540000</f>
        <v>322631174000</v>
      </c>
      <c r="BX294" s="144">
        <v>389174925392.42999</v>
      </c>
      <c r="BY294" s="148">
        <v>76202444500</v>
      </c>
      <c r="BZ294" s="148">
        <v>10512124500</v>
      </c>
      <c r="CA294" s="148">
        <v>101250479614.87</v>
      </c>
      <c r="CB294" s="148">
        <v>81825597400</v>
      </c>
      <c r="CC294" s="148">
        <v>82052656273.639999</v>
      </c>
      <c r="CD294" s="148">
        <v>17407231000</v>
      </c>
      <c r="CE294" s="148">
        <v>27144498537.799999</v>
      </c>
      <c r="CF294" s="148">
        <v>66056882520</v>
      </c>
      <c r="CG294" s="148">
        <v>135306834740.34</v>
      </c>
      <c r="CH294" s="148">
        <v>204119234667.16</v>
      </c>
      <c r="CI294" s="148">
        <v>207462139800</v>
      </c>
      <c r="CJ294" s="148">
        <v>207442026310.42001</v>
      </c>
      <c r="CK294" s="155">
        <v>99094985100</v>
      </c>
      <c r="CL294" s="155">
        <v>103791914953.63</v>
      </c>
      <c r="CM294" s="148">
        <v>72868095000</v>
      </c>
      <c r="CN294" s="148">
        <v>0</v>
      </c>
      <c r="CO294" s="148">
        <v>75851166745.539993</v>
      </c>
      <c r="CP294" s="148"/>
      <c r="CQ294" s="148"/>
      <c r="CR294" s="148"/>
      <c r="CS294" s="148">
        <v>231955983509</v>
      </c>
      <c r="CT294" s="148">
        <v>0</v>
      </c>
      <c r="CU294" s="148">
        <v>239548836992</v>
      </c>
      <c r="CV294" s="148"/>
      <c r="CW294" s="148"/>
      <c r="CX294" s="148"/>
    </row>
    <row r="295" spans="1:102" x14ac:dyDescent="0.25">
      <c r="A295" s="154">
        <v>43423</v>
      </c>
      <c r="B295" s="142">
        <v>537342637500</v>
      </c>
      <c r="C295" s="142">
        <v>547327456910.53998</v>
      </c>
      <c r="D295" s="144">
        <v>376277035334</v>
      </c>
      <c r="E295" s="144">
        <v>380183829500</v>
      </c>
      <c r="F295" s="144">
        <v>840951730555.20203</v>
      </c>
      <c r="G295" s="142">
        <v>120182390900</v>
      </c>
      <c r="H295" s="142">
        <v>130136669679.06</v>
      </c>
      <c r="I295" s="144">
        <v>1510977000</v>
      </c>
      <c r="J295" s="144">
        <v>112200</v>
      </c>
      <c r="K295" s="144">
        <v>2133490207.3599999</v>
      </c>
      <c r="L295" s="144">
        <v>637377427965</v>
      </c>
      <c r="M295" s="144">
        <v>661499686426.37097</v>
      </c>
      <c r="N295" s="144">
        <v>281488904660</v>
      </c>
      <c r="O295" s="144">
        <v>27566344900</v>
      </c>
      <c r="P295" s="144">
        <v>387163302877.84998</v>
      </c>
      <c r="Q295" s="144">
        <v>59064618500</v>
      </c>
      <c r="R295" s="144">
        <v>14205043150</v>
      </c>
      <c r="S295" s="144">
        <v>81570108215.270004</v>
      </c>
      <c r="T295" s="144">
        <v>370304972955.56</v>
      </c>
      <c r="U295" s="144">
        <v>35662170507.769997</v>
      </c>
      <c r="V295" s="144">
        <v>481701400840.15002</v>
      </c>
      <c r="W295" s="144">
        <v>25256321200</v>
      </c>
      <c r="X295" s="144">
        <v>4224431527.5799999</v>
      </c>
      <c r="Y295" s="144">
        <v>44345086910.629997</v>
      </c>
      <c r="Z295" s="144">
        <v>63721224500.300003</v>
      </c>
      <c r="AA295" s="144">
        <v>67316411374.260002</v>
      </c>
      <c r="AB295" s="144">
        <v>34080923300</v>
      </c>
      <c r="AC295" s="144">
        <v>5790034752.1499996</v>
      </c>
      <c r="AD295" s="144">
        <v>43626002054.589996</v>
      </c>
      <c r="AE295" s="144">
        <v>23688617300</v>
      </c>
      <c r="AF295" s="144">
        <v>5023186054.5299997</v>
      </c>
      <c r="AG295" s="144">
        <v>36816096704.029999</v>
      </c>
      <c r="AH295" s="142">
        <v>491955162595.42401</v>
      </c>
      <c r="AI295" s="142">
        <v>556034857855.58301</v>
      </c>
      <c r="AJ295" s="144">
        <v>15722576800</v>
      </c>
      <c r="AK295" s="144">
        <v>2447929974.0100002</v>
      </c>
      <c r="AL295" s="144">
        <v>29309039677.009998</v>
      </c>
      <c r="AM295" s="144">
        <v>66815158118.080002</v>
      </c>
      <c r="AN295" s="144">
        <v>15942372400.139999</v>
      </c>
      <c r="AO295" s="144">
        <v>91408668202.729996</v>
      </c>
      <c r="AP295" s="142">
        <v>196837549000</v>
      </c>
      <c r="AQ295" s="142">
        <v>256248452218.62</v>
      </c>
      <c r="AR295" s="144">
        <v>32646883500</v>
      </c>
      <c r="AS295" s="144">
        <v>5202511099.6599998</v>
      </c>
      <c r="AT295" s="144">
        <v>52818496055.129997</v>
      </c>
      <c r="AU295" s="144">
        <v>1075113867700</v>
      </c>
      <c r="AV295" s="144">
        <v>67546110000</v>
      </c>
      <c r="AW295" s="144">
        <v>1184675362410.9399</v>
      </c>
      <c r="AX295" s="144">
        <v>98144967900</v>
      </c>
      <c r="AY295" s="144">
        <v>30128622301.57</v>
      </c>
      <c r="AZ295" s="144">
        <v>129611665189.53999</v>
      </c>
      <c r="BA295" s="144">
        <v>160926471482</v>
      </c>
      <c r="BB295" s="144">
        <v>43548640000</v>
      </c>
      <c r="BC295" s="144">
        <v>216502624594.04001</v>
      </c>
      <c r="BD295" s="142">
        <v>297001357494</v>
      </c>
      <c r="BE295" s="142">
        <v>313131905816.23999</v>
      </c>
      <c r="BF295" s="144">
        <v>157849089999.99997</v>
      </c>
      <c r="BG295" s="144">
        <v>162730628682.38</v>
      </c>
      <c r="BH295" s="144">
        <v>29656413900</v>
      </c>
      <c r="BI295" s="144">
        <v>4594367500</v>
      </c>
      <c r="BJ295" s="144">
        <v>37199354808.010002</v>
      </c>
      <c r="BK295" s="144">
        <v>173976885000</v>
      </c>
      <c r="BL295" s="144">
        <v>41347310696.57</v>
      </c>
      <c r="BM295" s="144">
        <v>231570169213.12</v>
      </c>
      <c r="BN295" s="144">
        <v>31085529600</v>
      </c>
      <c r="BO295" s="144">
        <v>5952769499.8599997</v>
      </c>
      <c r="BP295" s="144">
        <v>41324452531.949997</v>
      </c>
      <c r="BQ295" s="154">
        <v>43423</v>
      </c>
      <c r="BR295" s="144">
        <v>22825821000</v>
      </c>
      <c r="BS295" s="152">
        <v>2026100000</v>
      </c>
      <c r="BT295" s="144">
        <v>31466152595.419998</v>
      </c>
      <c r="BU295" s="144">
        <v>116982575500</v>
      </c>
      <c r="BV295" s="152">
        <v>134724989889.41</v>
      </c>
      <c r="BW295" s="144">
        <f>246062758000+76476460000</f>
        <v>322539218000</v>
      </c>
      <c r="BX295" s="144">
        <v>389115696813.79999</v>
      </c>
      <c r="BY295" s="148">
        <v>76192541000</v>
      </c>
      <c r="BZ295" s="148">
        <v>10540141000</v>
      </c>
      <c r="CA295" s="148">
        <v>101320514024.12</v>
      </c>
      <c r="CB295" s="148">
        <v>81612945800</v>
      </c>
      <c r="CC295" s="148">
        <v>81831319660.059998</v>
      </c>
      <c r="CD295" s="148">
        <v>17407201000</v>
      </c>
      <c r="CE295" s="148">
        <v>27158602211.130001</v>
      </c>
      <c r="CF295" s="148">
        <v>66067575130</v>
      </c>
      <c r="CG295" s="148">
        <v>135817666420.34</v>
      </c>
      <c r="CH295" s="148">
        <v>204666229406.84</v>
      </c>
      <c r="CI295" s="148">
        <v>207518172600</v>
      </c>
      <c r="CJ295" s="148">
        <v>207472861865.17999</v>
      </c>
      <c r="CK295" s="155">
        <v>99090066500</v>
      </c>
      <c r="CL295" s="155">
        <v>103969163538.53</v>
      </c>
      <c r="CM295" s="148">
        <v>72866784000</v>
      </c>
      <c r="CN295" s="148">
        <v>0</v>
      </c>
      <c r="CO295" s="148">
        <v>75895310375</v>
      </c>
      <c r="CP295" s="148"/>
      <c r="CQ295" s="148"/>
      <c r="CR295" s="148"/>
      <c r="CS295" s="148">
        <v>232185328166</v>
      </c>
      <c r="CT295" s="148">
        <v>0</v>
      </c>
      <c r="CU295" s="148">
        <v>239924152070</v>
      </c>
      <c r="CV295" s="148"/>
      <c r="CW295" s="148"/>
      <c r="CX295" s="148"/>
    </row>
    <row r="296" spans="1:102" x14ac:dyDescent="0.25">
      <c r="A296" s="154">
        <v>43424</v>
      </c>
      <c r="B296" s="142">
        <v>537342637500</v>
      </c>
      <c r="C296" s="142">
        <v>547327456910.53998</v>
      </c>
      <c r="D296" s="144">
        <v>376277035334</v>
      </c>
      <c r="E296" s="144">
        <v>380183829500</v>
      </c>
      <c r="F296" s="144">
        <v>840951730555.20203</v>
      </c>
      <c r="G296" s="142">
        <v>120182390900</v>
      </c>
      <c r="H296" s="142">
        <v>130136669679.06</v>
      </c>
      <c r="I296" s="144">
        <v>1510977000</v>
      </c>
      <c r="J296" s="144">
        <v>112200</v>
      </c>
      <c r="K296" s="144">
        <v>2133490207.3599999</v>
      </c>
      <c r="L296" s="144">
        <v>637377427965</v>
      </c>
      <c r="M296" s="144">
        <v>661499686426.37097</v>
      </c>
      <c r="N296" s="144">
        <v>281488904660</v>
      </c>
      <c r="O296" s="144">
        <v>27566344900</v>
      </c>
      <c r="P296" s="144">
        <v>387163302877.84998</v>
      </c>
      <c r="Q296" s="144">
        <v>59064618500</v>
      </c>
      <c r="R296" s="144">
        <v>14205043150</v>
      </c>
      <c r="S296" s="144">
        <v>81570108215.270004</v>
      </c>
      <c r="T296" s="144">
        <v>370304972955.56</v>
      </c>
      <c r="U296" s="144">
        <v>35662170507.769997</v>
      </c>
      <c r="V296" s="144">
        <v>481701400840.15002</v>
      </c>
      <c r="W296" s="144">
        <v>25256321200</v>
      </c>
      <c r="X296" s="144">
        <v>4224431527.5799999</v>
      </c>
      <c r="Y296" s="144">
        <v>44345086910.629997</v>
      </c>
      <c r="Z296" s="144">
        <v>63721224500.300003</v>
      </c>
      <c r="AA296" s="144">
        <v>67316411374.260002</v>
      </c>
      <c r="AB296" s="144">
        <v>34080923300</v>
      </c>
      <c r="AC296" s="144">
        <v>5790034752.1499996</v>
      </c>
      <c r="AD296" s="144">
        <v>43626002054.589996</v>
      </c>
      <c r="AE296" s="144">
        <v>23688617300</v>
      </c>
      <c r="AF296" s="144">
        <v>5023186054.5299997</v>
      </c>
      <c r="AG296" s="144">
        <v>36816096704.029999</v>
      </c>
      <c r="AH296" s="142">
        <v>491955162595.42401</v>
      </c>
      <c r="AI296" s="142">
        <v>556034857855.58301</v>
      </c>
      <c r="AJ296" s="144">
        <v>15722576800</v>
      </c>
      <c r="AK296" s="144">
        <v>2447929974.0100002</v>
      </c>
      <c r="AL296" s="144">
        <v>29309039677.009998</v>
      </c>
      <c r="AM296" s="144">
        <v>66815158118.080002</v>
      </c>
      <c r="AN296" s="144">
        <v>15942372400.139999</v>
      </c>
      <c r="AO296" s="144">
        <v>91408668202.729996</v>
      </c>
      <c r="AP296" s="142">
        <v>196837549000</v>
      </c>
      <c r="AQ296" s="142">
        <v>256248452218.62</v>
      </c>
      <c r="AR296" s="144">
        <v>32646883500</v>
      </c>
      <c r="AS296" s="144">
        <v>5202511099.6599998</v>
      </c>
      <c r="AT296" s="144">
        <v>52818496055.129997</v>
      </c>
      <c r="AU296" s="144">
        <v>1075113867700</v>
      </c>
      <c r="AV296" s="144">
        <v>67546110000</v>
      </c>
      <c r="AW296" s="144">
        <v>1184675362410.9399</v>
      </c>
      <c r="AX296" s="144">
        <v>98144967900</v>
      </c>
      <c r="AY296" s="144">
        <v>30128622301.57</v>
      </c>
      <c r="AZ296" s="144">
        <v>129611665189.53999</v>
      </c>
      <c r="BA296" s="144">
        <v>160926471482</v>
      </c>
      <c r="BB296" s="144">
        <v>43548640000</v>
      </c>
      <c r="BC296" s="144">
        <v>216502624594.04001</v>
      </c>
      <c r="BD296" s="142">
        <v>297001357494</v>
      </c>
      <c r="BE296" s="142">
        <v>313131905816.23999</v>
      </c>
      <c r="BF296" s="144">
        <v>157849089999.99997</v>
      </c>
      <c r="BG296" s="144">
        <v>162730628682.38</v>
      </c>
      <c r="BH296" s="144">
        <v>29656413900</v>
      </c>
      <c r="BI296" s="144">
        <v>4594367500</v>
      </c>
      <c r="BJ296" s="144">
        <v>37199354808.010002</v>
      </c>
      <c r="BK296" s="144">
        <v>173976885000</v>
      </c>
      <c r="BL296" s="144">
        <v>41347310696.57</v>
      </c>
      <c r="BM296" s="144">
        <v>231570169213.12</v>
      </c>
      <c r="BN296" s="144">
        <v>31085529600</v>
      </c>
      <c r="BO296" s="144">
        <v>5952769499.8599997</v>
      </c>
      <c r="BP296" s="144">
        <v>41324452531.949997</v>
      </c>
      <c r="BQ296" s="154">
        <v>43424</v>
      </c>
      <c r="BR296" s="144">
        <v>22825821000</v>
      </c>
      <c r="BS296" s="152">
        <v>2026100000</v>
      </c>
      <c r="BT296" s="144">
        <v>31466152595.419998</v>
      </c>
      <c r="BU296" s="144">
        <v>116982575500</v>
      </c>
      <c r="BV296" s="152">
        <v>134724989889.41</v>
      </c>
      <c r="BW296" s="144">
        <f>246062758000+76476460000</f>
        <v>322539218000</v>
      </c>
      <c r="BX296" s="144">
        <v>389115696813.79999</v>
      </c>
      <c r="BY296" s="148">
        <v>76192541000</v>
      </c>
      <c r="BZ296" s="148">
        <v>10540141000</v>
      </c>
      <c r="CA296" s="148">
        <v>101320514024.12</v>
      </c>
      <c r="CB296" s="148">
        <v>81612945800</v>
      </c>
      <c r="CC296" s="148">
        <v>81831319660.059998</v>
      </c>
      <c r="CD296" s="148">
        <v>17407201000</v>
      </c>
      <c r="CE296" s="148">
        <v>27158602211.130001</v>
      </c>
      <c r="CF296" s="148">
        <v>66067575130</v>
      </c>
      <c r="CG296" s="148">
        <v>135817666420.34</v>
      </c>
      <c r="CH296" s="148">
        <v>204666229406.84</v>
      </c>
      <c r="CI296" s="148">
        <v>207518172600</v>
      </c>
      <c r="CJ296" s="148">
        <v>207472861865.17999</v>
      </c>
      <c r="CK296" s="155">
        <v>99090066500</v>
      </c>
      <c r="CL296" s="155">
        <v>103969163538.53</v>
      </c>
      <c r="CM296" s="148">
        <v>72866784000</v>
      </c>
      <c r="CN296" s="148">
        <v>0</v>
      </c>
      <c r="CO296" s="148">
        <v>75895310375</v>
      </c>
      <c r="CP296" s="148"/>
      <c r="CQ296" s="148"/>
      <c r="CR296" s="148"/>
      <c r="CS296" s="148">
        <v>232185328166</v>
      </c>
      <c r="CT296" s="148">
        <v>0</v>
      </c>
      <c r="CU296" s="148">
        <v>239924152070</v>
      </c>
      <c r="CV296" s="148"/>
      <c r="CW296" s="148"/>
      <c r="CX296" s="148"/>
    </row>
    <row r="297" spans="1:102" x14ac:dyDescent="0.25">
      <c r="A297" s="154">
        <v>43425</v>
      </c>
      <c r="B297" s="142">
        <v>537334661000</v>
      </c>
      <c r="C297" s="142">
        <v>548198337302.10999</v>
      </c>
      <c r="D297" s="144">
        <v>376274665533</v>
      </c>
      <c r="E297" s="144">
        <v>374098803000</v>
      </c>
      <c r="F297" s="144">
        <v>835027347067.66199</v>
      </c>
      <c r="G297" s="142">
        <v>120182664900</v>
      </c>
      <c r="H297" s="142">
        <v>130337485472.57001</v>
      </c>
      <c r="I297" s="144">
        <v>1511218500</v>
      </c>
      <c r="J297" s="144">
        <v>113520</v>
      </c>
      <c r="K297" s="144">
        <v>2134119655.3499999</v>
      </c>
      <c r="L297" s="144">
        <v>632446546162</v>
      </c>
      <c r="M297" s="144">
        <v>661861797409.68103</v>
      </c>
      <c r="N297" s="144">
        <v>281544385580</v>
      </c>
      <c r="O297" s="144">
        <v>27300043940</v>
      </c>
      <c r="P297" s="144">
        <v>387087977799.39001</v>
      </c>
      <c r="Q297" s="144">
        <v>59128627400</v>
      </c>
      <c r="R297" s="144">
        <v>13922378720</v>
      </c>
      <c r="S297" s="144">
        <v>81370172571.610001</v>
      </c>
      <c r="T297" s="144">
        <v>370321906903.56</v>
      </c>
      <c r="U297" s="144">
        <v>35317042707.769997</v>
      </c>
      <c r="V297" s="144">
        <v>481547311318.08002</v>
      </c>
      <c r="W297" s="144">
        <v>26252257700</v>
      </c>
      <c r="X297" s="144">
        <v>4158484192.5799999</v>
      </c>
      <c r="Y297" s="144">
        <v>44295500439.43</v>
      </c>
      <c r="Z297" s="144">
        <v>62831558100.300003</v>
      </c>
      <c r="AA297" s="144">
        <v>66420352016.639999</v>
      </c>
      <c r="AB297" s="144">
        <v>34104814600</v>
      </c>
      <c r="AC297" s="144">
        <v>5499793702.1499996</v>
      </c>
      <c r="AD297" s="144">
        <v>43368241355.5</v>
      </c>
      <c r="AE297" s="144">
        <v>23716207800</v>
      </c>
      <c r="AF297" s="144">
        <v>4962990384.5299997</v>
      </c>
      <c r="AG297" s="144">
        <v>36797280988.669998</v>
      </c>
      <c r="AH297" s="142">
        <v>489935966095.42401</v>
      </c>
      <c r="AI297" s="142">
        <v>556189509542.81299</v>
      </c>
      <c r="AJ297" s="144">
        <v>15700143800</v>
      </c>
      <c r="AK297" s="144">
        <v>2416756509.0100002</v>
      </c>
      <c r="AL297" s="144">
        <v>29262606650.849998</v>
      </c>
      <c r="AM297" s="144">
        <v>66896408943.080002</v>
      </c>
      <c r="AN297" s="144">
        <v>15623369160.139999</v>
      </c>
      <c r="AO297" s="144">
        <v>91189902536.759995</v>
      </c>
      <c r="AP297" s="142">
        <v>196827013100</v>
      </c>
      <c r="AQ297" s="142">
        <v>256309152182.82999</v>
      </c>
      <c r="AR297" s="144">
        <v>32655684500</v>
      </c>
      <c r="AS297" s="144">
        <v>5125128259.6599998</v>
      </c>
      <c r="AT297" s="144">
        <v>52764078923.639999</v>
      </c>
      <c r="AU297" s="144">
        <v>1075398587200</v>
      </c>
      <c r="AV297" s="144">
        <v>55979091000</v>
      </c>
      <c r="AW297" s="144">
        <v>1184107098757.4099</v>
      </c>
      <c r="AX297" s="144">
        <v>98076714400</v>
      </c>
      <c r="AY297" s="144">
        <v>29561325961.57</v>
      </c>
      <c r="AZ297" s="144">
        <v>129014413260.24001</v>
      </c>
      <c r="BA297" s="144">
        <v>161052443000</v>
      </c>
      <c r="BB297" s="144">
        <v>45023330000</v>
      </c>
      <c r="BC297" s="144">
        <v>216230675162.89999</v>
      </c>
      <c r="BD297" s="142">
        <v>297332777100</v>
      </c>
      <c r="BE297" s="142">
        <v>313583931593.73999</v>
      </c>
      <c r="BF297" s="144">
        <v>158197290500</v>
      </c>
      <c r="BG297" s="144">
        <v>163156046066.48999</v>
      </c>
      <c r="BH297" s="144">
        <v>29683549700</v>
      </c>
      <c r="BI297" s="144">
        <v>4527912500</v>
      </c>
      <c r="BJ297" s="144">
        <v>37170749076.949997</v>
      </c>
      <c r="BK297" s="144">
        <v>173975190000</v>
      </c>
      <c r="BL297" s="144">
        <v>40749802796.57</v>
      </c>
      <c r="BM297" s="144">
        <v>231044802830.95999</v>
      </c>
      <c r="BN297" s="144">
        <v>31087667100</v>
      </c>
      <c r="BO297" s="144">
        <v>5868949499.8599997</v>
      </c>
      <c r="BP297" s="144">
        <v>41256569647.360001</v>
      </c>
      <c r="BQ297" s="154">
        <v>43425</v>
      </c>
      <c r="BR297" s="144">
        <v>22854942000</v>
      </c>
      <c r="BS297" s="152">
        <v>2016125000</v>
      </c>
      <c r="BT297" s="144">
        <v>31496285478.25</v>
      </c>
      <c r="BU297" s="144">
        <v>118997527500</v>
      </c>
      <c r="BV297" s="152">
        <v>134784069695.41</v>
      </c>
      <c r="BW297" s="144">
        <f>246232354500+76673570000</f>
        <v>322905924500</v>
      </c>
      <c r="BX297" s="144">
        <v>389491692236.88</v>
      </c>
      <c r="BY297" s="148">
        <v>76246823000</v>
      </c>
      <c r="BZ297" s="148">
        <v>10406164500</v>
      </c>
      <c r="CA297" s="148">
        <v>101275307241.71001</v>
      </c>
      <c r="CB297" s="148">
        <v>80650348400</v>
      </c>
      <c r="CC297" s="148">
        <v>80863248223.449997</v>
      </c>
      <c r="CD297" s="148">
        <v>17407181000</v>
      </c>
      <c r="CE297" s="148">
        <v>27168011048.450001</v>
      </c>
      <c r="CF297" s="148">
        <v>66105348510</v>
      </c>
      <c r="CG297" s="148">
        <v>136502189080.34</v>
      </c>
      <c r="CH297" s="148">
        <v>205405460842.10999</v>
      </c>
      <c r="CI297" s="148">
        <v>204474989700</v>
      </c>
      <c r="CJ297" s="148">
        <v>204412843186.17999</v>
      </c>
      <c r="CK297" s="155">
        <v>99087055900</v>
      </c>
      <c r="CL297" s="155">
        <v>103994372776.48</v>
      </c>
      <c r="CM297" s="148">
        <v>72893879000</v>
      </c>
      <c r="CN297" s="148">
        <v>0</v>
      </c>
      <c r="CO297" s="148">
        <v>75952706300.820007</v>
      </c>
      <c r="CP297" s="148"/>
      <c r="CQ297" s="148"/>
      <c r="CR297" s="148"/>
      <c r="CS297" s="148">
        <v>232428878857</v>
      </c>
      <c r="CT297" s="148">
        <v>0</v>
      </c>
      <c r="CU297" s="148">
        <v>240266594320</v>
      </c>
      <c r="CV297" s="148"/>
      <c r="CW297" s="148"/>
      <c r="CX297" s="148"/>
    </row>
    <row r="298" spans="1:102" x14ac:dyDescent="0.25">
      <c r="A298" s="154">
        <v>43426</v>
      </c>
      <c r="B298" s="142">
        <v>537332683500</v>
      </c>
      <c r="C298" s="142">
        <v>550588818121.78003</v>
      </c>
      <c r="D298" s="144">
        <v>376254930888</v>
      </c>
      <c r="E298" s="144">
        <v>379657657100</v>
      </c>
      <c r="F298" s="144">
        <v>840648283121.32202</v>
      </c>
      <c r="G298" s="142">
        <v>120182646900</v>
      </c>
      <c r="H298" s="142">
        <v>130362731089.35001</v>
      </c>
      <c r="I298" s="144">
        <v>1511176500</v>
      </c>
      <c r="J298" s="144">
        <v>120560</v>
      </c>
      <c r="K298" s="144">
        <v>2134407997.5799999</v>
      </c>
      <c r="L298" s="144">
        <v>632453261888</v>
      </c>
      <c r="M298" s="144">
        <v>662012837629.87097</v>
      </c>
      <c r="N298" s="144">
        <v>281582561040</v>
      </c>
      <c r="O298" s="144">
        <v>27583822320</v>
      </c>
      <c r="P298" s="144">
        <v>387478333517.15997</v>
      </c>
      <c r="Q298" s="144">
        <v>59156970900</v>
      </c>
      <c r="R298" s="144">
        <v>13818011560</v>
      </c>
      <c r="S298" s="144">
        <v>81303668838.839996</v>
      </c>
      <c r="T298" s="144">
        <v>370290747938.56</v>
      </c>
      <c r="U298" s="144">
        <v>35769498107.769997</v>
      </c>
      <c r="V298" s="144">
        <v>482609616089.57001</v>
      </c>
      <c r="W298" s="144">
        <v>26252275200</v>
      </c>
      <c r="X298" s="144">
        <v>4217076572.5799999</v>
      </c>
      <c r="Y298" s="144">
        <v>44359827872.68</v>
      </c>
      <c r="Z298" s="144">
        <v>63904332400.599998</v>
      </c>
      <c r="AA298" s="144">
        <v>67445566047.269997</v>
      </c>
      <c r="AB298" s="144">
        <v>34128545400</v>
      </c>
      <c r="AC298" s="144">
        <v>5408105602.1499996</v>
      </c>
      <c r="AD298" s="144">
        <v>43304598871.309998</v>
      </c>
      <c r="AE298" s="144">
        <v>23731630000</v>
      </c>
      <c r="AF298" s="144">
        <v>5039725144.5299997</v>
      </c>
      <c r="AG298" s="144">
        <v>36893817093.099998</v>
      </c>
      <c r="AH298" s="142">
        <v>489930565595.42401</v>
      </c>
      <c r="AI298" s="142">
        <v>549820456744.47302</v>
      </c>
      <c r="AJ298" s="144">
        <v>17672951300</v>
      </c>
      <c r="AK298" s="144">
        <v>2458712029.0100002</v>
      </c>
      <c r="AL298" s="144">
        <v>29295579223.450001</v>
      </c>
      <c r="AM298" s="144">
        <v>66923189892.080002</v>
      </c>
      <c r="AN298" s="144">
        <v>15507423580.139999</v>
      </c>
      <c r="AO298" s="144">
        <v>91110187277.75</v>
      </c>
      <c r="AP298" s="142">
        <v>196821252000</v>
      </c>
      <c r="AQ298" s="142">
        <v>256337455784.95999</v>
      </c>
      <c r="AR298" s="144">
        <v>34642787000</v>
      </c>
      <c r="AS298" s="144">
        <v>5197880779.6599998</v>
      </c>
      <c r="AT298" s="144">
        <v>52847022771.470001</v>
      </c>
      <c r="AU298" s="144">
        <v>1075471422200</v>
      </c>
      <c r="AV298" s="144">
        <v>57046720000</v>
      </c>
      <c r="AW298" s="144">
        <v>1185473750802.0901</v>
      </c>
      <c r="AX298" s="144">
        <v>98047799400</v>
      </c>
      <c r="AY298" s="144">
        <v>31038297381.57</v>
      </c>
      <c r="AZ298" s="144">
        <v>131110181851.82001</v>
      </c>
      <c r="BA298" s="144">
        <v>160835756995</v>
      </c>
      <c r="BB298" s="144">
        <v>45920160000</v>
      </c>
      <c r="BC298" s="144">
        <v>216949920590.42999</v>
      </c>
      <c r="BD298" s="142">
        <v>302793493256</v>
      </c>
      <c r="BE298" s="142">
        <v>313755671803.15002</v>
      </c>
      <c r="BF298" s="144">
        <v>158358392500</v>
      </c>
      <c r="BG298" s="144">
        <v>163355719880.31</v>
      </c>
      <c r="BH298" s="144">
        <v>29698402200</v>
      </c>
      <c r="BI298" s="144">
        <v>4593399000</v>
      </c>
      <c r="BJ298" s="144">
        <v>38256534755.980003</v>
      </c>
      <c r="BK298" s="144">
        <v>180917448500</v>
      </c>
      <c r="BL298" s="144">
        <v>42705289396.57</v>
      </c>
      <c r="BM298" s="144">
        <v>233033724911.98001</v>
      </c>
      <c r="BN298" s="144">
        <v>31091432600</v>
      </c>
      <c r="BO298" s="144">
        <v>6103021499.8599997</v>
      </c>
      <c r="BP298" s="144">
        <v>41501406658.620003</v>
      </c>
      <c r="BQ298" s="154">
        <v>43426</v>
      </c>
      <c r="BR298" s="144">
        <v>22882780000</v>
      </c>
      <c r="BS298" s="152">
        <v>2059100000</v>
      </c>
      <c r="BT298" s="144">
        <v>31572591363.91</v>
      </c>
      <c r="BU298" s="144">
        <v>120982787500</v>
      </c>
      <c r="BV298" s="152">
        <v>134813932995.96001</v>
      </c>
      <c r="BW298" s="144">
        <f>246336513000+76547475000</f>
        <v>322883988000</v>
      </c>
      <c r="BX298" s="144">
        <v>388087290693.29999</v>
      </c>
      <c r="BY298" s="148">
        <v>80225570000</v>
      </c>
      <c r="BZ298" s="148">
        <v>10586668000</v>
      </c>
      <c r="CA298" s="148">
        <v>101481881197.39999</v>
      </c>
      <c r="CB298" s="148">
        <v>81671629100</v>
      </c>
      <c r="CC298" s="148">
        <v>81881675237.690002</v>
      </c>
      <c r="CD298" s="148">
        <v>19390919000</v>
      </c>
      <c r="CE298" s="148">
        <v>27172433562.75</v>
      </c>
      <c r="CF298" s="148">
        <v>66131007830</v>
      </c>
      <c r="CG298" s="148">
        <v>142091916300.34</v>
      </c>
      <c r="CH298" s="148">
        <v>211029284736.82999</v>
      </c>
      <c r="CI298" s="148">
        <v>207168602500</v>
      </c>
      <c r="CJ298" s="148">
        <v>207098275583.19</v>
      </c>
      <c r="CK298" s="155">
        <v>99085817800</v>
      </c>
      <c r="CL298" s="155">
        <v>104009339925.35001</v>
      </c>
      <c r="CM298" s="148">
        <v>72911602000</v>
      </c>
      <c r="CN298" s="148">
        <v>0</v>
      </c>
      <c r="CO298" s="148">
        <v>75985578359.169998</v>
      </c>
      <c r="CP298" s="148"/>
      <c r="CQ298" s="148"/>
      <c r="CR298" s="148"/>
      <c r="CS298" s="148">
        <v>232679161551</v>
      </c>
      <c r="CT298" s="148">
        <v>0</v>
      </c>
      <c r="CU298" s="148">
        <v>240566237440</v>
      </c>
      <c r="CV298" s="148"/>
      <c r="CW298" s="148"/>
      <c r="CX298" s="148"/>
    </row>
    <row r="299" spans="1:102" x14ac:dyDescent="0.25">
      <c r="A299" s="154">
        <v>43427</v>
      </c>
      <c r="B299" s="142">
        <v>537330706000</v>
      </c>
      <c r="C299" s="142">
        <v>551100150444.02002</v>
      </c>
      <c r="D299" s="144">
        <v>374816915946</v>
      </c>
      <c r="E299" s="144">
        <v>379528167500</v>
      </c>
      <c r="F299" s="144">
        <v>840650739982.75195</v>
      </c>
      <c r="G299" s="142">
        <v>120182760900</v>
      </c>
      <c r="H299" s="142">
        <v>130384628528.91</v>
      </c>
      <c r="I299" s="144">
        <v>1511314500</v>
      </c>
      <c r="J299" s="144">
        <v>121000</v>
      </c>
      <c r="K299" s="144">
        <v>2130842670.1199999</v>
      </c>
      <c r="L299" s="144">
        <v>628992419784</v>
      </c>
      <c r="M299" s="144">
        <v>662232878882.67102</v>
      </c>
      <c r="N299" s="144">
        <v>281647864860</v>
      </c>
      <c r="O299" s="144">
        <v>27593671000</v>
      </c>
      <c r="P299" s="144">
        <v>387621218610.59998</v>
      </c>
      <c r="Q299" s="144">
        <v>59227966200</v>
      </c>
      <c r="R299" s="144">
        <v>13817600250</v>
      </c>
      <c r="S299" s="144">
        <v>81383769274.539993</v>
      </c>
      <c r="T299" s="144">
        <v>370351579251.56</v>
      </c>
      <c r="U299" s="144">
        <v>35762813007.769997</v>
      </c>
      <c r="V299" s="144">
        <v>482751047554.14001</v>
      </c>
      <c r="W299" s="144">
        <v>26255440200</v>
      </c>
      <c r="X299" s="144">
        <v>4213210627.5799999</v>
      </c>
      <c r="Y299" s="144">
        <v>44364416371.790001</v>
      </c>
      <c r="Z299" s="144">
        <v>63906826700.599998</v>
      </c>
      <c r="AA299" s="144">
        <v>67443213040.550003</v>
      </c>
      <c r="AB299" s="144">
        <v>34179698700</v>
      </c>
      <c r="AC299" s="144">
        <v>5486376752.1499996</v>
      </c>
      <c r="AD299" s="144">
        <v>43438313146.919998</v>
      </c>
      <c r="AE299" s="144">
        <v>23764175300</v>
      </c>
      <c r="AF299" s="144">
        <v>5035184754.5299997</v>
      </c>
      <c r="AG299" s="144">
        <v>36926704769.540001</v>
      </c>
      <c r="AH299" s="142">
        <v>489925263595.42401</v>
      </c>
      <c r="AI299" s="142">
        <v>549895197263.29297</v>
      </c>
      <c r="AJ299" s="144">
        <v>17661649300</v>
      </c>
      <c r="AK299" s="144">
        <v>2455314374.0100002</v>
      </c>
      <c r="AL299" s="144">
        <v>29284321731.009998</v>
      </c>
      <c r="AM299" s="144">
        <v>67003166124.080002</v>
      </c>
      <c r="AN299" s="144">
        <v>15503963500.139999</v>
      </c>
      <c r="AO299" s="144">
        <v>91196217873.509995</v>
      </c>
      <c r="AP299" s="142">
        <v>196815490900</v>
      </c>
      <c r="AQ299" s="142">
        <v>256500697400.14001</v>
      </c>
      <c r="AR299" s="144">
        <v>34646368500</v>
      </c>
      <c r="AS299" s="144">
        <v>5193327999.6599998</v>
      </c>
      <c r="AT299" s="144">
        <v>52853065731.75</v>
      </c>
      <c r="AU299" s="144">
        <v>1075680554700</v>
      </c>
      <c r="AV299" s="144">
        <v>56542781000</v>
      </c>
      <c r="AW299" s="144">
        <v>1185408355512.3999</v>
      </c>
      <c r="AX299" s="144">
        <v>98018867900</v>
      </c>
      <c r="AY299" s="144">
        <v>30276617901.57</v>
      </c>
      <c r="AZ299" s="144">
        <v>130339059620.24001</v>
      </c>
      <c r="BA299" s="144">
        <v>161956979918</v>
      </c>
      <c r="BB299" s="144">
        <v>46897440000</v>
      </c>
      <c r="BC299" s="144">
        <v>219086218974.76001</v>
      </c>
      <c r="BD299" s="142">
        <v>303190871980</v>
      </c>
      <c r="BE299" s="142">
        <v>314203333160.78003</v>
      </c>
      <c r="BF299" s="144">
        <v>158627388499.99997</v>
      </c>
      <c r="BG299" s="144">
        <v>163663321929.89999</v>
      </c>
      <c r="BH299" s="144">
        <v>29735348000</v>
      </c>
      <c r="BI299" s="144">
        <v>4589310500</v>
      </c>
      <c r="BJ299" s="144">
        <v>38295006780.620003</v>
      </c>
      <c r="BK299" s="144">
        <v>180918360500</v>
      </c>
      <c r="BL299" s="144">
        <v>42133223396.57</v>
      </c>
      <c r="BM299" s="144">
        <v>232497643202.60001</v>
      </c>
      <c r="BN299" s="144">
        <v>31097509600</v>
      </c>
      <c r="BO299" s="144">
        <v>5900459299.8599997</v>
      </c>
      <c r="BP299" s="144">
        <v>41455041628.879997</v>
      </c>
      <c r="BQ299" s="154">
        <v>43427</v>
      </c>
      <c r="BR299" s="144">
        <v>22997865000</v>
      </c>
      <c r="BS299" s="152">
        <v>2048000000</v>
      </c>
      <c r="BT299" s="144">
        <v>31682067842.18</v>
      </c>
      <c r="BU299" s="144">
        <v>120983462500</v>
      </c>
      <c r="BV299" s="152">
        <v>134843494463.86</v>
      </c>
      <c r="BW299" s="144">
        <f>246433504500+77289770000</f>
        <v>323723274500</v>
      </c>
      <c r="BX299" s="144">
        <v>389266793863.75</v>
      </c>
      <c r="BY299" s="148">
        <v>80301052500</v>
      </c>
      <c r="BZ299" s="148">
        <v>10572236000</v>
      </c>
      <c r="CA299" s="148">
        <v>101559639383.24001</v>
      </c>
      <c r="CB299" s="148">
        <v>81948639300</v>
      </c>
      <c r="CC299" s="148">
        <v>82153530475.220001</v>
      </c>
      <c r="CD299" s="148">
        <v>19391173000</v>
      </c>
      <c r="CE299" s="148">
        <v>27177325764.459999</v>
      </c>
      <c r="CF299" s="148">
        <v>66214131410</v>
      </c>
      <c r="CG299" s="148">
        <v>140959656220.34</v>
      </c>
      <c r="CH299" s="148">
        <v>209988354752.84</v>
      </c>
      <c r="CI299" s="148">
        <v>205764338100</v>
      </c>
      <c r="CJ299" s="148">
        <v>206785554551.29999</v>
      </c>
      <c r="CK299" s="155">
        <v>99083653200</v>
      </c>
      <c r="CL299" s="155">
        <v>104056506138.83</v>
      </c>
      <c r="CM299" s="148">
        <v>72925537000</v>
      </c>
      <c r="CN299" s="148">
        <v>0</v>
      </c>
      <c r="CO299" s="148">
        <v>76014631613.110001</v>
      </c>
      <c r="CP299" s="148"/>
      <c r="CQ299" s="148"/>
      <c r="CR299" s="148"/>
      <c r="CS299" s="148">
        <v>233349200859</v>
      </c>
      <c r="CT299" s="148">
        <v>0</v>
      </c>
      <c r="CU299" s="148">
        <v>241285723667</v>
      </c>
      <c r="CV299" s="148"/>
      <c r="CW299" s="148"/>
      <c r="CX299" s="148"/>
    </row>
    <row r="300" spans="1:102" x14ac:dyDescent="0.25">
      <c r="A300" s="154">
        <v>43428</v>
      </c>
      <c r="B300" s="142">
        <v>537330706000</v>
      </c>
      <c r="C300" s="142">
        <v>551100150444.02002</v>
      </c>
      <c r="D300" s="144">
        <v>374816915946</v>
      </c>
      <c r="E300" s="144">
        <v>379528167500</v>
      </c>
      <c r="F300" s="144">
        <v>840650739982.75195</v>
      </c>
      <c r="G300" s="142">
        <v>120182760900</v>
      </c>
      <c r="H300" s="142">
        <v>130384628528.91</v>
      </c>
      <c r="I300" s="144">
        <v>1511314500</v>
      </c>
      <c r="J300" s="144">
        <v>121000</v>
      </c>
      <c r="K300" s="144">
        <v>2130842670.1199999</v>
      </c>
      <c r="L300" s="144">
        <v>628992419784</v>
      </c>
      <c r="M300" s="144">
        <v>662232878882.67102</v>
      </c>
      <c r="N300" s="144">
        <v>281647864860</v>
      </c>
      <c r="O300" s="144">
        <v>27593671000</v>
      </c>
      <c r="P300" s="144">
        <v>387621218610.59998</v>
      </c>
      <c r="Q300" s="144">
        <v>59227966200</v>
      </c>
      <c r="R300" s="144">
        <v>13817600250</v>
      </c>
      <c r="S300" s="144">
        <v>81383769274.539993</v>
      </c>
      <c r="T300" s="144">
        <v>370351579251.56</v>
      </c>
      <c r="U300" s="144">
        <v>35762813007.769997</v>
      </c>
      <c r="V300" s="144">
        <v>482751047554.14001</v>
      </c>
      <c r="W300" s="144">
        <v>26255440200</v>
      </c>
      <c r="X300" s="144">
        <v>4213210627.5799999</v>
      </c>
      <c r="Y300" s="144">
        <v>44364416371.790001</v>
      </c>
      <c r="Z300" s="144">
        <v>63906826700.599998</v>
      </c>
      <c r="AA300" s="144">
        <v>67443213040.550003</v>
      </c>
      <c r="AB300" s="144">
        <v>34179698700</v>
      </c>
      <c r="AC300" s="144">
        <v>5486376752.1499996</v>
      </c>
      <c r="AD300" s="144">
        <v>43438313146.919998</v>
      </c>
      <c r="AE300" s="144">
        <v>23764175300</v>
      </c>
      <c r="AF300" s="144">
        <v>5035184754.5299997</v>
      </c>
      <c r="AG300" s="144">
        <v>36926704769.540001</v>
      </c>
      <c r="AH300" s="142">
        <v>489925263595.42401</v>
      </c>
      <c r="AI300" s="142">
        <v>549895197263.29297</v>
      </c>
      <c r="AJ300" s="144">
        <v>17661649300</v>
      </c>
      <c r="AK300" s="144">
        <v>2455314374.0100002</v>
      </c>
      <c r="AL300" s="144">
        <v>29284321731.009998</v>
      </c>
      <c r="AM300" s="144">
        <v>67003166124.080002</v>
      </c>
      <c r="AN300" s="144">
        <v>15503963500.139999</v>
      </c>
      <c r="AO300" s="144">
        <v>91196217873.509995</v>
      </c>
      <c r="AP300" s="142">
        <v>196815490900</v>
      </c>
      <c r="AQ300" s="142">
        <v>256500697400.14001</v>
      </c>
      <c r="AR300" s="144">
        <v>34646368500</v>
      </c>
      <c r="AS300" s="144">
        <v>5193327999.6599998</v>
      </c>
      <c r="AT300" s="144">
        <v>52853065731.75</v>
      </c>
      <c r="AU300" s="144">
        <v>1075680554700</v>
      </c>
      <c r="AV300" s="144">
        <v>56542781000</v>
      </c>
      <c r="AW300" s="144">
        <v>1185408355512.3999</v>
      </c>
      <c r="AX300" s="144">
        <v>98018867900</v>
      </c>
      <c r="AY300" s="144">
        <v>30276617901.57</v>
      </c>
      <c r="AZ300" s="144">
        <v>130339059620.24001</v>
      </c>
      <c r="BA300" s="144">
        <v>161956979918</v>
      </c>
      <c r="BB300" s="144">
        <v>46897440000</v>
      </c>
      <c r="BC300" s="144">
        <v>219086218974.76001</v>
      </c>
      <c r="BD300" s="142">
        <v>303190871980</v>
      </c>
      <c r="BE300" s="142">
        <v>314203333160.78003</v>
      </c>
      <c r="BF300" s="144">
        <v>158627388499.99997</v>
      </c>
      <c r="BG300" s="144">
        <v>163663321929.89999</v>
      </c>
      <c r="BH300" s="144">
        <v>29735348000</v>
      </c>
      <c r="BI300" s="144">
        <v>4589310500</v>
      </c>
      <c r="BJ300" s="144">
        <v>38295006780.620003</v>
      </c>
      <c r="BK300" s="144">
        <v>180918360500</v>
      </c>
      <c r="BL300" s="144">
        <v>42133223396.57</v>
      </c>
      <c r="BM300" s="144">
        <v>232497643202.60001</v>
      </c>
      <c r="BN300" s="144">
        <v>31097509600</v>
      </c>
      <c r="BO300" s="144">
        <v>5900459299.8599997</v>
      </c>
      <c r="BP300" s="144">
        <v>41455041628.879997</v>
      </c>
      <c r="BQ300" s="154">
        <v>43427</v>
      </c>
      <c r="BR300" s="144">
        <v>22997865000</v>
      </c>
      <c r="BS300" s="152">
        <v>2048000000</v>
      </c>
      <c r="BT300" s="144">
        <v>31682067842.18</v>
      </c>
      <c r="BU300" s="144">
        <v>120983462500</v>
      </c>
      <c r="BV300" s="152">
        <v>134843494463.86</v>
      </c>
      <c r="BW300" s="144">
        <f>246433504500+77289770000</f>
        <v>323723274500</v>
      </c>
      <c r="BX300" s="144">
        <v>389266793863.75</v>
      </c>
      <c r="BY300" s="148">
        <v>80301052500</v>
      </c>
      <c r="BZ300" s="148">
        <v>10572236000</v>
      </c>
      <c r="CA300" s="148">
        <v>101559639383.24001</v>
      </c>
      <c r="CB300" s="148">
        <v>81948639300</v>
      </c>
      <c r="CC300" s="148">
        <v>82153530475.220001</v>
      </c>
      <c r="CD300" s="148">
        <v>19391173000</v>
      </c>
      <c r="CE300" s="148">
        <v>27177325764.459999</v>
      </c>
      <c r="CF300" s="148">
        <v>66214131410</v>
      </c>
      <c r="CG300" s="148">
        <v>140959656220.34</v>
      </c>
      <c r="CH300" s="148">
        <v>209988354752.84</v>
      </c>
      <c r="CI300" s="148">
        <v>205764338100</v>
      </c>
      <c r="CJ300" s="148">
        <v>206785554551.29999</v>
      </c>
      <c r="CK300" s="155">
        <v>99083653200</v>
      </c>
      <c r="CL300" s="155">
        <v>104056506138.83</v>
      </c>
      <c r="CM300" s="148">
        <v>72925537000</v>
      </c>
      <c r="CN300" s="148">
        <v>0</v>
      </c>
      <c r="CO300" s="148">
        <v>76014631613.110001</v>
      </c>
      <c r="CP300" s="148"/>
      <c r="CQ300" s="148"/>
      <c r="CR300" s="148"/>
      <c r="CS300" s="148">
        <v>233349200859</v>
      </c>
      <c r="CT300" s="148">
        <v>0</v>
      </c>
      <c r="CU300" s="148">
        <v>241285723667</v>
      </c>
      <c r="CV300" s="148"/>
      <c r="CW300" s="148"/>
      <c r="CX300" s="148"/>
    </row>
    <row r="301" spans="1:102" x14ac:dyDescent="0.25">
      <c r="A301" s="154">
        <v>43429</v>
      </c>
      <c r="B301" s="142">
        <v>537330706000</v>
      </c>
      <c r="C301" s="142">
        <v>551100150444.02002</v>
      </c>
      <c r="D301" s="144">
        <v>374816915946</v>
      </c>
      <c r="E301" s="144">
        <v>379528167500</v>
      </c>
      <c r="F301" s="144">
        <v>840650739982.75195</v>
      </c>
      <c r="G301" s="142">
        <v>120182760900</v>
      </c>
      <c r="H301" s="142">
        <v>130384628528.91</v>
      </c>
      <c r="I301" s="144">
        <v>1511314500</v>
      </c>
      <c r="J301" s="144">
        <v>121000</v>
      </c>
      <c r="K301" s="144">
        <v>2130842670.1199999</v>
      </c>
      <c r="L301" s="144">
        <v>628992419784</v>
      </c>
      <c r="M301" s="144">
        <v>662232878882.67102</v>
      </c>
      <c r="N301" s="144">
        <v>281647864860</v>
      </c>
      <c r="O301" s="144">
        <v>27593671000</v>
      </c>
      <c r="P301" s="144">
        <v>387621218610.59998</v>
      </c>
      <c r="Q301" s="144">
        <v>59227966200</v>
      </c>
      <c r="R301" s="144">
        <v>13817600250</v>
      </c>
      <c r="S301" s="144">
        <v>81383769274.539993</v>
      </c>
      <c r="T301" s="144">
        <v>370351579251.56</v>
      </c>
      <c r="U301" s="144">
        <v>35762813007.769997</v>
      </c>
      <c r="V301" s="144">
        <v>482751047554.14001</v>
      </c>
      <c r="W301" s="144">
        <v>26255440200</v>
      </c>
      <c r="X301" s="144">
        <v>4213210627.5799999</v>
      </c>
      <c r="Y301" s="144">
        <v>44364416371.790001</v>
      </c>
      <c r="Z301" s="144">
        <v>63906826700.599998</v>
      </c>
      <c r="AA301" s="144">
        <v>67443213040.550003</v>
      </c>
      <c r="AB301" s="144">
        <v>34179698700</v>
      </c>
      <c r="AC301" s="144">
        <v>5486376752.1499996</v>
      </c>
      <c r="AD301" s="144">
        <v>43438313146.919998</v>
      </c>
      <c r="AE301" s="144">
        <v>23764175300</v>
      </c>
      <c r="AF301" s="144">
        <v>5035184754.5299997</v>
      </c>
      <c r="AG301" s="144">
        <v>36926704769.540001</v>
      </c>
      <c r="AH301" s="142">
        <v>489925263595.42401</v>
      </c>
      <c r="AI301" s="142">
        <v>549895197263.29297</v>
      </c>
      <c r="AJ301" s="144">
        <v>17661649300</v>
      </c>
      <c r="AK301" s="144">
        <v>2455314374.0100002</v>
      </c>
      <c r="AL301" s="144">
        <v>29284321731.009998</v>
      </c>
      <c r="AM301" s="144">
        <v>67003166124.080002</v>
      </c>
      <c r="AN301" s="144">
        <v>15503963500.139999</v>
      </c>
      <c r="AO301" s="144">
        <v>91196217873.509995</v>
      </c>
      <c r="AP301" s="142">
        <v>196815490900</v>
      </c>
      <c r="AQ301" s="142">
        <v>256500697400.14001</v>
      </c>
      <c r="AR301" s="144">
        <v>34646368500</v>
      </c>
      <c r="AS301" s="144">
        <v>5193327999.6599998</v>
      </c>
      <c r="AT301" s="144">
        <v>52853065731.75</v>
      </c>
      <c r="AU301" s="144">
        <v>1075680554700</v>
      </c>
      <c r="AV301" s="144">
        <v>56542781000</v>
      </c>
      <c r="AW301" s="144">
        <v>1185408355512.3999</v>
      </c>
      <c r="AX301" s="144">
        <v>98018867900</v>
      </c>
      <c r="AY301" s="144">
        <v>30276617901.57</v>
      </c>
      <c r="AZ301" s="144">
        <v>130339059620.24001</v>
      </c>
      <c r="BA301" s="144">
        <v>161956979918</v>
      </c>
      <c r="BB301" s="144">
        <v>46897440000</v>
      </c>
      <c r="BC301" s="144">
        <v>219086218974.76001</v>
      </c>
      <c r="BD301" s="142">
        <v>303190871980</v>
      </c>
      <c r="BE301" s="142">
        <v>314203333160.78003</v>
      </c>
      <c r="BF301" s="144">
        <v>158627388499.99997</v>
      </c>
      <c r="BG301" s="144">
        <v>163663321929.89999</v>
      </c>
      <c r="BH301" s="144">
        <v>29735348000</v>
      </c>
      <c r="BI301" s="144">
        <v>4589310500</v>
      </c>
      <c r="BJ301" s="144">
        <v>38295006780.620003</v>
      </c>
      <c r="BK301" s="144">
        <v>180918360500</v>
      </c>
      <c r="BL301" s="144">
        <v>42133223396.57</v>
      </c>
      <c r="BM301" s="144">
        <v>232497643202.60001</v>
      </c>
      <c r="BN301" s="144">
        <v>31097509600</v>
      </c>
      <c r="BO301" s="144">
        <v>5900459299.8599997</v>
      </c>
      <c r="BP301" s="144">
        <v>41455041628.879997</v>
      </c>
      <c r="BQ301" s="154">
        <v>43427</v>
      </c>
      <c r="BR301" s="144">
        <v>22997865000</v>
      </c>
      <c r="BS301" s="152">
        <v>2048000000</v>
      </c>
      <c r="BT301" s="144">
        <v>31682067842.18</v>
      </c>
      <c r="BU301" s="144">
        <v>120983462500</v>
      </c>
      <c r="BV301" s="152">
        <v>134843494463.86</v>
      </c>
      <c r="BW301" s="144">
        <f>246433504500+77289770000</f>
        <v>323723274500</v>
      </c>
      <c r="BX301" s="144">
        <v>389266793863.75</v>
      </c>
      <c r="BY301" s="148">
        <v>80301052500</v>
      </c>
      <c r="BZ301" s="148">
        <v>10572236000</v>
      </c>
      <c r="CA301" s="148">
        <v>101559639383.24001</v>
      </c>
      <c r="CB301" s="148">
        <v>81948639300</v>
      </c>
      <c r="CC301" s="148">
        <v>82153530475.220001</v>
      </c>
      <c r="CD301" s="148">
        <v>19391173000</v>
      </c>
      <c r="CE301" s="148">
        <v>27177325764.459999</v>
      </c>
      <c r="CF301" s="148">
        <v>66214131410</v>
      </c>
      <c r="CG301" s="148">
        <v>140959656220.34</v>
      </c>
      <c r="CH301" s="148">
        <v>209988354752.84</v>
      </c>
      <c r="CI301" s="148">
        <v>205764338100</v>
      </c>
      <c r="CJ301" s="148">
        <v>206785554551.29999</v>
      </c>
      <c r="CK301" s="155">
        <v>99083653200</v>
      </c>
      <c r="CL301" s="155">
        <v>104056506138.83</v>
      </c>
      <c r="CM301" s="148">
        <v>72925537000</v>
      </c>
      <c r="CN301" s="148">
        <v>0</v>
      </c>
      <c r="CO301" s="148">
        <v>76014631613.110001</v>
      </c>
      <c r="CP301" s="148"/>
      <c r="CQ301" s="148"/>
      <c r="CR301" s="148"/>
      <c r="CS301" s="148">
        <v>233349200859</v>
      </c>
      <c r="CT301" s="148">
        <v>0</v>
      </c>
      <c r="CU301" s="148">
        <v>241285723667</v>
      </c>
      <c r="CV301" s="148"/>
      <c r="CW301" s="148"/>
      <c r="CX301" s="148"/>
    </row>
    <row r="302" spans="1:102" x14ac:dyDescent="0.25">
      <c r="A302" s="154">
        <v>43430</v>
      </c>
      <c r="B302" s="142">
        <v>537318380000</v>
      </c>
      <c r="C302" s="142">
        <v>551335177518.85999</v>
      </c>
      <c r="D302" s="144">
        <v>370725040917</v>
      </c>
      <c r="E302" s="144">
        <v>382006723000</v>
      </c>
      <c r="F302" s="144">
        <v>843318294946.672</v>
      </c>
      <c r="G302" s="142">
        <v>120182420900</v>
      </c>
      <c r="H302" s="142">
        <v>130460411567.19</v>
      </c>
      <c r="I302" s="144">
        <v>1510707000</v>
      </c>
      <c r="J302" s="144">
        <v>130240</v>
      </c>
      <c r="K302" s="144">
        <v>2131214732.2</v>
      </c>
      <c r="L302" s="144">
        <v>621666358156</v>
      </c>
      <c r="M302" s="144">
        <v>662650278510.82104</v>
      </c>
      <c r="N302" s="144">
        <v>277577461200</v>
      </c>
      <c r="O302" s="144">
        <v>27703938780</v>
      </c>
      <c r="P302" s="144">
        <v>387936992487.21997</v>
      </c>
      <c r="Q302" s="144">
        <v>61800826050</v>
      </c>
      <c r="R302" s="144">
        <v>14236483140</v>
      </c>
      <c r="S302" s="144">
        <v>81894750090.429993</v>
      </c>
      <c r="T302" s="144">
        <v>370408923540.56</v>
      </c>
      <c r="U302" s="144">
        <v>35884373407.769997</v>
      </c>
      <c r="V302" s="144">
        <v>483192169752.14001</v>
      </c>
      <c r="W302" s="144">
        <v>26257027700</v>
      </c>
      <c r="X302" s="144">
        <v>4219866782.5799999</v>
      </c>
      <c r="Y302" s="144">
        <v>44389530681.18</v>
      </c>
      <c r="Z302" s="144">
        <v>64014964700.599998</v>
      </c>
      <c r="AA302" s="144">
        <v>67536809676.169998</v>
      </c>
      <c r="AB302" s="144">
        <v>36728117200</v>
      </c>
      <c r="AC302" s="144">
        <v>5169632902.1499996</v>
      </c>
      <c r="AD302" s="144">
        <v>43173191587.07</v>
      </c>
      <c r="AE302" s="144">
        <v>23767633500</v>
      </c>
      <c r="AF302" s="144">
        <v>5053042564.5299997</v>
      </c>
      <c r="AG302" s="144">
        <v>36962663988.370003</v>
      </c>
      <c r="AH302" s="142">
        <v>502932317095.41998</v>
      </c>
      <c r="AI302" s="142">
        <v>596241252089.22302</v>
      </c>
      <c r="AJ302" s="144">
        <v>19662750300</v>
      </c>
      <c r="AK302" s="144">
        <v>2462873119.0100002</v>
      </c>
      <c r="AL302" s="144">
        <v>29267515205.5</v>
      </c>
      <c r="AM302" s="144">
        <v>69381309845.080002</v>
      </c>
      <c r="AN302" s="144">
        <v>15971680420.139999</v>
      </c>
      <c r="AO302" s="144">
        <v>91765445418.419998</v>
      </c>
      <c r="AP302" s="142">
        <v>196798770900</v>
      </c>
      <c r="AQ302" s="142">
        <v>256602253600.14001</v>
      </c>
      <c r="AR302" s="144">
        <v>34650052000</v>
      </c>
      <c r="AS302" s="144">
        <v>5203680119.6599998</v>
      </c>
      <c r="AT302" s="144">
        <v>52889020578.970001</v>
      </c>
      <c r="AU302" s="144">
        <v>1075748405700</v>
      </c>
      <c r="AV302" s="144">
        <v>46441163000</v>
      </c>
      <c r="AW302" s="144">
        <v>1187289114847.3101</v>
      </c>
      <c r="AX302" s="144">
        <v>97905184400</v>
      </c>
      <c r="AY302" s="144">
        <v>31089009021.57</v>
      </c>
      <c r="AZ302" s="144">
        <v>131493851764.75999</v>
      </c>
      <c r="BA302" s="144">
        <v>161907226922</v>
      </c>
      <c r="BB302" s="144">
        <v>47610410000</v>
      </c>
      <c r="BC302" s="144">
        <v>219865924940.48999</v>
      </c>
      <c r="BD302" s="142">
        <v>307360665397</v>
      </c>
      <c r="BE302" s="142">
        <v>312479259570.15997</v>
      </c>
      <c r="BF302" s="144">
        <v>158099674500</v>
      </c>
      <c r="BG302" s="144">
        <v>163251382546.70999</v>
      </c>
      <c r="BH302" s="144">
        <v>29759970700</v>
      </c>
      <c r="BI302" s="144">
        <v>4599450500</v>
      </c>
      <c r="BJ302" s="144">
        <v>38346608047.529999</v>
      </c>
      <c r="BK302" s="144">
        <v>180923309500</v>
      </c>
      <c r="BL302" s="144">
        <v>43081650096.57</v>
      </c>
      <c r="BM302" s="144">
        <v>233560551899.73001</v>
      </c>
      <c r="BN302" s="144">
        <v>31097453600</v>
      </c>
      <c r="BO302" s="144">
        <v>5783126199.8599997</v>
      </c>
      <c r="BP302" s="144">
        <v>41553839222.860001</v>
      </c>
      <c r="BQ302" s="154">
        <f>A302</f>
        <v>43430</v>
      </c>
      <c r="BR302" s="144">
        <v>23060582000</v>
      </c>
      <c r="BS302" s="152">
        <v>2058325000</v>
      </c>
      <c r="BT302" s="144">
        <v>31771578219.52</v>
      </c>
      <c r="BU302" s="144">
        <v>120987212000</v>
      </c>
      <c r="BV302" s="152">
        <v>134935445129.78</v>
      </c>
      <c r="BW302" s="144">
        <v>323834404500</v>
      </c>
      <c r="BX302" s="144">
        <v>390825231006.79999</v>
      </c>
      <c r="BY302" s="148">
        <v>80355508000</v>
      </c>
      <c r="BZ302" s="148">
        <v>10605020000</v>
      </c>
      <c r="CA302" s="148">
        <v>101700084633.33</v>
      </c>
      <c r="CB302" s="148">
        <v>82212976900</v>
      </c>
      <c r="CC302" s="148">
        <v>82409172293.75</v>
      </c>
      <c r="CD302" s="148">
        <v>19391907000</v>
      </c>
      <c r="CE302" s="148">
        <v>27192748461.09</v>
      </c>
      <c r="CF302" s="148">
        <v>66262078850</v>
      </c>
      <c r="CG302" s="148">
        <v>139860134580.34</v>
      </c>
      <c r="CH302" s="148">
        <v>208961528280.69</v>
      </c>
      <c r="CI302" s="148">
        <v>206307015500</v>
      </c>
      <c r="CJ302" s="148">
        <v>206317298906.67999</v>
      </c>
      <c r="CK302" s="155">
        <v>99078736200</v>
      </c>
      <c r="CL302" s="155">
        <v>104207649849.28999</v>
      </c>
      <c r="CM302" s="148">
        <v>72929883000</v>
      </c>
      <c r="CN302" s="148">
        <v>0</v>
      </c>
      <c r="CO302" s="148">
        <v>76064693118.729996</v>
      </c>
      <c r="CP302" s="148"/>
      <c r="CQ302" s="148"/>
      <c r="CR302" s="148"/>
      <c r="CS302" s="148">
        <v>233658925834</v>
      </c>
      <c r="CT302" s="148">
        <v>0</v>
      </c>
      <c r="CU302" s="148">
        <v>241743752684</v>
      </c>
      <c r="CV302" s="148"/>
      <c r="CW302" s="148"/>
      <c r="CX302" s="148"/>
    </row>
    <row r="303" spans="1:102" x14ac:dyDescent="0.25">
      <c r="A303" s="154">
        <v>43431</v>
      </c>
      <c r="B303" s="142">
        <v>537315304500</v>
      </c>
      <c r="C303" s="142">
        <v>551973551532.48999</v>
      </c>
      <c r="D303" s="144">
        <v>370814993139</v>
      </c>
      <c r="E303" s="144">
        <v>383120123200</v>
      </c>
      <c r="F303" s="144">
        <v>844603954565.57202</v>
      </c>
      <c r="G303" s="142">
        <v>120182336900</v>
      </c>
      <c r="H303" s="142">
        <v>130486808809.83</v>
      </c>
      <c r="I303" s="144">
        <v>1510173000</v>
      </c>
      <c r="J303" s="144">
        <v>129800</v>
      </c>
      <c r="K303" s="144">
        <v>2131003717.1700001</v>
      </c>
      <c r="L303" s="144">
        <v>621920522349</v>
      </c>
      <c r="M303" s="144">
        <v>663048523261.82104</v>
      </c>
      <c r="N303" s="144">
        <v>278023235520</v>
      </c>
      <c r="O303" s="144">
        <v>27593314600</v>
      </c>
      <c r="P303" s="144">
        <v>388340072090.66998</v>
      </c>
      <c r="Q303" s="144">
        <v>61891100000</v>
      </c>
      <c r="R303" s="144">
        <v>15156026050</v>
      </c>
      <c r="S303" s="144">
        <v>82911505875.220001</v>
      </c>
      <c r="T303" s="144">
        <v>370568837941.56</v>
      </c>
      <c r="U303" s="144">
        <v>35743630507.769997</v>
      </c>
      <c r="V303" s="144">
        <v>483298739086.44</v>
      </c>
      <c r="W303" s="144">
        <v>26270669700</v>
      </c>
      <c r="X303" s="144">
        <v>4213602227.5799999</v>
      </c>
      <c r="Y303" s="144">
        <v>44402704138.900002</v>
      </c>
      <c r="Z303" s="144">
        <v>63775290100.599998</v>
      </c>
      <c r="AA303" s="144">
        <v>67311267450.57</v>
      </c>
      <c r="AB303" s="144">
        <v>36828104900</v>
      </c>
      <c r="AC303" s="144">
        <v>5105926252.1499996</v>
      </c>
      <c r="AD303" s="144">
        <v>43213658587.589996</v>
      </c>
      <c r="AE303" s="144">
        <v>23805018600</v>
      </c>
      <c r="AF303" s="144">
        <v>5050649454.5299997</v>
      </c>
      <c r="AG303" s="144">
        <v>37002535192.68</v>
      </c>
      <c r="AH303" s="142">
        <v>502934384595.42401</v>
      </c>
      <c r="AI303" s="142">
        <v>595772263852.79297</v>
      </c>
      <c r="AJ303" s="144">
        <v>19671890800</v>
      </c>
      <c r="AK303" s="144">
        <v>2463509774.0100002</v>
      </c>
      <c r="AL303" s="144">
        <v>29279254926.639999</v>
      </c>
      <c r="AM303" s="144">
        <v>69480944338.080002</v>
      </c>
      <c r="AN303" s="144">
        <v>16992900900.139999</v>
      </c>
      <c r="AO303" s="144">
        <v>92893190114.740005</v>
      </c>
      <c r="AP303" s="142">
        <v>196793491800</v>
      </c>
      <c r="AQ303" s="142">
        <v>256637895437.79001</v>
      </c>
      <c r="AR303" s="144">
        <v>34680334000</v>
      </c>
      <c r="AS303" s="144">
        <v>5196579899.6599998</v>
      </c>
      <c r="AT303" s="144">
        <v>52919509269.589996</v>
      </c>
      <c r="AU303" s="144">
        <v>1086391505000</v>
      </c>
      <c r="AV303" s="144">
        <v>26362007000</v>
      </c>
      <c r="AW303" s="144">
        <v>1187625492963.8201</v>
      </c>
      <c r="AX303" s="144">
        <v>97893313900</v>
      </c>
      <c r="AY303" s="144">
        <v>32612568201.57</v>
      </c>
      <c r="AZ303" s="144">
        <v>133521191951.17999</v>
      </c>
      <c r="BA303" s="144">
        <v>162967344467</v>
      </c>
      <c r="BB303" s="144">
        <v>48139520000</v>
      </c>
      <c r="BC303" s="144">
        <v>219368128378.98001</v>
      </c>
      <c r="BD303" s="142">
        <v>307833062645</v>
      </c>
      <c r="BE303" s="142">
        <v>313012424709.65997</v>
      </c>
      <c r="BF303" s="144">
        <v>158457583000</v>
      </c>
      <c r="BG303" s="144">
        <v>163647862495.64001</v>
      </c>
      <c r="BH303" s="144">
        <v>29775249600</v>
      </c>
      <c r="BI303" s="144">
        <v>4594038000</v>
      </c>
      <c r="BJ303" s="144">
        <v>38362084796.330002</v>
      </c>
      <c r="BK303" s="144">
        <v>180936405000</v>
      </c>
      <c r="BL303" s="144">
        <v>44888645296.57</v>
      </c>
      <c r="BM303" s="144">
        <v>235417116637.87</v>
      </c>
      <c r="BN303" s="144">
        <v>31103944600</v>
      </c>
      <c r="BO303" s="144">
        <v>5666942599.8599997</v>
      </c>
      <c r="BP303" s="144">
        <v>41659611432.220001</v>
      </c>
      <c r="BQ303" s="154">
        <v>43431</v>
      </c>
      <c r="BR303" s="144">
        <v>23207697000</v>
      </c>
      <c r="BS303" s="152">
        <v>2048600000</v>
      </c>
      <c r="BT303" s="144">
        <v>31914456027.720001</v>
      </c>
      <c r="BU303" s="144">
        <v>120997924500</v>
      </c>
      <c r="BV303" s="152">
        <v>134975588190.17999</v>
      </c>
      <c r="BW303" s="144">
        <f>246894980500+78025515000</f>
        <v>324920495500</v>
      </c>
      <c r="BX303" s="144">
        <v>391984814507.60999</v>
      </c>
      <c r="BY303" s="148">
        <v>80420363200</v>
      </c>
      <c r="BZ303" s="148">
        <v>10607808000</v>
      </c>
      <c r="CA303" s="148">
        <v>101785469317.34</v>
      </c>
      <c r="CB303" s="148">
        <v>82057531600</v>
      </c>
      <c r="CC303" s="148">
        <v>82247816905.520004</v>
      </c>
      <c r="CD303" s="148">
        <v>19396029000</v>
      </c>
      <c r="CE303" s="148">
        <v>27201766176.450001</v>
      </c>
      <c r="CF303" s="148">
        <v>66368523860</v>
      </c>
      <c r="CG303" s="148">
        <v>137429158640.34</v>
      </c>
      <c r="CH303" s="148">
        <v>206645288741.01001</v>
      </c>
      <c r="CI303" s="148">
        <v>206795487000</v>
      </c>
      <c r="CJ303" s="148">
        <v>206797412994.51999</v>
      </c>
      <c r="CK303" s="155">
        <v>99077170300</v>
      </c>
      <c r="CL303" s="155">
        <v>104345885701.39999</v>
      </c>
      <c r="CM303" s="148">
        <v>72995011000</v>
      </c>
      <c r="CN303" s="148">
        <v>0</v>
      </c>
      <c r="CO303" s="148">
        <v>76145058395.529999</v>
      </c>
      <c r="CP303" s="148"/>
      <c r="CQ303" s="148"/>
      <c r="CR303" s="148"/>
      <c r="CS303" s="148">
        <v>234773844140</v>
      </c>
      <c r="CT303" s="148">
        <v>0</v>
      </c>
      <c r="CU303" s="148">
        <v>242908111449</v>
      </c>
      <c r="CV303" s="148"/>
      <c r="CW303" s="148"/>
      <c r="CX303" s="148"/>
    </row>
    <row r="304" spans="1:102" x14ac:dyDescent="0.25">
      <c r="A304" s="154">
        <v>43432</v>
      </c>
      <c r="B304" s="142">
        <v>537311354000</v>
      </c>
      <c r="C304" s="142">
        <v>549797798758.90002</v>
      </c>
      <c r="D304" s="144">
        <v>357207989468</v>
      </c>
      <c r="E304" s="144">
        <v>385354863100</v>
      </c>
      <c r="F304" s="144">
        <v>846872227703.13196</v>
      </c>
      <c r="G304" s="142">
        <v>120182206900</v>
      </c>
      <c r="H304" s="142">
        <v>130510301567.52</v>
      </c>
      <c r="I304" s="144">
        <v>1510021500</v>
      </c>
      <c r="J304" s="144">
        <v>123200</v>
      </c>
      <c r="K304" s="144">
        <v>2131169051.05</v>
      </c>
      <c r="L304" s="144">
        <v>621897669712</v>
      </c>
      <c r="M304" s="144">
        <v>663169095564.47095</v>
      </c>
      <c r="N304" s="144">
        <v>277929136040</v>
      </c>
      <c r="O304" s="144">
        <v>27238424900</v>
      </c>
      <c r="P304" s="144">
        <v>387958989122.31</v>
      </c>
      <c r="Q304" s="144">
        <v>63344114200</v>
      </c>
      <c r="R304" s="144">
        <v>14088566200</v>
      </c>
      <c r="S304" s="144">
        <v>81789348370.600006</v>
      </c>
      <c r="T304" s="144">
        <v>368076423716.56</v>
      </c>
      <c r="U304" s="144">
        <v>35201447007.769997</v>
      </c>
      <c r="V304" s="144">
        <v>482910887261.29999</v>
      </c>
      <c r="W304" s="144">
        <v>28802913700</v>
      </c>
      <c r="X304" s="144">
        <v>4161290902.5799999</v>
      </c>
      <c r="Y304" s="144">
        <v>44361688161.699997</v>
      </c>
      <c r="Z304" s="144">
        <v>62866198000.599998</v>
      </c>
      <c r="AA304" s="144">
        <v>66398138617.57</v>
      </c>
      <c r="AB304" s="144">
        <v>33802764400</v>
      </c>
      <c r="AC304" s="144">
        <v>5190570002.1499996</v>
      </c>
      <c r="AD304" s="144">
        <v>43307439095.790001</v>
      </c>
      <c r="AE304" s="144">
        <v>28329628000</v>
      </c>
      <c r="AF304" s="144">
        <v>4985505804.5299997</v>
      </c>
      <c r="AG304" s="144">
        <v>36918495798.199997</v>
      </c>
      <c r="AH304" s="142">
        <v>507961385595.42401</v>
      </c>
      <c r="AI304" s="142">
        <v>595857349663.98303</v>
      </c>
      <c r="AJ304" s="144">
        <v>21650652300</v>
      </c>
      <c r="AK304" s="144">
        <v>2429721099.0100002</v>
      </c>
      <c r="AL304" s="144">
        <v>29229392681.32</v>
      </c>
      <c r="AM304" s="144">
        <v>70915965835.080002</v>
      </c>
      <c r="AN304" s="144">
        <v>15808577600.139999</v>
      </c>
      <c r="AO304" s="144">
        <v>91637078773.380005</v>
      </c>
      <c r="AP304" s="142">
        <v>205320122700</v>
      </c>
      <c r="AQ304" s="142">
        <v>260966729119.92001</v>
      </c>
      <c r="AR304" s="144">
        <v>37212772000</v>
      </c>
      <c r="AS304" s="144">
        <v>5131928099.6599998</v>
      </c>
      <c r="AT304" s="144">
        <v>52867850669.339996</v>
      </c>
      <c r="AU304" s="144">
        <v>1086444303000</v>
      </c>
      <c r="AV304" s="144">
        <v>26295730000</v>
      </c>
      <c r="AW304" s="144">
        <v>1187840823154.96</v>
      </c>
      <c r="AX304" s="144">
        <v>97854155400</v>
      </c>
      <c r="AY304" s="144">
        <v>30914368901.57</v>
      </c>
      <c r="AZ304" s="144">
        <v>132930835557.33</v>
      </c>
      <c r="BA304" s="144">
        <v>162311182190</v>
      </c>
      <c r="BB304" s="144">
        <v>50537340000</v>
      </c>
      <c r="BC304" s="144">
        <v>217355780371.04999</v>
      </c>
      <c r="BD304" s="142">
        <v>308980000910</v>
      </c>
      <c r="BE304" s="142">
        <v>312646465336.96997</v>
      </c>
      <c r="BF304" s="144">
        <v>158212084999.99997</v>
      </c>
      <c r="BG304" s="144">
        <v>163441054358.57999</v>
      </c>
      <c r="BH304" s="144">
        <v>29749458400</v>
      </c>
      <c r="BI304" s="144">
        <v>4536430000</v>
      </c>
      <c r="BJ304" s="144">
        <v>38284295193.230003</v>
      </c>
      <c r="BK304" s="144">
        <v>179345817600</v>
      </c>
      <c r="BL304" s="144">
        <v>44401325796.57</v>
      </c>
      <c r="BM304" s="144">
        <v>234966793582.57001</v>
      </c>
      <c r="BN304" s="144">
        <v>32694972000</v>
      </c>
      <c r="BO304" s="144">
        <v>5589074099.8599997</v>
      </c>
      <c r="BP304" s="144">
        <v>41588233299.989998</v>
      </c>
      <c r="BQ304" s="154">
        <v>43432</v>
      </c>
      <c r="BR304" s="144">
        <v>23156249000</v>
      </c>
      <c r="BS304" s="152">
        <v>2023700000</v>
      </c>
      <c r="BT304" s="144">
        <v>31843593200.700001</v>
      </c>
      <c r="BU304" s="144">
        <v>120998581000</v>
      </c>
      <c r="BV304" s="152">
        <v>135005709841.41</v>
      </c>
      <c r="BW304" s="144">
        <f>246892217500+77511380000</f>
        <v>324403597500</v>
      </c>
      <c r="BX304" s="144">
        <v>394286016993.84998</v>
      </c>
      <c r="BY304" s="148">
        <v>82381119200</v>
      </c>
      <c r="BZ304" s="148">
        <v>10462082000</v>
      </c>
      <c r="CA304" s="148">
        <v>101596829700.81</v>
      </c>
      <c r="CB304" s="148">
        <v>81503551700</v>
      </c>
      <c r="CC304" s="148">
        <v>81688573968.460007</v>
      </c>
      <c r="CD304" s="148">
        <v>20915479000</v>
      </c>
      <c r="CE304" s="148">
        <v>27210025589.360001</v>
      </c>
      <c r="CF304" s="148">
        <v>66425995970</v>
      </c>
      <c r="CG304" s="148">
        <v>137056090280.34</v>
      </c>
      <c r="CH304" s="148">
        <v>206338078955.04001</v>
      </c>
      <c r="CI304" s="148">
        <v>204344549000</v>
      </c>
      <c r="CJ304" s="148">
        <v>204338098303.47</v>
      </c>
      <c r="CK304" s="155">
        <v>99060870700</v>
      </c>
      <c r="CL304" s="155">
        <v>3556317290.2399998</v>
      </c>
      <c r="CM304" s="148">
        <v>72994833000</v>
      </c>
      <c r="CN304" s="148">
        <v>0</v>
      </c>
      <c r="CO304" s="148">
        <v>76160115705.699997</v>
      </c>
      <c r="CP304" s="148"/>
      <c r="CQ304" s="148"/>
      <c r="CR304" s="148"/>
      <c r="CS304" s="148">
        <v>235028702602</v>
      </c>
      <c r="CT304" s="148">
        <v>0</v>
      </c>
      <c r="CU304" s="148">
        <v>243212376649</v>
      </c>
      <c r="CV304" s="148"/>
      <c r="CW304" s="148"/>
      <c r="CX304" s="148"/>
    </row>
    <row r="305" spans="1:102" x14ac:dyDescent="0.25">
      <c r="A305" s="154">
        <v>43433</v>
      </c>
      <c r="B305" s="142">
        <v>531824244000</v>
      </c>
      <c r="C305" s="142">
        <v>549857037059.03003</v>
      </c>
      <c r="D305" s="144">
        <v>373819163303</v>
      </c>
      <c r="E305" s="144">
        <v>388991285600</v>
      </c>
      <c r="F305" s="144">
        <v>854701007467.23206</v>
      </c>
      <c r="G305" s="142">
        <v>120182118900</v>
      </c>
      <c r="H305" s="142">
        <v>130532574592.53999</v>
      </c>
      <c r="I305" s="144">
        <v>1509943500</v>
      </c>
      <c r="J305" s="144">
        <v>131560</v>
      </c>
      <c r="K305" s="144">
        <v>2131422837.95</v>
      </c>
      <c r="L305" s="144">
        <v>621877796254</v>
      </c>
      <c r="M305" s="144">
        <v>663308483356.84094</v>
      </c>
      <c r="N305" s="144">
        <v>267956729740</v>
      </c>
      <c r="O305" s="144">
        <v>27725933320</v>
      </c>
      <c r="P305" s="144">
        <v>388535824699.97998</v>
      </c>
      <c r="Q305" s="144">
        <v>64253307300</v>
      </c>
      <c r="R305" s="144">
        <v>15074456010</v>
      </c>
      <c r="S305" s="144">
        <v>83059108547.330002</v>
      </c>
      <c r="T305" s="144">
        <v>366110300226.56</v>
      </c>
      <c r="U305" s="144">
        <v>35903911107.769997</v>
      </c>
      <c r="V305" s="144">
        <v>483685190251.75</v>
      </c>
      <c r="W305" s="144">
        <v>28818099200</v>
      </c>
      <c r="X305" s="144">
        <v>4279632447.5799999</v>
      </c>
      <c r="Y305" s="144">
        <v>44500519133.379997</v>
      </c>
      <c r="Z305" s="144">
        <v>64294503600.599998</v>
      </c>
      <c r="AA305" s="144">
        <v>67993725048.68</v>
      </c>
      <c r="AB305" s="144">
        <v>33787383200</v>
      </c>
      <c r="AC305" s="144">
        <v>5357320352.1499996</v>
      </c>
      <c r="AD305" s="144">
        <v>43463344038.93</v>
      </c>
      <c r="AE305" s="144">
        <v>29019295200</v>
      </c>
      <c r="AF305" s="144">
        <v>5104011394.5299997</v>
      </c>
      <c r="AG305" s="144">
        <v>37079331040.660004</v>
      </c>
      <c r="AH305" s="142">
        <v>500659104595.42401</v>
      </c>
      <c r="AI305" s="142">
        <v>595938088641.86304</v>
      </c>
      <c r="AJ305" s="144">
        <v>21652259800</v>
      </c>
      <c r="AK305" s="144">
        <v>2492978154.0100002</v>
      </c>
      <c r="AL305" s="144">
        <v>29297854840.959999</v>
      </c>
      <c r="AM305" s="144">
        <v>72025455163.080002</v>
      </c>
      <c r="AN305" s="144">
        <v>16933359880.139999</v>
      </c>
      <c r="AO305" s="144">
        <v>93029146568.149994</v>
      </c>
      <c r="AP305" s="142">
        <v>205315940600</v>
      </c>
      <c r="AQ305" s="142">
        <v>262505483716.91</v>
      </c>
      <c r="AR305" s="144">
        <v>37229107500</v>
      </c>
      <c r="AS305" s="144">
        <v>5272420279.6599998</v>
      </c>
      <c r="AT305" s="144">
        <v>53027076858.68</v>
      </c>
      <c r="AU305" s="144">
        <v>1086242496000</v>
      </c>
      <c r="AV305" s="144">
        <v>16476480000</v>
      </c>
      <c r="AW305" s="144">
        <v>1188056550401.6799</v>
      </c>
      <c r="AX305" s="144">
        <v>97814732900</v>
      </c>
      <c r="AY305" s="144">
        <v>32932035981.57</v>
      </c>
      <c r="AZ305" s="144">
        <v>136583333866.49001</v>
      </c>
      <c r="BA305" s="144">
        <v>163263754163</v>
      </c>
      <c r="BB305" s="144">
        <v>51579400000</v>
      </c>
      <c r="BC305" s="144">
        <v>219386173489.44</v>
      </c>
      <c r="BD305" s="142">
        <v>309499253716</v>
      </c>
      <c r="BE305" s="142">
        <v>313251209726.73999</v>
      </c>
      <c r="BF305" s="144">
        <v>158017028000</v>
      </c>
      <c r="BG305" s="144">
        <v>163284688013.07001</v>
      </c>
      <c r="BH305" s="144">
        <v>29770523300</v>
      </c>
      <c r="BI305" s="144">
        <v>4658470500</v>
      </c>
      <c r="BJ305" s="144">
        <v>38433013969.260002</v>
      </c>
      <c r="BK305" s="144">
        <v>184741777600</v>
      </c>
      <c r="BL305" s="144">
        <v>48715086996.57</v>
      </c>
      <c r="BM305" s="144">
        <v>239165473462.23001</v>
      </c>
      <c r="BN305" s="144">
        <v>32646955000</v>
      </c>
      <c r="BO305" s="144">
        <v>5893012499.8599997</v>
      </c>
      <c r="BP305" s="144">
        <v>41897329187.209999</v>
      </c>
      <c r="BQ305" s="154">
        <v>43433</v>
      </c>
      <c r="BR305" s="144">
        <v>23236139000</v>
      </c>
      <c r="BS305" s="152">
        <v>2060575000</v>
      </c>
      <c r="BT305" s="144">
        <v>31965844680.669998</v>
      </c>
      <c r="BU305" s="144">
        <v>120998920500</v>
      </c>
      <c r="BV305" s="152">
        <v>135035514185.49001</v>
      </c>
      <c r="BW305" s="144">
        <f>246781948000+78104515000</f>
        <v>324886463000</v>
      </c>
      <c r="BX305" s="144">
        <v>395095403400.79999</v>
      </c>
      <c r="BY305" s="148">
        <v>82444272200</v>
      </c>
      <c r="BZ305" s="148">
        <v>10734486000</v>
      </c>
      <c r="CA305" s="148">
        <v>101949162472.50999</v>
      </c>
      <c r="CB305" s="148">
        <v>83498296900</v>
      </c>
      <c r="CC305" s="148">
        <v>83679804946.300003</v>
      </c>
      <c r="CD305" s="148">
        <v>20922248000</v>
      </c>
      <c r="CE305" s="148">
        <v>27218889725.720001</v>
      </c>
      <c r="CF305" s="148">
        <v>66380685840</v>
      </c>
      <c r="CG305" s="148">
        <v>140755081980.34</v>
      </c>
      <c r="CH305" s="148">
        <v>210000159598.98001</v>
      </c>
      <c r="CI305" s="148">
        <v>209002157800</v>
      </c>
      <c r="CJ305" s="148">
        <v>208989245008.53</v>
      </c>
      <c r="CK305" s="155">
        <v>99057703300</v>
      </c>
      <c r="CL305" s="155">
        <v>103570880459</v>
      </c>
      <c r="CM305" s="148">
        <v>72958983000</v>
      </c>
      <c r="CN305" s="148">
        <v>0</v>
      </c>
      <c r="CO305" s="148">
        <v>76139500647.399994</v>
      </c>
      <c r="CP305" s="148"/>
      <c r="CQ305" s="148"/>
      <c r="CR305" s="148"/>
      <c r="CS305" s="148">
        <v>234784990458</v>
      </c>
      <c r="CT305" s="148">
        <v>0</v>
      </c>
      <c r="CU305" s="148">
        <v>243018073160</v>
      </c>
      <c r="CV305" s="148"/>
      <c r="CW305" s="148"/>
      <c r="CX305" s="148"/>
    </row>
    <row r="306" spans="1:102" s="165" customFormat="1" ht="13.8" x14ac:dyDescent="0.25">
      <c r="A306" s="154">
        <v>43434</v>
      </c>
      <c r="B306" s="142">
        <v>531821098500</v>
      </c>
      <c r="C306" s="142">
        <v>547985951113.66998</v>
      </c>
      <c r="D306" s="144">
        <v>373888806260</v>
      </c>
      <c r="E306" s="144">
        <v>368114503500</v>
      </c>
      <c r="F306" s="144">
        <v>833972897735.83203</v>
      </c>
      <c r="G306" s="142">
        <v>120182280900</v>
      </c>
      <c r="H306" s="142">
        <v>130563115219.12</v>
      </c>
      <c r="I306" s="144">
        <v>1508752500</v>
      </c>
      <c r="J306" s="144">
        <v>132440</v>
      </c>
      <c r="K306" s="144">
        <v>2130556134.1300001</v>
      </c>
      <c r="L306" s="144">
        <v>614127817945</v>
      </c>
      <c r="M306" s="144">
        <v>663585270814.18103</v>
      </c>
      <c r="N306" s="144">
        <v>286544567960</v>
      </c>
      <c r="O306" s="144">
        <v>27544603680</v>
      </c>
      <c r="P306" s="144">
        <v>388054355566.09998</v>
      </c>
      <c r="Q306" s="144">
        <v>65265974250</v>
      </c>
      <c r="R306" s="144">
        <v>13779188290</v>
      </c>
      <c r="S306" s="144">
        <v>82154627737.929993</v>
      </c>
      <c r="T306" s="144">
        <v>361798668147.56</v>
      </c>
      <c r="U306" s="144">
        <v>35651886407.769997</v>
      </c>
      <c r="V306" s="144">
        <v>483610893615.27002</v>
      </c>
      <c r="W306" s="144">
        <v>30351249700</v>
      </c>
      <c r="X306" s="144">
        <v>4258542057.5799999</v>
      </c>
      <c r="Y306" s="144">
        <v>44494748591.690002</v>
      </c>
      <c r="Z306" s="144">
        <v>63865559200.599998</v>
      </c>
      <c r="AA306" s="144">
        <v>67560090183.82</v>
      </c>
      <c r="AB306" s="144">
        <v>34109045800</v>
      </c>
      <c r="AC306" s="144">
        <v>5241786652.1499996</v>
      </c>
      <c r="AD306" s="144">
        <v>43407564088.709999</v>
      </c>
      <c r="AE306" s="144">
        <v>29049490600</v>
      </c>
      <c r="AF306" s="144">
        <v>5071956614.5299997</v>
      </c>
      <c r="AG306" s="144">
        <v>37081635657.589996</v>
      </c>
      <c r="AH306" s="142">
        <v>500650683595.42401</v>
      </c>
      <c r="AI306" s="142">
        <v>611024965901.88306</v>
      </c>
      <c r="AJ306" s="144">
        <v>22669179300</v>
      </c>
      <c r="AK306" s="144">
        <v>2476824844.0100002</v>
      </c>
      <c r="AL306" s="144">
        <v>29284208236.889999</v>
      </c>
      <c r="AM306" s="144">
        <v>73067222212.080002</v>
      </c>
      <c r="AN306" s="144">
        <v>15522241220.139999</v>
      </c>
      <c r="AO306" s="144">
        <v>92038260917.669998</v>
      </c>
      <c r="AP306" s="142">
        <v>205310354500</v>
      </c>
      <c r="AQ306" s="142">
        <v>262542163510.01001</v>
      </c>
      <c r="AR306" s="144">
        <v>38763258000</v>
      </c>
      <c r="AS306" s="144">
        <v>5245142719.6599998</v>
      </c>
      <c r="AT306" s="144">
        <v>53019235524.68</v>
      </c>
      <c r="AU306" s="144">
        <v>1086277784000</v>
      </c>
      <c r="AV306" s="144">
        <v>43913453000</v>
      </c>
      <c r="AW306" s="144">
        <v>1188083405110.04</v>
      </c>
      <c r="AX306" s="144">
        <v>100233105200</v>
      </c>
      <c r="AY306" s="144">
        <v>30046674521.570007</v>
      </c>
      <c r="AZ306" s="144">
        <v>134327594797.35744</v>
      </c>
      <c r="BA306" s="144">
        <v>163646798233</v>
      </c>
      <c r="BB306" s="144">
        <v>46481400000</v>
      </c>
      <c r="BC306" s="144">
        <v>218434691091.91</v>
      </c>
      <c r="BD306" s="142">
        <v>309977776083</v>
      </c>
      <c r="BE306" s="142">
        <v>313791405636.39001</v>
      </c>
      <c r="BF306" s="144">
        <v>158043240000</v>
      </c>
      <c r="BG306" s="144">
        <v>163349591266.03</v>
      </c>
      <c r="BH306" s="164">
        <v>30070816400</v>
      </c>
      <c r="BI306" s="144">
        <v>4633557500</v>
      </c>
      <c r="BJ306" s="144">
        <v>38437637284.559998</v>
      </c>
      <c r="BK306" s="144">
        <v>178555259300</v>
      </c>
      <c r="BL306" s="144">
        <v>46502440496.57</v>
      </c>
      <c r="BM306" s="144">
        <v>236986943856.5</v>
      </c>
      <c r="BN306" s="144">
        <v>32647716000</v>
      </c>
      <c r="BO306" s="144">
        <v>5767696499.8599997</v>
      </c>
      <c r="BP306" s="144">
        <v>41782595319.519997</v>
      </c>
      <c r="BQ306" s="154">
        <v>43434</v>
      </c>
      <c r="BR306" s="144">
        <v>23266378000</v>
      </c>
      <c r="BS306" s="152">
        <v>2036000000</v>
      </c>
      <c r="BT306" s="144">
        <v>31976992905.849998</v>
      </c>
      <c r="BU306" s="144">
        <v>118803697000</v>
      </c>
      <c r="BV306" s="152">
        <v>135094155225.64999</v>
      </c>
      <c r="BW306" s="144">
        <f>246904799500+78296165000</f>
        <v>325200964500</v>
      </c>
      <c r="BX306" s="144">
        <v>391030636402.16998</v>
      </c>
      <c r="BY306" s="148">
        <v>79735533200</v>
      </c>
      <c r="BZ306" s="148">
        <v>10665209000</v>
      </c>
      <c r="CA306" s="148">
        <v>101951306043</v>
      </c>
      <c r="CB306" s="148">
        <v>82448532500</v>
      </c>
      <c r="CC306" s="148">
        <v>82627389745.520004</v>
      </c>
      <c r="CD306" s="148">
        <v>21943764000</v>
      </c>
      <c r="CE306" s="148">
        <v>27227783167.759998</v>
      </c>
      <c r="CF306" s="148">
        <v>66422346300</v>
      </c>
      <c r="CG306" s="148">
        <v>140538423820.34</v>
      </c>
      <c r="CH306" s="148">
        <v>209833410657.04001</v>
      </c>
      <c r="CI306" s="148">
        <v>206567783300</v>
      </c>
      <c r="CJ306" s="148">
        <v>206546306305.95001</v>
      </c>
      <c r="CK306" s="155">
        <v>99056287000</v>
      </c>
      <c r="CL306" s="155">
        <v>103590788514.33</v>
      </c>
      <c r="CM306" s="148">
        <v>72969982000</v>
      </c>
      <c r="CN306" s="148">
        <v>0</v>
      </c>
      <c r="CO306" s="148">
        <v>76165735093.570007</v>
      </c>
      <c r="CP306" s="148"/>
      <c r="CQ306" s="148"/>
      <c r="CR306" s="148"/>
      <c r="CS306" s="148">
        <v>235009053711</v>
      </c>
      <c r="CT306" s="148">
        <v>0</v>
      </c>
      <c r="CU306" s="148">
        <v>243291541565</v>
      </c>
      <c r="CV306" s="148"/>
      <c r="CW306" s="148"/>
      <c r="CX306" s="148"/>
    </row>
    <row r="307" spans="1:102" s="165" customFormat="1" ht="13.8" x14ac:dyDescent="0.25">
      <c r="A307" s="154">
        <v>43437</v>
      </c>
      <c r="B307" s="142">
        <f>496705069500+5094095000+10000000000</f>
        <v>511799164500</v>
      </c>
      <c r="C307" s="142">
        <v>548212531591.96002</v>
      </c>
      <c r="D307" s="144">
        <v>373789181766</v>
      </c>
      <c r="E307" s="144">
        <v>369361528200</v>
      </c>
      <c r="F307" s="144">
        <v>836293880710.98206</v>
      </c>
      <c r="G307" s="142">
        <v>121691363900</v>
      </c>
      <c r="H307" s="142">
        <v>130640005198.39</v>
      </c>
      <c r="I307" s="144">
        <v>0</v>
      </c>
      <c r="J307" s="144">
        <v>137280</v>
      </c>
      <c r="K307" s="144">
        <v>4134224739.0100002</v>
      </c>
      <c r="L307" s="144">
        <v>614305090231</v>
      </c>
      <c r="M307" s="144">
        <v>724203076638.69104</v>
      </c>
      <c r="N307" s="144">
        <v>286622532560</v>
      </c>
      <c r="O307" s="144">
        <v>28968459660</v>
      </c>
      <c r="P307" s="144">
        <v>388703999686.25</v>
      </c>
      <c r="Q307" s="144">
        <v>65356243850</v>
      </c>
      <c r="R307" s="144">
        <v>13928478480</v>
      </c>
      <c r="S307" s="144">
        <v>82331273551.729996</v>
      </c>
      <c r="T307" s="144">
        <v>361901342902</v>
      </c>
      <c r="U307" s="144">
        <v>36032933300</v>
      </c>
      <c r="V307" s="144">
        <v>484481780825.21997</v>
      </c>
      <c r="W307" s="144">
        <v>30366417200</v>
      </c>
      <c r="X307" s="144">
        <v>4366159162.5799999</v>
      </c>
      <c r="Y307" s="144">
        <v>44624171599.389999</v>
      </c>
      <c r="Z307" s="144">
        <v>65850868300.599998</v>
      </c>
      <c r="AA307" s="144">
        <v>68910547005.100006</v>
      </c>
      <c r="AB307" s="144">
        <v>34126453000</v>
      </c>
      <c r="AC307" s="144">
        <v>5351128802.1499996</v>
      </c>
      <c r="AD307" s="144">
        <v>43410611856.699997</v>
      </c>
      <c r="AE307" s="144">
        <v>29083495200</v>
      </c>
      <c r="AF307" s="144">
        <v>5333181824.5299997</v>
      </c>
      <c r="AG307" s="144">
        <v>37213367659.220001</v>
      </c>
      <c r="AH307" s="142">
        <v>500646342595.42401</v>
      </c>
      <c r="AI307" s="142">
        <v>611300226759.37097</v>
      </c>
      <c r="AJ307" s="144">
        <v>22646465300</v>
      </c>
      <c r="AK307" s="144">
        <v>2535686139.0100002</v>
      </c>
      <c r="AL307" s="144">
        <v>29317828067.830002</v>
      </c>
      <c r="AM307" s="144">
        <v>73166595738.080002</v>
      </c>
      <c r="AN307" s="144">
        <v>15674796140.139999</v>
      </c>
      <c r="AO307" s="144">
        <v>92227783193.720001</v>
      </c>
      <c r="AP307" s="142">
        <v>209392359000</v>
      </c>
      <c r="AQ307" s="142">
        <v>262651360979.31</v>
      </c>
      <c r="AR307" s="144">
        <v>38790243500</v>
      </c>
      <c r="AS307" s="144">
        <v>5397533639.6599998</v>
      </c>
      <c r="AT307" s="144">
        <v>53180149270.580002</v>
      </c>
      <c r="AU307" s="144">
        <v>1086547140500</v>
      </c>
      <c r="AV307" s="144">
        <v>45188953000</v>
      </c>
      <c r="AW307" s="144">
        <v>1190329286533.5601</v>
      </c>
      <c r="AX307" s="144">
        <v>100151489700</v>
      </c>
      <c r="AY307" s="144">
        <v>29622933241.57</v>
      </c>
      <c r="AZ307" s="144">
        <v>134396874667.00999</v>
      </c>
      <c r="BA307" s="144">
        <v>163753154500</v>
      </c>
      <c r="BB307" s="144">
        <v>48621122000</v>
      </c>
      <c r="BC307" s="144">
        <v>219870091406.32001</v>
      </c>
      <c r="BD307" s="142">
        <v>310238331869</v>
      </c>
      <c r="BE307" s="142">
        <v>314236920111.47998</v>
      </c>
      <c r="BF307" s="144">
        <v>157782440000</v>
      </c>
      <c r="BG307" s="144">
        <v>163204858279.67999</v>
      </c>
      <c r="BH307" s="164">
        <v>30106658200</v>
      </c>
      <c r="BI307" s="144">
        <v>4948171000</v>
      </c>
      <c r="BJ307" s="144">
        <v>38583681174.459999</v>
      </c>
      <c r="BK307" s="144">
        <v>178536632800</v>
      </c>
      <c r="BL307" s="144">
        <v>47273689000</v>
      </c>
      <c r="BM307" s="144">
        <v>237286646004.48999</v>
      </c>
      <c r="BN307" s="144">
        <v>32666522000</v>
      </c>
      <c r="BO307" s="144">
        <v>5896175999.8599997</v>
      </c>
      <c r="BP307" s="144">
        <v>41904542403.419998</v>
      </c>
      <c r="BQ307" s="154">
        <v>43437</v>
      </c>
      <c r="BR307" s="144">
        <v>23277914000</v>
      </c>
      <c r="BS307" s="152">
        <v>2053650000</v>
      </c>
      <c r="BT307" s="144">
        <v>32023041920.540001</v>
      </c>
      <c r="BU307" s="144">
        <v>118821696500</v>
      </c>
      <c r="BV307" s="152">
        <v>135200787394.17999</v>
      </c>
      <c r="BW307" s="144">
        <f>247156428500+78502650000</f>
        <v>325659078500</v>
      </c>
      <c r="BX307" s="144">
        <v>394176214099.90002</v>
      </c>
      <c r="BY307" s="148">
        <v>79842886700</v>
      </c>
      <c r="BZ307" s="148">
        <v>10891046000</v>
      </c>
      <c r="CA307" s="148">
        <v>102307137844.16</v>
      </c>
      <c r="CB307" s="148">
        <v>83495436600</v>
      </c>
      <c r="CC307" s="148">
        <v>83706438359.679993</v>
      </c>
      <c r="CD307" s="148">
        <v>21954389000</v>
      </c>
      <c r="CE307" s="148">
        <v>27253248197.040001</v>
      </c>
      <c r="CF307" s="148">
        <v>66479065630</v>
      </c>
      <c r="CG307" s="148">
        <v>146767206780.34</v>
      </c>
      <c r="CH307" s="148">
        <v>216143679754.67001</v>
      </c>
      <c r="CI307" s="148">
        <v>209343518700</v>
      </c>
      <c r="CJ307" s="148">
        <v>209398011144.98001</v>
      </c>
      <c r="CK307" s="155">
        <v>99051590000</v>
      </c>
      <c r="CL307" s="155">
        <v>103646528626.57001</v>
      </c>
      <c r="CM307" s="148">
        <v>73011147000</v>
      </c>
      <c r="CN307" s="148">
        <v>0</v>
      </c>
      <c r="CO307" s="148">
        <v>76252920778.119995</v>
      </c>
      <c r="CP307" s="148"/>
      <c r="CQ307" s="148"/>
      <c r="CR307" s="148"/>
      <c r="CS307" s="148">
        <v>235205527199</v>
      </c>
      <c r="CT307" s="148">
        <v>0</v>
      </c>
      <c r="CU307" s="148">
        <v>243636328838</v>
      </c>
      <c r="CV307" s="148"/>
      <c r="CW307" s="148"/>
      <c r="CX307" s="148"/>
    </row>
    <row r="308" spans="1:102" s="165" customFormat="1" ht="13.8" x14ac:dyDescent="0.25">
      <c r="A308" s="154">
        <v>43438</v>
      </c>
      <c r="B308" s="142">
        <v>506722291500</v>
      </c>
      <c r="C308" s="142">
        <v>546395202893.21002</v>
      </c>
      <c r="D308" s="144">
        <v>366262088046</v>
      </c>
      <c r="E308" s="144">
        <v>373419634600</v>
      </c>
      <c r="F308" s="144">
        <v>840417256807.14197</v>
      </c>
      <c r="G308" s="142">
        <v>121692471400</v>
      </c>
      <c r="H308" s="142">
        <v>130662321689.74001</v>
      </c>
      <c r="I308" s="144">
        <v>0</v>
      </c>
      <c r="J308" s="144">
        <v>134640</v>
      </c>
      <c r="K308" s="144">
        <v>4134425892.8400002</v>
      </c>
      <c r="L308" s="144">
        <v>614339295344</v>
      </c>
      <c r="M308" s="144">
        <v>724383123203.09094</v>
      </c>
      <c r="N308" s="144">
        <v>286628125400</v>
      </c>
      <c r="O308" s="144">
        <v>28719423580</v>
      </c>
      <c r="P308" s="144">
        <v>389033985919.90002</v>
      </c>
      <c r="Q308" s="144">
        <v>65347424850</v>
      </c>
      <c r="R308" s="144">
        <v>13930716640</v>
      </c>
      <c r="S308" s="144">
        <v>82334230759.190002</v>
      </c>
      <c r="T308" s="144">
        <v>361963218646.56</v>
      </c>
      <c r="U308" s="144">
        <v>36073289407.769997</v>
      </c>
      <c r="V308" s="144">
        <v>485006445131.57001</v>
      </c>
      <c r="W308" s="144">
        <v>30365440200</v>
      </c>
      <c r="X308" s="144">
        <v>4400274832.5799999</v>
      </c>
      <c r="Y308" s="144">
        <v>44663298035.480003</v>
      </c>
      <c r="Z308" s="144">
        <v>66556917000.599998</v>
      </c>
      <c r="AA308" s="144">
        <v>69655893935.210007</v>
      </c>
      <c r="AB308" s="144">
        <v>34110677900</v>
      </c>
      <c r="AC308" s="144">
        <v>5403230402.1499996</v>
      </c>
      <c r="AD308" s="144">
        <v>43451113657.440002</v>
      </c>
      <c r="AE308" s="144">
        <v>29086546200</v>
      </c>
      <c r="AF308" s="144">
        <v>5384602664.5299997</v>
      </c>
      <c r="AG308" s="144">
        <v>37272827196.080002</v>
      </c>
      <c r="AH308" s="142">
        <v>507642916595.41998</v>
      </c>
      <c r="AI308" s="142">
        <v>611366088623.89099</v>
      </c>
      <c r="AJ308" s="144">
        <v>22627094800</v>
      </c>
      <c r="AK308" s="144">
        <v>2561256569.0100002</v>
      </c>
      <c r="AL308" s="144">
        <v>29328002958.5</v>
      </c>
      <c r="AM308" s="144">
        <v>73134423526.080002</v>
      </c>
      <c r="AN308" s="144">
        <v>15678948220.139999</v>
      </c>
      <c r="AO308" s="144">
        <v>92209163539.25</v>
      </c>
      <c r="AP308" s="142">
        <v>221393757200</v>
      </c>
      <c r="AQ308" s="142">
        <v>262690025636.91</v>
      </c>
      <c r="AR308" s="144">
        <v>38781186500</v>
      </c>
      <c r="AS308" s="144">
        <v>5441283819.6599998</v>
      </c>
      <c r="AT308" s="144">
        <v>53222215082.410004</v>
      </c>
      <c r="AU308" s="144">
        <v>1086548120000</v>
      </c>
      <c r="AV308" s="144">
        <v>46382480000</v>
      </c>
      <c r="AW308" s="144">
        <v>1191758524340.6299</v>
      </c>
      <c r="AX308" s="144">
        <v>100108410300</v>
      </c>
      <c r="AY308" s="144">
        <v>28624972921.57</v>
      </c>
      <c r="AZ308" s="144">
        <v>134125049512.98</v>
      </c>
      <c r="BA308" s="144">
        <v>163605769996</v>
      </c>
      <c r="BB308" s="144">
        <v>49083674000</v>
      </c>
      <c r="BC308" s="144">
        <v>220902593197.54999</v>
      </c>
      <c r="BD308" s="142">
        <v>310124984538</v>
      </c>
      <c r="BE308" s="142">
        <v>314183563321.47998</v>
      </c>
      <c r="BF308" s="144">
        <v>159163939500</v>
      </c>
      <c r="BG308" s="144">
        <v>164625014338.17999</v>
      </c>
      <c r="BH308" s="164">
        <v>30113010400</v>
      </c>
      <c r="BI308" s="144">
        <v>4989937500</v>
      </c>
      <c r="BJ308" s="144">
        <v>38636603945.959999</v>
      </c>
      <c r="BK308" s="144">
        <v>172550895300</v>
      </c>
      <c r="BL308" s="144">
        <v>48376064296.57</v>
      </c>
      <c r="BM308" s="144">
        <v>238429697095.38</v>
      </c>
      <c r="BN308" s="144">
        <v>32676180400</v>
      </c>
      <c r="BO308" s="144">
        <v>5956694599.8599997</v>
      </c>
      <c r="BP308" s="144">
        <v>41981714128.879997</v>
      </c>
      <c r="BQ308" s="154">
        <f>A308</f>
        <v>43438</v>
      </c>
      <c r="BR308" s="144">
        <v>23279442000</v>
      </c>
      <c r="BS308" s="152">
        <v>2069175000</v>
      </c>
      <c r="BT308" s="144">
        <v>32045578090.779999</v>
      </c>
      <c r="BU308" s="144">
        <v>113330690500</v>
      </c>
      <c r="BV308" s="152">
        <v>135229630360</v>
      </c>
      <c r="BW308" s="144">
        <f>246958515500+78365300000</f>
        <v>325323815500</v>
      </c>
      <c r="BX308" s="144">
        <v>394787470816.53998</v>
      </c>
      <c r="BY308" s="148">
        <v>79804648700</v>
      </c>
      <c r="BZ308" s="148">
        <v>11001051000</v>
      </c>
      <c r="CA308" s="148">
        <v>102396788554.32001</v>
      </c>
      <c r="CB308" s="148">
        <v>84204644400</v>
      </c>
      <c r="CC308" s="148">
        <v>84411677264.160004</v>
      </c>
      <c r="CD308" s="148">
        <v>21952037000</v>
      </c>
      <c r="CE308" s="148">
        <v>27255875276.529999</v>
      </c>
      <c r="CF308" s="148">
        <v>66476816350</v>
      </c>
      <c r="CG308" s="148">
        <v>146958130940.34</v>
      </c>
      <c r="CH308" s="148">
        <v>216340351222.26999</v>
      </c>
      <c r="CI308" s="148">
        <v>211578282600</v>
      </c>
      <c r="CJ308" s="148">
        <v>211624297161.10999</v>
      </c>
      <c r="CK308" s="155">
        <v>99042709900</v>
      </c>
      <c r="CL308" s="155">
        <v>103766318318.14</v>
      </c>
      <c r="CM308" s="148">
        <v>72982412000</v>
      </c>
      <c r="CN308" s="148">
        <v>0</v>
      </c>
      <c r="CO308" s="148">
        <v>76239418448.770004</v>
      </c>
      <c r="CP308" s="148"/>
      <c r="CQ308" s="148"/>
      <c r="CR308" s="148"/>
      <c r="CS308" s="148">
        <v>240232309658</v>
      </c>
      <c r="CT308" s="148">
        <v>0</v>
      </c>
      <c r="CU308" s="148">
        <v>249632640806</v>
      </c>
      <c r="CV308" s="148"/>
      <c r="CW308" s="148"/>
      <c r="CX308" s="148"/>
    </row>
    <row r="309" spans="1:102" s="165" customFormat="1" ht="13.8" x14ac:dyDescent="0.25">
      <c r="A309" s="154">
        <v>43439</v>
      </c>
      <c r="B309" s="142">
        <v>531743012700</v>
      </c>
      <c r="C309" s="142">
        <v>545532932087.84003</v>
      </c>
      <c r="D309" s="144">
        <v>350151015664</v>
      </c>
      <c r="E309" s="144">
        <v>374049463000</v>
      </c>
      <c r="F309" s="144">
        <v>840873080103.82202</v>
      </c>
      <c r="G309" s="142">
        <v>121692813400</v>
      </c>
      <c r="H309" s="142">
        <v>130690161463.56</v>
      </c>
      <c r="I309" s="144">
        <v>0</v>
      </c>
      <c r="J309" s="144">
        <v>132440</v>
      </c>
      <c r="K309" s="144">
        <v>2126408416.1900001</v>
      </c>
      <c r="L309" s="144">
        <v>614292801579</v>
      </c>
      <c r="M309" s="144">
        <v>724483889770.14099</v>
      </c>
      <c r="N309" s="144">
        <v>286544701740</v>
      </c>
      <c r="O309" s="144">
        <v>28312221180</v>
      </c>
      <c r="P309" s="144">
        <v>388978572960.79999</v>
      </c>
      <c r="Q309" s="144">
        <v>64264006250</v>
      </c>
      <c r="R309" s="144">
        <v>13748747190</v>
      </c>
      <c r="S309" s="144">
        <v>82001433861.919998</v>
      </c>
      <c r="T309" s="144">
        <v>361879386309.56</v>
      </c>
      <c r="U309" s="144">
        <v>35682067407.769997</v>
      </c>
      <c r="V309" s="144">
        <v>484858478651.88</v>
      </c>
      <c r="W309" s="144">
        <v>30349396700</v>
      </c>
      <c r="X309" s="144">
        <v>4364123057.5799999</v>
      </c>
      <c r="Y309" s="144">
        <v>44617074447.080002</v>
      </c>
      <c r="Z309" s="144">
        <v>65993208200.599998</v>
      </c>
      <c r="AA309" s="144">
        <v>69087163803.020004</v>
      </c>
      <c r="AB309" s="144">
        <v>34037229100</v>
      </c>
      <c r="AC309" s="144">
        <v>5352862152.1499996</v>
      </c>
      <c r="AD309" s="144">
        <v>43331878898.769997</v>
      </c>
      <c r="AE309" s="144">
        <v>29011534000</v>
      </c>
      <c r="AF309" s="144">
        <v>5353131614.5299997</v>
      </c>
      <c r="AG309" s="144">
        <v>37171328575.160004</v>
      </c>
      <c r="AH309" s="142">
        <v>508648950595.42401</v>
      </c>
      <c r="AI309" s="142">
        <v>616444725367.91101</v>
      </c>
      <c r="AJ309" s="144">
        <v>22596744300</v>
      </c>
      <c r="AK309" s="144">
        <v>2541237344.0100002</v>
      </c>
      <c r="AL309" s="144">
        <v>29281607393.220001</v>
      </c>
      <c r="AM309" s="144">
        <v>72041080549.080002</v>
      </c>
      <c r="AN309" s="144">
        <v>15478386620.139999</v>
      </c>
      <c r="AO309" s="144">
        <v>91848685884.850006</v>
      </c>
      <c r="AP309" s="142">
        <v>220383949000</v>
      </c>
      <c r="AQ309" s="142">
        <v>265518239526.10999</v>
      </c>
      <c r="AR309" s="144">
        <v>38765988000</v>
      </c>
      <c r="AS309" s="144">
        <v>5399960219.6599998</v>
      </c>
      <c r="AT309" s="144">
        <v>53173063253.330002</v>
      </c>
      <c r="AU309" s="144">
        <v>1085989673000</v>
      </c>
      <c r="AV309" s="144">
        <v>55519588000</v>
      </c>
      <c r="AW309" s="144">
        <v>1191687005672.4199</v>
      </c>
      <c r="AX309" s="144">
        <v>100080653500</v>
      </c>
      <c r="AY309" s="144">
        <v>29045833521.57</v>
      </c>
      <c r="AZ309" s="144">
        <v>135369104933.16</v>
      </c>
      <c r="BA309" s="144">
        <v>162661347261</v>
      </c>
      <c r="BB309" s="144">
        <v>48776561000</v>
      </c>
      <c r="BC309" s="144">
        <v>219689092425.57001</v>
      </c>
      <c r="BD309" s="142">
        <v>309183842168</v>
      </c>
      <c r="BE309" s="142">
        <v>313302936386.73999</v>
      </c>
      <c r="BF309" s="144">
        <v>158504502500</v>
      </c>
      <c r="BG309" s="144">
        <v>164004263461.17999</v>
      </c>
      <c r="BH309" s="144">
        <v>30054741700</v>
      </c>
      <c r="BI309" s="144">
        <v>4952908500</v>
      </c>
      <c r="BJ309" s="144">
        <v>38546829959.230003</v>
      </c>
      <c r="BK309" s="144">
        <v>170525103300</v>
      </c>
      <c r="BL309" s="144">
        <v>50104110996.57</v>
      </c>
      <c r="BM309" s="144">
        <v>239805955047.39001</v>
      </c>
      <c r="BN309" s="144">
        <v>32670744000</v>
      </c>
      <c r="BO309" s="144">
        <v>6002262499.8599997</v>
      </c>
      <c r="BP309" s="144">
        <v>42028837186.699997</v>
      </c>
      <c r="BQ309" s="154">
        <v>43439</v>
      </c>
      <c r="BR309" s="144">
        <v>23183313000</v>
      </c>
      <c r="BS309" s="152">
        <v>2055225000</v>
      </c>
      <c r="BT309" s="144">
        <v>31940981845.369999</v>
      </c>
      <c r="BU309" s="144">
        <v>115710073500</v>
      </c>
      <c r="BV309" s="152">
        <v>135256671684.59</v>
      </c>
      <c r="BW309" s="144">
        <f>246941709000+77733505000</f>
        <v>324675214000</v>
      </c>
      <c r="BX309" s="144">
        <v>394002724927.59998</v>
      </c>
      <c r="BY309" s="148">
        <v>79661873700</v>
      </c>
      <c r="BZ309" s="148">
        <v>10915065000</v>
      </c>
      <c r="CA309" s="148">
        <v>102186034283.96001</v>
      </c>
      <c r="CB309" s="148">
        <v>83683117900</v>
      </c>
      <c r="CC309" s="148">
        <v>83881418690.539993</v>
      </c>
      <c r="CD309" s="148">
        <v>21935696500</v>
      </c>
      <c r="CE309" s="148">
        <v>27244513767.970001</v>
      </c>
      <c r="CF309" s="148">
        <v>66377887240</v>
      </c>
      <c r="CG309" s="148">
        <v>147090649320.34</v>
      </c>
      <c r="CH309" s="148">
        <v>216381929007.19</v>
      </c>
      <c r="CI309" s="148">
        <v>210005788700</v>
      </c>
      <c r="CJ309" s="148">
        <v>210043200981.17001</v>
      </c>
      <c r="CK309" s="155">
        <v>99041203200</v>
      </c>
      <c r="CL309" s="155">
        <v>103811142480.73</v>
      </c>
      <c r="CM309" s="148">
        <v>72896034000</v>
      </c>
      <c r="CN309" s="148">
        <v>0</v>
      </c>
      <c r="CO309" s="148">
        <v>76168273449.830002</v>
      </c>
      <c r="CP309" s="148"/>
      <c r="CQ309" s="148"/>
      <c r="CR309" s="148"/>
      <c r="CS309" s="148">
        <v>239524195072</v>
      </c>
      <c r="CT309" s="148">
        <v>0</v>
      </c>
      <c r="CU309" s="148">
        <v>248973329283</v>
      </c>
      <c r="CV309" s="148"/>
      <c r="CW309" s="148"/>
      <c r="CX309" s="148"/>
    </row>
    <row r="310" spans="1:102" s="165" customFormat="1" ht="13.8" x14ac:dyDescent="0.25">
      <c r="A310" s="154">
        <v>43440</v>
      </c>
      <c r="B310" s="142">
        <v>514472788700</v>
      </c>
      <c r="C310" s="142">
        <v>545224166199.22998</v>
      </c>
      <c r="D310" s="144">
        <v>350088396293</v>
      </c>
      <c r="E310" s="144">
        <v>380142466600</v>
      </c>
      <c r="F310" s="144">
        <v>841969709391.52197</v>
      </c>
      <c r="G310" s="142">
        <v>121692179400</v>
      </c>
      <c r="H310" s="142">
        <v>130712837637.69</v>
      </c>
      <c r="I310" s="144">
        <v>0</v>
      </c>
      <c r="J310" s="144">
        <v>132880</v>
      </c>
      <c r="K310" s="144">
        <v>2126299009.8800001</v>
      </c>
      <c r="L310" s="144">
        <v>631192930527</v>
      </c>
      <c r="M310" s="144">
        <v>724557018698.83105</v>
      </c>
      <c r="N310" s="144">
        <v>286388563140</v>
      </c>
      <c r="O310" s="144">
        <v>32809541360</v>
      </c>
      <c r="P310" s="144">
        <v>388745532784.09998</v>
      </c>
      <c r="Q310" s="144">
        <v>64235425500</v>
      </c>
      <c r="R310" s="144">
        <v>13750470880</v>
      </c>
      <c r="S310" s="144">
        <v>81923906607.800003</v>
      </c>
      <c r="T310" s="144">
        <v>361870622183.56</v>
      </c>
      <c r="U310" s="144">
        <v>40271647308.709999</v>
      </c>
      <c r="V310" s="144">
        <v>484761296968.46002</v>
      </c>
      <c r="W310" s="144">
        <v>30340540200</v>
      </c>
      <c r="X310" s="144">
        <v>4342080112.5799999</v>
      </c>
      <c r="Y310" s="144">
        <v>44592172983.059998</v>
      </c>
      <c r="Z310" s="144">
        <v>66222316600.599998</v>
      </c>
      <c r="AA310" s="144">
        <v>68791782019.559998</v>
      </c>
      <c r="AB310" s="144">
        <v>34013468000</v>
      </c>
      <c r="AC310" s="144">
        <v>5459475802.1499996</v>
      </c>
      <c r="AD310" s="144">
        <v>43419232220.790001</v>
      </c>
      <c r="AE310" s="144">
        <v>29005035800</v>
      </c>
      <c r="AF310" s="144">
        <v>5335677724.5299997</v>
      </c>
      <c r="AG310" s="144">
        <v>37152366351.010002</v>
      </c>
      <c r="AH310" s="142">
        <v>508646319095.42401</v>
      </c>
      <c r="AI310" s="142">
        <v>616535382253.48096</v>
      </c>
      <c r="AJ310" s="144">
        <v>22577281800</v>
      </c>
      <c r="AK310" s="144">
        <v>2534127689.0100002</v>
      </c>
      <c r="AL310" s="144">
        <v>29259013050.110001</v>
      </c>
      <c r="AM310" s="144">
        <v>71995184498.080002</v>
      </c>
      <c r="AN310" s="144">
        <v>15478593740.139999</v>
      </c>
      <c r="AO310" s="144">
        <v>91812572850.149994</v>
      </c>
      <c r="AP310" s="142">
        <v>220380071800</v>
      </c>
      <c r="AQ310" s="142">
        <v>265303096511.82999</v>
      </c>
      <c r="AR310" s="144">
        <v>38755547500</v>
      </c>
      <c r="AS310" s="144">
        <v>5374342439.6599998</v>
      </c>
      <c r="AT310" s="144">
        <v>53144399227.68</v>
      </c>
      <c r="AU310" s="144">
        <v>1105919903500</v>
      </c>
      <c r="AV310" s="144">
        <v>63117284000</v>
      </c>
      <c r="AW310" s="144">
        <v>1190709265732.9399</v>
      </c>
      <c r="AX310" s="144">
        <v>100035330900</v>
      </c>
      <c r="AY310" s="144">
        <v>28052619041.57</v>
      </c>
      <c r="AZ310" s="144">
        <v>134568879316.92</v>
      </c>
      <c r="BA310" s="144">
        <v>161791889932</v>
      </c>
      <c r="BB310" s="144">
        <v>48005050000</v>
      </c>
      <c r="BC310" s="144">
        <v>218085720423.14999</v>
      </c>
      <c r="BD310" s="142">
        <v>308925617928</v>
      </c>
      <c r="BE310" s="142">
        <v>313106151346.64001</v>
      </c>
      <c r="BF310" s="144">
        <v>159080392000</v>
      </c>
      <c r="BG310" s="144">
        <v>164618771460.03</v>
      </c>
      <c r="BH310" s="144">
        <v>30042539900</v>
      </c>
      <c r="BI310" s="144">
        <v>4930944500</v>
      </c>
      <c r="BJ310" s="144">
        <v>38518221247.25</v>
      </c>
      <c r="BK310" s="144">
        <v>178553427800</v>
      </c>
      <c r="BL310" s="144">
        <v>48887430996.57</v>
      </c>
      <c r="BM310" s="144">
        <v>238333921968.06</v>
      </c>
      <c r="BN310" s="144">
        <v>32664299600</v>
      </c>
      <c r="BO310" s="144">
        <v>5939611499.8599997</v>
      </c>
      <c r="BP310" s="144">
        <v>41966731410.279999</v>
      </c>
      <c r="BQ310" s="154">
        <v>43440</v>
      </c>
      <c r="BR310" s="144">
        <v>23122253000</v>
      </c>
      <c r="BS310" s="152">
        <v>2050325000</v>
      </c>
      <c r="BT310" s="144">
        <v>31880476529.119999</v>
      </c>
      <c r="BU310" s="144">
        <v>115704581500</v>
      </c>
      <c r="BV310" s="152">
        <v>135276672934.17</v>
      </c>
      <c r="BW310" s="144">
        <f>246702740500+77336160000</f>
        <v>324038900500</v>
      </c>
      <c r="BX310" s="144">
        <v>394173383446.09003</v>
      </c>
      <c r="BY310" s="148">
        <v>79624568700</v>
      </c>
      <c r="BZ310" s="148">
        <v>10884309500</v>
      </c>
      <c r="CA310" s="148">
        <v>102135388014.23</v>
      </c>
      <c r="CB310" s="148">
        <v>83447856400</v>
      </c>
      <c r="CC310" s="148">
        <v>83643548200.360001</v>
      </c>
      <c r="CD310" s="148">
        <v>21932213500</v>
      </c>
      <c r="CE310" s="148">
        <v>27246010140.16</v>
      </c>
      <c r="CF310" s="148">
        <v>66332941400</v>
      </c>
      <c r="CG310" s="148">
        <v>147545557840.34</v>
      </c>
      <c r="CH310" s="148">
        <v>216799878495.48001</v>
      </c>
      <c r="CI310" s="148">
        <v>209057117600</v>
      </c>
      <c r="CJ310" s="148">
        <v>209086026229.07001</v>
      </c>
      <c r="CK310" s="155">
        <v>99039977800</v>
      </c>
      <c r="CL310" s="155">
        <v>103828052032.66</v>
      </c>
      <c r="CM310" s="148">
        <v>72858851000</v>
      </c>
      <c r="CN310" s="148">
        <v>0</v>
      </c>
      <c r="CO310" s="148">
        <v>76146325191.899994</v>
      </c>
      <c r="CP310" s="148"/>
      <c r="CQ310" s="148"/>
      <c r="CR310" s="148"/>
      <c r="CS310" s="148">
        <v>239155013346</v>
      </c>
      <c r="CT310" s="148">
        <v>0</v>
      </c>
      <c r="CU310" s="148">
        <v>248653483289</v>
      </c>
      <c r="CV310" s="148"/>
      <c r="CW310" s="148"/>
      <c r="CX310" s="148"/>
    </row>
    <row r="311" spans="1:102" s="165" customFormat="1" ht="13.8" x14ac:dyDescent="0.25">
      <c r="A311" s="154">
        <v>43441</v>
      </c>
      <c r="B311" s="142">
        <v>514466819700</v>
      </c>
      <c r="C311" s="142">
        <v>545333488817.20001</v>
      </c>
      <c r="D311" s="144">
        <v>350018909115</v>
      </c>
      <c r="E311" s="144">
        <v>378109236100</v>
      </c>
      <c r="F311" s="144">
        <v>839949127225.76196</v>
      </c>
      <c r="G311" s="142">
        <v>121691267900</v>
      </c>
      <c r="H311" s="142">
        <v>130743435883.75999</v>
      </c>
      <c r="I311" s="144">
        <v>0</v>
      </c>
      <c r="J311" s="144">
        <v>139920</v>
      </c>
      <c r="K311" s="144">
        <v>2126301140.8800001</v>
      </c>
      <c r="L311" s="144">
        <v>631106762751</v>
      </c>
      <c r="M311" s="144">
        <v>724620093915.04102</v>
      </c>
      <c r="N311" s="144">
        <v>286234964460</v>
      </c>
      <c r="O311" s="144">
        <v>32345030240</v>
      </c>
      <c r="P311" s="144">
        <v>388718177033.5</v>
      </c>
      <c r="Q311" s="144">
        <v>64196898200</v>
      </c>
      <c r="R311" s="144">
        <v>13739382220</v>
      </c>
      <c r="S311" s="144">
        <v>81883864386.580002</v>
      </c>
      <c r="T311" s="144">
        <v>361808442284.56</v>
      </c>
      <c r="U311" s="144">
        <v>39963774708.709999</v>
      </c>
      <c r="V311" s="144">
        <v>484817724662.15002</v>
      </c>
      <c r="W311" s="144">
        <v>30338688700</v>
      </c>
      <c r="X311" s="144">
        <v>4348982492.5799999</v>
      </c>
      <c r="Y311" s="144">
        <v>44603223241.400002</v>
      </c>
      <c r="Z311" s="144">
        <v>66427825200.599998</v>
      </c>
      <c r="AA311" s="144">
        <v>68991416773.440002</v>
      </c>
      <c r="AB311" s="144">
        <v>33975751800</v>
      </c>
      <c r="AC311" s="144">
        <v>5385451202.1499996</v>
      </c>
      <c r="AD311" s="144">
        <v>43311950305.139999</v>
      </c>
      <c r="AE311" s="144">
        <v>28992923400</v>
      </c>
      <c r="AF311" s="144">
        <v>5345478484.5299997</v>
      </c>
      <c r="AG311" s="144">
        <v>37155045555.199997</v>
      </c>
      <c r="AH311" s="142">
        <v>508643645095.42401</v>
      </c>
      <c r="AI311" s="142">
        <v>611567640348.46106</v>
      </c>
      <c r="AJ311" s="144">
        <v>22563177300</v>
      </c>
      <c r="AK311" s="144">
        <v>2537325709.0100002</v>
      </c>
      <c r="AL311" s="144">
        <v>29252086160.57</v>
      </c>
      <c r="AM311" s="144">
        <v>71952542281.080002</v>
      </c>
      <c r="AN311" s="144">
        <v>15467574460.139999</v>
      </c>
      <c r="AO311" s="144">
        <v>91768575316.279999</v>
      </c>
      <c r="AP311" s="142">
        <v>220375291600</v>
      </c>
      <c r="AQ311" s="142">
        <v>265341544939.45001</v>
      </c>
      <c r="AR311" s="144">
        <v>38753708000</v>
      </c>
      <c r="AS311" s="144">
        <v>5383462959.6599998</v>
      </c>
      <c r="AT311" s="144">
        <v>53159072641.07</v>
      </c>
      <c r="AU311" s="144">
        <v>1105836347500</v>
      </c>
      <c r="AV311" s="144">
        <v>63823088000</v>
      </c>
      <c r="AW311" s="144">
        <v>1191563211492.8101</v>
      </c>
      <c r="AX311" s="144">
        <v>99996114700</v>
      </c>
      <c r="AY311" s="144">
        <v>28029665361.57</v>
      </c>
      <c r="AZ311" s="144">
        <v>134891549388.89999</v>
      </c>
      <c r="BA311" s="144">
        <v>161753170781</v>
      </c>
      <c r="BB311" s="144">
        <v>48122163000</v>
      </c>
      <c r="BC311" s="144">
        <v>218202294465.89001</v>
      </c>
      <c r="BD311" s="142">
        <v>308772010766</v>
      </c>
      <c r="BE311" s="142">
        <v>313017160773.28998</v>
      </c>
      <c r="BF311" s="144">
        <v>158624494499.99997</v>
      </c>
      <c r="BG311" s="144">
        <v>164201560106.92999</v>
      </c>
      <c r="BH311" s="144">
        <v>30028559400</v>
      </c>
      <c r="BI311" s="144">
        <v>4939187000</v>
      </c>
      <c r="BJ311" s="144">
        <v>38518041725.110001</v>
      </c>
      <c r="BK311" s="144">
        <v>175507538300</v>
      </c>
      <c r="BL311" s="144">
        <v>49345941996.57</v>
      </c>
      <c r="BM311" s="144">
        <v>238453562510.29001</v>
      </c>
      <c r="BN311" s="144">
        <v>32664320800</v>
      </c>
      <c r="BO311" s="144">
        <v>5978378999.8599997</v>
      </c>
      <c r="BP311" s="144">
        <v>42012512283.089996</v>
      </c>
      <c r="BQ311" s="154">
        <v>43441</v>
      </c>
      <c r="BR311" s="144">
        <v>23030201000</v>
      </c>
      <c r="BS311" s="152">
        <v>2044475000</v>
      </c>
      <c r="BT311" s="144">
        <v>31788186904.16</v>
      </c>
      <c r="BU311" s="144">
        <v>115702820500</v>
      </c>
      <c r="BV311" s="152">
        <v>135303554889.8</v>
      </c>
      <c r="BW311" s="144">
        <f>246621576000+77331655000</f>
        <v>323953231000</v>
      </c>
      <c r="BX311" s="144">
        <v>394118230997.21002</v>
      </c>
      <c r="BY311" s="148">
        <v>79603547700</v>
      </c>
      <c r="BZ311" s="148">
        <v>10898069500</v>
      </c>
      <c r="CA311" s="148">
        <v>102134443748.67</v>
      </c>
      <c r="CB311" s="148">
        <v>83449896700</v>
      </c>
      <c r="CC311" s="148">
        <v>83642637770.899994</v>
      </c>
      <c r="CD311" s="148">
        <v>21931220000</v>
      </c>
      <c r="CE311" s="148">
        <v>27249995962.209999</v>
      </c>
      <c r="CF311" s="148">
        <v>66314913220</v>
      </c>
      <c r="CG311" s="148">
        <v>148593281360.34</v>
      </c>
      <c r="CH311" s="148">
        <v>217837543488.37</v>
      </c>
      <c r="CI311" s="148">
        <v>208500203700</v>
      </c>
      <c r="CJ311" s="148">
        <v>208520656981.31</v>
      </c>
      <c r="CK311" s="155">
        <v>99039074100</v>
      </c>
      <c r="CL311" s="155">
        <v>103854013487.96001</v>
      </c>
      <c r="CM311" s="148">
        <v>72859797000</v>
      </c>
      <c r="CN311" s="148">
        <v>0</v>
      </c>
      <c r="CO311" s="148">
        <v>76162506471.059998</v>
      </c>
      <c r="CP311" s="148"/>
      <c r="CQ311" s="148"/>
      <c r="CR311" s="148"/>
      <c r="CS311" s="148">
        <v>238771704058</v>
      </c>
      <c r="CT311" s="148">
        <v>0</v>
      </c>
      <c r="CU311" s="148">
        <v>248320911574</v>
      </c>
      <c r="CV311" s="148"/>
      <c r="CW311" s="148"/>
      <c r="CX311" s="148"/>
    </row>
    <row r="312" spans="1:102" s="165" customFormat="1" ht="13.8" x14ac:dyDescent="0.25">
      <c r="A312" s="154">
        <v>43444</v>
      </c>
      <c r="B312" s="142">
        <v>517748166700</v>
      </c>
      <c r="C312" s="142">
        <v>545729254647.70001</v>
      </c>
      <c r="D312" s="144">
        <v>349729340922</v>
      </c>
      <c r="E312" s="144">
        <v>377940893700</v>
      </c>
      <c r="F312" s="144">
        <v>839742195153.45203</v>
      </c>
      <c r="G312" s="142">
        <v>121834595400</v>
      </c>
      <c r="H312" s="142">
        <v>130815537298.5</v>
      </c>
      <c r="I312" s="144">
        <v>0</v>
      </c>
      <c r="J312" s="144">
        <v>139920</v>
      </c>
      <c r="K312" s="144">
        <v>2126286413.6199999</v>
      </c>
      <c r="L312" s="144">
        <v>630863226686</v>
      </c>
      <c r="M312" s="144">
        <v>724765519734.48096</v>
      </c>
      <c r="N312" s="144">
        <v>286006554500</v>
      </c>
      <c r="O312" s="144">
        <v>32112737740</v>
      </c>
      <c r="P312" s="144">
        <v>388444371715.98999</v>
      </c>
      <c r="Q312" s="144">
        <v>63953193100</v>
      </c>
      <c r="R312" s="144">
        <v>13654812120</v>
      </c>
      <c r="S312" s="144">
        <v>81585011277.960007</v>
      </c>
      <c r="T312" s="144">
        <v>361542254841.56</v>
      </c>
      <c r="U312" s="144">
        <v>39727744208.709999</v>
      </c>
      <c r="V312" s="144">
        <v>484554814723.59998</v>
      </c>
      <c r="W312" s="144">
        <v>30300323700</v>
      </c>
      <c r="X312" s="144">
        <v>4325325992.5799999</v>
      </c>
      <c r="Y312" s="144">
        <v>44558211599.139999</v>
      </c>
      <c r="Z312" s="144">
        <v>66052536600.599998</v>
      </c>
      <c r="AA312" s="144">
        <v>68601078203.080002</v>
      </c>
      <c r="AB312" s="144">
        <v>33869101800</v>
      </c>
      <c r="AC312" s="144">
        <v>5397256202.1499996</v>
      </c>
      <c r="AD312" s="144">
        <v>43230612327.379997</v>
      </c>
      <c r="AE312" s="144">
        <v>28883837000</v>
      </c>
      <c r="AF312" s="144">
        <v>5310264484.5299997</v>
      </c>
      <c r="AG312" s="144">
        <v>37025717273.099998</v>
      </c>
      <c r="AH312" s="142">
        <v>508636235595.42401</v>
      </c>
      <c r="AI312" s="142">
        <v>611031682938.37097</v>
      </c>
      <c r="AJ312" s="144">
        <v>22499212800</v>
      </c>
      <c r="AK312" s="144">
        <v>2522808209.0100002</v>
      </c>
      <c r="AL312" s="144">
        <v>29185544567.759998</v>
      </c>
      <c r="AM312" s="144">
        <v>71699527236.080002</v>
      </c>
      <c r="AN312" s="144">
        <v>15370663860.139999</v>
      </c>
      <c r="AO312" s="144">
        <v>91447759368.850006</v>
      </c>
      <c r="AP312" s="142">
        <v>220360046000</v>
      </c>
      <c r="AQ312" s="142">
        <v>265448658644.78</v>
      </c>
      <c r="AR312" s="144">
        <v>38711878000</v>
      </c>
      <c r="AS312" s="144">
        <v>5352442959.6599998</v>
      </c>
      <c r="AT312" s="144">
        <v>53108276350.07</v>
      </c>
      <c r="AU312" s="144">
        <v>1105568047500</v>
      </c>
      <c r="AV312" s="144">
        <v>64251980000</v>
      </c>
      <c r="AW312" s="144">
        <v>1192423850305.04</v>
      </c>
      <c r="AX312" s="144">
        <v>99872060500</v>
      </c>
      <c r="AY312" s="144">
        <v>23306746461.57</v>
      </c>
      <c r="AZ312" s="144">
        <v>131091100043.02</v>
      </c>
      <c r="BA312" s="144">
        <v>160991418019</v>
      </c>
      <c r="BB312" s="144">
        <v>48066937000</v>
      </c>
      <c r="BC312" s="144">
        <v>217500260675.59</v>
      </c>
      <c r="BD312" s="142">
        <v>307263088727</v>
      </c>
      <c r="BE312" s="142">
        <v>311693280922.90002</v>
      </c>
      <c r="BF312" s="144">
        <v>158784390000</v>
      </c>
      <c r="BG312" s="144">
        <v>164477518838.10999</v>
      </c>
      <c r="BH312" s="144">
        <v>29955191600</v>
      </c>
      <c r="BI312" s="144">
        <v>4910352000</v>
      </c>
      <c r="BJ312" s="144">
        <v>38432514384.830002</v>
      </c>
      <c r="BK312" s="144">
        <v>175310927800</v>
      </c>
      <c r="BL312" s="144">
        <v>45065673096.57</v>
      </c>
      <c r="BM312" s="144">
        <v>234249667799.17001</v>
      </c>
      <c r="BN312" s="144">
        <v>32657593000</v>
      </c>
      <c r="BO312" s="144">
        <v>5749969199.8599997</v>
      </c>
      <c r="BP312" s="144">
        <v>41798345564.080002</v>
      </c>
      <c r="BQ312" s="154">
        <v>43444</v>
      </c>
      <c r="BR312" s="144">
        <v>22852143000</v>
      </c>
      <c r="BS312" s="152">
        <v>2032650000</v>
      </c>
      <c r="BT312" s="144">
        <v>31615209628.990002</v>
      </c>
      <c r="BU312" s="144">
        <v>115674574500</v>
      </c>
      <c r="BV312" s="152">
        <v>135382672640.28</v>
      </c>
      <c r="BW312" s="144">
        <f>246318969500+76621075000</f>
        <v>322940044500</v>
      </c>
      <c r="BX312" s="144">
        <v>396305936354.81</v>
      </c>
      <c r="BY312" s="148">
        <v>79392355200</v>
      </c>
      <c r="BZ312" s="148">
        <v>10835977000</v>
      </c>
      <c r="CA312" s="148">
        <v>101914877805.09</v>
      </c>
      <c r="CB312" s="148">
        <v>83239465400</v>
      </c>
      <c r="CC312" s="148">
        <v>83423424527.300003</v>
      </c>
      <c r="CD312" s="148">
        <v>21909101500</v>
      </c>
      <c r="CE312" s="148">
        <v>27242815027.630001</v>
      </c>
      <c r="CF312" s="148">
        <v>66159781050</v>
      </c>
      <c r="CG312" s="148">
        <v>146979623560.34</v>
      </c>
      <c r="CH312" s="148">
        <v>216092534699.26999</v>
      </c>
      <c r="CI312" s="148">
        <v>207700003400</v>
      </c>
      <c r="CJ312" s="148">
        <v>207692585088.38</v>
      </c>
      <c r="CK312" s="155">
        <v>99034389600</v>
      </c>
      <c r="CL312" s="155">
        <v>103913279002.61</v>
      </c>
      <c r="CM312" s="148">
        <v>72819991000</v>
      </c>
      <c r="CN312" s="148">
        <v>0</v>
      </c>
      <c r="CO312" s="148">
        <v>75856292283.270004</v>
      </c>
      <c r="CP312" s="148"/>
      <c r="CQ312" s="148"/>
      <c r="CR312" s="148"/>
      <c r="CS312" s="148">
        <v>237808244050</v>
      </c>
      <c r="CT312" s="148">
        <v>0</v>
      </c>
      <c r="CU312" s="148">
        <v>247509318221</v>
      </c>
      <c r="CV312" s="148"/>
      <c r="CW312" s="148"/>
      <c r="CX312" s="148"/>
    </row>
    <row r="313" spans="1:102" s="165" customFormat="1" ht="13.8" x14ac:dyDescent="0.25">
      <c r="A313" s="154">
        <v>43445</v>
      </c>
      <c r="B313" s="142">
        <v>517744621700</v>
      </c>
      <c r="C313" s="142">
        <v>545827776764.54999</v>
      </c>
      <c r="D313" s="144">
        <v>343552695880</v>
      </c>
      <c r="E313" s="144">
        <v>376221156900</v>
      </c>
      <c r="F313" s="144">
        <v>835355812318.31201</v>
      </c>
      <c r="G313" s="142">
        <v>121834463400</v>
      </c>
      <c r="H313" s="142">
        <v>130839858213.47</v>
      </c>
      <c r="I313" s="144">
        <v>1003618000</v>
      </c>
      <c r="J313" s="144">
        <v>139040</v>
      </c>
      <c r="K313" s="144">
        <v>2126744378.47</v>
      </c>
      <c r="L313" s="144">
        <v>639700499730</v>
      </c>
      <c r="M313" s="144">
        <v>824645225258.82104</v>
      </c>
      <c r="N313" s="144">
        <v>285719346900</v>
      </c>
      <c r="O313" s="144">
        <v>33888449380</v>
      </c>
      <c r="P313" s="144">
        <v>388064992061.23999</v>
      </c>
      <c r="Q313" s="144">
        <v>60592447150</v>
      </c>
      <c r="R313" s="144">
        <v>13608590440</v>
      </c>
      <c r="S313" s="144">
        <v>81440357142.210007</v>
      </c>
      <c r="T313" s="144">
        <v>361349494213.56</v>
      </c>
      <c r="U313" s="144">
        <v>41564061908.709999</v>
      </c>
      <c r="V313" s="144">
        <v>484151978157.31</v>
      </c>
      <c r="W313" s="144">
        <v>30275585700</v>
      </c>
      <c r="X313" s="144">
        <v>4291248882.5799999</v>
      </c>
      <c r="Y313" s="144">
        <v>44505397551.440002</v>
      </c>
      <c r="Z313" s="144">
        <v>66047817601.769997</v>
      </c>
      <c r="AA313" s="144">
        <v>68005437269.720001</v>
      </c>
      <c r="AB313" s="144">
        <v>33784897100</v>
      </c>
      <c r="AC313" s="144">
        <v>5616830402.1499996</v>
      </c>
      <c r="AD313" s="144">
        <v>43370490570.879997</v>
      </c>
      <c r="AE313" s="144">
        <v>28819438500</v>
      </c>
      <c r="AF313" s="144">
        <v>5274591764.5299997</v>
      </c>
      <c r="AG313" s="144">
        <v>36930154390.720001</v>
      </c>
      <c r="AH313" s="142">
        <v>508649995095.42401</v>
      </c>
      <c r="AI313" s="142">
        <v>565797269009.13098</v>
      </c>
      <c r="AJ313" s="144">
        <v>22468650300</v>
      </c>
      <c r="AK313" s="144">
        <v>2500674519.0100002</v>
      </c>
      <c r="AL313" s="144">
        <v>29135838978.5</v>
      </c>
      <c r="AM313" s="144">
        <v>68558939850.080002</v>
      </c>
      <c r="AN313" s="144">
        <v>15319454820.139999</v>
      </c>
      <c r="AO313" s="144">
        <v>91292485421.509995</v>
      </c>
      <c r="AP313" s="142">
        <v>215355244800</v>
      </c>
      <c r="AQ313" s="142">
        <v>266684046747.95001</v>
      </c>
      <c r="AR313" s="144">
        <v>38682931000</v>
      </c>
      <c r="AS313" s="144">
        <v>5312396019.6599998</v>
      </c>
      <c r="AT313" s="144">
        <v>53045626536.519997</v>
      </c>
      <c r="AU313" s="144">
        <v>1105209185000</v>
      </c>
      <c r="AV313" s="144">
        <v>63464588000</v>
      </c>
      <c r="AW313" s="144">
        <v>1191509983159.24</v>
      </c>
      <c r="AX313" s="144">
        <v>99821988700</v>
      </c>
      <c r="AY313" s="144">
        <v>25425091622.16</v>
      </c>
      <c r="AZ313" s="144">
        <v>133635370778.45</v>
      </c>
      <c r="BA313" s="144">
        <v>159234192133</v>
      </c>
      <c r="BB313" s="144">
        <v>48622072000</v>
      </c>
      <c r="BC313" s="144">
        <v>215245372181.06</v>
      </c>
      <c r="BD313" s="142">
        <v>306461935123</v>
      </c>
      <c r="BE313" s="142">
        <v>310771049021.77002</v>
      </c>
      <c r="BF313" s="144">
        <v>158091957000</v>
      </c>
      <c r="BG313" s="144">
        <v>163823737525.63</v>
      </c>
      <c r="BH313" s="144">
        <v>29919459600</v>
      </c>
      <c r="BI313" s="144">
        <v>4873487000</v>
      </c>
      <c r="BJ313" s="144">
        <v>38365480026.389999</v>
      </c>
      <c r="BK313" s="144">
        <v>172297446300</v>
      </c>
      <c r="BL313" s="144">
        <v>49399292796.57</v>
      </c>
      <c r="BM313" s="144">
        <v>237484226674.5</v>
      </c>
      <c r="BN313" s="144">
        <v>32645828300</v>
      </c>
      <c r="BO313" s="144">
        <v>5861259099.8599997</v>
      </c>
      <c r="BP313" s="144">
        <v>41904869848.550003</v>
      </c>
      <c r="BQ313" s="154">
        <v>43445</v>
      </c>
      <c r="BR313" s="144">
        <v>22657609000</v>
      </c>
      <c r="BS313" s="152">
        <v>2019900000</v>
      </c>
      <c r="BT313" s="144">
        <v>31413611389.709999</v>
      </c>
      <c r="BU313" s="144">
        <v>115664138000</v>
      </c>
      <c r="BV313" s="152">
        <v>135401498994.83</v>
      </c>
      <c r="BW313" s="144">
        <f>245691072500+75750155000</f>
        <v>321441227500</v>
      </c>
      <c r="BX313" s="144">
        <v>394050947769.52002</v>
      </c>
      <c r="BY313" s="148">
        <v>79294558200</v>
      </c>
      <c r="BZ313" s="148">
        <v>10740954500</v>
      </c>
      <c r="CA313" s="148">
        <v>101739967810.71001</v>
      </c>
      <c r="CB313" s="148">
        <v>82690558000</v>
      </c>
      <c r="CC313" s="148">
        <v>82871924057.830002</v>
      </c>
      <c r="CD313" s="148">
        <v>21894927500</v>
      </c>
      <c r="CE313" s="148">
        <v>27233442648.75</v>
      </c>
      <c r="CF313" s="148">
        <v>66000658090</v>
      </c>
      <c r="CG313" s="148">
        <v>146129126600.34</v>
      </c>
      <c r="CH313" s="148">
        <v>215090883465.31</v>
      </c>
      <c r="CI313" s="148">
        <v>206325158300</v>
      </c>
      <c r="CJ313" s="148">
        <v>206309381093.95999</v>
      </c>
      <c r="CK313" s="155">
        <v>99032935900</v>
      </c>
      <c r="CL313" s="155">
        <v>103921619498.78</v>
      </c>
      <c r="CM313" s="148">
        <v>72736169000</v>
      </c>
      <c r="CN313" s="148">
        <v>0</v>
      </c>
      <c r="CO313" s="148">
        <v>75787591700.990005</v>
      </c>
      <c r="CP313" s="148"/>
      <c r="CQ313" s="148"/>
      <c r="CR313" s="148"/>
      <c r="CS313" s="148">
        <v>236552734514</v>
      </c>
      <c r="CT313" s="148">
        <v>0</v>
      </c>
      <c r="CU313" s="148">
        <v>246304468077</v>
      </c>
      <c r="CV313" s="148"/>
      <c r="CW313" s="148"/>
      <c r="CX313" s="148"/>
    </row>
    <row r="314" spans="1:102" s="165" customFormat="1" ht="13.8" x14ac:dyDescent="0.25">
      <c r="A314" s="154">
        <v>43446</v>
      </c>
      <c r="B314" s="142">
        <v>517736663700</v>
      </c>
      <c r="C314" s="142">
        <v>545945739966.08002</v>
      </c>
      <c r="D314" s="144">
        <v>334010733326</v>
      </c>
      <c r="E314" s="144">
        <v>384121689700</v>
      </c>
      <c r="F314" s="144">
        <v>843293835472.66199</v>
      </c>
      <c r="G314" s="142">
        <v>121843311400</v>
      </c>
      <c r="H314" s="142">
        <v>130877828424.75999</v>
      </c>
      <c r="I314" s="144">
        <v>1003607000</v>
      </c>
      <c r="J314" s="144">
        <v>147400</v>
      </c>
      <c r="K314" s="144">
        <v>2126679064.4100001</v>
      </c>
      <c r="L314" s="144">
        <v>659606876491</v>
      </c>
      <c r="M314" s="144">
        <v>824995395688.61096</v>
      </c>
      <c r="N314" s="144">
        <v>285700385200</v>
      </c>
      <c r="O314" s="144">
        <v>33566034800</v>
      </c>
      <c r="P314" s="144">
        <v>388395169906.28003</v>
      </c>
      <c r="Q314" s="144">
        <v>60702431100</v>
      </c>
      <c r="R314" s="144">
        <v>13676331150</v>
      </c>
      <c r="S314" s="144">
        <v>81627900433.259995</v>
      </c>
      <c r="T314" s="144">
        <v>351074021663.56</v>
      </c>
      <c r="U314" s="144">
        <v>41495101508.709999</v>
      </c>
      <c r="V314" s="144">
        <v>484509149418.20001</v>
      </c>
      <c r="W314" s="144">
        <v>30299067200</v>
      </c>
      <c r="X314" s="144">
        <v>4319717927.5799999</v>
      </c>
      <c r="Y314" s="144">
        <v>44563352122.410004</v>
      </c>
      <c r="Z314" s="144">
        <v>66493134701.769997</v>
      </c>
      <c r="AA314" s="144">
        <v>68665729623.709999</v>
      </c>
      <c r="AB314" s="144">
        <v>33794282000</v>
      </c>
      <c r="AC314" s="144">
        <v>5660097752.1499996</v>
      </c>
      <c r="AD314" s="144">
        <v>43426758717.459999</v>
      </c>
      <c r="AE314" s="144">
        <v>28875276300</v>
      </c>
      <c r="AF314" s="144">
        <v>5317882354.5299997</v>
      </c>
      <c r="AG314" s="144">
        <v>37033386303.900002</v>
      </c>
      <c r="AH314" s="142">
        <v>508641520595.42401</v>
      </c>
      <c r="AI314" s="142">
        <v>562052300678.42102</v>
      </c>
      <c r="AJ314" s="144">
        <v>22472993800</v>
      </c>
      <c r="AK314" s="144">
        <v>2519311574.0100002</v>
      </c>
      <c r="AL314" s="144">
        <v>29162808819.950001</v>
      </c>
      <c r="AM314" s="144">
        <v>68666269900.080002</v>
      </c>
      <c r="AN314" s="144">
        <v>15397707700.139999</v>
      </c>
      <c r="AO314" s="144">
        <v>91487849205.110001</v>
      </c>
      <c r="AP314" s="142">
        <v>215351732600</v>
      </c>
      <c r="AQ314" s="142">
        <v>266719797327.48999</v>
      </c>
      <c r="AR314" s="144">
        <v>38704813500</v>
      </c>
      <c r="AS314" s="144">
        <v>5349540699.6599998</v>
      </c>
      <c r="AT314" s="144">
        <v>53112051388.260002</v>
      </c>
      <c r="AU314" s="144">
        <v>1105097557500</v>
      </c>
      <c r="AV314" s="144">
        <v>64042946000</v>
      </c>
      <c r="AW314" s="144">
        <v>1192209117593.25</v>
      </c>
      <c r="AX314" s="144">
        <v>99753306300</v>
      </c>
      <c r="AY314" s="144">
        <v>24648082502.16</v>
      </c>
      <c r="AZ314" s="144">
        <v>132810457233.53999</v>
      </c>
      <c r="BA314" s="144">
        <v>159902515110</v>
      </c>
      <c r="BB314" s="144">
        <v>51072927000</v>
      </c>
      <c r="BC314" s="144">
        <v>217307777339.41</v>
      </c>
      <c r="BD314" s="142">
        <v>307295527618</v>
      </c>
      <c r="BE314" s="142">
        <v>311666294630.20001</v>
      </c>
      <c r="BF314" s="144">
        <v>158530349500</v>
      </c>
      <c r="BG314" s="144">
        <v>164300819215.42999</v>
      </c>
      <c r="BH314" s="144">
        <v>29963191800</v>
      </c>
      <c r="BI314" s="144">
        <v>4908382000</v>
      </c>
      <c r="BJ314" s="144">
        <v>38449673124.550003</v>
      </c>
      <c r="BK314" s="144">
        <v>172314213300</v>
      </c>
      <c r="BL314" s="144">
        <v>48568960796.57</v>
      </c>
      <c r="BM314" s="144">
        <v>236705662707.12</v>
      </c>
      <c r="BN314" s="144">
        <v>32649968700</v>
      </c>
      <c r="BO314" s="144">
        <v>5858077099.8599997</v>
      </c>
      <c r="BP314" s="144">
        <v>41911375528.57</v>
      </c>
      <c r="BQ314" s="154">
        <v>43446</v>
      </c>
      <c r="BR314" s="144">
        <v>22720089000</v>
      </c>
      <c r="BS314" s="152">
        <v>2033175000</v>
      </c>
      <c r="BT314" s="144">
        <v>31494241281.16</v>
      </c>
      <c r="BU314" s="144">
        <v>115642796000</v>
      </c>
      <c r="BV314" s="152">
        <v>135408398610.14</v>
      </c>
      <c r="BW314" s="144">
        <f>245514750000+76193240000</f>
        <v>321707990000</v>
      </c>
      <c r="BX314" s="144">
        <v>392431372104.03998</v>
      </c>
      <c r="BY314" s="148">
        <v>79418189200</v>
      </c>
      <c r="BZ314" s="148">
        <v>10821191000</v>
      </c>
      <c r="CA314" s="148">
        <v>101961743345.06</v>
      </c>
      <c r="CB314" s="148">
        <v>83136061300</v>
      </c>
      <c r="CC314" s="148">
        <v>83315503523.110001</v>
      </c>
      <c r="CD314" s="148">
        <v>21908853000</v>
      </c>
      <c r="CE314" s="148">
        <v>27252347891.970001</v>
      </c>
      <c r="CF314" s="148">
        <v>66038867340</v>
      </c>
      <c r="CG314" s="148">
        <v>149758982140.34</v>
      </c>
      <c r="CH314" s="148">
        <v>218765757400.29001</v>
      </c>
      <c r="CI314" s="148">
        <v>207367019300</v>
      </c>
      <c r="CJ314" s="148">
        <v>207342888241.81</v>
      </c>
      <c r="CK314" s="155">
        <v>99031661000</v>
      </c>
      <c r="CL314" s="155">
        <v>103701484205.62</v>
      </c>
      <c r="CM314" s="148">
        <v>72719479000</v>
      </c>
      <c r="CN314" s="148">
        <v>0</v>
      </c>
      <c r="CO314" s="148">
        <v>75785442717.910004</v>
      </c>
      <c r="CP314" s="148"/>
      <c r="CQ314" s="148"/>
      <c r="CR314" s="148"/>
      <c r="CS314" s="148">
        <v>236456038128</v>
      </c>
      <c r="CT314" s="148">
        <v>0</v>
      </c>
      <c r="CU314" s="148">
        <v>246258417502</v>
      </c>
      <c r="CV314" s="148">
        <v>0</v>
      </c>
      <c r="CW314" s="148">
        <v>0</v>
      </c>
      <c r="CX314" s="148">
        <v>190188</v>
      </c>
    </row>
    <row r="315" spans="1:102" s="165" customFormat="1" ht="13.8" x14ac:dyDescent="0.25">
      <c r="A315" s="154">
        <v>43447</v>
      </c>
      <c r="B315" s="142">
        <v>517730694700</v>
      </c>
      <c r="C315" s="142">
        <v>546006157156.53003</v>
      </c>
      <c r="D315" s="144">
        <v>326516528928</v>
      </c>
      <c r="E315" s="144">
        <v>387670596600</v>
      </c>
      <c r="F315" s="144">
        <v>846930186826.19202</v>
      </c>
      <c r="G315" s="142">
        <v>121842443900</v>
      </c>
      <c r="H315" s="142">
        <v>130903098954.78999</v>
      </c>
      <c r="I315" s="144">
        <v>1003596000</v>
      </c>
      <c r="J315" s="144">
        <v>147400</v>
      </c>
      <c r="K315" s="144">
        <v>2126826601.1300001</v>
      </c>
      <c r="L315" s="144">
        <v>660086994970</v>
      </c>
      <c r="M315" s="144">
        <v>825638174308.54102</v>
      </c>
      <c r="N315" s="144">
        <v>285892551080</v>
      </c>
      <c r="O315" s="144">
        <v>33452692300</v>
      </c>
      <c r="P315" s="144">
        <v>389145414232.90002</v>
      </c>
      <c r="Q315" s="144">
        <v>54876955700</v>
      </c>
      <c r="R315" s="144">
        <v>13816624250</v>
      </c>
      <c r="S315" s="144">
        <v>81897803454.710007</v>
      </c>
      <c r="T315" s="144">
        <v>351110646443.56</v>
      </c>
      <c r="U315" s="144">
        <v>41727503008.709999</v>
      </c>
      <c r="V315" s="144">
        <v>485257322872.12</v>
      </c>
      <c r="W315" s="144">
        <v>30329053700</v>
      </c>
      <c r="X315" s="144">
        <v>4388714927.5799999</v>
      </c>
      <c r="Y315" s="144">
        <v>44668325395.440002</v>
      </c>
      <c r="Z315" s="144">
        <v>67000281001.769997</v>
      </c>
      <c r="AA315" s="144">
        <v>69692168510.990005</v>
      </c>
      <c r="AB315" s="144">
        <v>33854437100</v>
      </c>
      <c r="AC315" s="144">
        <v>5852493752.1499996</v>
      </c>
      <c r="AD315" s="144">
        <v>43683803120.739998</v>
      </c>
      <c r="AE315" s="144">
        <v>28934356900</v>
      </c>
      <c r="AF315" s="144">
        <v>5392701854.5299997</v>
      </c>
      <c r="AG315" s="144">
        <v>36172142701.889999</v>
      </c>
      <c r="AH315" s="142">
        <v>530288201595.42401</v>
      </c>
      <c r="AI315" s="142">
        <v>688136792381.19104</v>
      </c>
      <c r="AJ315" s="144">
        <v>22487415300</v>
      </c>
      <c r="AK315" s="144">
        <v>2555206074.0100002</v>
      </c>
      <c r="AL315" s="144">
        <v>29217111983.400002</v>
      </c>
      <c r="AM315" s="144">
        <v>62860240000.080002</v>
      </c>
      <c r="AN315" s="144">
        <v>15557400800.139999</v>
      </c>
      <c r="AO315" s="144">
        <v>91792280823.940002</v>
      </c>
      <c r="AP315" s="142">
        <v>215348486400</v>
      </c>
      <c r="AQ315" s="142">
        <v>266762380857.20001</v>
      </c>
      <c r="AR315" s="144">
        <v>38737059000</v>
      </c>
      <c r="AS315" s="144">
        <v>5433006699.6599998</v>
      </c>
      <c r="AT315" s="144">
        <v>53235156832.559998</v>
      </c>
      <c r="AU315" s="144">
        <v>1105169507000</v>
      </c>
      <c r="AV315" s="144">
        <v>64205027000</v>
      </c>
      <c r="AW315" s="144">
        <v>1192675562481.5801</v>
      </c>
      <c r="AX315" s="144">
        <v>99721391400</v>
      </c>
      <c r="AY315" s="144">
        <v>25868390702.16</v>
      </c>
      <c r="AZ315" s="144">
        <v>134017681072.03999</v>
      </c>
      <c r="BA315" s="144">
        <v>160934204500</v>
      </c>
      <c r="BB315" s="144">
        <v>52207040000</v>
      </c>
      <c r="BC315" s="144">
        <v>219510321228</v>
      </c>
      <c r="BD315" s="142">
        <v>293115368328</v>
      </c>
      <c r="BE315" s="142">
        <v>312731947951.64001</v>
      </c>
      <c r="BF315" s="144">
        <v>158614426500</v>
      </c>
      <c r="BG315" s="144">
        <v>164423548579.25</v>
      </c>
      <c r="BH315" s="144">
        <v>28189754900</v>
      </c>
      <c r="BI315" s="144">
        <v>4983626000</v>
      </c>
      <c r="BJ315" s="144">
        <v>38585470632.529999</v>
      </c>
      <c r="BK315" s="144">
        <v>168311219300</v>
      </c>
      <c r="BL315" s="144">
        <v>50115235996.57</v>
      </c>
      <c r="BM315" s="144">
        <v>238293937122.59</v>
      </c>
      <c r="BN315" s="144">
        <v>32657719100</v>
      </c>
      <c r="BO315" s="144">
        <v>5986903499.8599997</v>
      </c>
      <c r="BP315" s="144">
        <v>42054935772.900002</v>
      </c>
      <c r="BQ315" s="154">
        <v>43447</v>
      </c>
      <c r="BR315" s="144">
        <v>22818266000</v>
      </c>
      <c r="BS315" s="152">
        <v>2078350000</v>
      </c>
      <c r="BT315" s="144">
        <v>31343132368.900002</v>
      </c>
      <c r="BU315" s="144">
        <v>115650853000</v>
      </c>
      <c r="BV315" s="152">
        <v>135445803442.09</v>
      </c>
      <c r="BW315" s="144">
        <f>245870093500+76929500000</f>
        <v>322799593500</v>
      </c>
      <c r="BX315" s="144">
        <v>392913067159.78003</v>
      </c>
      <c r="BY315" s="148">
        <v>74982131200</v>
      </c>
      <c r="BZ315" s="148">
        <v>10975315000</v>
      </c>
      <c r="CA315" s="148">
        <v>102267736972.17999</v>
      </c>
      <c r="CB315" s="148">
        <v>84189865500</v>
      </c>
      <c r="CC315" s="148">
        <v>84367018473.820007</v>
      </c>
      <c r="CD315" s="148">
        <v>21925181000</v>
      </c>
      <c r="CE315" s="148">
        <v>27273650001.689999</v>
      </c>
      <c r="CF315" s="148">
        <v>66158257110</v>
      </c>
      <c r="CG315" s="148">
        <v>152341746200.34</v>
      </c>
      <c r="CH315" s="148">
        <v>221475893341.26999</v>
      </c>
      <c r="CI315" s="148">
        <v>210368629200</v>
      </c>
      <c r="CJ315" s="148">
        <v>210336102789.39999</v>
      </c>
      <c r="CK315" s="155">
        <v>99030131300</v>
      </c>
      <c r="CL315" s="155">
        <v>103742157185.7</v>
      </c>
      <c r="CM315" s="148">
        <v>72764430000</v>
      </c>
      <c r="CN315" s="148">
        <v>0</v>
      </c>
      <c r="CO315" s="148">
        <v>75845546869.410004</v>
      </c>
      <c r="CP315" s="148"/>
      <c r="CQ315" s="148"/>
      <c r="CR315" s="148"/>
      <c r="CS315" s="148">
        <v>236999830528</v>
      </c>
      <c r="CT315" s="148">
        <v>0</v>
      </c>
      <c r="CU315" s="148">
        <v>246852941613</v>
      </c>
      <c r="CV315" s="148">
        <v>0</v>
      </c>
      <c r="CW315" s="148">
        <v>10842000500</v>
      </c>
      <c r="CX315" s="148">
        <v>12979073523.129999</v>
      </c>
    </row>
    <row r="316" spans="1:102" s="165" customFormat="1" ht="13.8" x14ac:dyDescent="0.25">
      <c r="A316" s="154">
        <v>43448</v>
      </c>
      <c r="B316" s="142">
        <v>517723100700</v>
      </c>
      <c r="C316" s="142">
        <v>545451817824.96002</v>
      </c>
      <c r="D316" s="144">
        <v>324986894735</v>
      </c>
      <c r="E316" s="144">
        <v>383609574900</v>
      </c>
      <c r="F316" s="144">
        <v>842920363801.38196</v>
      </c>
      <c r="G316" s="142">
        <v>121841090900</v>
      </c>
      <c r="H316" s="142">
        <v>130927036199.82001</v>
      </c>
      <c r="I316" s="144">
        <v>1003585000</v>
      </c>
      <c r="J316" s="144">
        <v>150040</v>
      </c>
      <c r="K316" s="144">
        <v>2126976771.5999999</v>
      </c>
      <c r="L316" s="144">
        <v>680027018391</v>
      </c>
      <c r="M316" s="144">
        <v>825908175176.92102</v>
      </c>
      <c r="N316" s="144">
        <v>285831734460</v>
      </c>
      <c r="O316" s="144">
        <v>33409247380</v>
      </c>
      <c r="P316" s="144">
        <v>389109011506.16998</v>
      </c>
      <c r="Q316" s="144">
        <v>54838715900</v>
      </c>
      <c r="R316" s="144">
        <v>13791599190</v>
      </c>
      <c r="S316" s="144">
        <v>81844500251.199997</v>
      </c>
      <c r="T316" s="144">
        <v>351090059099.56</v>
      </c>
      <c r="U316" s="144">
        <v>41678276408.709999</v>
      </c>
      <c r="V316" s="144">
        <v>485272864014.04999</v>
      </c>
      <c r="W316" s="144">
        <v>30321866200</v>
      </c>
      <c r="X316" s="144">
        <v>4377781757.5799999</v>
      </c>
      <c r="Y316" s="144">
        <v>44656205835.989998</v>
      </c>
      <c r="Z316" s="144">
        <v>66864060001.769997</v>
      </c>
      <c r="AA316" s="144">
        <v>69655602312.779999</v>
      </c>
      <c r="AB316" s="144">
        <v>33848982300</v>
      </c>
      <c r="AC316" s="144">
        <v>5815186152.1499996</v>
      </c>
      <c r="AD316" s="144">
        <v>43645504140.050003</v>
      </c>
      <c r="AE316" s="144">
        <v>28922016700</v>
      </c>
      <c r="AF316" s="144">
        <v>5387980014.5299997</v>
      </c>
      <c r="AG316" s="144">
        <v>36160006262.309998</v>
      </c>
      <c r="AH316" s="142">
        <v>568437433095.42395</v>
      </c>
      <c r="AI316" s="142">
        <v>689214044819.901</v>
      </c>
      <c r="AJ316" s="144">
        <v>22470268800</v>
      </c>
      <c r="AK316" s="144">
        <v>2553712144.0100002</v>
      </c>
      <c r="AL316" s="144">
        <v>29202449292.220001</v>
      </c>
      <c r="AM316" s="144">
        <v>62821613400.080002</v>
      </c>
      <c r="AN316" s="144">
        <v>15527864320.139999</v>
      </c>
      <c r="AO316" s="144">
        <v>91733632890.539993</v>
      </c>
      <c r="AP316" s="142">
        <v>215345240200</v>
      </c>
      <c r="AQ316" s="142">
        <v>266798889587.19</v>
      </c>
      <c r="AR316" s="144">
        <v>38729262500</v>
      </c>
      <c r="AS316" s="144">
        <v>5421070019.6599998</v>
      </c>
      <c r="AT316" s="144">
        <v>53222805538.790001</v>
      </c>
      <c r="AU316" s="144">
        <v>1085223227000</v>
      </c>
      <c r="AV316" s="144">
        <v>64355500000</v>
      </c>
      <c r="AW316" s="144">
        <v>1192945141858.8501</v>
      </c>
      <c r="AX316" s="144">
        <v>99679725300</v>
      </c>
      <c r="AY316" s="144">
        <v>26076537822.16</v>
      </c>
      <c r="AZ316" s="144">
        <v>134505323900.63</v>
      </c>
      <c r="BA316" s="144">
        <v>160357590917</v>
      </c>
      <c r="BB316" s="144">
        <v>50428303000</v>
      </c>
      <c r="BC316" s="144">
        <v>218235653806.79001</v>
      </c>
      <c r="BD316" s="142">
        <v>286212357611</v>
      </c>
      <c r="BE316" s="142">
        <v>312517049016.47998</v>
      </c>
      <c r="BF316" s="144">
        <v>158365531000</v>
      </c>
      <c r="BG316" s="144">
        <v>164210284417.79001</v>
      </c>
      <c r="BH316" s="144">
        <v>28170827200</v>
      </c>
      <c r="BI316" s="144">
        <v>4973952000</v>
      </c>
      <c r="BJ316" s="144">
        <v>38562417733.989998</v>
      </c>
      <c r="BK316" s="144">
        <v>165805723300</v>
      </c>
      <c r="BL316" s="144">
        <v>50625825496.57</v>
      </c>
      <c r="BM316" s="144">
        <v>238832994104.35999</v>
      </c>
      <c r="BN316" s="144">
        <v>32655144700</v>
      </c>
      <c r="BO316" s="144">
        <v>6011674499.8599997</v>
      </c>
      <c r="BP316" s="144">
        <v>42084092919.32</v>
      </c>
      <c r="BQ316" s="154">
        <v>43448</v>
      </c>
      <c r="BR316" s="144">
        <v>22804695000</v>
      </c>
      <c r="BS316" s="152">
        <v>2084150000</v>
      </c>
      <c r="BT316" s="144">
        <v>31340928108.82</v>
      </c>
      <c r="BU316" s="144">
        <v>111631848000</v>
      </c>
      <c r="BV316" s="152">
        <v>135470710756.88</v>
      </c>
      <c r="BW316" s="144">
        <f>245835392000+76624235000</f>
        <v>322459627000</v>
      </c>
      <c r="BX316" s="144">
        <v>393376986179.44</v>
      </c>
      <c r="BY316" s="148">
        <v>77230458700</v>
      </c>
      <c r="BZ316" s="148">
        <v>10968881000</v>
      </c>
      <c r="CA316" s="148">
        <v>102245528613.38</v>
      </c>
      <c r="CB316" s="148">
        <v>84146148800</v>
      </c>
      <c r="CC316" s="148">
        <v>84319307976.679993</v>
      </c>
      <c r="CD316" s="148">
        <v>21921203000</v>
      </c>
      <c r="CE316" s="148">
        <v>27274664096.09</v>
      </c>
      <c r="CF316" s="148">
        <v>66156515880</v>
      </c>
      <c r="CG316" s="148">
        <v>156437240280.34</v>
      </c>
      <c r="CH316" s="148">
        <v>225577549330.39999</v>
      </c>
      <c r="CI316" s="148">
        <v>209801089700</v>
      </c>
      <c r="CJ316" s="148">
        <v>209760047745.06</v>
      </c>
      <c r="CK316" s="155">
        <v>95028460200</v>
      </c>
      <c r="CL316" s="155">
        <v>103875202584.61</v>
      </c>
      <c r="CM316" s="148">
        <v>72791029000</v>
      </c>
      <c r="CN316" s="148">
        <v>0</v>
      </c>
      <c r="CO316" s="148">
        <v>75887282354.580002</v>
      </c>
      <c r="CP316" s="148"/>
      <c r="CQ316" s="148"/>
      <c r="CR316" s="148"/>
      <c r="CS316" s="148">
        <v>237047984893</v>
      </c>
      <c r="CT316" s="148">
        <v>0</v>
      </c>
      <c r="CU316" s="148">
        <v>246951698468</v>
      </c>
      <c r="CV316" s="148">
        <v>0</v>
      </c>
      <c r="CW316" s="148">
        <v>11186059000</v>
      </c>
      <c r="CX316" s="148">
        <v>12972539360.559999</v>
      </c>
    </row>
    <row r="317" spans="1:102" s="165" customFormat="1" ht="13.8" x14ac:dyDescent="0.25">
      <c r="A317" s="154">
        <v>43451</v>
      </c>
      <c r="B317" s="142">
        <v>517701931200</v>
      </c>
      <c r="C317" s="142">
        <v>545705931952.72998</v>
      </c>
      <c r="D317" s="144">
        <v>324884033150</v>
      </c>
      <c r="E317" s="144">
        <v>383040018900</v>
      </c>
      <c r="F317" s="144">
        <v>839963778083.98206</v>
      </c>
      <c r="G317" s="142">
        <v>121836067400</v>
      </c>
      <c r="H317" s="142">
        <v>131157181450.59</v>
      </c>
      <c r="I317" s="144">
        <v>1003551000</v>
      </c>
      <c r="J317" s="144">
        <v>147400</v>
      </c>
      <c r="K317" s="144">
        <v>2127253771.02</v>
      </c>
      <c r="L317" s="144">
        <v>678218400411</v>
      </c>
      <c r="M317" s="144">
        <v>826215595310.72095</v>
      </c>
      <c r="N317" s="144">
        <v>285729860320</v>
      </c>
      <c r="O317" s="144">
        <v>34868203800</v>
      </c>
      <c r="P317" s="144">
        <v>388771241862.41998</v>
      </c>
      <c r="Q317" s="144">
        <v>57136278500</v>
      </c>
      <c r="R317" s="144">
        <v>13952172450</v>
      </c>
      <c r="S317" s="144">
        <v>81816446873.100006</v>
      </c>
      <c r="T317" s="144">
        <v>351065975202.56</v>
      </c>
      <c r="U317" s="144">
        <v>43251050508.709999</v>
      </c>
      <c r="V317" s="144">
        <v>484950179898.95001</v>
      </c>
      <c r="W317" s="144">
        <v>30319780200</v>
      </c>
      <c r="X317" s="144">
        <v>4403433427.5799999</v>
      </c>
      <c r="Y317" s="144">
        <v>44607029258.779999</v>
      </c>
      <c r="Z317" s="144">
        <v>66273714501.769997</v>
      </c>
      <c r="AA317" s="144">
        <v>68515559508.129997</v>
      </c>
      <c r="AB317" s="144">
        <v>33833208100</v>
      </c>
      <c r="AC317" s="144">
        <v>5731400252.1499996</v>
      </c>
      <c r="AD317" s="144">
        <v>43559388087.449997</v>
      </c>
      <c r="AE317" s="144">
        <v>27971413700</v>
      </c>
      <c r="AF317" s="144">
        <v>5365861854.5299997</v>
      </c>
      <c r="AG317" s="144">
        <v>36082761687.050003</v>
      </c>
      <c r="AH317" s="142">
        <v>541528319595.42401</v>
      </c>
      <c r="AI317" s="142">
        <v>849584273418.11096</v>
      </c>
      <c r="AJ317" s="144">
        <v>22431034300</v>
      </c>
      <c r="AK317" s="144">
        <v>2876777074.0100002</v>
      </c>
      <c r="AL317" s="144">
        <v>29133834351.119999</v>
      </c>
      <c r="AM317" s="144">
        <v>65004472700.080002</v>
      </c>
      <c r="AN317" s="144">
        <v>15706490500.139999</v>
      </c>
      <c r="AO317" s="144">
        <v>91686214776.279999</v>
      </c>
      <c r="AP317" s="142">
        <v>215330821800</v>
      </c>
      <c r="AQ317" s="142">
        <v>267404696781.66</v>
      </c>
      <c r="AR317" s="144">
        <v>38727238500</v>
      </c>
      <c r="AS317" s="144">
        <v>5553239699.6599998</v>
      </c>
      <c r="AT317" s="144">
        <v>53163571355.900002</v>
      </c>
      <c r="AU317" s="144">
        <v>1085197043500</v>
      </c>
      <c r="AV317" s="144">
        <v>63272027000</v>
      </c>
      <c r="AW317" s="144">
        <v>1192532688463.96</v>
      </c>
      <c r="AX317" s="144">
        <v>99561165100</v>
      </c>
      <c r="AY317" s="144">
        <v>25961539202.16</v>
      </c>
      <c r="AZ317" s="144">
        <v>134454927578.78</v>
      </c>
      <c r="BA317" s="144">
        <v>159854205779</v>
      </c>
      <c r="BB317" s="144">
        <v>48405932000</v>
      </c>
      <c r="BC317" s="144">
        <v>216967725092.44</v>
      </c>
      <c r="BD317" s="142">
        <v>285752985550</v>
      </c>
      <c r="BE317" s="142">
        <v>312242565159.83002</v>
      </c>
      <c r="BF317" s="144">
        <v>158697453000</v>
      </c>
      <c r="BG317" s="144">
        <v>164658234548.79999</v>
      </c>
      <c r="BH317" s="144">
        <v>28662447000</v>
      </c>
      <c r="BI317" s="144">
        <v>5002540500</v>
      </c>
      <c r="BJ317" s="144">
        <v>38491363181.269997</v>
      </c>
      <c r="BK317" s="144">
        <v>176598950800</v>
      </c>
      <c r="BL317" s="144">
        <v>51275618496.57</v>
      </c>
      <c r="BM317" s="144">
        <v>238530869958.95001</v>
      </c>
      <c r="BN317" s="144">
        <v>32654330900</v>
      </c>
      <c r="BO317" s="144">
        <v>6070927499.8599997</v>
      </c>
      <c r="BP317" s="144">
        <v>42035461127.68</v>
      </c>
      <c r="BQ317" s="154">
        <v>43451</v>
      </c>
      <c r="BR317" s="144">
        <v>22736431000</v>
      </c>
      <c r="BS317" s="152">
        <v>2054200000</v>
      </c>
      <c r="BT317" s="144">
        <v>31259429855.080002</v>
      </c>
      <c r="BU317" s="144">
        <v>111629802000</v>
      </c>
      <c r="BV317" s="152">
        <v>135556989017.2</v>
      </c>
      <c r="BW317" s="144">
        <f>245762117500+76392065000</f>
        <v>322154182500</v>
      </c>
      <c r="BX317" s="144">
        <v>392872453982.54999</v>
      </c>
      <c r="BY317" s="148">
        <v>77164500200</v>
      </c>
      <c r="BZ317" s="148">
        <v>11077526500</v>
      </c>
      <c r="CA317" s="148">
        <v>102065407125.77</v>
      </c>
      <c r="CB317" s="148">
        <v>82835562500</v>
      </c>
      <c r="CC317" s="148">
        <v>83005048620.350006</v>
      </c>
      <c r="CD317" s="148">
        <v>21921269500</v>
      </c>
      <c r="CE317" s="148">
        <v>27289676777.34</v>
      </c>
      <c r="CF317" s="148">
        <v>66102720280</v>
      </c>
      <c r="CG317" s="148">
        <v>153479824500.34</v>
      </c>
      <c r="CH317" s="148">
        <v>222589445481.16</v>
      </c>
      <c r="CI317" s="148">
        <v>206964965600</v>
      </c>
      <c r="CJ317" s="148">
        <v>206898446388.01999</v>
      </c>
      <c r="CK317" s="155">
        <v>95026096000</v>
      </c>
      <c r="CL317" s="155">
        <v>103989585874.85001</v>
      </c>
      <c r="CM317" s="148">
        <v>72765900000</v>
      </c>
      <c r="CN317" s="148">
        <v>0</v>
      </c>
      <c r="CO317" s="148">
        <v>75907882003.320007</v>
      </c>
      <c r="CP317" s="148"/>
      <c r="CQ317" s="148"/>
      <c r="CR317" s="148"/>
      <c r="CS317" s="148">
        <v>236952715736</v>
      </c>
      <c r="CT317" s="148">
        <v>0</v>
      </c>
      <c r="CU317" s="148">
        <v>247008369318</v>
      </c>
      <c r="CV317" s="148">
        <v>0</v>
      </c>
      <c r="CW317" s="148">
        <v>11009854600</v>
      </c>
      <c r="CX317" s="148">
        <v>12792624966.139999</v>
      </c>
    </row>
    <row r="318" spans="1:102" s="165" customFormat="1" ht="13.8" x14ac:dyDescent="0.25">
      <c r="A318" s="154">
        <v>43452</v>
      </c>
      <c r="B318" s="142">
        <v>536721962200</v>
      </c>
      <c r="C318" s="142">
        <v>545795669744.89001</v>
      </c>
      <c r="D318" s="144">
        <v>279952502191</v>
      </c>
      <c r="E318" s="144">
        <v>372180395300</v>
      </c>
      <c r="F318" s="144">
        <v>829606243181.52197</v>
      </c>
      <c r="G318" s="142">
        <v>121835175900</v>
      </c>
      <c r="H318" s="142">
        <v>131181127946.02</v>
      </c>
      <c r="I318" s="144">
        <v>1003540000</v>
      </c>
      <c r="J318" s="144">
        <v>150920</v>
      </c>
      <c r="K318" s="144">
        <v>2127404803.4400001</v>
      </c>
      <c r="L318" s="144">
        <v>678389603542</v>
      </c>
      <c r="M318" s="144">
        <v>826556179354.56104</v>
      </c>
      <c r="N318" s="144">
        <v>285818405420</v>
      </c>
      <c r="O318" s="144">
        <v>34818603240</v>
      </c>
      <c r="P318" s="144">
        <v>388878316970.08002</v>
      </c>
      <c r="Q318" s="144">
        <v>57206674600</v>
      </c>
      <c r="R318" s="144">
        <v>13938842170</v>
      </c>
      <c r="S318" s="144">
        <v>81882363540.410004</v>
      </c>
      <c r="T318" s="144">
        <v>304057050748.56</v>
      </c>
      <c r="U318" s="144">
        <v>43247186708.709999</v>
      </c>
      <c r="V318" s="144">
        <v>484620082686.32001</v>
      </c>
      <c r="W318" s="144">
        <v>30355487700</v>
      </c>
      <c r="X318" s="144">
        <v>4403487367.5799999</v>
      </c>
      <c r="Y318" s="144">
        <v>44648823231.809998</v>
      </c>
      <c r="Z318" s="144">
        <v>66425136001.769997</v>
      </c>
      <c r="AA318" s="144">
        <v>68662080094.730003</v>
      </c>
      <c r="AB318" s="144">
        <v>33870246600</v>
      </c>
      <c r="AC318" s="144">
        <v>5582660452.1499996</v>
      </c>
      <c r="AD318" s="144">
        <v>43452170965.5</v>
      </c>
      <c r="AE318" s="144">
        <v>27987335500</v>
      </c>
      <c r="AF318" s="144">
        <v>5356789734.5299997</v>
      </c>
      <c r="AG318" s="144">
        <v>36094546712.059998</v>
      </c>
      <c r="AH318" s="142">
        <v>697894076095.42395</v>
      </c>
      <c r="AI318" s="142">
        <v>841715284086.86096</v>
      </c>
      <c r="AJ318" s="144">
        <v>22430987300</v>
      </c>
      <c r="AK318" s="144">
        <v>2878834334.0100002</v>
      </c>
      <c r="AL318" s="144">
        <v>29139840013.57</v>
      </c>
      <c r="AM318" s="144">
        <v>65097786000.080002</v>
      </c>
      <c r="AN318" s="144">
        <v>15687500660.139999</v>
      </c>
      <c r="AO318" s="144">
        <v>91769833073.740005</v>
      </c>
      <c r="AP318" s="142">
        <v>73967978100</v>
      </c>
      <c r="AQ318" s="142">
        <v>267448408443.09</v>
      </c>
      <c r="AR318" s="144">
        <v>38769165000</v>
      </c>
      <c r="AS318" s="144">
        <v>5550455459.6599998</v>
      </c>
      <c r="AT318" s="144">
        <v>53210104665</v>
      </c>
      <c r="AU318" s="144">
        <v>1073322744000</v>
      </c>
      <c r="AV318" s="144">
        <v>63558088000</v>
      </c>
      <c r="AW318" s="144">
        <v>1192458159691.6599</v>
      </c>
      <c r="AX318" s="144">
        <v>99525714200</v>
      </c>
      <c r="AY318" s="144">
        <v>25281326862.16</v>
      </c>
      <c r="AZ318" s="144">
        <v>133760362166.56</v>
      </c>
      <c r="BA318" s="144">
        <v>159821995555</v>
      </c>
      <c r="BB318" s="144">
        <v>49288249000</v>
      </c>
      <c r="BC318" s="144">
        <v>217855777201.01999</v>
      </c>
      <c r="BD318" s="142">
        <v>286099765089</v>
      </c>
      <c r="BE318" s="142">
        <v>312648444446.97998</v>
      </c>
      <c r="BF318" s="144">
        <v>158994914000</v>
      </c>
      <c r="BG318" s="144">
        <v>164994346544.64999</v>
      </c>
      <c r="BH318" s="144">
        <v>28697477400</v>
      </c>
      <c r="BI318" s="144">
        <v>4999817500</v>
      </c>
      <c r="BJ318" s="144">
        <v>38529029903.129997</v>
      </c>
      <c r="BK318" s="144">
        <v>176615881300</v>
      </c>
      <c r="BL318" s="144">
        <v>49847278496.57</v>
      </c>
      <c r="BM318" s="144">
        <v>237148787756.59</v>
      </c>
      <c r="BN318" s="144">
        <v>32667107300</v>
      </c>
      <c r="BO318" s="144">
        <v>6009741499.8599997</v>
      </c>
      <c r="BP318" s="144">
        <v>41994143893.07</v>
      </c>
      <c r="BQ318" s="154">
        <v>43452</v>
      </c>
      <c r="BR318" s="144">
        <v>22746122000</v>
      </c>
      <c r="BS318" s="152">
        <v>2069700000</v>
      </c>
      <c r="BT318" s="144">
        <v>31290194273.639999</v>
      </c>
      <c r="BU318" s="144">
        <v>111647304000</v>
      </c>
      <c r="BV318" s="152">
        <v>135603566028.75999</v>
      </c>
      <c r="BW318" s="144">
        <f>245939710000+76360175000</f>
        <v>322299885000</v>
      </c>
      <c r="BX318" s="144">
        <v>393742473494.57001</v>
      </c>
      <c r="BY318" s="148">
        <v>77227882200</v>
      </c>
      <c r="BZ318" s="148">
        <v>11085512500</v>
      </c>
      <c r="CA318" s="148">
        <v>102153965225.53999</v>
      </c>
      <c r="CB318" s="148">
        <v>82775761800</v>
      </c>
      <c r="CC318" s="148">
        <v>82942329403.940002</v>
      </c>
      <c r="CD318" s="148">
        <v>21931715000</v>
      </c>
      <c r="CE318" s="148">
        <v>27029335167.650002</v>
      </c>
      <c r="CF318" s="148">
        <v>66122865710</v>
      </c>
      <c r="CG318" s="148">
        <v>152448372520.34</v>
      </c>
      <c r="CH318" s="148">
        <v>221585951379.94</v>
      </c>
      <c r="CI318" s="148">
        <v>207101605300</v>
      </c>
      <c r="CJ318" s="148">
        <v>207074661160.03</v>
      </c>
      <c r="CK318" s="155">
        <v>99329422100</v>
      </c>
      <c r="CL318" s="155">
        <v>104109342608.78</v>
      </c>
      <c r="CM318" s="148">
        <v>72682177000</v>
      </c>
      <c r="CN318" s="148">
        <v>0</v>
      </c>
      <c r="CO318" s="148">
        <v>75839408336.660004</v>
      </c>
      <c r="CP318" s="148"/>
      <c r="CQ318" s="148"/>
      <c r="CR318" s="148"/>
      <c r="CS318" s="148">
        <v>236893029499</v>
      </c>
      <c r="CT318" s="148">
        <v>0</v>
      </c>
      <c r="CU318" s="148">
        <v>246999281134</v>
      </c>
      <c r="CV318" s="148">
        <v>0</v>
      </c>
      <c r="CW318" s="148">
        <v>11003688800</v>
      </c>
      <c r="CX318" s="148">
        <v>12785243128.52</v>
      </c>
    </row>
    <row r="319" spans="1:102" s="165" customFormat="1" ht="13.8" x14ac:dyDescent="0.25">
      <c r="A319" s="154">
        <v>43453</v>
      </c>
      <c r="B319" s="142">
        <v>536719526700</v>
      </c>
      <c r="C319" s="142">
        <v>545905967795.44</v>
      </c>
      <c r="D319" s="144">
        <v>303846513560</v>
      </c>
      <c r="E319" s="144">
        <v>374770310000</v>
      </c>
      <c r="F319" s="144">
        <v>832470895063.302</v>
      </c>
      <c r="G319" s="142">
        <v>121833406900</v>
      </c>
      <c r="H319" s="142">
        <v>131205608829.34</v>
      </c>
      <c r="I319" s="144">
        <v>1003529000</v>
      </c>
      <c r="J319" s="144">
        <v>151360</v>
      </c>
      <c r="K319" s="144">
        <v>2127552749.48</v>
      </c>
      <c r="L319" s="144">
        <v>727118594074</v>
      </c>
      <c r="M319" s="144">
        <v>827374805044.96106</v>
      </c>
      <c r="N319" s="144">
        <v>285898250840</v>
      </c>
      <c r="O319" s="144">
        <v>35047087920</v>
      </c>
      <c r="P319" s="144">
        <v>389612269198.35999</v>
      </c>
      <c r="Q319" s="144">
        <v>63818187550</v>
      </c>
      <c r="R319" s="144">
        <v>14072088760</v>
      </c>
      <c r="S319" s="144">
        <v>81170760835.360001</v>
      </c>
      <c r="T319" s="144">
        <v>328013654277.56</v>
      </c>
      <c r="U319" s="144">
        <v>43721440108.709999</v>
      </c>
      <c r="V319" s="144">
        <v>485631967973.46997</v>
      </c>
      <c r="W319" s="144">
        <v>32707810200</v>
      </c>
      <c r="X319" s="144">
        <v>4482120922.5799999</v>
      </c>
      <c r="Y319" s="144">
        <v>44764313721.150002</v>
      </c>
      <c r="Z319" s="144">
        <v>67397823001.769997</v>
      </c>
      <c r="AA319" s="144">
        <v>69629754146.350006</v>
      </c>
      <c r="AB319" s="144">
        <v>33935544900</v>
      </c>
      <c r="AC319" s="144">
        <v>5606864102.1499996</v>
      </c>
      <c r="AD319" s="144">
        <v>43546165533.449997</v>
      </c>
      <c r="AE319" s="144">
        <v>28045498300</v>
      </c>
      <c r="AF319" s="144">
        <v>5445923344.5299997</v>
      </c>
      <c r="AG319" s="144">
        <v>36247106609.019997</v>
      </c>
      <c r="AH319" s="142">
        <v>697917627095.42395</v>
      </c>
      <c r="AI319" s="142">
        <v>799683123995.85095</v>
      </c>
      <c r="AJ319" s="144">
        <v>22439565800</v>
      </c>
      <c r="AK319" s="144">
        <v>2924668679.0100002</v>
      </c>
      <c r="AL319" s="144">
        <v>29198252788.970001</v>
      </c>
      <c r="AM319" s="144">
        <v>71927801950.080002</v>
      </c>
      <c r="AN319" s="144">
        <v>15841648180.139999</v>
      </c>
      <c r="AO319" s="144">
        <v>91088986921.770004</v>
      </c>
      <c r="AP319" s="142">
        <v>73984031500</v>
      </c>
      <c r="AQ319" s="142">
        <v>267485904340.39999</v>
      </c>
      <c r="AR319" s="144">
        <v>41119914500</v>
      </c>
      <c r="AS319" s="144">
        <v>5648460679.6599998</v>
      </c>
      <c r="AT319" s="144">
        <v>53345047822.879997</v>
      </c>
      <c r="AU319" s="144">
        <v>1161800099000</v>
      </c>
      <c r="AV319" s="144">
        <v>63230250000</v>
      </c>
      <c r="AW319" s="144">
        <v>1158095133844.5</v>
      </c>
      <c r="AX319" s="144">
        <v>103518226100</v>
      </c>
      <c r="AY319" s="144">
        <v>24065409082.16</v>
      </c>
      <c r="AZ319" s="144">
        <v>133871227665.62</v>
      </c>
      <c r="BA319" s="144">
        <v>160893399252</v>
      </c>
      <c r="BB319" s="144">
        <v>49675352000</v>
      </c>
      <c r="BC319" s="144">
        <v>219352388119.73999</v>
      </c>
      <c r="BD319" s="142">
        <v>304949300920</v>
      </c>
      <c r="BE319" s="142">
        <v>313886666771.90997</v>
      </c>
      <c r="BF319" s="144">
        <v>159975657000.00003</v>
      </c>
      <c r="BG319" s="144">
        <v>166013704254.07001</v>
      </c>
      <c r="BH319" s="144">
        <v>28742373400</v>
      </c>
      <c r="BI319" s="144">
        <v>5086994000</v>
      </c>
      <c r="BJ319" s="144">
        <v>38666460545.029999</v>
      </c>
      <c r="BK319" s="144">
        <v>180394279800</v>
      </c>
      <c r="BL319" s="144">
        <v>50338784196.57</v>
      </c>
      <c r="BM319" s="144">
        <v>237712852112.17001</v>
      </c>
      <c r="BN319" s="144">
        <v>32676622400</v>
      </c>
      <c r="BO319" s="144">
        <v>6089869899.8599997</v>
      </c>
      <c r="BP319" s="144">
        <v>42090881454.389999</v>
      </c>
      <c r="BQ319" s="154">
        <v>43453</v>
      </c>
      <c r="BR319" s="144">
        <v>22856668000</v>
      </c>
      <c r="BS319" s="152">
        <v>2111050000</v>
      </c>
      <c r="BT319" s="144">
        <v>31447663124.790001</v>
      </c>
      <c r="BU319" s="144">
        <v>117747123000</v>
      </c>
      <c r="BV319" s="152">
        <v>135664025893.00999</v>
      </c>
      <c r="BW319" s="144">
        <f>246238157500+77037120000</f>
        <v>323275277500</v>
      </c>
      <c r="BX319" s="144">
        <v>394791457166.66998</v>
      </c>
      <c r="BY319" s="148">
        <v>79687175700</v>
      </c>
      <c r="BZ319" s="148">
        <v>11262232000</v>
      </c>
      <c r="CA319" s="148">
        <v>102486109490.86</v>
      </c>
      <c r="CB319" s="148">
        <v>84438925900</v>
      </c>
      <c r="CC319" s="148">
        <v>84602567165.630005</v>
      </c>
      <c r="CD319" s="148">
        <v>23454594000</v>
      </c>
      <c r="CE319" s="148">
        <v>27058943312.25</v>
      </c>
      <c r="CF319" s="148">
        <v>66196321400</v>
      </c>
      <c r="CG319" s="148">
        <v>155197716900.34</v>
      </c>
      <c r="CH319" s="148">
        <v>224416621089.29001</v>
      </c>
      <c r="CI319" s="148">
        <v>210546436100</v>
      </c>
      <c r="CJ319" s="148">
        <v>210611107939.56</v>
      </c>
      <c r="CK319" s="155">
        <v>99329889600</v>
      </c>
      <c r="CL319" s="155">
        <v>104184537270.75999</v>
      </c>
      <c r="CM319" s="148">
        <v>72673378000</v>
      </c>
      <c r="CN319" s="148">
        <v>0</v>
      </c>
      <c r="CO319" s="148">
        <v>75845860345.639999</v>
      </c>
      <c r="CP319" s="148"/>
      <c r="CQ319" s="148"/>
      <c r="CR319" s="148"/>
      <c r="CS319" s="148">
        <v>237458632532</v>
      </c>
      <c r="CT319" s="148">
        <v>0</v>
      </c>
      <c r="CU319" s="148">
        <v>247615649563</v>
      </c>
      <c r="CV319" s="148">
        <v>0</v>
      </c>
      <c r="CW319" s="148">
        <v>11820892900</v>
      </c>
      <c r="CX319" s="148">
        <v>12975808336.68</v>
      </c>
    </row>
    <row r="320" spans="1:102" s="165" customFormat="1" ht="13.8" x14ac:dyDescent="0.25">
      <c r="A320" s="154">
        <v>43454</v>
      </c>
      <c r="B320" s="142">
        <v>561116642700</v>
      </c>
      <c r="C320" s="142">
        <v>616025729627.32996</v>
      </c>
      <c r="D320" s="144">
        <v>324915039049</v>
      </c>
      <c r="E320" s="144">
        <v>370945288200</v>
      </c>
      <c r="F320" s="144">
        <v>828779705434.68201</v>
      </c>
      <c r="G320" s="142">
        <v>121831485900</v>
      </c>
      <c r="H320" s="142">
        <v>131229936825.17999</v>
      </c>
      <c r="I320" s="144">
        <v>1003518000</v>
      </c>
      <c r="J320" s="144">
        <v>149600</v>
      </c>
      <c r="K320" s="144">
        <v>2127698489.26</v>
      </c>
      <c r="L320" s="144">
        <v>739392684557</v>
      </c>
      <c r="M320" s="144">
        <v>827780401039.28101</v>
      </c>
      <c r="N320" s="144">
        <v>285933712820</v>
      </c>
      <c r="O320" s="144">
        <v>34550713200</v>
      </c>
      <c r="P320" s="144">
        <v>389483468542.65997</v>
      </c>
      <c r="Q320" s="144">
        <v>63851950050</v>
      </c>
      <c r="R320" s="144">
        <v>14143500900</v>
      </c>
      <c r="S320" s="144">
        <v>81284413919.190002</v>
      </c>
      <c r="T320" s="144">
        <v>333975767136.56</v>
      </c>
      <c r="U320" s="144">
        <v>43236383008.709999</v>
      </c>
      <c r="V320" s="144">
        <v>485277507791.23999</v>
      </c>
      <c r="W320" s="144">
        <v>32729221200</v>
      </c>
      <c r="X320" s="144">
        <v>4455935702.5799999</v>
      </c>
      <c r="Y320" s="144">
        <v>44765476325.269997</v>
      </c>
      <c r="Z320" s="144">
        <v>67584057002.169998</v>
      </c>
      <c r="AA320" s="144">
        <v>69315214816.600006</v>
      </c>
      <c r="AB320" s="144">
        <v>33950142700</v>
      </c>
      <c r="AC320" s="144">
        <v>5639350002.1499996</v>
      </c>
      <c r="AD320" s="144">
        <v>43597734452.360001</v>
      </c>
      <c r="AE320" s="144">
        <v>28064215100</v>
      </c>
      <c r="AF320" s="144">
        <v>5412617404.5299997</v>
      </c>
      <c r="AG320" s="144">
        <v>36237260633.07</v>
      </c>
      <c r="AH320" s="142">
        <v>700930408095.42395</v>
      </c>
      <c r="AI320" s="142">
        <v>799802617095.35095</v>
      </c>
      <c r="AJ320" s="144">
        <v>22430218300</v>
      </c>
      <c r="AK320" s="144">
        <v>2906206299.0100002</v>
      </c>
      <c r="AL320" s="144">
        <v>29174438241.25</v>
      </c>
      <c r="AM320" s="144">
        <v>71490442450.080002</v>
      </c>
      <c r="AN320" s="144">
        <v>15920645100.139999</v>
      </c>
      <c r="AO320" s="144">
        <v>91203943364.020004</v>
      </c>
      <c r="AP320" s="142">
        <v>73986654100</v>
      </c>
      <c r="AQ320" s="142">
        <v>86231572836.860001</v>
      </c>
      <c r="AR320" s="144">
        <v>41144005500</v>
      </c>
      <c r="AS320" s="144">
        <v>5615205299.6599998</v>
      </c>
      <c r="AT320" s="144">
        <v>53343080492.370003</v>
      </c>
      <c r="AU320" s="144">
        <v>1181394453500</v>
      </c>
      <c r="AV320" s="144">
        <v>72195973000</v>
      </c>
      <c r="AW320" s="144">
        <v>1338248494778.5801</v>
      </c>
      <c r="AX320" s="144">
        <v>100699201400</v>
      </c>
      <c r="AY320" s="144">
        <v>23169887802.16</v>
      </c>
      <c r="AZ320" s="144">
        <v>133849853801.64</v>
      </c>
      <c r="BA320" s="144">
        <v>160872833734</v>
      </c>
      <c r="BB320" s="144">
        <v>49381981000</v>
      </c>
      <c r="BC320" s="144">
        <v>219076653349.79999</v>
      </c>
      <c r="BD320" s="142">
        <v>304942378983</v>
      </c>
      <c r="BE320" s="142">
        <v>314067906612.46002</v>
      </c>
      <c r="BF320" s="144">
        <v>159831696500</v>
      </c>
      <c r="BG320" s="144">
        <v>165908424562</v>
      </c>
      <c r="BH320" s="144">
        <v>30288574400</v>
      </c>
      <c r="BI320" s="144">
        <v>5056794500</v>
      </c>
      <c r="BJ320" s="144">
        <v>38658214204.089996</v>
      </c>
      <c r="BK320" s="144">
        <v>169914303000</v>
      </c>
      <c r="BL320" s="144">
        <v>50205024996.57</v>
      </c>
      <c r="BM320" s="144">
        <v>237503495221.60001</v>
      </c>
      <c r="BN320" s="144">
        <v>32689219400</v>
      </c>
      <c r="BO320" s="144">
        <v>6058761999.8599997</v>
      </c>
      <c r="BP320" s="144">
        <v>42079460644.970001</v>
      </c>
      <c r="BQ320" s="154">
        <v>43454</v>
      </c>
      <c r="BR320" s="144">
        <v>22919820000</v>
      </c>
      <c r="BS320" s="152">
        <v>2093300000</v>
      </c>
      <c r="BT320" s="144">
        <v>31498635071.610001</v>
      </c>
      <c r="BU320" s="144">
        <v>115759659000</v>
      </c>
      <c r="BV320" s="152">
        <v>135725122564.75999</v>
      </c>
      <c r="BW320" s="144">
        <f>246416461500+77039490000</f>
        <v>323455951500</v>
      </c>
      <c r="BX320" s="144">
        <v>394157996264.89001</v>
      </c>
      <c r="BY320" s="148">
        <v>79706347700</v>
      </c>
      <c r="BZ320" s="148">
        <v>11191202500</v>
      </c>
      <c r="CA320" s="148">
        <v>102451930730.06</v>
      </c>
      <c r="CB320" s="148">
        <v>84021018100</v>
      </c>
      <c r="CC320" s="148">
        <v>84181675370.830002</v>
      </c>
      <c r="CD320" s="148">
        <v>23467363000</v>
      </c>
      <c r="CE320" s="148">
        <v>27076461388.889999</v>
      </c>
      <c r="CF320" s="148">
        <v>66311268040</v>
      </c>
      <c r="CG320" s="148">
        <v>153164663400.34</v>
      </c>
      <c r="CH320" s="148">
        <v>222506267679.34</v>
      </c>
      <c r="CI320" s="148">
        <v>208970531800</v>
      </c>
      <c r="CJ320" s="148">
        <v>209026679805.57999</v>
      </c>
      <c r="CK320" s="155">
        <v>99327860200</v>
      </c>
      <c r="CL320" s="155">
        <v>104244939045.23</v>
      </c>
      <c r="CM320" s="148">
        <v>72608524000</v>
      </c>
      <c r="CN320" s="148">
        <v>0</v>
      </c>
      <c r="CO320" s="148">
        <v>75796257196.740005</v>
      </c>
      <c r="CP320" s="148"/>
      <c r="CQ320" s="148"/>
      <c r="CR320" s="148"/>
      <c r="CS320" s="148">
        <v>237939596573</v>
      </c>
      <c r="CT320" s="148">
        <v>0</v>
      </c>
      <c r="CU320" s="148">
        <v>248147244684</v>
      </c>
      <c r="CV320" s="148">
        <v>0</v>
      </c>
      <c r="CW320" s="148">
        <v>11783465900</v>
      </c>
      <c r="CX320" s="148">
        <v>12937274285.049999</v>
      </c>
    </row>
    <row r="321" spans="1:108" s="165" customFormat="1" ht="13.8" x14ac:dyDescent="0.25">
      <c r="A321" s="154">
        <v>43455</v>
      </c>
      <c r="B321" s="142">
        <v>586122522700</v>
      </c>
      <c r="C321" s="142">
        <v>616298352158.89001</v>
      </c>
      <c r="D321" s="144">
        <v>337547236721</v>
      </c>
      <c r="E321" s="144">
        <v>367193852300</v>
      </c>
      <c r="F321" s="144">
        <v>825191794131.79199</v>
      </c>
      <c r="G321" s="142">
        <v>121830231900</v>
      </c>
      <c r="H321" s="142">
        <v>131250717293.07001</v>
      </c>
      <c r="I321" s="144">
        <v>1003507000</v>
      </c>
      <c r="J321" s="144">
        <v>151360</v>
      </c>
      <c r="K321" s="144">
        <v>3126838403.1500001</v>
      </c>
      <c r="L321" s="144">
        <v>745051514692</v>
      </c>
      <c r="M321" s="144">
        <v>828349771277.00098</v>
      </c>
      <c r="N321" s="144">
        <v>285927121280</v>
      </c>
      <c r="O321" s="144">
        <v>37109883420</v>
      </c>
      <c r="P321" s="144">
        <v>389612311195.94</v>
      </c>
      <c r="Q321" s="144">
        <v>63916764750</v>
      </c>
      <c r="R321" s="144">
        <v>14145790160</v>
      </c>
      <c r="S321" s="144">
        <v>81481820618.479996</v>
      </c>
      <c r="T321" s="144">
        <v>345111085827.56</v>
      </c>
      <c r="U321" s="144">
        <v>43341864608.709999</v>
      </c>
      <c r="V321" s="144">
        <v>485536910489.54999</v>
      </c>
      <c r="W321" s="144">
        <v>32739081700</v>
      </c>
      <c r="X321" s="144">
        <v>4436864922.5799999</v>
      </c>
      <c r="Y321" s="144">
        <v>44790136290.309998</v>
      </c>
      <c r="Z321" s="144">
        <v>67537327002.169998</v>
      </c>
      <c r="AA321" s="144">
        <v>69417398294.039993</v>
      </c>
      <c r="AB321" s="144">
        <v>34026533000</v>
      </c>
      <c r="AC321" s="144">
        <v>5603510102.1499996</v>
      </c>
      <c r="AD321" s="144">
        <v>43642761011.879997</v>
      </c>
      <c r="AE321" s="144">
        <v>28081233300</v>
      </c>
      <c r="AF321" s="144">
        <v>5420477844.5299997</v>
      </c>
      <c r="AG321" s="144">
        <v>36266877945.120003</v>
      </c>
      <c r="AH321" s="142">
        <v>704448764595.42407</v>
      </c>
      <c r="AI321" s="142">
        <v>798946086309.84094</v>
      </c>
      <c r="AJ321" s="144">
        <v>22425594800</v>
      </c>
      <c r="AK321" s="144">
        <v>2914997679.0100002</v>
      </c>
      <c r="AL321" s="144">
        <v>29182598328.16</v>
      </c>
      <c r="AM321" s="144">
        <v>71590996550.080002</v>
      </c>
      <c r="AN321" s="144">
        <v>15886818580.139999</v>
      </c>
      <c r="AO321" s="144">
        <v>91448591107.070007</v>
      </c>
      <c r="AP321" s="142">
        <v>73985607500</v>
      </c>
      <c r="AQ321" s="142">
        <v>85723450764.660004</v>
      </c>
      <c r="AR321" s="144">
        <v>41155800000</v>
      </c>
      <c r="AS321" s="144">
        <v>5571010179.6599998</v>
      </c>
      <c r="AT321" s="144">
        <v>53372278655.839996</v>
      </c>
      <c r="AU321" s="144">
        <v>1355806004500</v>
      </c>
      <c r="AV321" s="144">
        <v>70267865000</v>
      </c>
      <c r="AW321" s="144">
        <v>1461906553417.6001</v>
      </c>
      <c r="AX321" s="144">
        <v>100682131500</v>
      </c>
      <c r="AY321" s="144">
        <v>22733095782.16</v>
      </c>
      <c r="AZ321" s="144">
        <v>133765282864.92999</v>
      </c>
      <c r="BA321" s="144">
        <v>161347083880</v>
      </c>
      <c r="BB321" s="144">
        <v>49327788000</v>
      </c>
      <c r="BC321" s="144">
        <v>219535103906.59</v>
      </c>
      <c r="BD321" s="142">
        <v>296965646105</v>
      </c>
      <c r="BE321" s="142">
        <v>314597161108.27002</v>
      </c>
      <c r="BF321" s="144">
        <v>159354026500</v>
      </c>
      <c r="BG321" s="144">
        <v>165469400772.88</v>
      </c>
      <c r="BH321" s="164">
        <v>30332021900</v>
      </c>
      <c r="BI321" s="144">
        <v>5016215500</v>
      </c>
      <c r="BJ321" s="144">
        <v>38716142985.870003</v>
      </c>
      <c r="BK321" s="144">
        <v>169943713000</v>
      </c>
      <c r="BL321" s="144">
        <v>50234646396.57</v>
      </c>
      <c r="BM321" s="144">
        <v>237599274337.07001</v>
      </c>
      <c r="BN321" s="144">
        <v>32695430800</v>
      </c>
      <c r="BO321" s="144">
        <v>6065434299.8599997</v>
      </c>
      <c r="BP321" s="144">
        <v>42099429904.330002</v>
      </c>
      <c r="BQ321" s="154">
        <v>43455</v>
      </c>
      <c r="BR321" s="144">
        <v>22963065000</v>
      </c>
      <c r="BS321" s="152">
        <v>2099475000</v>
      </c>
      <c r="BT321" s="144">
        <v>31553619078.310001</v>
      </c>
      <c r="BU321" s="144">
        <v>115786371000</v>
      </c>
      <c r="BV321" s="152">
        <v>135781558087.78999</v>
      </c>
      <c r="BW321" s="144">
        <f>246720568000+77258630000</f>
        <v>323979198000</v>
      </c>
      <c r="BX321" s="144">
        <v>395065422098.42999</v>
      </c>
      <c r="BY321" s="148">
        <v>79809808700</v>
      </c>
      <c r="BZ321" s="148">
        <v>11225313500</v>
      </c>
      <c r="CA321" s="148">
        <v>102607729534.95</v>
      </c>
      <c r="CB321" s="148">
        <v>84348412300</v>
      </c>
      <c r="CC321" s="148">
        <v>84501393402.300003</v>
      </c>
      <c r="CD321" s="148">
        <v>23469757000</v>
      </c>
      <c r="CE321" s="148">
        <v>27084352057.790001</v>
      </c>
      <c r="CF321" s="148">
        <v>66406883750</v>
      </c>
      <c r="CG321" s="148">
        <v>154327296180.34</v>
      </c>
      <c r="CH321" s="148">
        <v>223772343032.85999</v>
      </c>
      <c r="CI321" s="148">
        <v>209500741000</v>
      </c>
      <c r="CJ321" s="148">
        <v>209548428794</v>
      </c>
      <c r="CK321" s="155">
        <v>99311407200</v>
      </c>
      <c r="CL321" s="155">
        <v>3797139734.9400001</v>
      </c>
      <c r="CM321" s="148">
        <v>72641089000</v>
      </c>
      <c r="CN321" s="148">
        <v>0</v>
      </c>
      <c r="CO321" s="148">
        <v>75844069261.679993</v>
      </c>
      <c r="CP321" s="148"/>
      <c r="CQ321" s="148"/>
      <c r="CR321" s="148"/>
      <c r="CS321" s="148">
        <v>238683150206</v>
      </c>
      <c r="CT321" s="148">
        <v>0</v>
      </c>
      <c r="CU321" s="148">
        <v>248941431627</v>
      </c>
      <c r="CV321" s="148">
        <v>0</v>
      </c>
      <c r="CW321" s="148">
        <v>11814422200</v>
      </c>
      <c r="CX321" s="148">
        <v>12966996154.16</v>
      </c>
    </row>
    <row r="322" spans="1:108" s="165" customFormat="1" ht="13.8" x14ac:dyDescent="0.25">
      <c r="A322" s="154">
        <v>43460</v>
      </c>
      <c r="B322" s="142">
        <v>586114832200</v>
      </c>
      <c r="C322" s="142">
        <v>616755149516.32996</v>
      </c>
      <c r="D322" s="144">
        <v>327401565639</v>
      </c>
      <c r="E322" s="144">
        <v>371837055400</v>
      </c>
      <c r="F322" s="144">
        <v>830244341854.61206</v>
      </c>
      <c r="G322" s="142">
        <v>121824844400</v>
      </c>
      <c r="H322" s="142">
        <v>131373388033.78999</v>
      </c>
      <c r="I322" s="144">
        <v>1003600000</v>
      </c>
      <c r="J322" s="144">
        <v>148720</v>
      </c>
      <c r="K322" s="144">
        <v>3126496200.5900002</v>
      </c>
      <c r="L322" s="144">
        <v>745138157155</v>
      </c>
      <c r="M322" s="144">
        <v>829320643570.62097</v>
      </c>
      <c r="N322" s="144">
        <v>285858108600</v>
      </c>
      <c r="O322" s="144">
        <v>36732571840</v>
      </c>
      <c r="P322" s="144">
        <v>389502921998.72998</v>
      </c>
      <c r="Q322" s="144">
        <v>63511800150</v>
      </c>
      <c r="R322" s="144">
        <v>13883997520</v>
      </c>
      <c r="S322" s="144">
        <v>81394966668.550003</v>
      </c>
      <c r="T322" s="144">
        <v>345090531409.56</v>
      </c>
      <c r="U322" s="144">
        <v>42897480708.709999</v>
      </c>
      <c r="V322" s="144">
        <v>485522735792.71997</v>
      </c>
      <c r="W322" s="144">
        <v>32733383200</v>
      </c>
      <c r="X322" s="144">
        <v>4355216092.5799999</v>
      </c>
      <c r="Y322" s="144">
        <v>44767020264.589996</v>
      </c>
      <c r="Z322" s="144">
        <v>66727179502.169998</v>
      </c>
      <c r="AA322" s="144">
        <v>68582212449.529999</v>
      </c>
      <c r="AB322" s="144">
        <v>34042916700</v>
      </c>
      <c r="AC322" s="144">
        <v>5637594202.1499996</v>
      </c>
      <c r="AD322" s="144">
        <v>43715616887.489998</v>
      </c>
      <c r="AE322" s="144">
        <v>28070963700</v>
      </c>
      <c r="AF322" s="144">
        <v>5364258684.5299997</v>
      </c>
      <c r="AG322" s="144">
        <v>36224099904.900002</v>
      </c>
      <c r="AH322" s="142">
        <v>692985540095.42395</v>
      </c>
      <c r="AI322" s="142">
        <v>796262200386.26099</v>
      </c>
      <c r="AJ322" s="144">
        <v>22366071300</v>
      </c>
      <c r="AK322" s="144">
        <v>2883137609.0100002</v>
      </c>
      <c r="AL322" s="144">
        <v>29111197580.98</v>
      </c>
      <c r="AM322" s="144">
        <v>71598075050.080002</v>
      </c>
      <c r="AN322" s="144">
        <v>15755790360.139999</v>
      </c>
      <c r="AO322" s="144">
        <v>91375093576.570007</v>
      </c>
      <c r="AP322" s="142">
        <v>66109185900</v>
      </c>
      <c r="AQ322" s="142">
        <v>85773679389.369995</v>
      </c>
      <c r="AR322" s="144">
        <v>41149999500</v>
      </c>
      <c r="AS322" s="144">
        <v>5445713359.6599998</v>
      </c>
      <c r="AT322" s="144">
        <v>53343437676.239998</v>
      </c>
      <c r="AU322" s="144">
        <v>1355844173000</v>
      </c>
      <c r="AV322" s="144">
        <v>68516088000</v>
      </c>
      <c r="AW322" s="144">
        <v>1461524573315.45</v>
      </c>
      <c r="AX322" s="144">
        <v>98657991700</v>
      </c>
      <c r="AY322" s="144">
        <v>22420928462.16</v>
      </c>
      <c r="AZ322" s="144">
        <v>133371230417.66</v>
      </c>
      <c r="BA322" s="144">
        <v>160864961246</v>
      </c>
      <c r="BB322" s="144">
        <v>53041438000</v>
      </c>
      <c r="BC322" s="144">
        <v>218647245853.47</v>
      </c>
      <c r="BD322" s="142">
        <v>308660599023</v>
      </c>
      <c r="BE322" s="142">
        <v>314934997105.20001</v>
      </c>
      <c r="BF322" s="144">
        <v>159341924000</v>
      </c>
      <c r="BG322" s="144">
        <v>165650672728.85999</v>
      </c>
      <c r="BH322" s="144">
        <v>30325772900</v>
      </c>
      <c r="BI322" s="144">
        <v>4962326000</v>
      </c>
      <c r="BJ322" s="144">
        <v>38683028523.129997</v>
      </c>
      <c r="BK322" s="144">
        <v>172197550500</v>
      </c>
      <c r="BL322" s="144">
        <v>44268560696.57</v>
      </c>
      <c r="BM322" s="144">
        <v>237349021113.64001</v>
      </c>
      <c r="BN322" s="144">
        <v>32693309600</v>
      </c>
      <c r="BO322" s="144">
        <v>5999281399.8599997</v>
      </c>
      <c r="BP322" s="144">
        <v>42066653817.849998</v>
      </c>
      <c r="BQ322" s="154">
        <v>43460</v>
      </c>
      <c r="BR322" s="144">
        <v>23002148000</v>
      </c>
      <c r="BS322" s="152">
        <v>2087050000</v>
      </c>
      <c r="BT322" s="144">
        <v>31608117041.23</v>
      </c>
      <c r="BU322" s="144">
        <v>113090577000</v>
      </c>
      <c r="BV322" s="152">
        <v>135924294993.47</v>
      </c>
      <c r="BW322" s="144">
        <f>246729873000+77083950000</f>
        <v>323813823000</v>
      </c>
      <c r="BX322" s="144">
        <v>394350430497.29999</v>
      </c>
      <c r="BY322" s="148">
        <v>79788663200</v>
      </c>
      <c r="BZ322" s="148">
        <v>11102791000</v>
      </c>
      <c r="CA322" s="148">
        <v>102555222532.78999</v>
      </c>
      <c r="CB322" s="148">
        <v>83584510400</v>
      </c>
      <c r="CC322" s="148">
        <v>83723948165.740005</v>
      </c>
      <c r="CD322" s="148">
        <v>23467148500</v>
      </c>
      <c r="CE322" s="148">
        <v>27106905537.959999</v>
      </c>
      <c r="CF322" s="148">
        <v>66465559040</v>
      </c>
      <c r="CG322" s="148">
        <v>151785612860.34</v>
      </c>
      <c r="CH322" s="148">
        <v>221328234480.14999</v>
      </c>
      <c r="CI322" s="148">
        <v>207547122700</v>
      </c>
      <c r="CJ322" s="148">
        <v>207552917151.42001</v>
      </c>
      <c r="CK322" s="155">
        <v>101341522800</v>
      </c>
      <c r="CL322" s="155">
        <v>103955483519.82001</v>
      </c>
      <c r="CM322" s="148">
        <v>72634294000</v>
      </c>
      <c r="CN322" s="148">
        <v>0</v>
      </c>
      <c r="CO322" s="148">
        <v>75913528736.289993</v>
      </c>
      <c r="CP322" s="148"/>
      <c r="CQ322" s="148"/>
      <c r="CR322" s="148"/>
      <c r="CS322" s="148">
        <v>238873970070</v>
      </c>
      <c r="CT322" s="148">
        <v>0</v>
      </c>
      <c r="CU322" s="148">
        <v>249385482202</v>
      </c>
      <c r="CV322" s="148">
        <v>0</v>
      </c>
      <c r="CW322" s="148">
        <v>11681108500</v>
      </c>
      <c r="CX322" s="148">
        <v>12830496618.809999</v>
      </c>
    </row>
    <row r="323" spans="1:108" s="165" customFormat="1" ht="13.8" x14ac:dyDescent="0.25">
      <c r="A323" s="154">
        <v>43461</v>
      </c>
      <c r="B323" s="142">
        <v>586107469200</v>
      </c>
      <c r="C323" s="142">
        <v>616890969609.40002</v>
      </c>
      <c r="D323" s="144">
        <v>342105698132</v>
      </c>
      <c r="E323" s="144">
        <v>377842183700</v>
      </c>
      <c r="F323" s="144">
        <v>837334486141.81201</v>
      </c>
      <c r="G323" s="142">
        <v>121825398400</v>
      </c>
      <c r="H323" s="142">
        <v>131400045956.89</v>
      </c>
      <c r="I323" s="144">
        <v>1004088000</v>
      </c>
      <c r="J323" s="144">
        <v>146960</v>
      </c>
      <c r="K323" s="144">
        <v>3126573342.46</v>
      </c>
      <c r="L323" s="144">
        <f>768171001998-10500000000</f>
        <v>757671001998</v>
      </c>
      <c r="M323" s="144">
        <v>829569410260.01099</v>
      </c>
      <c r="N323" s="144">
        <f>300993934300-5000000000</f>
        <v>295993934300</v>
      </c>
      <c r="O323" s="144">
        <v>37110982620</v>
      </c>
      <c r="P323" s="144">
        <v>389858281271.95001</v>
      </c>
      <c r="Q323" s="144">
        <v>63992903250</v>
      </c>
      <c r="R323" s="144">
        <v>14031748360</v>
      </c>
      <c r="S323" s="144">
        <v>81570046422.5</v>
      </c>
      <c r="T323" s="144">
        <v>360079358749.56</v>
      </c>
      <c r="U323" s="144">
        <v>43310392108.709999</v>
      </c>
      <c r="V323" s="144">
        <v>486049982752.89001</v>
      </c>
      <c r="W323" s="144">
        <v>32745849700</v>
      </c>
      <c r="X323" s="144">
        <v>4405809372.5799999</v>
      </c>
      <c r="Y323" s="144">
        <v>44836279717.559998</v>
      </c>
      <c r="Z323" s="144">
        <v>67501177502.169998</v>
      </c>
      <c r="AA323" s="144">
        <v>69351371369.550003</v>
      </c>
      <c r="AB323" s="144">
        <v>34334560300</v>
      </c>
      <c r="AC323" s="144">
        <v>5660683102.1499996</v>
      </c>
      <c r="AD323" s="144">
        <v>43755767115.82</v>
      </c>
      <c r="AE323" s="144">
        <v>28494521900</v>
      </c>
      <c r="AF323" s="144">
        <v>5421945244.5299997</v>
      </c>
      <c r="AG323" s="144">
        <v>36299611238.040001</v>
      </c>
      <c r="AH323" s="142">
        <v>686956807095.42395</v>
      </c>
      <c r="AI323" s="142">
        <v>778866237998.16101</v>
      </c>
      <c r="AJ323" s="144">
        <v>22364985300</v>
      </c>
      <c r="AK323" s="144">
        <v>2910578729.0100002</v>
      </c>
      <c r="AL323" s="144">
        <v>29141554886.060001</v>
      </c>
      <c r="AM323" s="144">
        <v>71807854350.080002</v>
      </c>
      <c r="AN323" s="144">
        <v>15926555480.139999</v>
      </c>
      <c r="AO323" s="144">
        <v>91563757880.630005</v>
      </c>
      <c r="AP323" s="142">
        <v>60425262800</v>
      </c>
      <c r="AQ323" s="142">
        <v>89383616522.139999</v>
      </c>
      <c r="AR323" s="144">
        <v>41162473000</v>
      </c>
      <c r="AS323" s="144">
        <v>5507690979.6599998</v>
      </c>
      <c r="AT323" s="144">
        <v>53425564376.870003</v>
      </c>
      <c r="AU323" s="144">
        <v>1355896998500</v>
      </c>
      <c r="AV323" s="144">
        <v>69675000000</v>
      </c>
      <c r="AW323" s="144">
        <v>1463015172856.3</v>
      </c>
      <c r="AX323" s="144">
        <v>96071062500</v>
      </c>
      <c r="AY323" s="144">
        <v>22867385182.16</v>
      </c>
      <c r="AZ323" s="144">
        <v>133918684439.44</v>
      </c>
      <c r="BA323" s="144">
        <v>161133881750</v>
      </c>
      <c r="BB323" s="144">
        <v>53529701000</v>
      </c>
      <c r="BC323" s="144">
        <v>219672547637.10999</v>
      </c>
      <c r="BD323" s="142">
        <v>308787312270</v>
      </c>
      <c r="BE323" s="142">
        <v>315122245866.21002</v>
      </c>
      <c r="BF323" s="144">
        <v>159208331000</v>
      </c>
      <c r="BG323" s="144">
        <v>165555738926.26001</v>
      </c>
      <c r="BH323" s="144">
        <v>30338779100</v>
      </c>
      <c r="BI323" s="144">
        <v>5018406000</v>
      </c>
      <c r="BJ323" s="144">
        <v>38757518493.910004</v>
      </c>
      <c r="BK323" s="144">
        <v>164217138600</v>
      </c>
      <c r="BL323" s="144">
        <v>39476378996.57</v>
      </c>
      <c r="BM323" s="144">
        <v>238257366225.13</v>
      </c>
      <c r="BN323" s="144">
        <v>32986288100</v>
      </c>
      <c r="BO323" s="144">
        <v>6073277999.8599997</v>
      </c>
      <c r="BP323" s="144">
        <v>42146836852.610001</v>
      </c>
      <c r="BQ323" s="154">
        <v>43461</v>
      </c>
      <c r="BR323" s="144">
        <v>23055865000</v>
      </c>
      <c r="BS323" s="152">
        <v>2106800000</v>
      </c>
      <c r="BT323" s="144">
        <v>31687151028.66</v>
      </c>
      <c r="BU323" s="144">
        <v>113090798000</v>
      </c>
      <c r="BV323" s="152">
        <v>135951905865.47</v>
      </c>
      <c r="BW323" s="144">
        <f>246742589500+77177530000</f>
        <v>323920119500</v>
      </c>
      <c r="BX323" s="144">
        <v>395966299999.34003</v>
      </c>
      <c r="BY323" s="148">
        <v>80560944600</v>
      </c>
      <c r="BZ323" s="148">
        <v>11208550500</v>
      </c>
      <c r="CA323" s="148">
        <v>102717285210.34</v>
      </c>
      <c r="CB323" s="148">
        <v>84310486900</v>
      </c>
      <c r="CC323" s="148">
        <v>84451973215.610001</v>
      </c>
      <c r="CD323" s="148">
        <v>23480100000</v>
      </c>
      <c r="CE323" s="148">
        <v>27124713519.950001</v>
      </c>
      <c r="CF323" s="148">
        <v>66502072960</v>
      </c>
      <c r="CG323" s="148">
        <v>152843584640.34</v>
      </c>
      <c r="CH323" s="148">
        <v>222430600397.89999</v>
      </c>
      <c r="CI323" s="148">
        <v>209594120600</v>
      </c>
      <c r="CJ323" s="148">
        <v>209625516512.26999</v>
      </c>
      <c r="CK323" s="155">
        <v>101339571800</v>
      </c>
      <c r="CL323" s="155">
        <v>104159123285.71001</v>
      </c>
      <c r="CM323" s="148">
        <v>72639406000</v>
      </c>
      <c r="CN323" s="148">
        <v>0</v>
      </c>
      <c r="CO323" s="148">
        <v>75933889931.449997</v>
      </c>
      <c r="CP323" s="148">
        <v>0</v>
      </c>
      <c r="CQ323" s="148">
        <v>0</v>
      </c>
      <c r="CR323" s="148">
        <v>0</v>
      </c>
      <c r="CS323" s="148">
        <v>239021601555</v>
      </c>
      <c r="CT323" s="148">
        <v>0</v>
      </c>
      <c r="CU323" s="148">
        <v>249583726038</v>
      </c>
      <c r="CV323" s="148">
        <v>0</v>
      </c>
      <c r="CW323" s="148">
        <v>11816161800</v>
      </c>
      <c r="CX323" s="148">
        <v>12964335345.629999</v>
      </c>
    </row>
    <row r="324" spans="1:108" s="165" customFormat="1" ht="13.8" x14ac:dyDescent="0.25">
      <c r="A324" s="154">
        <v>43462</v>
      </c>
      <c r="B324" s="142">
        <v>586100106200</v>
      </c>
      <c r="C324" s="142">
        <v>616131449623.73999</v>
      </c>
      <c r="D324" s="144">
        <v>352267763380</v>
      </c>
      <c r="E324" s="144">
        <v>406539332300</v>
      </c>
      <c r="F324" s="144">
        <v>866630376208.28198</v>
      </c>
      <c r="G324" s="142">
        <v>128825809900</v>
      </c>
      <c r="H324" s="142">
        <v>131420007553.03999</v>
      </c>
      <c r="I324" s="144">
        <v>1004774000</v>
      </c>
      <c r="J324" s="144">
        <v>145640</v>
      </c>
      <c r="K324" s="144">
        <v>3126348921.0999999</v>
      </c>
      <c r="L324" s="144">
        <v>771615568533</v>
      </c>
      <c r="M324" s="144">
        <v>832814337120.99097</v>
      </c>
      <c r="N324" s="144">
        <v>300670380180</v>
      </c>
      <c r="O324" s="144">
        <v>37026227080</v>
      </c>
      <c r="P324" s="144">
        <v>389863751600.14001</v>
      </c>
      <c r="Q324" s="144">
        <v>63983417600</v>
      </c>
      <c r="R324" s="144">
        <v>15229818290</v>
      </c>
      <c r="S324" s="144">
        <v>82767605362.080002</v>
      </c>
      <c r="T324" s="144">
        <v>365186966024.56</v>
      </c>
      <c r="U324" s="144">
        <v>43176307908.709999</v>
      </c>
      <c r="V324" s="144">
        <v>486113169399.83002</v>
      </c>
      <c r="W324" s="144">
        <v>32856804200</v>
      </c>
      <c r="X324" s="144">
        <v>4397815707.5799999</v>
      </c>
      <c r="Y324" s="144">
        <v>44945437287.029999</v>
      </c>
      <c r="Z324" s="144">
        <v>67308559002.169998</v>
      </c>
      <c r="AA324" s="144">
        <v>69153403732.470001</v>
      </c>
      <c r="AB324" s="144">
        <v>34327970400</v>
      </c>
      <c r="AC324" s="144">
        <v>5665307152.1499996</v>
      </c>
      <c r="AD324" s="144">
        <v>43758161492.199997</v>
      </c>
      <c r="AE324" s="144">
        <v>28587197900</v>
      </c>
      <c r="AF324" s="144">
        <v>5408822414.5299997</v>
      </c>
      <c r="AG324" s="144">
        <v>36384027085.150002</v>
      </c>
      <c r="AH324" s="142">
        <v>648330785095.42395</v>
      </c>
      <c r="AI324" s="142">
        <v>779003863472.58105</v>
      </c>
      <c r="AJ324" s="144">
        <v>22402905300</v>
      </c>
      <c r="AK324" s="144">
        <v>2902910194.0100002</v>
      </c>
      <c r="AL324" s="144">
        <v>29175806146.470001</v>
      </c>
      <c r="AM324" s="144">
        <v>71783585300.080002</v>
      </c>
      <c r="AN324" s="144">
        <v>17260566120.139999</v>
      </c>
      <c r="AO324" s="144">
        <v>92883538292.589996</v>
      </c>
      <c r="AP324" s="142">
        <v>99085592700</v>
      </c>
      <c r="AQ324" s="142">
        <v>124683707545.19</v>
      </c>
      <c r="AR324" s="144">
        <v>41292617500</v>
      </c>
      <c r="AS324" s="144">
        <v>5496898319.6599998</v>
      </c>
      <c r="AT324" s="144">
        <v>53551973750.57</v>
      </c>
      <c r="AU324" s="144">
        <v>1357082207500</v>
      </c>
      <c r="AV324" s="144">
        <v>69227000000</v>
      </c>
      <c r="AW324" s="144">
        <v>1464031156093.0601</v>
      </c>
      <c r="AX324" s="144">
        <v>102211750500</v>
      </c>
      <c r="AY324" s="144">
        <v>22701470622.16</v>
      </c>
      <c r="AZ324" s="144">
        <v>134676878399</v>
      </c>
      <c r="BA324" s="144">
        <v>161003304213</v>
      </c>
      <c r="BB324" s="144">
        <v>53205728000</v>
      </c>
      <c r="BC324" s="144">
        <v>219256099109.09</v>
      </c>
      <c r="BD324" s="142">
        <v>308808253895</v>
      </c>
      <c r="BE324" s="142">
        <v>315204452575.98999</v>
      </c>
      <c r="BF324" s="144">
        <v>159534315499.99997</v>
      </c>
      <c r="BG324" s="144">
        <v>165920379206.17999</v>
      </c>
      <c r="BH324" s="144">
        <v>30325200500</v>
      </c>
      <c r="BI324" s="144">
        <v>5008132500</v>
      </c>
      <c r="BJ324" s="144">
        <v>38739066768.599998</v>
      </c>
      <c r="BK324" s="144">
        <v>168267764800</v>
      </c>
      <c r="BL324" s="144">
        <v>32524043496.57</v>
      </c>
      <c r="BM324" s="144">
        <v>239135464173.23999</v>
      </c>
      <c r="BN324" s="144">
        <v>33054964100</v>
      </c>
      <c r="BO324" s="144">
        <v>6121624000</v>
      </c>
      <c r="BP324" s="144">
        <v>42270860619.010002</v>
      </c>
      <c r="BQ324" s="154">
        <v>43462</v>
      </c>
      <c r="BR324" s="144">
        <v>23076127000</v>
      </c>
      <c r="BS324" s="152">
        <v>2105375000</v>
      </c>
      <c r="BT324" s="144">
        <v>31711553558.41</v>
      </c>
      <c r="BU324" s="144">
        <v>124374805500</v>
      </c>
      <c r="BV324" s="152">
        <v>137262929590.64999</v>
      </c>
      <c r="BW324" s="144">
        <f>250115709000+77107975000</f>
        <v>327223684000</v>
      </c>
      <c r="BX324" s="144">
        <v>406264251315.42999</v>
      </c>
      <c r="BY324" s="148">
        <v>80708430500</v>
      </c>
      <c r="BZ324" s="148">
        <v>11178748500</v>
      </c>
      <c r="CA324" s="148">
        <v>102852874083.22</v>
      </c>
      <c r="CB324" s="148">
        <v>83702342700</v>
      </c>
      <c r="CC324" s="148">
        <v>83864890989.410004</v>
      </c>
      <c r="CD324" s="148">
        <v>26017550500</v>
      </c>
      <c r="CE324" s="148">
        <v>27166796906.669998</v>
      </c>
      <c r="CF324" s="148">
        <v>66743606540</v>
      </c>
      <c r="CG324" s="148">
        <v>152122742020.34</v>
      </c>
      <c r="CH324" s="148">
        <v>221959126327.29001</v>
      </c>
      <c r="CI324" s="148">
        <v>209210282300</v>
      </c>
      <c r="CJ324" s="148">
        <v>209234197105.85999</v>
      </c>
      <c r="CK324" s="155">
        <v>101337567100</v>
      </c>
      <c r="CL324" s="155">
        <v>104234886128.58</v>
      </c>
      <c r="CM324" s="148">
        <v>72633191000</v>
      </c>
      <c r="CN324" s="148">
        <v>0</v>
      </c>
      <c r="CO324" s="148">
        <v>75942923628.350006</v>
      </c>
      <c r="CP324" s="148">
        <v>0</v>
      </c>
      <c r="CQ324" s="148">
        <v>0</v>
      </c>
      <c r="CR324" s="148">
        <v>0</v>
      </c>
      <c r="CS324" s="148">
        <v>239046785079</v>
      </c>
      <c r="CT324" s="148">
        <v>0</v>
      </c>
      <c r="CU324" s="148">
        <v>249659546472</v>
      </c>
      <c r="CV324" s="148">
        <v>0</v>
      </c>
      <c r="CW324" s="148">
        <v>10859264200</v>
      </c>
      <c r="CX324" s="148">
        <v>13296762428.99</v>
      </c>
    </row>
    <row r="325" spans="1:108" x14ac:dyDescent="0.25">
      <c r="A325" s="154">
        <v>43496</v>
      </c>
      <c r="B325" s="142">
        <v>614926742000</v>
      </c>
      <c r="C325" s="142">
        <v>630856134188.57996</v>
      </c>
      <c r="D325" s="144">
        <v>333481151455</v>
      </c>
      <c r="E325" s="144">
        <v>393063298600</v>
      </c>
      <c r="F325" s="144">
        <v>865137282655.95203</v>
      </c>
      <c r="G325" s="142">
        <v>125640789400</v>
      </c>
      <c r="H325" s="142">
        <v>127664475840.92</v>
      </c>
      <c r="I325" s="144">
        <v>5609002000</v>
      </c>
      <c r="J325" s="144">
        <v>1502964960</v>
      </c>
      <c r="K325" s="144">
        <v>7358400508.9899998</v>
      </c>
      <c r="L325" s="144">
        <v>776557285058</v>
      </c>
      <c r="M325" s="144">
        <v>837174432234.19104</v>
      </c>
      <c r="N325" s="144">
        <v>303573822000</v>
      </c>
      <c r="O325" s="144">
        <v>58142365720</v>
      </c>
      <c r="P325" s="144">
        <v>393370693617.72998</v>
      </c>
      <c r="Q325" s="144">
        <v>55034076100</v>
      </c>
      <c r="R325" s="144">
        <v>12991873910</v>
      </c>
      <c r="S325" s="144">
        <v>82203260840.529999</v>
      </c>
      <c r="T325" s="144">
        <v>363738620740.56</v>
      </c>
      <c r="U325" s="144">
        <v>74675642108.039993</v>
      </c>
      <c r="V325" s="144">
        <v>490982783519.26001</v>
      </c>
      <c r="W325" s="144">
        <v>33718818400</v>
      </c>
      <c r="X325" s="144">
        <v>4859332347.5799999</v>
      </c>
      <c r="Y325" s="144">
        <v>45264586196.389999</v>
      </c>
      <c r="Z325" s="144">
        <v>71796200502.190002</v>
      </c>
      <c r="AA325" s="144">
        <v>73332971448.490005</v>
      </c>
      <c r="AB325" s="144">
        <v>30520767200</v>
      </c>
      <c r="AC325" s="144">
        <v>6065448852.1499996</v>
      </c>
      <c r="AD325" s="144">
        <v>43887709108.559998</v>
      </c>
      <c r="AE325" s="144">
        <v>26804649000</v>
      </c>
      <c r="AF325" s="144">
        <v>5665399694.7799997</v>
      </c>
      <c r="AG325" s="144">
        <v>36756727352.870003</v>
      </c>
      <c r="AH325" s="142">
        <v>681614926307.81006</v>
      </c>
      <c r="AI325" s="142">
        <v>927186431060.81104</v>
      </c>
      <c r="AJ325" s="144">
        <v>22662128000</v>
      </c>
      <c r="AK325" s="144">
        <v>3487163753.52</v>
      </c>
      <c r="AL325" s="144">
        <v>29566821754.68</v>
      </c>
      <c r="AM325" s="144">
        <v>62097593600.089996</v>
      </c>
      <c r="AN325" s="144">
        <v>14731750380.139999</v>
      </c>
      <c r="AO325" s="144">
        <v>92221473044.529999</v>
      </c>
      <c r="AP325" s="142">
        <v>228653609200</v>
      </c>
      <c r="AQ325" s="142">
        <v>332875618759.47998</v>
      </c>
      <c r="AR325" s="144">
        <v>40177826000</v>
      </c>
      <c r="AS325" s="144">
        <v>5692882879.6599998</v>
      </c>
      <c r="AT325" s="144">
        <v>53885244215.449997</v>
      </c>
      <c r="AU325" s="144">
        <v>1295860044500</v>
      </c>
      <c r="AV325" s="144">
        <v>68331149000</v>
      </c>
      <c r="AW325" s="144">
        <v>1465052294580.74</v>
      </c>
      <c r="AX325" s="144">
        <v>107490817300</v>
      </c>
      <c r="AY325" s="144">
        <v>22476996582.160004</v>
      </c>
      <c r="AZ325" s="144">
        <v>140582489642.09778</v>
      </c>
      <c r="BA325" s="144">
        <v>160517723657</v>
      </c>
      <c r="BB325" s="144">
        <v>52705803000</v>
      </c>
      <c r="BC325" s="144">
        <v>225598042237.64999</v>
      </c>
      <c r="BD325" s="142">
        <v>309054653069</v>
      </c>
      <c r="BE325" s="142">
        <v>316736784856.88</v>
      </c>
      <c r="BF325" s="144">
        <v>160580264500</v>
      </c>
      <c r="BG325" s="144">
        <v>161675333314.20001</v>
      </c>
      <c r="BH325" s="144">
        <v>30720457900</v>
      </c>
      <c r="BI325" s="144">
        <v>5619510500</v>
      </c>
      <c r="BJ325" s="144">
        <v>39195464660.129997</v>
      </c>
      <c r="BK325" s="144">
        <v>173350539000</v>
      </c>
      <c r="BL325" s="144">
        <v>40617732996.239998</v>
      </c>
      <c r="BM325" s="144">
        <v>258854345774.14001</v>
      </c>
      <c r="BN325" s="144">
        <v>33775941600</v>
      </c>
      <c r="BO325" s="144">
        <v>8209150500.3500004</v>
      </c>
      <c r="BP325" s="144">
        <v>43003417217.029999</v>
      </c>
      <c r="BQ325" s="154">
        <v>43496</v>
      </c>
      <c r="BR325" s="144">
        <v>24981982000</v>
      </c>
      <c r="BS325" s="152">
        <v>3196987000</v>
      </c>
      <c r="BT325" s="144">
        <v>31873940076.740002</v>
      </c>
      <c r="BU325" s="144">
        <v>119700847000</v>
      </c>
      <c r="BV325" s="152">
        <v>137695724785.13</v>
      </c>
      <c r="BW325" s="144">
        <v>323885228000</v>
      </c>
      <c r="BX325" s="144">
        <v>402249620855.10999</v>
      </c>
      <c r="BY325" s="148">
        <v>81508243400</v>
      </c>
      <c r="BZ325" s="148">
        <v>9976098500</v>
      </c>
      <c r="CA325" s="148">
        <v>103861791373.67</v>
      </c>
      <c r="CB325" s="148">
        <v>88156046700</v>
      </c>
      <c r="CC325" s="148">
        <v>88245235904.210007</v>
      </c>
      <c r="CD325" s="148">
        <v>22313126500</v>
      </c>
      <c r="CE325" s="148">
        <v>27204230349.810001</v>
      </c>
      <c r="CF325" s="148">
        <v>66370494960</v>
      </c>
      <c r="CG325" s="148">
        <v>162444689320.34</v>
      </c>
      <c r="CH325" s="148">
        <v>232142023194.84</v>
      </c>
      <c r="CI325" s="148">
        <v>220349312500</v>
      </c>
      <c r="CJ325" s="148">
        <v>220008747081.54001</v>
      </c>
      <c r="CK325" s="155">
        <v>99307418300</v>
      </c>
      <c r="CL325" s="155">
        <v>104383224321.99001</v>
      </c>
      <c r="CM325" s="148">
        <v>72696438000</v>
      </c>
      <c r="CN325" s="148">
        <v>0</v>
      </c>
      <c r="CO325" s="148">
        <v>76502788197.050003</v>
      </c>
      <c r="CP325" s="148">
        <v>15922204000</v>
      </c>
      <c r="CQ325" s="148">
        <v>0</v>
      </c>
      <c r="CR325" s="148">
        <v>30168067961.029999</v>
      </c>
      <c r="CS325" s="148">
        <v>241214104496</v>
      </c>
      <c r="CT325" s="148">
        <v>0</v>
      </c>
      <c r="CU325" s="148">
        <v>249901481751</v>
      </c>
      <c r="CV325" s="148">
        <v>0</v>
      </c>
      <c r="CW325" s="148">
        <v>14843311500</v>
      </c>
      <c r="CX325" s="148">
        <v>17376341248.860001</v>
      </c>
    </row>
    <row r="326" spans="1:108" s="165" customFormat="1" ht="13.8" x14ac:dyDescent="0.25">
      <c r="A326" s="154">
        <v>43524</v>
      </c>
      <c r="B326" s="142">
        <v>587190212800</v>
      </c>
      <c r="C326" s="142">
        <v>619093608749.93896</v>
      </c>
      <c r="D326" s="144">
        <v>326237064610</v>
      </c>
      <c r="E326" s="144">
        <v>391997371300</v>
      </c>
      <c r="F326" s="144">
        <v>831270811396.95203</v>
      </c>
      <c r="G326" s="142">
        <v>131346101900</v>
      </c>
      <c r="H326" s="142">
        <v>133841332105.53999</v>
      </c>
      <c r="I326" s="144">
        <v>10408028400</v>
      </c>
      <c r="J326" s="144">
        <v>2943985780</v>
      </c>
      <c r="K326" s="144">
        <v>14835252501.559999</v>
      </c>
      <c r="L326" s="144">
        <v>806688714973</v>
      </c>
      <c r="M326" s="144">
        <v>845372068681.21106</v>
      </c>
      <c r="N326" s="144">
        <v>301022503160</v>
      </c>
      <c r="O326" s="144">
        <v>63224794260</v>
      </c>
      <c r="P326" s="144">
        <v>394945970071.62</v>
      </c>
      <c r="Q326" s="144">
        <v>64973318950</v>
      </c>
      <c r="R326" s="144">
        <v>13634544630</v>
      </c>
      <c r="S326" s="144">
        <v>82615284549.619995</v>
      </c>
      <c r="T326" s="144">
        <v>366701466923.56</v>
      </c>
      <c r="U326" s="144">
        <v>87405732808.210007</v>
      </c>
      <c r="V326" s="144">
        <v>492201859231.09998</v>
      </c>
      <c r="W326" s="144">
        <v>35628097300</v>
      </c>
      <c r="X326" s="144">
        <v>8380974137.3599997</v>
      </c>
      <c r="Y326" s="144">
        <v>45486738646.269997</v>
      </c>
      <c r="Z326" s="144">
        <v>70147020502.210007</v>
      </c>
      <c r="AA326" s="144">
        <v>70535551732.410004</v>
      </c>
      <c r="AB326" s="144">
        <v>34649673750</v>
      </c>
      <c r="AC326" s="144">
        <v>8495462051.8800001</v>
      </c>
      <c r="AD326" s="144">
        <v>43907497213.419998</v>
      </c>
      <c r="AE326" s="144">
        <v>29100383600</v>
      </c>
      <c r="AF326" s="144">
        <v>6697981774.6499996</v>
      </c>
      <c r="AG326" s="144">
        <v>36975096007.470001</v>
      </c>
      <c r="AH326" s="142">
        <v>822171925062.02881</v>
      </c>
      <c r="AI326" s="142">
        <v>865748058293.03601</v>
      </c>
      <c r="AJ326" s="144">
        <v>23421580000</v>
      </c>
      <c r="AK326" s="144">
        <v>5677096162.9300003</v>
      </c>
      <c r="AL326" s="144">
        <v>29688380953.310001</v>
      </c>
      <c r="AM326" s="144">
        <v>73100141600.089996</v>
      </c>
      <c r="AN326" s="144">
        <v>16145280640.190001</v>
      </c>
      <c r="AO326" s="144">
        <v>92682293348.289993</v>
      </c>
      <c r="AP326" s="142">
        <v>129321446600</v>
      </c>
      <c r="AQ326" s="142">
        <v>141729721534.23001</v>
      </c>
      <c r="AR326" s="144">
        <v>42037807000</v>
      </c>
      <c r="AS326" s="144">
        <v>9766388539.4799995</v>
      </c>
      <c r="AT326" s="144">
        <v>54063917933.769997</v>
      </c>
      <c r="AU326" s="144">
        <v>1321214213000</v>
      </c>
      <c r="AV326" s="144">
        <v>67083579000</v>
      </c>
      <c r="AW326" s="144">
        <v>1479959295422.01</v>
      </c>
      <c r="AX326" s="144">
        <v>98484873200</v>
      </c>
      <c r="AY326" s="144">
        <v>25603079642.869999</v>
      </c>
      <c r="AZ326" s="144">
        <v>143256515679.38</v>
      </c>
      <c r="BA326" s="144">
        <v>169594564745</v>
      </c>
      <c r="BB326" s="144">
        <v>42929108000</v>
      </c>
      <c r="BC326" s="144">
        <v>232858299967.32999</v>
      </c>
      <c r="BD326" s="142">
        <v>254579608316</v>
      </c>
      <c r="BE326" s="142">
        <v>261578009056.48999</v>
      </c>
      <c r="BF326" s="144">
        <v>185495758500</v>
      </c>
      <c r="BG326" s="144">
        <v>187931434599.88</v>
      </c>
      <c r="BH326" s="144">
        <v>31117961200</v>
      </c>
      <c r="BI326" s="144">
        <v>7190262500</v>
      </c>
      <c r="BJ326" s="144">
        <v>39375218964.5</v>
      </c>
      <c r="BK326" s="144">
        <v>203808722900</v>
      </c>
      <c r="BL326" s="144">
        <v>61766825496.949997</v>
      </c>
      <c r="BM326" s="144">
        <v>276829402158.5</v>
      </c>
      <c r="BN326" s="144">
        <v>33424748400</v>
      </c>
      <c r="BO326" s="144">
        <v>8715851000.4099998</v>
      </c>
      <c r="BP326" s="144">
        <v>43888814713.730003</v>
      </c>
      <c r="BQ326" s="154">
        <v>43524</v>
      </c>
      <c r="BR326" s="144">
        <v>25385432000</v>
      </c>
      <c r="BS326" s="152">
        <v>5761660000</v>
      </c>
      <c r="BT326" s="144">
        <v>32315150769.349998</v>
      </c>
      <c r="BU326" s="144">
        <v>130485126000</v>
      </c>
      <c r="BV326" s="152">
        <v>138728086451.47</v>
      </c>
      <c r="BW326" s="144">
        <v>340463461500</v>
      </c>
      <c r="BX326" s="144">
        <v>409937322874.25</v>
      </c>
      <c r="BY326" s="148">
        <v>81917355300</v>
      </c>
      <c r="BZ326" s="148">
        <v>18538484000</v>
      </c>
      <c r="CA326" s="148">
        <v>104405557423.86</v>
      </c>
      <c r="CB326" s="148">
        <v>90031363600</v>
      </c>
      <c r="CC326" s="148">
        <v>90214577842.419998</v>
      </c>
      <c r="CD326" s="148">
        <v>26545458500</v>
      </c>
      <c r="CE326" s="148">
        <v>27454439567.290001</v>
      </c>
      <c r="CF326" s="148">
        <v>86300686300</v>
      </c>
      <c r="CG326" s="148">
        <v>139027669500.34</v>
      </c>
      <c r="CH326" s="148">
        <v>228935665656.22</v>
      </c>
      <c r="CI326" s="148">
        <v>212284837000</v>
      </c>
      <c r="CJ326" s="148">
        <v>211918347517.76001</v>
      </c>
      <c r="CK326" s="155">
        <v>102786955600</v>
      </c>
      <c r="CL326" s="155">
        <v>104651020725.16</v>
      </c>
      <c r="CM326" s="148">
        <v>66318669000</v>
      </c>
      <c r="CN326" s="148">
        <v>0</v>
      </c>
      <c r="CO326" s="148">
        <v>77387030940.270004</v>
      </c>
      <c r="CP326" s="148">
        <v>23485729500</v>
      </c>
      <c r="CQ326" s="148">
        <v>4452853999.9799995</v>
      </c>
      <c r="CR326" s="148">
        <v>30263297708.200001</v>
      </c>
      <c r="CS326" s="148">
        <v>247911194645</v>
      </c>
      <c r="CT326" s="148">
        <v>0</v>
      </c>
      <c r="CU326" s="148">
        <v>262496584622</v>
      </c>
      <c r="CV326" s="148">
        <v>0</v>
      </c>
      <c r="CW326" s="148">
        <v>17374524800</v>
      </c>
      <c r="CX326" s="148">
        <v>17786926477.25</v>
      </c>
    </row>
    <row r="327" spans="1:108" s="180" customFormat="1" x14ac:dyDescent="0.3">
      <c r="A327" s="154">
        <v>43553</v>
      </c>
      <c r="B327" s="142">
        <v>605995444300</v>
      </c>
      <c r="C327" s="142">
        <v>617907467229.70996</v>
      </c>
      <c r="D327" s="144">
        <v>395456050823</v>
      </c>
      <c r="E327" s="144">
        <v>348324741500</v>
      </c>
      <c r="F327" s="144">
        <v>789298144956.10205</v>
      </c>
      <c r="G327" s="142">
        <v>126154782900</v>
      </c>
      <c r="H327" s="142">
        <v>128523872271.16</v>
      </c>
      <c r="I327" s="144">
        <v>7420844000</v>
      </c>
      <c r="J327" s="144">
        <v>2099350180</v>
      </c>
      <c r="K327" s="144">
        <v>10639808052.68</v>
      </c>
      <c r="L327" s="144">
        <v>816237017182</v>
      </c>
      <c r="M327" s="144">
        <v>854087634230.72095</v>
      </c>
      <c r="N327" s="144">
        <v>303239977320</v>
      </c>
      <c r="O327" s="144">
        <v>65068903760</v>
      </c>
      <c r="P327" s="144">
        <v>393917106634.48999</v>
      </c>
      <c r="Q327" s="144">
        <v>65062589250</v>
      </c>
      <c r="R327" s="144">
        <v>16428384880</v>
      </c>
      <c r="S327" s="144">
        <v>83641887490.869995</v>
      </c>
      <c r="T327" s="144">
        <v>374970199296.56</v>
      </c>
      <c r="U327" s="144">
        <v>89756068808.210007</v>
      </c>
      <c r="V327" s="144">
        <v>498810692373.22998</v>
      </c>
      <c r="W327" s="144">
        <v>35849801300</v>
      </c>
      <c r="X327" s="144">
        <v>8539294762.3599997</v>
      </c>
      <c r="Y327" s="144">
        <v>46052442461.599998</v>
      </c>
      <c r="Z327" s="144">
        <v>71992055002.210007</v>
      </c>
      <c r="AA327" s="144">
        <v>72733951907.089996</v>
      </c>
      <c r="AB327" s="144">
        <v>34970456050</v>
      </c>
      <c r="AC327" s="144">
        <v>8848370801.8799992</v>
      </c>
      <c r="AD327" s="144">
        <v>44706501224.290001</v>
      </c>
      <c r="AE327" s="144">
        <v>29416701600</v>
      </c>
      <c r="AF327" s="144">
        <v>6917912524.6499996</v>
      </c>
      <c r="AG327" s="144">
        <v>37650223054.809998</v>
      </c>
      <c r="AH327" s="142">
        <v>709490713164.60791</v>
      </c>
      <c r="AI327" s="142">
        <v>732329209776.78503</v>
      </c>
      <c r="AJ327" s="144">
        <v>23122028500</v>
      </c>
      <c r="AK327" s="144">
        <v>5813556537.9300003</v>
      </c>
      <c r="AL327" s="144">
        <v>30124787517.619999</v>
      </c>
      <c r="AM327" s="144">
        <v>73051763900.089996</v>
      </c>
      <c r="AN327" s="144">
        <v>19202270140.189999</v>
      </c>
      <c r="AO327" s="144">
        <v>95036656132.029999</v>
      </c>
      <c r="AP327" s="142">
        <v>132910940700</v>
      </c>
      <c r="AQ327" s="142">
        <v>144637442884.73001</v>
      </c>
      <c r="AR327" s="144">
        <v>42844382000</v>
      </c>
      <c r="AS327" s="144">
        <v>9978498539.4799995</v>
      </c>
      <c r="AT327" s="144">
        <v>54695456702.139999</v>
      </c>
      <c r="AU327" s="144">
        <v>1245548611500</v>
      </c>
      <c r="AV327" s="144">
        <v>65292114500</v>
      </c>
      <c r="AW327" s="144">
        <v>1397472148564.3701</v>
      </c>
      <c r="AX327" s="144">
        <v>112025241900</v>
      </c>
      <c r="AY327" s="144">
        <v>28265910642.869999</v>
      </c>
      <c r="AZ327" s="144">
        <v>150387506968.04001</v>
      </c>
      <c r="BA327" s="144">
        <v>86967535837</v>
      </c>
      <c r="BB327" s="144">
        <v>44607500000</v>
      </c>
      <c r="BC327" s="144">
        <v>234571386787.70999</v>
      </c>
      <c r="BD327" s="142">
        <v>266124365592</v>
      </c>
      <c r="BE327" s="142">
        <v>273201713295.51001</v>
      </c>
      <c r="BF327" s="144">
        <v>188924955500</v>
      </c>
      <c r="BG327" s="144">
        <v>192687009411.04999</v>
      </c>
      <c r="BH327" s="144">
        <v>31542802300</v>
      </c>
      <c r="BI327" s="144">
        <v>7385634500</v>
      </c>
      <c r="BJ327" s="144">
        <v>40163918477.769997</v>
      </c>
      <c r="BK327" s="144">
        <v>262835463700</v>
      </c>
      <c r="BL327" s="144">
        <v>69116736997.679993</v>
      </c>
      <c r="BM327" s="144">
        <v>337512390979.64001</v>
      </c>
      <c r="BN327" s="144">
        <v>35762340900</v>
      </c>
      <c r="BO327" s="144">
        <v>9649088500.4099998</v>
      </c>
      <c r="BP327" s="144">
        <v>46464224217.400002</v>
      </c>
      <c r="BQ327" s="154">
        <v>43553</v>
      </c>
      <c r="BR327" s="144">
        <v>25659733000</v>
      </c>
      <c r="BS327" s="152">
        <v>6061764000</v>
      </c>
      <c r="BT327" s="144">
        <v>33128404648.630001</v>
      </c>
      <c r="BU327" s="144">
        <v>133096947000</v>
      </c>
      <c r="BV327" s="152">
        <v>140526610901.60001</v>
      </c>
      <c r="BW327" s="144">
        <v>345115057000</v>
      </c>
      <c r="BX327" s="144">
        <v>421759404385.90002</v>
      </c>
      <c r="BY327" s="148">
        <v>83150977400</v>
      </c>
      <c r="BZ327" s="148">
        <v>19128805500</v>
      </c>
      <c r="CA327" s="148">
        <v>106237544608.00999</v>
      </c>
      <c r="CB327" s="148">
        <v>91318576900</v>
      </c>
      <c r="CC327" s="148">
        <v>91410631224.220001</v>
      </c>
      <c r="CD327" s="148">
        <v>26674302500</v>
      </c>
      <c r="CE327" s="148">
        <v>27490900280.400002</v>
      </c>
      <c r="CF327" s="148">
        <v>86815318190</v>
      </c>
      <c r="CG327" s="148">
        <v>149204279760.34</v>
      </c>
      <c r="CH327" s="148">
        <v>237548747425.64001</v>
      </c>
      <c r="CI327" s="148">
        <v>219377551000</v>
      </c>
      <c r="CJ327" s="148">
        <v>219033503129.64999</v>
      </c>
      <c r="CK327" s="155">
        <v>102150776100</v>
      </c>
      <c r="CL327" s="155">
        <v>104893338585.03</v>
      </c>
      <c r="CM327" s="148">
        <v>59535896000</v>
      </c>
      <c r="CN327" s="148">
        <v>8127496500</v>
      </c>
      <c r="CO327" s="148">
        <v>79481647288.229996</v>
      </c>
      <c r="CP327" s="148">
        <v>24068747000</v>
      </c>
      <c r="CQ327" s="148">
        <v>4609342499.9799995</v>
      </c>
      <c r="CR327" s="148">
        <v>30616997950.939999</v>
      </c>
      <c r="CS327" s="148">
        <v>250505567391</v>
      </c>
      <c r="CT327" s="148">
        <v>0</v>
      </c>
      <c r="CU327" s="148">
        <v>266626649245</v>
      </c>
      <c r="CV327" s="148">
        <v>0</v>
      </c>
      <c r="CW327" s="148">
        <v>29960374100</v>
      </c>
      <c r="CX327" s="148">
        <v>30697820109.810001</v>
      </c>
    </row>
    <row r="328" spans="1:108" s="180" customFormat="1" x14ac:dyDescent="0.3">
      <c r="A328" s="154">
        <v>43585</v>
      </c>
      <c r="B328" s="142">
        <f>596761424400+2158851825+10002970000</f>
        <v>608923246225</v>
      </c>
      <c r="C328" s="142">
        <v>621158376476.77002</v>
      </c>
      <c r="D328" s="144">
        <v>330374286999</v>
      </c>
      <c r="E328" s="144">
        <v>354920000900</v>
      </c>
      <c r="F328" s="144">
        <v>765163199812.97095</v>
      </c>
      <c r="G328" s="142">
        <v>95706597500</v>
      </c>
      <c r="H328" s="142">
        <v>97200737424.779999</v>
      </c>
      <c r="I328" s="144">
        <v>4401509500</v>
      </c>
      <c r="J328" s="144">
        <v>1211274460</v>
      </c>
      <c r="K328" s="144">
        <v>6146933719.9799995</v>
      </c>
      <c r="L328" s="144">
        <v>807481355893</v>
      </c>
      <c r="M328" s="144">
        <v>857269719955.83105</v>
      </c>
      <c r="N328" s="144">
        <v>302466981300</v>
      </c>
      <c r="O328" s="144">
        <v>78226352620</v>
      </c>
      <c r="P328" s="144">
        <v>396408861792.71997</v>
      </c>
      <c r="Q328" s="144">
        <v>65292190100</v>
      </c>
      <c r="R328" s="144">
        <v>14993688560</v>
      </c>
      <c r="S328" s="144">
        <v>83301002748.669998</v>
      </c>
      <c r="T328" s="144">
        <v>347824162280.56</v>
      </c>
      <c r="U328" s="144">
        <v>120769650607.62</v>
      </c>
      <c r="V328" s="144">
        <v>501709879341.39001</v>
      </c>
      <c r="W328" s="144">
        <v>36071391000</v>
      </c>
      <c r="X328" s="144">
        <v>8994881122.3600006</v>
      </c>
      <c r="Y328" s="144">
        <v>46309251542.099998</v>
      </c>
      <c r="Z328" s="144">
        <v>73153970502.160004</v>
      </c>
      <c r="AA328" s="144">
        <v>73713506714.889999</v>
      </c>
      <c r="AB328" s="144">
        <v>34873811600</v>
      </c>
      <c r="AC328" s="144">
        <v>8736210601.8799992</v>
      </c>
      <c r="AD328" s="144">
        <v>44370554516.120003</v>
      </c>
      <c r="AE328" s="144">
        <v>29380310200</v>
      </c>
      <c r="AF328" s="144">
        <v>7697013245.1000004</v>
      </c>
      <c r="AG328" s="144">
        <v>37699782113.760002</v>
      </c>
      <c r="AH328" s="142">
        <v>740296499689.20313</v>
      </c>
      <c r="AI328" s="142">
        <v>834789786389.03003</v>
      </c>
      <c r="AJ328" s="144">
        <v>22901992500</v>
      </c>
      <c r="AK328" s="144">
        <v>5854366977.9300003</v>
      </c>
      <c r="AL328" s="144">
        <v>30120328560.849998</v>
      </c>
      <c r="AM328" s="144">
        <v>73323928600.089996</v>
      </c>
      <c r="AN328" s="144">
        <v>18122387180.189999</v>
      </c>
      <c r="AO328" s="144">
        <v>93549014525.699997</v>
      </c>
      <c r="AP328" s="142">
        <v>134343411500</v>
      </c>
      <c r="AQ328" s="142">
        <v>178610168250.60001</v>
      </c>
      <c r="AR328" s="144">
        <v>42643228500</v>
      </c>
      <c r="AS328" s="144">
        <v>10570044479.98</v>
      </c>
      <c r="AT328" s="144">
        <v>54922253909.839996</v>
      </c>
      <c r="AU328" s="144">
        <v>1255390398000</v>
      </c>
      <c r="AV328" s="144">
        <v>94854980000</v>
      </c>
      <c r="AW328" s="144">
        <v>1408539696004.1499</v>
      </c>
      <c r="AX328" s="144">
        <v>110392815500</v>
      </c>
      <c r="AY328" s="144">
        <v>25131672182.110001</v>
      </c>
      <c r="AZ328" s="144">
        <v>149860426662.73001</v>
      </c>
      <c r="BA328" s="144">
        <v>148392323265</v>
      </c>
      <c r="BB328" s="144">
        <v>47295250000</v>
      </c>
      <c r="BC328" s="144">
        <v>235121994861.92001</v>
      </c>
      <c r="BD328" s="142">
        <v>141123755305</v>
      </c>
      <c r="BE328" s="142">
        <v>145086985798.87</v>
      </c>
      <c r="BF328" s="144">
        <v>188573306000</v>
      </c>
      <c r="BG328" s="144">
        <v>192866289702.97</v>
      </c>
      <c r="BH328" s="144">
        <v>31454660400</v>
      </c>
      <c r="BI328" s="144">
        <v>7724170000</v>
      </c>
      <c r="BJ328" s="144">
        <v>40187024291.400002</v>
      </c>
      <c r="BK328" s="144">
        <v>269869018900</v>
      </c>
      <c r="BL328" s="144">
        <v>87142405496.899994</v>
      </c>
      <c r="BM328" s="144">
        <v>375488011208.07001</v>
      </c>
      <c r="BN328" s="144">
        <v>32690905600</v>
      </c>
      <c r="BO328" s="144">
        <v>10873063500.32</v>
      </c>
      <c r="BP328" s="144">
        <v>45328069201.919998</v>
      </c>
      <c r="BQ328" s="154">
        <v>43585</v>
      </c>
      <c r="BR328" s="144">
        <v>25240886000</v>
      </c>
      <c r="BS328" s="152">
        <v>5742250000</v>
      </c>
      <c r="BT328" s="144">
        <v>32854632763.279999</v>
      </c>
      <c r="BU328" s="144">
        <v>131391546000</v>
      </c>
      <c r="BV328" s="152">
        <v>141466685286.44</v>
      </c>
      <c r="BW328" s="144">
        <f>159294592000+77310625000</f>
        <v>236605217000</v>
      </c>
      <c r="BX328" s="144">
        <v>295433978494.37</v>
      </c>
      <c r="BY328" s="148">
        <v>83474613500</v>
      </c>
      <c r="BZ328" s="148">
        <v>21269590500</v>
      </c>
      <c r="CA328" s="148">
        <v>106671742798.2</v>
      </c>
      <c r="CB328" s="148">
        <v>85548965300</v>
      </c>
      <c r="CC328" s="148">
        <v>85820259003.880005</v>
      </c>
      <c r="CD328" s="148">
        <v>26721653500</v>
      </c>
      <c r="CE328" s="148">
        <v>27628698218.389999</v>
      </c>
      <c r="CF328" s="148">
        <v>174781174700</v>
      </c>
      <c r="CG328" s="148">
        <v>136168839800.34</v>
      </c>
      <c r="CH328" s="148">
        <v>365826244511.02002</v>
      </c>
      <c r="CI328" s="148">
        <v>221928627000</v>
      </c>
      <c r="CJ328" s="148">
        <v>222068076501.14999</v>
      </c>
      <c r="CK328" s="155">
        <v>95195712200</v>
      </c>
      <c r="CL328" s="155">
        <v>105735360790.2</v>
      </c>
      <c r="CM328" s="148">
        <v>59573587000</v>
      </c>
      <c r="CN328" s="148">
        <v>4669580000</v>
      </c>
      <c r="CO328" s="148">
        <v>79125767886.770004</v>
      </c>
      <c r="CP328" s="148">
        <v>23658404000</v>
      </c>
      <c r="CQ328" s="148">
        <v>5820473499.9700003</v>
      </c>
      <c r="CR328" s="148">
        <v>30921750994.02</v>
      </c>
      <c r="CS328" s="148">
        <v>218342707870</v>
      </c>
      <c r="CT328" s="148">
        <v>0</v>
      </c>
      <c r="CU328" s="148">
        <v>225420411232</v>
      </c>
      <c r="CV328" s="148">
        <v>0</v>
      </c>
      <c r="CW328" s="148">
        <v>30130087200</v>
      </c>
      <c r="CX328" s="148">
        <v>30511199969.799999</v>
      </c>
    </row>
    <row r="329" spans="1:108" s="165" customFormat="1" ht="13.8" x14ac:dyDescent="0.25">
      <c r="A329" s="154">
        <v>43616</v>
      </c>
      <c r="B329" s="187">
        <f>596322856400+10003325000</f>
        <v>606326181400</v>
      </c>
      <c r="C329" s="187">
        <v>624959842431.42004</v>
      </c>
      <c r="D329" s="188">
        <v>316599267715</v>
      </c>
      <c r="E329" s="188">
        <v>339408623500</v>
      </c>
      <c r="F329" s="188">
        <v>741203400326.96106</v>
      </c>
      <c r="G329" s="187">
        <v>91642241000</v>
      </c>
      <c r="H329" s="187">
        <v>94003487445.839996</v>
      </c>
      <c r="I329" s="188">
        <v>4406744500</v>
      </c>
      <c r="J329" s="188">
        <v>1169665860</v>
      </c>
      <c r="K329" s="188">
        <v>6143736518.8299999</v>
      </c>
      <c r="L329" s="188">
        <v>778573822943</v>
      </c>
      <c r="M329" s="188">
        <v>857117804491.33105</v>
      </c>
      <c r="N329" s="188">
        <v>286501594980</v>
      </c>
      <c r="O329" s="188">
        <v>87587549720</v>
      </c>
      <c r="P329" s="188">
        <v>393592937169.95001</v>
      </c>
      <c r="Q329" s="188">
        <v>64889961400</v>
      </c>
      <c r="R329" s="188">
        <v>14386762360</v>
      </c>
      <c r="S329" s="188">
        <v>83027916434.860001</v>
      </c>
      <c r="T329" s="188">
        <v>311867773283.56</v>
      </c>
      <c r="U329" s="188">
        <v>116050013107.67999</v>
      </c>
      <c r="V329" s="188">
        <v>498190890836.45001</v>
      </c>
      <c r="W329" s="188">
        <v>33621514000</v>
      </c>
      <c r="X329" s="188">
        <v>8632871472.3600006</v>
      </c>
      <c r="Y329" s="188">
        <v>46143444946.519997</v>
      </c>
      <c r="Z329" s="189">
        <v>69889922502.160004</v>
      </c>
      <c r="AA329" s="189">
        <v>70532652427.929993</v>
      </c>
      <c r="AB329" s="188">
        <v>34296065200</v>
      </c>
      <c r="AC329" s="188">
        <v>8844136101.8799992</v>
      </c>
      <c r="AD329" s="188">
        <v>43852259990.169998</v>
      </c>
      <c r="AE329" s="188">
        <v>29341358400</v>
      </c>
      <c r="AF329" s="188">
        <v>7805363444.5799999</v>
      </c>
      <c r="AG329" s="188">
        <v>37630996390.800003</v>
      </c>
      <c r="AH329" s="187">
        <v>478854065674.32001</v>
      </c>
      <c r="AI329" s="187">
        <v>532630770513.09399</v>
      </c>
      <c r="AJ329" s="188">
        <v>21111776500</v>
      </c>
      <c r="AK329" s="188">
        <v>6012557627.9300003</v>
      </c>
      <c r="AL329" s="188">
        <v>29761382795.41</v>
      </c>
      <c r="AM329" s="188">
        <v>72856168800.089996</v>
      </c>
      <c r="AN329" s="188">
        <v>17133527580.190001</v>
      </c>
      <c r="AO329" s="188">
        <v>93183257503.039993</v>
      </c>
      <c r="AP329" s="187">
        <v>129001200500</v>
      </c>
      <c r="AQ329" s="187">
        <v>133279736316.84</v>
      </c>
      <c r="AR329" s="188">
        <v>40139151000</v>
      </c>
      <c r="AS329" s="188">
        <v>10143122380</v>
      </c>
      <c r="AT329" s="188">
        <v>54785840558.260002</v>
      </c>
      <c r="AU329" s="188">
        <v>1182438322000</v>
      </c>
      <c r="AV329" s="188">
        <v>131067898000</v>
      </c>
      <c r="AW329" s="188">
        <v>1396636177473.8101</v>
      </c>
      <c r="AX329" s="188">
        <v>107155366100</v>
      </c>
      <c r="AY329" s="188">
        <v>19822949581.889999</v>
      </c>
      <c r="AZ329" s="188">
        <v>145988535696.60001</v>
      </c>
      <c r="BA329" s="188">
        <v>137984563560</v>
      </c>
      <c r="BB329" s="188">
        <v>46459500000</v>
      </c>
      <c r="BC329" s="188">
        <v>235765750304.82999</v>
      </c>
      <c r="BD329" s="187">
        <v>135858721636</v>
      </c>
      <c r="BE329" s="187">
        <v>137645138629.66</v>
      </c>
      <c r="BF329" s="188">
        <v>187805211000</v>
      </c>
      <c r="BG329" s="188">
        <v>193473783335.19</v>
      </c>
      <c r="BH329" s="188">
        <v>30826477600</v>
      </c>
      <c r="BI329" s="188">
        <v>7358474000</v>
      </c>
      <c r="BJ329" s="188">
        <v>40080589174.559998</v>
      </c>
      <c r="BK329" s="188">
        <v>290000428700</v>
      </c>
      <c r="BL329" s="188">
        <v>104550974996.75</v>
      </c>
      <c r="BM329" s="188">
        <v>464353099969.87</v>
      </c>
      <c r="BN329" s="188">
        <v>34374573600</v>
      </c>
      <c r="BO329" s="188">
        <v>7332227000.5799999</v>
      </c>
      <c r="BP329" s="188">
        <v>43898356599.309998</v>
      </c>
      <c r="BQ329" s="154">
        <f>A329</f>
        <v>43616</v>
      </c>
      <c r="BR329" s="188">
        <v>24813229000</v>
      </c>
      <c r="BS329" s="190">
        <v>4796492000</v>
      </c>
      <c r="BT329" s="188">
        <v>31843878768.43</v>
      </c>
      <c r="BU329" s="188">
        <v>129905900500</v>
      </c>
      <c r="BV329" s="190">
        <v>141964684807.97</v>
      </c>
      <c r="BW329" s="188">
        <f>177567875825+18104190000</f>
        <v>195672065825</v>
      </c>
      <c r="BX329" s="188">
        <v>251882673608.22</v>
      </c>
      <c r="BY329" s="191">
        <v>83093695700</v>
      </c>
      <c r="BZ329" s="191">
        <v>20401859500</v>
      </c>
      <c r="CA329" s="191">
        <v>106430367397.39</v>
      </c>
      <c r="CB329" s="191">
        <v>83027086500</v>
      </c>
      <c r="CC329" s="191">
        <v>83979215528.169998</v>
      </c>
      <c r="CD329" s="191">
        <v>27021266000</v>
      </c>
      <c r="CE329" s="191">
        <v>27706390123.380001</v>
      </c>
      <c r="CF329" s="191">
        <v>173748125660</v>
      </c>
      <c r="CG329" s="191">
        <v>168648460740.34</v>
      </c>
      <c r="CH329" s="191">
        <v>366993576169.27002</v>
      </c>
      <c r="CI329" s="191">
        <v>213580341600</v>
      </c>
      <c r="CJ329" s="191">
        <v>215111158719.81</v>
      </c>
      <c r="CK329" s="192">
        <v>104181819000</v>
      </c>
      <c r="CL329" s="192">
        <v>105747450528.21001</v>
      </c>
      <c r="CM329" s="191">
        <v>64488647000</v>
      </c>
      <c r="CN329" s="191">
        <v>0</v>
      </c>
      <c r="CO329" s="191">
        <v>79178477691.149994</v>
      </c>
      <c r="CP329" s="191">
        <v>21118778500</v>
      </c>
      <c r="CQ329" s="191">
        <v>5534535499.9700003</v>
      </c>
      <c r="CR329" s="191">
        <v>30790754074.07</v>
      </c>
      <c r="CS329" s="191">
        <v>220960675717</v>
      </c>
      <c r="CT329" s="191">
        <v>0</v>
      </c>
      <c r="CU329" s="191">
        <v>228401839214</v>
      </c>
      <c r="CV329" s="191">
        <v>0</v>
      </c>
      <c r="CW329" s="191">
        <v>36807414500</v>
      </c>
      <c r="CX329" s="191">
        <v>38194853340.599998</v>
      </c>
    </row>
    <row r="330" spans="1:108" s="165" customFormat="1" ht="13.8" x14ac:dyDescent="0.25">
      <c r="A330" s="154">
        <v>43644</v>
      </c>
      <c r="B330" s="142">
        <f>592791769900+10001390000</f>
        <v>602793159900</v>
      </c>
      <c r="C330" s="142">
        <v>635560426074.52002</v>
      </c>
      <c r="D330" s="144">
        <v>249579556012</v>
      </c>
      <c r="E330" s="144">
        <v>376304881300</v>
      </c>
      <c r="F330" s="144">
        <v>742709543372.349</v>
      </c>
      <c r="G330" s="142">
        <v>93208881500</v>
      </c>
      <c r="H330" s="142">
        <v>94990071182.820007</v>
      </c>
      <c r="I330" s="144">
        <v>4440995500</v>
      </c>
      <c r="J330" s="144">
        <v>1208988840</v>
      </c>
      <c r="K330" s="144">
        <v>6252817758.0500002</v>
      </c>
      <c r="L330" s="144">
        <v>797832675127</v>
      </c>
      <c r="M330" s="144">
        <v>869983068903.89099</v>
      </c>
      <c r="N330" s="144">
        <v>258134662060</v>
      </c>
      <c r="O330" s="144">
        <v>90009417480</v>
      </c>
      <c r="P330" s="144">
        <v>399933953459.89001</v>
      </c>
      <c r="Q330" s="144">
        <v>66809923900</v>
      </c>
      <c r="R330" s="144">
        <v>15015942740</v>
      </c>
      <c r="S330" s="144">
        <v>85176334481.25</v>
      </c>
      <c r="T330" s="144">
        <v>264519602595.56</v>
      </c>
      <c r="U330" s="144">
        <v>127533418407.48</v>
      </c>
      <c r="V330" s="144">
        <v>508289238543.15997</v>
      </c>
      <c r="W330" s="144">
        <v>29805304400</v>
      </c>
      <c r="X330" s="144">
        <v>11050447232.360001</v>
      </c>
      <c r="Y330" s="144">
        <v>47105680995.589996</v>
      </c>
      <c r="Z330" s="157">
        <v>72293254502.160004</v>
      </c>
      <c r="AA330" s="157">
        <v>74169278989.610001</v>
      </c>
      <c r="AB330" s="144">
        <v>35217961750</v>
      </c>
      <c r="AC330" s="144">
        <v>9038181401.8799992</v>
      </c>
      <c r="AD330" s="144">
        <v>44930857999.440002</v>
      </c>
      <c r="AE330" s="144">
        <v>30134765650</v>
      </c>
      <c r="AF330" s="144">
        <v>8168228464.5799999</v>
      </c>
      <c r="AG330" s="144">
        <v>38658302782.970001</v>
      </c>
      <c r="AH330" s="142">
        <v>449990944317.15002</v>
      </c>
      <c r="AI330" s="142">
        <v>697419980778.83899</v>
      </c>
      <c r="AJ330" s="144">
        <v>21183689800</v>
      </c>
      <c r="AK330" s="144">
        <v>7284949167.9300003</v>
      </c>
      <c r="AL330" s="144">
        <v>30322167083.959999</v>
      </c>
      <c r="AM330" s="144">
        <v>74982157800.089996</v>
      </c>
      <c r="AN330" s="144">
        <v>17922185220.189999</v>
      </c>
      <c r="AO330" s="144">
        <v>95603199476.919998</v>
      </c>
      <c r="AP330" s="142">
        <v>95207930000</v>
      </c>
      <c r="AQ330" s="142">
        <v>128408239881.25</v>
      </c>
      <c r="AR330" s="144">
        <v>37321023000</v>
      </c>
      <c r="AS330" s="144">
        <v>13634672420.75</v>
      </c>
      <c r="AT330" s="144">
        <v>55864490698.32</v>
      </c>
      <c r="AU330" s="144">
        <v>1191111166000</v>
      </c>
      <c r="AV330" s="144">
        <v>139170752000</v>
      </c>
      <c r="AW330" s="144">
        <v>1371735433432.21</v>
      </c>
      <c r="AX330" s="144">
        <v>109046250100</v>
      </c>
      <c r="AY330" s="144">
        <v>25210979721.009998</v>
      </c>
      <c r="AZ330" s="144">
        <v>148141949032.06</v>
      </c>
      <c r="BA330" s="144">
        <v>140394211265</v>
      </c>
      <c r="BB330" s="144">
        <v>46781250000</v>
      </c>
      <c r="BC330" s="144">
        <v>243657176568.60999</v>
      </c>
      <c r="BD330" s="142">
        <v>137841752313</v>
      </c>
      <c r="BE330" s="142">
        <v>140872225261.48999</v>
      </c>
      <c r="BF330" s="144">
        <v>192394019000</v>
      </c>
      <c r="BG330" s="144">
        <v>198817950825.29999</v>
      </c>
      <c r="BH330" s="144">
        <v>32338561950</v>
      </c>
      <c r="BI330" s="144">
        <v>7695763000</v>
      </c>
      <c r="BJ330" s="144">
        <v>41191761712.160004</v>
      </c>
      <c r="BK330" s="144">
        <v>318697111850</v>
      </c>
      <c r="BL330" s="144">
        <v>116610943496.75</v>
      </c>
      <c r="BM330" s="144">
        <v>478232283816.51001</v>
      </c>
      <c r="BN330" s="144">
        <v>35205693644</v>
      </c>
      <c r="BO330" s="144">
        <v>7854157000.5799999</v>
      </c>
      <c r="BP330" s="144">
        <v>44862402398.160004</v>
      </c>
      <c r="BQ330" s="154">
        <v>43644</v>
      </c>
      <c r="BR330" s="144">
        <v>25534746500.000004</v>
      </c>
      <c r="BS330" s="152">
        <v>5036097000.0000019</v>
      </c>
      <c r="BT330" s="144">
        <v>33155470999.046474</v>
      </c>
      <c r="BU330" s="144">
        <v>126835213000</v>
      </c>
      <c r="BV330" s="152">
        <v>143799738068.64001</v>
      </c>
      <c r="BW330" s="144">
        <f>145877399700+18965720000</f>
        <v>164843119700</v>
      </c>
      <c r="BX330" s="144">
        <v>259230261806.97</v>
      </c>
      <c r="BY330" s="148">
        <v>85524826000</v>
      </c>
      <c r="BZ330" s="148">
        <v>21336960000</v>
      </c>
      <c r="CA330" s="148">
        <v>109069671570.17999</v>
      </c>
      <c r="CB330" s="148">
        <v>86349309400</v>
      </c>
      <c r="CC330" s="148">
        <v>86635754918.690002</v>
      </c>
      <c r="CD330" s="148">
        <v>25074424500</v>
      </c>
      <c r="CE330" s="148">
        <v>27808994429.830002</v>
      </c>
      <c r="CF330" s="148">
        <v>192623499070</v>
      </c>
      <c r="CG330" s="148">
        <v>173226870420.34</v>
      </c>
      <c r="CH330" s="148">
        <v>374388923724.75</v>
      </c>
      <c r="CI330" s="148">
        <v>218953351500</v>
      </c>
      <c r="CJ330" s="148">
        <v>218282450014.51001</v>
      </c>
      <c r="CK330" s="155">
        <v>80391094000</v>
      </c>
      <c r="CL330" s="155">
        <v>106152238482.77</v>
      </c>
      <c r="CM330" s="148">
        <v>59740368000</v>
      </c>
      <c r="CN330" s="148">
        <v>0</v>
      </c>
      <c r="CO330" s="148">
        <v>79798292544</v>
      </c>
      <c r="CP330" s="148">
        <v>16702705500</v>
      </c>
      <c r="CQ330" s="148">
        <v>7817339999.9700003</v>
      </c>
      <c r="CR330" s="148">
        <v>31346569204.619999</v>
      </c>
      <c r="CS330" s="148">
        <v>228520284482</v>
      </c>
      <c r="CT330" s="148">
        <v>0</v>
      </c>
      <c r="CU330" s="148">
        <v>237240221249</v>
      </c>
      <c r="CV330" s="148">
        <v>0</v>
      </c>
      <c r="CW330" s="148">
        <v>39297915000</v>
      </c>
      <c r="CX330" s="148">
        <v>39911539939.599998</v>
      </c>
      <c r="CY330" s="162">
        <v>257287550000</v>
      </c>
      <c r="CZ330" s="162">
        <v>4861500000</v>
      </c>
      <c r="DA330" s="162">
        <v>908547376685.06006</v>
      </c>
    </row>
    <row r="331" spans="1:108" s="165" customFormat="1" ht="13.8" x14ac:dyDescent="0.25">
      <c r="A331" s="154">
        <v>43677</v>
      </c>
      <c r="B331" s="142">
        <f>593556001200+10046930000</f>
        <v>603602931200</v>
      </c>
      <c r="C331" s="142">
        <v>613157111323.93005</v>
      </c>
      <c r="D331" s="144">
        <v>250449165636.53</v>
      </c>
      <c r="E331" s="144">
        <v>400290214700</v>
      </c>
      <c r="F331" s="144">
        <v>737098837217.26001</v>
      </c>
      <c r="G331" s="142">
        <v>88716749500</v>
      </c>
      <c r="H331" s="142">
        <v>90766080377.699997</v>
      </c>
      <c r="I331" s="144">
        <v>7630717500</v>
      </c>
      <c r="J331" s="144">
        <v>2716698720</v>
      </c>
      <c r="K331" s="144">
        <v>13262628777.559999</v>
      </c>
      <c r="L331" s="144">
        <v>851564601892</v>
      </c>
      <c r="M331" s="144">
        <v>876503745139.92102</v>
      </c>
      <c r="N331" s="144">
        <v>281021092380.78998</v>
      </c>
      <c r="O331" s="144">
        <v>97303362740</v>
      </c>
      <c r="P331" s="144">
        <v>400828351203.64001</v>
      </c>
      <c r="Q331" s="144">
        <v>67089106900</v>
      </c>
      <c r="R331" s="144">
        <v>14915642120</v>
      </c>
      <c r="S331" s="144">
        <v>85743505911.690002</v>
      </c>
      <c r="T331" s="144">
        <v>351520660387.56</v>
      </c>
      <c r="U331" s="144">
        <v>127211075207.39999</v>
      </c>
      <c r="V331" s="144">
        <v>510374405120.75</v>
      </c>
      <c r="W331" s="144">
        <v>34077252700</v>
      </c>
      <c r="X331" s="144">
        <v>11997297242.360001</v>
      </c>
      <c r="Y331" s="144">
        <v>47394181737.690002</v>
      </c>
      <c r="Z331" s="157">
        <v>72175343502.160004</v>
      </c>
      <c r="AA331" s="157">
        <v>73373376282.639999</v>
      </c>
      <c r="AB331" s="144">
        <v>35378597550</v>
      </c>
      <c r="AC331" s="144">
        <v>8818452701.8799992</v>
      </c>
      <c r="AD331" s="144">
        <v>45001372778.360001</v>
      </c>
      <c r="AE331" s="144">
        <v>30354379850</v>
      </c>
      <c r="AF331" s="144">
        <v>8132397484.0900002</v>
      </c>
      <c r="AG331" s="144">
        <v>38991237221.769997</v>
      </c>
      <c r="AH331" s="142">
        <v>655015329668</v>
      </c>
      <c r="AI331" s="142">
        <v>832485172981.39001</v>
      </c>
      <c r="AJ331" s="144">
        <v>21854421913.279999</v>
      </c>
      <c r="AK331" s="144">
        <v>7261531457.9300003</v>
      </c>
      <c r="AL331" s="144">
        <v>30138273011.009998</v>
      </c>
      <c r="AM331" s="144">
        <v>75389046200.080002</v>
      </c>
      <c r="AN331" s="144">
        <v>17852970360.189999</v>
      </c>
      <c r="AO331" s="144">
        <v>96282886868.009995</v>
      </c>
      <c r="AP331" s="142">
        <v>103570233000</v>
      </c>
      <c r="AQ331" s="142">
        <v>142025726558.89999</v>
      </c>
      <c r="AR331" s="144">
        <v>40465868000</v>
      </c>
      <c r="AS331" s="144">
        <v>13585683960.469999</v>
      </c>
      <c r="AT331" s="144">
        <v>56157187530.800003</v>
      </c>
      <c r="AU331" s="144">
        <v>1245729799800</v>
      </c>
      <c r="AV331" s="144">
        <v>81977925000</v>
      </c>
      <c r="AW331" s="144">
        <v>1372126476019.8101</v>
      </c>
      <c r="AX331" s="144">
        <v>112134510700</v>
      </c>
      <c r="AY331" s="144">
        <v>26129062863.639999</v>
      </c>
      <c r="AZ331" s="144">
        <v>148088792094.32001</v>
      </c>
      <c r="BA331" s="144">
        <v>162876367646.54999</v>
      </c>
      <c r="BB331" s="144">
        <v>70607750000</v>
      </c>
      <c r="BC331" s="144">
        <v>256806844474.28</v>
      </c>
      <c r="BD331" s="142">
        <v>50419282899</v>
      </c>
      <c r="BE331" s="142">
        <v>52490480470.620003</v>
      </c>
      <c r="BF331" s="144">
        <v>228441844500</v>
      </c>
      <c r="BG331" s="144">
        <v>259798775108.62</v>
      </c>
      <c r="BH331" s="144">
        <v>32665120450</v>
      </c>
      <c r="BI331" s="144">
        <v>7665338000</v>
      </c>
      <c r="BJ331" s="144">
        <v>41624261055.919998</v>
      </c>
      <c r="BK331" s="144">
        <v>345458374150</v>
      </c>
      <c r="BL331" s="144">
        <v>143880567997.39999</v>
      </c>
      <c r="BM331" s="144">
        <v>532836087334.37</v>
      </c>
      <c r="BN331" s="144">
        <v>35016407952</v>
      </c>
      <c r="BO331" s="144">
        <v>8140646000.4499998</v>
      </c>
      <c r="BP331" s="144">
        <v>45678765665.5</v>
      </c>
      <c r="BQ331" s="154">
        <f>A331</f>
        <v>43677</v>
      </c>
      <c r="BR331" s="144">
        <v>25594021500</v>
      </c>
      <c r="BS331" s="152">
        <v>5001358500</v>
      </c>
      <c r="BT331" s="144">
        <v>33391471766.48</v>
      </c>
      <c r="BU331" s="144">
        <v>137211176000</v>
      </c>
      <c r="BV331" s="152">
        <v>145030243773.66</v>
      </c>
      <c r="BW331" s="144">
        <f>145641318500+19182300000</f>
        <v>164823618500</v>
      </c>
      <c r="BX331" s="144">
        <v>259655165333.01001</v>
      </c>
      <c r="BY331" s="148">
        <v>85973097800</v>
      </c>
      <c r="BZ331" s="148">
        <v>21257335000</v>
      </c>
      <c r="CA331" s="148">
        <v>109739346429.39999</v>
      </c>
      <c r="CB331" s="148">
        <v>78464901500</v>
      </c>
      <c r="CC331" s="148">
        <v>82153581665.820007</v>
      </c>
      <c r="CD331" s="148">
        <v>27145293500</v>
      </c>
      <c r="CE331" s="148">
        <v>28085822750.099998</v>
      </c>
      <c r="CF331" s="148">
        <v>193579451300</v>
      </c>
      <c r="CG331" s="148">
        <v>158756796100.34</v>
      </c>
      <c r="CH331" s="148">
        <v>389888527825.73999</v>
      </c>
      <c r="CI331" s="148">
        <v>219279690800</v>
      </c>
      <c r="CJ331" s="148">
        <v>218477451607.79999</v>
      </c>
      <c r="CK331" s="155">
        <v>71300333000</v>
      </c>
      <c r="CL331" s="155">
        <v>105586986495.06</v>
      </c>
      <c r="CM331" s="148">
        <v>59215154000</v>
      </c>
      <c r="CN331" s="148">
        <v>0</v>
      </c>
      <c r="CO331" s="148">
        <v>79752143727.580002</v>
      </c>
      <c r="CP331" s="148">
        <v>19874238000</v>
      </c>
      <c r="CQ331" s="148">
        <v>7557317499.9700003</v>
      </c>
      <c r="CR331" s="148">
        <v>31455068391.009998</v>
      </c>
      <c r="CS331" s="148">
        <v>230589718280</v>
      </c>
      <c r="CT331" s="148">
        <v>0</v>
      </c>
      <c r="CU331" s="148">
        <v>240812267701</v>
      </c>
      <c r="CV331" s="148">
        <v>0</v>
      </c>
      <c r="CW331" s="148">
        <v>41773984000</v>
      </c>
      <c r="CX331" s="148">
        <v>41955647738.449997</v>
      </c>
      <c r="CY331" s="162">
        <v>312708356613</v>
      </c>
      <c r="CZ331" s="162">
        <v>69673707500.679993</v>
      </c>
      <c r="DA331" s="162">
        <v>845858312025.98999</v>
      </c>
    </row>
    <row r="332" spans="1:108" s="165" customFormat="1" ht="15.75" customHeight="1" x14ac:dyDescent="0.25">
      <c r="A332" s="154">
        <v>43707</v>
      </c>
      <c r="B332" s="142">
        <v>601296115400</v>
      </c>
      <c r="C332" s="142">
        <v>615611667836.90002</v>
      </c>
      <c r="D332" s="144">
        <v>280705643974.85999</v>
      </c>
      <c r="E332" s="144">
        <v>381599858800</v>
      </c>
      <c r="F332" s="144">
        <v>702613805764.11304</v>
      </c>
      <c r="G332" s="142">
        <v>85843846000</v>
      </c>
      <c r="H332" s="142">
        <v>91142021655.470001</v>
      </c>
      <c r="I332" s="144">
        <v>9245979900</v>
      </c>
      <c r="J332" s="144">
        <v>5499722780</v>
      </c>
      <c r="K332" s="144">
        <v>14985724492.940001</v>
      </c>
      <c r="L332" s="144">
        <v>833049213307</v>
      </c>
      <c r="M332" s="144">
        <v>864310454626.84094</v>
      </c>
      <c r="N332" s="144">
        <v>296951307590.21997</v>
      </c>
      <c r="O332" s="144">
        <v>83057135560</v>
      </c>
      <c r="P332" s="144">
        <v>399989373444.83002</v>
      </c>
      <c r="Q332" s="144">
        <v>67101283000</v>
      </c>
      <c r="R332" s="144">
        <v>16445894280</v>
      </c>
      <c r="S332" s="144">
        <v>86417645637.919998</v>
      </c>
      <c r="T332" s="144">
        <v>377585628743.56</v>
      </c>
      <c r="U332" s="144">
        <v>113175653807.39999</v>
      </c>
      <c r="V332" s="144">
        <v>511579214503.31</v>
      </c>
      <c r="W332" s="144">
        <v>34521362200</v>
      </c>
      <c r="X332" s="144">
        <v>11848287312.360001</v>
      </c>
      <c r="Y332" s="144">
        <v>47345628594.839996</v>
      </c>
      <c r="Z332" s="157">
        <v>72418801402.199997</v>
      </c>
      <c r="AA332" s="157">
        <v>72540737492.199997</v>
      </c>
      <c r="AB332" s="144">
        <v>35010978300</v>
      </c>
      <c r="AC332" s="144">
        <v>9131980201.8799992</v>
      </c>
      <c r="AD332" s="144">
        <v>44740226201.540001</v>
      </c>
      <c r="AE332" s="144">
        <v>30334600600</v>
      </c>
      <c r="AF332" s="144">
        <v>7694991124.0900002</v>
      </c>
      <c r="AG332" s="144">
        <v>39008164620.160004</v>
      </c>
      <c r="AH332" s="142">
        <v>669018701443.13</v>
      </c>
      <c r="AI332" s="142">
        <v>752889006315.58704</v>
      </c>
      <c r="AJ332" s="144">
        <v>21759403377.07</v>
      </c>
      <c r="AK332" s="144">
        <v>7180241987.9300003</v>
      </c>
      <c r="AL332" s="144">
        <v>29542503642.529999</v>
      </c>
      <c r="AM332" s="144">
        <v>75395532000.080002</v>
      </c>
      <c r="AN332" s="144">
        <v>19828714840.189999</v>
      </c>
      <c r="AO332" s="144">
        <v>97041149613.899994</v>
      </c>
      <c r="AP332" s="142">
        <v>120128656500</v>
      </c>
      <c r="AQ332" s="142">
        <v>176656197802.12</v>
      </c>
      <c r="AR332" s="144">
        <v>41427568500</v>
      </c>
      <c r="AS332" s="144">
        <v>13424065740.469999</v>
      </c>
      <c r="AT332" s="144">
        <v>56146310062.349998</v>
      </c>
      <c r="AU332" s="144">
        <v>1224787520800</v>
      </c>
      <c r="AV332" s="144">
        <v>96315153000</v>
      </c>
      <c r="AW332" s="144">
        <v>1368285928374.76</v>
      </c>
      <c r="AX332" s="144">
        <v>120062384500</v>
      </c>
      <c r="AY332" s="144">
        <v>32500999844.139999</v>
      </c>
      <c r="AZ332" s="144">
        <v>154773384971.04001</v>
      </c>
      <c r="BA332" s="144">
        <v>174343422673.16</v>
      </c>
      <c r="BB332" s="144">
        <v>65017750000</v>
      </c>
      <c r="BC332" s="144">
        <v>250020784557.32001</v>
      </c>
      <c r="BD332" s="142">
        <v>201670762933</v>
      </c>
      <c r="BE332" s="142">
        <v>205602262100.53</v>
      </c>
      <c r="BF332" s="144">
        <v>255811744500</v>
      </c>
      <c r="BG332" s="144">
        <v>261286781692.04999</v>
      </c>
      <c r="BH332" s="144">
        <v>32645157800</v>
      </c>
      <c r="BI332" s="144">
        <v>8306130500</v>
      </c>
      <c r="BJ332" s="144">
        <v>41883712282.419998</v>
      </c>
      <c r="BK332" s="144">
        <v>516755306300</v>
      </c>
      <c r="BL332" s="144">
        <v>172283523196.95999</v>
      </c>
      <c r="BM332" s="144">
        <v>733875429351.64001</v>
      </c>
      <c r="BN332" s="144">
        <v>34982968500</v>
      </c>
      <c r="BO332" s="144">
        <v>11282746000.450001</v>
      </c>
      <c r="BP332" s="144">
        <v>46951804468.75</v>
      </c>
      <c r="BQ332" s="154">
        <v>43707</v>
      </c>
      <c r="BR332" s="144">
        <v>25490562000</v>
      </c>
      <c r="BS332" s="152">
        <v>4925357500</v>
      </c>
      <c r="BT332" s="144">
        <v>33370194077.73</v>
      </c>
      <c r="BU332" s="144">
        <v>137204745500</v>
      </c>
      <c r="BV332" s="152">
        <v>146089940113.62</v>
      </c>
      <c r="BW332" s="144">
        <v>9196898000</v>
      </c>
      <c r="BX332" s="144">
        <v>61592518519.769997</v>
      </c>
      <c r="BY332" s="148">
        <v>86071426100</v>
      </c>
      <c r="BZ332" s="148">
        <v>21002593500</v>
      </c>
      <c r="CA332" s="148">
        <v>110087071810.17999</v>
      </c>
      <c r="CB332" s="148">
        <v>64166107300</v>
      </c>
      <c r="CC332" s="148">
        <v>64403387351.040001</v>
      </c>
      <c r="CD332" s="148">
        <v>27158873000</v>
      </c>
      <c r="CE332" s="148">
        <v>28259441768.700001</v>
      </c>
      <c r="CF332" s="148">
        <v>192511562980</v>
      </c>
      <c r="CG332" s="148">
        <v>168562493400.34</v>
      </c>
      <c r="CH332" s="148">
        <v>390085363460.25</v>
      </c>
      <c r="CI332" s="148">
        <v>215922385800</v>
      </c>
      <c r="CJ332" s="148">
        <v>215001668205.26001</v>
      </c>
      <c r="CK332" s="155">
        <v>90442079500</v>
      </c>
      <c r="CL332" s="155">
        <v>105136641162.35001</v>
      </c>
      <c r="CM332" s="148">
        <v>57999449000</v>
      </c>
      <c r="CN332" s="148">
        <v>2762385000</v>
      </c>
      <c r="CO332" s="148">
        <v>79819573780.169998</v>
      </c>
      <c r="CP332" s="148">
        <v>21975107000</v>
      </c>
      <c r="CQ332" s="148">
        <v>8274114399.9700003</v>
      </c>
      <c r="CR332" s="148">
        <v>31501880984.150002</v>
      </c>
      <c r="CS332" s="148">
        <v>230559104879</v>
      </c>
      <c r="CT332" s="148">
        <v>0</v>
      </c>
      <c r="CU332" s="148">
        <v>235453483706</v>
      </c>
      <c r="CV332" s="148">
        <v>0</v>
      </c>
      <c r="CW332" s="148">
        <v>40613906705.639999</v>
      </c>
      <c r="CX332" s="148">
        <v>40731390600</v>
      </c>
      <c r="CY332" s="162">
        <v>427084732000</v>
      </c>
      <c r="CZ332" s="162">
        <v>143365761000.67999</v>
      </c>
      <c r="DA332" s="162">
        <v>830166726948.70996</v>
      </c>
    </row>
    <row r="333" spans="1:108" s="165" customFormat="1" ht="13.8" x14ac:dyDescent="0.25">
      <c r="A333" s="154">
        <v>43738</v>
      </c>
      <c r="B333" s="199">
        <f>582901136600+5095730000</f>
        <v>587996866600</v>
      </c>
      <c r="C333" s="199">
        <v>602323069029.44995</v>
      </c>
      <c r="D333" s="164">
        <v>315847802823.15002</v>
      </c>
      <c r="E333" s="164">
        <v>360095719900</v>
      </c>
      <c r="F333" s="164">
        <v>777119858706.703</v>
      </c>
      <c r="G333" s="199">
        <v>82399208500</v>
      </c>
      <c r="H333" s="199">
        <v>92250968689.190002</v>
      </c>
      <c r="I333" s="164">
        <v>9034757300</v>
      </c>
      <c r="J333" s="164">
        <v>4852925200</v>
      </c>
      <c r="K333" s="164">
        <v>15686699660.58</v>
      </c>
      <c r="L333" s="164">
        <v>829615713946</v>
      </c>
      <c r="M333" s="164">
        <v>866966602931.66101</v>
      </c>
      <c r="N333" s="164">
        <v>302898171588.57001</v>
      </c>
      <c r="O333" s="164">
        <v>79871264800</v>
      </c>
      <c r="P333" s="164">
        <v>393949818668.21002</v>
      </c>
      <c r="Q333" s="164">
        <v>67607348525</v>
      </c>
      <c r="R333" s="164">
        <v>16075900150</v>
      </c>
      <c r="S333" s="164">
        <v>86296459339.809998</v>
      </c>
      <c r="T333" s="164">
        <v>376752802884.56</v>
      </c>
      <c r="U333" s="164">
        <v>110403183508.07001</v>
      </c>
      <c r="V333" s="164">
        <v>511765099699.59998</v>
      </c>
      <c r="W333" s="164">
        <v>34444376200</v>
      </c>
      <c r="X333" s="164">
        <v>11567386177.34</v>
      </c>
      <c r="Y333" s="164">
        <v>47232599014.080002</v>
      </c>
      <c r="Z333" s="164">
        <v>70562191902</v>
      </c>
      <c r="AA333" s="164">
        <v>70616491591.050003</v>
      </c>
      <c r="AB333" s="164">
        <v>34949172600</v>
      </c>
      <c r="AC333" s="164">
        <v>8730571651.8799992</v>
      </c>
      <c r="AD333" s="164">
        <v>44609526971.989998</v>
      </c>
      <c r="AE333" s="164">
        <v>29947321900</v>
      </c>
      <c r="AF333" s="164">
        <v>7511795853.5</v>
      </c>
      <c r="AG333" s="164">
        <v>38929791086.919998</v>
      </c>
      <c r="AH333" s="199">
        <v>695784597209.04004</v>
      </c>
      <c r="AI333" s="199">
        <v>735208994626.34998</v>
      </c>
      <c r="AJ333" s="164">
        <v>19515490597.189999</v>
      </c>
      <c r="AK333" s="164">
        <v>7022339823.6300001</v>
      </c>
      <c r="AL333" s="164">
        <v>29123346685.990002</v>
      </c>
      <c r="AM333" s="164">
        <v>75949284526.080002</v>
      </c>
      <c r="AN333" s="164">
        <v>19447793200.07</v>
      </c>
      <c r="AO333" s="164">
        <v>97046440056.550003</v>
      </c>
      <c r="AP333" s="199">
        <v>175772800000</v>
      </c>
      <c r="AQ333" s="199">
        <v>181451564642.73999</v>
      </c>
      <c r="AR333" s="164">
        <v>39976091000</v>
      </c>
      <c r="AS333" s="164">
        <v>13092653700.82</v>
      </c>
      <c r="AT333" s="164">
        <v>56019563059.809998</v>
      </c>
      <c r="AU333" s="164">
        <v>1193680386300</v>
      </c>
      <c r="AV333" s="164">
        <v>94334689500</v>
      </c>
      <c r="AW333" s="164">
        <v>1306402209792.8899</v>
      </c>
      <c r="AX333" s="164">
        <v>121033643900</v>
      </c>
      <c r="AY333" s="164">
        <v>31882919705.790001</v>
      </c>
      <c r="AZ333" s="164">
        <v>154824346113.48001</v>
      </c>
      <c r="BA333" s="164">
        <v>174360972522.42999</v>
      </c>
      <c r="BB333" s="164">
        <v>66010250000</v>
      </c>
      <c r="BC333" s="164">
        <v>268410880739.72</v>
      </c>
      <c r="BD333" s="199">
        <v>352488808883</v>
      </c>
      <c r="BE333" s="199">
        <v>359062843088.33002</v>
      </c>
      <c r="BF333" s="164">
        <v>258003216500</v>
      </c>
      <c r="BG333" s="164">
        <v>284825609014.21997</v>
      </c>
      <c r="BH333" s="164">
        <v>32924331300</v>
      </c>
      <c r="BI333" s="164">
        <v>8142089000</v>
      </c>
      <c r="BJ333" s="164">
        <v>41911234673.360001</v>
      </c>
      <c r="BK333" s="164">
        <v>519773038350</v>
      </c>
      <c r="BL333" s="164">
        <v>201686007200</v>
      </c>
      <c r="BM333" s="164">
        <v>734984617096.73999</v>
      </c>
      <c r="BN333" s="164">
        <v>35275221600</v>
      </c>
      <c r="BO333" s="164">
        <v>11043168501.65</v>
      </c>
      <c r="BP333" s="164">
        <v>46913855460.019997</v>
      </c>
      <c r="BQ333" s="154">
        <f>A333</f>
        <v>43738</v>
      </c>
      <c r="BR333" s="164">
        <v>26046059000</v>
      </c>
      <c r="BS333" s="164">
        <v>4788709500</v>
      </c>
      <c r="BT333" s="164">
        <v>33469950652.18</v>
      </c>
      <c r="BU333" s="164">
        <v>136448556500</v>
      </c>
      <c r="BV333" s="164">
        <v>146155421790.10001</v>
      </c>
      <c r="BW333" s="164">
        <f>1015578000+5336260000</f>
        <v>6351838000</v>
      </c>
      <c r="BX333" s="164">
        <v>34229735397.5</v>
      </c>
      <c r="BY333" s="148">
        <v>86194087100</v>
      </c>
      <c r="BZ333" s="148">
        <v>20502716000</v>
      </c>
      <c r="CA333" s="148">
        <v>110125526452.97</v>
      </c>
      <c r="CB333" s="148">
        <v>62285005900</v>
      </c>
      <c r="CC333" s="148">
        <v>62495435273.110001</v>
      </c>
      <c r="CD333" s="148">
        <v>27165207000</v>
      </c>
      <c r="CE333" s="148">
        <v>28427524612.029999</v>
      </c>
      <c r="CF333" s="148">
        <v>193038066530</v>
      </c>
      <c r="CG333" s="148">
        <v>172668137060.34</v>
      </c>
      <c r="CH333" s="148">
        <v>395608516732.5</v>
      </c>
      <c r="CI333" s="148">
        <v>209979920700</v>
      </c>
      <c r="CJ333" s="148">
        <v>209177088184.32999</v>
      </c>
      <c r="CK333" s="155">
        <v>99548714500</v>
      </c>
      <c r="CL333" s="155">
        <v>105679897616.09</v>
      </c>
      <c r="CM333" s="148">
        <v>58426858000</v>
      </c>
      <c r="CN333" s="148">
        <v>2825784000</v>
      </c>
      <c r="CO333" s="148">
        <v>80753360020.279999</v>
      </c>
      <c r="CP333" s="148">
        <v>0</v>
      </c>
      <c r="CQ333" s="148">
        <v>0</v>
      </c>
      <c r="CR333" s="148">
        <v>0</v>
      </c>
      <c r="CS333" s="148">
        <v>217115540946</v>
      </c>
      <c r="CT333" s="148">
        <v>0</v>
      </c>
      <c r="CU333" s="148">
        <v>222862172494</v>
      </c>
      <c r="CV333" s="148">
        <v>0</v>
      </c>
      <c r="CW333" s="148">
        <v>47675120600</v>
      </c>
      <c r="CX333" s="148">
        <v>50319871599.25</v>
      </c>
      <c r="CY333" s="162">
        <v>469238665500</v>
      </c>
      <c r="CZ333" s="162">
        <v>153188880800.67999</v>
      </c>
      <c r="DA333" s="162">
        <v>786072075033.93994</v>
      </c>
      <c r="DB333" s="162">
        <v>483424693980</v>
      </c>
      <c r="DC333" s="148">
        <v>8082715900</v>
      </c>
      <c r="DD333" s="162">
        <v>901274226974.93994</v>
      </c>
    </row>
    <row r="334" spans="1:108" s="165" customFormat="1" ht="13.8" x14ac:dyDescent="0.25">
      <c r="A334" s="154"/>
      <c r="B334" s="142"/>
      <c r="C334" s="142"/>
      <c r="D334" s="144"/>
      <c r="E334" s="144"/>
      <c r="F334" s="144"/>
      <c r="G334" s="142"/>
      <c r="H334" s="142"/>
      <c r="I334" s="144"/>
      <c r="J334" s="144"/>
      <c r="K334" s="144"/>
      <c r="L334" s="144"/>
      <c r="M334" s="144"/>
      <c r="N334" s="144"/>
      <c r="O334" s="144"/>
      <c r="P334" s="144"/>
      <c r="Q334" s="144"/>
      <c r="R334" s="144"/>
      <c r="S334" s="144"/>
      <c r="T334" s="144"/>
      <c r="U334" s="144"/>
      <c r="V334" s="144"/>
      <c r="W334" s="144"/>
      <c r="X334" s="144"/>
      <c r="Y334" s="144"/>
      <c r="Z334" s="144"/>
      <c r="AA334" s="144"/>
      <c r="AB334" s="144"/>
      <c r="AC334" s="144"/>
      <c r="AD334" s="144"/>
      <c r="AE334" s="144"/>
      <c r="AF334" s="144"/>
      <c r="AG334" s="144"/>
      <c r="AH334" s="142"/>
      <c r="AI334" s="142"/>
      <c r="AJ334" s="144"/>
      <c r="AK334" s="144"/>
      <c r="AL334" s="144"/>
      <c r="AM334" s="144"/>
      <c r="AN334" s="144"/>
      <c r="AO334" s="144"/>
      <c r="AP334" s="142"/>
      <c r="AQ334" s="142"/>
      <c r="AR334" s="144"/>
      <c r="AS334" s="144"/>
      <c r="AT334" s="144"/>
      <c r="AU334" s="144"/>
      <c r="AV334" s="144"/>
      <c r="AW334" s="144"/>
      <c r="AX334" s="144"/>
      <c r="AY334" s="144"/>
      <c r="AZ334" s="144"/>
      <c r="BA334" s="144"/>
      <c r="BB334" s="144"/>
      <c r="BC334" s="144"/>
      <c r="BD334" s="142"/>
      <c r="BE334" s="142"/>
      <c r="BF334" s="144"/>
      <c r="BG334" s="144"/>
      <c r="BH334" s="144"/>
      <c r="BI334" s="144"/>
      <c r="BJ334" s="144"/>
      <c r="BK334" s="144"/>
      <c r="BL334" s="144"/>
      <c r="BM334" s="144"/>
      <c r="BN334" s="144"/>
      <c r="BO334" s="144"/>
      <c r="BP334" s="144"/>
      <c r="BQ334" s="154"/>
      <c r="BR334" s="144"/>
      <c r="BS334" s="152"/>
      <c r="BT334" s="144"/>
      <c r="BU334" s="144"/>
      <c r="BV334" s="152"/>
      <c r="BW334" s="144"/>
      <c r="BX334" s="144"/>
      <c r="BY334" s="148"/>
      <c r="BZ334" s="148"/>
      <c r="CA334" s="148"/>
      <c r="CB334" s="148"/>
      <c r="CC334" s="148"/>
      <c r="CD334" s="148"/>
      <c r="CE334" s="148"/>
      <c r="CF334" s="148"/>
      <c r="CG334" s="148"/>
      <c r="CH334" s="148"/>
      <c r="CI334" s="148"/>
      <c r="CJ334" s="148"/>
      <c r="CK334" s="155"/>
      <c r="CL334" s="155"/>
      <c r="CM334" s="148"/>
      <c r="CN334" s="148"/>
      <c r="CO334" s="148"/>
      <c r="CP334" s="148"/>
      <c r="CQ334" s="148"/>
      <c r="CR334" s="148"/>
      <c r="CS334" s="148"/>
      <c r="CT334" s="148"/>
      <c r="CU334" s="148"/>
      <c r="CV334" s="148"/>
      <c r="CW334" s="148"/>
      <c r="CX334" s="148"/>
    </row>
    <row r="335" spans="1:108" s="165" customFormat="1" ht="13.8" x14ac:dyDescent="0.25">
      <c r="A335" s="154"/>
      <c r="B335" s="142"/>
      <c r="C335" s="142"/>
      <c r="D335" s="144"/>
      <c r="E335" s="144"/>
      <c r="F335" s="144"/>
      <c r="G335" s="142"/>
      <c r="H335" s="142"/>
      <c r="I335" s="144"/>
      <c r="J335" s="144"/>
      <c r="K335" s="144"/>
      <c r="L335" s="144"/>
      <c r="M335" s="144"/>
      <c r="N335" s="144"/>
      <c r="O335" s="144"/>
      <c r="P335" s="144"/>
      <c r="Q335" s="144"/>
      <c r="R335" s="144"/>
      <c r="S335" s="144"/>
      <c r="T335" s="144"/>
      <c r="U335" s="144"/>
      <c r="V335" s="144"/>
      <c r="W335" s="144"/>
      <c r="X335" s="144"/>
      <c r="Y335" s="144"/>
      <c r="Z335" s="144"/>
      <c r="AA335" s="144"/>
      <c r="AB335" s="144"/>
      <c r="AC335" s="144"/>
      <c r="AD335" s="144"/>
      <c r="AE335" s="144"/>
      <c r="AF335" s="144"/>
      <c r="AG335" s="144"/>
      <c r="AH335" s="142"/>
      <c r="AI335" s="142"/>
      <c r="AJ335" s="144"/>
      <c r="AK335" s="144"/>
      <c r="AL335" s="144"/>
      <c r="AM335" s="144"/>
      <c r="AN335" s="144"/>
      <c r="AO335" s="144"/>
      <c r="AP335" s="142"/>
      <c r="AQ335" s="142"/>
      <c r="AR335" s="144"/>
      <c r="AS335" s="144"/>
      <c r="AT335" s="144"/>
      <c r="AU335" s="144"/>
      <c r="AV335" s="144"/>
      <c r="AW335" s="144"/>
      <c r="AX335" s="144"/>
      <c r="AY335" s="144"/>
      <c r="AZ335" s="144"/>
      <c r="BA335" s="144"/>
      <c r="BB335" s="144"/>
      <c r="BC335" s="144"/>
      <c r="BD335" s="142"/>
      <c r="BE335" s="142"/>
      <c r="BF335" s="144"/>
      <c r="BG335" s="144"/>
      <c r="BH335" s="144"/>
      <c r="BI335" s="144"/>
      <c r="BJ335" s="144"/>
      <c r="BK335" s="144"/>
      <c r="BL335" s="144"/>
      <c r="BM335" s="144"/>
      <c r="BN335" s="144"/>
      <c r="BO335" s="144"/>
      <c r="BP335" s="144"/>
      <c r="BQ335" s="154"/>
      <c r="BR335" s="144"/>
      <c r="BS335" s="152"/>
      <c r="BT335" s="144"/>
      <c r="BU335" s="144"/>
      <c r="BV335" s="152"/>
      <c r="BW335" s="144"/>
      <c r="BX335" s="144"/>
      <c r="BY335" s="148"/>
      <c r="BZ335" s="148"/>
      <c r="CA335" s="148"/>
      <c r="CB335" s="148"/>
      <c r="CC335" s="148"/>
      <c r="CD335" s="148"/>
      <c r="CE335" s="148"/>
      <c r="CF335" s="148"/>
      <c r="CG335" s="148"/>
      <c r="CH335" s="148"/>
      <c r="CI335" s="148"/>
      <c r="CJ335" s="148"/>
      <c r="CK335" s="155"/>
      <c r="CL335" s="155"/>
      <c r="CM335" s="148"/>
      <c r="CN335" s="148"/>
      <c r="CO335" s="148"/>
      <c r="CP335" s="148"/>
      <c r="CQ335" s="148"/>
      <c r="CR335" s="148"/>
      <c r="CS335" s="148"/>
      <c r="CT335" s="148"/>
      <c r="CU335" s="148"/>
      <c r="CV335" s="148"/>
      <c r="CW335" s="148"/>
      <c r="CX335" s="148"/>
    </row>
    <row r="336" spans="1:108" s="165" customFormat="1" ht="13.8" x14ac:dyDescent="0.25">
      <c r="A336" s="154"/>
      <c r="B336" s="142"/>
      <c r="C336" s="142"/>
      <c r="D336" s="144"/>
      <c r="E336" s="144"/>
      <c r="F336" s="144"/>
      <c r="G336" s="142"/>
      <c r="H336" s="142"/>
      <c r="I336" s="144"/>
      <c r="J336" s="144"/>
      <c r="K336" s="144"/>
      <c r="L336" s="144"/>
      <c r="M336" s="144"/>
      <c r="N336" s="144"/>
      <c r="O336" s="144"/>
      <c r="P336" s="144"/>
      <c r="Q336" s="144"/>
      <c r="R336" s="144"/>
      <c r="S336" s="144"/>
      <c r="T336" s="144"/>
      <c r="U336" s="144"/>
      <c r="V336" s="144"/>
      <c r="W336" s="144"/>
      <c r="X336" s="144"/>
      <c r="Y336" s="144"/>
      <c r="Z336" s="144"/>
      <c r="AA336" s="144"/>
      <c r="AB336" s="144"/>
      <c r="AC336" s="144"/>
      <c r="AD336" s="144"/>
      <c r="AE336" s="144"/>
      <c r="AF336" s="144"/>
      <c r="AG336" s="144"/>
      <c r="AH336" s="142"/>
      <c r="AI336" s="142"/>
      <c r="AJ336" s="144"/>
      <c r="AK336" s="144"/>
      <c r="AL336" s="144"/>
      <c r="AM336" s="144"/>
      <c r="AN336" s="144"/>
      <c r="AO336" s="144"/>
      <c r="AP336" s="142"/>
      <c r="AQ336" s="142"/>
      <c r="AR336" s="144"/>
      <c r="AS336" s="144"/>
      <c r="AT336" s="144"/>
      <c r="AU336" s="144"/>
      <c r="AV336" s="144"/>
      <c r="AW336" s="144"/>
      <c r="AX336" s="144"/>
      <c r="AY336" s="144"/>
      <c r="AZ336" s="144"/>
      <c r="BA336" s="144"/>
      <c r="BB336" s="144"/>
      <c r="BC336" s="144"/>
      <c r="BD336" s="142"/>
      <c r="BE336" s="142"/>
      <c r="BF336" s="144"/>
      <c r="BG336" s="144"/>
      <c r="BH336" s="144"/>
      <c r="BI336" s="144"/>
      <c r="BJ336" s="144"/>
      <c r="BK336" s="144"/>
      <c r="BL336" s="144"/>
      <c r="BM336" s="144"/>
      <c r="BN336" s="144"/>
      <c r="BO336" s="144"/>
      <c r="BP336" s="144"/>
      <c r="BQ336" s="154"/>
      <c r="BR336" s="144"/>
      <c r="BS336" s="152"/>
      <c r="BT336" s="144"/>
      <c r="BU336" s="144"/>
      <c r="BV336" s="152"/>
      <c r="BW336" s="144"/>
      <c r="BX336" s="144"/>
      <c r="BY336" s="148"/>
      <c r="BZ336" s="148"/>
      <c r="CA336" s="148"/>
      <c r="CB336" s="148"/>
      <c r="CC336" s="148"/>
      <c r="CD336" s="148"/>
      <c r="CE336" s="148"/>
      <c r="CF336" s="148"/>
      <c r="CG336" s="148"/>
      <c r="CH336" s="148"/>
      <c r="CI336" s="148"/>
      <c r="CJ336" s="148"/>
      <c r="CK336" s="155"/>
      <c r="CL336" s="155"/>
      <c r="CM336" s="148"/>
      <c r="CN336" s="148"/>
      <c r="CO336" s="148"/>
      <c r="CP336" s="148"/>
      <c r="CQ336" s="148"/>
      <c r="CR336" s="148"/>
      <c r="CS336" s="148"/>
      <c r="CT336" s="148"/>
      <c r="CU336" s="148"/>
      <c r="CV336" s="148"/>
      <c r="CW336" s="148"/>
      <c r="CX336" s="148"/>
    </row>
    <row r="337" spans="1:102" s="165" customFormat="1" ht="13.8" x14ac:dyDescent="0.25">
      <c r="A337" s="154"/>
      <c r="B337" s="142"/>
      <c r="C337" s="142"/>
      <c r="D337" s="144"/>
      <c r="E337" s="144"/>
      <c r="F337" s="144"/>
      <c r="G337" s="142"/>
      <c r="H337" s="142"/>
      <c r="I337" s="144"/>
      <c r="J337" s="144"/>
      <c r="K337" s="144"/>
      <c r="L337" s="144"/>
      <c r="M337" s="144"/>
      <c r="N337" s="144"/>
      <c r="O337" s="144"/>
      <c r="P337" s="144"/>
      <c r="Q337" s="144"/>
      <c r="R337" s="144"/>
      <c r="S337" s="144"/>
      <c r="T337" s="144"/>
      <c r="U337" s="144"/>
      <c r="V337" s="144"/>
      <c r="W337" s="144"/>
      <c r="X337" s="144"/>
      <c r="Y337" s="144"/>
      <c r="Z337" s="144"/>
      <c r="AA337" s="144"/>
      <c r="AB337" s="144"/>
      <c r="AC337" s="144"/>
      <c r="AD337" s="144"/>
      <c r="AE337" s="144"/>
      <c r="AF337" s="144"/>
      <c r="AG337" s="144"/>
      <c r="AH337" s="142"/>
      <c r="AI337" s="142"/>
      <c r="AJ337" s="144"/>
      <c r="AK337" s="144"/>
      <c r="AL337" s="144"/>
      <c r="AM337" s="144"/>
      <c r="AN337" s="144"/>
      <c r="AO337" s="144"/>
      <c r="AP337" s="142"/>
      <c r="AQ337" s="142"/>
      <c r="AR337" s="144"/>
      <c r="AS337" s="144"/>
      <c r="AT337" s="144"/>
      <c r="AU337" s="144"/>
      <c r="AV337" s="144"/>
      <c r="AW337" s="144"/>
      <c r="AX337" s="144"/>
      <c r="AY337" s="144"/>
      <c r="AZ337" s="144"/>
      <c r="BA337" s="144"/>
      <c r="BB337" s="144"/>
      <c r="BC337" s="144"/>
      <c r="BD337" s="142"/>
      <c r="BE337" s="142"/>
      <c r="BF337" s="144"/>
      <c r="BG337" s="144"/>
      <c r="BH337" s="144"/>
      <c r="BI337" s="144"/>
      <c r="BJ337" s="144"/>
      <c r="BK337" s="144"/>
      <c r="BL337" s="144"/>
      <c r="BM337" s="144"/>
      <c r="BN337" s="144"/>
      <c r="BO337" s="144"/>
      <c r="BP337" s="144"/>
      <c r="BQ337" s="154"/>
      <c r="BR337" s="144"/>
      <c r="BS337" s="152"/>
      <c r="BT337" s="144"/>
      <c r="BU337" s="144"/>
      <c r="BV337" s="152"/>
      <c r="BW337" s="144"/>
      <c r="BX337" s="144"/>
      <c r="BY337" s="148"/>
      <c r="BZ337" s="148"/>
      <c r="CA337" s="148"/>
      <c r="CB337" s="148"/>
      <c r="CC337" s="148"/>
      <c r="CD337" s="148"/>
      <c r="CE337" s="148"/>
      <c r="CF337" s="148"/>
      <c r="CG337" s="148"/>
      <c r="CH337" s="148"/>
      <c r="CI337" s="148"/>
      <c r="CJ337" s="148"/>
      <c r="CK337" s="155"/>
      <c r="CL337" s="155"/>
      <c r="CM337" s="148"/>
      <c r="CN337" s="148"/>
      <c r="CO337" s="148"/>
      <c r="CP337" s="148"/>
      <c r="CQ337" s="148"/>
      <c r="CR337" s="148"/>
      <c r="CS337" s="148"/>
      <c r="CT337" s="148"/>
      <c r="CU337" s="148"/>
      <c r="CV337" s="148"/>
      <c r="CW337" s="148"/>
      <c r="CX337" s="148"/>
    </row>
    <row r="338" spans="1:102" s="165" customFormat="1" ht="13.8" x14ac:dyDescent="0.25">
      <c r="A338" s="154"/>
      <c r="B338" s="142"/>
      <c r="C338" s="142"/>
      <c r="D338" s="144"/>
      <c r="E338" s="144"/>
      <c r="F338" s="144"/>
      <c r="G338" s="142"/>
      <c r="H338" s="142"/>
      <c r="I338" s="144"/>
      <c r="J338" s="144"/>
      <c r="K338" s="144"/>
      <c r="L338" s="144"/>
      <c r="M338" s="144"/>
      <c r="N338" s="144"/>
      <c r="O338" s="144"/>
      <c r="P338" s="144"/>
      <c r="Q338" s="144"/>
      <c r="R338" s="144"/>
      <c r="S338" s="144"/>
      <c r="T338" s="144"/>
      <c r="U338" s="144"/>
      <c r="V338" s="144"/>
      <c r="W338" s="144"/>
      <c r="X338" s="144"/>
      <c r="Y338" s="144"/>
      <c r="Z338" s="144"/>
      <c r="AA338" s="144"/>
      <c r="AB338" s="144"/>
      <c r="AC338" s="144"/>
      <c r="AD338" s="144"/>
      <c r="AE338" s="144"/>
      <c r="AF338" s="144"/>
      <c r="AG338" s="144"/>
      <c r="AH338" s="142"/>
      <c r="AI338" s="142"/>
      <c r="AJ338" s="144"/>
      <c r="AK338" s="144"/>
      <c r="AL338" s="144"/>
      <c r="AM338" s="144"/>
      <c r="AN338" s="144"/>
      <c r="AO338" s="144"/>
      <c r="AP338" s="142"/>
      <c r="AQ338" s="142"/>
      <c r="AR338" s="144"/>
      <c r="AS338" s="144"/>
      <c r="AT338" s="144"/>
      <c r="AU338" s="144"/>
      <c r="AV338" s="144"/>
      <c r="AW338" s="144"/>
      <c r="AX338" s="144"/>
      <c r="AY338" s="144"/>
      <c r="AZ338" s="144"/>
      <c r="BA338" s="144"/>
      <c r="BB338" s="144"/>
      <c r="BC338" s="144"/>
      <c r="BD338" s="142"/>
      <c r="BE338" s="142"/>
      <c r="BF338" s="144"/>
      <c r="BG338" s="144"/>
      <c r="BH338" s="144"/>
      <c r="BI338" s="144"/>
      <c r="BJ338" s="144"/>
      <c r="BK338" s="144"/>
      <c r="BL338" s="144"/>
      <c r="BM338" s="144"/>
      <c r="BN338" s="144"/>
      <c r="BO338" s="144"/>
      <c r="BP338" s="144"/>
      <c r="BQ338" s="154"/>
      <c r="BR338" s="144"/>
      <c r="BS338" s="152"/>
      <c r="BT338" s="144"/>
      <c r="BU338" s="144"/>
      <c r="BV338" s="152"/>
      <c r="BW338" s="144"/>
      <c r="BX338" s="144"/>
      <c r="BY338" s="148"/>
      <c r="BZ338" s="148"/>
      <c r="CA338" s="148"/>
      <c r="CB338" s="148"/>
      <c r="CC338" s="148"/>
      <c r="CD338" s="148"/>
      <c r="CE338" s="148"/>
      <c r="CF338" s="148"/>
      <c r="CG338" s="148"/>
      <c r="CH338" s="148"/>
      <c r="CI338" s="148"/>
      <c r="CJ338" s="148"/>
      <c r="CK338" s="155"/>
      <c r="CL338" s="155"/>
      <c r="CM338" s="148"/>
      <c r="CN338" s="148"/>
      <c r="CO338" s="148"/>
      <c r="CP338" s="148"/>
      <c r="CQ338" s="148"/>
      <c r="CR338" s="148"/>
      <c r="CS338" s="148"/>
      <c r="CT338" s="148"/>
      <c r="CU338" s="148"/>
      <c r="CV338" s="148"/>
      <c r="CW338" s="148"/>
      <c r="CX338" s="148"/>
    </row>
    <row r="339" spans="1:102" s="165" customFormat="1" ht="13.8" x14ac:dyDescent="0.25">
      <c r="A339" s="154"/>
      <c r="B339" s="142"/>
      <c r="C339" s="142"/>
      <c r="D339" s="144"/>
      <c r="E339" s="144"/>
      <c r="F339" s="144"/>
      <c r="G339" s="142"/>
      <c r="H339" s="142"/>
      <c r="I339" s="144"/>
      <c r="J339" s="144"/>
      <c r="K339" s="144"/>
      <c r="L339" s="144"/>
      <c r="M339" s="144"/>
      <c r="N339" s="144"/>
      <c r="O339" s="144"/>
      <c r="P339" s="144"/>
      <c r="Q339" s="144"/>
      <c r="R339" s="144"/>
      <c r="S339" s="144"/>
      <c r="T339" s="144"/>
      <c r="U339" s="144"/>
      <c r="V339" s="144"/>
      <c r="W339" s="144"/>
      <c r="X339" s="144"/>
      <c r="Y339" s="144"/>
      <c r="Z339" s="144"/>
      <c r="AA339" s="144"/>
      <c r="AB339" s="144"/>
      <c r="AC339" s="144"/>
      <c r="AD339" s="144"/>
      <c r="AE339" s="144"/>
      <c r="AF339" s="144"/>
      <c r="AG339" s="144"/>
      <c r="AH339" s="142"/>
      <c r="AI339" s="142"/>
      <c r="AJ339" s="144"/>
      <c r="AK339" s="144"/>
      <c r="AL339" s="144"/>
      <c r="AM339" s="144"/>
      <c r="AN339" s="144"/>
      <c r="AO339" s="144"/>
      <c r="AP339" s="142"/>
      <c r="AQ339" s="142"/>
      <c r="AR339" s="144"/>
      <c r="AS339" s="144"/>
      <c r="AT339" s="144"/>
      <c r="AU339" s="144"/>
      <c r="AV339" s="144"/>
      <c r="AW339" s="144"/>
      <c r="AX339" s="144"/>
      <c r="AY339" s="144"/>
      <c r="AZ339" s="144"/>
      <c r="BA339" s="144"/>
      <c r="BB339" s="144"/>
      <c r="BC339" s="144"/>
      <c r="BD339" s="142"/>
      <c r="BE339" s="142"/>
      <c r="BF339" s="144"/>
      <c r="BG339" s="144"/>
      <c r="BH339" s="144"/>
      <c r="BI339" s="144"/>
      <c r="BJ339" s="144"/>
      <c r="BK339" s="144"/>
      <c r="BL339" s="144"/>
      <c r="BM339" s="144"/>
      <c r="BN339" s="144"/>
      <c r="BO339" s="144"/>
      <c r="BP339" s="144"/>
      <c r="BQ339" s="154"/>
      <c r="BR339" s="144"/>
      <c r="BS339" s="152"/>
      <c r="BT339" s="144"/>
      <c r="BU339" s="144"/>
      <c r="BV339" s="152"/>
      <c r="BW339" s="144"/>
      <c r="BX339" s="144"/>
      <c r="BY339" s="148"/>
      <c r="BZ339" s="148"/>
      <c r="CA339" s="148"/>
      <c r="CB339" s="148"/>
      <c r="CC339" s="148"/>
      <c r="CD339" s="148"/>
      <c r="CE339" s="148"/>
      <c r="CF339" s="148"/>
      <c r="CG339" s="148"/>
      <c r="CH339" s="148"/>
      <c r="CI339" s="148"/>
      <c r="CJ339" s="148"/>
      <c r="CK339" s="155"/>
      <c r="CL339" s="155"/>
      <c r="CM339" s="148"/>
      <c r="CN339" s="148"/>
      <c r="CO339" s="148"/>
      <c r="CP339" s="148"/>
      <c r="CQ339" s="148"/>
      <c r="CR339" s="148"/>
      <c r="CS339" s="148"/>
      <c r="CT339" s="148"/>
      <c r="CU339" s="148"/>
      <c r="CV339" s="148"/>
      <c r="CW339" s="148"/>
      <c r="CX339" s="1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Nusantara</vt:lpstr>
      <vt:lpstr>Infovesta</vt:lpstr>
      <vt:lpstr>Invovesta2</vt:lpstr>
      <vt:lpstr>NAB</vt:lpstr>
      <vt:lpstr>INPUT</vt:lpstr>
      <vt:lpstr>FFS Setup</vt:lpstr>
      <vt:lpstr>Data data lainnya</vt:lpstr>
      <vt:lpstr>Benchmark</vt:lpstr>
      <vt:lpstr>Portfolio</vt:lpstr>
      <vt:lpstr>Kinerja Per Bln</vt:lpstr>
      <vt:lpstr>Kelas Aset</vt:lpstr>
      <vt:lpstr>FINAL</vt:lpstr>
      <vt:lpstr>FINAL!Print_Area</vt:lpstr>
    </vt:vector>
  </TitlesOfParts>
  <Company>I-Invest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Insight</dc:creator>
  <cp:lastModifiedBy>Ignatius Henry</cp:lastModifiedBy>
  <cp:lastPrinted>2019-10-14T08:28:09Z</cp:lastPrinted>
  <dcterms:created xsi:type="dcterms:W3CDTF">2005-01-27T03:32:11Z</dcterms:created>
  <dcterms:modified xsi:type="dcterms:W3CDTF">2019-10-31T03:46:08Z</dcterms:modified>
</cp:coreProperties>
</file>